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ina\Desktop\IRL Credit Workbook\Credit Workbooks\00 Done\Post metrics entry update\"/>
    </mc:Choice>
  </mc:AlternateContent>
  <xr:revisionPtr revIDLastSave="0" documentId="8_{F4B83DA7-9518-4711-92F5-7407BDB0C816}" xr6:coauthVersionLast="45" xr6:coauthVersionMax="45" xr10:uidLastSave="{00000000-0000-0000-0000-000000000000}"/>
  <bookViews>
    <workbookView xWindow="-28920" yWindow="-120" windowWidth="29040" windowHeight="15840" tabRatio="741" activeTab="1" xr2:uid="{00000000-000D-0000-FFFF-FFFF00000000}"/>
  </bookViews>
  <sheets>
    <sheet name="Notes" sheetId="43" r:id="rId1"/>
    <sheet name="New Required Reductions" sheetId="53" r:id="rId2"/>
    <sheet name="CIRL Summary" sheetId="1" r:id="rId3"/>
    <sheet name="BIRL Summary" sheetId="56" r:id="rId4"/>
    <sheet name="2020 Pivot Load Summary" sheetId="62" r:id="rId5"/>
    <sheet name="2020 GIS Load Estimation" sheetId="63" r:id="rId6"/>
    <sheet name="Street Sweeping and CO" sheetId="58" r:id="rId7"/>
    <sheet name="Education" sheetId="60" r:id="rId8"/>
    <sheet name="Wet Detention Calcs" sheetId="57" r:id="rId9"/>
    <sheet name="Reuse Calcs" sheetId="23" r:id="rId10"/>
    <sheet name="Retention, Trains, and Swales" sheetId="59" r:id="rId11"/>
    <sheet name="Exfil Trenches" sheetId="61" r:id="rId12"/>
    <sheet name="OSTDS Conversion" sheetId="41" r:id="rId13"/>
  </sheets>
  <externalReferences>
    <externalReference r:id="rId14"/>
    <externalReference r:id="rId15"/>
    <externalReference r:id="rId16"/>
  </externalReferences>
  <definedNames>
    <definedName name="_xlnm._FilterDatabase" localSheetId="3" hidden="1">'BIRL Summary'!$A$1:$M$32</definedName>
    <definedName name="EMCN">[1]EMCs!$A$3:$B$18</definedName>
    <definedName name="EMCP">[1]EMCs!$A$3:$C$18</definedName>
    <definedName name="FLUCCS" localSheetId="0">[2]FLUCCS!$A$1:$B$500</definedName>
    <definedName name="FLUCCS">[1]FLUCCS!$A$1:$B$500</definedName>
    <definedName name="HEMC">[1]Conformance!$A$2:$B$118</definedName>
    <definedName name="HROC">[1]Conformance!$C:$D</definedName>
    <definedName name="Project_Type">[3]Sheet4!$A$1:$A$15</definedName>
  </definedNames>
  <calcPr calcId="191029"/>
  <pivotCaches>
    <pivotCache cacheId="12" r:id="rId17"/>
    <pivotCache cacheId="13" r:id="rId18"/>
    <pivotCache cacheId="14" r:id="rId19"/>
  </pivotCaches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8" i="56" l="1"/>
  <c r="H18" i="56"/>
  <c r="J18" i="56"/>
  <c r="G18" i="56"/>
  <c r="H16" i="60"/>
  <c r="I18" i="56"/>
  <c r="F18" i="56"/>
  <c r="I2" i="56" l="1"/>
  <c r="F2" i="56"/>
  <c r="D4" i="53"/>
  <c r="H4" i="53"/>
  <c r="H16" i="53"/>
  <c r="D14" i="53"/>
  <c r="D16" i="53"/>
  <c r="H14" i="53"/>
  <c r="I16" i="53" l="1"/>
  <c r="E16" i="53"/>
  <c r="C5" i="53" l="1"/>
  <c r="D5" i="53"/>
  <c r="F5" i="53"/>
  <c r="G5" i="53"/>
  <c r="H5" i="53"/>
  <c r="B5" i="53"/>
  <c r="I22" i="56"/>
  <c r="F26" i="56"/>
  <c r="F5" i="56"/>
  <c r="E15" i="56"/>
  <c r="I19" i="56"/>
  <c r="E26" i="56"/>
  <c r="I16" i="56"/>
  <c r="E4" i="56"/>
  <c r="F17" i="56"/>
  <c r="I14" i="56"/>
  <c r="F16" i="56"/>
  <c r="E19" i="56"/>
  <c r="F15" i="56"/>
  <c r="I25" i="56"/>
  <c r="F14" i="56"/>
  <c r="F25" i="56"/>
  <c r="E14" i="56"/>
  <c r="F22" i="56"/>
  <c r="E25" i="56"/>
  <c r="E22" i="56"/>
  <c r="I26" i="56"/>
  <c r="I5" i="56"/>
  <c r="E17" i="56"/>
  <c r="I4" i="56"/>
  <c r="E16" i="56"/>
  <c r="F4" i="56"/>
  <c r="I17" i="56"/>
  <c r="E5" i="56"/>
  <c r="F19" i="56"/>
  <c r="I15" i="56"/>
  <c r="H19" i="56" l="1"/>
  <c r="K17" i="56"/>
  <c r="H4" i="56"/>
  <c r="K4" i="56"/>
  <c r="K5" i="56"/>
  <c r="K26" i="56"/>
  <c r="H22" i="56"/>
  <c r="H16" i="56"/>
  <c r="H17" i="56"/>
  <c r="K16" i="56"/>
  <c r="K19" i="56"/>
  <c r="H5" i="56"/>
  <c r="H26" i="56"/>
  <c r="K22" i="56"/>
  <c r="H17" i="53"/>
  <c r="G17" i="53"/>
  <c r="F17" i="53"/>
  <c r="D17" i="53"/>
  <c r="C17" i="53"/>
  <c r="B17" i="53"/>
  <c r="I14" i="53"/>
  <c r="I17" i="53" s="1"/>
  <c r="E14" i="53"/>
  <c r="E17" i="53" s="1"/>
  <c r="I4" i="53"/>
  <c r="I5" i="53" s="1"/>
  <c r="E4" i="53"/>
  <c r="E5" i="53" s="1"/>
  <c r="J2" i="56" l="1"/>
  <c r="K2" i="56" s="1"/>
  <c r="G2" i="56"/>
  <c r="H2" i="56" s="1"/>
  <c r="J15" i="56"/>
  <c r="K15" i="56" s="1"/>
  <c r="G15" i="56"/>
  <c r="H15" i="56" s="1"/>
  <c r="F3" i="59"/>
  <c r="N3" i="59" s="1"/>
  <c r="J14" i="56"/>
  <c r="K14" i="56" s="1"/>
  <c r="G14" i="56"/>
  <c r="H14" i="56" s="1"/>
  <c r="N2" i="59"/>
  <c r="O2" i="59"/>
  <c r="H35" i="56" l="1"/>
  <c r="O3" i="59"/>
  <c r="K24" i="56" l="1"/>
  <c r="K20" i="56"/>
  <c r="K3" i="56"/>
  <c r="H24" i="56"/>
  <c r="H20" i="56"/>
  <c r="H3" i="56"/>
  <c r="K35" i="56" l="1"/>
  <c r="F4" i="59"/>
  <c r="F2" i="59"/>
  <c r="I2" i="61" l="1"/>
  <c r="D32" i="61"/>
  <c r="E9" i="61" s="1"/>
  <c r="G9" i="61" s="1"/>
  <c r="E24" i="61" l="1"/>
  <c r="G24" i="61" s="1"/>
  <c r="E15" i="61"/>
  <c r="G15" i="61" s="1"/>
  <c r="E7" i="61"/>
  <c r="G7" i="61" s="1"/>
  <c r="E31" i="61"/>
  <c r="G31" i="61" s="1"/>
  <c r="E21" i="61"/>
  <c r="G21" i="61" s="1"/>
  <c r="E13" i="61"/>
  <c r="G13" i="61" s="1"/>
  <c r="E28" i="61"/>
  <c r="G28" i="61" s="1"/>
  <c r="E14" i="61"/>
  <c r="G14" i="61" s="1"/>
  <c r="E30" i="61"/>
  <c r="G30" i="61" s="1"/>
  <c r="E20" i="61"/>
  <c r="G20" i="61" s="1"/>
  <c r="E12" i="61"/>
  <c r="G12" i="61" s="1"/>
  <c r="E27" i="61"/>
  <c r="G27" i="61" s="1"/>
  <c r="E19" i="61"/>
  <c r="G19" i="61" s="1"/>
  <c r="E11" i="61"/>
  <c r="G11" i="61" s="1"/>
  <c r="E16" i="61"/>
  <c r="G16" i="61" s="1"/>
  <c r="E23" i="61"/>
  <c r="G23" i="61" s="1"/>
  <c r="E22" i="61"/>
  <c r="G22" i="61" s="1"/>
  <c r="E26" i="61"/>
  <c r="G26" i="61" s="1"/>
  <c r="E18" i="61"/>
  <c r="G18" i="61" s="1"/>
  <c r="E10" i="61"/>
  <c r="G10" i="61" s="1"/>
  <c r="E8" i="61"/>
  <c r="G8" i="61" s="1"/>
  <c r="E6" i="61"/>
  <c r="G6" i="61" s="1"/>
  <c r="E29" i="61"/>
  <c r="G29" i="61" s="1"/>
  <c r="E25" i="61"/>
  <c r="G25" i="61" s="1"/>
  <c r="E17" i="61"/>
  <c r="G17" i="61" s="1"/>
  <c r="G32" i="61" l="1"/>
  <c r="H6" i="61" s="1"/>
  <c r="I6" i="61" s="1"/>
  <c r="F32" i="61"/>
  <c r="E32" i="61"/>
  <c r="K6" i="61" l="1"/>
  <c r="N6" i="61" s="1"/>
  <c r="D2" i="61" s="1"/>
  <c r="J2" i="61" s="1"/>
  <c r="L6" i="61"/>
  <c r="J6" i="61" l="1"/>
  <c r="M6" i="61" s="1"/>
  <c r="E2" i="61" s="1"/>
  <c r="B16" i="60" l="1"/>
  <c r="G5" i="57" l="1"/>
  <c r="I5" i="57" s="1"/>
  <c r="H5" i="57"/>
  <c r="K5" i="57" s="1"/>
  <c r="L5" i="57"/>
  <c r="H29" i="57"/>
  <c r="L29" i="57" s="1"/>
  <c r="G29" i="57"/>
  <c r="I29" i="57" s="1"/>
  <c r="H28" i="57"/>
  <c r="L28" i="57" s="1"/>
  <c r="G28" i="57"/>
  <c r="I28" i="57" s="1"/>
  <c r="H27" i="57"/>
  <c r="L27" i="57" s="1"/>
  <c r="G27" i="57"/>
  <c r="I27" i="57" s="1"/>
  <c r="H26" i="57"/>
  <c r="L26" i="57" s="1"/>
  <c r="G26" i="57"/>
  <c r="I26" i="57" s="1"/>
  <c r="H25" i="57"/>
  <c r="L25" i="57" s="1"/>
  <c r="G25" i="57"/>
  <c r="I25" i="57" s="1"/>
  <c r="H24" i="57"/>
  <c r="L24" i="57" s="1"/>
  <c r="G24" i="57"/>
  <c r="I24" i="57" s="1"/>
  <c r="H23" i="57"/>
  <c r="L23" i="57" s="1"/>
  <c r="G23" i="57"/>
  <c r="I23" i="57" s="1"/>
  <c r="H22" i="57"/>
  <c r="L22" i="57" s="1"/>
  <c r="G22" i="57"/>
  <c r="I22" i="57" s="1"/>
  <c r="H21" i="57"/>
  <c r="L21" i="57" s="1"/>
  <c r="G21" i="57"/>
  <c r="I21" i="57" s="1"/>
  <c r="H20" i="57"/>
  <c r="L20" i="57" s="1"/>
  <c r="G20" i="57"/>
  <c r="I20" i="57" s="1"/>
  <c r="H19" i="57"/>
  <c r="L19" i="57" s="1"/>
  <c r="G19" i="57"/>
  <c r="I19" i="57" s="1"/>
  <c r="H18" i="57"/>
  <c r="L18" i="57" s="1"/>
  <c r="G18" i="57"/>
  <c r="I18" i="57" s="1"/>
  <c r="H17" i="57"/>
  <c r="L17" i="57" s="1"/>
  <c r="G17" i="57"/>
  <c r="I17" i="57" s="1"/>
  <c r="H16" i="57"/>
  <c r="L16" i="57" s="1"/>
  <c r="G16" i="57"/>
  <c r="I16" i="57" s="1"/>
  <c r="H15" i="57"/>
  <c r="L15" i="57" s="1"/>
  <c r="G15" i="57"/>
  <c r="I15" i="57" s="1"/>
  <c r="H14" i="57"/>
  <c r="L14" i="57" s="1"/>
  <c r="G14" i="57"/>
  <c r="I14" i="57" s="1"/>
  <c r="H13" i="57"/>
  <c r="L13" i="57" s="1"/>
  <c r="G13" i="57"/>
  <c r="I13" i="57" s="1"/>
  <c r="H12" i="57"/>
  <c r="L12" i="57" s="1"/>
  <c r="G12" i="57"/>
  <c r="J12" i="57" s="1"/>
  <c r="H11" i="57"/>
  <c r="L11" i="57" s="1"/>
  <c r="G11" i="57"/>
  <c r="I11" i="57" s="1"/>
  <c r="K10" i="57"/>
  <c r="J10" i="57"/>
  <c r="H10" i="57"/>
  <c r="L10" i="57" s="1"/>
  <c r="G10" i="57"/>
  <c r="I10" i="57" s="1"/>
  <c r="M10" i="57" s="1"/>
  <c r="H9" i="57"/>
  <c r="L9" i="57" s="1"/>
  <c r="G9" i="57"/>
  <c r="J9" i="57" s="1"/>
  <c r="I8" i="57"/>
  <c r="H8" i="57"/>
  <c r="L8" i="57" s="1"/>
  <c r="G8" i="57"/>
  <c r="J8" i="57" s="1"/>
  <c r="J7" i="57"/>
  <c r="N7" i="57" s="1"/>
  <c r="I7" i="57"/>
  <c r="H7" i="57"/>
  <c r="L7" i="57" s="1"/>
  <c r="G7" i="57"/>
  <c r="K6" i="57"/>
  <c r="H6" i="57"/>
  <c r="L6" i="57" s="1"/>
  <c r="G6" i="57"/>
  <c r="J6" i="57" s="1"/>
  <c r="H4" i="57"/>
  <c r="L4" i="57" s="1"/>
  <c r="G4" i="57"/>
  <c r="I4" i="57" s="1"/>
  <c r="J3" i="57"/>
  <c r="I3" i="57"/>
  <c r="H3" i="57"/>
  <c r="L3" i="57" s="1"/>
  <c r="G3" i="57"/>
  <c r="H2" i="57"/>
  <c r="L2" i="57" s="1"/>
  <c r="G2" i="57"/>
  <c r="J2" i="57" s="1"/>
  <c r="N2" i="57" s="1"/>
  <c r="M5" i="57" l="1"/>
  <c r="J5" i="57"/>
  <c r="N5" i="57" s="1"/>
  <c r="K3" i="57"/>
  <c r="K7" i="57"/>
  <c r="I9" i="57"/>
  <c r="M9" i="57" s="1"/>
  <c r="I2" i="57"/>
  <c r="I6" i="57"/>
  <c r="M6" i="57" s="1"/>
  <c r="K9" i="57"/>
  <c r="K2" i="57"/>
  <c r="M8" i="57"/>
  <c r="M3" i="57"/>
  <c r="M7" i="57"/>
  <c r="K8" i="57"/>
  <c r="N8" i="57"/>
  <c r="N12" i="57"/>
  <c r="N9" i="57"/>
  <c r="N6" i="57"/>
  <c r="N3" i="57"/>
  <c r="N10" i="57"/>
  <c r="M21" i="57"/>
  <c r="J11" i="57"/>
  <c r="N11" i="57" s="1"/>
  <c r="J14" i="57"/>
  <c r="N14" i="57" s="1"/>
  <c r="J15" i="57"/>
  <c r="N15" i="57" s="1"/>
  <c r="J16" i="57"/>
  <c r="N16" i="57" s="1"/>
  <c r="J17" i="57"/>
  <c r="N17" i="57" s="1"/>
  <c r="J18" i="57"/>
  <c r="N18" i="57" s="1"/>
  <c r="J19" i="57"/>
  <c r="N19" i="57" s="1"/>
  <c r="J20" i="57"/>
  <c r="N20" i="57" s="1"/>
  <c r="J21" i="57"/>
  <c r="N21" i="57" s="1"/>
  <c r="J22" i="57"/>
  <c r="N22" i="57" s="1"/>
  <c r="J23" i="57"/>
  <c r="N23" i="57" s="1"/>
  <c r="J24" i="57"/>
  <c r="N24" i="57" s="1"/>
  <c r="J25" i="57"/>
  <c r="N25" i="57" s="1"/>
  <c r="J26" i="57"/>
  <c r="N26" i="57" s="1"/>
  <c r="J27" i="57"/>
  <c r="N27" i="57" s="1"/>
  <c r="J28" i="57"/>
  <c r="N28" i="57" s="1"/>
  <c r="J29" i="57"/>
  <c r="N29" i="57" s="1"/>
  <c r="I12" i="57"/>
  <c r="J4" i="57"/>
  <c r="N4" i="57" s="1"/>
  <c r="J13" i="57"/>
  <c r="N13" i="57" s="1"/>
  <c r="K4" i="57"/>
  <c r="M4" i="57" s="1"/>
  <c r="K11" i="57"/>
  <c r="M11" i="57" s="1"/>
  <c r="K12" i="57"/>
  <c r="K13" i="57"/>
  <c r="M13" i="57" s="1"/>
  <c r="K14" i="57"/>
  <c r="M14" i="57" s="1"/>
  <c r="K15" i="57"/>
  <c r="M15" i="57" s="1"/>
  <c r="K16" i="57"/>
  <c r="M16" i="57" s="1"/>
  <c r="K17" i="57"/>
  <c r="M17" i="57" s="1"/>
  <c r="K18" i="57"/>
  <c r="M18" i="57" s="1"/>
  <c r="K19" i="57"/>
  <c r="M19" i="57" s="1"/>
  <c r="K20" i="57"/>
  <c r="M20" i="57" s="1"/>
  <c r="K21" i="57"/>
  <c r="K22" i="57"/>
  <c r="M22" i="57" s="1"/>
  <c r="K23" i="57"/>
  <c r="M23" i="57" s="1"/>
  <c r="K24" i="57"/>
  <c r="M24" i="57" s="1"/>
  <c r="K25" i="57"/>
  <c r="M25" i="57" s="1"/>
  <c r="K26" i="57"/>
  <c r="M26" i="57" s="1"/>
  <c r="K27" i="57"/>
  <c r="M27" i="57" s="1"/>
  <c r="K28" i="57"/>
  <c r="M28" i="57" s="1"/>
  <c r="K29" i="57"/>
  <c r="M29" i="57" s="1"/>
  <c r="M2" i="57" l="1"/>
  <c r="M12" i="57"/>
  <c r="E3" i="23" l="1"/>
  <c r="E4" i="23"/>
  <c r="E5" i="23"/>
  <c r="E6" i="23"/>
  <c r="E7" i="23"/>
  <c r="E8" i="23"/>
  <c r="E9" i="23"/>
  <c r="E10" i="23"/>
  <c r="E2" i="23"/>
  <c r="G10" i="23" l="1"/>
  <c r="F10" i="23"/>
  <c r="G9" i="23"/>
  <c r="F9" i="23"/>
  <c r="G7" i="23"/>
  <c r="F7" i="23"/>
  <c r="G8" i="23"/>
  <c r="F8" i="23"/>
  <c r="G6" i="23"/>
  <c r="F6" i="23"/>
  <c r="G5" i="23"/>
  <c r="F5" i="23"/>
  <c r="F4" i="23"/>
  <c r="G4" i="23"/>
  <c r="F2" i="23"/>
  <c r="G2" i="23"/>
  <c r="G3" i="23"/>
  <c r="F3" i="23"/>
  <c r="K35" i="1" l="1"/>
  <c r="H3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tc={F115FF1F-B879-48B6-BC0F-110474D5B6AD}</author>
  </authors>
  <commentList>
    <comment ref="N2" authorId="0" shapeId="0" xr:uid="{00000000-0006-0000-0A00-000001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Difference in required and provided efficiency for crediting.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tc={4F432471-C715-4A3E-8FBF-95BE17112DC0}</author>
    <author>tc={9DF5FF5E-AF1D-414B-8E7A-EC7E12D2B897}</author>
    <author>tc={55EACB19-7D32-49B7-862D-1911929E0670}</author>
    <author>tc={3598EB10-C2C6-49EB-B6DE-FBE513051A89}</author>
  </authors>
  <commentList>
    <comment ref="F1" authorId="0" shapeId="0" xr:uid="{00000000-0006-0000-0B00-000001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Must pull the Efficiencies Table from the Stormwater Handbook for the appropriate Zone and cross reference Percent DCIA with NDCIA Curve Number for efficiency.</t>
      </text>
    </comment>
    <comment ref="F5" authorId="1" shapeId="0" xr:uid="{00000000-0006-0000-0B00-000002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From SRJWMD 2012 Water Supply Impact Study</t>
      </text>
    </comment>
    <comment ref="M5" authorId="2" shapeId="0" xr:uid="{00000000-0006-0000-0B00-000003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Pag 182 stormwater quality handbook</t>
      </text>
    </comment>
    <comment ref="D32" authorId="3" shapeId="0" xr:uid="{00000000-0006-0000-0B00-000004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Sum of acres to use in weighted average</t>
      </text>
    </comment>
  </commentList>
</comments>
</file>

<file path=xl/sharedStrings.xml><?xml version="1.0" encoding="utf-8"?>
<sst xmlns="http://schemas.openxmlformats.org/spreadsheetml/2006/main" count="53609" uniqueCount="432">
  <si>
    <t>Project Name</t>
  </si>
  <si>
    <t>Project Type</t>
  </si>
  <si>
    <t xml:space="preserve"> </t>
  </si>
  <si>
    <t>Street Sweeping</t>
  </si>
  <si>
    <t>Project Number</t>
  </si>
  <si>
    <t>Acres Treated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</si>
  <si>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</si>
  <si>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</si>
  <si>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</si>
  <si>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</si>
  <si>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</si>
  <si>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</si>
  <si>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N/A</t>
  </si>
  <si>
    <t>A</t>
  </si>
  <si>
    <t>Acres</t>
  </si>
  <si>
    <t>ac-ft</t>
  </si>
  <si>
    <t>Notes</t>
  </si>
  <si>
    <t>Entity</t>
  </si>
  <si>
    <t xml:space="preserve">Project Number </t>
  </si>
  <si>
    <t xml:space="preserve">Project Name </t>
  </si>
  <si>
    <t xml:space="preserve">TN Reduction (lbs/yr) </t>
  </si>
  <si>
    <t>PPV = Permanent pool volume (acre-ft)</t>
  </si>
  <si>
    <t>RO = Annual runoff inputs (acre-ft/year)</t>
  </si>
  <si>
    <t>CF= Conversion factor (365 days/year)</t>
  </si>
  <si>
    <r>
      <t>T</t>
    </r>
    <r>
      <rPr>
        <vertAlign val="subscript"/>
        <sz val="12"/>
        <color theme="1"/>
        <rFont val="Calibri"/>
        <family val="2"/>
        <scheme val="minor"/>
      </rPr>
      <t xml:space="preserve">d </t>
    </r>
    <r>
      <rPr>
        <sz val="12"/>
        <color theme="1"/>
        <rFont val="Calibri"/>
        <family val="2"/>
        <scheme val="minor"/>
      </rPr>
      <t>= Detention time (days)</t>
    </r>
  </si>
  <si>
    <t xml:space="preserve">TP Efficiency </t>
  </si>
  <si>
    <t xml:space="preserve">TN Efficiency  </t>
  </si>
  <si>
    <t>RO from Model  (acre-ft/year)</t>
  </si>
  <si>
    <t>Where:</t>
  </si>
  <si>
    <t>PPV is obtained from the engineering report and/or permit</t>
  </si>
  <si>
    <t xml:space="preserve">Comments </t>
  </si>
  <si>
    <r>
      <t>T</t>
    </r>
    <r>
      <rPr>
        <vertAlign val="subscript"/>
        <sz val="12"/>
        <color theme="1"/>
        <rFont val="Calibri"/>
        <family val="2"/>
        <scheme val="minor"/>
      </rPr>
      <t>d</t>
    </r>
    <r>
      <rPr>
        <sz val="12"/>
        <color theme="1"/>
        <rFont val="Calibri"/>
        <family val="2"/>
        <scheme val="minor"/>
      </rPr>
      <t>= (PPV/RO)*CF</t>
    </r>
  </si>
  <si>
    <t>RO is obtained from the individual model worksheets</t>
  </si>
  <si>
    <t xml:space="preserve">Permit No. </t>
  </si>
  <si>
    <t>Amount to Reuse (gal/yr)</t>
  </si>
  <si>
    <t>Amount to Reuse (acre-ft\yr)</t>
  </si>
  <si>
    <t>Annual Runoff (acre-ft/yr)</t>
  </si>
  <si>
    <t xml:space="preserve">Project Type </t>
  </si>
  <si>
    <t xml:space="preserve">TP Reduction (lbs/yr) </t>
  </si>
  <si>
    <t xml:space="preserve">Notes </t>
  </si>
  <si>
    <t>updated with new load estimation values</t>
  </si>
  <si>
    <t>missing shapefiles</t>
  </si>
  <si>
    <t>NOTES:</t>
  </si>
  <si>
    <t>Row Labels</t>
  </si>
  <si>
    <t>Grand Total</t>
  </si>
  <si>
    <t>TOTAL</t>
  </si>
  <si>
    <t>Shapefile acres don't match up with project table acres treated</t>
  </si>
  <si>
    <t>TBD</t>
  </si>
  <si>
    <t>have shapefile; need to clip for new starting load</t>
  </si>
  <si>
    <t>to be determined (TBD)</t>
  </si>
  <si>
    <t>TN Starting Load (lbs/yr)</t>
  </si>
  <si>
    <t>TN Required Reductions (lbs/yr)</t>
  </si>
  <si>
    <t>% Required TN Reduction</t>
  </si>
  <si>
    <t>TP Starting Load (lbs/yr)</t>
  </si>
  <si>
    <t>TP Required Reductions (lbs/yr)</t>
  </si>
  <si>
    <t>% Required TP Reduction</t>
  </si>
  <si>
    <t>Starting load values updated using the Load Estimation Tool v. 3 based on the SWIL Model October 2020</t>
  </si>
  <si>
    <t>OCTOBER 2020</t>
  </si>
  <si>
    <t>From allocation table</t>
  </si>
  <si>
    <t>From Summary Tab</t>
  </si>
  <si>
    <t>Calculated</t>
  </si>
  <si>
    <t>CIRL</t>
  </si>
  <si>
    <t>Project Zone A</t>
  </si>
  <si>
    <t>Project Zone B</t>
  </si>
  <si>
    <t>CIRL Totals</t>
  </si>
  <si>
    <t>NIRL</t>
  </si>
  <si>
    <t>BIRL</t>
  </si>
  <si>
    <t>BIRL Totals</t>
  </si>
  <si>
    <t>Pull in the information form the existing project workbook or copy into that workbook the information and formatting from this template.</t>
  </si>
  <si>
    <t>Location (Project Zone)</t>
  </si>
  <si>
    <t>Location Fields</t>
  </si>
  <si>
    <t>Summary Tab Color Key</t>
  </si>
  <si>
    <t>SEB</t>
  </si>
  <si>
    <t>B</t>
  </si>
  <si>
    <t>SIRL</t>
  </si>
  <si>
    <t>CIRL Location (Project Zone)</t>
  </si>
  <si>
    <t>If a project is in more than one project zone, you will need separate, addiotnal columns for TN Base Load, TN credit, TP Base Load and TP Credit by PZ.</t>
  </si>
  <si>
    <t>A and B</t>
  </si>
  <si>
    <t>A and SEB</t>
  </si>
  <si>
    <t>B and SEB</t>
  </si>
  <si>
    <t>SEB and SIRL</t>
  </si>
  <si>
    <t>Not provided</t>
  </si>
  <si>
    <t>BRL</t>
  </si>
  <si>
    <t>Project Type Fields</t>
  </si>
  <si>
    <t>100% On-site Retention</t>
  </si>
  <si>
    <t>Agricultural BMPs</t>
  </si>
  <si>
    <t>Aquatic Vegetation Harvesting</t>
  </si>
  <si>
    <t>Baffle Boxes- First Generation</t>
  </si>
  <si>
    <t>Baffle Boxes- Second Generation</t>
  </si>
  <si>
    <t>Baffle Boxes- Second Generation with Media</t>
  </si>
  <si>
    <t>Biosorption Activated Media (BAM)</t>
  </si>
  <si>
    <t>Bioswales</t>
  </si>
  <si>
    <t>BMP Cleanout</t>
  </si>
  <si>
    <t>BMP Missing from Model</t>
  </si>
  <si>
    <t>BMP Treatment Train</t>
  </si>
  <si>
    <t>Catch Basin Inserts/Inlet Filter Cleanout</t>
  </si>
  <si>
    <t>Constructed Wetland Treatment</t>
  </si>
  <si>
    <t>Control Structure</t>
  </si>
  <si>
    <t>Creating/ Enhancing Living Shoreline</t>
  </si>
  <si>
    <t>Creating/ Enhancing Oyster Reefs</t>
  </si>
  <si>
    <t>Credit Trade</t>
  </si>
  <si>
    <t>Dairy Remediation</t>
  </si>
  <si>
    <t>Decommission/ Abandonment</t>
  </si>
  <si>
    <t>Denitrification Walls</t>
  </si>
  <si>
    <t>Dispersed Water Management (DWM)</t>
  </si>
  <si>
    <t>Dry Detention Pond</t>
  </si>
  <si>
    <t>Education Efforts</t>
  </si>
  <si>
    <t>Enhanced Public Education</t>
  </si>
  <si>
    <t>Exfiltration Trench</t>
  </si>
  <si>
    <t>Exotic Vegetation Removal</t>
  </si>
  <si>
    <t>Fertilizer Cessation</t>
  </si>
  <si>
    <t>Fertilizer Reduction</t>
  </si>
  <si>
    <t>Fish Harvesting</t>
  </si>
  <si>
    <t>Floating Islands/ Managed Aquatic Plant Systems (MAPS)</t>
  </si>
  <si>
    <t>Golf Course or Sports Field BMPs</t>
  </si>
  <si>
    <t>Grass swales with swale blocks or raised culverts</t>
  </si>
  <si>
    <t>Grass swales without swale blocks or raised culverts</t>
  </si>
  <si>
    <t>Hybrid wetland treatment technology (HWTT)</t>
  </si>
  <si>
    <t>Hydrodynamic Separators</t>
  </si>
  <si>
    <t>Hydrologic Restoration</t>
  </si>
  <si>
    <t>Impoundment</t>
  </si>
  <si>
    <t>In Receiving Waterbody - Alum Injection System</t>
  </si>
  <si>
    <t>In Receiving Waterbody - Biological/ Bacteria Treatment</t>
  </si>
  <si>
    <t>Industrial Facility Upgrades</t>
  </si>
  <si>
    <t>Land Acquisition</t>
  </si>
  <si>
    <t>Land Preservation</t>
  </si>
  <si>
    <t>Land Use Change</t>
  </si>
  <si>
    <t>LID- Green Roofs</t>
  </si>
  <si>
    <t>LID- Other</t>
  </si>
  <si>
    <t>LID- Rain Gardens</t>
  </si>
  <si>
    <t>LID- Tree Boxes/Tree Wells</t>
  </si>
  <si>
    <t>Macroalgal Harvesting</t>
  </si>
  <si>
    <t>Monitoring/Data Collection</t>
  </si>
  <si>
    <t>Muck Removal/Restoration Dredging</t>
  </si>
  <si>
    <t>Natural Wetlands as Filters</t>
  </si>
  <si>
    <t>Non-contributing Basin</t>
  </si>
  <si>
    <t>Off-line Retention BMPs</t>
  </si>
  <si>
    <t>On-line Retention BMPs</t>
  </si>
  <si>
    <t>Onsite Sewage Treatment and Disposal System (OSTDS) Enhancement</t>
  </si>
  <si>
    <t>OSTDS Phase Out</t>
  </si>
  <si>
    <t>Pervious Pavement Systems</t>
  </si>
  <si>
    <t>Plugging Artesian Wells</t>
  </si>
  <si>
    <t>Regional Stormwater Treatment</t>
  </si>
  <si>
    <t>Regulations, Ordinances, and Guidelines</t>
  </si>
  <si>
    <t>Retention/Detention BMP Retrofit with Nutrient Reducing Media</t>
  </si>
  <si>
    <t>Retention/Detention BMP with Nutrient Reducing Media </t>
  </si>
  <si>
    <t>Sanitary Sewer - Alum Injection System</t>
  </si>
  <si>
    <t>Sanitary Sewer and Wastewater Treatment Facility (WWTF) Maintenance</t>
  </si>
  <si>
    <t>Sanitary Sewer Inspections</t>
  </si>
  <si>
    <t>SAV Planting</t>
  </si>
  <si>
    <t>Shoreline Stabilization</t>
  </si>
  <si>
    <t>Stormwater - Alum Injection System</t>
  </si>
  <si>
    <t>Stormwater - Biological/ Bacteria Treatment</t>
  </si>
  <si>
    <t>Stormwater - Deep Injection Well</t>
  </si>
  <si>
    <t>Stormwater Aeration System</t>
  </si>
  <si>
    <t>Stormwater Reuse</t>
  </si>
  <si>
    <t>Stormwater System Rehabilitation</t>
  </si>
  <si>
    <t>Stormwater System Upgrade</t>
  </si>
  <si>
    <t>Stormwater Treatment Areas (STAs)</t>
  </si>
  <si>
    <t>Study</t>
  </si>
  <si>
    <t>Turbidity Reducing Polymers (e.g., Floc logs ®)</t>
  </si>
  <si>
    <t>Vegetated Buffers</t>
  </si>
  <si>
    <t>Wastewater - Deep Injection Well</t>
  </si>
  <si>
    <t>Wastewater Service Area Expansion</t>
  </si>
  <si>
    <t>Wet Detention Pond</t>
  </si>
  <si>
    <t>Wetland Restoration</t>
  </si>
  <si>
    <t>WWTF Disposal Site</t>
  </si>
  <si>
    <t>WWTF Diversion to Reuse</t>
  </si>
  <si>
    <t>WWTF Nutrient Reduction</t>
  </si>
  <si>
    <t>WWTF Upgrade</t>
  </si>
  <si>
    <t>BMAP</t>
  </si>
  <si>
    <t>PPV (acre-ft)
Actual</t>
  </si>
  <si>
    <t>PPV (acre-ft)
Required</t>
  </si>
  <si>
    <t>Td (days)
Actual</t>
  </si>
  <si>
    <t>Td (days)
Required</t>
  </si>
  <si>
    <t>TN Efficiency 
Actual</t>
  </si>
  <si>
    <t>TP Efficiency
Actual</t>
  </si>
  <si>
    <t>TN Efficiency 
Required</t>
  </si>
  <si>
    <t>TP Efficiency
Required</t>
  </si>
  <si>
    <t>TN Efficiency 
Difference</t>
  </si>
  <si>
    <t>TP Efficiency
Difference</t>
  </si>
  <si>
    <t>Zone</t>
  </si>
  <si>
    <t>Pounds Collected</t>
  </si>
  <si>
    <t>Project Portion 1</t>
  </si>
  <si>
    <t>TN Loading</t>
  </si>
  <si>
    <t>TP Loading</t>
  </si>
  <si>
    <t>TN Credit Treatment 1</t>
  </si>
  <si>
    <t>TP Credit Treatment 1</t>
  </si>
  <si>
    <t>TN Loading Post Treatment 1</t>
  </si>
  <si>
    <t>TP Loading Post Treatment 1</t>
  </si>
  <si>
    <t>Project Portion 2</t>
  </si>
  <si>
    <t>TN Efficiency</t>
  </si>
  <si>
    <t>TP Efficiency</t>
  </si>
  <si>
    <t>TN Credit Treatment 2</t>
  </si>
  <si>
    <t>TP Credit Treatment 2</t>
  </si>
  <si>
    <t>Total TN Credit</t>
  </si>
  <si>
    <t>Total TP Credit</t>
  </si>
  <si>
    <t>% Reduction from Portion 1 (Replace formula with percentage if not retention)</t>
  </si>
  <si>
    <t>(blank)</t>
  </si>
  <si>
    <t>Sum of TN Credit (lbs/yr)</t>
  </si>
  <si>
    <t>Sum of TP Credit (lbs/yr)</t>
  </si>
  <si>
    <t>*For swales without blocks, change formula to *50 instead of *100</t>
  </si>
  <si>
    <t>Max inches of retention</t>
  </si>
  <si>
    <t>Online</t>
  </si>
  <si>
    <t>Offline</t>
  </si>
  <si>
    <t>Other (basins, exfil trenches, impoundments, etc.)</t>
  </si>
  <si>
    <t>Retention or Max Inches Allowed</t>
  </si>
  <si>
    <t>BMAP Credit for Education Activities</t>
  </si>
  <si>
    <t>Please insert a "1" under the "Yes" column for education activities that have been implemented.</t>
  </si>
  <si>
    <t>Activity</t>
  </si>
  <si>
    <t>Yes</t>
  </si>
  <si>
    <t>Activity Details</t>
  </si>
  <si>
    <t>Florida Yards and Neighborhoods program</t>
  </si>
  <si>
    <t>Landscaping local code/ordinance</t>
  </si>
  <si>
    <t>Irrigation local code/ordinance</t>
  </si>
  <si>
    <t>Fertilizer local code/ordinance</t>
  </si>
  <si>
    <t>Pet waste management local code/ordinance</t>
  </si>
  <si>
    <t>Public Service Announcements (PSAs)</t>
  </si>
  <si>
    <t>Informational pamphlets</t>
  </si>
  <si>
    <t>Website</t>
  </si>
  <si>
    <t>Inspection program and call-in number for illicit discharges</t>
  </si>
  <si>
    <t>Total Credit for Education Activities</t>
  </si>
  <si>
    <t>percent</t>
  </si>
  <si>
    <t>Guidelines for Percent Reduction</t>
  </si>
  <si>
    <t>If all activities are conducted, then the full 6% reduction is assigned.</t>
  </si>
  <si>
    <t>If only PSAs, websites, brochures, and the inspection program are provided, a 1% reduction credit is assigned.</t>
  </si>
  <si>
    <t>If only the FYN program is implemented, a 3% reduction credit is assigned.</t>
  </si>
  <si>
    <t>If only the four ordinances are implemented, then a 2% reduction is assigned.</t>
  </si>
  <si>
    <t>Other combinations of efforts are analyzed on a case-by-case basis for credit.</t>
  </si>
  <si>
    <t>Name</t>
  </si>
  <si>
    <t>Percent DCIA</t>
  </si>
  <si>
    <t>NDCIA Curve Number</t>
  </si>
  <si>
    <t>TP and TN % Reduction (From Removal Efficiencies Table Stormwater Handbook)</t>
  </si>
  <si>
    <t>TN Reduction Estimate</t>
  </si>
  <si>
    <t>TP Reduction Estimate</t>
  </si>
  <si>
    <t>ProjectNumber</t>
  </si>
  <si>
    <t>Weight of acreage</t>
  </si>
  <si>
    <t>Recommended % Impervious</t>
  </si>
  <si>
    <t>% Impervious</t>
  </si>
  <si>
    <t>Acres Impervious</t>
  </si>
  <si>
    <t>Non-DCIA Impervious Acres</t>
  </si>
  <si>
    <t>DCIA</t>
  </si>
  <si>
    <t>Pervious</t>
  </si>
  <si>
    <t>Totals/Averages</t>
  </si>
  <si>
    <t>Weighted Impervious</t>
  </si>
  <si>
    <t>LU_CODE (from GIS)</t>
  </si>
  <si>
    <t>LU_DESC (from GIS)</t>
  </si>
  <si>
    <t>LU_TYPE (from GIS)</t>
  </si>
  <si>
    <t>Acres (from GIS)</t>
  </si>
  <si>
    <t>NonDCIA Curve Number</t>
  </si>
  <si>
    <t xml:space="preserve"> TP Loading</t>
  </si>
  <si>
    <t>Inches of Retention</t>
  </si>
  <si>
    <t>Change formula to +.7405</t>
  </si>
  <si>
    <t>Available</t>
  </si>
  <si>
    <t>CCAFS-01</t>
  </si>
  <si>
    <t>Nonuse of Fertilizer/ Fertilizer Ordinance</t>
  </si>
  <si>
    <t>CCAFS-02</t>
  </si>
  <si>
    <t>CCAFS-03</t>
  </si>
  <si>
    <t>Dry Detention Ponds after 2000</t>
  </si>
  <si>
    <t>CCAFS-04</t>
  </si>
  <si>
    <t>Online Wet Retention Ponds after 2000</t>
  </si>
  <si>
    <t>CCAFS-05</t>
  </si>
  <si>
    <t>TMDL Monitoring and Data Collection</t>
  </si>
  <si>
    <t>CCAFS-06</t>
  </si>
  <si>
    <t>WWTF Upgrade Feasibility Study</t>
  </si>
  <si>
    <t>CCAFS-07</t>
  </si>
  <si>
    <t>Invasive Vegetation Management</t>
  </si>
  <si>
    <t>CCAFS-08</t>
  </si>
  <si>
    <t>Sanitary Sewer Infiltration and Inflow Study</t>
  </si>
  <si>
    <t>CCAFS-09</t>
  </si>
  <si>
    <t>Public Education</t>
  </si>
  <si>
    <t>CCAFS-10</t>
  </si>
  <si>
    <t>Wetlands as Filters</t>
  </si>
  <si>
    <t>CCAFS-11</t>
  </si>
  <si>
    <t>CCAFS-12</t>
  </si>
  <si>
    <t>PAFB-01</t>
  </si>
  <si>
    <t>Youth Center Bldg. 3656</t>
  </si>
  <si>
    <t>PAFB-02</t>
  </si>
  <si>
    <t>Building 543 Replace Main Gate</t>
  </si>
  <si>
    <t>PAFB-03</t>
  </si>
  <si>
    <t>Basin 6B No Discharge</t>
  </si>
  <si>
    <t>PAFB-04</t>
  </si>
  <si>
    <t>Basin 6C No Discharge</t>
  </si>
  <si>
    <t>PAFB-05</t>
  </si>
  <si>
    <t>PAFB-06</t>
  </si>
  <si>
    <t>Golf Course Pond Stormwater Reuse</t>
  </si>
  <si>
    <t>PAFB-07</t>
  </si>
  <si>
    <t>PAFB-08</t>
  </si>
  <si>
    <t>Demo AFTEC Bldg.</t>
  </si>
  <si>
    <t>PAFB-09</t>
  </si>
  <si>
    <t>Fuel Farm Baffle Box</t>
  </si>
  <si>
    <t>PAFB-10</t>
  </si>
  <si>
    <t>South Patrick Drive Baffle Box</t>
  </si>
  <si>
    <t>PAFB-11</t>
  </si>
  <si>
    <t>Canal/ Basin Clean Out</t>
  </si>
  <si>
    <t>PAFB-12</t>
  </si>
  <si>
    <t>Ponds Without Discharge</t>
  </si>
  <si>
    <t>PAFB-13</t>
  </si>
  <si>
    <t>PAFB-14</t>
  </si>
  <si>
    <t>Golf Course MAPS Install</t>
  </si>
  <si>
    <t>PAFB-15</t>
  </si>
  <si>
    <t>PAFB-16</t>
  </si>
  <si>
    <t>Shoreline Stabilization Projects</t>
  </si>
  <si>
    <t>PAFB-17</t>
  </si>
  <si>
    <t>PAFB-18</t>
  </si>
  <si>
    <t>PAFB-19</t>
  </si>
  <si>
    <t>Land use change</t>
  </si>
  <si>
    <t>Canceled</t>
  </si>
  <si>
    <t xml:space="preserve">No backup calcs. </t>
  </si>
  <si>
    <t>Credits based on data pre and post upgrade. These should be evaluated again in 2021 to see if an increase is needed.</t>
  </si>
  <si>
    <t>On-line Retention BMPs Required</t>
  </si>
  <si>
    <t>On-line retention BMPs Provided - Required</t>
  </si>
  <si>
    <t>Hard typed efficiency. Retention provided in 2016 credit workbook.</t>
  </si>
  <si>
    <t xml:space="preserve">Hard typed efficiency. </t>
  </si>
  <si>
    <t>No efficiency. Previous credits of 0 TN and 13 TP were hard typed. No supporting data.</t>
  </si>
  <si>
    <t>OBJECTID</t>
  </si>
  <si>
    <t>FID_IRL_LETv3_P</t>
  </si>
  <si>
    <t>FID_IRL_LETv3</t>
  </si>
  <si>
    <t>PZ</t>
  </si>
  <si>
    <t>SegGroup</t>
  </si>
  <si>
    <t>Segment</t>
  </si>
  <si>
    <t>TN_Reduction</t>
  </si>
  <si>
    <t>TP_Reduction</t>
  </si>
  <si>
    <t>Annual_Tot_Vol_Norm</t>
  </si>
  <si>
    <t>Annual_Tot_TN_Norm</t>
  </si>
  <si>
    <t>Annual_Tot_TP_Norm</t>
  </si>
  <si>
    <t>TN_Load</t>
  </si>
  <si>
    <t>TP_Load</t>
  </si>
  <si>
    <t>Volume</t>
  </si>
  <si>
    <t>LC2015</t>
  </si>
  <si>
    <t>LC2015_Description</t>
  </si>
  <si>
    <t>LC2015_DEP</t>
  </si>
  <si>
    <t>Overlaps</t>
  </si>
  <si>
    <t>Stakeholder</t>
  </si>
  <si>
    <t>Ag</t>
  </si>
  <si>
    <t>Ag_toUrban</t>
  </si>
  <si>
    <t>Natural</t>
  </si>
  <si>
    <t>C1_Diverts</t>
  </si>
  <si>
    <t>C1_Remains</t>
  </si>
  <si>
    <t>TN_C1</t>
  </si>
  <si>
    <t>TP_C1</t>
  </si>
  <si>
    <t>Vol_C1</t>
  </si>
  <si>
    <t>Duplicates</t>
  </si>
  <si>
    <t>NEAR_FID</t>
  </si>
  <si>
    <t>NEAR_DIST</t>
  </si>
  <si>
    <t>NEAR_X</t>
  </si>
  <si>
    <t>NEAR_Y</t>
  </si>
  <si>
    <t>NEAR_ANGLE</t>
  </si>
  <si>
    <t>Lat</t>
  </si>
  <si>
    <t>Long</t>
  </si>
  <si>
    <t>FID_Paradise_Park_</t>
  </si>
  <si>
    <t>FileName</t>
  </si>
  <si>
    <t>DACS_LU</t>
  </si>
  <si>
    <t>FID_Combined</t>
  </si>
  <si>
    <t>ProjNumber</t>
  </si>
  <si>
    <t>ProjName</t>
  </si>
  <si>
    <t>ProjEntity</t>
  </si>
  <si>
    <t>Shape_Length</t>
  </si>
  <si>
    <t>Shape_Area</t>
  </si>
  <si>
    <t>vol_c1_ACFT</t>
  </si>
  <si>
    <t>Banana River</t>
  </si>
  <si>
    <t>BR1-2</t>
  </si>
  <si>
    <t>62-304.520 (9), F.A.C.</t>
  </si>
  <si>
    <t>Natural Lands</t>
  </si>
  <si>
    <t>Mangrove swamp</t>
  </si>
  <si>
    <t>US Air Force                                    Brevard County</t>
  </si>
  <si>
    <t>US Air Force</t>
  </si>
  <si>
    <t>Banana River A</t>
  </si>
  <si>
    <t>Military</t>
  </si>
  <si>
    <t>Roads and Highways</t>
  </si>
  <si>
    <t>Shrub and Brushland</t>
  </si>
  <si>
    <t>Herbaceous Dry Prairie</t>
  </si>
  <si>
    <t>Reservoirs</t>
  </si>
  <si>
    <t>Streams and waterways</t>
  </si>
  <si>
    <t>Xeric oak</t>
  </si>
  <si>
    <t>Wet prairies</t>
  </si>
  <si>
    <t>Cabbage palm</t>
  </si>
  <si>
    <t>Electrical power transmission lines</t>
  </si>
  <si>
    <t>BR3-5, BR-7</t>
  </si>
  <si>
    <t>62-304.520 (10), F.A.C.</t>
  </si>
  <si>
    <t>City of Satellite Beach</t>
  </si>
  <si>
    <t>Governmental</t>
  </si>
  <si>
    <t>City of Satellite Beach                          Brevard County</t>
  </si>
  <si>
    <t>Banana River B</t>
  </si>
  <si>
    <t>Youth Center, Building 3656</t>
  </si>
  <si>
    <t>US Air Force                                  Brevard County</t>
  </si>
  <si>
    <t>Replace Building 543, Main Gate</t>
  </si>
  <si>
    <t>FDOT District 5</t>
  </si>
  <si>
    <t>FDOT District 5          US Air Force                                  Brevard County</t>
  </si>
  <si>
    <t>Commercial and Services</t>
  </si>
  <si>
    <t>FDOT District 5                                            Brevard County</t>
  </si>
  <si>
    <t>Basin 6B</t>
  </si>
  <si>
    <t>Basin 6C</t>
  </si>
  <si>
    <t>Medical and Health Care</t>
  </si>
  <si>
    <t>Golf Course Pond Reuse</t>
  </si>
  <si>
    <t>Brevard County</t>
  </si>
  <si>
    <t>Institutional (Educational,religious,health and military facilities)</t>
  </si>
  <si>
    <t>Golf Course</t>
  </si>
  <si>
    <t>Residential, Medium Density-Two-five dwellingunits per acre</t>
  </si>
  <si>
    <t>Other Light Industrial</t>
  </si>
  <si>
    <t>Electrical power facilities</t>
  </si>
  <si>
    <t>Residential, High Density</t>
  </si>
  <si>
    <t>Sewage Treatment</t>
  </si>
  <si>
    <t>Marinas and Fish Camps</t>
  </si>
  <si>
    <t>Residential, High density; Multiple Dwelling Units, High Rise &lt;Three stories or more&gt;</t>
  </si>
  <si>
    <t>Tourist Services</t>
  </si>
  <si>
    <t>Retail Sales and Services</t>
  </si>
  <si>
    <t>Educational Facilities</t>
  </si>
  <si>
    <t>Oil and Gas Storage(except industrial use or manufacturing)</t>
  </si>
  <si>
    <t>Drainage Basin for Baffle Box</t>
  </si>
  <si>
    <t>Airports</t>
  </si>
  <si>
    <t>Community Recreational Facilities</t>
  </si>
  <si>
    <t>industrial and institutional</t>
  </si>
  <si>
    <t>10% dry prairie,90% residential, rec, comm</t>
  </si>
  <si>
    <t>44% dry prairie, 56% residential</t>
  </si>
  <si>
    <t>Recreational</t>
  </si>
  <si>
    <t>Mixed scrub-shrub wetland</t>
  </si>
  <si>
    <t>Inactive Land with street patterns but withoutstructures</t>
  </si>
  <si>
    <t>Water supply plants</t>
  </si>
  <si>
    <t>Sum of vol_c1_ACFT</t>
  </si>
  <si>
    <t>Sum of TN_C1</t>
  </si>
  <si>
    <t>Sum of TP_C1</t>
  </si>
  <si>
    <t>Sum of Vol_C1</t>
  </si>
  <si>
    <t>Sum of Acres</t>
  </si>
  <si>
    <t>Manatee Cove Marina Entrance Dredging Project</t>
  </si>
  <si>
    <t>Patrick Air Force Base</t>
  </si>
  <si>
    <t>CCAFS</t>
  </si>
  <si>
    <t xml:space="preserve">No efficiency noted. Previous reductions were noted but no recalc due to lack of efficiencies. </t>
  </si>
  <si>
    <t>U.S. Air Force (Malabar Annex)</t>
  </si>
  <si>
    <t>U.S. Air Force (CCAFS)</t>
  </si>
  <si>
    <t>U.S. Air Force (PAFB)</t>
  </si>
  <si>
    <t>N/A per SC. Not eligible for credits.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</si>
</sst>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"/>
    <numFmt numFmtId="165" formatCode="0.0%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vertAlign val="subscript"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Arial"/>
      <family val="2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i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name val="Times New Roman"/>
      <family val="1"/>
    </font>
    <font>
      <u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0"/>
      <name val="Times New Roman"/>
      <family val="1"/>
    </font>
  </fonts>
  <fills count="4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6EAB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6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5" applyNumberFormat="0" applyAlignment="0" applyProtection="0"/>
    <xf numFmtId="0" fontId="13" fillId="6" borderId="6" applyNumberFormat="0" applyAlignment="0" applyProtection="0"/>
    <xf numFmtId="0" fontId="14" fillId="6" borderId="5" applyNumberFormat="0" applyAlignment="0" applyProtection="0"/>
    <xf numFmtId="0" fontId="15" fillId="0" borderId="7" applyNumberFormat="0" applyFill="0" applyAlignment="0" applyProtection="0"/>
    <xf numFmtId="0" fontId="16" fillId="7" borderId="8" applyNumberFormat="0" applyAlignment="0" applyProtection="0"/>
    <xf numFmtId="0" fontId="17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18" fillId="0" borderId="0" applyNumberFormat="0" applyFill="0" applyBorder="0" applyAlignment="0" applyProtection="0"/>
    <xf numFmtId="0" fontId="4" fillId="0" borderId="10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21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</cellStyleXfs>
  <cellXfs count="182">
    <xf numFmtId="0" fontId="0" fillId="0" borderId="0" xfId="0"/>
    <xf numFmtId="0" fontId="0" fillId="0" borderId="0" xfId="0" applyAlignment="1">
      <alignment horizontal="center"/>
    </xf>
    <xf numFmtId="165" fontId="0" fillId="0" borderId="0" xfId="0" applyNumberFormat="1"/>
    <xf numFmtId="0" fontId="0" fillId="0" borderId="0" xfId="0"/>
    <xf numFmtId="164" fontId="0" fillId="0" borderId="0" xfId="0" applyNumberFormat="1"/>
    <xf numFmtId="0" fontId="4" fillId="0" borderId="0" xfId="0" applyFont="1" applyAlignment="1">
      <alignment horizontal="center"/>
    </xf>
    <xf numFmtId="3" fontId="0" fillId="0" borderId="0" xfId="0" applyNumberFormat="1"/>
    <xf numFmtId="0" fontId="20" fillId="0" borderId="0" xfId="0" applyFont="1"/>
    <xf numFmtId="3" fontId="20" fillId="0" borderId="0" xfId="0" applyNumberFormat="1" applyFont="1"/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Font="1"/>
    <xf numFmtId="0" fontId="0" fillId="0" borderId="1" xfId="0" applyFont="1" applyBorder="1"/>
    <xf numFmtId="2" fontId="0" fillId="0" borderId="1" xfId="0" applyNumberFormat="1" applyBorder="1" applyAlignment="1">
      <alignment horizontal="center"/>
    </xf>
    <xf numFmtId="165" fontId="0" fillId="0" borderId="1" xfId="53" applyNumberFormat="1" applyFont="1" applyBorder="1" applyAlignment="1">
      <alignment horizontal="center"/>
    </xf>
    <xf numFmtId="0" fontId="4" fillId="34" borderId="1" xfId="0" applyFont="1" applyFill="1" applyBorder="1" applyAlignment="1">
      <alignment horizontal="center" wrapText="1"/>
    </xf>
    <xf numFmtId="0" fontId="4" fillId="34" borderId="1" xfId="0" applyFont="1" applyFill="1" applyBorder="1" applyAlignment="1">
      <alignment horizontal="center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164" fontId="0" fillId="0" borderId="1" xfId="0" applyNumberFormat="1" applyBorder="1"/>
    <xf numFmtId="165" fontId="0" fillId="0" borderId="1" xfId="0" applyNumberFormat="1" applyBorder="1"/>
    <xf numFmtId="0" fontId="4" fillId="33" borderId="1" xfId="0" applyFont="1" applyFill="1" applyBorder="1" applyAlignment="1">
      <alignment horizontal="center" vertical="center" wrapText="1"/>
    </xf>
    <xf numFmtId="0" fontId="25" fillId="33" borderId="1" xfId="1" applyFont="1" applyFill="1" applyBorder="1" applyAlignment="1">
      <alignment horizontal="center" wrapText="1"/>
    </xf>
    <xf numFmtId="0" fontId="4" fillId="0" borderId="0" xfId="0" applyFont="1"/>
    <xf numFmtId="0" fontId="17" fillId="35" borderId="14" xfId="0" applyFont="1" applyFill="1" applyBorder="1"/>
    <xf numFmtId="0" fontId="0" fillId="0" borderId="0" xfId="0" applyBorder="1"/>
    <xf numFmtId="0" fontId="0" fillId="0" borderId="15" xfId="0" applyBorder="1"/>
    <xf numFmtId="0" fontId="0" fillId="37" borderId="16" xfId="0" applyFill="1" applyBorder="1"/>
    <xf numFmtId="0" fontId="0" fillId="0" borderId="17" xfId="0" applyBorder="1"/>
    <xf numFmtId="0" fontId="0" fillId="0" borderId="18" xfId="0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26" fillId="33" borderId="1" xfId="1" applyFont="1" applyFill="1" applyBorder="1" applyAlignment="1">
      <alignment horizontal="center" wrapText="1"/>
    </xf>
    <xf numFmtId="164" fontId="26" fillId="33" borderId="1" xfId="1" applyNumberFormat="1" applyFont="1" applyFill="1" applyBorder="1" applyAlignment="1">
      <alignment horizontal="center" wrapText="1"/>
    </xf>
    <xf numFmtId="164" fontId="27" fillId="33" borderId="1" xfId="0" applyNumberFormat="1" applyFont="1" applyFill="1" applyBorder="1" applyAlignment="1">
      <alignment horizontal="center" wrapText="1"/>
    </xf>
    <xf numFmtId="0" fontId="27" fillId="33" borderId="1" xfId="0" applyFont="1" applyFill="1" applyBorder="1" applyAlignment="1">
      <alignment horizontal="center" wrapText="1"/>
    </xf>
    <xf numFmtId="3" fontId="27" fillId="33" borderId="1" xfId="0" applyNumberFormat="1" applyFont="1" applyFill="1" applyBorder="1" applyAlignment="1">
      <alignment horizontal="center" wrapText="1"/>
    </xf>
    <xf numFmtId="0" fontId="26" fillId="0" borderId="0" xfId="1" applyFont="1" applyFill="1" applyBorder="1" applyAlignment="1">
      <alignment horizontal="center" vertical="center" wrapText="1"/>
    </xf>
    <xf numFmtId="0" fontId="28" fillId="0" borderId="0" xfId="0" applyFont="1" applyAlignment="1">
      <alignment vertical="center"/>
    </xf>
    <xf numFmtId="0" fontId="29" fillId="0" borderId="1" xfId="1" applyFont="1" applyFill="1" applyBorder="1" applyAlignment="1">
      <alignment horizontal="center" vertical="center" wrapText="1"/>
    </xf>
    <xf numFmtId="0" fontId="29" fillId="0" borderId="1" xfId="1" applyFont="1" applyFill="1" applyBorder="1" applyAlignment="1">
      <alignment horizontal="left" vertical="center" wrapText="1"/>
    </xf>
    <xf numFmtId="164" fontId="28" fillId="0" borderId="1" xfId="0" applyNumberFormat="1" applyFont="1" applyFill="1" applyBorder="1" applyAlignment="1">
      <alignment horizontal="center" vertical="center"/>
    </xf>
    <xf numFmtId="165" fontId="29" fillId="0" borderId="1" xfId="1" applyNumberFormat="1" applyFont="1" applyFill="1" applyBorder="1" applyAlignment="1">
      <alignment horizontal="center" vertical="center" wrapText="1"/>
    </xf>
    <xf numFmtId="164" fontId="29" fillId="0" borderId="1" xfId="1" applyNumberFormat="1" applyFont="1" applyFill="1" applyBorder="1" applyAlignment="1">
      <alignment horizontal="center" vertical="center" wrapText="1"/>
    </xf>
    <xf numFmtId="0" fontId="29" fillId="0" borderId="0" xfId="1" applyFont="1" applyBorder="1" applyAlignment="1">
      <alignment horizontal="center" vertical="center" wrapText="1"/>
    </xf>
    <xf numFmtId="164" fontId="29" fillId="0" borderId="1" xfId="1" applyNumberFormat="1" applyFont="1" applyBorder="1" applyAlignment="1">
      <alignment horizontal="center" vertical="center" wrapText="1"/>
    </xf>
    <xf numFmtId="164" fontId="29" fillId="0" borderId="1" xfId="6" applyNumberFormat="1" applyFont="1" applyFill="1" applyBorder="1" applyAlignment="1">
      <alignment horizontal="center" vertical="center" wrapText="1"/>
    </xf>
    <xf numFmtId="164" fontId="29" fillId="0" borderId="1" xfId="1" applyNumberFormat="1" applyFont="1" applyFill="1" applyBorder="1" applyAlignment="1">
      <alignment horizontal="center" vertical="center"/>
    </xf>
    <xf numFmtId="0" fontId="29" fillId="0" borderId="1" xfId="1" applyFont="1" applyFill="1" applyBorder="1" applyAlignment="1">
      <alignment horizontal="center" vertical="center"/>
    </xf>
    <xf numFmtId="165" fontId="29" fillId="0" borderId="1" xfId="1" applyNumberFormat="1" applyFont="1" applyFill="1" applyBorder="1" applyAlignment="1">
      <alignment horizontal="center" vertical="center"/>
    </xf>
    <xf numFmtId="0" fontId="29" fillId="0" borderId="1" xfId="1" applyFont="1" applyFill="1" applyBorder="1" applyAlignment="1">
      <alignment vertical="center"/>
    </xf>
    <xf numFmtId="0" fontId="29" fillId="0" borderId="0" xfId="1" applyFont="1" applyFill="1" applyAlignment="1">
      <alignment vertical="center"/>
    </xf>
    <xf numFmtId="0" fontId="29" fillId="0" borderId="1" xfId="1" applyFont="1" applyFill="1" applyBorder="1" applyAlignment="1">
      <alignment vertical="center" wrapText="1"/>
    </xf>
    <xf numFmtId="0" fontId="28" fillId="0" borderId="0" xfId="0" applyFont="1" applyFill="1" applyAlignment="1">
      <alignment vertical="center"/>
    </xf>
    <xf numFmtId="0" fontId="29" fillId="0" borderId="1" xfId="1" applyFont="1" applyBorder="1" applyAlignment="1">
      <alignment vertical="center" wrapText="1"/>
    </xf>
    <xf numFmtId="0" fontId="29" fillId="0" borderId="0" xfId="1" applyFont="1" applyBorder="1" applyAlignment="1">
      <alignment vertical="center" wrapText="1"/>
    </xf>
    <xf numFmtId="0" fontId="29" fillId="0" borderId="0" xfId="1" applyFont="1" applyFill="1" applyBorder="1" applyAlignment="1">
      <alignment vertical="center" wrapText="1"/>
    </xf>
    <xf numFmtId="0" fontId="29" fillId="0" borderId="1" xfId="1" applyFont="1" applyFill="1" applyBorder="1" applyAlignment="1">
      <alignment horizontal="left" vertical="center"/>
    </xf>
    <xf numFmtId="10" fontId="29" fillId="0" borderId="1" xfId="1" applyNumberFormat="1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vertical="center"/>
    </xf>
    <xf numFmtId="164" fontId="28" fillId="0" borderId="1" xfId="0" applyNumberFormat="1" applyFont="1" applyFill="1" applyBorder="1" applyAlignment="1">
      <alignment vertical="center"/>
    </xf>
    <xf numFmtId="0" fontId="28" fillId="0" borderId="1" xfId="0" applyFont="1" applyFill="1" applyBorder="1" applyAlignment="1">
      <alignment vertical="center" wrapText="1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vertical="center"/>
    </xf>
    <xf numFmtId="164" fontId="30" fillId="0" borderId="0" xfId="0" applyNumberFormat="1" applyFont="1" applyAlignment="1">
      <alignment vertical="center"/>
    </xf>
    <xf numFmtId="0" fontId="31" fillId="38" borderId="1" xfId="0" applyFont="1" applyFill="1" applyBorder="1" applyAlignment="1">
      <alignment horizontal="center" vertical="center"/>
    </xf>
    <xf numFmtId="164" fontId="30" fillId="38" borderId="1" xfId="0" applyNumberFormat="1" applyFont="1" applyFill="1" applyBorder="1" applyAlignment="1">
      <alignment horizontal="center" vertical="center"/>
    </xf>
    <xf numFmtId="0" fontId="30" fillId="38" borderId="12" xfId="0" applyFont="1" applyFill="1" applyBorder="1" applyAlignment="1">
      <alignment horizontal="center" vertical="center"/>
    </xf>
    <xf numFmtId="0" fontId="32" fillId="0" borderId="0" xfId="0" applyFont="1" applyAlignment="1">
      <alignment vertical="center"/>
    </xf>
    <xf numFmtId="0" fontId="0" fillId="39" borderId="0" xfId="0" applyFill="1"/>
    <xf numFmtId="9" fontId="28" fillId="0" borderId="1" xfId="53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0" fillId="0" borderId="17" xfId="0" applyFill="1" applyBorder="1"/>
    <xf numFmtId="0" fontId="0" fillId="36" borderId="19" xfId="0" applyFill="1" applyBorder="1"/>
    <xf numFmtId="164" fontId="0" fillId="35" borderId="1" xfId="0" applyNumberFormat="1" applyFill="1" applyBorder="1"/>
    <xf numFmtId="9" fontId="0" fillId="0" borderId="1" xfId="53" applyFont="1" applyBorder="1"/>
    <xf numFmtId="17" fontId="4" fillId="0" borderId="0" xfId="0" quotePrefix="1" applyNumberFormat="1" applyFont="1"/>
    <xf numFmtId="9" fontId="0" fillId="0" borderId="0" xfId="53" applyFont="1" applyBorder="1"/>
    <xf numFmtId="0" fontId="35" fillId="0" borderId="0" xfId="0" applyFont="1" applyAlignment="1">
      <alignment vertical="center" wrapText="1"/>
    </xf>
    <xf numFmtId="0" fontId="35" fillId="0" borderId="0" xfId="0" applyFont="1" applyAlignment="1">
      <alignment vertical="center"/>
    </xf>
    <xf numFmtId="0" fontId="30" fillId="0" borderId="0" xfId="0" applyFont="1" applyAlignment="1">
      <alignment horizontal="left" vertical="center"/>
    </xf>
    <xf numFmtId="0" fontId="36" fillId="0" borderId="0" xfId="0" applyFont="1" applyAlignment="1">
      <alignment vertical="center" wrapText="1"/>
    </xf>
    <xf numFmtId="0" fontId="0" fillId="0" borderId="1" xfId="0" applyFill="1" applyBorder="1"/>
    <xf numFmtId="0" fontId="0" fillId="0" borderId="1" xfId="0" applyFont="1" applyFill="1" applyBorder="1" applyAlignment="1">
      <alignment horizontal="center" vertical="center"/>
    </xf>
    <xf numFmtId="0" fontId="3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3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2" fontId="0" fillId="0" borderId="1" xfId="0" applyNumberFormat="1" applyBorder="1"/>
    <xf numFmtId="3" fontId="0" fillId="0" borderId="1" xfId="0" applyNumberFormat="1" applyFill="1" applyBorder="1"/>
    <xf numFmtId="0" fontId="0" fillId="0" borderId="1" xfId="0" applyBorder="1" applyAlignment="1">
      <alignment wrapText="1"/>
    </xf>
    <xf numFmtId="0" fontId="35" fillId="0" borderId="0" xfId="0" applyFont="1"/>
    <xf numFmtId="0" fontId="4" fillId="41" borderId="20" xfId="0" applyFont="1" applyFill="1" applyBorder="1" applyAlignment="1">
      <alignment horizontal="center" vertical="top"/>
    </xf>
    <xf numFmtId="0" fontId="0" fillId="0" borderId="20" xfId="0" applyBorder="1" applyAlignment="1">
      <alignment vertical="top"/>
    </xf>
    <xf numFmtId="10" fontId="0" fillId="0" borderId="20" xfId="53" applyNumberFormat="1" applyFont="1" applyBorder="1" applyAlignment="1">
      <alignment vertical="top"/>
    </xf>
    <xf numFmtId="0" fontId="0" fillId="0" borderId="20" xfId="0" applyBorder="1" applyAlignment="1">
      <alignment horizontal="left" vertical="top"/>
    </xf>
    <xf numFmtId="0" fontId="4" fillId="0" borderId="0" xfId="0" applyFont="1" applyAlignment="1">
      <alignment vertical="top"/>
    </xf>
    <xf numFmtId="10" fontId="4" fillId="0" borderId="0" xfId="0" applyNumberFormat="1" applyFont="1"/>
    <xf numFmtId="0" fontId="38" fillId="0" borderId="0" xfId="0" applyFont="1" applyAlignment="1">
      <alignment horizontal="justify"/>
    </xf>
    <xf numFmtId="0" fontId="4" fillId="42" borderId="1" xfId="0" applyFont="1" applyFill="1" applyBorder="1" applyAlignment="1">
      <alignment wrapText="1"/>
    </xf>
    <xf numFmtId="0" fontId="4" fillId="42" borderId="1" xfId="0" applyFont="1" applyFill="1" applyBorder="1" applyAlignment="1">
      <alignment horizontal="center" wrapText="1"/>
    </xf>
    <xf numFmtId="0" fontId="4" fillId="43" borderId="1" xfId="0" applyFont="1" applyFill="1" applyBorder="1" applyAlignment="1">
      <alignment wrapText="1"/>
    </xf>
    <xf numFmtId="0" fontId="4" fillId="44" borderId="1" xfId="0" applyFont="1" applyFill="1" applyBorder="1" applyAlignment="1">
      <alignment wrapText="1"/>
    </xf>
    <xf numFmtId="0" fontId="39" fillId="0" borderId="1" xfId="0" applyFont="1" applyBorder="1" applyAlignment="1">
      <alignment horizontal="center" vertical="center" wrapText="1"/>
    </xf>
    <xf numFmtId="9" fontId="0" fillId="0" borderId="1" xfId="0" applyNumberFormat="1" applyBorder="1"/>
    <xf numFmtId="1" fontId="0" fillId="0" borderId="1" xfId="0" applyNumberFormat="1" applyBorder="1"/>
    <xf numFmtId="9" fontId="31" fillId="38" borderId="1" xfId="53" applyFont="1" applyFill="1" applyBorder="1" applyAlignment="1">
      <alignment horizontal="center" vertical="center"/>
    </xf>
    <xf numFmtId="10" fontId="4" fillId="41" borderId="20" xfId="53" applyNumberFormat="1" applyFont="1" applyFill="1" applyBorder="1" applyAlignment="1">
      <alignment horizontal="center" vertical="top"/>
    </xf>
    <xf numFmtId="10" fontId="0" fillId="0" borderId="20" xfId="53" applyNumberFormat="1" applyFont="1" applyBorder="1" applyAlignment="1">
      <alignment horizontal="right" vertical="top"/>
    </xf>
    <xf numFmtId="0" fontId="0" fillId="0" borderId="0" xfId="0"/>
    <xf numFmtId="0" fontId="37" fillId="0" borderId="1" xfId="0" applyFont="1" applyFill="1" applyBorder="1" applyAlignment="1">
      <alignment horizontal="center" vertical="center" wrapText="1"/>
    </xf>
    <xf numFmtId="49" fontId="37" fillId="0" borderId="1" xfId="0" applyNumberFormat="1" applyFont="1" applyFill="1" applyBorder="1" applyAlignment="1">
      <alignment horizontal="center" vertical="center" wrapText="1"/>
    </xf>
    <xf numFmtId="0" fontId="37" fillId="0" borderId="1" xfId="0" quotePrefix="1" applyFont="1" applyFill="1" applyBorder="1" applyAlignment="1">
      <alignment horizontal="center" vertical="center" wrapText="1"/>
    </xf>
    <xf numFmtId="3" fontId="30" fillId="0" borderId="1" xfId="0" applyNumberFormat="1" applyFont="1" applyBorder="1" applyAlignment="1">
      <alignment horizontal="center" vertical="center"/>
    </xf>
    <xf numFmtId="165" fontId="0" fillId="0" borderId="1" xfId="53" applyNumberFormat="1" applyFont="1" applyBorder="1"/>
    <xf numFmtId="9" fontId="0" fillId="39" borderId="1" xfId="53" applyFont="1" applyFill="1" applyBorder="1"/>
    <xf numFmtId="0" fontId="40" fillId="40" borderId="1" xfId="1" applyFont="1" applyFill="1" applyBorder="1" applyAlignment="1">
      <alignment horizontal="center" wrapText="1"/>
    </xf>
    <xf numFmtId="164" fontId="40" fillId="40" borderId="1" xfId="1" applyNumberFormat="1" applyFont="1" applyFill="1" applyBorder="1" applyAlignment="1">
      <alignment horizontal="center" wrapText="1"/>
    </xf>
    <xf numFmtId="164" fontId="31" fillId="40" borderId="1" xfId="0" applyNumberFormat="1" applyFont="1" applyFill="1" applyBorder="1" applyAlignment="1">
      <alignment horizontal="center" wrapText="1"/>
    </xf>
    <xf numFmtId="0" fontId="31" fillId="40" borderId="1" xfId="0" applyFont="1" applyFill="1" applyBorder="1" applyAlignment="1">
      <alignment horizontal="center" wrapText="1"/>
    </xf>
    <xf numFmtId="3" fontId="31" fillId="40" borderId="1" xfId="0" applyNumberFormat="1" applyFont="1" applyFill="1" applyBorder="1" applyAlignment="1">
      <alignment horizontal="center" wrapText="1"/>
    </xf>
    <xf numFmtId="164" fontId="37" fillId="0" borderId="1" xfId="1" applyNumberFormat="1" applyFont="1" applyFill="1" applyBorder="1" applyAlignment="1">
      <alignment horizontal="center" vertical="center" wrapText="1"/>
    </xf>
    <xf numFmtId="165" fontId="37" fillId="0" borderId="1" xfId="1" applyNumberFormat="1" applyFont="1" applyFill="1" applyBorder="1" applyAlignment="1">
      <alignment horizontal="center" vertical="center" wrapText="1"/>
    </xf>
    <xf numFmtId="0" fontId="37" fillId="0" borderId="1" xfId="1" applyFont="1" applyFill="1" applyBorder="1" applyAlignment="1">
      <alignment horizontal="center" vertical="center" wrapText="1"/>
    </xf>
    <xf numFmtId="0" fontId="37" fillId="0" borderId="1" xfId="1" applyFont="1" applyFill="1" applyBorder="1" applyAlignment="1">
      <alignment vertical="center"/>
    </xf>
    <xf numFmtId="0" fontId="37" fillId="0" borderId="1" xfId="1" applyFont="1" applyFill="1" applyBorder="1" applyAlignment="1">
      <alignment vertical="center" wrapText="1"/>
    </xf>
    <xf numFmtId="0" fontId="37" fillId="0" borderId="1" xfId="1" applyFont="1" applyFill="1" applyBorder="1" applyAlignment="1">
      <alignment horizontal="center" vertical="center"/>
    </xf>
    <xf numFmtId="10" fontId="37" fillId="0" borderId="1" xfId="1" applyNumberFormat="1" applyFont="1" applyFill="1" applyBorder="1" applyAlignment="1">
      <alignment horizontal="center" vertical="center" wrapText="1"/>
    </xf>
    <xf numFmtId="0" fontId="37" fillId="0" borderId="1" xfId="1" applyFont="1" applyFill="1" applyBorder="1" applyAlignment="1">
      <alignment horizontal="left" vertical="center"/>
    </xf>
    <xf numFmtId="165" fontId="37" fillId="0" borderId="1" xfId="1" applyNumberFormat="1" applyFont="1" applyFill="1" applyBorder="1" applyAlignment="1">
      <alignment horizontal="center" vertical="center"/>
    </xf>
    <xf numFmtId="0" fontId="37" fillId="0" borderId="1" xfId="1" applyFont="1" applyFill="1" applyBorder="1" applyAlignment="1">
      <alignment horizontal="left" vertical="center" wrapText="1"/>
    </xf>
    <xf numFmtId="10" fontId="37" fillId="0" borderId="1" xfId="1" applyNumberFormat="1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vertical="center" wrapText="1"/>
    </xf>
    <xf numFmtId="0" fontId="30" fillId="0" borderId="1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vertical="center"/>
    </xf>
    <xf numFmtId="9" fontId="30" fillId="0" borderId="1" xfId="53" applyFont="1" applyFill="1" applyBorder="1" applyAlignment="1">
      <alignment horizontal="center" vertical="center"/>
    </xf>
    <xf numFmtId="0" fontId="34" fillId="45" borderId="1" xfId="0" applyFont="1" applyFill="1" applyBorder="1" applyAlignment="1">
      <alignment horizontal="left" vertical="center" wrapText="1"/>
    </xf>
    <xf numFmtId="0" fontId="33" fillId="45" borderId="1" xfId="0" applyFont="1" applyFill="1" applyBorder="1" applyAlignment="1">
      <alignment horizontal="left" vertical="center" wrapText="1"/>
    </xf>
    <xf numFmtId="0" fontId="33" fillId="40" borderId="1" xfId="0" applyFont="1" applyFill="1" applyBorder="1" applyAlignment="1">
      <alignment horizontal="center" vertical="center" wrapText="1"/>
    </xf>
    <xf numFmtId="0" fontId="33" fillId="40" borderId="1" xfId="0" applyFont="1" applyFill="1" applyBorder="1" applyAlignment="1">
      <alignment horizontal="left" vertical="center" wrapText="1"/>
    </xf>
    <xf numFmtId="0" fontId="0" fillId="0" borderId="0" xfId="0"/>
    <xf numFmtId="0" fontId="33" fillId="45" borderId="1" xfId="0" applyFont="1" applyFill="1" applyBorder="1" applyAlignment="1">
      <alignment horizontal="center" vertical="center" wrapText="1"/>
    </xf>
    <xf numFmtId="0" fontId="0" fillId="45" borderId="0" xfId="0" applyFill="1"/>
    <xf numFmtId="0" fontId="39" fillId="0" borderId="1" xfId="0" applyFont="1" applyBorder="1"/>
    <xf numFmtId="3" fontId="39" fillId="0" borderId="1" xfId="0" applyNumberFormat="1" applyFont="1" applyBorder="1"/>
    <xf numFmtId="9" fontId="39" fillId="0" borderId="1" xfId="53" applyFont="1" applyBorder="1"/>
    <xf numFmtId="0" fontId="39" fillId="0" borderId="0" xfId="0" applyFont="1"/>
    <xf numFmtId="3" fontId="33" fillId="45" borderId="1" xfId="0" applyNumberFormat="1" applyFont="1" applyFill="1" applyBorder="1"/>
    <xf numFmtId="3" fontId="33" fillId="40" borderId="1" xfId="0" applyNumberFormat="1" applyFont="1" applyFill="1" applyBorder="1"/>
    <xf numFmtId="9" fontId="33" fillId="40" borderId="1" xfId="53" applyFont="1" applyFill="1" applyBorder="1"/>
    <xf numFmtId="11" fontId="0" fillId="0" borderId="0" xfId="0" applyNumberFormat="1"/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  <xf numFmtId="4" fontId="30" fillId="0" borderId="1" xfId="0" applyNumberFormat="1" applyFont="1" applyFill="1" applyBorder="1" applyAlignment="1">
      <alignment horizontal="center" vertical="center"/>
    </xf>
    <xf numFmtId="4" fontId="37" fillId="0" borderId="1" xfId="1" applyNumberFormat="1" applyFont="1" applyFill="1" applyBorder="1" applyAlignment="1">
      <alignment horizontal="center" vertical="center"/>
    </xf>
    <xf numFmtId="4" fontId="37" fillId="0" borderId="1" xfId="6" applyNumberFormat="1" applyFont="1" applyFill="1" applyBorder="1" applyAlignment="1">
      <alignment horizontal="center" vertical="center" wrapText="1"/>
    </xf>
    <xf numFmtId="4" fontId="37" fillId="0" borderId="1" xfId="1" applyNumberFormat="1" applyFont="1" applyFill="1" applyBorder="1" applyAlignment="1">
      <alignment horizontal="center" vertical="center" wrapText="1"/>
    </xf>
    <xf numFmtId="4" fontId="37" fillId="0" borderId="1" xfId="0" applyNumberFormat="1" applyFont="1" applyFill="1" applyBorder="1" applyAlignment="1">
      <alignment horizontal="center" vertical="center" wrapText="1"/>
    </xf>
    <xf numFmtId="4" fontId="31" fillId="40" borderId="1" xfId="0" applyNumberFormat="1" applyFont="1" applyFill="1" applyBorder="1" applyAlignment="1">
      <alignment horizontal="center" wrapText="1"/>
    </xf>
    <xf numFmtId="3" fontId="31" fillId="38" borderId="1" xfId="0" applyNumberFormat="1" applyFont="1" applyFill="1" applyBorder="1" applyAlignment="1">
      <alignment horizontal="center" vertical="center"/>
    </xf>
    <xf numFmtId="0" fontId="0" fillId="46" borderId="16" xfId="0" applyFill="1" applyBorder="1"/>
    <xf numFmtId="165" fontId="37" fillId="46" borderId="1" xfId="1" applyNumberFormat="1" applyFont="1" applyFill="1" applyBorder="1" applyAlignment="1">
      <alignment horizontal="center" vertical="center" wrapText="1"/>
    </xf>
    <xf numFmtId="165" fontId="37" fillId="46" borderId="1" xfId="53" applyNumberFormat="1" applyFont="1" applyFill="1" applyBorder="1" applyAlignment="1">
      <alignment horizontal="center" vertical="center" wrapText="1"/>
    </xf>
    <xf numFmtId="164" fontId="37" fillId="46" borderId="1" xfId="1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/>
    <xf numFmtId="9" fontId="37" fillId="0" borderId="1" xfId="53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center" vertical="center"/>
    </xf>
    <xf numFmtId="0" fontId="0" fillId="0" borderId="11" xfId="0" quotePrefix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Alignment="1">
      <alignment horizontal="justify"/>
    </xf>
    <xf numFmtId="0" fontId="0" fillId="0" borderId="0" xfId="0"/>
    <xf numFmtId="0" fontId="37" fillId="47" borderId="1" xfId="1" applyFont="1" applyFill="1" applyBorder="1" applyAlignment="1">
      <alignment horizontal="center" vertical="center" wrapText="1"/>
    </xf>
    <xf numFmtId="4" fontId="30" fillId="47" borderId="0" xfId="0" applyNumberFormat="1" applyFont="1" applyFill="1" applyAlignment="1">
      <alignment horizontal="center"/>
    </xf>
    <xf numFmtId="3" fontId="31" fillId="0" borderId="0" xfId="0" applyNumberFormat="1" applyFont="1" applyAlignment="1">
      <alignment vertical="center"/>
    </xf>
    <xf numFmtId="164" fontId="31" fillId="0" borderId="0" xfId="0" applyNumberFormat="1" applyFont="1" applyAlignment="1">
      <alignment vertical="center"/>
    </xf>
    <xf numFmtId="0" fontId="37" fillId="39" borderId="1" xfId="1" applyFont="1" applyFill="1" applyBorder="1" applyAlignment="1">
      <alignment horizontal="left" vertical="center" wrapText="1"/>
    </xf>
  </cellXfs>
  <cellStyles count="56">
    <cellStyle name="20% - Accent1" xfId="29" builtinId="30" customBuiltin="1"/>
    <cellStyle name="20% - Accent2" xfId="33" builtinId="34" customBuiltin="1"/>
    <cellStyle name="20% - Accent3" xfId="37" builtinId="38" customBuiltin="1"/>
    <cellStyle name="20% - Accent4" xfId="41" builtinId="42" customBuiltin="1"/>
    <cellStyle name="20% - Accent5" xfId="45" builtinId="46" customBuiltin="1"/>
    <cellStyle name="20% - Accent6" xfId="49" builtinId="50" customBuiltin="1"/>
    <cellStyle name="40% - Accent1" xfId="30" builtinId="31" customBuiltin="1"/>
    <cellStyle name="40% - Accent2" xfId="34" builtinId="35" customBuiltin="1"/>
    <cellStyle name="40% - Accent3" xfId="38" builtinId="39" customBuiltin="1"/>
    <cellStyle name="40% - Accent4" xfId="42" builtinId="43" customBuiltin="1"/>
    <cellStyle name="40% - Accent5" xfId="46" builtinId="47" customBuiltin="1"/>
    <cellStyle name="40% - Accent6" xfId="50" builtinId="51" customBuiltin="1"/>
    <cellStyle name="60% - Accent1" xfId="31" builtinId="32" customBuiltin="1"/>
    <cellStyle name="60% - Accent2" xfId="35" builtinId="36" customBuiltin="1"/>
    <cellStyle name="60% - Accent3" xfId="39" builtinId="40" customBuiltin="1"/>
    <cellStyle name="60% - Accent4" xfId="43" builtinId="44" customBuiltin="1"/>
    <cellStyle name="60% - Accent5" xfId="47" builtinId="48" customBuiltin="1"/>
    <cellStyle name="60% - Accent6" xfId="51" builtinId="52" customBuiltin="1"/>
    <cellStyle name="Accent1" xfId="28" builtinId="29" customBuiltin="1"/>
    <cellStyle name="Accent2" xfId="32" builtinId="33" customBuiltin="1"/>
    <cellStyle name="Accent3" xfId="36" builtinId="37" customBuiltin="1"/>
    <cellStyle name="Accent4" xfId="40" builtinId="41" customBuiltin="1"/>
    <cellStyle name="Accent5" xfId="44" builtinId="45" customBuiltin="1"/>
    <cellStyle name="Accent6" xfId="48" builtinId="49" customBuiltin="1"/>
    <cellStyle name="Bad" xfId="17" builtinId="27" customBuiltin="1"/>
    <cellStyle name="Calculation" xfId="21" builtinId="22" customBuiltin="1"/>
    <cellStyle name="Check Cell" xfId="23" builtinId="23" customBuiltin="1"/>
    <cellStyle name="Comma 2" xfId="7" xr:uid="{00000000-0005-0000-0000-00001B000000}"/>
    <cellStyle name="Explanatory Text" xfId="26" builtinId="53" customBuiltin="1"/>
    <cellStyle name="Good" xfId="16" builtinId="26" customBuiltin="1"/>
    <cellStyle name="Heading 1" xfId="12" builtinId="16" customBuiltin="1"/>
    <cellStyle name="Heading 2" xfId="13" builtinId="17" customBuiltin="1"/>
    <cellStyle name="Heading 3" xfId="14" builtinId="18" customBuiltin="1"/>
    <cellStyle name="Heading 4" xfId="15" builtinId="19" customBuiltin="1"/>
    <cellStyle name="Input" xfId="19" builtinId="20" customBuiltin="1"/>
    <cellStyle name="Linked Cell" xfId="22" builtinId="24" customBuiltin="1"/>
    <cellStyle name="Neutral" xfId="18" builtinId="28" customBuiltin="1"/>
    <cellStyle name="Normal" xfId="0" builtinId="0"/>
    <cellStyle name="Normal 16" xfId="54" xr:uid="{00000000-0005-0000-0000-000026000000}"/>
    <cellStyle name="Normal 2" xfId="1" xr:uid="{00000000-0005-0000-0000-000027000000}"/>
    <cellStyle name="Normal 2 2" xfId="6" xr:uid="{00000000-0005-0000-0000-000028000000}"/>
    <cellStyle name="Normal 2 3" xfId="3" xr:uid="{00000000-0005-0000-0000-000029000000}"/>
    <cellStyle name="Normal 2 4" xfId="2" xr:uid="{00000000-0005-0000-0000-00002A000000}"/>
    <cellStyle name="Normal 3" xfId="5" xr:uid="{00000000-0005-0000-0000-00002B000000}"/>
    <cellStyle name="Normal 3 2" xfId="9" xr:uid="{00000000-0005-0000-0000-00002C000000}"/>
    <cellStyle name="Normal 4" xfId="4" xr:uid="{00000000-0005-0000-0000-00002D000000}"/>
    <cellStyle name="Normal 4 2" xfId="10" xr:uid="{00000000-0005-0000-0000-00002E000000}"/>
    <cellStyle name="Normal 40" xfId="55" xr:uid="{00000000-0005-0000-0000-00002F000000}"/>
    <cellStyle name="Normal 5" xfId="8" xr:uid="{00000000-0005-0000-0000-000030000000}"/>
    <cellStyle name="Note" xfId="25" builtinId="10" customBuiltin="1"/>
    <cellStyle name="Output" xfId="20" builtinId="21" customBuiltin="1"/>
    <cellStyle name="Percent" xfId="53" builtinId="5"/>
    <cellStyle name="Title" xfId="11" builtinId="15" customBuiltin="1"/>
    <cellStyle name="Title 2" xfId="52" xr:uid="{00000000-0005-0000-0000-000035000000}"/>
    <cellStyle name="Total" xfId="27" builtinId="25" customBuiltin="1"/>
    <cellStyle name="Warning Text" xfId="24" builtinId="11" customBuiltin="1"/>
  </cellStyles>
  <dxfs count="0"/>
  <tableStyles count="0" defaultTableStyle="TableStyleMedium9" defaultPivotStyle="PivotStyleLight16"/>
  <colors>
    <mruColors>
      <color rgb="FFFFFF99"/>
      <color rgb="FFB7DEE8"/>
      <color rgb="FFBDBFE3"/>
      <color rgb="FFE6EA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microsoft.com/office/2017/10/relationships/person" Target="persons/person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ldep1\dear\Documents%20and%20Settings\User\My%20Documents\St.%20Lucie\Allocations\Bob%20Calcs%201208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.100\data\Documents%20and%20Settings\User\My%20Documents\St.%20Lucie\Allocations\Bob%20Calcs%2012080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ublicfiles\pubfds\Users\Heather%20York\Desktop\IRL%20BMAP\2017%20progress%20reports\BRL\received\Patrick%20AF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ormance"/>
      <sheetName val="EMCs"/>
      <sheetName val="ROCs"/>
      <sheetName val="Summary"/>
      <sheetName val="FLUCCS"/>
      <sheetName val="Calcs Juris"/>
      <sheetName val="Juris N Red"/>
      <sheetName val="Juris P Red"/>
    </sheetNames>
    <sheetDataSet>
      <sheetData sheetId="0" refreshError="1">
        <row r="1">
          <cell r="C1" t="str">
            <v>FLUCCS</v>
          </cell>
          <cell r="D1" t="str">
            <v>Harper ROC</v>
          </cell>
        </row>
        <row r="2">
          <cell r="A2">
            <v>1110</v>
          </cell>
          <cell r="B2" t="str">
            <v>Low-Density Residential</v>
          </cell>
          <cell r="C2">
            <v>1110</v>
          </cell>
          <cell r="D2" t="str">
            <v>Low-Density Residential Areas</v>
          </cell>
        </row>
        <row r="3">
          <cell r="A3">
            <v>1120</v>
          </cell>
          <cell r="B3" t="str">
            <v>Low-Density Residential</v>
          </cell>
          <cell r="C3">
            <v>1120</v>
          </cell>
          <cell r="D3" t="str">
            <v>Low-Density Residential Areas</v>
          </cell>
        </row>
        <row r="4">
          <cell r="A4">
            <v>1130</v>
          </cell>
          <cell r="B4" t="str">
            <v>Low-Density Residential</v>
          </cell>
          <cell r="C4">
            <v>1130</v>
          </cell>
          <cell r="D4" t="str">
            <v>Low-Density Residential Areas</v>
          </cell>
        </row>
        <row r="5">
          <cell r="A5">
            <v>1180</v>
          </cell>
          <cell r="B5" t="str">
            <v>Low-Density Residential</v>
          </cell>
          <cell r="C5">
            <v>1180</v>
          </cell>
          <cell r="D5" t="str">
            <v>Low-Density Residential Areas</v>
          </cell>
        </row>
        <row r="6">
          <cell r="A6">
            <v>1190</v>
          </cell>
          <cell r="B6" t="str">
            <v>Low-Density Residential</v>
          </cell>
          <cell r="C6">
            <v>1190</v>
          </cell>
          <cell r="D6" t="str">
            <v>Low-Density Residential Areas</v>
          </cell>
        </row>
        <row r="7">
          <cell r="A7">
            <v>1210</v>
          </cell>
          <cell r="B7" t="str">
            <v>Single-Family</v>
          </cell>
          <cell r="C7">
            <v>1210</v>
          </cell>
          <cell r="D7" t="str">
            <v>Single-Family Residential Areas (25% Impervious)</v>
          </cell>
        </row>
        <row r="8">
          <cell r="A8">
            <v>1220</v>
          </cell>
          <cell r="B8" t="str">
            <v>Single-Family</v>
          </cell>
          <cell r="C8">
            <v>1220</v>
          </cell>
          <cell r="D8" t="str">
            <v>Single-Family Residential Areas (25% Impervious)</v>
          </cell>
        </row>
        <row r="9">
          <cell r="A9">
            <v>1230</v>
          </cell>
          <cell r="B9" t="str">
            <v>Single-Family</v>
          </cell>
          <cell r="C9">
            <v>1230</v>
          </cell>
          <cell r="D9" t="str">
            <v>Single-Family Residential Areas (25% Impervious)</v>
          </cell>
        </row>
        <row r="10">
          <cell r="A10">
            <v>1290</v>
          </cell>
          <cell r="B10" t="str">
            <v>Single-Family</v>
          </cell>
          <cell r="C10">
            <v>1290</v>
          </cell>
          <cell r="D10" t="str">
            <v>Single-Family Residential Areas (40% Impervious)</v>
          </cell>
        </row>
        <row r="11">
          <cell r="A11">
            <v>1310</v>
          </cell>
          <cell r="B11" t="str">
            <v>Single-Family</v>
          </cell>
          <cell r="C11">
            <v>1310</v>
          </cell>
          <cell r="D11" t="str">
            <v>High-Density Residential Areas</v>
          </cell>
        </row>
        <row r="12">
          <cell r="A12">
            <v>1320</v>
          </cell>
          <cell r="B12" t="str">
            <v>Multi-Family</v>
          </cell>
          <cell r="C12">
            <v>1320</v>
          </cell>
          <cell r="D12" t="str">
            <v>High-Density Residential Areas</v>
          </cell>
        </row>
        <row r="13">
          <cell r="A13">
            <v>1330</v>
          </cell>
          <cell r="B13" t="str">
            <v>Multi-Family</v>
          </cell>
          <cell r="C13">
            <v>1330</v>
          </cell>
          <cell r="D13" t="str">
            <v>High-Density Residential Areas</v>
          </cell>
        </row>
        <row r="14">
          <cell r="A14">
            <v>1340</v>
          </cell>
          <cell r="B14" t="str">
            <v>Multi-Family</v>
          </cell>
          <cell r="C14">
            <v>1340</v>
          </cell>
          <cell r="D14" t="str">
            <v>High-Density Residential Areas</v>
          </cell>
        </row>
        <row r="15">
          <cell r="A15">
            <v>1390</v>
          </cell>
          <cell r="B15" t="str">
            <v>Multi-Family</v>
          </cell>
          <cell r="C15">
            <v>1390</v>
          </cell>
          <cell r="D15" t="str">
            <v>High-Density Residential Areas</v>
          </cell>
        </row>
        <row r="16">
          <cell r="A16">
            <v>1400</v>
          </cell>
          <cell r="B16" t="str">
            <v>Low-Intensity Commercial</v>
          </cell>
          <cell r="C16">
            <v>1400</v>
          </cell>
          <cell r="D16" t="str">
            <v>Commercial Areas</v>
          </cell>
        </row>
        <row r="17">
          <cell r="A17">
            <v>1411</v>
          </cell>
          <cell r="B17" t="str">
            <v>High-Intensity Commercial</v>
          </cell>
          <cell r="C17">
            <v>1411</v>
          </cell>
          <cell r="D17" t="str">
            <v>Commercial Areas</v>
          </cell>
        </row>
        <row r="18">
          <cell r="A18">
            <v>1423</v>
          </cell>
          <cell r="B18" t="str">
            <v>High-Intensity Commercial</v>
          </cell>
          <cell r="C18">
            <v>1423</v>
          </cell>
          <cell r="D18" t="str">
            <v>Commercial Areas</v>
          </cell>
        </row>
        <row r="19">
          <cell r="A19">
            <v>1480</v>
          </cell>
          <cell r="B19" t="str">
            <v>Single-Family</v>
          </cell>
          <cell r="C19">
            <v>1480</v>
          </cell>
          <cell r="D19" t="str">
            <v>Low-Density Residential Areas</v>
          </cell>
        </row>
        <row r="20">
          <cell r="A20">
            <v>1490</v>
          </cell>
          <cell r="B20" t="str">
            <v>High-Intensity Commercial</v>
          </cell>
          <cell r="C20">
            <v>1490</v>
          </cell>
          <cell r="D20" t="str">
            <v>Commercial Areas</v>
          </cell>
        </row>
        <row r="21">
          <cell r="A21">
            <v>1500</v>
          </cell>
          <cell r="B21" t="str">
            <v>High-Intensity Commercial</v>
          </cell>
          <cell r="C21">
            <v>1500</v>
          </cell>
          <cell r="D21" t="str">
            <v>Commercial Areas</v>
          </cell>
        </row>
        <row r="22">
          <cell r="A22">
            <v>1540</v>
          </cell>
          <cell r="B22" t="str">
            <v>Light Industrial</v>
          </cell>
          <cell r="C22">
            <v>1540</v>
          </cell>
          <cell r="D22" t="str">
            <v>Commercial Areas</v>
          </cell>
        </row>
        <row r="23">
          <cell r="A23">
            <v>1550</v>
          </cell>
          <cell r="B23" t="str">
            <v>Light Industrial</v>
          </cell>
          <cell r="C23">
            <v>1550</v>
          </cell>
          <cell r="D23" t="str">
            <v>Single-Family Residential Areas (40% Impervious)</v>
          </cell>
        </row>
        <row r="24">
          <cell r="A24">
            <v>1560</v>
          </cell>
          <cell r="B24" t="str">
            <v>High-Intensity Commercial</v>
          </cell>
          <cell r="C24">
            <v>1560</v>
          </cell>
          <cell r="D24" t="str">
            <v>Commercial Areas</v>
          </cell>
        </row>
        <row r="25">
          <cell r="A25">
            <v>1600</v>
          </cell>
          <cell r="B25" t="str">
            <v>Mining / Extractive</v>
          </cell>
          <cell r="C25">
            <v>1600</v>
          </cell>
          <cell r="D25" t="str">
            <v>Single-Family Residential Areas (25% Impervious)</v>
          </cell>
        </row>
        <row r="26">
          <cell r="A26">
            <v>1620</v>
          </cell>
          <cell r="B26" t="str">
            <v>Mining / Extractive</v>
          </cell>
          <cell r="C26">
            <v>1620</v>
          </cell>
          <cell r="D26" t="str">
            <v>Single-Family Residential Areas (25% Impervious)</v>
          </cell>
        </row>
        <row r="27">
          <cell r="A27">
            <v>1630</v>
          </cell>
          <cell r="B27" t="str">
            <v>Mining / Extractive</v>
          </cell>
          <cell r="C27">
            <v>1630</v>
          </cell>
          <cell r="D27" t="str">
            <v>Single-Family Residential Areas (25% Impervious)</v>
          </cell>
        </row>
        <row r="28">
          <cell r="A28">
            <v>1650</v>
          </cell>
          <cell r="B28" t="str">
            <v>Mining / Extractive</v>
          </cell>
          <cell r="C28">
            <v>1650</v>
          </cell>
          <cell r="D28" t="str">
            <v>Single-Family Residential Areas (25% Impervious)</v>
          </cell>
        </row>
        <row r="29">
          <cell r="A29">
            <v>1660</v>
          </cell>
          <cell r="B29" t="str">
            <v>Water</v>
          </cell>
          <cell r="C29">
            <v>1660</v>
          </cell>
          <cell r="D29" t="str">
            <v>Water</v>
          </cell>
        </row>
        <row r="30">
          <cell r="A30">
            <v>1700</v>
          </cell>
          <cell r="B30" t="str">
            <v>Low-Density Residential</v>
          </cell>
          <cell r="C30">
            <v>1700</v>
          </cell>
          <cell r="D30" t="str">
            <v>Single-Family Residential Areas (40% Impervious)</v>
          </cell>
        </row>
        <row r="31">
          <cell r="A31">
            <v>1710</v>
          </cell>
          <cell r="B31" t="str">
            <v>Low-Density Residential</v>
          </cell>
          <cell r="C31">
            <v>1710</v>
          </cell>
          <cell r="D31" t="str">
            <v>Single-Family Residential Areas (40% Impervious)</v>
          </cell>
        </row>
        <row r="32">
          <cell r="A32">
            <v>1730</v>
          </cell>
          <cell r="B32" t="str">
            <v>Low-Intensity Commercial</v>
          </cell>
          <cell r="C32">
            <v>1730</v>
          </cell>
          <cell r="D32" t="str">
            <v>Single-Family Residential Areas (40% Impervious)</v>
          </cell>
        </row>
        <row r="33">
          <cell r="A33">
            <v>1760</v>
          </cell>
          <cell r="B33" t="str">
            <v>Low-Intensity Commercial</v>
          </cell>
          <cell r="C33">
            <v>1760</v>
          </cell>
          <cell r="D33" t="str">
            <v>Single-Family Residential Areas (40% Impervious)</v>
          </cell>
        </row>
        <row r="34">
          <cell r="A34">
            <v>1800</v>
          </cell>
          <cell r="B34" t="str">
            <v>Single-Family</v>
          </cell>
          <cell r="C34">
            <v>1800</v>
          </cell>
          <cell r="D34" t="str">
            <v>General Agriculture</v>
          </cell>
        </row>
        <row r="35">
          <cell r="A35">
            <v>1820</v>
          </cell>
          <cell r="B35" t="str">
            <v>Pasture</v>
          </cell>
          <cell r="C35">
            <v>1820</v>
          </cell>
          <cell r="D35" t="str">
            <v>General Agriculture</v>
          </cell>
        </row>
        <row r="36">
          <cell r="A36">
            <v>1840</v>
          </cell>
          <cell r="B36" t="str">
            <v>Low-Intensity Commercial</v>
          </cell>
          <cell r="C36">
            <v>1840</v>
          </cell>
          <cell r="D36" t="str">
            <v>Low-Density Residential Areas</v>
          </cell>
        </row>
        <row r="37">
          <cell r="A37">
            <v>1850</v>
          </cell>
          <cell r="B37" t="str">
            <v>Low-Density Residential</v>
          </cell>
          <cell r="C37">
            <v>1850</v>
          </cell>
          <cell r="D37" t="str">
            <v>Single-Family Residential Areas (40% Impervious)</v>
          </cell>
        </row>
        <row r="38">
          <cell r="A38">
            <v>1900</v>
          </cell>
          <cell r="B38" t="str">
            <v>Undeveloped / Rangeland / Forest</v>
          </cell>
          <cell r="C38">
            <v>1900</v>
          </cell>
          <cell r="D38" t="str">
            <v>Unimproved pastures</v>
          </cell>
        </row>
        <row r="39">
          <cell r="A39">
            <v>1920</v>
          </cell>
          <cell r="B39" t="str">
            <v>Undeveloped / Rangeland / Forest</v>
          </cell>
          <cell r="C39">
            <v>1920</v>
          </cell>
          <cell r="D39" t="str">
            <v>Low-Density Residential Areas</v>
          </cell>
        </row>
        <row r="40">
          <cell r="A40">
            <v>2110</v>
          </cell>
          <cell r="B40" t="str">
            <v>Pasture</v>
          </cell>
          <cell r="C40">
            <v>2110</v>
          </cell>
          <cell r="D40" t="str">
            <v>Pasture</v>
          </cell>
        </row>
        <row r="41">
          <cell r="A41">
            <v>2120</v>
          </cell>
          <cell r="B41" t="str">
            <v>Unimproved pasture</v>
          </cell>
          <cell r="C41">
            <v>2120</v>
          </cell>
          <cell r="D41" t="str">
            <v>Unimproved pastures</v>
          </cell>
        </row>
        <row r="42">
          <cell r="A42">
            <v>2130</v>
          </cell>
          <cell r="B42" t="str">
            <v>Unimproved pasture</v>
          </cell>
          <cell r="C42">
            <v>2130</v>
          </cell>
          <cell r="D42" t="str">
            <v>Unimproved pastures</v>
          </cell>
        </row>
        <row r="43">
          <cell r="A43">
            <v>2140</v>
          </cell>
          <cell r="B43" t="str">
            <v>Row Crops</v>
          </cell>
          <cell r="C43">
            <v>2140</v>
          </cell>
          <cell r="D43" t="str">
            <v>Row Crops</v>
          </cell>
        </row>
        <row r="44">
          <cell r="A44">
            <v>2150</v>
          </cell>
          <cell r="B44" t="str">
            <v>General Agriculture</v>
          </cell>
          <cell r="C44">
            <v>2150</v>
          </cell>
          <cell r="D44" t="str">
            <v>General Agriculture</v>
          </cell>
        </row>
        <row r="45">
          <cell r="A45">
            <v>2156</v>
          </cell>
          <cell r="B45" t="str">
            <v>General Agriculture</v>
          </cell>
          <cell r="C45">
            <v>2156</v>
          </cell>
          <cell r="D45" t="str">
            <v>General Agriculture</v>
          </cell>
        </row>
        <row r="46">
          <cell r="A46">
            <v>2210</v>
          </cell>
          <cell r="B46" t="str">
            <v>Citrus</v>
          </cell>
          <cell r="C46">
            <v>2210</v>
          </cell>
          <cell r="D46" t="str">
            <v>Citrus</v>
          </cell>
        </row>
        <row r="47">
          <cell r="A47">
            <v>2220</v>
          </cell>
          <cell r="B47" t="str">
            <v>Citrus</v>
          </cell>
          <cell r="C47">
            <v>2220</v>
          </cell>
          <cell r="D47" t="str">
            <v>Citrus</v>
          </cell>
        </row>
        <row r="48">
          <cell r="A48">
            <v>2230</v>
          </cell>
          <cell r="B48" t="str">
            <v>Citrus</v>
          </cell>
          <cell r="C48">
            <v>2230</v>
          </cell>
          <cell r="D48" t="str">
            <v>Citrus</v>
          </cell>
        </row>
        <row r="49">
          <cell r="A49">
            <v>2310</v>
          </cell>
          <cell r="B49" t="str">
            <v>General Agriculture</v>
          </cell>
          <cell r="C49">
            <v>2310</v>
          </cell>
          <cell r="D49" t="str">
            <v>General Agriculture</v>
          </cell>
        </row>
        <row r="50">
          <cell r="A50">
            <v>2320</v>
          </cell>
          <cell r="B50" t="str">
            <v>General Agriculture</v>
          </cell>
          <cell r="C50">
            <v>2320</v>
          </cell>
          <cell r="D50" t="str">
            <v>General Agriculture</v>
          </cell>
        </row>
        <row r="51">
          <cell r="A51">
            <v>2410</v>
          </cell>
          <cell r="B51" t="str">
            <v>General Agriculture</v>
          </cell>
          <cell r="C51">
            <v>2410</v>
          </cell>
          <cell r="D51" t="str">
            <v>General Agriculture</v>
          </cell>
        </row>
        <row r="52">
          <cell r="A52">
            <v>2420</v>
          </cell>
          <cell r="B52" t="str">
            <v>General Agriculture</v>
          </cell>
          <cell r="C52">
            <v>2420</v>
          </cell>
          <cell r="D52" t="str">
            <v>General Agriculture</v>
          </cell>
        </row>
        <row r="53">
          <cell r="A53">
            <v>2430</v>
          </cell>
          <cell r="B53" t="str">
            <v>General Agriculture</v>
          </cell>
          <cell r="C53">
            <v>2430</v>
          </cell>
          <cell r="D53" t="str">
            <v>General Agriculture</v>
          </cell>
        </row>
        <row r="54">
          <cell r="A54">
            <v>2500</v>
          </cell>
          <cell r="B54" t="str">
            <v>General Agriculture</v>
          </cell>
          <cell r="C54">
            <v>2500</v>
          </cell>
          <cell r="D54" t="str">
            <v>General Agriculture</v>
          </cell>
        </row>
        <row r="55">
          <cell r="A55">
            <v>2510</v>
          </cell>
          <cell r="B55" t="str">
            <v>Pasture</v>
          </cell>
          <cell r="C55">
            <v>2510</v>
          </cell>
          <cell r="D55" t="str">
            <v>Pasture</v>
          </cell>
        </row>
        <row r="56">
          <cell r="A56">
            <v>2520</v>
          </cell>
          <cell r="B56" t="str">
            <v>Pasture</v>
          </cell>
          <cell r="C56">
            <v>2520</v>
          </cell>
          <cell r="D56" t="str">
            <v>Pasture</v>
          </cell>
        </row>
        <row r="57">
          <cell r="A57">
            <v>2540</v>
          </cell>
          <cell r="B57" t="str">
            <v>General Agriculture</v>
          </cell>
          <cell r="C57">
            <v>2540</v>
          </cell>
          <cell r="D57" t="str">
            <v>General Agriculture</v>
          </cell>
        </row>
        <row r="58">
          <cell r="A58">
            <v>2610</v>
          </cell>
          <cell r="B58" t="str">
            <v>Row Crops</v>
          </cell>
          <cell r="C58">
            <v>2610</v>
          </cell>
          <cell r="D58" t="str">
            <v>Undeveloped Land</v>
          </cell>
        </row>
        <row r="59">
          <cell r="A59">
            <v>3100</v>
          </cell>
          <cell r="B59" t="str">
            <v>Undeveloped / Rangeland / Forest</v>
          </cell>
          <cell r="C59">
            <v>3100</v>
          </cell>
          <cell r="D59" t="str">
            <v>Undeveloped Land</v>
          </cell>
        </row>
        <row r="60">
          <cell r="A60">
            <v>3200</v>
          </cell>
          <cell r="B60" t="str">
            <v>Undeveloped / Rangeland / Forest</v>
          </cell>
          <cell r="C60">
            <v>3200</v>
          </cell>
          <cell r="D60" t="str">
            <v>Undeveloped Land</v>
          </cell>
        </row>
        <row r="61">
          <cell r="A61">
            <v>3210</v>
          </cell>
          <cell r="B61" t="str">
            <v>Undeveloped / Rangeland / Forest</v>
          </cell>
          <cell r="C61">
            <v>3210</v>
          </cell>
          <cell r="D61" t="str">
            <v>Undeveloped Land</v>
          </cell>
        </row>
        <row r="62">
          <cell r="A62">
            <v>3220</v>
          </cell>
          <cell r="B62" t="str">
            <v>Undeveloped / Rangeland / Forest</v>
          </cell>
          <cell r="C62">
            <v>3220</v>
          </cell>
          <cell r="D62" t="str">
            <v>Undeveloped Land</v>
          </cell>
        </row>
        <row r="63">
          <cell r="A63">
            <v>3300</v>
          </cell>
          <cell r="B63" t="str">
            <v>Undeveloped / Rangeland / Forest</v>
          </cell>
          <cell r="C63">
            <v>3300</v>
          </cell>
          <cell r="D63" t="str">
            <v>Undeveloped Land</v>
          </cell>
        </row>
        <row r="64">
          <cell r="A64">
            <v>4100</v>
          </cell>
          <cell r="B64" t="str">
            <v>Undeveloped / Rangeland / Forest</v>
          </cell>
          <cell r="C64">
            <v>4100</v>
          </cell>
          <cell r="D64" t="str">
            <v>Undeveloped Land</v>
          </cell>
        </row>
        <row r="65">
          <cell r="A65">
            <v>4110</v>
          </cell>
          <cell r="B65" t="str">
            <v>Undeveloped / Rangeland / Forest</v>
          </cell>
          <cell r="C65">
            <v>4110</v>
          </cell>
          <cell r="D65" t="str">
            <v>Undeveloped Land</v>
          </cell>
        </row>
        <row r="66">
          <cell r="A66">
            <v>4130</v>
          </cell>
          <cell r="B66" t="str">
            <v>Undeveloped / Rangeland / Forest</v>
          </cell>
          <cell r="C66">
            <v>4130</v>
          </cell>
          <cell r="D66" t="str">
            <v>Undeveloped Land</v>
          </cell>
        </row>
        <row r="67">
          <cell r="A67">
            <v>4140</v>
          </cell>
          <cell r="B67" t="str">
            <v>Undeveloped / Rangeland / Forest</v>
          </cell>
          <cell r="C67">
            <v>4140</v>
          </cell>
          <cell r="D67" t="str">
            <v>Undeveloped Land</v>
          </cell>
        </row>
        <row r="68">
          <cell r="A68">
            <v>4200</v>
          </cell>
          <cell r="B68" t="str">
            <v>Undeveloped / Rangeland / Forest</v>
          </cell>
          <cell r="C68">
            <v>4200</v>
          </cell>
          <cell r="D68" t="str">
            <v>Undeveloped Land</v>
          </cell>
        </row>
        <row r="69">
          <cell r="A69">
            <v>4220</v>
          </cell>
          <cell r="B69" t="str">
            <v>Undeveloped / Rangeland / Forest</v>
          </cell>
          <cell r="C69">
            <v>4220</v>
          </cell>
          <cell r="D69" t="str">
            <v>Undeveloped Land</v>
          </cell>
        </row>
        <row r="70">
          <cell r="A70">
            <v>4240</v>
          </cell>
          <cell r="B70" t="str">
            <v>Undeveloped / Rangeland / Forest</v>
          </cell>
          <cell r="C70">
            <v>4240</v>
          </cell>
          <cell r="D70" t="str">
            <v>Undeveloped Land</v>
          </cell>
        </row>
        <row r="71">
          <cell r="A71">
            <v>4270</v>
          </cell>
          <cell r="B71" t="str">
            <v>Undeveloped / Rangeland / Forest</v>
          </cell>
          <cell r="C71">
            <v>4270</v>
          </cell>
          <cell r="D71" t="str">
            <v>Undeveloped Land</v>
          </cell>
        </row>
        <row r="72">
          <cell r="A72">
            <v>4271</v>
          </cell>
          <cell r="B72" t="str">
            <v>Undeveloped / Rangeland / Forest</v>
          </cell>
          <cell r="C72">
            <v>4271</v>
          </cell>
          <cell r="D72" t="str">
            <v>Undeveloped Land</v>
          </cell>
        </row>
        <row r="73">
          <cell r="A73">
            <v>4280</v>
          </cell>
          <cell r="B73" t="str">
            <v>Undeveloped / Rangeland / Forest</v>
          </cell>
          <cell r="C73">
            <v>4280</v>
          </cell>
          <cell r="D73" t="str">
            <v>Undeveloped Land</v>
          </cell>
        </row>
        <row r="74">
          <cell r="A74">
            <v>4340</v>
          </cell>
          <cell r="B74" t="str">
            <v>Undeveloped / Rangeland / Forest</v>
          </cell>
          <cell r="C74">
            <v>4340</v>
          </cell>
          <cell r="D74" t="str">
            <v>Undeveloped Land</v>
          </cell>
        </row>
        <row r="75">
          <cell r="A75">
            <v>4370</v>
          </cell>
          <cell r="B75" t="str">
            <v>Undeveloped / Rangeland / Forest</v>
          </cell>
          <cell r="C75">
            <v>4370</v>
          </cell>
          <cell r="D75" t="str">
            <v>Undeveloped Land</v>
          </cell>
        </row>
        <row r="76">
          <cell r="A76">
            <v>4410</v>
          </cell>
          <cell r="B76" t="str">
            <v>Undeveloped / Rangeland / Forest</v>
          </cell>
          <cell r="C76">
            <v>4410</v>
          </cell>
          <cell r="D76" t="str">
            <v>Undeveloped Land</v>
          </cell>
        </row>
        <row r="77">
          <cell r="A77">
            <v>4420</v>
          </cell>
          <cell r="B77" t="str">
            <v>Undeveloped / Rangeland / Forest</v>
          </cell>
          <cell r="C77">
            <v>4420</v>
          </cell>
          <cell r="D77" t="str">
            <v>Undeveloped Land</v>
          </cell>
        </row>
        <row r="78">
          <cell r="A78">
            <v>5110</v>
          </cell>
          <cell r="B78" t="str">
            <v>Water</v>
          </cell>
          <cell r="C78">
            <v>5110</v>
          </cell>
          <cell r="D78" t="str">
            <v>Water</v>
          </cell>
        </row>
        <row r="79">
          <cell r="A79">
            <v>5120</v>
          </cell>
          <cell r="B79" t="str">
            <v>Water</v>
          </cell>
          <cell r="C79">
            <v>5120</v>
          </cell>
          <cell r="D79" t="str">
            <v>Water</v>
          </cell>
        </row>
        <row r="80">
          <cell r="A80">
            <v>5200</v>
          </cell>
          <cell r="B80" t="str">
            <v>Water</v>
          </cell>
          <cell r="C80">
            <v>5200</v>
          </cell>
          <cell r="D80" t="str">
            <v>Water</v>
          </cell>
        </row>
        <row r="81">
          <cell r="A81">
            <v>5250</v>
          </cell>
          <cell r="B81" t="str">
            <v>Water</v>
          </cell>
          <cell r="C81">
            <v>5250</v>
          </cell>
          <cell r="D81" t="str">
            <v>Water</v>
          </cell>
        </row>
        <row r="82">
          <cell r="A82">
            <v>5300</v>
          </cell>
          <cell r="B82" t="str">
            <v>Water</v>
          </cell>
          <cell r="C82">
            <v>5300</v>
          </cell>
          <cell r="D82" t="str">
            <v>Water</v>
          </cell>
        </row>
        <row r="83">
          <cell r="A83">
            <v>5410</v>
          </cell>
          <cell r="B83" t="str">
            <v>Water</v>
          </cell>
          <cell r="C83">
            <v>5410</v>
          </cell>
          <cell r="D83" t="str">
            <v>Water</v>
          </cell>
        </row>
        <row r="84">
          <cell r="A84">
            <v>5600</v>
          </cell>
          <cell r="B84" t="str">
            <v>Water</v>
          </cell>
          <cell r="C84">
            <v>5600</v>
          </cell>
          <cell r="D84" t="str">
            <v>Water</v>
          </cell>
        </row>
        <row r="85">
          <cell r="A85">
            <v>6110</v>
          </cell>
          <cell r="B85" t="str">
            <v>Wetlands</v>
          </cell>
          <cell r="C85">
            <v>6110</v>
          </cell>
          <cell r="D85" t="str">
            <v>Wetlands</v>
          </cell>
        </row>
        <row r="86">
          <cell r="A86">
            <v>6111</v>
          </cell>
          <cell r="B86" t="str">
            <v>Wetlands</v>
          </cell>
          <cell r="C86">
            <v>6111</v>
          </cell>
          <cell r="D86" t="str">
            <v>Wetlands</v>
          </cell>
        </row>
        <row r="87">
          <cell r="A87">
            <v>6120</v>
          </cell>
          <cell r="B87" t="str">
            <v>Wetlands</v>
          </cell>
          <cell r="C87">
            <v>6120</v>
          </cell>
          <cell r="D87" t="str">
            <v>Wetlands</v>
          </cell>
        </row>
        <row r="88">
          <cell r="A88">
            <v>6170</v>
          </cell>
          <cell r="B88" t="str">
            <v>Wetlands</v>
          </cell>
          <cell r="C88">
            <v>6170</v>
          </cell>
          <cell r="D88" t="str">
            <v>Wetlands</v>
          </cell>
        </row>
        <row r="89">
          <cell r="A89">
            <v>6172</v>
          </cell>
          <cell r="B89" t="str">
            <v>Wetlands</v>
          </cell>
          <cell r="C89">
            <v>6172</v>
          </cell>
          <cell r="D89" t="str">
            <v>Wetlands</v>
          </cell>
        </row>
        <row r="90">
          <cell r="A90">
            <v>6191</v>
          </cell>
          <cell r="B90" t="str">
            <v>Wetlands</v>
          </cell>
          <cell r="C90">
            <v>6191</v>
          </cell>
          <cell r="D90" t="str">
            <v>Wetlands</v>
          </cell>
        </row>
        <row r="91">
          <cell r="A91">
            <v>6200</v>
          </cell>
          <cell r="B91" t="str">
            <v>Wetlands</v>
          </cell>
          <cell r="C91">
            <v>6200</v>
          </cell>
          <cell r="D91" t="str">
            <v>Wetlands</v>
          </cell>
        </row>
        <row r="92">
          <cell r="A92">
            <v>6210</v>
          </cell>
          <cell r="B92" t="str">
            <v>Wetlands</v>
          </cell>
          <cell r="C92">
            <v>6210</v>
          </cell>
          <cell r="D92" t="str">
            <v>Wetlands</v>
          </cell>
        </row>
        <row r="93">
          <cell r="A93">
            <v>6215</v>
          </cell>
          <cell r="B93" t="str">
            <v>Wetlands</v>
          </cell>
          <cell r="C93">
            <v>6215</v>
          </cell>
          <cell r="D93" t="str">
            <v>Wetlands</v>
          </cell>
        </row>
        <row r="94">
          <cell r="A94">
            <v>6216</v>
          </cell>
          <cell r="B94" t="str">
            <v>Wetlands</v>
          </cell>
          <cell r="C94">
            <v>6216</v>
          </cell>
          <cell r="D94" t="str">
            <v>Wetlands</v>
          </cell>
        </row>
        <row r="95">
          <cell r="A95">
            <v>6240</v>
          </cell>
          <cell r="B95" t="str">
            <v>Wetlands</v>
          </cell>
          <cell r="C95">
            <v>6240</v>
          </cell>
          <cell r="D95" t="str">
            <v>Wetlands</v>
          </cell>
        </row>
        <row r="96">
          <cell r="A96">
            <v>6250</v>
          </cell>
          <cell r="B96" t="str">
            <v>Wetlands</v>
          </cell>
          <cell r="C96">
            <v>6250</v>
          </cell>
          <cell r="D96" t="str">
            <v>Wetlands</v>
          </cell>
        </row>
        <row r="97">
          <cell r="A97">
            <v>6300</v>
          </cell>
          <cell r="B97" t="str">
            <v>Wetlands</v>
          </cell>
          <cell r="C97">
            <v>6300</v>
          </cell>
          <cell r="D97" t="str">
            <v>Wetlands</v>
          </cell>
        </row>
        <row r="98">
          <cell r="A98">
            <v>6410</v>
          </cell>
          <cell r="B98" t="str">
            <v>Wetlands</v>
          </cell>
          <cell r="C98">
            <v>6410</v>
          </cell>
          <cell r="D98" t="str">
            <v>Wetlands</v>
          </cell>
        </row>
        <row r="99">
          <cell r="A99">
            <v>6411</v>
          </cell>
          <cell r="B99" t="str">
            <v>Wetlands</v>
          </cell>
          <cell r="C99">
            <v>6411</v>
          </cell>
          <cell r="D99" t="str">
            <v>Wetlands</v>
          </cell>
        </row>
        <row r="100">
          <cell r="A100">
            <v>6420</v>
          </cell>
          <cell r="B100" t="str">
            <v>Wetlands</v>
          </cell>
          <cell r="C100">
            <v>6420</v>
          </cell>
          <cell r="D100" t="str">
            <v>Wetlands</v>
          </cell>
        </row>
        <row r="101">
          <cell r="A101">
            <v>6430</v>
          </cell>
          <cell r="B101" t="str">
            <v>Wetlands</v>
          </cell>
          <cell r="C101">
            <v>6430</v>
          </cell>
          <cell r="D101" t="str">
            <v>Wetlands</v>
          </cell>
        </row>
        <row r="102">
          <cell r="A102">
            <v>6440</v>
          </cell>
          <cell r="B102" t="str">
            <v>Wetlands</v>
          </cell>
          <cell r="C102">
            <v>6440</v>
          </cell>
          <cell r="D102" t="str">
            <v>Wetlands</v>
          </cell>
        </row>
        <row r="103">
          <cell r="A103">
            <v>6500</v>
          </cell>
          <cell r="B103" t="str">
            <v>Wetlands</v>
          </cell>
          <cell r="C103">
            <v>6500</v>
          </cell>
          <cell r="D103" t="str">
            <v>Wetlands</v>
          </cell>
        </row>
        <row r="104">
          <cell r="A104">
            <v>7400</v>
          </cell>
          <cell r="B104" t="str">
            <v>Mining / Extractive</v>
          </cell>
          <cell r="C104">
            <v>7400</v>
          </cell>
          <cell r="D104" t="str">
            <v>Undeveloped Land</v>
          </cell>
        </row>
        <row r="105">
          <cell r="A105">
            <v>7430</v>
          </cell>
          <cell r="B105" t="str">
            <v>Mining / Extractive</v>
          </cell>
          <cell r="C105">
            <v>7430</v>
          </cell>
          <cell r="D105" t="str">
            <v>Undeveloped Land</v>
          </cell>
        </row>
        <row r="106">
          <cell r="A106">
            <v>8100</v>
          </cell>
          <cell r="B106" t="str">
            <v>Highway</v>
          </cell>
          <cell r="C106">
            <v>8100</v>
          </cell>
          <cell r="D106" t="str">
            <v>Highway Areas (50% Impervious)</v>
          </cell>
        </row>
        <row r="107">
          <cell r="A107">
            <v>8110</v>
          </cell>
          <cell r="B107" t="str">
            <v>High-Intensity Commercial</v>
          </cell>
          <cell r="C107">
            <v>8110</v>
          </cell>
          <cell r="D107" t="str">
            <v>Single-Family Residential Areas (40% Impervious)</v>
          </cell>
        </row>
        <row r="108">
          <cell r="A108">
            <v>8113</v>
          </cell>
          <cell r="B108" t="str">
            <v>Low-Density Residential</v>
          </cell>
          <cell r="C108">
            <v>8113</v>
          </cell>
          <cell r="D108" t="str">
            <v>Single-Family Residential Areas (25% Impervious)</v>
          </cell>
        </row>
        <row r="109">
          <cell r="A109">
            <v>8115</v>
          </cell>
          <cell r="B109" t="str">
            <v>Low-Density Residential</v>
          </cell>
          <cell r="C109">
            <v>8115</v>
          </cell>
          <cell r="D109" t="str">
            <v>Single-Family Residential Areas (25% Impervious)</v>
          </cell>
        </row>
        <row r="110">
          <cell r="A110">
            <v>8140</v>
          </cell>
          <cell r="B110" t="str">
            <v>Highway</v>
          </cell>
          <cell r="C110">
            <v>8140</v>
          </cell>
          <cell r="D110" t="str">
            <v>Highway Areas (50% Impervious)</v>
          </cell>
        </row>
        <row r="111">
          <cell r="A111">
            <v>8200</v>
          </cell>
          <cell r="B111" t="str">
            <v>Light Industrial</v>
          </cell>
          <cell r="C111">
            <v>8200</v>
          </cell>
          <cell r="D111" t="str">
            <v>Commercial Areas</v>
          </cell>
        </row>
        <row r="112">
          <cell r="A112">
            <v>8300</v>
          </cell>
          <cell r="B112" t="str">
            <v>Light Industrial</v>
          </cell>
          <cell r="C112">
            <v>8300</v>
          </cell>
          <cell r="D112" t="str">
            <v>Commercial Areas</v>
          </cell>
        </row>
        <row r="113">
          <cell r="A113">
            <v>8310</v>
          </cell>
          <cell r="B113" t="str">
            <v>Light Industrial</v>
          </cell>
          <cell r="C113">
            <v>8310</v>
          </cell>
          <cell r="D113" t="str">
            <v>Commercial Areas</v>
          </cell>
        </row>
        <row r="114">
          <cell r="A114">
            <v>8320</v>
          </cell>
          <cell r="B114" t="str">
            <v>Low-intensity commercial</v>
          </cell>
          <cell r="C114">
            <v>8320</v>
          </cell>
          <cell r="D114" t="str">
            <v>Undeveloped Land</v>
          </cell>
        </row>
        <row r="115">
          <cell r="A115">
            <v>8330</v>
          </cell>
          <cell r="B115" t="str">
            <v>Light Industrial</v>
          </cell>
          <cell r="C115">
            <v>8330</v>
          </cell>
          <cell r="D115" t="str">
            <v>Commercial Areas</v>
          </cell>
        </row>
        <row r="116">
          <cell r="A116">
            <v>8340</v>
          </cell>
          <cell r="B116" t="str">
            <v>Light Industrial</v>
          </cell>
          <cell r="C116">
            <v>8340</v>
          </cell>
          <cell r="D116" t="str">
            <v>Commercial Areas</v>
          </cell>
        </row>
        <row r="117">
          <cell r="A117">
            <v>8350</v>
          </cell>
          <cell r="B117" t="str">
            <v>High-Intensity Commercial</v>
          </cell>
          <cell r="C117">
            <v>8350</v>
          </cell>
          <cell r="D117" t="str">
            <v>Commercial Areas</v>
          </cell>
        </row>
        <row r="118">
          <cell r="A118">
            <v>8360</v>
          </cell>
          <cell r="B118" t="str">
            <v>High-Intensity Commercial</v>
          </cell>
          <cell r="C118">
            <v>8360</v>
          </cell>
          <cell r="D118" t="str">
            <v>Commercial Areas</v>
          </cell>
        </row>
      </sheetData>
      <sheetData sheetId="1" refreshError="1">
        <row r="3">
          <cell r="A3" t="str">
            <v>Low-Density Residential</v>
          </cell>
          <cell r="B3">
            <v>0.96797880682585713</v>
          </cell>
          <cell r="C3">
            <v>0.12452938169209543</v>
          </cell>
        </row>
        <row r="4">
          <cell r="A4" t="str">
            <v>Single-Family</v>
          </cell>
          <cell r="B4">
            <v>1.2445441802046733</v>
          </cell>
          <cell r="C4">
            <v>0.21319951734720002</v>
          </cell>
        </row>
        <row r="5">
          <cell r="A5" t="str">
            <v>Multi-Family</v>
          </cell>
          <cell r="B5">
            <v>1.3948514483453343</v>
          </cell>
          <cell r="C5">
            <v>0.33903287162245876</v>
          </cell>
        </row>
        <row r="6">
          <cell r="A6" t="str">
            <v>Low-Intensity Commercial</v>
          </cell>
          <cell r="B6">
            <v>0.70945030562392009</v>
          </cell>
          <cell r="C6">
            <v>0.1167055461931156</v>
          </cell>
        </row>
        <row r="7">
          <cell r="A7" t="str">
            <v>High-Intensity Commercial</v>
          </cell>
          <cell r="B7">
            <v>1.4429497741503459</v>
          </cell>
          <cell r="C7">
            <v>0.22493527059566973</v>
          </cell>
        </row>
        <row r="8">
          <cell r="A8" t="str">
            <v>Light Industrial</v>
          </cell>
          <cell r="B8">
            <v>0.72147488707517293</v>
          </cell>
          <cell r="C8">
            <v>0.16951643581122938</v>
          </cell>
        </row>
        <row r="9">
          <cell r="A9" t="str">
            <v>Highway</v>
          </cell>
          <cell r="B9">
            <v>0.98601567900273634</v>
          </cell>
          <cell r="C9">
            <v>0.14343698414796333</v>
          </cell>
        </row>
        <row r="10">
          <cell r="A10" t="str">
            <v>Pasture</v>
          </cell>
          <cell r="B10">
            <v>2.0141173930848577</v>
          </cell>
          <cell r="C10">
            <v>0.28687396829592665</v>
          </cell>
        </row>
        <row r="11">
          <cell r="A11" t="str">
            <v>Unimproved Pasture</v>
          </cell>
          <cell r="B11">
            <v>1.022089423356495</v>
          </cell>
          <cell r="C11">
            <v>0.19559588747449544</v>
          </cell>
        </row>
        <row r="12">
          <cell r="A12" t="str">
            <v>Citrus</v>
          </cell>
          <cell r="B12">
            <v>1.3467531225403229</v>
          </cell>
          <cell r="C12">
            <v>0.27383424246429361</v>
          </cell>
        </row>
        <row r="13">
          <cell r="A13" t="str">
            <v>Row Crops</v>
          </cell>
          <cell r="B13">
            <v>1.7435643104316678</v>
          </cell>
          <cell r="C13">
            <v>0.58026779950766982</v>
          </cell>
        </row>
        <row r="14">
          <cell r="A14" t="str">
            <v>General Agriculture</v>
          </cell>
          <cell r="B14">
            <v>1.6774291124497771</v>
          </cell>
          <cell r="C14">
            <v>0.48898971868623858</v>
          </cell>
        </row>
        <row r="15">
          <cell r="A15" t="str">
            <v>Undeveloped / Rangeland / Forest</v>
          </cell>
          <cell r="B15">
            <v>0.69141343344704065</v>
          </cell>
          <cell r="C15">
            <v>3.5859246036990831E-2</v>
          </cell>
        </row>
        <row r="16">
          <cell r="A16" t="str">
            <v>Mining / Extractive</v>
          </cell>
          <cell r="B16">
            <v>0.70945030562392009</v>
          </cell>
          <cell r="C16">
            <v>9.7797943737247719E-2</v>
          </cell>
        </row>
        <row r="17">
          <cell r="A17" t="str">
            <v>Water</v>
          </cell>
          <cell r="B17">
            <v>0.50503242095262102</v>
          </cell>
          <cell r="C17">
            <v>6.8458560616073402E-2</v>
          </cell>
        </row>
        <row r="18">
          <cell r="A18" t="str">
            <v>Wetlands</v>
          </cell>
          <cell r="B18">
            <v>0.60724136328827061</v>
          </cell>
          <cell r="C18">
            <v>3.2599314579082571E-2</v>
          </cell>
        </row>
      </sheetData>
      <sheetData sheetId="2" refreshError="1"/>
      <sheetData sheetId="3" refreshError="1"/>
      <sheetData sheetId="4">
        <row r="1">
          <cell r="A1">
            <v>1000</v>
          </cell>
          <cell r="B1" t="str">
            <v>URBAN AND BUILT-UP</v>
          </cell>
        </row>
        <row r="2">
          <cell r="A2">
            <v>1100</v>
          </cell>
          <cell r="B2" t="str">
            <v>Residential, Low Density &lt;Less than two dwelling units per acre&gt;</v>
          </cell>
        </row>
        <row r="3">
          <cell r="A3">
            <v>1110</v>
          </cell>
          <cell r="B3" t="str">
            <v>Fixed Single Family Units</v>
          </cell>
        </row>
        <row r="4">
          <cell r="A4">
            <v>1111</v>
          </cell>
          <cell r="B4" t="str">
            <v>Single Story Units</v>
          </cell>
        </row>
        <row r="5">
          <cell r="A5">
            <v>1112</v>
          </cell>
          <cell r="B5" t="str">
            <v>Two or More Story Units</v>
          </cell>
        </row>
        <row r="6">
          <cell r="A6">
            <v>1120</v>
          </cell>
          <cell r="B6" t="str">
            <v>Mobile Home Units</v>
          </cell>
        </row>
        <row r="7">
          <cell r="A7">
            <v>1121</v>
          </cell>
          <cell r="B7" t="str">
            <v>Single Wide Units</v>
          </cell>
        </row>
        <row r="8">
          <cell r="A8">
            <v>1122</v>
          </cell>
          <cell r="B8" t="str">
            <v>Double Wide Units</v>
          </cell>
        </row>
        <row r="9">
          <cell r="A9">
            <v>1123</v>
          </cell>
          <cell r="B9" t="str">
            <v>Mixed Widths Units</v>
          </cell>
        </row>
        <row r="10">
          <cell r="A10">
            <v>1130</v>
          </cell>
          <cell r="B10" t="str">
            <v>Mixed Units &lt;Fixed and mobile home units&gt;</v>
          </cell>
        </row>
        <row r="11">
          <cell r="A11">
            <v>1160</v>
          </cell>
          <cell r="B11" t="str">
            <v>Low Density with Golf Courses and Small Bodies of Water</v>
          </cell>
        </row>
        <row r="12">
          <cell r="A12">
            <v>1180</v>
          </cell>
          <cell r="B12" t="str">
            <v>Rural Residential</v>
          </cell>
        </row>
        <row r="13">
          <cell r="A13">
            <v>1190</v>
          </cell>
          <cell r="B13" t="str">
            <v>Low Density Under Construction</v>
          </cell>
        </row>
        <row r="14">
          <cell r="A14">
            <v>1200</v>
          </cell>
          <cell r="B14" t="str">
            <v>Residential, Medium Density &lt;Two-five dwelling units per acre&gt;</v>
          </cell>
        </row>
        <row r="15">
          <cell r="A15">
            <v>1210</v>
          </cell>
          <cell r="B15" t="str">
            <v>Fixed Single Family Units</v>
          </cell>
        </row>
        <row r="16">
          <cell r="A16">
            <v>1211</v>
          </cell>
          <cell r="B16" t="str">
            <v>Single Story Units</v>
          </cell>
        </row>
        <row r="17">
          <cell r="A17">
            <v>1212</v>
          </cell>
          <cell r="B17" t="str">
            <v>Two or More Story Units</v>
          </cell>
        </row>
        <row r="18">
          <cell r="A18">
            <v>1220</v>
          </cell>
          <cell r="B18" t="str">
            <v>Mobile Home Units</v>
          </cell>
        </row>
        <row r="19">
          <cell r="A19">
            <v>1221</v>
          </cell>
          <cell r="B19" t="str">
            <v>Single Wide Units</v>
          </cell>
        </row>
        <row r="20">
          <cell r="A20">
            <v>1222</v>
          </cell>
          <cell r="B20" t="str">
            <v>Double Wide Units</v>
          </cell>
        </row>
        <row r="21">
          <cell r="A21">
            <v>1223</v>
          </cell>
          <cell r="B21" t="str">
            <v>Mixed Widths Units</v>
          </cell>
        </row>
        <row r="22">
          <cell r="A22">
            <v>1230</v>
          </cell>
          <cell r="B22" t="str">
            <v>Mixed Units &lt;Fixed and mobile home units&gt;</v>
          </cell>
        </row>
        <row r="23">
          <cell r="A23">
            <v>1260</v>
          </cell>
          <cell r="B23" t="str">
            <v>Medium Density with Golf Courses and Small Bodies of Water</v>
          </cell>
        </row>
        <row r="24">
          <cell r="A24">
            <v>1290</v>
          </cell>
          <cell r="B24" t="str">
            <v>Medium Density Under Construction</v>
          </cell>
        </row>
        <row r="25">
          <cell r="A25">
            <v>1300</v>
          </cell>
          <cell r="B25" t="str">
            <v>Residential, High Density</v>
          </cell>
        </row>
        <row r="26">
          <cell r="A26">
            <v>1310</v>
          </cell>
          <cell r="B26" t="str">
            <v>Fixed Single Family Units &lt;Six or more dwelling units per acre&gt;</v>
          </cell>
        </row>
        <row r="27">
          <cell r="A27">
            <v>1311</v>
          </cell>
          <cell r="B27" t="str">
            <v>Single Story Units</v>
          </cell>
        </row>
        <row r="28">
          <cell r="A28">
            <v>1312</v>
          </cell>
          <cell r="B28" t="str">
            <v>Two or More Story Units</v>
          </cell>
        </row>
        <row r="29">
          <cell r="A29">
            <v>1320</v>
          </cell>
          <cell r="B29" t="str">
            <v>Mobile Home Units &lt;Six or more dwelling units per acre&gt;</v>
          </cell>
        </row>
        <row r="30">
          <cell r="A30">
            <v>1321</v>
          </cell>
          <cell r="B30" t="str">
            <v>Single Wide Units</v>
          </cell>
        </row>
        <row r="31">
          <cell r="A31">
            <v>1322</v>
          </cell>
          <cell r="B31" t="str">
            <v>Double Wide Units</v>
          </cell>
        </row>
        <row r="32">
          <cell r="A32">
            <v>1323</v>
          </cell>
          <cell r="B32" t="str">
            <v>Mixed Widths Units</v>
          </cell>
        </row>
        <row r="33">
          <cell r="A33">
            <v>1330</v>
          </cell>
          <cell r="B33" t="str">
            <v>Multiple Dwelling Units, Low Rise &lt;Two stories or less&gt;</v>
          </cell>
        </row>
        <row r="34">
          <cell r="A34">
            <v>1331</v>
          </cell>
          <cell r="B34" t="str">
            <v>Duplex Units</v>
          </cell>
        </row>
        <row r="35">
          <cell r="A35">
            <v>1332</v>
          </cell>
          <cell r="B35" t="str">
            <v>Triplex Units</v>
          </cell>
        </row>
        <row r="36">
          <cell r="A36">
            <v>1333</v>
          </cell>
          <cell r="B36" t="str">
            <v>Quadruplex Units</v>
          </cell>
        </row>
        <row r="37">
          <cell r="A37">
            <v>1334</v>
          </cell>
          <cell r="B37" t="str">
            <v>Apartment Units</v>
          </cell>
        </row>
        <row r="38">
          <cell r="A38">
            <v>1335</v>
          </cell>
          <cell r="B38" t="str">
            <v>Townhouse Units</v>
          </cell>
        </row>
        <row r="39">
          <cell r="A39">
            <v>1336</v>
          </cell>
          <cell r="B39" t="str">
            <v>Patio Houses</v>
          </cell>
        </row>
        <row r="40">
          <cell r="A40">
            <v>1340</v>
          </cell>
          <cell r="B40" t="str">
            <v>Multiple Dwelling Units, High Rise &lt;Three stories or more&gt;</v>
          </cell>
        </row>
        <row r="41">
          <cell r="A41">
            <v>1341</v>
          </cell>
          <cell r="B41" t="str">
            <v>Apartment Units</v>
          </cell>
        </row>
        <row r="42">
          <cell r="A42">
            <v>1342</v>
          </cell>
          <cell r="B42" t="str">
            <v>Townhouse Units</v>
          </cell>
        </row>
        <row r="43">
          <cell r="A43">
            <v>1343</v>
          </cell>
          <cell r="B43" t="str">
            <v>Condominium Units</v>
          </cell>
        </row>
        <row r="44">
          <cell r="A44">
            <v>1344</v>
          </cell>
          <cell r="B44" t="str">
            <v>Mixed Units</v>
          </cell>
        </row>
        <row r="45">
          <cell r="A45">
            <v>1350</v>
          </cell>
          <cell r="B45" t="str">
            <v>Mixed Units &lt;Fixed and mobile home units&gt;</v>
          </cell>
        </row>
        <row r="46">
          <cell r="A46">
            <v>1360</v>
          </cell>
          <cell r="B46" t="str">
            <v>Multiple-High Density Units: One, Two, or Three Stories with Golf Courses and Small Bodies of Water</v>
          </cell>
        </row>
        <row r="47">
          <cell r="A47">
            <v>1390</v>
          </cell>
          <cell r="B47" t="str">
            <v>High Density Under Construction</v>
          </cell>
        </row>
        <row r="48">
          <cell r="A48">
            <v>1400</v>
          </cell>
          <cell r="B48" t="str">
            <v>Commercial and Services</v>
          </cell>
        </row>
        <row r="49">
          <cell r="A49">
            <v>1410</v>
          </cell>
          <cell r="B49" t="str">
            <v>Retail Sales and Services</v>
          </cell>
        </row>
        <row r="50">
          <cell r="A50">
            <v>1411</v>
          </cell>
          <cell r="B50" t="str">
            <v>Shopping Centers (Plazas, Malls)</v>
          </cell>
        </row>
        <row r="51">
          <cell r="A51">
            <v>1412</v>
          </cell>
          <cell r="B51" t="str">
            <v>Service Stations</v>
          </cell>
        </row>
        <row r="52">
          <cell r="A52">
            <v>1413</v>
          </cell>
          <cell r="B52" t="str">
            <v>Banking Facilities</v>
          </cell>
        </row>
        <row r="53">
          <cell r="A53">
            <v>1414</v>
          </cell>
          <cell r="B53" t="str">
            <v>Convenience Stores</v>
          </cell>
        </row>
        <row r="54">
          <cell r="A54">
            <v>1415</v>
          </cell>
          <cell r="B54" t="str">
            <v>Restaurants</v>
          </cell>
        </row>
        <row r="55">
          <cell r="A55">
            <v>1416</v>
          </cell>
          <cell r="B55" t="str">
            <v>Builder's Supply</v>
          </cell>
        </row>
        <row r="56">
          <cell r="A56">
            <v>1417</v>
          </cell>
          <cell r="B56" t="str">
            <v>Petroleum (Fuels)</v>
          </cell>
        </row>
        <row r="57">
          <cell r="A57">
            <v>1418</v>
          </cell>
          <cell r="B57" t="str">
            <v>Mixed</v>
          </cell>
        </row>
        <row r="58">
          <cell r="A58">
            <v>1420</v>
          </cell>
          <cell r="B58" t="str">
            <v>Wholesale Sales and Services &lt;Excluding warehouses associated with industrial use&gt;</v>
          </cell>
        </row>
        <row r="59">
          <cell r="A59">
            <v>1421</v>
          </cell>
          <cell r="B59" t="str">
            <v>Warehouses</v>
          </cell>
        </row>
        <row r="60">
          <cell r="A60">
            <v>1422</v>
          </cell>
          <cell r="B60" t="str">
            <v>Mini-Warehouses</v>
          </cell>
        </row>
        <row r="61">
          <cell r="A61">
            <v>1423</v>
          </cell>
          <cell r="B61" t="str">
            <v>Junk Yards</v>
          </cell>
        </row>
        <row r="62">
          <cell r="A62">
            <v>1424</v>
          </cell>
          <cell r="B62" t="str">
            <v>Farmers Markets</v>
          </cell>
        </row>
        <row r="63">
          <cell r="A63">
            <v>1425</v>
          </cell>
          <cell r="B63" t="str">
            <v>Other</v>
          </cell>
        </row>
        <row r="64">
          <cell r="A64">
            <v>1430</v>
          </cell>
          <cell r="B64" t="str">
            <v>Professional Services</v>
          </cell>
        </row>
        <row r="65">
          <cell r="A65">
            <v>1440</v>
          </cell>
          <cell r="B65" t="str">
            <v>Cultural and Entertainment</v>
          </cell>
        </row>
        <row r="66">
          <cell r="A66">
            <v>1441</v>
          </cell>
          <cell r="B66" t="str">
            <v>Theaters</v>
          </cell>
        </row>
        <row r="67">
          <cell r="A67">
            <v>1442</v>
          </cell>
          <cell r="B67" t="str">
            <v>Museums</v>
          </cell>
        </row>
        <row r="68">
          <cell r="A68">
            <v>1443</v>
          </cell>
          <cell r="B68" t="str">
            <v>Open Air Theaters</v>
          </cell>
        </row>
        <row r="69">
          <cell r="A69">
            <v>1444</v>
          </cell>
          <cell r="B69" t="str">
            <v>Amphitheaters</v>
          </cell>
        </row>
        <row r="70">
          <cell r="A70">
            <v>1445</v>
          </cell>
          <cell r="B70" t="str">
            <v>Amusement Parks</v>
          </cell>
        </row>
        <row r="71">
          <cell r="A71">
            <v>1446</v>
          </cell>
          <cell r="B71" t="str">
            <v>Art Galleries</v>
          </cell>
        </row>
        <row r="72">
          <cell r="A72">
            <v>1447</v>
          </cell>
          <cell r="B72" t="str">
            <v>Libraries</v>
          </cell>
        </row>
        <row r="73">
          <cell r="A73">
            <v>1448</v>
          </cell>
          <cell r="B73" t="str">
            <v>Other</v>
          </cell>
        </row>
        <row r="74">
          <cell r="A74">
            <v>1450</v>
          </cell>
          <cell r="B74" t="str">
            <v>Tourist Services</v>
          </cell>
        </row>
        <row r="75">
          <cell r="A75">
            <v>1451</v>
          </cell>
          <cell r="B75" t="str">
            <v>Hotels</v>
          </cell>
        </row>
        <row r="76">
          <cell r="A76">
            <v>1452</v>
          </cell>
          <cell r="B76" t="str">
            <v>Motels</v>
          </cell>
        </row>
        <row r="77">
          <cell r="A77">
            <v>1453</v>
          </cell>
          <cell r="B77" t="str">
            <v>Travel Trailer Parks</v>
          </cell>
        </row>
        <row r="78">
          <cell r="A78">
            <v>1454</v>
          </cell>
          <cell r="B78" t="str">
            <v>Campgrounds - Define</v>
          </cell>
        </row>
        <row r="79">
          <cell r="A79">
            <v>1455</v>
          </cell>
          <cell r="B79" t="str">
            <v>Other</v>
          </cell>
        </row>
        <row r="80">
          <cell r="A80">
            <v>1460</v>
          </cell>
          <cell r="B80" t="str">
            <v>Oil and Gas Storage &lt;Except those areas associated with industrial use or manufacturing&gt;</v>
          </cell>
        </row>
        <row r="81">
          <cell r="A81">
            <v>1461</v>
          </cell>
          <cell r="B81" t="str">
            <v>Crude Oil</v>
          </cell>
        </row>
        <row r="82">
          <cell r="A82">
            <v>1462</v>
          </cell>
          <cell r="B82" t="str">
            <v>High Octane Fuels</v>
          </cell>
        </row>
        <row r="83">
          <cell r="A83">
            <v>1463</v>
          </cell>
          <cell r="B83" t="str">
            <v>Liquified Gases</v>
          </cell>
        </row>
        <row r="84">
          <cell r="A84">
            <v>1464</v>
          </cell>
          <cell r="B84" t="str">
            <v>Petroleum Fuels</v>
          </cell>
        </row>
        <row r="85">
          <cell r="A85">
            <v>1465</v>
          </cell>
          <cell r="B85" t="str">
            <v>Motor Lubricants</v>
          </cell>
        </row>
        <row r="86">
          <cell r="A86">
            <v>1470</v>
          </cell>
          <cell r="B86" t="str">
            <v>Mixed Commercial and Services</v>
          </cell>
        </row>
        <row r="87">
          <cell r="A87">
            <v>1480</v>
          </cell>
          <cell r="B87" t="str">
            <v>Cemeteries</v>
          </cell>
        </row>
        <row r="88">
          <cell r="A88">
            <v>1490</v>
          </cell>
          <cell r="B88" t="str">
            <v>Commercial and Services Under Construction</v>
          </cell>
        </row>
        <row r="89">
          <cell r="A89">
            <v>1500</v>
          </cell>
          <cell r="B89" t="str">
            <v>Industrial</v>
          </cell>
        </row>
        <row r="90">
          <cell r="A90">
            <v>1510</v>
          </cell>
          <cell r="B90" t="str">
            <v>Food Processing</v>
          </cell>
        </row>
        <row r="91">
          <cell r="A91">
            <v>1511</v>
          </cell>
          <cell r="B91" t="str">
            <v>Citrus</v>
          </cell>
        </row>
        <row r="92">
          <cell r="A92">
            <v>1512</v>
          </cell>
          <cell r="B92" t="str">
            <v>Sugar</v>
          </cell>
        </row>
        <row r="93">
          <cell r="A93">
            <v>1513</v>
          </cell>
          <cell r="B93" t="str">
            <v>Seafood</v>
          </cell>
        </row>
        <row r="94">
          <cell r="A94">
            <v>1514</v>
          </cell>
          <cell r="B94" t="str">
            <v>Meat Packaging Facilities</v>
          </cell>
        </row>
        <row r="95">
          <cell r="A95">
            <v>1515</v>
          </cell>
          <cell r="B95" t="str">
            <v>Poultry and Eggs</v>
          </cell>
        </row>
        <row r="96">
          <cell r="A96">
            <v>1516</v>
          </cell>
          <cell r="B96" t="str">
            <v>Grains and Legumes</v>
          </cell>
        </row>
        <row r="97">
          <cell r="A97">
            <v>1520</v>
          </cell>
          <cell r="B97" t="str">
            <v>Timber Processing</v>
          </cell>
        </row>
        <row r="98">
          <cell r="A98">
            <v>1521</v>
          </cell>
          <cell r="B98" t="str">
            <v>Sawmills</v>
          </cell>
        </row>
        <row r="99">
          <cell r="A99">
            <v>1522</v>
          </cell>
          <cell r="B99" t="str">
            <v>Plywood and Veneer Mills</v>
          </cell>
        </row>
        <row r="100">
          <cell r="A100">
            <v>1523</v>
          </cell>
          <cell r="B100" t="str">
            <v>Pulp and Paper Mills</v>
          </cell>
        </row>
        <row r="101">
          <cell r="A101">
            <v>1524</v>
          </cell>
          <cell r="B101" t="str">
            <v>Pole Peeler and Treatment Plants</v>
          </cell>
        </row>
        <row r="102">
          <cell r="A102">
            <v>1525</v>
          </cell>
          <cell r="B102" t="str">
            <v>Wood Distillation</v>
          </cell>
        </row>
        <row r="103">
          <cell r="A103">
            <v>1526</v>
          </cell>
          <cell r="B103" t="str">
            <v>Log Home Prefabrication</v>
          </cell>
        </row>
        <row r="104">
          <cell r="A104">
            <v>1527</v>
          </cell>
          <cell r="B104" t="str">
            <v>Woodyards</v>
          </cell>
        </row>
        <row r="105">
          <cell r="A105">
            <v>1530</v>
          </cell>
          <cell r="B105" t="str">
            <v>Mineral Processing</v>
          </cell>
        </row>
        <row r="106">
          <cell r="A106">
            <v>1531</v>
          </cell>
          <cell r="B106" t="str">
            <v>Clays</v>
          </cell>
        </row>
        <row r="107">
          <cell r="A107">
            <v>1532</v>
          </cell>
          <cell r="B107" t="str">
            <v>Phosphate</v>
          </cell>
        </row>
        <row r="108">
          <cell r="A108">
            <v>1533</v>
          </cell>
          <cell r="B108" t="str">
            <v>Limerock</v>
          </cell>
        </row>
        <row r="109">
          <cell r="A109">
            <v>1534</v>
          </cell>
          <cell r="B109" t="str">
            <v>Magnesia</v>
          </cell>
        </row>
        <row r="110">
          <cell r="A110">
            <v>1535</v>
          </cell>
          <cell r="B110" t="str">
            <v>Heavy Minerals</v>
          </cell>
        </row>
        <row r="111">
          <cell r="A111">
            <v>1540</v>
          </cell>
          <cell r="B111" t="str">
            <v>Oil and Gas Processing</v>
          </cell>
        </row>
        <row r="112">
          <cell r="A112">
            <v>1541</v>
          </cell>
          <cell r="B112" t="str">
            <v>Gasoline</v>
          </cell>
        </row>
        <row r="113">
          <cell r="A113">
            <v>1542</v>
          </cell>
          <cell r="B113" t="str">
            <v>Jet Fuel</v>
          </cell>
        </row>
        <row r="114">
          <cell r="A114">
            <v>1543</v>
          </cell>
          <cell r="B114" t="str">
            <v>Fuel Oil</v>
          </cell>
        </row>
        <row r="115">
          <cell r="A115">
            <v>1544</v>
          </cell>
          <cell r="B115" t="str">
            <v>Liquified Gases</v>
          </cell>
        </row>
        <row r="116">
          <cell r="A116">
            <v>1545</v>
          </cell>
          <cell r="B116" t="str">
            <v>Asphalt</v>
          </cell>
        </row>
        <row r="117">
          <cell r="A117">
            <v>1550</v>
          </cell>
          <cell r="B117" t="str">
            <v>Other Light Industrial</v>
          </cell>
        </row>
        <row r="118">
          <cell r="A118">
            <v>1551</v>
          </cell>
          <cell r="B118" t="str">
            <v>Boat Building and Repair</v>
          </cell>
        </row>
        <row r="119">
          <cell r="A119">
            <v>1552</v>
          </cell>
          <cell r="B119" t="str">
            <v>Electronics Industry</v>
          </cell>
        </row>
        <row r="120">
          <cell r="A120">
            <v>1553</v>
          </cell>
          <cell r="B120" t="str">
            <v>Furniture Manufacturers</v>
          </cell>
        </row>
        <row r="121">
          <cell r="A121">
            <v>1554</v>
          </cell>
          <cell r="B121" t="str">
            <v>Aircraft Building and Repair</v>
          </cell>
        </row>
        <row r="122">
          <cell r="A122">
            <v>1555</v>
          </cell>
          <cell r="B122" t="str">
            <v>Container Manufacturers (Cans, bottles, etc.)</v>
          </cell>
        </row>
        <row r="123">
          <cell r="A123">
            <v>1556</v>
          </cell>
          <cell r="B123" t="str">
            <v>Mobile Home Manufacturers</v>
          </cell>
        </row>
        <row r="124">
          <cell r="A124">
            <v>1560</v>
          </cell>
          <cell r="B124" t="str">
            <v>Other Heavy Industrial</v>
          </cell>
        </row>
        <row r="125">
          <cell r="A125">
            <v>1561</v>
          </cell>
          <cell r="B125" t="str">
            <v>Ship Building and Repair</v>
          </cell>
        </row>
        <row r="126">
          <cell r="A126">
            <v>1562</v>
          </cell>
          <cell r="B126" t="str">
            <v>Pre-stressed Concrete Plants</v>
          </cell>
        </row>
        <row r="127">
          <cell r="A127">
            <v>1563</v>
          </cell>
          <cell r="B127" t="str">
            <v>Metal Fabrication Plants</v>
          </cell>
        </row>
        <row r="128">
          <cell r="A128">
            <v>1564</v>
          </cell>
          <cell r="B128" t="str">
            <v>Cement Plants</v>
          </cell>
        </row>
        <row r="129">
          <cell r="A129">
            <v>1590</v>
          </cell>
          <cell r="B129" t="str">
            <v>Industrial Under Construction</v>
          </cell>
        </row>
        <row r="130">
          <cell r="A130">
            <v>1600</v>
          </cell>
          <cell r="B130" t="str">
            <v>Extractive</v>
          </cell>
        </row>
        <row r="131">
          <cell r="A131">
            <v>1610</v>
          </cell>
          <cell r="B131" t="str">
            <v>Strip Mines</v>
          </cell>
        </row>
        <row r="132">
          <cell r="A132">
            <v>1611</v>
          </cell>
          <cell r="B132" t="str">
            <v>Clays</v>
          </cell>
        </row>
        <row r="133">
          <cell r="A133">
            <v>1612</v>
          </cell>
          <cell r="B133" t="str">
            <v>Peat</v>
          </cell>
        </row>
        <row r="134">
          <cell r="A134">
            <v>1613</v>
          </cell>
          <cell r="B134" t="str">
            <v>Heavy Minerals</v>
          </cell>
        </row>
        <row r="135">
          <cell r="A135">
            <v>1620</v>
          </cell>
          <cell r="B135" t="str">
            <v>Sand and Gravel Pits</v>
          </cell>
        </row>
        <row r="136">
          <cell r="A136">
            <v>1630</v>
          </cell>
          <cell r="B136" t="str">
            <v>Rock Quarries</v>
          </cell>
        </row>
        <row r="137">
          <cell r="A137">
            <v>1631</v>
          </cell>
          <cell r="B137" t="str">
            <v>Limerock</v>
          </cell>
        </row>
        <row r="138">
          <cell r="A138">
            <v>1632</v>
          </cell>
          <cell r="B138" t="str">
            <v>Dolomite</v>
          </cell>
        </row>
        <row r="139">
          <cell r="A139">
            <v>1633</v>
          </cell>
          <cell r="B139" t="str">
            <v>Phosphate</v>
          </cell>
        </row>
        <row r="140">
          <cell r="A140">
            <v>1634</v>
          </cell>
          <cell r="B140" t="str">
            <v>Heavy Minerals</v>
          </cell>
        </row>
        <row r="141">
          <cell r="A141">
            <v>1640</v>
          </cell>
          <cell r="B141" t="str">
            <v>Oil and Gas Fields</v>
          </cell>
        </row>
        <row r="142">
          <cell r="A142">
            <v>1641</v>
          </cell>
          <cell r="B142" t="str">
            <v>Crude Oil</v>
          </cell>
        </row>
        <row r="143">
          <cell r="A143">
            <v>1642</v>
          </cell>
          <cell r="B143" t="str">
            <v>Natural Gas</v>
          </cell>
        </row>
        <row r="144">
          <cell r="A144">
            <v>1650</v>
          </cell>
          <cell r="B144" t="str">
            <v>Reclaimed Land</v>
          </cell>
        </row>
        <row r="145">
          <cell r="A145">
            <v>1660</v>
          </cell>
          <cell r="B145" t="str">
            <v>Holding Ponds</v>
          </cell>
        </row>
        <row r="146">
          <cell r="A146">
            <v>1700</v>
          </cell>
          <cell r="B146" t="str">
            <v>Institutional</v>
          </cell>
        </row>
        <row r="147">
          <cell r="A147">
            <v>1710</v>
          </cell>
          <cell r="B147" t="str">
            <v>Educational Facilities</v>
          </cell>
        </row>
        <row r="148">
          <cell r="A148">
            <v>1711</v>
          </cell>
          <cell r="B148" t="str">
            <v>Universities or Colleges</v>
          </cell>
        </row>
        <row r="149">
          <cell r="A149">
            <v>1712</v>
          </cell>
          <cell r="B149" t="str">
            <v>Vocational Schools</v>
          </cell>
        </row>
        <row r="150">
          <cell r="A150">
            <v>1713</v>
          </cell>
          <cell r="B150" t="str">
            <v>High Schools</v>
          </cell>
        </row>
        <row r="151">
          <cell r="A151">
            <v>1714</v>
          </cell>
          <cell r="B151" t="str">
            <v>Middle Schools</v>
          </cell>
        </row>
        <row r="152">
          <cell r="A152">
            <v>1715</v>
          </cell>
          <cell r="B152" t="str">
            <v>Elementary Schools</v>
          </cell>
        </row>
        <row r="153">
          <cell r="A153">
            <v>1720</v>
          </cell>
          <cell r="B153" t="str">
            <v>Religious</v>
          </cell>
        </row>
        <row r="154">
          <cell r="A154">
            <v>1721</v>
          </cell>
          <cell r="B154" t="str">
            <v>Parochial Schools</v>
          </cell>
        </row>
        <row r="155">
          <cell r="A155">
            <v>1722</v>
          </cell>
          <cell r="B155" t="str">
            <v>Churches/Synagogues Only</v>
          </cell>
        </row>
        <row r="156">
          <cell r="A156">
            <v>1730</v>
          </cell>
          <cell r="B156" t="str">
            <v>Military</v>
          </cell>
        </row>
        <row r="157">
          <cell r="A157">
            <v>1731</v>
          </cell>
          <cell r="B157" t="str">
            <v>Air Force Installation</v>
          </cell>
        </row>
        <row r="158">
          <cell r="A158">
            <v>1732</v>
          </cell>
          <cell r="B158" t="str">
            <v>Army Installations</v>
          </cell>
        </row>
        <row r="159">
          <cell r="A159">
            <v>1733</v>
          </cell>
          <cell r="B159" t="str">
            <v>Navy Installations</v>
          </cell>
        </row>
        <row r="160">
          <cell r="A160">
            <v>1734</v>
          </cell>
          <cell r="B160" t="str">
            <v>Marines Installations</v>
          </cell>
        </row>
        <row r="161">
          <cell r="A161">
            <v>1735</v>
          </cell>
          <cell r="B161" t="str">
            <v>Coast Guard Installations</v>
          </cell>
        </row>
        <row r="162">
          <cell r="A162">
            <v>1736</v>
          </cell>
          <cell r="B162" t="str">
            <v>National Guard Installations</v>
          </cell>
        </row>
        <row r="163">
          <cell r="A163">
            <v>1740</v>
          </cell>
          <cell r="B163" t="str">
            <v>Medical and Health Care</v>
          </cell>
        </row>
        <row r="164">
          <cell r="A164">
            <v>1741</v>
          </cell>
          <cell r="B164" t="str">
            <v>Hospitals</v>
          </cell>
        </row>
        <row r="165">
          <cell r="A165">
            <v>1742</v>
          </cell>
          <cell r="B165" t="str">
            <v>Nursing Homes and/or Convalescent Centers</v>
          </cell>
        </row>
        <row r="166">
          <cell r="A166">
            <v>1743</v>
          </cell>
          <cell r="B166" t="str">
            <v>Clinics</v>
          </cell>
        </row>
        <row r="167">
          <cell r="A167">
            <v>1750</v>
          </cell>
          <cell r="B167" t="str">
            <v>Governmental</v>
          </cell>
        </row>
        <row r="168">
          <cell r="A168">
            <v>1751</v>
          </cell>
          <cell r="B168" t="str">
            <v>City Halls</v>
          </cell>
        </row>
        <row r="169">
          <cell r="A169">
            <v>1752</v>
          </cell>
          <cell r="B169" t="str">
            <v>Courthouses</v>
          </cell>
        </row>
        <row r="170">
          <cell r="A170">
            <v>1753</v>
          </cell>
          <cell r="B170" t="str">
            <v>Police Stations</v>
          </cell>
        </row>
        <row r="171">
          <cell r="A171">
            <v>1754</v>
          </cell>
          <cell r="B171" t="str">
            <v>Fire Stations</v>
          </cell>
        </row>
        <row r="172">
          <cell r="A172">
            <v>1755</v>
          </cell>
          <cell r="B172" t="str">
            <v>Office Buildings</v>
          </cell>
        </row>
        <row r="173">
          <cell r="A173">
            <v>1756</v>
          </cell>
          <cell r="B173" t="str">
            <v>Maintenance Yards</v>
          </cell>
        </row>
        <row r="174">
          <cell r="A174">
            <v>1757</v>
          </cell>
          <cell r="B174" t="str">
            <v>Post Offices</v>
          </cell>
        </row>
        <row r="175">
          <cell r="A175">
            <v>1758</v>
          </cell>
          <cell r="B175" t="str">
            <v>Other</v>
          </cell>
        </row>
        <row r="176">
          <cell r="A176">
            <v>1760</v>
          </cell>
          <cell r="B176" t="str">
            <v>Correctional</v>
          </cell>
        </row>
        <row r="177">
          <cell r="A177">
            <v>1761</v>
          </cell>
          <cell r="B177" t="str">
            <v>State Prisons</v>
          </cell>
        </row>
        <row r="178">
          <cell r="A178">
            <v>1762</v>
          </cell>
          <cell r="B178" t="str">
            <v>Federal Prisons</v>
          </cell>
        </row>
        <row r="179">
          <cell r="A179">
            <v>1763</v>
          </cell>
          <cell r="B179" t="str">
            <v>Juvenile Centers</v>
          </cell>
        </row>
        <row r="180">
          <cell r="A180">
            <v>1764</v>
          </cell>
          <cell r="B180" t="str">
            <v>Road Prisons</v>
          </cell>
        </row>
        <row r="181">
          <cell r="A181">
            <v>1765</v>
          </cell>
          <cell r="B181" t="str">
            <v>Municipal Prisons</v>
          </cell>
        </row>
        <row r="182">
          <cell r="A182">
            <v>1770</v>
          </cell>
          <cell r="B182" t="str">
            <v>Other Institutional</v>
          </cell>
        </row>
        <row r="183">
          <cell r="A183">
            <v>1780</v>
          </cell>
          <cell r="B183" t="str">
            <v>Commercial Child Care</v>
          </cell>
        </row>
        <row r="184">
          <cell r="A184">
            <v>1790</v>
          </cell>
          <cell r="B184" t="str">
            <v>Institutional Under Construction</v>
          </cell>
        </row>
        <row r="185">
          <cell r="A185">
            <v>1800</v>
          </cell>
          <cell r="B185" t="str">
            <v>Recreational</v>
          </cell>
        </row>
        <row r="186">
          <cell r="A186">
            <v>1810</v>
          </cell>
          <cell r="B186" t="str">
            <v>Swimming Beach</v>
          </cell>
        </row>
        <row r="187">
          <cell r="A187">
            <v>1820</v>
          </cell>
          <cell r="B187" t="str">
            <v>Golf Courses</v>
          </cell>
        </row>
        <row r="188">
          <cell r="A188">
            <v>1830</v>
          </cell>
          <cell r="B188" t="str">
            <v>Race Tracks</v>
          </cell>
        </row>
        <row r="189">
          <cell r="A189">
            <v>1831</v>
          </cell>
          <cell r="B189" t="str">
            <v>Automobile Tracks</v>
          </cell>
        </row>
        <row r="190">
          <cell r="A190">
            <v>1832</v>
          </cell>
          <cell r="B190" t="str">
            <v>Horse Tracks</v>
          </cell>
        </row>
        <row r="191">
          <cell r="A191">
            <v>1833</v>
          </cell>
          <cell r="B191" t="str">
            <v>Dog Tracks</v>
          </cell>
        </row>
        <row r="192">
          <cell r="A192">
            <v>1840</v>
          </cell>
          <cell r="B192" t="str">
            <v>Marinas and Fish Camps</v>
          </cell>
        </row>
        <row r="193">
          <cell r="A193">
            <v>1841</v>
          </cell>
          <cell r="B193" t="str">
            <v>Marinas (Basins)</v>
          </cell>
        </row>
        <row r="194">
          <cell r="A194">
            <v>1842</v>
          </cell>
          <cell r="B194" t="str">
            <v>Fish Camps</v>
          </cell>
        </row>
        <row r="195">
          <cell r="A195">
            <v>1850</v>
          </cell>
          <cell r="B195" t="str">
            <v>Parks and Zoos</v>
          </cell>
        </row>
        <row r="196">
          <cell r="A196">
            <v>1851</v>
          </cell>
          <cell r="B196" t="str">
            <v>City Parks</v>
          </cell>
        </row>
        <row r="197">
          <cell r="A197">
            <v>1852</v>
          </cell>
          <cell r="B197" t="str">
            <v>Zoos</v>
          </cell>
        </row>
        <row r="198">
          <cell r="A198">
            <v>1860</v>
          </cell>
          <cell r="B198" t="str">
            <v>Community Recreational Facilities</v>
          </cell>
        </row>
        <row r="199">
          <cell r="A199">
            <v>1861</v>
          </cell>
          <cell r="B199" t="str">
            <v>Baseball</v>
          </cell>
        </row>
        <row r="200">
          <cell r="A200">
            <v>1862</v>
          </cell>
          <cell r="B200" t="str">
            <v>Basketball</v>
          </cell>
        </row>
        <row r="201">
          <cell r="A201">
            <v>1863</v>
          </cell>
          <cell r="B201" t="str">
            <v>Football/Soccer</v>
          </cell>
        </row>
        <row r="202">
          <cell r="A202">
            <v>1864</v>
          </cell>
          <cell r="B202" t="str">
            <v>Tennis</v>
          </cell>
        </row>
        <row r="203">
          <cell r="A203">
            <v>1870</v>
          </cell>
          <cell r="B203" t="str">
            <v>Stadiums &lt;Those facilities not associated with high schools, colleges or universities&gt;</v>
          </cell>
        </row>
        <row r="204">
          <cell r="A204">
            <v>1880</v>
          </cell>
          <cell r="B204" t="str">
            <v>Historical Sites</v>
          </cell>
        </row>
        <row r="205">
          <cell r="A205">
            <v>1881</v>
          </cell>
          <cell r="B205" t="str">
            <v>Prehistoric</v>
          </cell>
        </row>
        <row r="206">
          <cell r="A206">
            <v>1882</v>
          </cell>
          <cell r="B206" t="str">
            <v>Historic</v>
          </cell>
        </row>
        <row r="207">
          <cell r="A207">
            <v>1890</v>
          </cell>
          <cell r="B207" t="str">
            <v>Other Recreational</v>
          </cell>
        </row>
        <row r="208">
          <cell r="A208">
            <v>1891</v>
          </cell>
          <cell r="B208" t="str">
            <v>Riding Stables</v>
          </cell>
        </row>
        <row r="209">
          <cell r="A209">
            <v>1892</v>
          </cell>
          <cell r="B209" t="str">
            <v>Go-Cart Tracks</v>
          </cell>
        </row>
        <row r="210">
          <cell r="A210">
            <v>1893</v>
          </cell>
          <cell r="B210" t="str">
            <v>Skeet Ranges</v>
          </cell>
        </row>
        <row r="211">
          <cell r="A211">
            <v>1894</v>
          </cell>
          <cell r="B211" t="str">
            <v>Rifle and/or Pistol Ranges</v>
          </cell>
        </row>
        <row r="212">
          <cell r="A212">
            <v>1895</v>
          </cell>
          <cell r="B212" t="str">
            <v>Golf Driving Ranges</v>
          </cell>
        </row>
        <row r="213">
          <cell r="A213">
            <v>1896</v>
          </cell>
          <cell r="B213" t="str">
            <v>Other</v>
          </cell>
        </row>
        <row r="214">
          <cell r="A214">
            <v>1900</v>
          </cell>
          <cell r="B214" t="str">
            <v>Open Land</v>
          </cell>
        </row>
        <row r="215">
          <cell r="A215">
            <v>1910</v>
          </cell>
          <cell r="B215" t="str">
            <v>Undeveloped Land within Urban Areas</v>
          </cell>
        </row>
        <row r="216">
          <cell r="A216">
            <v>1920</v>
          </cell>
          <cell r="B216" t="str">
            <v>Inactive Land with street pattern but without structures</v>
          </cell>
        </row>
        <row r="217">
          <cell r="A217">
            <v>1930</v>
          </cell>
          <cell r="B217" t="str">
            <v>Urban Land in transition without positive indicators of intended activity</v>
          </cell>
        </row>
        <row r="218">
          <cell r="A218">
            <v>1940</v>
          </cell>
          <cell r="B218" t="str">
            <v>Other Open Land</v>
          </cell>
        </row>
        <row r="219">
          <cell r="A219">
            <v>2000</v>
          </cell>
          <cell r="B219" t="str">
            <v>AGRICULTURE</v>
          </cell>
        </row>
        <row r="220">
          <cell r="A220">
            <v>2100</v>
          </cell>
          <cell r="B220" t="str">
            <v>Cropland and Pastureland</v>
          </cell>
        </row>
        <row r="221">
          <cell r="A221">
            <v>2110</v>
          </cell>
          <cell r="B221" t="str">
            <v>Improved Pastures</v>
          </cell>
        </row>
        <row r="222">
          <cell r="A222">
            <v>2120</v>
          </cell>
          <cell r="B222" t="str">
            <v>Unimproved Pastures</v>
          </cell>
        </row>
        <row r="223">
          <cell r="A223">
            <v>2130</v>
          </cell>
          <cell r="B223" t="str">
            <v>Woodland Pastures</v>
          </cell>
        </row>
        <row r="224">
          <cell r="A224">
            <v>2140</v>
          </cell>
          <cell r="B224" t="str">
            <v>Row Crops</v>
          </cell>
        </row>
        <row r="225">
          <cell r="A225">
            <v>2141</v>
          </cell>
          <cell r="B225" t="str">
            <v>Corn</v>
          </cell>
        </row>
        <row r="226">
          <cell r="A226">
            <v>2142</v>
          </cell>
          <cell r="B226" t="str">
            <v>Tomatoes</v>
          </cell>
        </row>
        <row r="227">
          <cell r="A227">
            <v>2143</v>
          </cell>
          <cell r="B227" t="str">
            <v>Potatoes</v>
          </cell>
        </row>
        <row r="228">
          <cell r="A228">
            <v>2144</v>
          </cell>
          <cell r="B228" t="str">
            <v>Beans</v>
          </cell>
        </row>
        <row r="229">
          <cell r="A229">
            <v>2145</v>
          </cell>
          <cell r="B229" t="str">
            <v>Peanuts</v>
          </cell>
        </row>
        <row r="230">
          <cell r="A230">
            <v>2146</v>
          </cell>
          <cell r="B230" t="str">
            <v>Soybeans</v>
          </cell>
        </row>
        <row r="231">
          <cell r="A231">
            <v>2147</v>
          </cell>
          <cell r="B231" t="str">
            <v>Strawberries</v>
          </cell>
        </row>
        <row r="232">
          <cell r="A232">
            <v>2148</v>
          </cell>
          <cell r="B232" t="str">
            <v>Tobacco</v>
          </cell>
        </row>
        <row r="233">
          <cell r="A233">
            <v>2150</v>
          </cell>
          <cell r="B233" t="str">
            <v>Field Crops</v>
          </cell>
        </row>
        <row r="234">
          <cell r="A234">
            <v>2151</v>
          </cell>
          <cell r="B234" t="str">
            <v>Wheat</v>
          </cell>
        </row>
        <row r="235">
          <cell r="A235">
            <v>2152</v>
          </cell>
          <cell r="B235" t="str">
            <v>Oats</v>
          </cell>
        </row>
        <row r="236">
          <cell r="A236">
            <v>2153</v>
          </cell>
          <cell r="B236" t="str">
            <v>Hay</v>
          </cell>
        </row>
        <row r="237">
          <cell r="A237">
            <v>2154</v>
          </cell>
          <cell r="B237" t="str">
            <v>Watermelons</v>
          </cell>
        </row>
        <row r="238">
          <cell r="A238">
            <v>2155</v>
          </cell>
          <cell r="B238" t="str">
            <v>Grasses</v>
          </cell>
        </row>
        <row r="239">
          <cell r="A239">
            <v>2156</v>
          </cell>
          <cell r="B239" t="str">
            <v>Sugar Cane</v>
          </cell>
        </row>
        <row r="240">
          <cell r="A240">
            <v>2200</v>
          </cell>
          <cell r="B240" t="str">
            <v>Tree Crops</v>
          </cell>
        </row>
        <row r="241">
          <cell r="A241">
            <v>2210</v>
          </cell>
          <cell r="B241" t="str">
            <v>Citrus Groves</v>
          </cell>
        </row>
        <row r="242">
          <cell r="A242">
            <v>2211</v>
          </cell>
          <cell r="B242" t="str">
            <v>Oranges</v>
          </cell>
        </row>
        <row r="243">
          <cell r="A243">
            <v>2212</v>
          </cell>
          <cell r="B243" t="str">
            <v>Grapefruits</v>
          </cell>
        </row>
        <row r="244">
          <cell r="A244">
            <v>2213</v>
          </cell>
          <cell r="B244" t="str">
            <v>Tangerines</v>
          </cell>
        </row>
        <row r="245">
          <cell r="A245">
            <v>2220</v>
          </cell>
          <cell r="B245" t="str">
            <v>Fruit Orchards</v>
          </cell>
        </row>
        <row r="246">
          <cell r="A246">
            <v>2221</v>
          </cell>
          <cell r="B246" t="str">
            <v>Peaches</v>
          </cell>
        </row>
        <row r="247">
          <cell r="A247">
            <v>2222</v>
          </cell>
          <cell r="B247" t="str">
            <v>Mangos</v>
          </cell>
        </row>
        <row r="248">
          <cell r="A248">
            <v>2223</v>
          </cell>
          <cell r="B248" t="str">
            <v>Avocados</v>
          </cell>
        </row>
        <row r="249">
          <cell r="A249">
            <v>2230</v>
          </cell>
          <cell r="B249" t="str">
            <v>Other Groves</v>
          </cell>
        </row>
        <row r="250">
          <cell r="A250">
            <v>2231</v>
          </cell>
          <cell r="B250" t="str">
            <v>Pecans</v>
          </cell>
        </row>
        <row r="251">
          <cell r="A251">
            <v>2240</v>
          </cell>
          <cell r="B251" t="str">
            <v>Abandoned Groves</v>
          </cell>
        </row>
        <row r="252">
          <cell r="A252">
            <v>2300</v>
          </cell>
          <cell r="B252" t="str">
            <v>Feeding Operations</v>
          </cell>
        </row>
        <row r="253">
          <cell r="A253">
            <v>2310</v>
          </cell>
          <cell r="B253" t="str">
            <v>Cattle Feeding Operations</v>
          </cell>
        </row>
        <row r="254">
          <cell r="A254">
            <v>2320</v>
          </cell>
          <cell r="B254" t="str">
            <v>Poultry Feeding Operations</v>
          </cell>
        </row>
        <row r="255">
          <cell r="A255">
            <v>2330</v>
          </cell>
          <cell r="B255" t="str">
            <v>Swine Feeding Operations</v>
          </cell>
        </row>
        <row r="256">
          <cell r="A256">
            <v>2400</v>
          </cell>
          <cell r="B256" t="str">
            <v>Nurseries and Vineyards</v>
          </cell>
        </row>
        <row r="257">
          <cell r="A257">
            <v>2410</v>
          </cell>
          <cell r="B257" t="str">
            <v>Tree Nurseries</v>
          </cell>
        </row>
        <row r="258">
          <cell r="A258">
            <v>2411</v>
          </cell>
          <cell r="B258" t="str">
            <v>Pot Nurseries</v>
          </cell>
        </row>
        <row r="259">
          <cell r="A259">
            <v>2412</v>
          </cell>
          <cell r="B259" t="str">
            <v>Field Nurseries</v>
          </cell>
        </row>
        <row r="260">
          <cell r="A260">
            <v>2420</v>
          </cell>
          <cell r="B260" t="str">
            <v>Sod Farms</v>
          </cell>
        </row>
        <row r="261">
          <cell r="A261">
            <v>2430</v>
          </cell>
          <cell r="B261" t="str">
            <v>Ornamentals</v>
          </cell>
        </row>
        <row r="262">
          <cell r="A262">
            <v>2440</v>
          </cell>
          <cell r="B262" t="str">
            <v>Vineyards</v>
          </cell>
        </row>
        <row r="263">
          <cell r="A263">
            <v>2450</v>
          </cell>
          <cell r="B263" t="str">
            <v>Floriculture</v>
          </cell>
        </row>
        <row r="264">
          <cell r="A264">
            <v>2460</v>
          </cell>
          <cell r="B264" t="str">
            <v>Timber Nurseries</v>
          </cell>
        </row>
        <row r="265">
          <cell r="A265">
            <v>2500</v>
          </cell>
          <cell r="B265" t="str">
            <v>Specialty Farms</v>
          </cell>
        </row>
        <row r="266">
          <cell r="A266">
            <v>2510</v>
          </cell>
          <cell r="B266" t="str">
            <v>Horse Farms</v>
          </cell>
        </row>
        <row r="267">
          <cell r="A267">
            <v>2520</v>
          </cell>
          <cell r="B267" t="str">
            <v>Dairies</v>
          </cell>
        </row>
        <row r="268">
          <cell r="A268">
            <v>2530</v>
          </cell>
          <cell r="B268" t="str">
            <v>Kennels</v>
          </cell>
        </row>
        <row r="269">
          <cell r="A269">
            <v>2540</v>
          </cell>
          <cell r="B269" t="str">
            <v>Aquaculture</v>
          </cell>
        </row>
        <row r="270">
          <cell r="A270">
            <v>2590</v>
          </cell>
          <cell r="B270" t="str">
            <v>Other</v>
          </cell>
        </row>
        <row r="271">
          <cell r="A271">
            <v>2600</v>
          </cell>
          <cell r="B271" t="str">
            <v>Other Open Lands &lt;Rural&gt;</v>
          </cell>
        </row>
        <row r="272">
          <cell r="A272">
            <v>2610</v>
          </cell>
          <cell r="B272" t="str">
            <v>Fallow Crop Land</v>
          </cell>
        </row>
        <row r="273">
          <cell r="A273">
            <v>3000</v>
          </cell>
          <cell r="B273" t="str">
            <v>RANGELAND</v>
          </cell>
        </row>
        <row r="274">
          <cell r="A274">
            <v>3100</v>
          </cell>
          <cell r="B274" t="str">
            <v>Herbaceous (Dry Prairie)</v>
          </cell>
        </row>
        <row r="275">
          <cell r="A275">
            <v>3200</v>
          </cell>
          <cell r="B275" t="str">
            <v>Shrub and Brushland</v>
          </cell>
        </row>
        <row r="276">
          <cell r="A276">
            <v>3201</v>
          </cell>
          <cell r="B276" t="str">
            <v>Class 1 - less than 25% ground cover (excluding grasses)</v>
          </cell>
        </row>
        <row r="277">
          <cell r="A277">
            <v>3202</v>
          </cell>
          <cell r="B277" t="str">
            <v>Class 2 - 26 to 50% ground cover</v>
          </cell>
        </row>
        <row r="278">
          <cell r="A278">
            <v>3203</v>
          </cell>
          <cell r="B278" t="str">
            <v>Class 3 - 51 to 75% ground cover</v>
          </cell>
        </row>
        <row r="279">
          <cell r="A279">
            <v>3204</v>
          </cell>
          <cell r="B279" t="str">
            <v>Class 4 - greater than 75% ground cover</v>
          </cell>
        </row>
        <row r="280">
          <cell r="A280">
            <v>3210</v>
          </cell>
          <cell r="B280" t="str">
            <v>Palmetto Prairies</v>
          </cell>
        </row>
        <row r="281">
          <cell r="A281">
            <v>3220</v>
          </cell>
          <cell r="B281" t="str">
            <v>Coastal Scrub</v>
          </cell>
        </row>
        <row r="282">
          <cell r="A282">
            <v>3290</v>
          </cell>
          <cell r="B282" t="str">
            <v>Other Shrubs and Brush</v>
          </cell>
        </row>
        <row r="283">
          <cell r="A283">
            <v>3300</v>
          </cell>
          <cell r="B283" t="str">
            <v>Mixed Rangeland</v>
          </cell>
        </row>
        <row r="284">
          <cell r="A284">
            <v>4000</v>
          </cell>
          <cell r="B284" t="str">
            <v>UPLAND FORESTS</v>
          </cell>
        </row>
        <row r="285">
          <cell r="A285">
            <v>4001</v>
          </cell>
          <cell r="B285" t="str">
            <v>Class 1 - 10 to 30% crown closure</v>
          </cell>
        </row>
        <row r="286">
          <cell r="A286">
            <v>4002</v>
          </cell>
          <cell r="B286" t="str">
            <v>Class 2 - 31 to 50% crown closure</v>
          </cell>
        </row>
        <row r="287">
          <cell r="A287">
            <v>4003</v>
          </cell>
          <cell r="B287" t="str">
            <v>Class 3 - 51 to 70% crown closure</v>
          </cell>
        </row>
        <row r="288">
          <cell r="A288">
            <v>4004</v>
          </cell>
          <cell r="B288" t="str">
            <v>Class 4 - greater than 70% crown closure</v>
          </cell>
        </row>
        <row r="289">
          <cell r="A289">
            <v>4100</v>
          </cell>
          <cell r="B289" t="str">
            <v>Upland Coniferous Forests</v>
          </cell>
        </row>
        <row r="290">
          <cell r="A290">
            <v>4110</v>
          </cell>
          <cell r="B290" t="str">
            <v>Pine Flatwoods</v>
          </cell>
        </row>
        <row r="291">
          <cell r="A291">
            <v>4120</v>
          </cell>
          <cell r="B291" t="str">
            <v>Longleaf Pine - Xeric Oak</v>
          </cell>
        </row>
        <row r="292">
          <cell r="A292">
            <v>4130</v>
          </cell>
          <cell r="B292" t="str">
            <v>Sand Pine</v>
          </cell>
        </row>
        <row r="293">
          <cell r="A293">
            <v>4140</v>
          </cell>
          <cell r="B293" t="str">
            <v>Pine - Mesic Oak</v>
          </cell>
        </row>
        <row r="294">
          <cell r="A294">
            <v>4150</v>
          </cell>
          <cell r="B294" t="str">
            <v>Mixed Pine</v>
          </cell>
        </row>
        <row r="295">
          <cell r="A295">
            <v>4190</v>
          </cell>
          <cell r="B295" t="str">
            <v>Other Pines</v>
          </cell>
        </row>
        <row r="296">
          <cell r="A296">
            <v>4200</v>
          </cell>
          <cell r="B296" t="str">
            <v>Upland Hardwood Forests</v>
          </cell>
        </row>
        <row r="297">
          <cell r="A297">
            <v>4210</v>
          </cell>
          <cell r="B297" t="str">
            <v>Xeric Oak</v>
          </cell>
        </row>
        <row r="298">
          <cell r="A298">
            <v>4220</v>
          </cell>
          <cell r="B298" t="str">
            <v>Brazilian Pepper</v>
          </cell>
        </row>
        <row r="299">
          <cell r="A299">
            <v>4230</v>
          </cell>
          <cell r="B299" t="str">
            <v>Oak - Pine - Hickory</v>
          </cell>
        </row>
        <row r="300">
          <cell r="A300">
            <v>4240</v>
          </cell>
          <cell r="B300" t="str">
            <v>Melaleuca</v>
          </cell>
        </row>
        <row r="301">
          <cell r="A301">
            <v>4250</v>
          </cell>
          <cell r="B301" t="str">
            <v>Temperate Hardwoods</v>
          </cell>
        </row>
        <row r="302">
          <cell r="A302">
            <v>4260</v>
          </cell>
          <cell r="B302" t="str">
            <v>Tropical Hardwoods</v>
          </cell>
        </row>
        <row r="303">
          <cell r="A303">
            <v>4270</v>
          </cell>
          <cell r="B303" t="str">
            <v>Live Oak</v>
          </cell>
        </row>
        <row r="304">
          <cell r="A304">
            <v>4280</v>
          </cell>
          <cell r="B304" t="str">
            <v>Cabbage Palm</v>
          </cell>
        </row>
        <row r="305">
          <cell r="A305">
            <v>4290</v>
          </cell>
          <cell r="B305" t="str">
            <v>Wax Myrtle - Willow</v>
          </cell>
        </row>
        <row r="306">
          <cell r="A306">
            <v>4300</v>
          </cell>
          <cell r="B306" t="str">
            <v>Upland Hardwood Forests, Continued</v>
          </cell>
        </row>
        <row r="307">
          <cell r="A307">
            <v>4310</v>
          </cell>
          <cell r="B307" t="str">
            <v>Beech - Magnolia</v>
          </cell>
        </row>
        <row r="308">
          <cell r="A308">
            <v>4320</v>
          </cell>
          <cell r="B308" t="str">
            <v>Sand Live Oak</v>
          </cell>
        </row>
        <row r="309">
          <cell r="A309">
            <v>4330</v>
          </cell>
          <cell r="B309" t="str">
            <v>Western Everglades Hardwoods</v>
          </cell>
        </row>
        <row r="310">
          <cell r="A310">
            <v>4340</v>
          </cell>
          <cell r="B310" t="str">
            <v>Hardwood - Coniferous Mixed</v>
          </cell>
        </row>
        <row r="311">
          <cell r="A311">
            <v>4350</v>
          </cell>
          <cell r="B311" t="str">
            <v>Dead Trees</v>
          </cell>
        </row>
        <row r="312">
          <cell r="A312">
            <v>4360</v>
          </cell>
          <cell r="B312" t="str">
            <v>Upland Scrub, Pine and Hardwoods</v>
          </cell>
        </row>
        <row r="313">
          <cell r="A313">
            <v>4370</v>
          </cell>
          <cell r="B313" t="str">
            <v>Australian Pines</v>
          </cell>
        </row>
        <row r="314">
          <cell r="A314">
            <v>4380</v>
          </cell>
          <cell r="B314" t="str">
            <v>Mixed Hardwoods</v>
          </cell>
        </row>
        <row r="315">
          <cell r="A315">
            <v>4390</v>
          </cell>
          <cell r="B315" t="str">
            <v>Other Hardwoods</v>
          </cell>
        </row>
        <row r="316">
          <cell r="A316">
            <v>4400</v>
          </cell>
          <cell r="B316" t="str">
            <v>Tree Plantations</v>
          </cell>
        </row>
        <row r="317">
          <cell r="A317">
            <v>4410</v>
          </cell>
          <cell r="B317" t="str">
            <v>Coniferous Plantations</v>
          </cell>
        </row>
        <row r="318">
          <cell r="A318">
            <v>4411</v>
          </cell>
          <cell r="B318" t="str">
            <v>Sand Pine Plantations</v>
          </cell>
        </row>
        <row r="319">
          <cell r="A319">
            <v>4412</v>
          </cell>
          <cell r="B319" t="str">
            <v>Christmas Tree Plantations</v>
          </cell>
        </row>
        <row r="320">
          <cell r="A320">
            <v>4420</v>
          </cell>
          <cell r="B320" t="str">
            <v>Hardwood Plantations</v>
          </cell>
        </row>
        <row r="321">
          <cell r="A321">
            <v>4421</v>
          </cell>
          <cell r="B321" t="str">
            <v>Eucalyptus Plantations</v>
          </cell>
        </row>
        <row r="322">
          <cell r="A322">
            <v>4430</v>
          </cell>
          <cell r="B322" t="str">
            <v>Forest Regeneration Areas</v>
          </cell>
        </row>
        <row r="323">
          <cell r="A323">
            <v>4440</v>
          </cell>
          <cell r="B323" t="str">
            <v>Experimental Tree Plots</v>
          </cell>
        </row>
        <row r="324">
          <cell r="A324">
            <v>4450</v>
          </cell>
          <cell r="B324" t="str">
            <v>Seed Plantations</v>
          </cell>
        </row>
        <row r="325">
          <cell r="A325">
            <v>5000</v>
          </cell>
          <cell r="B325" t="str">
            <v>WATER</v>
          </cell>
        </row>
        <row r="326">
          <cell r="A326">
            <v>5100</v>
          </cell>
          <cell r="B326" t="str">
            <v>Streams and Waterways</v>
          </cell>
        </row>
        <row r="327">
          <cell r="A327">
            <v>5200</v>
          </cell>
          <cell r="B327" t="str">
            <v>Lakes</v>
          </cell>
        </row>
        <row r="328">
          <cell r="A328">
            <v>5210</v>
          </cell>
          <cell r="B328" t="str">
            <v>Lakes larger than 500 acres (202 hectares)</v>
          </cell>
        </row>
        <row r="329">
          <cell r="A329">
            <v>5220</v>
          </cell>
          <cell r="B329" t="str">
            <v>Lakes larger than 100 acres (40 hectares)</v>
          </cell>
        </row>
        <row r="330">
          <cell r="A330">
            <v>5230</v>
          </cell>
          <cell r="B330" t="str">
            <v>Lakes larger than 10 acres (4 hectares) but less than 100 acres</v>
          </cell>
        </row>
        <row r="331">
          <cell r="A331">
            <v>5240</v>
          </cell>
          <cell r="B331" t="str">
            <v>Lakes less than 10 acres (4 hectares) which are dominant features.</v>
          </cell>
        </row>
        <row r="332">
          <cell r="A332">
            <v>5250</v>
          </cell>
          <cell r="B332" t="str">
            <v>Marshy Lakes</v>
          </cell>
        </row>
        <row r="333">
          <cell r="A333">
            <v>5300</v>
          </cell>
          <cell r="B333" t="str">
            <v>Reservoirs</v>
          </cell>
        </row>
        <row r="334">
          <cell r="A334">
            <v>5310</v>
          </cell>
          <cell r="B334" t="str">
            <v>Reservoirs larger than 500 acres (202 hectares)</v>
          </cell>
        </row>
        <row r="335">
          <cell r="A335">
            <v>5320</v>
          </cell>
          <cell r="B335" t="str">
            <v>Reservoirs larger than 100 acres (40 hectares) but less than 500 acres</v>
          </cell>
        </row>
        <row r="336">
          <cell r="A336">
            <v>5330</v>
          </cell>
          <cell r="B336" t="str">
            <v>Reservoirs larger than 10 acres (4 hectares) but less than 100 acres</v>
          </cell>
        </row>
        <row r="337">
          <cell r="A337">
            <v>5340</v>
          </cell>
          <cell r="B337" t="str">
            <v>Reservoirs less than 10 acres (4 hectares) which are dominant features</v>
          </cell>
        </row>
        <row r="338">
          <cell r="A338">
            <v>5400</v>
          </cell>
          <cell r="B338" t="str">
            <v>Bays and Estuaries</v>
          </cell>
        </row>
        <row r="339">
          <cell r="A339">
            <v>5410</v>
          </cell>
          <cell r="B339" t="str">
            <v>Embayments opening directly into the Gulf of Mexico or the Atlantic Ocean</v>
          </cell>
        </row>
        <row r="340">
          <cell r="A340">
            <v>5420</v>
          </cell>
          <cell r="B340" t="str">
            <v>Embayments not opening directly into the Gulf of Mexico or the Atlantic Ocean</v>
          </cell>
        </row>
        <row r="341">
          <cell r="A341">
            <v>5500</v>
          </cell>
          <cell r="B341" t="str">
            <v>Major Springs</v>
          </cell>
        </row>
        <row r="342">
          <cell r="A342">
            <v>5600</v>
          </cell>
          <cell r="B342" t="str">
            <v>Slough Waters</v>
          </cell>
        </row>
        <row r="343">
          <cell r="A343">
            <v>5700</v>
          </cell>
          <cell r="B343" t="str">
            <v>Major Bodies of Water</v>
          </cell>
        </row>
        <row r="344">
          <cell r="A344">
            <v>5710</v>
          </cell>
          <cell r="B344" t="str">
            <v>Atlantic Ocean</v>
          </cell>
        </row>
        <row r="345">
          <cell r="A345">
            <v>5720</v>
          </cell>
          <cell r="B345" t="str">
            <v>Gulf of Mexico</v>
          </cell>
        </row>
        <row r="346">
          <cell r="A346">
            <v>6000</v>
          </cell>
          <cell r="B346" t="str">
            <v>WETLANDS</v>
          </cell>
        </row>
        <row r="347">
          <cell r="A347">
            <v>6100</v>
          </cell>
          <cell r="B347" t="str">
            <v>Wetland Hardwood Forests</v>
          </cell>
        </row>
        <row r="348">
          <cell r="A348">
            <v>6101</v>
          </cell>
          <cell r="B348" t="str">
            <v>Class 1 - 10 to 30% crown closure</v>
          </cell>
        </row>
        <row r="349">
          <cell r="A349">
            <v>6102</v>
          </cell>
          <cell r="B349" t="str">
            <v>Class 2 - 31 to 50% crown closure</v>
          </cell>
        </row>
        <row r="350">
          <cell r="A350">
            <v>6103</v>
          </cell>
          <cell r="B350" t="str">
            <v>Class 3 - 51 to 70% crown closure</v>
          </cell>
        </row>
        <row r="351">
          <cell r="A351">
            <v>6104</v>
          </cell>
          <cell r="B351" t="str">
            <v>Class 4 - greater than 70% crown closure</v>
          </cell>
        </row>
        <row r="352">
          <cell r="A352">
            <v>6110</v>
          </cell>
          <cell r="B352" t="str">
            <v>Bay Swamps</v>
          </cell>
        </row>
        <row r="353">
          <cell r="A353">
            <v>6120</v>
          </cell>
          <cell r="B353" t="str">
            <v>Mangrove Swamps</v>
          </cell>
        </row>
        <row r="354">
          <cell r="A354">
            <v>6130</v>
          </cell>
          <cell r="B354" t="str">
            <v>Gum Swamps</v>
          </cell>
        </row>
        <row r="355">
          <cell r="A355">
            <v>6140</v>
          </cell>
          <cell r="B355" t="str">
            <v>Titi Swamps</v>
          </cell>
        </row>
        <row r="356">
          <cell r="A356">
            <v>6150</v>
          </cell>
          <cell r="B356" t="str">
            <v>Streams and Lake Swamps (Bottomland)</v>
          </cell>
        </row>
        <row r="357">
          <cell r="A357">
            <v>6160</v>
          </cell>
          <cell r="B357" t="str">
            <v>Inland Ponds and Sloughs</v>
          </cell>
        </row>
        <row r="358">
          <cell r="A358">
            <v>6170</v>
          </cell>
          <cell r="B358" t="str">
            <v>Mixed Wetland Hardwoods</v>
          </cell>
        </row>
        <row r="359">
          <cell r="A359">
            <v>6172</v>
          </cell>
          <cell r="B359" t="str">
            <v>Mixed Shrubs</v>
          </cell>
        </row>
        <row r="360">
          <cell r="A360">
            <v>6180</v>
          </cell>
          <cell r="B360" t="str">
            <v>Willow and Elderberry</v>
          </cell>
        </row>
        <row r="361">
          <cell r="A361">
            <v>6190</v>
          </cell>
          <cell r="B361" t="str">
            <v>Exotic Wetland Hardwoods</v>
          </cell>
        </row>
        <row r="362">
          <cell r="A362">
            <v>6200</v>
          </cell>
          <cell r="B362" t="str">
            <v>Wetland Coniferous Forests</v>
          </cell>
        </row>
        <row r="363">
          <cell r="A363">
            <v>6201</v>
          </cell>
          <cell r="B363" t="str">
            <v>Class 1 - 10 to 30% crown closure</v>
          </cell>
        </row>
        <row r="364">
          <cell r="A364">
            <v>6202</v>
          </cell>
          <cell r="B364" t="str">
            <v>Class 2 - 31 to 50% crown closure</v>
          </cell>
        </row>
        <row r="365">
          <cell r="A365">
            <v>6203</v>
          </cell>
          <cell r="B365" t="str">
            <v>Class 3 - 51 to 70% crown closure</v>
          </cell>
        </row>
        <row r="366">
          <cell r="A366">
            <v>6204</v>
          </cell>
          <cell r="B366" t="str">
            <v>Class 4 - greater than 70% crown closure</v>
          </cell>
        </row>
        <row r="367">
          <cell r="A367">
            <v>6210</v>
          </cell>
          <cell r="B367" t="str">
            <v>Cypress</v>
          </cell>
        </row>
        <row r="368">
          <cell r="A368">
            <v>6220</v>
          </cell>
          <cell r="B368" t="str">
            <v>Pond Pine</v>
          </cell>
        </row>
        <row r="369">
          <cell r="A369">
            <v>6230</v>
          </cell>
          <cell r="B369" t="str">
            <v>Atlantic White Cedar</v>
          </cell>
        </row>
        <row r="370">
          <cell r="A370">
            <v>6240</v>
          </cell>
          <cell r="B370" t="str">
            <v>Cypress - Pine - Cabbage Palm</v>
          </cell>
        </row>
        <row r="371">
          <cell r="A371">
            <v>6250</v>
          </cell>
          <cell r="B371" t="str">
            <v>Hydric Pine Flatwoods</v>
          </cell>
        </row>
        <row r="372">
          <cell r="A372">
            <v>6260</v>
          </cell>
          <cell r="B372" t="str">
            <v>Hydric Pine Savanna</v>
          </cell>
        </row>
        <row r="373">
          <cell r="A373">
            <v>6270</v>
          </cell>
          <cell r="B373" t="str">
            <v>Slash Pine Swamp Forest</v>
          </cell>
        </row>
        <row r="374">
          <cell r="A374">
            <v>6300</v>
          </cell>
          <cell r="B374" t="str">
            <v>Wetland Forested Mixed</v>
          </cell>
        </row>
        <row r="375">
          <cell r="A375">
            <v>6310</v>
          </cell>
          <cell r="B375" t="str">
            <v>Wetland Shrub</v>
          </cell>
        </row>
        <row r="376">
          <cell r="A376">
            <v>6400</v>
          </cell>
          <cell r="B376" t="str">
            <v>Vegetated Non-Forested Wetlands</v>
          </cell>
        </row>
        <row r="377">
          <cell r="A377">
            <v>6410</v>
          </cell>
          <cell r="B377" t="str">
            <v>Freshwater Marshes</v>
          </cell>
        </row>
        <row r="378">
          <cell r="A378">
            <v>6411</v>
          </cell>
          <cell r="B378" t="str">
            <v>Sawgrass</v>
          </cell>
        </row>
        <row r="379">
          <cell r="A379">
            <v>6412</v>
          </cell>
          <cell r="B379" t="str">
            <v>Cattail</v>
          </cell>
        </row>
        <row r="380">
          <cell r="A380">
            <v>6413</v>
          </cell>
          <cell r="B380" t="str">
            <v>Spike Rush</v>
          </cell>
        </row>
        <row r="381">
          <cell r="A381">
            <v>6414</v>
          </cell>
          <cell r="B381" t="str">
            <v>Maidencane</v>
          </cell>
        </row>
        <row r="382">
          <cell r="A382">
            <v>6415</v>
          </cell>
          <cell r="B382" t="str">
            <v>Dog fennel and low marsh grasses</v>
          </cell>
        </row>
        <row r="383">
          <cell r="A383">
            <v>6416</v>
          </cell>
          <cell r="B383" t="str">
            <v>Arrowroot</v>
          </cell>
        </row>
        <row r="384">
          <cell r="A384">
            <v>6417</v>
          </cell>
          <cell r="B384" t="str">
            <v>Freshwater Marsh with shrubs, brushes, and vines</v>
          </cell>
        </row>
        <row r="385">
          <cell r="A385">
            <v>6418</v>
          </cell>
          <cell r="B385" t="str">
            <v>Giant Cutgrass</v>
          </cell>
        </row>
        <row r="386">
          <cell r="A386">
            <v>6420</v>
          </cell>
          <cell r="B386" t="str">
            <v>Saltwater Marshes</v>
          </cell>
        </row>
        <row r="387">
          <cell r="A387">
            <v>6421</v>
          </cell>
          <cell r="B387" t="str">
            <v>Cordgrass</v>
          </cell>
        </row>
        <row r="388">
          <cell r="A388">
            <v>6422</v>
          </cell>
          <cell r="B388" t="str">
            <v>Needlerush</v>
          </cell>
        </row>
        <row r="389">
          <cell r="A389">
            <v>6430</v>
          </cell>
          <cell r="B389" t="str">
            <v>Wet Prairies</v>
          </cell>
        </row>
        <row r="390">
          <cell r="A390">
            <v>6440</v>
          </cell>
          <cell r="B390" t="str">
            <v>Emergent Aquatic Vegetation</v>
          </cell>
        </row>
        <row r="391">
          <cell r="A391">
            <v>6441</v>
          </cell>
          <cell r="B391" t="str">
            <v>Water Lettuce</v>
          </cell>
        </row>
        <row r="392">
          <cell r="A392">
            <v>6442</v>
          </cell>
          <cell r="B392" t="str">
            <v>Spatterdock</v>
          </cell>
        </row>
        <row r="393">
          <cell r="A393">
            <v>6443</v>
          </cell>
          <cell r="B393" t="str">
            <v>Water Hyacinth</v>
          </cell>
        </row>
        <row r="394">
          <cell r="A394">
            <v>6444</v>
          </cell>
          <cell r="B394" t="str">
            <v>Duckweed</v>
          </cell>
        </row>
        <row r="395">
          <cell r="A395">
            <v>6445</v>
          </cell>
          <cell r="B395" t="str">
            <v>Water Lily</v>
          </cell>
        </row>
        <row r="396">
          <cell r="A396">
            <v>6450</v>
          </cell>
          <cell r="B396" t="str">
            <v>Submergent Aquatic Vegetation</v>
          </cell>
        </row>
        <row r="397">
          <cell r="A397">
            <v>6451</v>
          </cell>
          <cell r="B397" t="str">
            <v>Hydrilla</v>
          </cell>
        </row>
        <row r="398">
          <cell r="A398">
            <v>6460</v>
          </cell>
          <cell r="B398" t="str">
            <v>Treeless Hydric Savanna</v>
          </cell>
        </row>
        <row r="399">
          <cell r="A399">
            <v>6500</v>
          </cell>
          <cell r="B399" t="str">
            <v>Non-Vegetated</v>
          </cell>
        </row>
        <row r="400">
          <cell r="A400">
            <v>6510</v>
          </cell>
          <cell r="B400" t="str">
            <v>Tidal Flats</v>
          </cell>
        </row>
        <row r="401">
          <cell r="A401">
            <v>6520</v>
          </cell>
          <cell r="B401" t="str">
            <v>Shorelines</v>
          </cell>
        </row>
        <row r="402">
          <cell r="A402">
            <v>6530</v>
          </cell>
          <cell r="B402" t="str">
            <v>Intermittent Ponds</v>
          </cell>
        </row>
        <row r="403">
          <cell r="A403">
            <v>6540</v>
          </cell>
          <cell r="B403" t="str">
            <v>Oyster Bars</v>
          </cell>
        </row>
        <row r="404">
          <cell r="A404">
            <v>7000</v>
          </cell>
          <cell r="B404" t="str">
            <v>BARREN LAND</v>
          </cell>
        </row>
        <row r="405">
          <cell r="A405">
            <v>7100</v>
          </cell>
          <cell r="B405" t="str">
            <v>Beaches Other Than Swimming Beaches</v>
          </cell>
        </row>
        <row r="406">
          <cell r="A406">
            <v>7200</v>
          </cell>
          <cell r="B406" t="str">
            <v>Sand Other Than Beaches</v>
          </cell>
        </row>
        <row r="407">
          <cell r="A407">
            <v>7300</v>
          </cell>
          <cell r="B407" t="str">
            <v>Exposed Rock</v>
          </cell>
        </row>
        <row r="408">
          <cell r="A408">
            <v>7310</v>
          </cell>
          <cell r="B408" t="str">
            <v>Exposed Rock with Marsh Grasses</v>
          </cell>
        </row>
        <row r="409">
          <cell r="A409">
            <v>7400</v>
          </cell>
          <cell r="B409" t="str">
            <v>Disturbed Land</v>
          </cell>
        </row>
        <row r="410">
          <cell r="A410">
            <v>7410</v>
          </cell>
          <cell r="B410" t="str">
            <v>Rural land in transition without positive indicators of intended activity</v>
          </cell>
        </row>
        <row r="411">
          <cell r="A411">
            <v>7420</v>
          </cell>
          <cell r="B411" t="str">
            <v>Borrow Areas</v>
          </cell>
        </row>
        <row r="412">
          <cell r="A412">
            <v>7430</v>
          </cell>
          <cell r="B412" t="str">
            <v>Spoil Areas</v>
          </cell>
        </row>
        <row r="413">
          <cell r="A413">
            <v>7440</v>
          </cell>
          <cell r="B413" t="str">
            <v>Fill Areas &lt;Highways-Railways&gt;</v>
          </cell>
        </row>
        <row r="414">
          <cell r="A414">
            <v>7450</v>
          </cell>
          <cell r="B414" t="str">
            <v>Burned Areas</v>
          </cell>
        </row>
        <row r="415">
          <cell r="A415">
            <v>7460</v>
          </cell>
          <cell r="B415" t="str">
            <v>Abandoned Railways</v>
          </cell>
        </row>
        <row r="416">
          <cell r="A416">
            <v>7470</v>
          </cell>
          <cell r="B416" t="str">
            <v>Dikes and Levees</v>
          </cell>
        </row>
        <row r="417">
          <cell r="A417">
            <v>8000</v>
          </cell>
          <cell r="B417" t="str">
            <v>TRANSPORTATION, COMMUNICATION AND UTILITIES</v>
          </cell>
        </row>
        <row r="418">
          <cell r="A418">
            <v>8100</v>
          </cell>
          <cell r="B418" t="str">
            <v>Transportation</v>
          </cell>
        </row>
        <row r="419">
          <cell r="A419">
            <v>8110</v>
          </cell>
          <cell r="B419" t="str">
            <v>Airports</v>
          </cell>
        </row>
        <row r="420">
          <cell r="A420">
            <v>8111</v>
          </cell>
          <cell r="B420" t="str">
            <v>Commercial</v>
          </cell>
        </row>
        <row r="421">
          <cell r="A421">
            <v>8112</v>
          </cell>
          <cell r="B421" t="str">
            <v>General Aviation</v>
          </cell>
        </row>
        <row r="422">
          <cell r="A422">
            <v>8113</v>
          </cell>
          <cell r="B422" t="str">
            <v>Private</v>
          </cell>
        </row>
        <row r="423">
          <cell r="A423">
            <v>8114</v>
          </cell>
          <cell r="B423" t="str">
            <v>Abandoned</v>
          </cell>
        </row>
        <row r="424">
          <cell r="A424">
            <v>8120</v>
          </cell>
          <cell r="B424" t="str">
            <v>Railroads</v>
          </cell>
        </row>
        <row r="425">
          <cell r="A425">
            <v>8121</v>
          </cell>
          <cell r="B425" t="str">
            <v>Holding and Trans-shipment Yards</v>
          </cell>
        </row>
        <row r="426">
          <cell r="A426">
            <v>8122</v>
          </cell>
          <cell r="B426" t="str">
            <v>Repair Facilities</v>
          </cell>
        </row>
        <row r="427">
          <cell r="A427">
            <v>8123</v>
          </cell>
          <cell r="B427" t="str">
            <v>Associated Buildings</v>
          </cell>
        </row>
        <row r="428">
          <cell r="A428">
            <v>8130</v>
          </cell>
          <cell r="B428" t="str">
            <v>Bus and Truck Terminals</v>
          </cell>
        </row>
        <row r="429">
          <cell r="A429">
            <v>8131</v>
          </cell>
          <cell r="B429" t="str">
            <v>Bus (Commercial)</v>
          </cell>
        </row>
        <row r="430">
          <cell r="A430">
            <v>8132</v>
          </cell>
          <cell r="B430" t="str">
            <v>Bus (Government, schools, city service)</v>
          </cell>
        </row>
        <row r="431">
          <cell r="A431">
            <v>8133</v>
          </cell>
          <cell r="B431" t="str">
            <v>Truck Terminals</v>
          </cell>
        </row>
        <row r="432">
          <cell r="A432">
            <v>8140</v>
          </cell>
          <cell r="B432" t="str">
            <v>Roads and Highways</v>
          </cell>
        </row>
        <row r="433">
          <cell r="A433">
            <v>8141</v>
          </cell>
          <cell r="B433" t="str">
            <v>Limited Access (Interstate system)</v>
          </cell>
        </row>
        <row r="434">
          <cell r="A434">
            <v>8142</v>
          </cell>
          <cell r="B434" t="str">
            <v>Divided Highways (Federal-State)</v>
          </cell>
        </row>
        <row r="435">
          <cell r="A435">
            <v>8143</v>
          </cell>
          <cell r="B435" t="str">
            <v>Two-Lane Highways (State)</v>
          </cell>
        </row>
        <row r="436">
          <cell r="A436">
            <v>8144</v>
          </cell>
          <cell r="B436" t="str">
            <v>County Maintained</v>
          </cell>
        </row>
        <row r="437">
          <cell r="A437">
            <v>8145</v>
          </cell>
          <cell r="B437" t="str">
            <v>Graded and Drained</v>
          </cell>
        </row>
        <row r="438">
          <cell r="A438">
            <v>8146</v>
          </cell>
          <cell r="B438" t="str">
            <v>Primitive/Trails</v>
          </cell>
        </row>
        <row r="439">
          <cell r="A439">
            <v>8150</v>
          </cell>
          <cell r="B439" t="str">
            <v>Port Facilities</v>
          </cell>
        </row>
        <row r="440">
          <cell r="A440">
            <v>8151</v>
          </cell>
          <cell r="B440" t="str">
            <v>Wharves</v>
          </cell>
        </row>
        <row r="441">
          <cell r="A441">
            <v>8152</v>
          </cell>
          <cell r="B441" t="str">
            <v>Piers</v>
          </cell>
        </row>
        <row r="442">
          <cell r="A442">
            <v>8153</v>
          </cell>
          <cell r="B442" t="str">
            <v>Terminals (Cargo)</v>
          </cell>
        </row>
        <row r="443">
          <cell r="A443">
            <v>8154</v>
          </cell>
          <cell r="B443" t="str">
            <v>Terminals (Passenger)</v>
          </cell>
        </row>
        <row r="444">
          <cell r="A444">
            <v>8155</v>
          </cell>
          <cell r="B444" t="str">
            <v>Repair Facilities</v>
          </cell>
        </row>
        <row r="445">
          <cell r="A445">
            <v>8156</v>
          </cell>
          <cell r="B445" t="str">
            <v>Shipyards (Building-Fabrication)</v>
          </cell>
        </row>
        <row r="446">
          <cell r="A446">
            <v>8157</v>
          </cell>
          <cell r="B446" t="str">
            <v>Ship Chandlers</v>
          </cell>
        </row>
        <row r="447">
          <cell r="A447">
            <v>8158</v>
          </cell>
          <cell r="B447" t="str">
            <v>Port Administration and Port Services</v>
          </cell>
        </row>
        <row r="448">
          <cell r="A448">
            <v>8159</v>
          </cell>
          <cell r="B448" t="str">
            <v>Facilities Under Construction</v>
          </cell>
        </row>
        <row r="449">
          <cell r="A449">
            <v>8160</v>
          </cell>
          <cell r="B449" t="str">
            <v>Canals and Locks</v>
          </cell>
        </row>
        <row r="450">
          <cell r="A450">
            <v>8161</v>
          </cell>
          <cell r="B450" t="str">
            <v>Locks</v>
          </cell>
        </row>
        <row r="451">
          <cell r="A451">
            <v>8162</v>
          </cell>
          <cell r="B451" t="str">
            <v>Power Supply Buildings</v>
          </cell>
        </row>
        <row r="452">
          <cell r="A452">
            <v>8170</v>
          </cell>
          <cell r="B452" t="str">
            <v>Oil, Water or Gas Long Distance Transmission Lines</v>
          </cell>
        </row>
        <row r="453">
          <cell r="A453">
            <v>8171</v>
          </cell>
          <cell r="B453" t="str">
            <v>Pipe Lines</v>
          </cell>
        </row>
        <row r="454">
          <cell r="A454">
            <v>8172</v>
          </cell>
          <cell r="B454" t="str">
            <v>Pump Stations</v>
          </cell>
        </row>
        <row r="455">
          <cell r="A455">
            <v>8180</v>
          </cell>
          <cell r="B455" t="str">
            <v>Auto Parking Facilities &lt;When not directly related to other land use&gt;</v>
          </cell>
        </row>
        <row r="456">
          <cell r="A456">
            <v>8190</v>
          </cell>
          <cell r="B456" t="str">
            <v>Transportation Facilities Under Construction</v>
          </cell>
        </row>
        <row r="457">
          <cell r="A457">
            <v>8191</v>
          </cell>
          <cell r="B457" t="str">
            <v>Highways</v>
          </cell>
        </row>
        <row r="458">
          <cell r="A458">
            <v>8192</v>
          </cell>
          <cell r="B458" t="str">
            <v>Railroads</v>
          </cell>
        </row>
        <row r="459">
          <cell r="A459">
            <v>8193</v>
          </cell>
          <cell r="B459" t="str">
            <v>Airports</v>
          </cell>
        </row>
        <row r="460">
          <cell r="A460">
            <v>8194</v>
          </cell>
          <cell r="B460" t="str">
            <v>Port Facilities</v>
          </cell>
        </row>
        <row r="461">
          <cell r="A461">
            <v>8195</v>
          </cell>
          <cell r="B461" t="str">
            <v>Pipe Lines</v>
          </cell>
        </row>
        <row r="462">
          <cell r="A462">
            <v>8200</v>
          </cell>
          <cell r="B462" t="str">
            <v>Communications</v>
          </cell>
        </row>
        <row r="463">
          <cell r="A463">
            <v>8210</v>
          </cell>
          <cell r="B463" t="str">
            <v>Transmission Towers</v>
          </cell>
        </row>
        <row r="464">
          <cell r="A464">
            <v>8211</v>
          </cell>
          <cell r="B464" t="str">
            <v>Microwave</v>
          </cell>
        </row>
        <row r="465">
          <cell r="A465">
            <v>8212</v>
          </cell>
          <cell r="B465" t="str">
            <v>Radio/Television</v>
          </cell>
        </row>
        <row r="466">
          <cell r="A466">
            <v>8213</v>
          </cell>
          <cell r="B466" t="str">
            <v>Antenna Farms</v>
          </cell>
        </row>
        <row r="467">
          <cell r="A467">
            <v>8214</v>
          </cell>
          <cell r="B467" t="str">
            <v>Navigational Systems (i.e., Loran, ILS)</v>
          </cell>
        </row>
        <row r="468">
          <cell r="A468">
            <v>8220</v>
          </cell>
          <cell r="B468" t="str">
            <v>Communication Facilities</v>
          </cell>
        </row>
        <row r="469">
          <cell r="A469">
            <v>8221</v>
          </cell>
          <cell r="B469" t="str">
            <v>Telephone</v>
          </cell>
        </row>
        <row r="470">
          <cell r="A470">
            <v>8222</v>
          </cell>
          <cell r="B470" t="str">
            <v>Radio</v>
          </cell>
        </row>
        <row r="471">
          <cell r="A471">
            <v>8223</v>
          </cell>
          <cell r="B471" t="str">
            <v>Television</v>
          </cell>
        </row>
        <row r="472">
          <cell r="A472">
            <v>8290</v>
          </cell>
          <cell r="B472" t="str">
            <v>Communication Facilities under Construction</v>
          </cell>
        </row>
        <row r="473">
          <cell r="A473">
            <v>8300</v>
          </cell>
          <cell r="B473" t="str">
            <v>Utilities</v>
          </cell>
        </row>
        <row r="474">
          <cell r="A474">
            <v>8310</v>
          </cell>
          <cell r="B474" t="str">
            <v>Electric Power Facilities</v>
          </cell>
        </row>
        <row r="475">
          <cell r="A475">
            <v>8311</v>
          </cell>
          <cell r="B475" t="str">
            <v>Thermal</v>
          </cell>
        </row>
        <row r="476">
          <cell r="A476">
            <v>8312</v>
          </cell>
          <cell r="B476" t="str">
            <v>Gas Turbine</v>
          </cell>
        </row>
        <row r="477">
          <cell r="A477">
            <v>8313</v>
          </cell>
          <cell r="B477" t="str">
            <v>Nuclear</v>
          </cell>
        </row>
        <row r="478">
          <cell r="A478">
            <v>8314</v>
          </cell>
          <cell r="B478" t="str">
            <v>Hydro</v>
          </cell>
        </row>
        <row r="479">
          <cell r="A479">
            <v>8315</v>
          </cell>
          <cell r="B479" t="str">
            <v>Sub-Stations</v>
          </cell>
        </row>
        <row r="480">
          <cell r="A480">
            <v>8320</v>
          </cell>
          <cell r="B480" t="str">
            <v>Electrical Power Transmission Lines</v>
          </cell>
        </row>
        <row r="481">
          <cell r="A481">
            <v>8321</v>
          </cell>
          <cell r="B481" t="str">
            <v>Trunk</v>
          </cell>
        </row>
        <row r="482">
          <cell r="A482">
            <v>8322</v>
          </cell>
          <cell r="B482" t="str">
            <v>Feeder</v>
          </cell>
        </row>
        <row r="483">
          <cell r="A483">
            <v>8330</v>
          </cell>
          <cell r="B483" t="str">
            <v>Water Supply Plants</v>
          </cell>
        </row>
        <row r="484">
          <cell r="A484">
            <v>8331</v>
          </cell>
          <cell r="B484" t="str">
            <v>Treatment Plants</v>
          </cell>
        </row>
        <row r="485">
          <cell r="A485">
            <v>8332</v>
          </cell>
          <cell r="B485" t="str">
            <v>Settling Plants</v>
          </cell>
        </row>
        <row r="486">
          <cell r="A486">
            <v>8333</v>
          </cell>
          <cell r="B486" t="str">
            <v>Water Tanks</v>
          </cell>
        </row>
        <row r="487">
          <cell r="A487">
            <v>8334</v>
          </cell>
          <cell r="B487" t="str">
            <v>Well Fields</v>
          </cell>
        </row>
        <row r="488">
          <cell r="A488">
            <v>8335</v>
          </cell>
          <cell r="B488" t="str">
            <v>Pumping Stations</v>
          </cell>
        </row>
        <row r="489">
          <cell r="A489">
            <v>8340</v>
          </cell>
          <cell r="B489" t="str">
            <v>Sewage Treatment</v>
          </cell>
        </row>
        <row r="490">
          <cell r="A490">
            <v>8341</v>
          </cell>
          <cell r="B490" t="str">
            <v>Treatment Plants</v>
          </cell>
        </row>
        <row r="491">
          <cell r="A491">
            <v>8342</v>
          </cell>
          <cell r="B491" t="str">
            <v>Lift Stations</v>
          </cell>
        </row>
        <row r="492">
          <cell r="A492">
            <v>8343</v>
          </cell>
          <cell r="B492" t="str">
            <v>Aeration Fields</v>
          </cell>
        </row>
        <row r="493">
          <cell r="A493">
            <v>8350</v>
          </cell>
          <cell r="B493" t="str">
            <v>Solid Waste Disposal</v>
          </cell>
        </row>
        <row r="494">
          <cell r="A494">
            <v>8390</v>
          </cell>
          <cell r="B494" t="str">
            <v>Utilities Under Construction</v>
          </cell>
        </row>
        <row r="495">
          <cell r="A495">
            <v>9000</v>
          </cell>
          <cell r="B495" t="str">
            <v>SPECIAL CLASSIFICATIONS</v>
          </cell>
        </row>
        <row r="496">
          <cell r="A496">
            <v>9100</v>
          </cell>
          <cell r="B496" t="str">
            <v>Vegetation</v>
          </cell>
        </row>
        <row r="497">
          <cell r="A497">
            <v>9110</v>
          </cell>
          <cell r="B497" t="str">
            <v>Sea Grass</v>
          </cell>
        </row>
        <row r="498">
          <cell r="A498">
            <v>9111</v>
          </cell>
          <cell r="B498" t="str">
            <v>Sea Grass, Sparse - Medium</v>
          </cell>
        </row>
        <row r="499">
          <cell r="A499">
            <v>9112</v>
          </cell>
          <cell r="B499" t="str">
            <v>Sea Grass, Dense</v>
          </cell>
        </row>
        <row r="500">
          <cell r="A500">
            <v>9113</v>
          </cell>
          <cell r="B500" t="str">
            <v>Sea Grass, Patchy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ormance"/>
      <sheetName val="EMCs"/>
      <sheetName val="ROCs"/>
      <sheetName val="Summary"/>
      <sheetName val="FLUCCS"/>
      <sheetName val="Calcs Juris"/>
      <sheetName val="Juris N Red"/>
      <sheetName val="Juris P Red"/>
    </sheetNames>
    <sheetDataSet>
      <sheetData sheetId="0">
        <row r="1">
          <cell r="C1" t="str">
            <v>FLUCCS</v>
          </cell>
        </row>
      </sheetData>
      <sheetData sheetId="1">
        <row r="3">
          <cell r="A3" t="str">
            <v>Low-Density Residential</v>
          </cell>
        </row>
      </sheetData>
      <sheetData sheetId="2">
        <row r="1">
          <cell r="B1" t="str">
            <v>A</v>
          </cell>
        </row>
      </sheetData>
      <sheetData sheetId="3">
        <row r="32">
          <cell r="A32" t="str">
            <v>North Fork</v>
          </cell>
        </row>
      </sheetData>
      <sheetData sheetId="4">
        <row r="1">
          <cell r="A1">
            <v>1000</v>
          </cell>
          <cell r="B1" t="str">
            <v>URBAN AND BUILT-UP</v>
          </cell>
        </row>
        <row r="2">
          <cell r="A2">
            <v>1100</v>
          </cell>
          <cell r="B2" t="str">
            <v>Residential, Low Density &lt;Less than two dwelling units per acre&gt;</v>
          </cell>
        </row>
        <row r="3">
          <cell r="A3">
            <v>1110</v>
          </cell>
          <cell r="B3" t="str">
            <v>Fixed Single Family Units</v>
          </cell>
        </row>
        <row r="4">
          <cell r="A4">
            <v>1111</v>
          </cell>
          <cell r="B4" t="str">
            <v>Single Story Units</v>
          </cell>
        </row>
        <row r="5">
          <cell r="A5">
            <v>1112</v>
          </cell>
          <cell r="B5" t="str">
            <v>Two or More Story Units</v>
          </cell>
        </row>
        <row r="6">
          <cell r="A6">
            <v>1120</v>
          </cell>
          <cell r="B6" t="str">
            <v>Mobile Home Units</v>
          </cell>
        </row>
        <row r="7">
          <cell r="A7">
            <v>1121</v>
          </cell>
          <cell r="B7" t="str">
            <v>Single Wide Units</v>
          </cell>
        </row>
        <row r="8">
          <cell r="A8">
            <v>1122</v>
          </cell>
          <cell r="B8" t="str">
            <v>Double Wide Units</v>
          </cell>
        </row>
        <row r="9">
          <cell r="A9">
            <v>1123</v>
          </cell>
          <cell r="B9" t="str">
            <v>Mixed Widths Units</v>
          </cell>
        </row>
        <row r="10">
          <cell r="A10">
            <v>1130</v>
          </cell>
          <cell r="B10" t="str">
            <v>Mixed Units &lt;Fixed and mobile home units&gt;</v>
          </cell>
        </row>
        <row r="11">
          <cell r="A11">
            <v>1160</v>
          </cell>
          <cell r="B11" t="str">
            <v>Low Density with Golf Courses and Small Bodies of Water</v>
          </cell>
        </row>
        <row r="12">
          <cell r="A12">
            <v>1180</v>
          </cell>
          <cell r="B12" t="str">
            <v>Rural Residential</v>
          </cell>
        </row>
        <row r="13">
          <cell r="A13">
            <v>1190</v>
          </cell>
          <cell r="B13" t="str">
            <v>Low Density Under Construction</v>
          </cell>
        </row>
        <row r="14">
          <cell r="A14">
            <v>1200</v>
          </cell>
          <cell r="B14" t="str">
            <v>Residential, Medium Density &lt;Two-five dwelling units per acre&gt;</v>
          </cell>
        </row>
        <row r="15">
          <cell r="A15">
            <v>1210</v>
          </cell>
          <cell r="B15" t="str">
            <v>Fixed Single Family Units</v>
          </cell>
        </row>
        <row r="16">
          <cell r="A16">
            <v>1211</v>
          </cell>
          <cell r="B16" t="str">
            <v>Single Story Units</v>
          </cell>
        </row>
        <row r="17">
          <cell r="A17">
            <v>1212</v>
          </cell>
          <cell r="B17" t="str">
            <v>Two or More Story Units</v>
          </cell>
        </row>
        <row r="18">
          <cell r="A18">
            <v>1220</v>
          </cell>
          <cell r="B18" t="str">
            <v>Mobile Home Units</v>
          </cell>
        </row>
        <row r="19">
          <cell r="A19">
            <v>1221</v>
          </cell>
          <cell r="B19" t="str">
            <v>Single Wide Units</v>
          </cell>
        </row>
        <row r="20">
          <cell r="A20">
            <v>1222</v>
          </cell>
          <cell r="B20" t="str">
            <v>Double Wide Units</v>
          </cell>
        </row>
        <row r="21">
          <cell r="A21">
            <v>1223</v>
          </cell>
          <cell r="B21" t="str">
            <v>Mixed Widths Units</v>
          </cell>
        </row>
        <row r="22">
          <cell r="A22">
            <v>1230</v>
          </cell>
          <cell r="B22" t="str">
            <v>Mixed Units &lt;Fixed and mobile home units&gt;</v>
          </cell>
        </row>
        <row r="23">
          <cell r="A23">
            <v>1260</v>
          </cell>
          <cell r="B23" t="str">
            <v>Medium Density with Golf Courses and Small Bodies of Water</v>
          </cell>
        </row>
        <row r="24">
          <cell r="A24">
            <v>1290</v>
          </cell>
          <cell r="B24" t="str">
            <v>Medium Density Under Construction</v>
          </cell>
        </row>
        <row r="25">
          <cell r="A25">
            <v>1300</v>
          </cell>
          <cell r="B25" t="str">
            <v>Residential, High Density</v>
          </cell>
        </row>
        <row r="26">
          <cell r="A26">
            <v>1310</v>
          </cell>
          <cell r="B26" t="str">
            <v>Fixed Single Family Units &lt;Six or more dwelling units per acre&gt;</v>
          </cell>
        </row>
        <row r="27">
          <cell r="A27">
            <v>1311</v>
          </cell>
          <cell r="B27" t="str">
            <v>Single Story Units</v>
          </cell>
        </row>
        <row r="28">
          <cell r="A28">
            <v>1312</v>
          </cell>
          <cell r="B28" t="str">
            <v>Two or More Story Units</v>
          </cell>
        </row>
        <row r="29">
          <cell r="A29">
            <v>1320</v>
          </cell>
          <cell r="B29" t="str">
            <v>Mobile Home Units &lt;Six or more dwelling units per acre&gt;</v>
          </cell>
        </row>
        <row r="30">
          <cell r="A30">
            <v>1321</v>
          </cell>
          <cell r="B30" t="str">
            <v>Single Wide Units</v>
          </cell>
        </row>
        <row r="31">
          <cell r="A31">
            <v>1322</v>
          </cell>
          <cell r="B31" t="str">
            <v>Double Wide Units</v>
          </cell>
        </row>
        <row r="32">
          <cell r="A32">
            <v>1323</v>
          </cell>
          <cell r="B32" t="str">
            <v>Mixed Widths Units</v>
          </cell>
        </row>
        <row r="33">
          <cell r="A33">
            <v>1330</v>
          </cell>
          <cell r="B33" t="str">
            <v>Multiple Dwelling Units, Low Rise &lt;Two stories or less&gt;</v>
          </cell>
        </row>
        <row r="34">
          <cell r="A34">
            <v>1331</v>
          </cell>
          <cell r="B34" t="str">
            <v>Duplex Units</v>
          </cell>
        </row>
        <row r="35">
          <cell r="A35">
            <v>1332</v>
          </cell>
          <cell r="B35" t="str">
            <v>Triplex Units</v>
          </cell>
        </row>
        <row r="36">
          <cell r="A36">
            <v>1333</v>
          </cell>
          <cell r="B36" t="str">
            <v>Quadruplex Units</v>
          </cell>
        </row>
        <row r="37">
          <cell r="A37">
            <v>1334</v>
          </cell>
          <cell r="B37" t="str">
            <v>Apartment Units</v>
          </cell>
        </row>
        <row r="38">
          <cell r="A38">
            <v>1335</v>
          </cell>
          <cell r="B38" t="str">
            <v>Townhouse Units</v>
          </cell>
        </row>
        <row r="39">
          <cell r="A39">
            <v>1336</v>
          </cell>
          <cell r="B39" t="str">
            <v>Patio Houses</v>
          </cell>
        </row>
        <row r="40">
          <cell r="A40">
            <v>1340</v>
          </cell>
          <cell r="B40" t="str">
            <v>Multiple Dwelling Units, High Rise &lt;Three stories or more&gt;</v>
          </cell>
        </row>
        <row r="41">
          <cell r="A41">
            <v>1341</v>
          </cell>
          <cell r="B41" t="str">
            <v>Apartment Units</v>
          </cell>
        </row>
        <row r="42">
          <cell r="A42">
            <v>1342</v>
          </cell>
          <cell r="B42" t="str">
            <v>Townhouse Units</v>
          </cell>
        </row>
        <row r="43">
          <cell r="A43">
            <v>1343</v>
          </cell>
          <cell r="B43" t="str">
            <v>Condominium Units</v>
          </cell>
        </row>
        <row r="44">
          <cell r="A44">
            <v>1344</v>
          </cell>
          <cell r="B44" t="str">
            <v>Mixed Units</v>
          </cell>
        </row>
        <row r="45">
          <cell r="A45">
            <v>1350</v>
          </cell>
          <cell r="B45" t="str">
            <v>Mixed Units &lt;Fixed and mobile home units&gt;</v>
          </cell>
        </row>
        <row r="46">
          <cell r="A46">
            <v>1360</v>
          </cell>
          <cell r="B46" t="str">
            <v>Multiple-High Density Units: One, Two, or Three Stories with Golf Courses and Small Bodies of Water</v>
          </cell>
        </row>
        <row r="47">
          <cell r="A47">
            <v>1390</v>
          </cell>
          <cell r="B47" t="str">
            <v>High Density Under Construction</v>
          </cell>
        </row>
        <row r="48">
          <cell r="A48">
            <v>1400</v>
          </cell>
          <cell r="B48" t="str">
            <v>Commercial and Services</v>
          </cell>
        </row>
        <row r="49">
          <cell r="A49">
            <v>1410</v>
          </cell>
          <cell r="B49" t="str">
            <v>Retail Sales and Services</v>
          </cell>
        </row>
        <row r="50">
          <cell r="A50">
            <v>1411</v>
          </cell>
          <cell r="B50" t="str">
            <v>Shopping Centers (Plazas, Malls)</v>
          </cell>
        </row>
        <row r="51">
          <cell r="A51">
            <v>1412</v>
          </cell>
          <cell r="B51" t="str">
            <v>Service Stations</v>
          </cell>
        </row>
        <row r="52">
          <cell r="A52">
            <v>1413</v>
          </cell>
          <cell r="B52" t="str">
            <v>Banking Facilities</v>
          </cell>
        </row>
        <row r="53">
          <cell r="A53">
            <v>1414</v>
          </cell>
          <cell r="B53" t="str">
            <v>Convenience Stores</v>
          </cell>
        </row>
        <row r="54">
          <cell r="A54">
            <v>1415</v>
          </cell>
          <cell r="B54" t="str">
            <v>Restaurants</v>
          </cell>
        </row>
        <row r="55">
          <cell r="A55">
            <v>1416</v>
          </cell>
          <cell r="B55" t="str">
            <v>Builder's Supply</v>
          </cell>
        </row>
        <row r="56">
          <cell r="A56">
            <v>1417</v>
          </cell>
          <cell r="B56" t="str">
            <v>Petroleum (Fuels)</v>
          </cell>
        </row>
        <row r="57">
          <cell r="A57">
            <v>1418</v>
          </cell>
          <cell r="B57" t="str">
            <v>Mixed</v>
          </cell>
        </row>
        <row r="58">
          <cell r="A58">
            <v>1420</v>
          </cell>
          <cell r="B58" t="str">
            <v>Wholesale Sales and Services &lt;Excluding warehouses associated with industrial use&gt;</v>
          </cell>
        </row>
        <row r="59">
          <cell r="A59">
            <v>1421</v>
          </cell>
          <cell r="B59" t="str">
            <v>Warehouses</v>
          </cell>
        </row>
        <row r="60">
          <cell r="A60">
            <v>1422</v>
          </cell>
          <cell r="B60" t="str">
            <v>Mini-Warehouses</v>
          </cell>
        </row>
        <row r="61">
          <cell r="A61">
            <v>1423</v>
          </cell>
          <cell r="B61" t="str">
            <v>Junk Yards</v>
          </cell>
        </row>
        <row r="62">
          <cell r="A62">
            <v>1424</v>
          </cell>
          <cell r="B62" t="str">
            <v>Farmers Markets</v>
          </cell>
        </row>
        <row r="63">
          <cell r="A63">
            <v>1425</v>
          </cell>
          <cell r="B63" t="str">
            <v>Other</v>
          </cell>
        </row>
        <row r="64">
          <cell r="A64">
            <v>1430</v>
          </cell>
          <cell r="B64" t="str">
            <v>Professional Services</v>
          </cell>
        </row>
        <row r="65">
          <cell r="A65">
            <v>1440</v>
          </cell>
          <cell r="B65" t="str">
            <v>Cultural and Entertainment</v>
          </cell>
        </row>
        <row r="66">
          <cell r="A66">
            <v>1441</v>
          </cell>
          <cell r="B66" t="str">
            <v>Theaters</v>
          </cell>
        </row>
        <row r="67">
          <cell r="A67">
            <v>1442</v>
          </cell>
          <cell r="B67" t="str">
            <v>Museums</v>
          </cell>
        </row>
        <row r="68">
          <cell r="A68">
            <v>1443</v>
          </cell>
          <cell r="B68" t="str">
            <v>Open Air Theaters</v>
          </cell>
        </row>
        <row r="69">
          <cell r="A69">
            <v>1444</v>
          </cell>
          <cell r="B69" t="str">
            <v>Amphitheaters</v>
          </cell>
        </row>
        <row r="70">
          <cell r="A70">
            <v>1445</v>
          </cell>
          <cell r="B70" t="str">
            <v>Amusement Parks</v>
          </cell>
        </row>
        <row r="71">
          <cell r="A71">
            <v>1446</v>
          </cell>
          <cell r="B71" t="str">
            <v>Art Galleries</v>
          </cell>
        </row>
        <row r="72">
          <cell r="A72">
            <v>1447</v>
          </cell>
          <cell r="B72" t="str">
            <v>Libraries</v>
          </cell>
        </row>
        <row r="73">
          <cell r="A73">
            <v>1448</v>
          </cell>
          <cell r="B73" t="str">
            <v>Other</v>
          </cell>
        </row>
        <row r="74">
          <cell r="A74">
            <v>1450</v>
          </cell>
          <cell r="B74" t="str">
            <v>Tourist Services</v>
          </cell>
        </row>
        <row r="75">
          <cell r="A75">
            <v>1451</v>
          </cell>
          <cell r="B75" t="str">
            <v>Hotels</v>
          </cell>
        </row>
        <row r="76">
          <cell r="A76">
            <v>1452</v>
          </cell>
          <cell r="B76" t="str">
            <v>Motels</v>
          </cell>
        </row>
        <row r="77">
          <cell r="A77">
            <v>1453</v>
          </cell>
          <cell r="B77" t="str">
            <v>Travel Trailer Parks</v>
          </cell>
        </row>
        <row r="78">
          <cell r="A78">
            <v>1454</v>
          </cell>
          <cell r="B78" t="str">
            <v>Campgrounds - Define</v>
          </cell>
        </row>
        <row r="79">
          <cell r="A79">
            <v>1455</v>
          </cell>
          <cell r="B79" t="str">
            <v>Other</v>
          </cell>
        </row>
        <row r="80">
          <cell r="A80">
            <v>1460</v>
          </cell>
          <cell r="B80" t="str">
            <v>Oil and Gas Storage &lt;Except those areas associated with industrial use or manufacturing&gt;</v>
          </cell>
        </row>
        <row r="81">
          <cell r="A81">
            <v>1461</v>
          </cell>
          <cell r="B81" t="str">
            <v>Crude Oil</v>
          </cell>
        </row>
        <row r="82">
          <cell r="A82">
            <v>1462</v>
          </cell>
          <cell r="B82" t="str">
            <v>High Octane Fuels</v>
          </cell>
        </row>
        <row r="83">
          <cell r="A83">
            <v>1463</v>
          </cell>
          <cell r="B83" t="str">
            <v>Liquified Gases</v>
          </cell>
        </row>
        <row r="84">
          <cell r="A84">
            <v>1464</v>
          </cell>
          <cell r="B84" t="str">
            <v>Petroleum Fuels</v>
          </cell>
        </row>
        <row r="85">
          <cell r="A85">
            <v>1465</v>
          </cell>
          <cell r="B85" t="str">
            <v>Motor Lubricants</v>
          </cell>
        </row>
        <row r="86">
          <cell r="A86">
            <v>1470</v>
          </cell>
          <cell r="B86" t="str">
            <v>Mixed Commercial and Services</v>
          </cell>
        </row>
        <row r="87">
          <cell r="A87">
            <v>1480</v>
          </cell>
          <cell r="B87" t="str">
            <v>Cemeteries</v>
          </cell>
        </row>
        <row r="88">
          <cell r="A88">
            <v>1490</v>
          </cell>
          <cell r="B88" t="str">
            <v>Commercial and Services Under Construction</v>
          </cell>
        </row>
        <row r="89">
          <cell r="A89">
            <v>1500</v>
          </cell>
          <cell r="B89" t="str">
            <v>Industrial</v>
          </cell>
        </row>
        <row r="90">
          <cell r="A90">
            <v>1510</v>
          </cell>
          <cell r="B90" t="str">
            <v>Food Processing</v>
          </cell>
        </row>
        <row r="91">
          <cell r="A91">
            <v>1511</v>
          </cell>
          <cell r="B91" t="str">
            <v>Citrus</v>
          </cell>
        </row>
        <row r="92">
          <cell r="A92">
            <v>1512</v>
          </cell>
          <cell r="B92" t="str">
            <v>Sugar</v>
          </cell>
        </row>
        <row r="93">
          <cell r="A93">
            <v>1513</v>
          </cell>
          <cell r="B93" t="str">
            <v>Seafood</v>
          </cell>
        </row>
        <row r="94">
          <cell r="A94">
            <v>1514</v>
          </cell>
          <cell r="B94" t="str">
            <v>Meat Packaging Facilities</v>
          </cell>
        </row>
        <row r="95">
          <cell r="A95">
            <v>1515</v>
          </cell>
          <cell r="B95" t="str">
            <v>Poultry and Eggs</v>
          </cell>
        </row>
        <row r="96">
          <cell r="A96">
            <v>1516</v>
          </cell>
          <cell r="B96" t="str">
            <v>Grains and Legumes</v>
          </cell>
        </row>
        <row r="97">
          <cell r="A97">
            <v>1520</v>
          </cell>
          <cell r="B97" t="str">
            <v>Timber Processing</v>
          </cell>
        </row>
        <row r="98">
          <cell r="A98">
            <v>1521</v>
          </cell>
          <cell r="B98" t="str">
            <v>Sawmills</v>
          </cell>
        </row>
        <row r="99">
          <cell r="A99">
            <v>1522</v>
          </cell>
          <cell r="B99" t="str">
            <v>Plywood and Veneer Mills</v>
          </cell>
        </row>
        <row r="100">
          <cell r="A100">
            <v>1523</v>
          </cell>
          <cell r="B100" t="str">
            <v>Pulp and Paper Mills</v>
          </cell>
        </row>
        <row r="101">
          <cell r="A101">
            <v>1524</v>
          </cell>
          <cell r="B101" t="str">
            <v>Pole Peeler and Treatment Plants</v>
          </cell>
        </row>
        <row r="102">
          <cell r="A102">
            <v>1525</v>
          </cell>
          <cell r="B102" t="str">
            <v>Wood Distillation</v>
          </cell>
        </row>
        <row r="103">
          <cell r="A103">
            <v>1526</v>
          </cell>
          <cell r="B103" t="str">
            <v>Log Home Prefabrication</v>
          </cell>
        </row>
        <row r="104">
          <cell r="A104">
            <v>1527</v>
          </cell>
          <cell r="B104" t="str">
            <v>Woodyards</v>
          </cell>
        </row>
        <row r="105">
          <cell r="A105">
            <v>1530</v>
          </cell>
          <cell r="B105" t="str">
            <v>Mineral Processing</v>
          </cell>
        </row>
        <row r="106">
          <cell r="A106">
            <v>1531</v>
          </cell>
          <cell r="B106" t="str">
            <v>Clays</v>
          </cell>
        </row>
        <row r="107">
          <cell r="A107">
            <v>1532</v>
          </cell>
          <cell r="B107" t="str">
            <v>Phosphate</v>
          </cell>
        </row>
        <row r="108">
          <cell r="A108">
            <v>1533</v>
          </cell>
          <cell r="B108" t="str">
            <v>Limerock</v>
          </cell>
        </row>
        <row r="109">
          <cell r="A109">
            <v>1534</v>
          </cell>
          <cell r="B109" t="str">
            <v>Magnesia</v>
          </cell>
        </row>
        <row r="110">
          <cell r="A110">
            <v>1535</v>
          </cell>
          <cell r="B110" t="str">
            <v>Heavy Minerals</v>
          </cell>
        </row>
        <row r="111">
          <cell r="A111">
            <v>1540</v>
          </cell>
          <cell r="B111" t="str">
            <v>Oil and Gas Processing</v>
          </cell>
        </row>
        <row r="112">
          <cell r="A112">
            <v>1541</v>
          </cell>
          <cell r="B112" t="str">
            <v>Gasoline</v>
          </cell>
        </row>
        <row r="113">
          <cell r="A113">
            <v>1542</v>
          </cell>
          <cell r="B113" t="str">
            <v>Jet Fuel</v>
          </cell>
        </row>
        <row r="114">
          <cell r="A114">
            <v>1543</v>
          </cell>
          <cell r="B114" t="str">
            <v>Fuel Oil</v>
          </cell>
        </row>
        <row r="115">
          <cell r="A115">
            <v>1544</v>
          </cell>
          <cell r="B115" t="str">
            <v>Liquified Gases</v>
          </cell>
        </row>
        <row r="116">
          <cell r="A116">
            <v>1545</v>
          </cell>
          <cell r="B116" t="str">
            <v>Asphalt</v>
          </cell>
        </row>
        <row r="117">
          <cell r="A117">
            <v>1550</v>
          </cell>
          <cell r="B117" t="str">
            <v>Other Light Industrial</v>
          </cell>
        </row>
        <row r="118">
          <cell r="A118">
            <v>1551</v>
          </cell>
          <cell r="B118" t="str">
            <v>Boat Building and Repair</v>
          </cell>
        </row>
        <row r="119">
          <cell r="A119">
            <v>1552</v>
          </cell>
          <cell r="B119" t="str">
            <v>Electronics Industry</v>
          </cell>
        </row>
        <row r="120">
          <cell r="A120">
            <v>1553</v>
          </cell>
          <cell r="B120" t="str">
            <v>Furniture Manufacturers</v>
          </cell>
        </row>
        <row r="121">
          <cell r="A121">
            <v>1554</v>
          </cell>
          <cell r="B121" t="str">
            <v>Aircraft Building and Repair</v>
          </cell>
        </row>
        <row r="122">
          <cell r="A122">
            <v>1555</v>
          </cell>
          <cell r="B122" t="str">
            <v>Container Manufacturers (Cans, bottles, etc.)</v>
          </cell>
        </row>
        <row r="123">
          <cell r="A123">
            <v>1556</v>
          </cell>
          <cell r="B123" t="str">
            <v>Mobile Home Manufacturers</v>
          </cell>
        </row>
        <row r="124">
          <cell r="A124">
            <v>1560</v>
          </cell>
          <cell r="B124" t="str">
            <v>Other Heavy Industrial</v>
          </cell>
        </row>
        <row r="125">
          <cell r="A125">
            <v>1561</v>
          </cell>
          <cell r="B125" t="str">
            <v>Ship Building and Repair</v>
          </cell>
        </row>
        <row r="126">
          <cell r="A126">
            <v>1562</v>
          </cell>
          <cell r="B126" t="str">
            <v>Pre-stressed Concrete Plants</v>
          </cell>
        </row>
        <row r="127">
          <cell r="A127">
            <v>1563</v>
          </cell>
          <cell r="B127" t="str">
            <v>Metal Fabrication Plants</v>
          </cell>
        </row>
        <row r="128">
          <cell r="A128">
            <v>1564</v>
          </cell>
          <cell r="B128" t="str">
            <v>Cement Plants</v>
          </cell>
        </row>
        <row r="129">
          <cell r="A129">
            <v>1590</v>
          </cell>
          <cell r="B129" t="str">
            <v>Industrial Under Construction</v>
          </cell>
        </row>
        <row r="130">
          <cell r="A130">
            <v>1600</v>
          </cell>
          <cell r="B130" t="str">
            <v>Extractive</v>
          </cell>
        </row>
        <row r="131">
          <cell r="A131">
            <v>1610</v>
          </cell>
          <cell r="B131" t="str">
            <v>Strip Mines</v>
          </cell>
        </row>
        <row r="132">
          <cell r="A132">
            <v>1611</v>
          </cell>
          <cell r="B132" t="str">
            <v>Clays</v>
          </cell>
        </row>
        <row r="133">
          <cell r="A133">
            <v>1612</v>
          </cell>
          <cell r="B133" t="str">
            <v>Peat</v>
          </cell>
        </row>
        <row r="134">
          <cell r="A134">
            <v>1613</v>
          </cell>
          <cell r="B134" t="str">
            <v>Heavy Minerals</v>
          </cell>
        </row>
        <row r="135">
          <cell r="A135">
            <v>1620</v>
          </cell>
          <cell r="B135" t="str">
            <v>Sand and Gravel Pits</v>
          </cell>
        </row>
        <row r="136">
          <cell r="A136">
            <v>1630</v>
          </cell>
          <cell r="B136" t="str">
            <v>Rock Quarries</v>
          </cell>
        </row>
        <row r="137">
          <cell r="A137">
            <v>1631</v>
          </cell>
          <cell r="B137" t="str">
            <v>Limerock</v>
          </cell>
        </row>
        <row r="138">
          <cell r="A138">
            <v>1632</v>
          </cell>
          <cell r="B138" t="str">
            <v>Dolomite</v>
          </cell>
        </row>
        <row r="139">
          <cell r="A139">
            <v>1633</v>
          </cell>
          <cell r="B139" t="str">
            <v>Phosphate</v>
          </cell>
        </row>
        <row r="140">
          <cell r="A140">
            <v>1634</v>
          </cell>
          <cell r="B140" t="str">
            <v>Heavy Minerals</v>
          </cell>
        </row>
        <row r="141">
          <cell r="A141">
            <v>1640</v>
          </cell>
          <cell r="B141" t="str">
            <v>Oil and Gas Fields</v>
          </cell>
        </row>
        <row r="142">
          <cell r="A142">
            <v>1641</v>
          </cell>
          <cell r="B142" t="str">
            <v>Crude Oil</v>
          </cell>
        </row>
        <row r="143">
          <cell r="A143">
            <v>1642</v>
          </cell>
          <cell r="B143" t="str">
            <v>Natural Gas</v>
          </cell>
        </row>
        <row r="144">
          <cell r="A144">
            <v>1650</v>
          </cell>
          <cell r="B144" t="str">
            <v>Reclaimed Land</v>
          </cell>
        </row>
        <row r="145">
          <cell r="A145">
            <v>1660</v>
          </cell>
          <cell r="B145" t="str">
            <v>Holding Ponds</v>
          </cell>
        </row>
        <row r="146">
          <cell r="A146">
            <v>1700</v>
          </cell>
          <cell r="B146" t="str">
            <v>Institutional</v>
          </cell>
        </row>
        <row r="147">
          <cell r="A147">
            <v>1710</v>
          </cell>
          <cell r="B147" t="str">
            <v>Educational Facilities</v>
          </cell>
        </row>
        <row r="148">
          <cell r="A148">
            <v>1711</v>
          </cell>
          <cell r="B148" t="str">
            <v>Universities or Colleges</v>
          </cell>
        </row>
        <row r="149">
          <cell r="A149">
            <v>1712</v>
          </cell>
          <cell r="B149" t="str">
            <v>Vocational Schools</v>
          </cell>
        </row>
        <row r="150">
          <cell r="A150">
            <v>1713</v>
          </cell>
          <cell r="B150" t="str">
            <v>High Schools</v>
          </cell>
        </row>
        <row r="151">
          <cell r="A151">
            <v>1714</v>
          </cell>
          <cell r="B151" t="str">
            <v>Middle Schools</v>
          </cell>
        </row>
        <row r="152">
          <cell r="A152">
            <v>1715</v>
          </cell>
          <cell r="B152" t="str">
            <v>Elementary Schools</v>
          </cell>
        </row>
        <row r="153">
          <cell r="A153">
            <v>1720</v>
          </cell>
          <cell r="B153" t="str">
            <v>Religious</v>
          </cell>
        </row>
        <row r="154">
          <cell r="A154">
            <v>1721</v>
          </cell>
          <cell r="B154" t="str">
            <v>Parochial Schools</v>
          </cell>
        </row>
        <row r="155">
          <cell r="A155">
            <v>1722</v>
          </cell>
          <cell r="B155" t="str">
            <v>Churches/Synagogues Only</v>
          </cell>
        </row>
        <row r="156">
          <cell r="A156">
            <v>1730</v>
          </cell>
          <cell r="B156" t="str">
            <v>Military</v>
          </cell>
        </row>
        <row r="157">
          <cell r="A157">
            <v>1731</v>
          </cell>
          <cell r="B157" t="str">
            <v>Air Force Installation</v>
          </cell>
        </row>
        <row r="158">
          <cell r="A158">
            <v>1732</v>
          </cell>
          <cell r="B158" t="str">
            <v>Army Installations</v>
          </cell>
        </row>
        <row r="159">
          <cell r="A159">
            <v>1733</v>
          </cell>
          <cell r="B159" t="str">
            <v>Navy Installations</v>
          </cell>
        </row>
        <row r="160">
          <cell r="A160">
            <v>1734</v>
          </cell>
          <cell r="B160" t="str">
            <v>Marines Installations</v>
          </cell>
        </row>
        <row r="161">
          <cell r="A161">
            <v>1735</v>
          </cell>
          <cell r="B161" t="str">
            <v>Coast Guard Installations</v>
          </cell>
        </row>
        <row r="162">
          <cell r="A162">
            <v>1736</v>
          </cell>
          <cell r="B162" t="str">
            <v>National Guard Installations</v>
          </cell>
        </row>
        <row r="163">
          <cell r="A163">
            <v>1740</v>
          </cell>
          <cell r="B163" t="str">
            <v>Medical and Health Care</v>
          </cell>
        </row>
        <row r="164">
          <cell r="A164">
            <v>1741</v>
          </cell>
          <cell r="B164" t="str">
            <v>Hospitals</v>
          </cell>
        </row>
        <row r="165">
          <cell r="A165">
            <v>1742</v>
          </cell>
          <cell r="B165" t="str">
            <v>Nursing Homes and/or Convalescent Centers</v>
          </cell>
        </row>
        <row r="166">
          <cell r="A166">
            <v>1743</v>
          </cell>
          <cell r="B166" t="str">
            <v>Clinics</v>
          </cell>
        </row>
        <row r="167">
          <cell r="A167">
            <v>1750</v>
          </cell>
          <cell r="B167" t="str">
            <v>Governmental</v>
          </cell>
        </row>
        <row r="168">
          <cell r="A168">
            <v>1751</v>
          </cell>
          <cell r="B168" t="str">
            <v>City Halls</v>
          </cell>
        </row>
        <row r="169">
          <cell r="A169">
            <v>1752</v>
          </cell>
          <cell r="B169" t="str">
            <v>Courthouses</v>
          </cell>
        </row>
        <row r="170">
          <cell r="A170">
            <v>1753</v>
          </cell>
          <cell r="B170" t="str">
            <v>Police Stations</v>
          </cell>
        </row>
        <row r="171">
          <cell r="A171">
            <v>1754</v>
          </cell>
          <cell r="B171" t="str">
            <v>Fire Stations</v>
          </cell>
        </row>
        <row r="172">
          <cell r="A172">
            <v>1755</v>
          </cell>
          <cell r="B172" t="str">
            <v>Office Buildings</v>
          </cell>
        </row>
        <row r="173">
          <cell r="A173">
            <v>1756</v>
          </cell>
          <cell r="B173" t="str">
            <v>Maintenance Yards</v>
          </cell>
        </row>
        <row r="174">
          <cell r="A174">
            <v>1757</v>
          </cell>
          <cell r="B174" t="str">
            <v>Post Offices</v>
          </cell>
        </row>
        <row r="175">
          <cell r="A175">
            <v>1758</v>
          </cell>
          <cell r="B175" t="str">
            <v>Other</v>
          </cell>
        </row>
        <row r="176">
          <cell r="A176">
            <v>1760</v>
          </cell>
          <cell r="B176" t="str">
            <v>Correctional</v>
          </cell>
        </row>
        <row r="177">
          <cell r="A177">
            <v>1761</v>
          </cell>
          <cell r="B177" t="str">
            <v>State Prisons</v>
          </cell>
        </row>
        <row r="178">
          <cell r="A178">
            <v>1762</v>
          </cell>
          <cell r="B178" t="str">
            <v>Federal Prisons</v>
          </cell>
        </row>
        <row r="179">
          <cell r="A179">
            <v>1763</v>
          </cell>
          <cell r="B179" t="str">
            <v>Juvenile Centers</v>
          </cell>
        </row>
        <row r="180">
          <cell r="A180">
            <v>1764</v>
          </cell>
          <cell r="B180" t="str">
            <v>Road Prisons</v>
          </cell>
        </row>
        <row r="181">
          <cell r="A181">
            <v>1765</v>
          </cell>
          <cell r="B181" t="str">
            <v>Municipal Prisons</v>
          </cell>
        </row>
        <row r="182">
          <cell r="A182">
            <v>1770</v>
          </cell>
          <cell r="B182" t="str">
            <v>Other Institutional</v>
          </cell>
        </row>
        <row r="183">
          <cell r="A183">
            <v>1780</v>
          </cell>
          <cell r="B183" t="str">
            <v>Commercial Child Care</v>
          </cell>
        </row>
        <row r="184">
          <cell r="A184">
            <v>1790</v>
          </cell>
          <cell r="B184" t="str">
            <v>Institutional Under Construction</v>
          </cell>
        </row>
        <row r="185">
          <cell r="A185">
            <v>1800</v>
          </cell>
          <cell r="B185" t="str">
            <v>Recreational</v>
          </cell>
        </row>
        <row r="186">
          <cell r="A186">
            <v>1810</v>
          </cell>
          <cell r="B186" t="str">
            <v>Swimming Beach</v>
          </cell>
        </row>
        <row r="187">
          <cell r="A187">
            <v>1820</v>
          </cell>
          <cell r="B187" t="str">
            <v>Golf Courses</v>
          </cell>
        </row>
        <row r="188">
          <cell r="A188">
            <v>1830</v>
          </cell>
          <cell r="B188" t="str">
            <v>Race Tracks</v>
          </cell>
        </row>
        <row r="189">
          <cell r="A189">
            <v>1831</v>
          </cell>
          <cell r="B189" t="str">
            <v>Automobile Tracks</v>
          </cell>
        </row>
        <row r="190">
          <cell r="A190">
            <v>1832</v>
          </cell>
          <cell r="B190" t="str">
            <v>Horse Tracks</v>
          </cell>
        </row>
        <row r="191">
          <cell r="A191">
            <v>1833</v>
          </cell>
          <cell r="B191" t="str">
            <v>Dog Tracks</v>
          </cell>
        </row>
        <row r="192">
          <cell r="A192">
            <v>1840</v>
          </cell>
          <cell r="B192" t="str">
            <v>Marinas and Fish Camps</v>
          </cell>
        </row>
        <row r="193">
          <cell r="A193">
            <v>1841</v>
          </cell>
          <cell r="B193" t="str">
            <v>Marinas (Basins)</v>
          </cell>
        </row>
        <row r="194">
          <cell r="A194">
            <v>1842</v>
          </cell>
          <cell r="B194" t="str">
            <v>Fish Camps</v>
          </cell>
        </row>
        <row r="195">
          <cell r="A195">
            <v>1850</v>
          </cell>
          <cell r="B195" t="str">
            <v>Parks and Zoos</v>
          </cell>
        </row>
        <row r="196">
          <cell r="A196">
            <v>1851</v>
          </cell>
          <cell r="B196" t="str">
            <v>City Parks</v>
          </cell>
        </row>
        <row r="197">
          <cell r="A197">
            <v>1852</v>
          </cell>
          <cell r="B197" t="str">
            <v>Zoos</v>
          </cell>
        </row>
        <row r="198">
          <cell r="A198">
            <v>1860</v>
          </cell>
          <cell r="B198" t="str">
            <v>Community Recreational Facilities</v>
          </cell>
        </row>
        <row r="199">
          <cell r="A199">
            <v>1861</v>
          </cell>
          <cell r="B199" t="str">
            <v>Baseball</v>
          </cell>
        </row>
        <row r="200">
          <cell r="A200">
            <v>1862</v>
          </cell>
          <cell r="B200" t="str">
            <v>Basketball</v>
          </cell>
        </row>
        <row r="201">
          <cell r="A201">
            <v>1863</v>
          </cell>
          <cell r="B201" t="str">
            <v>Football/Soccer</v>
          </cell>
        </row>
        <row r="202">
          <cell r="A202">
            <v>1864</v>
          </cell>
          <cell r="B202" t="str">
            <v>Tennis</v>
          </cell>
        </row>
        <row r="203">
          <cell r="A203">
            <v>1870</v>
          </cell>
          <cell r="B203" t="str">
            <v>Stadiums &lt;Those facilities not associated with high schools, colleges or universities&gt;</v>
          </cell>
        </row>
        <row r="204">
          <cell r="A204">
            <v>1880</v>
          </cell>
          <cell r="B204" t="str">
            <v>Historical Sites</v>
          </cell>
        </row>
        <row r="205">
          <cell r="A205">
            <v>1881</v>
          </cell>
          <cell r="B205" t="str">
            <v>Prehistoric</v>
          </cell>
        </row>
        <row r="206">
          <cell r="A206">
            <v>1882</v>
          </cell>
          <cell r="B206" t="str">
            <v>Historic</v>
          </cell>
        </row>
        <row r="207">
          <cell r="A207">
            <v>1890</v>
          </cell>
          <cell r="B207" t="str">
            <v>Other Recreational</v>
          </cell>
        </row>
        <row r="208">
          <cell r="A208">
            <v>1891</v>
          </cell>
          <cell r="B208" t="str">
            <v>Riding Stables</v>
          </cell>
        </row>
        <row r="209">
          <cell r="A209">
            <v>1892</v>
          </cell>
          <cell r="B209" t="str">
            <v>Go-Cart Tracks</v>
          </cell>
        </row>
        <row r="210">
          <cell r="A210">
            <v>1893</v>
          </cell>
          <cell r="B210" t="str">
            <v>Skeet Ranges</v>
          </cell>
        </row>
        <row r="211">
          <cell r="A211">
            <v>1894</v>
          </cell>
          <cell r="B211" t="str">
            <v>Rifle and/or Pistol Ranges</v>
          </cell>
        </row>
        <row r="212">
          <cell r="A212">
            <v>1895</v>
          </cell>
          <cell r="B212" t="str">
            <v>Golf Driving Ranges</v>
          </cell>
        </row>
        <row r="213">
          <cell r="A213">
            <v>1896</v>
          </cell>
          <cell r="B213" t="str">
            <v>Other</v>
          </cell>
        </row>
        <row r="214">
          <cell r="A214">
            <v>1900</v>
          </cell>
          <cell r="B214" t="str">
            <v>Open Land</v>
          </cell>
        </row>
        <row r="215">
          <cell r="A215">
            <v>1910</v>
          </cell>
          <cell r="B215" t="str">
            <v>Undeveloped Land within Urban Areas</v>
          </cell>
        </row>
        <row r="216">
          <cell r="A216">
            <v>1920</v>
          </cell>
          <cell r="B216" t="str">
            <v>Inactive Land with street pattern but without structures</v>
          </cell>
        </row>
        <row r="217">
          <cell r="A217">
            <v>1930</v>
          </cell>
          <cell r="B217" t="str">
            <v>Urban Land in transition without positive indicators of intended activity</v>
          </cell>
        </row>
        <row r="218">
          <cell r="A218">
            <v>1940</v>
          </cell>
          <cell r="B218" t="str">
            <v>Other Open Land</v>
          </cell>
        </row>
        <row r="219">
          <cell r="A219">
            <v>2000</v>
          </cell>
          <cell r="B219" t="str">
            <v>AGRICULTURE</v>
          </cell>
        </row>
        <row r="220">
          <cell r="A220">
            <v>2100</v>
          </cell>
          <cell r="B220" t="str">
            <v>Cropland and Pastureland</v>
          </cell>
        </row>
        <row r="221">
          <cell r="A221">
            <v>2110</v>
          </cell>
          <cell r="B221" t="str">
            <v>Improved Pastures</v>
          </cell>
        </row>
        <row r="222">
          <cell r="A222">
            <v>2120</v>
          </cell>
          <cell r="B222" t="str">
            <v>Unimproved Pastures</v>
          </cell>
        </row>
        <row r="223">
          <cell r="A223">
            <v>2130</v>
          </cell>
          <cell r="B223" t="str">
            <v>Woodland Pastures</v>
          </cell>
        </row>
        <row r="224">
          <cell r="A224">
            <v>2140</v>
          </cell>
          <cell r="B224" t="str">
            <v>Row Crops</v>
          </cell>
        </row>
        <row r="225">
          <cell r="A225">
            <v>2141</v>
          </cell>
          <cell r="B225" t="str">
            <v>Corn</v>
          </cell>
        </row>
        <row r="226">
          <cell r="A226">
            <v>2142</v>
          </cell>
          <cell r="B226" t="str">
            <v>Tomatoes</v>
          </cell>
        </row>
        <row r="227">
          <cell r="A227">
            <v>2143</v>
          </cell>
          <cell r="B227" t="str">
            <v>Potatoes</v>
          </cell>
        </row>
        <row r="228">
          <cell r="A228">
            <v>2144</v>
          </cell>
          <cell r="B228" t="str">
            <v>Beans</v>
          </cell>
        </row>
        <row r="229">
          <cell r="A229">
            <v>2145</v>
          </cell>
          <cell r="B229" t="str">
            <v>Peanuts</v>
          </cell>
        </row>
        <row r="230">
          <cell r="A230">
            <v>2146</v>
          </cell>
          <cell r="B230" t="str">
            <v>Soybeans</v>
          </cell>
        </row>
        <row r="231">
          <cell r="A231">
            <v>2147</v>
          </cell>
          <cell r="B231" t="str">
            <v>Strawberries</v>
          </cell>
        </row>
        <row r="232">
          <cell r="A232">
            <v>2148</v>
          </cell>
          <cell r="B232" t="str">
            <v>Tobacco</v>
          </cell>
        </row>
        <row r="233">
          <cell r="A233">
            <v>2150</v>
          </cell>
          <cell r="B233" t="str">
            <v>Field Crops</v>
          </cell>
        </row>
        <row r="234">
          <cell r="A234">
            <v>2151</v>
          </cell>
          <cell r="B234" t="str">
            <v>Wheat</v>
          </cell>
        </row>
        <row r="235">
          <cell r="A235">
            <v>2152</v>
          </cell>
          <cell r="B235" t="str">
            <v>Oats</v>
          </cell>
        </row>
        <row r="236">
          <cell r="A236">
            <v>2153</v>
          </cell>
          <cell r="B236" t="str">
            <v>Hay</v>
          </cell>
        </row>
        <row r="237">
          <cell r="A237">
            <v>2154</v>
          </cell>
          <cell r="B237" t="str">
            <v>Watermelons</v>
          </cell>
        </row>
        <row r="238">
          <cell r="A238">
            <v>2155</v>
          </cell>
          <cell r="B238" t="str">
            <v>Grasses</v>
          </cell>
        </row>
        <row r="239">
          <cell r="A239">
            <v>2156</v>
          </cell>
          <cell r="B239" t="str">
            <v>Sugar Cane</v>
          </cell>
        </row>
        <row r="240">
          <cell r="A240">
            <v>2200</v>
          </cell>
          <cell r="B240" t="str">
            <v>Tree Crops</v>
          </cell>
        </row>
        <row r="241">
          <cell r="A241">
            <v>2210</v>
          </cell>
          <cell r="B241" t="str">
            <v>Citrus Groves</v>
          </cell>
        </row>
        <row r="242">
          <cell r="A242">
            <v>2211</v>
          </cell>
          <cell r="B242" t="str">
            <v>Oranges</v>
          </cell>
        </row>
        <row r="243">
          <cell r="A243">
            <v>2212</v>
          </cell>
          <cell r="B243" t="str">
            <v>Grapefruits</v>
          </cell>
        </row>
        <row r="244">
          <cell r="A244">
            <v>2213</v>
          </cell>
          <cell r="B244" t="str">
            <v>Tangerines</v>
          </cell>
        </row>
        <row r="245">
          <cell r="A245">
            <v>2220</v>
          </cell>
          <cell r="B245" t="str">
            <v>Fruit Orchards</v>
          </cell>
        </row>
        <row r="246">
          <cell r="A246">
            <v>2221</v>
          </cell>
          <cell r="B246" t="str">
            <v>Peaches</v>
          </cell>
        </row>
        <row r="247">
          <cell r="A247">
            <v>2222</v>
          </cell>
          <cell r="B247" t="str">
            <v>Mangos</v>
          </cell>
        </row>
        <row r="248">
          <cell r="A248">
            <v>2223</v>
          </cell>
          <cell r="B248" t="str">
            <v>Avocados</v>
          </cell>
        </row>
        <row r="249">
          <cell r="A249">
            <v>2230</v>
          </cell>
          <cell r="B249" t="str">
            <v>Other Groves</v>
          </cell>
        </row>
        <row r="250">
          <cell r="A250">
            <v>2231</v>
          </cell>
          <cell r="B250" t="str">
            <v>Pecans</v>
          </cell>
        </row>
        <row r="251">
          <cell r="A251">
            <v>2240</v>
          </cell>
          <cell r="B251" t="str">
            <v>Abandoned Groves</v>
          </cell>
        </row>
        <row r="252">
          <cell r="A252">
            <v>2300</v>
          </cell>
          <cell r="B252" t="str">
            <v>Feeding Operations</v>
          </cell>
        </row>
        <row r="253">
          <cell r="A253">
            <v>2310</v>
          </cell>
          <cell r="B253" t="str">
            <v>Cattle Feeding Operations</v>
          </cell>
        </row>
        <row r="254">
          <cell r="A254">
            <v>2320</v>
          </cell>
          <cell r="B254" t="str">
            <v>Poultry Feeding Operations</v>
          </cell>
        </row>
        <row r="255">
          <cell r="A255">
            <v>2330</v>
          </cell>
          <cell r="B255" t="str">
            <v>Swine Feeding Operations</v>
          </cell>
        </row>
        <row r="256">
          <cell r="A256">
            <v>2400</v>
          </cell>
          <cell r="B256" t="str">
            <v>Nurseries and Vineyards</v>
          </cell>
        </row>
        <row r="257">
          <cell r="A257">
            <v>2410</v>
          </cell>
          <cell r="B257" t="str">
            <v>Tree Nurseries</v>
          </cell>
        </row>
        <row r="258">
          <cell r="A258">
            <v>2411</v>
          </cell>
          <cell r="B258" t="str">
            <v>Pot Nurseries</v>
          </cell>
        </row>
        <row r="259">
          <cell r="A259">
            <v>2412</v>
          </cell>
          <cell r="B259" t="str">
            <v>Field Nurseries</v>
          </cell>
        </row>
        <row r="260">
          <cell r="A260">
            <v>2420</v>
          </cell>
          <cell r="B260" t="str">
            <v>Sod Farms</v>
          </cell>
        </row>
        <row r="261">
          <cell r="A261">
            <v>2430</v>
          </cell>
          <cell r="B261" t="str">
            <v>Ornamentals</v>
          </cell>
        </row>
        <row r="262">
          <cell r="A262">
            <v>2440</v>
          </cell>
          <cell r="B262" t="str">
            <v>Vineyards</v>
          </cell>
        </row>
        <row r="263">
          <cell r="A263">
            <v>2450</v>
          </cell>
          <cell r="B263" t="str">
            <v>Floriculture</v>
          </cell>
        </row>
        <row r="264">
          <cell r="A264">
            <v>2460</v>
          </cell>
          <cell r="B264" t="str">
            <v>Timber Nurseries</v>
          </cell>
        </row>
        <row r="265">
          <cell r="A265">
            <v>2500</v>
          </cell>
          <cell r="B265" t="str">
            <v>Specialty Farms</v>
          </cell>
        </row>
        <row r="266">
          <cell r="A266">
            <v>2510</v>
          </cell>
          <cell r="B266" t="str">
            <v>Horse Farms</v>
          </cell>
        </row>
        <row r="267">
          <cell r="A267">
            <v>2520</v>
          </cell>
          <cell r="B267" t="str">
            <v>Dairies</v>
          </cell>
        </row>
        <row r="268">
          <cell r="A268">
            <v>2530</v>
          </cell>
          <cell r="B268" t="str">
            <v>Kennels</v>
          </cell>
        </row>
        <row r="269">
          <cell r="A269">
            <v>2540</v>
          </cell>
          <cell r="B269" t="str">
            <v>Aquaculture</v>
          </cell>
        </row>
        <row r="270">
          <cell r="A270">
            <v>2590</v>
          </cell>
          <cell r="B270" t="str">
            <v>Other</v>
          </cell>
        </row>
        <row r="271">
          <cell r="A271">
            <v>2600</v>
          </cell>
          <cell r="B271" t="str">
            <v>Other Open Lands &lt;Rural&gt;</v>
          </cell>
        </row>
        <row r="272">
          <cell r="A272">
            <v>2610</v>
          </cell>
          <cell r="B272" t="str">
            <v>Fallow Crop Land</v>
          </cell>
        </row>
        <row r="273">
          <cell r="A273">
            <v>3000</v>
          </cell>
          <cell r="B273" t="str">
            <v>RANGELAND</v>
          </cell>
        </row>
        <row r="274">
          <cell r="A274">
            <v>3100</v>
          </cell>
          <cell r="B274" t="str">
            <v>Herbaceous (Dry Prairie)</v>
          </cell>
        </row>
        <row r="275">
          <cell r="A275">
            <v>3200</v>
          </cell>
          <cell r="B275" t="str">
            <v>Shrub and Brushland</v>
          </cell>
        </row>
        <row r="276">
          <cell r="A276">
            <v>3201</v>
          </cell>
          <cell r="B276" t="str">
            <v>Class 1 - less than 25% ground cover (excluding grasses)</v>
          </cell>
        </row>
        <row r="277">
          <cell r="A277">
            <v>3202</v>
          </cell>
          <cell r="B277" t="str">
            <v>Class 2 - 26 to 50% ground cover</v>
          </cell>
        </row>
        <row r="278">
          <cell r="A278">
            <v>3203</v>
          </cell>
          <cell r="B278" t="str">
            <v>Class 3 - 51 to 75% ground cover</v>
          </cell>
        </row>
        <row r="279">
          <cell r="A279">
            <v>3204</v>
          </cell>
          <cell r="B279" t="str">
            <v>Class 4 - greater than 75% ground cover</v>
          </cell>
        </row>
        <row r="280">
          <cell r="A280">
            <v>3210</v>
          </cell>
          <cell r="B280" t="str">
            <v>Palmetto Prairies</v>
          </cell>
        </row>
        <row r="281">
          <cell r="A281">
            <v>3220</v>
          </cell>
          <cell r="B281" t="str">
            <v>Coastal Scrub</v>
          </cell>
        </row>
        <row r="282">
          <cell r="A282">
            <v>3290</v>
          </cell>
          <cell r="B282" t="str">
            <v>Other Shrubs and Brush</v>
          </cell>
        </row>
        <row r="283">
          <cell r="A283">
            <v>3300</v>
          </cell>
          <cell r="B283" t="str">
            <v>Mixed Rangeland</v>
          </cell>
        </row>
        <row r="284">
          <cell r="A284">
            <v>4000</v>
          </cell>
          <cell r="B284" t="str">
            <v>UPLAND FORESTS</v>
          </cell>
        </row>
        <row r="285">
          <cell r="A285">
            <v>4001</v>
          </cell>
          <cell r="B285" t="str">
            <v>Class 1 - 10 to 30% crown closure</v>
          </cell>
        </row>
        <row r="286">
          <cell r="A286">
            <v>4002</v>
          </cell>
          <cell r="B286" t="str">
            <v>Class 2 - 31 to 50% crown closure</v>
          </cell>
        </row>
        <row r="287">
          <cell r="A287">
            <v>4003</v>
          </cell>
          <cell r="B287" t="str">
            <v>Class 3 - 51 to 70% crown closure</v>
          </cell>
        </row>
        <row r="288">
          <cell r="A288">
            <v>4004</v>
          </cell>
          <cell r="B288" t="str">
            <v>Class 4 - greater than 70% crown closure</v>
          </cell>
        </row>
        <row r="289">
          <cell r="A289">
            <v>4100</v>
          </cell>
          <cell r="B289" t="str">
            <v>Upland Coniferous Forests</v>
          </cell>
        </row>
        <row r="290">
          <cell r="A290">
            <v>4110</v>
          </cell>
          <cell r="B290" t="str">
            <v>Pine Flatwoods</v>
          </cell>
        </row>
        <row r="291">
          <cell r="A291">
            <v>4120</v>
          </cell>
          <cell r="B291" t="str">
            <v>Longleaf Pine - Xeric Oak</v>
          </cell>
        </row>
        <row r="292">
          <cell r="A292">
            <v>4130</v>
          </cell>
          <cell r="B292" t="str">
            <v>Sand Pine</v>
          </cell>
        </row>
        <row r="293">
          <cell r="A293">
            <v>4140</v>
          </cell>
          <cell r="B293" t="str">
            <v>Pine - Mesic Oak</v>
          </cell>
        </row>
        <row r="294">
          <cell r="A294">
            <v>4150</v>
          </cell>
          <cell r="B294" t="str">
            <v>Mixed Pine</v>
          </cell>
        </row>
        <row r="295">
          <cell r="A295">
            <v>4190</v>
          </cell>
          <cell r="B295" t="str">
            <v>Other Pines</v>
          </cell>
        </row>
        <row r="296">
          <cell r="A296">
            <v>4200</v>
          </cell>
          <cell r="B296" t="str">
            <v>Upland Hardwood Forests</v>
          </cell>
        </row>
        <row r="297">
          <cell r="A297">
            <v>4210</v>
          </cell>
          <cell r="B297" t="str">
            <v>Xeric Oak</v>
          </cell>
        </row>
        <row r="298">
          <cell r="A298">
            <v>4220</v>
          </cell>
          <cell r="B298" t="str">
            <v>Brazilian Pepper</v>
          </cell>
        </row>
        <row r="299">
          <cell r="A299">
            <v>4230</v>
          </cell>
          <cell r="B299" t="str">
            <v>Oak - Pine - Hickory</v>
          </cell>
        </row>
        <row r="300">
          <cell r="A300">
            <v>4240</v>
          </cell>
          <cell r="B300" t="str">
            <v>Melaleuca</v>
          </cell>
        </row>
        <row r="301">
          <cell r="A301">
            <v>4250</v>
          </cell>
          <cell r="B301" t="str">
            <v>Temperate Hardwoods</v>
          </cell>
        </row>
        <row r="302">
          <cell r="A302">
            <v>4260</v>
          </cell>
          <cell r="B302" t="str">
            <v>Tropical Hardwoods</v>
          </cell>
        </row>
        <row r="303">
          <cell r="A303">
            <v>4270</v>
          </cell>
          <cell r="B303" t="str">
            <v>Live Oak</v>
          </cell>
        </row>
        <row r="304">
          <cell r="A304">
            <v>4280</v>
          </cell>
          <cell r="B304" t="str">
            <v>Cabbage Palm</v>
          </cell>
        </row>
        <row r="305">
          <cell r="A305">
            <v>4290</v>
          </cell>
          <cell r="B305" t="str">
            <v>Wax Myrtle - Willow</v>
          </cell>
        </row>
        <row r="306">
          <cell r="A306">
            <v>4300</v>
          </cell>
          <cell r="B306" t="str">
            <v>Upland Hardwood Forests, Continued</v>
          </cell>
        </row>
        <row r="307">
          <cell r="A307">
            <v>4310</v>
          </cell>
          <cell r="B307" t="str">
            <v>Beech - Magnolia</v>
          </cell>
        </row>
        <row r="308">
          <cell r="A308">
            <v>4320</v>
          </cell>
          <cell r="B308" t="str">
            <v>Sand Live Oak</v>
          </cell>
        </row>
        <row r="309">
          <cell r="A309">
            <v>4330</v>
          </cell>
          <cell r="B309" t="str">
            <v>Western Everglades Hardwoods</v>
          </cell>
        </row>
        <row r="310">
          <cell r="A310">
            <v>4340</v>
          </cell>
          <cell r="B310" t="str">
            <v>Hardwood - Coniferous Mixed</v>
          </cell>
        </row>
        <row r="311">
          <cell r="A311">
            <v>4350</v>
          </cell>
          <cell r="B311" t="str">
            <v>Dead Trees</v>
          </cell>
        </row>
        <row r="312">
          <cell r="A312">
            <v>4360</v>
          </cell>
          <cell r="B312" t="str">
            <v>Upland Scrub, Pine and Hardwoods</v>
          </cell>
        </row>
        <row r="313">
          <cell r="A313">
            <v>4370</v>
          </cell>
          <cell r="B313" t="str">
            <v>Australian Pines</v>
          </cell>
        </row>
        <row r="314">
          <cell r="A314">
            <v>4380</v>
          </cell>
          <cell r="B314" t="str">
            <v>Mixed Hardwoods</v>
          </cell>
        </row>
        <row r="315">
          <cell r="A315">
            <v>4390</v>
          </cell>
          <cell r="B315" t="str">
            <v>Other Hardwoods</v>
          </cell>
        </row>
        <row r="316">
          <cell r="A316">
            <v>4400</v>
          </cell>
          <cell r="B316" t="str">
            <v>Tree Plantations</v>
          </cell>
        </row>
        <row r="317">
          <cell r="A317">
            <v>4410</v>
          </cell>
          <cell r="B317" t="str">
            <v>Coniferous Plantations</v>
          </cell>
        </row>
        <row r="318">
          <cell r="A318">
            <v>4411</v>
          </cell>
          <cell r="B318" t="str">
            <v>Sand Pine Plantations</v>
          </cell>
        </row>
        <row r="319">
          <cell r="A319">
            <v>4412</v>
          </cell>
          <cell r="B319" t="str">
            <v>Christmas Tree Plantations</v>
          </cell>
        </row>
        <row r="320">
          <cell r="A320">
            <v>4420</v>
          </cell>
          <cell r="B320" t="str">
            <v>Hardwood Plantations</v>
          </cell>
        </row>
        <row r="321">
          <cell r="A321">
            <v>4421</v>
          </cell>
          <cell r="B321" t="str">
            <v>Eucalyptus Plantations</v>
          </cell>
        </row>
        <row r="322">
          <cell r="A322">
            <v>4430</v>
          </cell>
          <cell r="B322" t="str">
            <v>Forest Regeneration Areas</v>
          </cell>
        </row>
        <row r="323">
          <cell r="A323">
            <v>4440</v>
          </cell>
          <cell r="B323" t="str">
            <v>Experimental Tree Plots</v>
          </cell>
        </row>
        <row r="324">
          <cell r="A324">
            <v>4450</v>
          </cell>
          <cell r="B324" t="str">
            <v>Seed Plantations</v>
          </cell>
        </row>
        <row r="325">
          <cell r="A325">
            <v>5000</v>
          </cell>
          <cell r="B325" t="str">
            <v>WATER</v>
          </cell>
        </row>
        <row r="326">
          <cell r="A326">
            <v>5100</v>
          </cell>
          <cell r="B326" t="str">
            <v>Streams and Waterways</v>
          </cell>
        </row>
        <row r="327">
          <cell r="A327">
            <v>5200</v>
          </cell>
          <cell r="B327" t="str">
            <v>Lakes</v>
          </cell>
        </row>
        <row r="328">
          <cell r="A328">
            <v>5210</v>
          </cell>
          <cell r="B328" t="str">
            <v>Lakes larger than 500 acres (202 hectares)</v>
          </cell>
        </row>
        <row r="329">
          <cell r="A329">
            <v>5220</v>
          </cell>
          <cell r="B329" t="str">
            <v>Lakes larger than 100 acres (40 hectares)</v>
          </cell>
        </row>
        <row r="330">
          <cell r="A330">
            <v>5230</v>
          </cell>
          <cell r="B330" t="str">
            <v>Lakes larger than 10 acres (4 hectares) but less than 100 acres</v>
          </cell>
        </row>
        <row r="331">
          <cell r="A331">
            <v>5240</v>
          </cell>
          <cell r="B331" t="str">
            <v>Lakes less than 10 acres (4 hectares) which are dominant features.</v>
          </cell>
        </row>
        <row r="332">
          <cell r="A332">
            <v>5250</v>
          </cell>
          <cell r="B332" t="str">
            <v>Marshy Lakes</v>
          </cell>
        </row>
        <row r="333">
          <cell r="A333">
            <v>5300</v>
          </cell>
          <cell r="B333" t="str">
            <v>Reservoirs</v>
          </cell>
        </row>
        <row r="334">
          <cell r="A334">
            <v>5310</v>
          </cell>
          <cell r="B334" t="str">
            <v>Reservoirs larger than 500 acres (202 hectares)</v>
          </cell>
        </row>
        <row r="335">
          <cell r="A335">
            <v>5320</v>
          </cell>
          <cell r="B335" t="str">
            <v>Reservoirs larger than 100 acres (40 hectares) but less than 500 acres</v>
          </cell>
        </row>
        <row r="336">
          <cell r="A336">
            <v>5330</v>
          </cell>
          <cell r="B336" t="str">
            <v>Reservoirs larger than 10 acres (4 hectares) but less than 100 acres</v>
          </cell>
        </row>
        <row r="337">
          <cell r="A337">
            <v>5340</v>
          </cell>
          <cell r="B337" t="str">
            <v>Reservoirs less than 10 acres (4 hectares) which are dominant features</v>
          </cell>
        </row>
        <row r="338">
          <cell r="A338">
            <v>5400</v>
          </cell>
          <cell r="B338" t="str">
            <v>Bays and Estuaries</v>
          </cell>
        </row>
        <row r="339">
          <cell r="A339">
            <v>5410</v>
          </cell>
          <cell r="B339" t="str">
            <v>Embayments opening directly into the Gulf of Mexico or the Atlantic Ocean</v>
          </cell>
        </row>
        <row r="340">
          <cell r="A340">
            <v>5420</v>
          </cell>
          <cell r="B340" t="str">
            <v>Embayments not opening directly into the Gulf of Mexico or the Atlantic Ocean</v>
          </cell>
        </row>
        <row r="341">
          <cell r="A341">
            <v>5500</v>
          </cell>
          <cell r="B341" t="str">
            <v>Major Springs</v>
          </cell>
        </row>
        <row r="342">
          <cell r="A342">
            <v>5600</v>
          </cell>
          <cell r="B342" t="str">
            <v>Slough Waters</v>
          </cell>
        </row>
        <row r="343">
          <cell r="A343">
            <v>5700</v>
          </cell>
          <cell r="B343" t="str">
            <v>Major Bodies of Water</v>
          </cell>
        </row>
        <row r="344">
          <cell r="A344">
            <v>5710</v>
          </cell>
          <cell r="B344" t="str">
            <v>Atlantic Ocean</v>
          </cell>
        </row>
        <row r="345">
          <cell r="A345">
            <v>5720</v>
          </cell>
          <cell r="B345" t="str">
            <v>Gulf of Mexico</v>
          </cell>
        </row>
        <row r="346">
          <cell r="A346">
            <v>6000</v>
          </cell>
          <cell r="B346" t="str">
            <v>WETLANDS</v>
          </cell>
        </row>
        <row r="347">
          <cell r="A347">
            <v>6100</v>
          </cell>
          <cell r="B347" t="str">
            <v>Wetland Hardwood Forests</v>
          </cell>
        </row>
        <row r="348">
          <cell r="A348">
            <v>6101</v>
          </cell>
          <cell r="B348" t="str">
            <v>Class 1 - 10 to 30% crown closure</v>
          </cell>
        </row>
        <row r="349">
          <cell r="A349">
            <v>6102</v>
          </cell>
          <cell r="B349" t="str">
            <v>Class 2 - 31 to 50% crown closure</v>
          </cell>
        </row>
        <row r="350">
          <cell r="A350">
            <v>6103</v>
          </cell>
          <cell r="B350" t="str">
            <v>Class 3 - 51 to 70% crown closure</v>
          </cell>
        </row>
        <row r="351">
          <cell r="A351">
            <v>6104</v>
          </cell>
          <cell r="B351" t="str">
            <v>Class 4 - greater than 70% crown closure</v>
          </cell>
        </row>
        <row r="352">
          <cell r="A352">
            <v>6110</v>
          </cell>
          <cell r="B352" t="str">
            <v>Bay Swamps</v>
          </cell>
        </row>
        <row r="353">
          <cell r="A353">
            <v>6120</v>
          </cell>
          <cell r="B353" t="str">
            <v>Mangrove Swamps</v>
          </cell>
        </row>
        <row r="354">
          <cell r="A354">
            <v>6130</v>
          </cell>
          <cell r="B354" t="str">
            <v>Gum Swamps</v>
          </cell>
        </row>
        <row r="355">
          <cell r="A355">
            <v>6140</v>
          </cell>
          <cell r="B355" t="str">
            <v>Titi Swamps</v>
          </cell>
        </row>
        <row r="356">
          <cell r="A356">
            <v>6150</v>
          </cell>
          <cell r="B356" t="str">
            <v>Streams and Lake Swamps (Bottomland)</v>
          </cell>
        </row>
        <row r="357">
          <cell r="A357">
            <v>6160</v>
          </cell>
          <cell r="B357" t="str">
            <v>Inland Ponds and Sloughs</v>
          </cell>
        </row>
        <row r="358">
          <cell r="A358">
            <v>6170</v>
          </cell>
          <cell r="B358" t="str">
            <v>Mixed Wetland Hardwoods</v>
          </cell>
        </row>
        <row r="359">
          <cell r="A359">
            <v>6172</v>
          </cell>
          <cell r="B359" t="str">
            <v>Mixed Shrubs</v>
          </cell>
        </row>
        <row r="360">
          <cell r="A360">
            <v>6180</v>
          </cell>
          <cell r="B360" t="str">
            <v>Willow and Elderberry</v>
          </cell>
        </row>
        <row r="361">
          <cell r="A361">
            <v>6190</v>
          </cell>
          <cell r="B361" t="str">
            <v>Exotic Wetland Hardwoods</v>
          </cell>
        </row>
        <row r="362">
          <cell r="A362">
            <v>6200</v>
          </cell>
          <cell r="B362" t="str">
            <v>Wetland Coniferous Forests</v>
          </cell>
        </row>
        <row r="363">
          <cell r="A363">
            <v>6201</v>
          </cell>
          <cell r="B363" t="str">
            <v>Class 1 - 10 to 30% crown closure</v>
          </cell>
        </row>
        <row r="364">
          <cell r="A364">
            <v>6202</v>
          </cell>
          <cell r="B364" t="str">
            <v>Class 2 - 31 to 50% crown closure</v>
          </cell>
        </row>
        <row r="365">
          <cell r="A365">
            <v>6203</v>
          </cell>
          <cell r="B365" t="str">
            <v>Class 3 - 51 to 70% crown closure</v>
          </cell>
        </row>
        <row r="366">
          <cell r="A366">
            <v>6204</v>
          </cell>
          <cell r="B366" t="str">
            <v>Class 4 - greater than 70% crown closure</v>
          </cell>
        </row>
        <row r="367">
          <cell r="A367">
            <v>6210</v>
          </cell>
          <cell r="B367" t="str">
            <v>Cypress</v>
          </cell>
        </row>
        <row r="368">
          <cell r="A368">
            <v>6220</v>
          </cell>
          <cell r="B368" t="str">
            <v>Pond Pine</v>
          </cell>
        </row>
        <row r="369">
          <cell r="A369">
            <v>6230</v>
          </cell>
          <cell r="B369" t="str">
            <v>Atlantic White Cedar</v>
          </cell>
        </row>
        <row r="370">
          <cell r="A370">
            <v>6240</v>
          </cell>
          <cell r="B370" t="str">
            <v>Cypress - Pine - Cabbage Palm</v>
          </cell>
        </row>
        <row r="371">
          <cell r="A371">
            <v>6250</v>
          </cell>
          <cell r="B371" t="str">
            <v>Hydric Pine Flatwoods</v>
          </cell>
        </row>
        <row r="372">
          <cell r="A372">
            <v>6260</v>
          </cell>
          <cell r="B372" t="str">
            <v>Hydric Pine Savanna</v>
          </cell>
        </row>
        <row r="373">
          <cell r="A373">
            <v>6270</v>
          </cell>
          <cell r="B373" t="str">
            <v>Slash Pine Swamp Forest</v>
          </cell>
        </row>
        <row r="374">
          <cell r="A374">
            <v>6300</v>
          </cell>
          <cell r="B374" t="str">
            <v>Wetland Forested Mixed</v>
          </cell>
        </row>
        <row r="375">
          <cell r="A375">
            <v>6310</v>
          </cell>
          <cell r="B375" t="str">
            <v>Wetland Shrub</v>
          </cell>
        </row>
        <row r="376">
          <cell r="A376">
            <v>6400</v>
          </cell>
          <cell r="B376" t="str">
            <v>Vegetated Non-Forested Wetlands</v>
          </cell>
        </row>
        <row r="377">
          <cell r="A377">
            <v>6410</v>
          </cell>
          <cell r="B377" t="str">
            <v>Freshwater Marshes</v>
          </cell>
        </row>
        <row r="378">
          <cell r="A378">
            <v>6411</v>
          </cell>
          <cell r="B378" t="str">
            <v>Sawgrass</v>
          </cell>
        </row>
        <row r="379">
          <cell r="A379">
            <v>6412</v>
          </cell>
          <cell r="B379" t="str">
            <v>Cattail</v>
          </cell>
        </row>
        <row r="380">
          <cell r="A380">
            <v>6413</v>
          </cell>
          <cell r="B380" t="str">
            <v>Spike Rush</v>
          </cell>
        </row>
        <row r="381">
          <cell r="A381">
            <v>6414</v>
          </cell>
          <cell r="B381" t="str">
            <v>Maidencane</v>
          </cell>
        </row>
        <row r="382">
          <cell r="A382">
            <v>6415</v>
          </cell>
          <cell r="B382" t="str">
            <v>Dog fennel and low marsh grasses</v>
          </cell>
        </row>
        <row r="383">
          <cell r="A383">
            <v>6416</v>
          </cell>
          <cell r="B383" t="str">
            <v>Arrowroot</v>
          </cell>
        </row>
        <row r="384">
          <cell r="A384">
            <v>6417</v>
          </cell>
          <cell r="B384" t="str">
            <v>Freshwater Marsh with shrubs, brushes, and vines</v>
          </cell>
        </row>
        <row r="385">
          <cell r="A385">
            <v>6418</v>
          </cell>
          <cell r="B385" t="str">
            <v>Giant Cutgrass</v>
          </cell>
        </row>
        <row r="386">
          <cell r="A386">
            <v>6420</v>
          </cell>
          <cell r="B386" t="str">
            <v>Saltwater Marshes</v>
          </cell>
        </row>
        <row r="387">
          <cell r="A387">
            <v>6421</v>
          </cell>
          <cell r="B387" t="str">
            <v>Cordgrass</v>
          </cell>
        </row>
        <row r="388">
          <cell r="A388">
            <v>6422</v>
          </cell>
          <cell r="B388" t="str">
            <v>Needlerush</v>
          </cell>
        </row>
        <row r="389">
          <cell r="A389">
            <v>6430</v>
          </cell>
          <cell r="B389" t="str">
            <v>Wet Prairies</v>
          </cell>
        </row>
        <row r="390">
          <cell r="A390">
            <v>6440</v>
          </cell>
          <cell r="B390" t="str">
            <v>Emergent Aquatic Vegetation</v>
          </cell>
        </row>
        <row r="391">
          <cell r="A391">
            <v>6441</v>
          </cell>
          <cell r="B391" t="str">
            <v>Water Lettuce</v>
          </cell>
        </row>
        <row r="392">
          <cell r="A392">
            <v>6442</v>
          </cell>
          <cell r="B392" t="str">
            <v>Spatterdock</v>
          </cell>
        </row>
        <row r="393">
          <cell r="A393">
            <v>6443</v>
          </cell>
          <cell r="B393" t="str">
            <v>Water Hyacinth</v>
          </cell>
        </row>
        <row r="394">
          <cell r="A394">
            <v>6444</v>
          </cell>
          <cell r="B394" t="str">
            <v>Duckweed</v>
          </cell>
        </row>
        <row r="395">
          <cell r="A395">
            <v>6445</v>
          </cell>
          <cell r="B395" t="str">
            <v>Water Lily</v>
          </cell>
        </row>
        <row r="396">
          <cell r="A396">
            <v>6450</v>
          </cell>
          <cell r="B396" t="str">
            <v>Submergent Aquatic Vegetation</v>
          </cell>
        </row>
        <row r="397">
          <cell r="A397">
            <v>6451</v>
          </cell>
          <cell r="B397" t="str">
            <v>Hydrilla</v>
          </cell>
        </row>
        <row r="398">
          <cell r="A398">
            <v>6460</v>
          </cell>
          <cell r="B398" t="str">
            <v>Treeless Hydric Savanna</v>
          </cell>
        </row>
        <row r="399">
          <cell r="A399">
            <v>6500</v>
          </cell>
          <cell r="B399" t="str">
            <v>Non-Vegetated</v>
          </cell>
        </row>
        <row r="400">
          <cell r="A400">
            <v>6510</v>
          </cell>
          <cell r="B400" t="str">
            <v>Tidal Flats</v>
          </cell>
        </row>
        <row r="401">
          <cell r="A401">
            <v>6520</v>
          </cell>
          <cell r="B401" t="str">
            <v>Shorelines</v>
          </cell>
        </row>
        <row r="402">
          <cell r="A402">
            <v>6530</v>
          </cell>
          <cell r="B402" t="str">
            <v>Intermittent Ponds</v>
          </cell>
        </row>
        <row r="403">
          <cell r="A403">
            <v>6540</v>
          </cell>
          <cell r="B403" t="str">
            <v>Oyster Bars</v>
          </cell>
        </row>
        <row r="404">
          <cell r="A404">
            <v>7000</v>
          </cell>
          <cell r="B404" t="str">
            <v>BARREN LAND</v>
          </cell>
        </row>
        <row r="405">
          <cell r="A405">
            <v>7100</v>
          </cell>
          <cell r="B405" t="str">
            <v>Beaches Other Than Swimming Beaches</v>
          </cell>
        </row>
        <row r="406">
          <cell r="A406">
            <v>7200</v>
          </cell>
          <cell r="B406" t="str">
            <v>Sand Other Than Beaches</v>
          </cell>
        </row>
        <row r="407">
          <cell r="A407">
            <v>7300</v>
          </cell>
          <cell r="B407" t="str">
            <v>Exposed Rock</v>
          </cell>
        </row>
        <row r="408">
          <cell r="A408">
            <v>7310</v>
          </cell>
          <cell r="B408" t="str">
            <v>Exposed Rock with Marsh Grasses</v>
          </cell>
        </row>
        <row r="409">
          <cell r="A409">
            <v>7400</v>
          </cell>
          <cell r="B409" t="str">
            <v>Disturbed Land</v>
          </cell>
        </row>
        <row r="410">
          <cell r="A410">
            <v>7410</v>
          </cell>
          <cell r="B410" t="str">
            <v>Rural land in transition without positive indicators of intended activity</v>
          </cell>
        </row>
        <row r="411">
          <cell r="A411">
            <v>7420</v>
          </cell>
          <cell r="B411" t="str">
            <v>Borrow Areas</v>
          </cell>
        </row>
        <row r="412">
          <cell r="A412">
            <v>7430</v>
          </cell>
          <cell r="B412" t="str">
            <v>Spoil Areas</v>
          </cell>
        </row>
        <row r="413">
          <cell r="A413">
            <v>7440</v>
          </cell>
          <cell r="B413" t="str">
            <v>Fill Areas &lt;Highways-Railways&gt;</v>
          </cell>
        </row>
        <row r="414">
          <cell r="A414">
            <v>7450</v>
          </cell>
          <cell r="B414" t="str">
            <v>Burned Areas</v>
          </cell>
        </row>
        <row r="415">
          <cell r="A415">
            <v>7460</v>
          </cell>
          <cell r="B415" t="str">
            <v>Abandoned Railways</v>
          </cell>
        </row>
        <row r="416">
          <cell r="A416">
            <v>7470</v>
          </cell>
          <cell r="B416" t="str">
            <v>Dikes and Levees</v>
          </cell>
        </row>
        <row r="417">
          <cell r="A417">
            <v>8000</v>
          </cell>
          <cell r="B417" t="str">
            <v>TRANSPORTATION, COMMUNICATION AND UTILITIES</v>
          </cell>
        </row>
        <row r="418">
          <cell r="A418">
            <v>8100</v>
          </cell>
          <cell r="B418" t="str">
            <v>Transportation</v>
          </cell>
        </row>
        <row r="419">
          <cell r="A419">
            <v>8110</v>
          </cell>
          <cell r="B419" t="str">
            <v>Airports</v>
          </cell>
        </row>
        <row r="420">
          <cell r="A420">
            <v>8111</v>
          </cell>
          <cell r="B420" t="str">
            <v>Commercial</v>
          </cell>
        </row>
        <row r="421">
          <cell r="A421">
            <v>8112</v>
          </cell>
          <cell r="B421" t="str">
            <v>General Aviation</v>
          </cell>
        </row>
        <row r="422">
          <cell r="A422">
            <v>8113</v>
          </cell>
          <cell r="B422" t="str">
            <v>Private</v>
          </cell>
        </row>
        <row r="423">
          <cell r="A423">
            <v>8114</v>
          </cell>
          <cell r="B423" t="str">
            <v>Abandoned</v>
          </cell>
        </row>
        <row r="424">
          <cell r="A424">
            <v>8120</v>
          </cell>
          <cell r="B424" t="str">
            <v>Railroads</v>
          </cell>
        </row>
        <row r="425">
          <cell r="A425">
            <v>8121</v>
          </cell>
          <cell r="B425" t="str">
            <v>Holding and Trans-shipment Yards</v>
          </cell>
        </row>
        <row r="426">
          <cell r="A426">
            <v>8122</v>
          </cell>
          <cell r="B426" t="str">
            <v>Repair Facilities</v>
          </cell>
        </row>
        <row r="427">
          <cell r="A427">
            <v>8123</v>
          </cell>
          <cell r="B427" t="str">
            <v>Associated Buildings</v>
          </cell>
        </row>
        <row r="428">
          <cell r="A428">
            <v>8130</v>
          </cell>
          <cell r="B428" t="str">
            <v>Bus and Truck Terminals</v>
          </cell>
        </row>
        <row r="429">
          <cell r="A429">
            <v>8131</v>
          </cell>
          <cell r="B429" t="str">
            <v>Bus (Commercial)</v>
          </cell>
        </row>
        <row r="430">
          <cell r="A430">
            <v>8132</v>
          </cell>
          <cell r="B430" t="str">
            <v>Bus (Government, schools, city service)</v>
          </cell>
        </row>
        <row r="431">
          <cell r="A431">
            <v>8133</v>
          </cell>
          <cell r="B431" t="str">
            <v>Truck Terminals</v>
          </cell>
        </row>
        <row r="432">
          <cell r="A432">
            <v>8140</v>
          </cell>
          <cell r="B432" t="str">
            <v>Roads and Highways</v>
          </cell>
        </row>
        <row r="433">
          <cell r="A433">
            <v>8141</v>
          </cell>
          <cell r="B433" t="str">
            <v>Limited Access (Interstate system)</v>
          </cell>
        </row>
        <row r="434">
          <cell r="A434">
            <v>8142</v>
          </cell>
          <cell r="B434" t="str">
            <v>Divided Highways (Federal-State)</v>
          </cell>
        </row>
        <row r="435">
          <cell r="A435">
            <v>8143</v>
          </cell>
          <cell r="B435" t="str">
            <v>Two-Lane Highways (State)</v>
          </cell>
        </row>
        <row r="436">
          <cell r="A436">
            <v>8144</v>
          </cell>
          <cell r="B436" t="str">
            <v>County Maintained</v>
          </cell>
        </row>
        <row r="437">
          <cell r="A437">
            <v>8145</v>
          </cell>
          <cell r="B437" t="str">
            <v>Graded and Drained</v>
          </cell>
        </row>
        <row r="438">
          <cell r="A438">
            <v>8146</v>
          </cell>
          <cell r="B438" t="str">
            <v>Primitive/Trails</v>
          </cell>
        </row>
        <row r="439">
          <cell r="A439">
            <v>8150</v>
          </cell>
          <cell r="B439" t="str">
            <v>Port Facilities</v>
          </cell>
        </row>
        <row r="440">
          <cell r="A440">
            <v>8151</v>
          </cell>
          <cell r="B440" t="str">
            <v>Wharves</v>
          </cell>
        </row>
        <row r="441">
          <cell r="A441">
            <v>8152</v>
          </cell>
          <cell r="B441" t="str">
            <v>Piers</v>
          </cell>
        </row>
        <row r="442">
          <cell r="A442">
            <v>8153</v>
          </cell>
          <cell r="B442" t="str">
            <v>Terminals (Cargo)</v>
          </cell>
        </row>
        <row r="443">
          <cell r="A443">
            <v>8154</v>
          </cell>
          <cell r="B443" t="str">
            <v>Terminals (Passenger)</v>
          </cell>
        </row>
        <row r="444">
          <cell r="A444">
            <v>8155</v>
          </cell>
          <cell r="B444" t="str">
            <v>Repair Facilities</v>
          </cell>
        </row>
        <row r="445">
          <cell r="A445">
            <v>8156</v>
          </cell>
          <cell r="B445" t="str">
            <v>Shipyards (Building-Fabrication)</v>
          </cell>
        </row>
        <row r="446">
          <cell r="A446">
            <v>8157</v>
          </cell>
          <cell r="B446" t="str">
            <v>Ship Chandlers</v>
          </cell>
        </row>
        <row r="447">
          <cell r="A447">
            <v>8158</v>
          </cell>
          <cell r="B447" t="str">
            <v>Port Administration and Port Services</v>
          </cell>
        </row>
        <row r="448">
          <cell r="A448">
            <v>8159</v>
          </cell>
          <cell r="B448" t="str">
            <v>Facilities Under Construction</v>
          </cell>
        </row>
        <row r="449">
          <cell r="A449">
            <v>8160</v>
          </cell>
          <cell r="B449" t="str">
            <v>Canals and Locks</v>
          </cell>
        </row>
        <row r="450">
          <cell r="A450">
            <v>8161</v>
          </cell>
          <cell r="B450" t="str">
            <v>Locks</v>
          </cell>
        </row>
        <row r="451">
          <cell r="A451">
            <v>8162</v>
          </cell>
          <cell r="B451" t="str">
            <v>Power Supply Buildings</v>
          </cell>
        </row>
        <row r="452">
          <cell r="A452">
            <v>8170</v>
          </cell>
          <cell r="B452" t="str">
            <v>Oil, Water or Gas Long Distance Transmission Lines</v>
          </cell>
        </row>
        <row r="453">
          <cell r="A453">
            <v>8171</v>
          </cell>
          <cell r="B453" t="str">
            <v>Pipe Lines</v>
          </cell>
        </row>
        <row r="454">
          <cell r="A454">
            <v>8172</v>
          </cell>
          <cell r="B454" t="str">
            <v>Pump Stations</v>
          </cell>
        </row>
        <row r="455">
          <cell r="A455">
            <v>8180</v>
          </cell>
          <cell r="B455" t="str">
            <v>Auto Parking Facilities &lt;When not directly related to other land use&gt;</v>
          </cell>
        </row>
        <row r="456">
          <cell r="A456">
            <v>8190</v>
          </cell>
          <cell r="B456" t="str">
            <v>Transportation Facilities Under Construction</v>
          </cell>
        </row>
        <row r="457">
          <cell r="A457">
            <v>8191</v>
          </cell>
          <cell r="B457" t="str">
            <v>Highways</v>
          </cell>
        </row>
        <row r="458">
          <cell r="A458">
            <v>8192</v>
          </cell>
          <cell r="B458" t="str">
            <v>Railroads</v>
          </cell>
        </row>
        <row r="459">
          <cell r="A459">
            <v>8193</v>
          </cell>
          <cell r="B459" t="str">
            <v>Airports</v>
          </cell>
        </row>
        <row r="460">
          <cell r="A460">
            <v>8194</v>
          </cell>
          <cell r="B460" t="str">
            <v>Port Facilities</v>
          </cell>
        </row>
        <row r="461">
          <cell r="A461">
            <v>8195</v>
          </cell>
          <cell r="B461" t="str">
            <v>Pipe Lines</v>
          </cell>
        </row>
        <row r="462">
          <cell r="A462">
            <v>8200</v>
          </cell>
          <cell r="B462" t="str">
            <v>Communications</v>
          </cell>
        </row>
        <row r="463">
          <cell r="A463">
            <v>8210</v>
          </cell>
          <cell r="B463" t="str">
            <v>Transmission Towers</v>
          </cell>
        </row>
        <row r="464">
          <cell r="A464">
            <v>8211</v>
          </cell>
          <cell r="B464" t="str">
            <v>Microwave</v>
          </cell>
        </row>
        <row r="465">
          <cell r="A465">
            <v>8212</v>
          </cell>
          <cell r="B465" t="str">
            <v>Radio/Television</v>
          </cell>
        </row>
        <row r="466">
          <cell r="A466">
            <v>8213</v>
          </cell>
          <cell r="B466" t="str">
            <v>Antenna Farms</v>
          </cell>
        </row>
        <row r="467">
          <cell r="A467">
            <v>8214</v>
          </cell>
          <cell r="B467" t="str">
            <v>Navigational Systems (i.e., Loran, ILS)</v>
          </cell>
        </row>
        <row r="468">
          <cell r="A468">
            <v>8220</v>
          </cell>
          <cell r="B468" t="str">
            <v>Communication Facilities</v>
          </cell>
        </row>
        <row r="469">
          <cell r="A469">
            <v>8221</v>
          </cell>
          <cell r="B469" t="str">
            <v>Telephone</v>
          </cell>
        </row>
        <row r="470">
          <cell r="A470">
            <v>8222</v>
          </cell>
          <cell r="B470" t="str">
            <v>Radio</v>
          </cell>
        </row>
        <row r="471">
          <cell r="A471">
            <v>8223</v>
          </cell>
          <cell r="B471" t="str">
            <v>Television</v>
          </cell>
        </row>
        <row r="472">
          <cell r="A472">
            <v>8290</v>
          </cell>
          <cell r="B472" t="str">
            <v>Communication Facilities under Construction</v>
          </cell>
        </row>
        <row r="473">
          <cell r="A473">
            <v>8300</v>
          </cell>
          <cell r="B473" t="str">
            <v>Utilities</v>
          </cell>
        </row>
        <row r="474">
          <cell r="A474">
            <v>8310</v>
          </cell>
          <cell r="B474" t="str">
            <v>Electric Power Facilities</v>
          </cell>
        </row>
        <row r="475">
          <cell r="A475">
            <v>8311</v>
          </cell>
          <cell r="B475" t="str">
            <v>Thermal</v>
          </cell>
        </row>
        <row r="476">
          <cell r="A476">
            <v>8312</v>
          </cell>
          <cell r="B476" t="str">
            <v>Gas Turbine</v>
          </cell>
        </row>
        <row r="477">
          <cell r="A477">
            <v>8313</v>
          </cell>
          <cell r="B477" t="str">
            <v>Nuclear</v>
          </cell>
        </row>
        <row r="478">
          <cell r="A478">
            <v>8314</v>
          </cell>
          <cell r="B478" t="str">
            <v>Hydro</v>
          </cell>
        </row>
        <row r="479">
          <cell r="A479">
            <v>8315</v>
          </cell>
          <cell r="B479" t="str">
            <v>Sub-Stations</v>
          </cell>
        </row>
        <row r="480">
          <cell r="A480">
            <v>8320</v>
          </cell>
          <cell r="B480" t="str">
            <v>Electrical Power Transmission Lines</v>
          </cell>
        </row>
        <row r="481">
          <cell r="A481">
            <v>8321</v>
          </cell>
          <cell r="B481" t="str">
            <v>Trunk</v>
          </cell>
        </row>
        <row r="482">
          <cell r="A482">
            <v>8322</v>
          </cell>
          <cell r="B482" t="str">
            <v>Feeder</v>
          </cell>
        </row>
        <row r="483">
          <cell r="A483">
            <v>8330</v>
          </cell>
          <cell r="B483" t="str">
            <v>Water Supply Plants</v>
          </cell>
        </row>
        <row r="484">
          <cell r="A484">
            <v>8331</v>
          </cell>
          <cell r="B484" t="str">
            <v>Treatment Plants</v>
          </cell>
        </row>
        <row r="485">
          <cell r="A485">
            <v>8332</v>
          </cell>
          <cell r="B485" t="str">
            <v>Settling Plants</v>
          </cell>
        </row>
        <row r="486">
          <cell r="A486">
            <v>8333</v>
          </cell>
          <cell r="B486" t="str">
            <v>Water Tanks</v>
          </cell>
        </row>
        <row r="487">
          <cell r="A487">
            <v>8334</v>
          </cell>
          <cell r="B487" t="str">
            <v>Well Fields</v>
          </cell>
        </row>
        <row r="488">
          <cell r="A488">
            <v>8335</v>
          </cell>
          <cell r="B488" t="str">
            <v>Pumping Stations</v>
          </cell>
        </row>
        <row r="489">
          <cell r="A489">
            <v>8340</v>
          </cell>
          <cell r="B489" t="str">
            <v>Sewage Treatment</v>
          </cell>
        </row>
        <row r="490">
          <cell r="A490">
            <v>8341</v>
          </cell>
          <cell r="B490" t="str">
            <v>Treatment Plants</v>
          </cell>
        </row>
        <row r="491">
          <cell r="A491">
            <v>8342</v>
          </cell>
          <cell r="B491" t="str">
            <v>Lift Stations</v>
          </cell>
        </row>
        <row r="492">
          <cell r="A492">
            <v>8343</v>
          </cell>
          <cell r="B492" t="str">
            <v>Aeration Fields</v>
          </cell>
        </row>
        <row r="493">
          <cell r="A493">
            <v>8350</v>
          </cell>
          <cell r="B493" t="str">
            <v>Solid Waste Disposal</v>
          </cell>
        </row>
        <row r="494">
          <cell r="A494">
            <v>8390</v>
          </cell>
          <cell r="B494" t="str">
            <v>Utilities Under Construction</v>
          </cell>
        </row>
        <row r="495">
          <cell r="A495">
            <v>9000</v>
          </cell>
          <cell r="B495" t="str">
            <v>SPECIAL CLASSIFICATIONS</v>
          </cell>
        </row>
        <row r="496">
          <cell r="A496">
            <v>9100</v>
          </cell>
          <cell r="B496" t="str">
            <v>Vegetation</v>
          </cell>
        </row>
        <row r="497">
          <cell r="A497">
            <v>9110</v>
          </cell>
          <cell r="B497" t="str">
            <v>Sea Grass</v>
          </cell>
        </row>
        <row r="498">
          <cell r="A498">
            <v>9111</v>
          </cell>
          <cell r="B498" t="str">
            <v>Sea Grass, Sparse - Medium</v>
          </cell>
        </row>
        <row r="499">
          <cell r="A499">
            <v>9112</v>
          </cell>
          <cell r="B499" t="str">
            <v>Sea Grass, Dense</v>
          </cell>
        </row>
        <row r="500">
          <cell r="A500">
            <v>9113</v>
          </cell>
          <cell r="B500" t="str">
            <v>Sea Grass, Patchy</v>
          </cell>
        </row>
      </sheetData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nderway"/>
      <sheetName val="Cancelled"/>
      <sheetName val="Completed"/>
      <sheetName val="New"/>
      <sheetName val="Sheet4"/>
    </sheetNames>
    <sheetDataSet>
      <sheetData sheetId="0"/>
      <sheetData sheetId="1"/>
      <sheetData sheetId="2"/>
      <sheetData sheetId="3"/>
      <sheetData sheetId="4">
        <row r="1">
          <cell r="A1" t="str">
            <v>Agriculutral Projects</v>
          </cell>
        </row>
        <row r="2">
          <cell r="A2" t="str">
            <v>Education and Outreach Efforts</v>
          </cell>
        </row>
        <row r="3">
          <cell r="A3" t="str">
            <v>Housekeeping BMPs</v>
          </cell>
        </row>
        <row r="4">
          <cell r="A4" t="str">
            <v>Land Acquisition</v>
          </cell>
        </row>
        <row r="5">
          <cell r="A5" t="str">
            <v>Model-related Projects</v>
          </cell>
        </row>
        <row r="6">
          <cell r="A6" t="str">
            <v>Regulations, Ordinances, and Programs</v>
          </cell>
        </row>
        <row r="7">
          <cell r="A7" t="str">
            <v>Restoration Project</v>
          </cell>
        </row>
        <row r="8">
          <cell r="A8" t="str">
            <v>Studies, Research, Assessments, and Planning Efforts</v>
          </cell>
        </row>
        <row r="9">
          <cell r="A9" t="str">
            <v>Stormwater Chemical Treatment</v>
          </cell>
        </row>
        <row r="10">
          <cell r="A10" t="str">
            <v>Stormwater LID</v>
          </cell>
        </row>
        <row r="11">
          <cell r="A11" t="str">
            <v>Stormwater Management Systems</v>
          </cell>
        </row>
        <row r="12">
          <cell r="A12" t="str">
            <v>Stormwater Reuse</v>
          </cell>
        </row>
        <row r="13">
          <cell r="A13" t="str">
            <v>Surface Water Quality Iprovement Project</v>
          </cell>
        </row>
        <row r="14">
          <cell r="A14" t="str">
            <v>Wastewater - Centralized/Sewered</v>
          </cell>
        </row>
        <row r="15">
          <cell r="A15" t="str">
            <v>Wastewater - OSTDS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Tina Gordon" id="{6B54A8B9-46D5-4347-9433-314EAB1FEC81}" userId="Tina Gordon" providerId="None"/>
  <person displayName="Tina Gordon" id="{7DCBAE47-86C4-4F96-873F-06D62C3BE409}" userId="S::tgordon@wildwoodconsulting.net::be8fcd1c-da0f-4d3c-a8dc-61ad129164ed" providerId="AD"/>
</personLis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ina" refreshedDate="44117.881935300924" createdVersion="6" refreshedVersion="6" minRefreshableVersion="3" recordCount="40" xr:uid="{00000000-000A-0000-FFFF-FFFF01000000}">
  <cacheSource type="worksheet">
    <worksheetSource ref="A1:L1048576" sheet="CIRL Summary"/>
  </cacheSource>
  <cacheFields count="12">
    <cacheField name="Project Number" numFmtId="0">
      <sharedItems containsBlank="1"/>
    </cacheField>
    <cacheField name="Project Name" numFmtId="0">
      <sharedItems containsNonDate="0" containsString="0" containsBlank="1"/>
    </cacheField>
    <cacheField name="Project Type" numFmtId="0">
      <sharedItems containsNonDate="0" containsString="0" containsBlank="1"/>
    </cacheField>
    <cacheField name="CIRL Location (Project Zone)" numFmtId="0">
      <sharedItems containsNonDate="0" containsString="0" containsBlank="1" count="1">
        <m/>
      </sharedItems>
    </cacheField>
    <cacheField name="Acres Treated" numFmtId="0">
      <sharedItems containsNonDate="0" containsString="0" containsBlank="1"/>
    </cacheField>
    <cacheField name="TN Base Load (lbs/yr)" numFmtId="0">
      <sharedItems containsNonDate="0" containsString="0" containsBlank="1"/>
    </cacheField>
    <cacheField name="TN Efficiency (%)" numFmtId="0">
      <sharedItems containsBlank="1"/>
    </cacheField>
    <cacheField name="TN Credit (lbs/yr)" numFmtId="0">
      <sharedItems containsString="0" containsBlank="1" containsNumber="1" containsInteger="1" minValue="0" maxValue="0"/>
    </cacheField>
    <cacheField name="TP Base Load (lbs/yr)" numFmtId="0">
      <sharedItems containsNonDate="0" containsString="0" containsBlank="1"/>
    </cacheField>
    <cacheField name="TP Efficiency (%)" numFmtId="0">
      <sharedItems containsNonDate="0" containsString="0" containsBlank="1"/>
    </cacheField>
    <cacheField name="TP Credit (lbs/yr)" numFmtId="0">
      <sharedItems containsString="0" containsBlank="1" containsNumber="1" containsInteger="1" minValue="0" maxValue="0"/>
    </cacheField>
    <cacheField name="Note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Perry" refreshedDate="44124.546079513886" createdVersion="4" refreshedVersion="4" minRefreshableVersion="3" recordCount="4497" xr:uid="{00000000-000A-0000-FFFF-FFFF08000000}">
  <cacheSource type="worksheet">
    <worksheetSource ref="A1:AW4498" sheet="2020 GIS Load Estimation"/>
  </cacheSource>
  <cacheFields count="49">
    <cacheField name="OBJECTID" numFmtId="11">
      <sharedItems containsSemiMixedTypes="0" containsString="0" containsNumber="1" containsInteger="1" minValue="100000" maxValue="1200000"/>
    </cacheField>
    <cacheField name="FID_IRL_LETv3_P" numFmtId="11">
      <sharedItems containsSemiMixedTypes="0" containsString="0" containsNumber="1" containsInteger="1" minValue="77000" maxValue="2500000"/>
    </cacheField>
    <cacheField name="FID_IRL_LETv3" numFmtId="11">
      <sharedItems containsSemiMixedTypes="0" containsString="0" containsNumber="1" containsInteger="1" minValue="77000" maxValue="2500000"/>
    </cacheField>
    <cacheField name="BMAP" numFmtId="0">
      <sharedItems count="1">
        <s v="Banana River"/>
      </sharedItems>
    </cacheField>
    <cacheField name="PZ" numFmtId="0">
      <sharedItems count="2">
        <s v="A"/>
        <s v="B"/>
      </sharedItems>
    </cacheField>
    <cacheField name="SegGroup" numFmtId="0">
      <sharedItems/>
    </cacheField>
    <cacheField name="Segment" numFmtId="0">
      <sharedItems/>
    </cacheField>
    <cacheField name="TN_Reduction" numFmtId="0">
      <sharedItems containsSemiMixedTypes="0" containsString="0" containsNumber="1" minValue="0.59" maxValue="0.67"/>
    </cacheField>
    <cacheField name="TP_Reduction" numFmtId="0">
      <sharedItems containsSemiMixedTypes="0" containsString="0" containsNumber="1" minValue="0.64" maxValue="0.72"/>
    </cacheField>
    <cacheField name="Entity" numFmtId="0">
      <sharedItems/>
    </cacheField>
    <cacheField name="Acres" numFmtId="0">
      <sharedItems containsSemiMixedTypes="0" containsString="0" containsNumber="1" minValue="8.4871660000000001E-9" maxValue="0.61776473851060998"/>
    </cacheField>
    <cacheField name="Annual_Tot_Vol_Norm" numFmtId="0">
      <sharedItems containsSemiMixedTypes="0" containsString="0" containsNumber="1" minValue="16.102325830416401" maxValue="3992.3249365776201"/>
    </cacheField>
    <cacheField name="Annual_Tot_TN_Norm" numFmtId="0">
      <sharedItems containsSemiMixedTypes="0" containsString="0" containsNumber="1" minValue="0" maxValue="12.1922721336985"/>
    </cacheField>
    <cacheField name="Annual_Tot_TP_Norm" numFmtId="0">
      <sharedItems containsSemiMixedTypes="0" containsString="0" containsNumber="1" minValue="0" maxValue="2.0653175556585701"/>
    </cacheField>
    <cacheField name="TN_Load" numFmtId="0">
      <sharedItems containsSemiMixedTypes="0" containsString="0" containsNumber="1" minValue="0" maxValue="7.4438956126025797"/>
    </cacheField>
    <cacheField name="TP_Load" numFmtId="0">
      <sharedItems containsSemiMixedTypes="0" containsString="0" containsNumber="1" minValue="0" maxValue="0.98164116451353001"/>
    </cacheField>
    <cacheField name="Volume" numFmtId="0">
      <sharedItems containsSemiMixedTypes="0" containsString="0" containsNumber="1" minValue="3.1047994440000001E-5" maxValue="2466.3175704942701"/>
    </cacheField>
    <cacheField name="LC2015" numFmtId="0">
      <sharedItems containsSemiMixedTypes="0" containsString="0" containsNumber="1" containsInteger="1" minValue="1200" maxValue="8340"/>
    </cacheField>
    <cacheField name="LC2015_Description" numFmtId="0">
      <sharedItems/>
    </cacheField>
    <cacheField name="LC2015_DEP" numFmtId="0">
      <sharedItems containsSemiMixedTypes="0" containsString="0" containsNumber="1" containsInteger="1" minValue="1200" maxValue="8340"/>
    </cacheField>
    <cacheField name="Overlaps" numFmtId="0">
      <sharedItems/>
    </cacheField>
    <cacheField name="Stakeholder" numFmtId="0">
      <sharedItems/>
    </cacheField>
    <cacheField name="Ag" numFmtId="0">
      <sharedItems containsNonDate="0" containsString="0" containsBlank="1"/>
    </cacheField>
    <cacheField name="Ag_toUrban" numFmtId="0">
      <sharedItems containsNonDate="0" containsString="0" containsBlank="1"/>
    </cacheField>
    <cacheField name="Natural" numFmtId="0">
      <sharedItems containsBlank="1"/>
    </cacheField>
    <cacheField name="C1_Diverts" numFmtId="0">
      <sharedItems containsSemiMixedTypes="0" containsString="0" containsNumber="1" containsInteger="1" minValue="0" maxValue="0"/>
    </cacheField>
    <cacheField name="C1_Remains" numFmtId="0">
      <sharedItems containsSemiMixedTypes="0" containsString="0" containsNumber="1" containsInteger="1" minValue="1" maxValue="1"/>
    </cacheField>
    <cacheField name="TN_C1" numFmtId="0">
      <sharedItems containsSemiMixedTypes="0" containsString="0" containsNumber="1" minValue="0" maxValue="7.4438956126025797"/>
    </cacheField>
    <cacheField name="TP_C1" numFmtId="0">
      <sharedItems containsSemiMixedTypes="0" containsString="0" containsNumber="1" minValue="0" maxValue="0.98164116451353001"/>
    </cacheField>
    <cacheField name="Vol_C1" numFmtId="0">
      <sharedItems containsSemiMixedTypes="0" containsString="0" containsNumber="1" minValue="3.1047992979999999E-5" maxValue="2466.3124411684698"/>
    </cacheField>
    <cacheField name="Duplicates" numFmtId="0">
      <sharedItems containsNonDate="0" containsString="0" containsBlank="1"/>
    </cacheField>
    <cacheField name="NEAR_FID" numFmtId="0">
      <sharedItems containsSemiMixedTypes="0" containsString="0" containsNumber="1" containsInteger="1" minValue="-1" maxValue="-1"/>
    </cacheField>
    <cacheField name="NEAR_DIST" numFmtId="0">
      <sharedItems containsSemiMixedTypes="0" containsString="0" containsNumber="1" containsInteger="1" minValue="-1" maxValue="-1"/>
    </cacheField>
    <cacheField name="NEAR_X" numFmtId="0">
      <sharedItems containsSemiMixedTypes="0" containsString="0" containsNumber="1" containsInteger="1" minValue="-1" maxValue="-1"/>
    </cacheField>
    <cacheField name="NEAR_Y" numFmtId="0">
      <sharedItems containsSemiMixedTypes="0" containsString="0" containsNumber="1" containsInteger="1" minValue="-1" maxValue="-1"/>
    </cacheField>
    <cacheField name="NEAR_ANGLE" numFmtId="0">
      <sharedItems containsSemiMixedTypes="0" containsString="0" containsNumber="1" containsInteger="1" minValue="0" maxValue="0"/>
    </cacheField>
    <cacheField name="Lat" numFmtId="0">
      <sharedItems containsNonDate="0" containsString="0" containsBlank="1"/>
    </cacheField>
    <cacheField name="Long" numFmtId="0">
      <sharedItems containsNonDate="0" containsString="0" containsBlank="1"/>
    </cacheField>
    <cacheField name="Zone" numFmtId="0">
      <sharedItems/>
    </cacheField>
    <cacheField name="FID_Paradise_Park_" numFmtId="0">
      <sharedItems containsSemiMixedTypes="0" containsString="0" containsNumber="1" containsInteger="1" minValue="-1" maxValue="-1"/>
    </cacheField>
    <cacheField name="FileName" numFmtId="0">
      <sharedItems containsNonDate="0" containsString="0" containsBlank="1"/>
    </cacheField>
    <cacheField name="DACS_LU" numFmtId="0">
      <sharedItems containsNonDate="0" containsString="0" containsBlank="1"/>
    </cacheField>
    <cacheField name="FID_Combined" numFmtId="0">
      <sharedItems containsSemiMixedTypes="0" containsString="0" containsNumber="1" containsInteger="1" minValue="277" maxValue="679"/>
    </cacheField>
    <cacheField name="ProjNumber" numFmtId="0">
      <sharedItems count="10">
        <s v="CCAFS-03"/>
        <s v="CCAFS-04"/>
        <s v="PAFB-01"/>
        <s v="PAFB-02"/>
        <s v="PAFB-03"/>
        <s v="PAFB-04"/>
        <s v="PAFB-06"/>
        <s v="PAFB-09"/>
        <s v="PAFB-12"/>
        <s v="PAFB-13"/>
      </sharedItems>
    </cacheField>
    <cacheField name="ProjName" numFmtId="0">
      <sharedItems containsBlank="1"/>
    </cacheField>
    <cacheField name="ProjEntity" numFmtId="0">
      <sharedItems count="1">
        <s v="US Air Force"/>
      </sharedItems>
    </cacheField>
    <cacheField name="Shape_Length" numFmtId="0">
      <sharedItems containsNonDate="0" containsString="0" containsBlank="1"/>
    </cacheField>
    <cacheField name="Shape_Area" numFmtId="0">
      <sharedItems containsSemiMixedTypes="0" containsString="0" containsNumber="1" minValue="3.2877968612729999E-2" maxValue="299.70283512820799"/>
    </cacheField>
    <cacheField name="vol_c1_ACFT" numFmtId="0">
      <sharedItems containsSemiMixedTypes="0" containsString="0" containsNumber="1" minValue="2.5180853999999999E-8" maxValue="2.000253399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ina" refreshedDate="44131.532303356478" createdVersion="6" refreshedVersion="6" minRefreshableVersion="3" recordCount="39" xr:uid="{00000000-000A-0000-FFFF-FFFF02000000}">
  <cacheSource type="worksheet">
    <worksheetSource ref="A1:L1048576" sheet="BIRL Summary"/>
  </cacheSource>
  <cacheFields count="12">
    <cacheField name="Project Number" numFmtId="0">
      <sharedItems containsBlank="1"/>
    </cacheField>
    <cacheField name="Project Name" numFmtId="0">
      <sharedItems containsBlank="1"/>
    </cacheField>
    <cacheField name="Project Type" numFmtId="0">
      <sharedItems containsBlank="1"/>
    </cacheField>
    <cacheField name="Location (Project Zone)" numFmtId="0">
      <sharedItems containsBlank="1" count="7">
        <s v="A"/>
        <s v="N/A"/>
        <s v="B"/>
        <m/>
        <s v="Zone A Subtotal" u="1"/>
        <s v="Zone B Subtotal" u="1"/>
        <s v="Total" u="1"/>
      </sharedItems>
    </cacheField>
    <cacheField name="Acres Treated" numFmtId="0">
      <sharedItems containsBlank="1" containsMixedTypes="1" containsNumber="1" minValue="1.1880677922474701" maxValue="434.97581849424915"/>
    </cacheField>
    <cacheField name="TN Base Load (lbs/yr)" numFmtId="0">
      <sharedItems containsBlank="1" containsMixedTypes="1" containsNumber="1" minValue="12.04227155851563" maxValue="23409"/>
    </cacheField>
    <cacheField name="TN Efficiency (%)" numFmtId="0">
      <sharedItems containsBlank="1" containsMixedTypes="1" containsNumber="1" minValue="0.01" maxValue="1"/>
    </cacheField>
    <cacheField name="TN Credit (lbs/yr)" numFmtId="0">
      <sharedItems containsBlank="1" containsMixedTypes="1" containsNumber="1" minValue="3.0165890254081646" maxValue="14986.134923458611"/>
    </cacheField>
    <cacheField name="TP Base Load (lbs/yr)" numFmtId="0">
      <sharedItems containsBlank="1" containsMixedTypes="1" containsNumber="1" minValue="1.59089499532553" maxValue="3186"/>
    </cacheField>
    <cacheField name="TP Efficiency (%)" numFmtId="0">
      <sharedItems containsBlank="1" containsMixedTypes="1" containsNumber="1" minValue="0.01" maxValue="1"/>
    </cacheField>
    <cacheField name="TP Credit (lbs/yr)" numFmtId="0">
      <sharedItems containsBlank="1" containsMixedTypes="1" containsNumber="1" minValue="0.3985191963290452" maxValue="685.92669356206534"/>
    </cacheField>
    <cacheField name="Notes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"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s v="TOTAL"/>
    <n v="0"/>
    <m/>
    <m/>
    <n v="0"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s v="Pull in the information form the existing project workbook or copy into that workbook the information and formatting from this template."/>
    <m/>
    <m/>
    <x v="0"/>
    <m/>
    <m/>
    <m/>
    <m/>
    <m/>
    <m/>
    <m/>
    <m/>
  </r>
  <r>
    <s v="If a project is in more than one project zone, you will need separate, addiotnal columns for TN Base Load, TN credit, TP Base Load and TP Credit by PZ."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4497">
  <r>
    <n v="820000"/>
    <n v="1400000"/>
    <n v="1400000"/>
    <x v="0"/>
    <x v="0"/>
    <s v="BR1-2"/>
    <s v="62-304.520 (9), F.A.C."/>
    <n v="0.67"/>
    <n v="0.72"/>
    <s v="Natural Lands"/>
    <n v="4.1312805859499997E-3"/>
    <n v="3037.38770007115"/>
    <n v="6.1854002413910996"/>
    <n v="0.74694784946785997"/>
    <n v="2.5553623933630001E-2"/>
    <n v="3.0858511492200002E-3"/>
    <n v="12.548300837328499"/>
    <n v="6120"/>
    <s v="Mangrove swamp"/>
    <n v="6120"/>
    <s v="US Air Force                                    Brevard County"/>
    <s v="US Air Force"/>
    <m/>
    <m/>
    <s v="Natural Lands"/>
    <n v="0"/>
    <n v="1"/>
    <n v="2.5553623933630001E-2"/>
    <n v="3.0858511492200002E-3"/>
    <n v="807.06731404330401"/>
    <m/>
    <n v="-1"/>
    <n v="-1"/>
    <n v="-1"/>
    <n v="-1"/>
    <n v="0"/>
    <m/>
    <m/>
    <s v="Banana River A"/>
    <n v="-1"/>
    <m/>
    <m/>
    <n v="333"/>
    <x v="0"/>
    <m/>
    <x v="0"/>
    <m/>
    <n v="35.391259686508299"/>
    <n v="0.65455581029999998"/>
  </r>
  <r>
    <n v="820000"/>
    <n v="1400000"/>
    <n v="1400000"/>
    <x v="0"/>
    <x v="0"/>
    <s v="BR1-2"/>
    <s v="62-304.520 (9), F.A.C."/>
    <n v="0.67"/>
    <n v="0.72"/>
    <s v="US Air Force"/>
    <n v="0.1654794459026"/>
    <n v="3037.38770007115"/>
    <n v="6.1854002413910996"/>
    <n v="0.74694784946785997"/>
    <n v="1.0235566046312199"/>
    <n v="0.12360451624808"/>
    <n v="502.62523359915599"/>
    <n v="1730"/>
    <s v="Military"/>
    <n v="1730"/>
    <s v="US Air Force                                    Brevard County"/>
    <s v="US Air Force"/>
    <m/>
    <m/>
    <m/>
    <n v="0"/>
    <n v="1"/>
    <n v="1.0235566046312199"/>
    <n v="0.12360451624808"/>
    <n v="1069.3197450963401"/>
    <m/>
    <n v="-1"/>
    <n v="-1"/>
    <n v="-1"/>
    <n v="-1"/>
    <n v="0"/>
    <m/>
    <m/>
    <s v="Banana River A"/>
    <n v="-1"/>
    <m/>
    <m/>
    <n v="333"/>
    <x v="0"/>
    <m/>
    <x v="0"/>
    <m/>
    <n v="122.392145675526"/>
    <n v="0.86725040149999999"/>
  </r>
  <r>
    <n v="820000"/>
    <n v="1400000"/>
    <n v="1400000"/>
    <x v="0"/>
    <x v="0"/>
    <s v="BR1-2"/>
    <s v="62-304.520 (9), F.A.C."/>
    <n v="0.67"/>
    <n v="0.72"/>
    <s v="US Air Force"/>
    <n v="1.985537835146E-2"/>
    <n v="3320.497218689"/>
    <n v="6.1116798089831397"/>
    <n v="0.81582752870958997"/>
    <n v="0.12134971497032999"/>
    <n v="1.619856425206E-2"/>
    <n v="65.929728592040703"/>
    <n v="1730"/>
    <s v="Military"/>
    <n v="1730"/>
    <s v="US Air Force                                    Brevard County"/>
    <s v="US Air Force"/>
    <m/>
    <m/>
    <m/>
    <n v="0"/>
    <n v="1"/>
    <n v="0.12134971497032999"/>
    <n v="1.619856425206E-2"/>
    <n v="65.929728592038998"/>
    <m/>
    <n v="-1"/>
    <n v="-1"/>
    <n v="-1"/>
    <n v="-1"/>
    <n v="0"/>
    <m/>
    <m/>
    <s v="Banana River A"/>
    <n v="-1"/>
    <m/>
    <m/>
    <n v="333"/>
    <x v="0"/>
    <m/>
    <x v="0"/>
    <m/>
    <n v="44.424594711082101"/>
    <n v="5.3470988300000001E-2"/>
  </r>
  <r>
    <n v="820000"/>
    <n v="1400000"/>
    <n v="1400000"/>
    <x v="0"/>
    <x v="0"/>
    <s v="BR1-2"/>
    <s v="62-304.520 (9), F.A.C."/>
    <n v="0.67"/>
    <n v="0.72"/>
    <s v="US Air Force"/>
    <n v="0.11964440404759"/>
    <n v="3320.497218689"/>
    <n v="6.1116798089831397"/>
    <n v="0.81582752870958997"/>
    <n v="0.73122828847548005"/>
    <n v="9.7609198478069994E-2"/>
    <n v="397.27891087172799"/>
    <n v="8140"/>
    <s v="Roads and Highways"/>
    <n v="8140"/>
    <s v="US Air Force                                    Brevard County"/>
    <s v="US Air Force"/>
    <m/>
    <m/>
    <m/>
    <n v="0"/>
    <n v="1"/>
    <n v="0.73122828847548005"/>
    <n v="9.7609198478069994E-2"/>
    <n v="397.27891087172799"/>
    <m/>
    <n v="-1"/>
    <n v="-1"/>
    <n v="-1"/>
    <n v="-1"/>
    <n v="0"/>
    <m/>
    <m/>
    <s v="Banana River A"/>
    <n v="-1"/>
    <m/>
    <m/>
    <n v="333"/>
    <x v="0"/>
    <m/>
    <x v="0"/>
    <m/>
    <n v="110.81143690814901"/>
    <n v="0.32220511829999998"/>
  </r>
  <r>
    <n v="820000"/>
    <n v="1400000"/>
    <n v="1400000"/>
    <x v="0"/>
    <x v="0"/>
    <s v="BR1-2"/>
    <s v="62-304.520 (9), F.A.C."/>
    <n v="0.67"/>
    <n v="0.72"/>
    <s v="US Air Force"/>
    <n v="0.47826355048699998"/>
    <n v="3320.497218689"/>
    <n v="6.1116798089831397"/>
    <n v="0.81582752870958997"/>
    <n v="2.9229936848840001"/>
    <n v="0.39018057046568"/>
    <n v="1588.07278919242"/>
    <n v="1730"/>
    <s v="Military"/>
    <n v="1730"/>
    <s v="US Air Force                                    Brevard County"/>
    <s v="US Air Force"/>
    <m/>
    <m/>
    <m/>
    <n v="0"/>
    <n v="1"/>
    <n v="2.9229936848840001"/>
    <n v="0.39018057046568"/>
    <n v="1588.07278919242"/>
    <m/>
    <n v="-1"/>
    <n v="-1"/>
    <n v="-1"/>
    <n v="-1"/>
    <n v="0"/>
    <m/>
    <m/>
    <s v="Banana River A"/>
    <n v="-1"/>
    <m/>
    <m/>
    <n v="333"/>
    <x v="0"/>
    <m/>
    <x v="0"/>
    <m/>
    <n v="180.870699765431"/>
    <n v="1.2879746871"/>
  </r>
  <r>
    <n v="820000"/>
    <n v="1400000"/>
    <n v="1400000"/>
    <x v="0"/>
    <x v="0"/>
    <s v="BR1-2"/>
    <s v="62-304.520 (9), F.A.C."/>
    <n v="0.67"/>
    <n v="0.72"/>
    <s v="US Air Force"/>
    <n v="0.61776345359886997"/>
    <n v="3339.65197737058"/>
    <n v="6.2272997338786498"/>
    <n v="0.83275082621311003"/>
    <n v="3.84699819019621"/>
    <n v="0.51444302638872996"/>
    <n v="2063.1149393587498"/>
    <n v="1730"/>
    <s v="Military"/>
    <n v="1730"/>
    <s v="US Air Force                                    Brevard County"/>
    <s v="US Air Force"/>
    <m/>
    <m/>
    <m/>
    <n v="0"/>
    <n v="1"/>
    <n v="3.84699819019621"/>
    <n v="0.51444302638872996"/>
    <n v="2063.1149393587498"/>
    <m/>
    <n v="-1"/>
    <n v="-1"/>
    <n v="-1"/>
    <n v="-1"/>
    <n v="0"/>
    <m/>
    <m/>
    <s v="Banana River A"/>
    <n v="-1"/>
    <m/>
    <m/>
    <n v="333"/>
    <x v="0"/>
    <m/>
    <x v="0"/>
    <m/>
    <n v="199.99999998882399"/>
    <n v="1.6732481260000001"/>
  </r>
  <r>
    <n v="820000"/>
    <n v="1400000"/>
    <n v="1400000"/>
    <x v="0"/>
    <x v="0"/>
    <s v="BR1-2"/>
    <s v="62-304.520 (9), F.A.C."/>
    <n v="0.67"/>
    <n v="0.72"/>
    <s v="Natural Lands"/>
    <n v="0.38615229577827997"/>
    <n v="2506.1920409619202"/>
    <n v="4.9340537185686699"/>
    <n v="0.67271370023324994"/>
    <n v="1.90529617091868"/>
    <n v="0.25976993974656998"/>
    <n v="967.77181027871598"/>
    <n v="3200"/>
    <s v="Shrub and Brushland"/>
    <n v="3200"/>
    <s v="US Air Force                                    Brevard County"/>
    <s v="US Air Force"/>
    <m/>
    <m/>
    <s v="Natural Lands"/>
    <n v="0"/>
    <n v="1"/>
    <n v="1.90529617091868"/>
    <n v="0.25976993974656998"/>
    <n v="967.77181027871598"/>
    <m/>
    <n v="-1"/>
    <n v="-1"/>
    <n v="-1"/>
    <n v="-1"/>
    <n v="0"/>
    <m/>
    <m/>
    <s v="Banana River A"/>
    <n v="-1"/>
    <m/>
    <m/>
    <n v="333"/>
    <x v="0"/>
    <m/>
    <x v="0"/>
    <m/>
    <n v="166.284424997288"/>
    <n v="0.78489197909999997"/>
  </r>
  <r>
    <n v="820000"/>
    <n v="1400000"/>
    <n v="1400000"/>
    <x v="0"/>
    <x v="0"/>
    <s v="BR1-2"/>
    <s v="62-304.520 (9), F.A.C."/>
    <n v="0.67"/>
    <n v="0.72"/>
    <s v="Natural Lands"/>
    <n v="0.23161115788962"/>
    <n v="2506.1920409619202"/>
    <n v="4.9340537185686699"/>
    <n v="0.67271370023324994"/>
    <n v="1.1427818948473101"/>
    <n v="0.15580799903923001"/>
    <n v="580.46204050095901"/>
    <n v="3100"/>
    <s v="Herbaceous Dry Prairie"/>
    <n v="3100"/>
    <s v="US Air Force                                    Brevard County"/>
    <s v="US Air Force"/>
    <m/>
    <m/>
    <s v="Natural Lands"/>
    <n v="0"/>
    <n v="1"/>
    <n v="1.1427818948473101"/>
    <n v="0.15580799903923001"/>
    <n v="580.46204050095901"/>
    <m/>
    <n v="-1"/>
    <n v="-1"/>
    <n v="-1"/>
    <n v="-1"/>
    <n v="0"/>
    <m/>
    <m/>
    <s v="Banana River A"/>
    <n v="-1"/>
    <m/>
    <m/>
    <n v="333"/>
    <x v="0"/>
    <m/>
    <x v="0"/>
    <m/>
    <n v="136.23531202168999"/>
    <n v="0.47077213340000001"/>
  </r>
  <r>
    <n v="820000"/>
    <n v="1400000"/>
    <n v="1400000"/>
    <x v="0"/>
    <x v="0"/>
    <s v="BR1-2"/>
    <s v="62-304.520 (9), F.A.C."/>
    <n v="0.67"/>
    <n v="0.72"/>
    <s v="Natural Lands"/>
    <n v="4.9684828335669999E-2"/>
    <n v="3020.3473831965498"/>
    <n v="5.0369683083788104"/>
    <n v="0.67094098090900001"/>
    <n v="0.25026090573401"/>
    <n v="3.333558745983E-2"/>
    <n v="150.06544124820999"/>
    <n v="5300"/>
    <s v="Reservoirs"/>
    <n v="5300"/>
    <s v="US Air Force                                    Brevard County"/>
    <s v="US Air Force"/>
    <m/>
    <m/>
    <s v="Natural Lands"/>
    <n v="0"/>
    <n v="1"/>
    <n v="0.25026090573401"/>
    <n v="3.333558745983E-2"/>
    <n v="150.06544124820999"/>
    <m/>
    <n v="-1"/>
    <n v="-1"/>
    <n v="-1"/>
    <n v="-1"/>
    <n v="0"/>
    <m/>
    <m/>
    <s v="Banana River A"/>
    <n v="-1"/>
    <m/>
    <m/>
    <n v="333"/>
    <x v="0"/>
    <m/>
    <x v="0"/>
    <m/>
    <n v="70.381958404256494"/>
    <n v="0.121707576"/>
  </r>
  <r>
    <n v="820000"/>
    <n v="1400000"/>
    <n v="1400000"/>
    <x v="0"/>
    <x v="0"/>
    <s v="BR1-2"/>
    <s v="62-304.520 (9), F.A.C."/>
    <n v="0.67"/>
    <n v="0.72"/>
    <s v="US Air Force"/>
    <n v="0.56807848231494995"/>
    <n v="3020.3473831965498"/>
    <n v="5.0369683083788104"/>
    <n v="0.67094098090900001"/>
    <n v="2.86139331209238"/>
    <n v="0.38114713415770002"/>
    <n v="1715.7943575102499"/>
    <n v="1730"/>
    <s v="Military"/>
    <n v="1730"/>
    <s v="US Air Force                                    Brevard County"/>
    <s v="US Air Force"/>
    <m/>
    <m/>
    <m/>
    <n v="0"/>
    <n v="1"/>
    <n v="2.86139331209238"/>
    <n v="0.38114713415770002"/>
    <n v="1715.7943575102599"/>
    <m/>
    <n v="-1"/>
    <n v="-1"/>
    <n v="-1"/>
    <n v="-1"/>
    <n v="0"/>
    <m/>
    <m/>
    <s v="Banana River A"/>
    <n v="-1"/>
    <m/>
    <m/>
    <n v="333"/>
    <x v="0"/>
    <m/>
    <x v="0"/>
    <m/>
    <n v="188.57277494452299"/>
    <n v="1.3915607117"/>
  </r>
  <r>
    <n v="820000"/>
    <n v="1400000"/>
    <n v="1400000"/>
    <x v="0"/>
    <x v="0"/>
    <s v="BR1-2"/>
    <s v="62-304.520 (9), F.A.C."/>
    <n v="0.67"/>
    <n v="0.72"/>
    <s v="US Air Force"/>
    <n v="0.33885026787028"/>
    <n v="3331.2174378961099"/>
    <n v="6.0883907215498896"/>
    <n v="0.81194625525581998"/>
    <n v="2.0630528268961199"/>
    <n v="0.27512820608970001"/>
    <n v="1128.7839211652499"/>
    <n v="1730"/>
    <s v="Military"/>
    <n v="1730"/>
    <s v="US Air Force                                    Brevard County"/>
    <s v="US Air Force"/>
    <m/>
    <m/>
    <m/>
    <n v="0"/>
    <n v="1"/>
    <n v="2.0630528268961199"/>
    <n v="0.27512820608970001"/>
    <n v="1128.7839211652499"/>
    <m/>
    <n v="-1"/>
    <n v="-1"/>
    <n v="-1"/>
    <n v="-1"/>
    <n v="0"/>
    <m/>
    <m/>
    <s v="Banana River A"/>
    <n v="-1"/>
    <m/>
    <m/>
    <n v="333"/>
    <x v="0"/>
    <m/>
    <x v="0"/>
    <m/>
    <n v="165.29186857809401"/>
    <n v="0.91547763270000004"/>
  </r>
  <r>
    <n v="820000"/>
    <n v="1400000"/>
    <n v="1400000"/>
    <x v="0"/>
    <x v="0"/>
    <s v="BR1-2"/>
    <s v="62-304.520 (9), F.A.C."/>
    <n v="0.67"/>
    <n v="0.72"/>
    <s v="US Air Force"/>
    <n v="0.18498944456142999"/>
    <n v="3331.2174378961099"/>
    <n v="6.0883907215498896"/>
    <n v="0.81194625525581998"/>
    <n v="1.1262880178525201"/>
    <n v="0.15020148677351"/>
    <n v="616.24006354977803"/>
    <n v="8140"/>
    <s v="Roads and Highways"/>
    <n v="8140"/>
    <s v="US Air Force                                    Brevard County"/>
    <s v="US Air Force"/>
    <m/>
    <m/>
    <m/>
    <n v="0"/>
    <n v="1"/>
    <n v="1.1262880178525201"/>
    <n v="0.15020148677351"/>
    <n v="616.24006354977803"/>
    <m/>
    <n v="-1"/>
    <n v="-1"/>
    <n v="-1"/>
    <n v="-1"/>
    <n v="0"/>
    <m/>
    <m/>
    <s v="Banana River A"/>
    <n v="-1"/>
    <m/>
    <m/>
    <n v="333"/>
    <x v="0"/>
    <m/>
    <x v="0"/>
    <m/>
    <n v="139.89714133176301"/>
    <n v="0.49978918369999997"/>
  </r>
  <r>
    <n v="820000"/>
    <n v="1400000"/>
    <n v="1400000"/>
    <x v="0"/>
    <x v="0"/>
    <s v="BR1-2"/>
    <s v="62-304.520 (9), F.A.C."/>
    <n v="0.67"/>
    <n v="0.72"/>
    <s v="US Air Force"/>
    <n v="9.3923809271910005E-2"/>
    <n v="3331.2174378961099"/>
    <n v="6.0883907215498896"/>
    <n v="0.81194625525581998"/>
    <n v="0.57184484890371001"/>
    <n v="7.6261085217680005E-2"/>
    <n v="312.88063128021503"/>
    <n v="1730"/>
    <s v="Military"/>
    <n v="1730"/>
    <s v="US Air Force                                    Brevard County"/>
    <s v="US Air Force"/>
    <m/>
    <m/>
    <m/>
    <n v="0"/>
    <n v="1"/>
    <n v="0.57184484890371001"/>
    <n v="7.6261085217680005E-2"/>
    <n v="312.88063128021702"/>
    <m/>
    <n v="-1"/>
    <n v="-1"/>
    <n v="-1"/>
    <n v="-1"/>
    <n v="0"/>
    <m/>
    <m/>
    <s v="Banana River A"/>
    <n v="-1"/>
    <m/>
    <m/>
    <n v="333"/>
    <x v="0"/>
    <m/>
    <x v="0"/>
    <m/>
    <n v="96.665694134815197"/>
    <n v="0.2537555809"/>
  </r>
  <r>
    <n v="820000"/>
    <n v="1400000"/>
    <n v="1400000"/>
    <x v="0"/>
    <x v="0"/>
    <s v="BR1-2"/>
    <s v="62-304.520 (9), F.A.C."/>
    <n v="0.67"/>
    <n v="0.72"/>
    <s v="Natural Lands"/>
    <n v="2.7867411719209999E-2"/>
    <n v="2234.8955501876499"/>
    <n v="4.3841900077285496"/>
    <n v="0.59946723126604995"/>
    <n v="0.12217602800065"/>
    <n v="1.6705600145870001E-2"/>
    <n v="62.280754446527702"/>
    <n v="3200"/>
    <s v="Shrub and Brushland"/>
    <n v="3200"/>
    <s v="US Air Force                                    Brevard County"/>
    <s v="US Air Force"/>
    <m/>
    <m/>
    <s v="Natural Lands"/>
    <n v="0"/>
    <n v="1"/>
    <n v="0.12217602800065"/>
    <n v="1.6705600145870001E-2"/>
    <n v="1380.6367936709701"/>
    <m/>
    <n v="-1"/>
    <n v="-1"/>
    <n v="-1"/>
    <n v="-1"/>
    <n v="0"/>
    <m/>
    <m/>
    <s v="Banana River A"/>
    <n v="-1"/>
    <m/>
    <m/>
    <n v="333"/>
    <x v="0"/>
    <m/>
    <x v="0"/>
    <m/>
    <n v="52.128363882737197"/>
    <n v="1.11973787"/>
  </r>
  <r>
    <n v="820000"/>
    <n v="1400000"/>
    <n v="1400000"/>
    <x v="0"/>
    <x v="0"/>
    <s v="BR1-2"/>
    <s v="62-304.520 (9), F.A.C."/>
    <n v="0.67"/>
    <n v="0.72"/>
    <s v="US Air Force"/>
    <n v="0.61776345373694996"/>
    <n v="3321.1297618782301"/>
    <n v="6.88215595000701"/>
    <n v="0.92870571563329996"/>
    <n v="4.25154442883266"/>
    <n v="0.57372045039487995"/>
    <n v="2051.67259200648"/>
    <n v="1730"/>
    <s v="Military"/>
    <n v="1730"/>
    <s v="US Air Force                                    Brevard County"/>
    <s v="US Air Force"/>
    <m/>
    <m/>
    <m/>
    <n v="0"/>
    <n v="1"/>
    <n v="4.25154442883266"/>
    <n v="0.57372045039487995"/>
    <n v="2051.67259200648"/>
    <m/>
    <n v="-1"/>
    <n v="-1"/>
    <n v="-1"/>
    <n v="-1"/>
    <n v="0"/>
    <m/>
    <m/>
    <s v="Banana River A"/>
    <n v="-1"/>
    <m/>
    <m/>
    <n v="333"/>
    <x v="0"/>
    <m/>
    <x v="0"/>
    <m/>
    <n v="200.00000001117499"/>
    <n v="1.6639680389"/>
  </r>
  <r>
    <n v="820000"/>
    <n v="1400000"/>
    <n v="1400000"/>
    <x v="0"/>
    <x v="0"/>
    <s v="BR1-2"/>
    <s v="62-304.520 (9), F.A.C."/>
    <n v="0.67"/>
    <n v="0.72"/>
    <s v="US Air Force"/>
    <n v="0.61776345341476002"/>
    <n v="3329.4311931452598"/>
    <n v="6.2080611775793297"/>
    <n v="0.83016240942776998"/>
    <n v="3.8351133120715399"/>
    <n v="0.51284399694322003"/>
    <n v="2056.8009117842498"/>
    <n v="1730"/>
    <s v="Military"/>
    <n v="1730"/>
    <s v="US Air Force                                    Brevard County"/>
    <s v="US Air Force"/>
    <m/>
    <m/>
    <m/>
    <n v="0"/>
    <n v="1"/>
    <n v="3.8351133120715399"/>
    <n v="0.51284399694322003"/>
    <n v="2056.8009117842498"/>
    <m/>
    <n v="-1"/>
    <n v="-1"/>
    <n v="-1"/>
    <n v="-1"/>
    <n v="0"/>
    <m/>
    <m/>
    <s v="Banana River A"/>
    <n v="-1"/>
    <m/>
    <m/>
    <n v="333"/>
    <x v="0"/>
    <m/>
    <x v="0"/>
    <m/>
    <n v="199.99999995902101"/>
    <n v="1.6681272601999999"/>
  </r>
  <r>
    <n v="820000"/>
    <n v="1400000"/>
    <n v="1400000"/>
    <x v="0"/>
    <x v="0"/>
    <s v="BR1-2"/>
    <s v="62-304.520 (9), F.A.C."/>
    <n v="0.67"/>
    <n v="0.72"/>
    <s v="US Air Force"/>
    <n v="0.61776345332270999"/>
    <n v="3338.2197701988298"/>
    <n v="7.1736926322670298"/>
    <n v="0.95643025134107995"/>
    <n v="4.4316451335849703"/>
    <n v="0.59084765493076996"/>
    <n v="2062.2301731881798"/>
    <n v="1730"/>
    <s v="Military"/>
    <n v="1730"/>
    <s v="US Air Force                                    Brevard County"/>
    <s v="US Air Force"/>
    <m/>
    <m/>
    <m/>
    <n v="0"/>
    <n v="1"/>
    <n v="4.4316451335849703"/>
    <n v="0.59084765493076996"/>
    <n v="2062.2301731881798"/>
    <m/>
    <n v="-1"/>
    <n v="-1"/>
    <n v="-1"/>
    <n v="-1"/>
    <n v="0"/>
    <m/>
    <m/>
    <s v="Banana River A"/>
    <n v="-1"/>
    <m/>
    <m/>
    <n v="333"/>
    <x v="0"/>
    <m/>
    <x v="0"/>
    <m/>
    <n v="199.99999994411999"/>
    <n v="1.6725305541"/>
  </r>
  <r>
    <n v="820000"/>
    <n v="1400000"/>
    <n v="1400000"/>
    <x v="0"/>
    <x v="0"/>
    <s v="BR1-2"/>
    <s v="62-304.520 (9), F.A.C."/>
    <n v="0.67"/>
    <n v="0.72"/>
    <s v="US Air Force"/>
    <n v="2.135155718452E-2"/>
    <n v="3363.1563199542802"/>
    <n v="6.7740399788836898"/>
    <n v="0.91882059194082999"/>
    <n v="0.14463630197937"/>
    <n v="1.9618250411140001E-2"/>
    <n v="71.808624485990407"/>
    <n v="1730"/>
    <s v="Military"/>
    <n v="1730"/>
    <s v="US Air Force                                    Brevard County"/>
    <s v="US Air Force"/>
    <m/>
    <m/>
    <m/>
    <n v="0"/>
    <n v="1"/>
    <n v="0.14463630197937"/>
    <n v="1.9618250411140001E-2"/>
    <n v="71.808624485989299"/>
    <m/>
    <n v="-1"/>
    <n v="-1"/>
    <n v="-1"/>
    <n v="-1"/>
    <n v="0"/>
    <m/>
    <m/>
    <s v="Banana River A"/>
    <n v="-1"/>
    <m/>
    <m/>
    <n v="333"/>
    <x v="0"/>
    <m/>
    <x v="0"/>
    <m/>
    <n v="46.077105384941703"/>
    <n v="5.8238949300000002E-2"/>
  </r>
  <r>
    <n v="820000"/>
    <n v="1400000"/>
    <n v="1400000"/>
    <x v="0"/>
    <x v="0"/>
    <s v="BR1-2"/>
    <s v="62-304.520 (9), F.A.C."/>
    <n v="0.67"/>
    <n v="0.72"/>
    <s v="US Air Force"/>
    <n v="0.11635564504162001"/>
    <n v="3363.1563199542802"/>
    <n v="6.7740399788836898"/>
    <n v="0.91882059194082999"/>
    <n v="0.78819779128077005"/>
    <n v="0.10690996265280001"/>
    <n v="391.32222298410102"/>
    <n v="8140"/>
    <s v="Roads and Highways"/>
    <n v="8140"/>
    <s v="US Air Force                                    Brevard County"/>
    <s v="US Air Force"/>
    <m/>
    <m/>
    <m/>
    <n v="0"/>
    <n v="1"/>
    <n v="0.78819779128077005"/>
    <n v="0.10690996265280001"/>
    <n v="391.32222298410102"/>
    <m/>
    <n v="-1"/>
    <n v="-1"/>
    <n v="-1"/>
    <n v="-1"/>
    <n v="0"/>
    <m/>
    <m/>
    <s v="Banana River A"/>
    <n v="-1"/>
    <m/>
    <m/>
    <n v="333"/>
    <x v="0"/>
    <m/>
    <x v="0"/>
    <m/>
    <n v="109.851190636021"/>
    <n v="0.31737406569999999"/>
  </r>
  <r>
    <n v="820000"/>
    <n v="1400000"/>
    <n v="1400000"/>
    <x v="0"/>
    <x v="0"/>
    <s v="BR1-2"/>
    <s v="62-304.520 (9), F.A.C."/>
    <n v="0.67"/>
    <n v="0.72"/>
    <s v="US Air Force"/>
    <n v="0.48005608961072999"/>
    <n v="3363.1563199542802"/>
    <n v="6.7740399788836898"/>
    <n v="0.91882059194082999"/>
    <n v="3.2519191431297001"/>
    <n v="0.44108542042094001"/>
    <n v="1614.5036717068799"/>
    <n v="1730"/>
    <s v="Military"/>
    <n v="1730"/>
    <s v="US Air Force                                    Brevard County"/>
    <s v="US Air Force"/>
    <m/>
    <m/>
    <m/>
    <n v="0"/>
    <n v="1"/>
    <n v="3.2519191431297001"/>
    <n v="0.44108542042094001"/>
    <n v="1614.5036717068799"/>
    <m/>
    <n v="-1"/>
    <n v="-1"/>
    <n v="-1"/>
    <n v="-1"/>
    <n v="0"/>
    <m/>
    <m/>
    <s v="Banana River A"/>
    <n v="-1"/>
    <m/>
    <m/>
    <n v="333"/>
    <x v="0"/>
    <m/>
    <x v="0"/>
    <m/>
    <n v="180.90869048372099"/>
    <n v="1.309410926"/>
  </r>
  <r>
    <n v="820000"/>
    <n v="1400000"/>
    <n v="1400000"/>
    <x v="0"/>
    <x v="0"/>
    <s v="BR1-2"/>
    <s v="62-304.520 (9), F.A.C."/>
    <n v="0.67"/>
    <n v="0.72"/>
    <s v="US Air Force"/>
    <n v="0.52070085958871004"/>
    <n v="3351.0341179554798"/>
    <n v="6.3400337293518403"/>
    <n v="0.84886273489304997"/>
    <n v="3.3012610126949502"/>
    <n v="0.44200355573164002"/>
    <n v="1744.8863457305299"/>
    <n v="1730"/>
    <s v="Military"/>
    <n v="1730"/>
    <s v="US Air Force                                    Brevard County"/>
    <s v="US Air Force"/>
    <m/>
    <m/>
    <m/>
    <n v="0"/>
    <n v="1"/>
    <n v="3.3012610126949502"/>
    <n v="0.44200355573164002"/>
    <n v="1744.8863457305299"/>
    <m/>
    <n v="-1"/>
    <n v="-1"/>
    <n v="-1"/>
    <n v="-1"/>
    <n v="0"/>
    <m/>
    <m/>
    <s v="Banana River A"/>
    <n v="-1"/>
    <m/>
    <m/>
    <n v="333"/>
    <x v="0"/>
    <m/>
    <x v="0"/>
    <m/>
    <n v="184.00687434427499"/>
    <n v="1.4151551871000001"/>
  </r>
  <r>
    <n v="820000"/>
    <n v="1400000"/>
    <n v="1400000"/>
    <x v="0"/>
    <x v="0"/>
    <s v="BR1-2"/>
    <s v="62-304.520 (9), F.A.C."/>
    <n v="0.67"/>
    <n v="0.72"/>
    <s v="US Air Force"/>
    <n v="8.9884541610099997E-2"/>
    <n v="3351.0341179554798"/>
    <n v="6.3400337293518403"/>
    <n v="0.84886273489304997"/>
    <n v="0.56987102555538005"/>
    <n v="7.6299637815760005E-2"/>
    <n v="301.20616561224801"/>
    <n v="8140"/>
    <s v="Roads and Highways"/>
    <n v="8140"/>
    <s v="US Air Force                                    Brevard County"/>
    <s v="US Air Force"/>
    <m/>
    <m/>
    <m/>
    <n v="0"/>
    <n v="1"/>
    <n v="0.56987102555538005"/>
    <n v="7.6299637815760005E-2"/>
    <n v="301.20616561224699"/>
    <m/>
    <n v="-1"/>
    <n v="-1"/>
    <n v="-1"/>
    <n v="-1"/>
    <n v="0"/>
    <m/>
    <m/>
    <s v="Banana River A"/>
    <n v="-1"/>
    <m/>
    <m/>
    <n v="333"/>
    <x v="0"/>
    <m/>
    <x v="0"/>
    <m/>
    <n v="93.899058867591904"/>
    <n v="0.24428723890000001"/>
  </r>
  <r>
    <n v="820000"/>
    <n v="1400000"/>
    <n v="1400000"/>
    <x v="0"/>
    <x v="0"/>
    <s v="BR1-2"/>
    <s v="62-304.520 (9), F.A.C."/>
    <n v="0.67"/>
    <n v="0.72"/>
    <s v="US Air Force"/>
    <n v="7.1782457403200004E-3"/>
    <n v="3351.0341179554798"/>
    <n v="6.3400337293518403"/>
    <n v="0.84886273489304997"/>
    <n v="4.5510320111229997E-2"/>
    <n v="6.0933453108600001E-3"/>
    <n v="24.054546382897701"/>
    <n v="1730"/>
    <s v="Military"/>
    <n v="1730"/>
    <s v="US Air Force                                    Brevard County"/>
    <s v="US Air Force"/>
    <m/>
    <m/>
    <m/>
    <n v="0"/>
    <n v="1"/>
    <n v="4.5510320111229997E-2"/>
    <n v="6.0933453108600001E-3"/>
    <n v="24.054546382899101"/>
    <m/>
    <n v="-1"/>
    <n v="-1"/>
    <n v="-1"/>
    <n v="-1"/>
    <n v="0"/>
    <m/>
    <m/>
    <s v="Banana River A"/>
    <n v="-1"/>
    <m/>
    <m/>
    <n v="333"/>
    <x v="0"/>
    <m/>
    <x v="0"/>
    <m/>
    <n v="26.756244928988298"/>
    <n v="1.9508958900000001E-2"/>
  </r>
  <r>
    <n v="820000"/>
    <n v="1400000"/>
    <n v="1400000"/>
    <x v="0"/>
    <x v="0"/>
    <s v="BR1-2"/>
    <s v="62-304.520 (9), F.A.C."/>
    <n v="0.67"/>
    <n v="0.72"/>
    <s v="US Air Force"/>
    <n v="3.505553730904E-2"/>
    <n v="3369.1198447093898"/>
    <n v="6.5265973932621302"/>
    <n v="0.87672611310423998"/>
    <n v="0.22879337842062999"/>
    <n v="3.0734104967740001E-2"/>
    <n v="118.10630641486399"/>
    <n v="8140"/>
    <s v="Roads and Highways"/>
    <n v="8140"/>
    <s v="US Air Force                                    Brevard County"/>
    <s v="US Air Force"/>
    <m/>
    <m/>
    <m/>
    <n v="0"/>
    <n v="1"/>
    <n v="0.22879337842062999"/>
    <n v="3.0734104967740001E-2"/>
    <n v="446.71560919911502"/>
    <m/>
    <n v="-1"/>
    <n v="-1"/>
    <n v="-1"/>
    <n v="-1"/>
    <n v="0"/>
    <m/>
    <m/>
    <s v="Banana River A"/>
    <n v="-1"/>
    <m/>
    <m/>
    <n v="333"/>
    <x v="0"/>
    <m/>
    <x v="0"/>
    <m/>
    <n v="58.906633982703603"/>
    <n v="0.36229976419999999"/>
  </r>
  <r>
    <n v="820000"/>
    <n v="1400000"/>
    <n v="1400000"/>
    <x v="0"/>
    <x v="0"/>
    <s v="BR1-2"/>
    <s v="62-304.520 (9), F.A.C."/>
    <n v="0.67"/>
    <n v="0.72"/>
    <s v="US Air Force"/>
    <n v="0.17094450957060001"/>
    <n v="3369.1198447093898"/>
    <n v="6.5265973932621302"/>
    <n v="0.87672611310423998"/>
    <n v="1.1156859905559999"/>
    <n v="0.14987151543235"/>
    <n v="575.93253953845101"/>
    <n v="1730"/>
    <s v="Military"/>
    <n v="1730"/>
    <s v="US Air Force                                    Brevard County"/>
    <s v="US Air Force"/>
    <m/>
    <m/>
    <m/>
    <n v="0"/>
    <n v="1"/>
    <n v="1.1156859905559999"/>
    <n v="0.14987151543235"/>
    <n v="1010.96032095344"/>
    <m/>
    <n v="-1"/>
    <n v="-1"/>
    <n v="-1"/>
    <n v="-1"/>
    <n v="0"/>
    <m/>
    <m/>
    <s v="Banana River A"/>
    <n v="-1"/>
    <m/>
    <m/>
    <n v="333"/>
    <x v="0"/>
    <m/>
    <x v="0"/>
    <m/>
    <n v="124.94368202330701"/>
    <n v="0.81991915729999998"/>
  </r>
  <r>
    <n v="820000"/>
    <n v="1400000"/>
    <n v="1400000"/>
    <x v="0"/>
    <x v="0"/>
    <s v="BR1-2"/>
    <s v="62-304.520 (9), F.A.C."/>
    <n v="0.67"/>
    <n v="0.72"/>
    <s v="US Air Force"/>
    <n v="0.28061333932854998"/>
    <n v="3290.4885013316102"/>
    <n v="7.2275824818485104"/>
    <n v="0.95677200972351995"/>
    <n v="2.0281560555040601"/>
    <n v="0.26848298862460002"/>
    <n v="923.35496638087"/>
    <n v="1730"/>
    <s v="Military"/>
    <n v="1730"/>
    <s v="US Air Force                                    Brevard County"/>
    <s v="US Air Force"/>
    <m/>
    <m/>
    <m/>
    <n v="0"/>
    <n v="1"/>
    <n v="2.0281560555040601"/>
    <n v="0.26848298862460002"/>
    <n v="2032.7435406857201"/>
    <m/>
    <n v="-1"/>
    <n v="-1"/>
    <n v="-1"/>
    <n v="-1"/>
    <n v="0"/>
    <m/>
    <m/>
    <s v="Banana River A"/>
    <n v="-1"/>
    <m/>
    <m/>
    <n v="333"/>
    <x v="0"/>
    <m/>
    <x v="0"/>
    <m/>
    <n v="157.49854608743999"/>
    <n v="1.6486160103"/>
  </r>
  <r>
    <n v="820000"/>
    <n v="1400000"/>
    <n v="1400000"/>
    <x v="0"/>
    <x v="0"/>
    <s v="BR1-2"/>
    <s v="62-304.520 (9), F.A.C."/>
    <n v="0.67"/>
    <n v="0.72"/>
    <s v="Natural Lands"/>
    <n v="0.61776345359886997"/>
    <n v="2583.6822355606701"/>
    <n v="5.0656695505608704"/>
    <n v="0.69328666543610995"/>
    <n v="3.1293855163451298"/>
    <n v="0.42828716477385997"/>
    <n v="1596.10446084202"/>
    <n v="3200"/>
    <s v="Shrub and Brushland"/>
    <n v="3200"/>
    <s v="US Air Force                                    Brevard County"/>
    <s v="US Air Force"/>
    <m/>
    <m/>
    <s v="Natural Lands"/>
    <n v="0"/>
    <n v="1"/>
    <n v="3.1293855163451298"/>
    <n v="0.42828716477385997"/>
    <n v="1596.10446084202"/>
    <m/>
    <n v="-1"/>
    <n v="-1"/>
    <n v="-1"/>
    <n v="-1"/>
    <n v="0"/>
    <m/>
    <m/>
    <s v="Banana River A"/>
    <n v="-1"/>
    <m/>
    <m/>
    <n v="333"/>
    <x v="0"/>
    <m/>
    <x v="0"/>
    <m/>
    <n v="199.99999998882399"/>
    <n v="1.2944886138"/>
  </r>
  <r>
    <n v="820000"/>
    <n v="1400000"/>
    <n v="1400000"/>
    <x v="0"/>
    <x v="0"/>
    <s v="BR1-2"/>
    <s v="62-304.520 (9), F.A.C."/>
    <n v="0.67"/>
    <n v="0.72"/>
    <s v="Natural Lands"/>
    <n v="0.55760340378150997"/>
    <n v="2581.3781758733899"/>
    <n v="5.1841886915985098"/>
    <n v="0.70441538363797995"/>
    <n v="2.8907212602809498"/>
    <n v="0.39278441559258997"/>
    <n v="1439.3852573143099"/>
    <n v="3200"/>
    <s v="Shrub and Brushland"/>
    <n v="3200"/>
    <s v="US Air Force                                    Brevard County"/>
    <s v="US Air Force"/>
    <m/>
    <m/>
    <s v="Natural Lands"/>
    <n v="0"/>
    <n v="1"/>
    <n v="2.8907212602809498"/>
    <n v="0.39278441559258997"/>
    <n v="1439.3852573143099"/>
    <m/>
    <n v="-1"/>
    <n v="-1"/>
    <n v="-1"/>
    <n v="-1"/>
    <n v="0"/>
    <m/>
    <m/>
    <s v="Banana River A"/>
    <n v="-1"/>
    <m/>
    <m/>
    <n v="333"/>
    <x v="0"/>
    <m/>
    <x v="0"/>
    <m/>
    <n v="187.41680409086999"/>
    <n v="1.1673846369000001"/>
  </r>
  <r>
    <n v="820000"/>
    <n v="1400000"/>
    <n v="1400000"/>
    <x v="0"/>
    <x v="0"/>
    <s v="BR1-2"/>
    <s v="62-304.520 (9), F.A.C."/>
    <n v="0.67"/>
    <n v="0.72"/>
    <s v="Natural Lands"/>
    <n v="6.6961143990000002E-5"/>
    <n v="2581.3781758733899"/>
    <n v="5.1841886915985098"/>
    <n v="0.70441538363797995"/>
    <n v="3.4713920549000001E-4"/>
    <n v="4.7168459930000003E-5"/>
    <n v="0.17285203575052999"/>
    <n v="3200"/>
    <s v="Shrub and Brushland"/>
    <n v="3200"/>
    <s v="US Air Force                                    Brevard County"/>
    <s v="US Air Force"/>
    <m/>
    <m/>
    <s v="Natural Lands"/>
    <n v="0"/>
    <n v="1"/>
    <n v="3.4713920549000001E-4"/>
    <n v="4.7168459930000003E-5"/>
    <n v="0.17285203575092001"/>
    <m/>
    <n v="-1"/>
    <n v="-1"/>
    <n v="-1"/>
    <n v="-1"/>
    <n v="0"/>
    <m/>
    <m/>
    <s v="Banana River A"/>
    <n v="-1"/>
    <m/>
    <m/>
    <n v="333"/>
    <x v="0"/>
    <m/>
    <x v="0"/>
    <m/>
    <n v="2.58524671822006"/>
    <n v="1.4018820000000001E-4"/>
  </r>
  <r>
    <n v="820000"/>
    <n v="1400000"/>
    <n v="1400000"/>
    <x v="0"/>
    <x v="0"/>
    <s v="BR1-2"/>
    <s v="62-304.520 (9), F.A.C."/>
    <n v="0.67"/>
    <n v="0.72"/>
    <s v="US Air Force"/>
    <n v="6.009308855829E-2"/>
    <n v="2581.3781758733899"/>
    <n v="5.1841886915985098"/>
    <n v="0.70441538363797995"/>
    <n v="0.31153391014713999"/>
    <n v="4.2330496030779999E-2"/>
    <n v="155.12298732521"/>
    <n v="8140"/>
    <s v="Roads and Highways"/>
    <n v="8140"/>
    <s v="US Air Force                                    Brevard County"/>
    <s v="US Air Force"/>
    <m/>
    <m/>
    <m/>
    <n v="0"/>
    <n v="1"/>
    <n v="0.31153391014713999"/>
    <n v="4.2330496030779999E-2"/>
    <n v="155.12298732521"/>
    <m/>
    <n v="-1"/>
    <n v="-1"/>
    <n v="-1"/>
    <n v="-1"/>
    <n v="0"/>
    <m/>
    <m/>
    <s v="Banana River A"/>
    <n v="-1"/>
    <m/>
    <m/>
    <n v="333"/>
    <x v="0"/>
    <m/>
    <x v="0"/>
    <m/>
    <n v="76.972537632559906"/>
    <n v="0.12580939769999999"/>
  </r>
  <r>
    <n v="820000"/>
    <n v="1400000"/>
    <n v="1400000"/>
    <x v="0"/>
    <x v="0"/>
    <s v="BR1-2"/>
    <s v="62-304.520 (9), F.A.C."/>
    <n v="0.67"/>
    <n v="0.72"/>
    <s v="Natural Lands"/>
    <n v="0.28023475757604999"/>
    <n v="1306.5869469143399"/>
    <n v="0"/>
    <n v="0"/>
    <n v="0"/>
    <n v="0"/>
    <n v="366.15107632057197"/>
    <n v="5300"/>
    <s v="Reservoirs"/>
    <n v="5300"/>
    <s v="US Air Force                                    Brevard County"/>
    <s v="US Air Force"/>
    <m/>
    <m/>
    <s v="Natural Lands"/>
    <n v="0"/>
    <n v="1"/>
    <n v="0"/>
    <n v="0"/>
    <n v="366.15107632057197"/>
    <m/>
    <n v="-1"/>
    <n v="-1"/>
    <n v="-1"/>
    <n v="-1"/>
    <n v="0"/>
    <m/>
    <m/>
    <s v="Banana River A"/>
    <n v="-1"/>
    <m/>
    <m/>
    <n v="333"/>
    <x v="0"/>
    <m/>
    <x v="0"/>
    <m/>
    <n v="149.83664887867201"/>
    <n v="0.29695951040000002"/>
  </r>
  <r>
    <n v="820000"/>
    <n v="1400000"/>
    <n v="1400000"/>
    <x v="0"/>
    <x v="0"/>
    <s v="BR1-2"/>
    <s v="62-304.520 (9), F.A.C."/>
    <n v="0.67"/>
    <n v="0.72"/>
    <s v="Natural Lands"/>
    <n v="0.26726966854133999"/>
    <n v="1306.5869469143399"/>
    <n v="0"/>
    <n v="0"/>
    <n v="0"/>
    <n v="0"/>
    <n v="349.21106022223699"/>
    <n v="3100"/>
    <s v="Herbaceous Dry Prairie"/>
    <n v="3100"/>
    <s v="US Air Force                                    Brevard County"/>
    <s v="US Air Force"/>
    <m/>
    <m/>
    <s v="Natural Lands"/>
    <n v="0"/>
    <n v="1"/>
    <n v="0"/>
    <n v="0"/>
    <n v="349.21106022223699"/>
    <m/>
    <n v="-1"/>
    <n v="-1"/>
    <n v="-1"/>
    <n v="-1"/>
    <n v="0"/>
    <m/>
    <m/>
    <s v="Banana River A"/>
    <n v="-1"/>
    <m/>
    <m/>
    <n v="333"/>
    <x v="0"/>
    <m/>
    <x v="0"/>
    <m/>
    <n v="175.88555600767501"/>
    <n v="0.28322064899999999"/>
  </r>
  <r>
    <n v="820000"/>
    <n v="1400000"/>
    <n v="1400000"/>
    <x v="0"/>
    <x v="0"/>
    <s v="BR1-2"/>
    <s v="62-304.520 (9), F.A.C."/>
    <n v="0.67"/>
    <n v="0.72"/>
    <s v="Natural Lands"/>
    <n v="7.0259027550520006E-2"/>
    <n v="1306.5869469143399"/>
    <n v="0"/>
    <n v="0"/>
    <n v="0"/>
    <n v="0"/>
    <n v="91.799528300408298"/>
    <n v="5100"/>
    <s v="Streams and waterways"/>
    <n v="5100"/>
    <s v="US Air Force                                    Brevard County"/>
    <s v="US Air Force"/>
    <m/>
    <m/>
    <s v="Natural Lands"/>
    <n v="0"/>
    <n v="1"/>
    <n v="0"/>
    <n v="0"/>
    <n v="91.799528300407999"/>
    <m/>
    <n v="-1"/>
    <n v="-1"/>
    <n v="-1"/>
    <n v="-1"/>
    <n v="0"/>
    <m/>
    <m/>
    <s v="Banana River A"/>
    <n v="-1"/>
    <m/>
    <m/>
    <n v="333"/>
    <x v="0"/>
    <m/>
    <x v="0"/>
    <m/>
    <n v="75.256001297088403"/>
    <n v="7.44521722E-2"/>
  </r>
  <r>
    <n v="820000"/>
    <n v="1400000"/>
    <n v="1400000"/>
    <x v="0"/>
    <x v="0"/>
    <s v="BR1-2"/>
    <s v="62-304.520 (9), F.A.C."/>
    <n v="0.67"/>
    <n v="0.72"/>
    <s v="US Air Force"/>
    <n v="0.45508803139496001"/>
    <n v="3336.0811270406102"/>
    <n v="6.3184870283736601"/>
    <n v="0.85661646729282004"/>
    <n v="2.8754678231372099"/>
    <n v="0.38983590176080002"/>
    <n v="1518.2105926788099"/>
    <n v="1730"/>
    <s v="Military"/>
    <n v="1730"/>
    <s v="US Air Force                                    Brevard County"/>
    <s v="US Air Force"/>
    <m/>
    <m/>
    <m/>
    <n v="0"/>
    <n v="1"/>
    <n v="2.8754678231372099"/>
    <n v="0.38983590176080002"/>
    <n v="1719.9071995982199"/>
    <m/>
    <n v="-1"/>
    <n v="-1"/>
    <n v="-1"/>
    <n v="-1"/>
    <n v="0"/>
    <m/>
    <m/>
    <s v="Banana River A"/>
    <n v="-1"/>
    <m/>
    <m/>
    <n v="333"/>
    <x v="0"/>
    <m/>
    <x v="0"/>
    <m/>
    <n v="169.709495696799"/>
    <n v="1.39489635"/>
  </r>
  <r>
    <n v="820000"/>
    <n v="1400000"/>
    <n v="1400000"/>
    <x v="0"/>
    <x v="0"/>
    <s v="BR1-2"/>
    <s v="62-304.520 (9), F.A.C."/>
    <n v="0.67"/>
    <n v="0.72"/>
    <s v="US Air Force"/>
    <n v="9.5960208581929995E-2"/>
    <n v="3336.0811270406102"/>
    <n v="6.3184870283736601"/>
    <n v="0.85661646729282004"/>
    <n v="0.60632333316498999"/>
    <n v="8.2201094876139996E-2"/>
    <n v="320.13104079707699"/>
    <n v="8140"/>
    <s v="Roads and Highways"/>
    <n v="8140"/>
    <s v="US Air Force                                    Brevard County"/>
    <s v="US Air Force"/>
    <m/>
    <m/>
    <m/>
    <n v="0"/>
    <n v="1"/>
    <n v="0.60632333316498999"/>
    <n v="8.2201094876139996E-2"/>
    <n v="323.00809530687599"/>
    <m/>
    <n v="-1"/>
    <n v="-1"/>
    <n v="-1"/>
    <n v="-1"/>
    <n v="0"/>
    <m/>
    <m/>
    <s v="Banana River A"/>
    <n v="-1"/>
    <m/>
    <m/>
    <n v="333"/>
    <x v="0"/>
    <m/>
    <x v="0"/>
    <m/>
    <n v="92.980016392822606"/>
    <n v="0.2619692582"/>
  </r>
  <r>
    <n v="820000"/>
    <n v="1400000"/>
    <n v="1400000"/>
    <x v="0"/>
    <x v="0"/>
    <s v="BR1-2"/>
    <s v="62-304.520 (9), F.A.C."/>
    <n v="0.67"/>
    <n v="0.72"/>
    <s v="US Air Force"/>
    <n v="5.1373248530999999E-3"/>
    <n v="3336.0811270406102"/>
    <n v="6.3184870283736601"/>
    <n v="0.85661646729282004"/>
    <n v="3.2460120444869997E-2"/>
    <n v="4.4007170670000003E-3"/>
    <n v="17.138532485913601"/>
    <n v="1730"/>
    <s v="Military"/>
    <n v="1730"/>
    <s v="US Air Force                                    Brevard County"/>
    <s v="US Air Force"/>
    <m/>
    <m/>
    <m/>
    <n v="0"/>
    <n v="1"/>
    <n v="3.2460120444869997E-2"/>
    <n v="4.4007170670000003E-3"/>
    <n v="17.138532485914101"/>
    <m/>
    <n v="-1"/>
    <n v="-1"/>
    <n v="-1"/>
    <n v="-1"/>
    <n v="0"/>
    <m/>
    <m/>
    <s v="Banana River A"/>
    <n v="-1"/>
    <m/>
    <m/>
    <n v="333"/>
    <x v="0"/>
    <m/>
    <x v="0"/>
    <m/>
    <n v="22.6224467596398"/>
    <n v="1.3899864099999999E-2"/>
  </r>
  <r>
    <n v="820000"/>
    <n v="1400000"/>
    <n v="1400000"/>
    <x v="0"/>
    <x v="0"/>
    <s v="BR1-2"/>
    <s v="62-304.520 (9), F.A.C."/>
    <n v="0.67"/>
    <n v="0.72"/>
    <s v="US Air Force"/>
    <n v="3.0532697095999998E-4"/>
    <n v="3375.6775903396801"/>
    <n v="7.2426919714173303"/>
    <n v="0.96761054306200001"/>
    <n v="2.2113892012900001E-3"/>
    <n v="2.9543759618999999E-4"/>
    <n v="1.0306854136263399"/>
    <n v="1730"/>
    <s v="Military"/>
    <n v="1730"/>
    <s v="US Air Force                                    Brevard County"/>
    <s v="US Air Force"/>
    <m/>
    <m/>
    <m/>
    <n v="0"/>
    <n v="1"/>
    <n v="2.2113892012900001E-3"/>
    <n v="2.9543759618999999E-4"/>
    <n v="1.0306854134677399"/>
    <m/>
    <n v="-1"/>
    <n v="-1"/>
    <n v="-1"/>
    <n v="-1"/>
    <n v="0"/>
    <m/>
    <m/>
    <s v="Banana River A"/>
    <n v="-1"/>
    <m/>
    <m/>
    <n v="333"/>
    <x v="0"/>
    <m/>
    <x v="0"/>
    <m/>
    <n v="42.148475197188901"/>
    <n v="8.3591679999999997E-4"/>
  </r>
  <r>
    <n v="820000"/>
    <n v="1400000"/>
    <n v="1400000"/>
    <x v="0"/>
    <x v="0"/>
    <s v="BR1-2"/>
    <s v="62-304.520 (9), F.A.C."/>
    <n v="0.67"/>
    <n v="0.72"/>
    <s v="US Air Force"/>
    <n v="0.25962226308626002"/>
    <n v="3375.6775903396801"/>
    <n v="7.2426919714173303"/>
    <n v="0.96761054306200001"/>
    <n v="1.8803640804560799"/>
    <n v="0.25121323897587999"/>
    <n v="876.40105545357403"/>
    <n v="1730"/>
    <s v="Military"/>
    <n v="1730"/>
    <s v="US Air Force                                    Brevard County"/>
    <s v="US Air Force"/>
    <m/>
    <m/>
    <m/>
    <n v="0"/>
    <n v="1"/>
    <n v="1.8803640804560799"/>
    <n v="0.25121323897587999"/>
    <n v="876.40105547851397"/>
    <m/>
    <n v="-1"/>
    <n v="-1"/>
    <n v="-1"/>
    <n v="-1"/>
    <n v="0"/>
    <m/>
    <m/>
    <s v="Banana River A"/>
    <n v="-1"/>
    <m/>
    <m/>
    <n v="333"/>
    <x v="0"/>
    <m/>
    <x v="0"/>
    <m/>
    <n v="140.26164454150401"/>
    <n v="0.71078755510000002"/>
  </r>
  <r>
    <n v="820000"/>
    <n v="1400000"/>
    <n v="1400000"/>
    <x v="0"/>
    <x v="0"/>
    <s v="BR1-2"/>
    <s v="62-304.520 (9), F.A.C."/>
    <n v="0.67"/>
    <n v="0.72"/>
    <s v="US Air Force"/>
    <n v="7.6493621990000006E-5"/>
    <n v="3375.6775903396801"/>
    <n v="7.2426919714173303"/>
    <n v="0.96761054306200001"/>
    <n v="5.5401974185000005E-4"/>
    <n v="7.4016035109999995E-5"/>
    <n v="0.25821780555555002"/>
    <n v="1730"/>
    <s v="Military"/>
    <n v="1730"/>
    <s v="US Air Force                                    Brevard County"/>
    <s v="US Air Force"/>
    <m/>
    <m/>
    <m/>
    <n v="0"/>
    <n v="1"/>
    <n v="5.5401974185000005E-4"/>
    <n v="7.4016035109999995E-5"/>
    <n v="0.25821780541206002"/>
    <m/>
    <n v="-1"/>
    <n v="-1"/>
    <n v="-1"/>
    <n v="-1"/>
    <n v="0"/>
    <m/>
    <m/>
    <s v="Banana River A"/>
    <n v="-1"/>
    <m/>
    <m/>
    <n v="333"/>
    <x v="0"/>
    <m/>
    <x v="0"/>
    <m/>
    <n v="12.9291806792854"/>
    <n v="2.0942239999999999E-4"/>
  </r>
  <r>
    <n v="820000"/>
    <n v="1400000"/>
    <n v="1400000"/>
    <x v="0"/>
    <x v="0"/>
    <s v="BR1-2"/>
    <s v="62-304.520 (9), F.A.C."/>
    <n v="0.67"/>
    <n v="0.72"/>
    <s v="US Air Force"/>
    <n v="0.11139323753262"/>
    <n v="3375.6775903396801"/>
    <n v="7.2426919714173303"/>
    <n v="0.96761054306200001"/>
    <n v="0.80678690714768997"/>
    <n v="0.10778527106237"/>
    <n v="376.02765565425"/>
    <n v="1730"/>
    <s v="Military"/>
    <n v="1730"/>
    <s v="US Air Force                                    Brevard County"/>
    <s v="US Air Force"/>
    <m/>
    <m/>
    <m/>
    <n v="0"/>
    <n v="1"/>
    <n v="0.80678690714768997"/>
    <n v="0.10778527106237"/>
    <n v="376.02765565425"/>
    <m/>
    <n v="-1"/>
    <n v="-1"/>
    <n v="-1"/>
    <n v="-1"/>
    <n v="0"/>
    <m/>
    <m/>
    <s v="Banana River A"/>
    <n v="-1"/>
    <m/>
    <m/>
    <n v="333"/>
    <x v="0"/>
    <m/>
    <x v="0"/>
    <m/>
    <n v="101.785986806387"/>
    <n v="0.3049697126"/>
  </r>
  <r>
    <n v="820000"/>
    <n v="1400000"/>
    <n v="1400000"/>
    <x v="0"/>
    <x v="0"/>
    <s v="BR1-2"/>
    <s v="62-304.520 (9), F.A.C."/>
    <n v="0.67"/>
    <n v="0.72"/>
    <s v="US Air Force"/>
    <n v="0.24601268443805999"/>
    <n v="3375.6775903396801"/>
    <n v="7.2426919714173303"/>
    <n v="0.96761054306200001"/>
    <n v="1.7817940944463699"/>
    <n v="0.23804446718924999"/>
    <n v="830.45950579686996"/>
    <n v="8140"/>
    <s v="Roads and Highways"/>
    <n v="8140"/>
    <s v="US Air Force                                    Brevard County"/>
    <s v="US Air Force"/>
    <m/>
    <m/>
    <m/>
    <n v="0"/>
    <n v="1"/>
    <n v="1.7817940944463699"/>
    <n v="0.23804446718924999"/>
    <n v="830.45950579735995"/>
    <m/>
    <n v="-1"/>
    <n v="-1"/>
    <n v="-1"/>
    <n v="-1"/>
    <n v="0"/>
    <m/>
    <m/>
    <s v="Banana River A"/>
    <n v="-1"/>
    <m/>
    <m/>
    <n v="333"/>
    <x v="0"/>
    <m/>
    <x v="0"/>
    <m/>
    <n v="154.620565516639"/>
    <n v="0.67352757969999999"/>
  </r>
  <r>
    <n v="820000"/>
    <n v="1400000"/>
    <n v="1400000"/>
    <x v="0"/>
    <x v="0"/>
    <s v="BR1-2"/>
    <s v="62-304.520 (9), F.A.C."/>
    <n v="0.67"/>
    <n v="0.72"/>
    <s v="US Air Force"/>
    <n v="3.5339900295999998E-4"/>
    <n v="3375.6775903396801"/>
    <n v="7.2426919714173303"/>
    <n v="0.96761054306200001"/>
    <n v="2.5595601214799999E-3"/>
    <n v="3.4195260116999998E-4"/>
    <n v="1.1929610947607101"/>
    <n v="8140"/>
    <s v="Roads and Highways"/>
    <n v="8140"/>
    <s v="US Air Force                                    Brevard County"/>
    <s v="US Air Force"/>
    <m/>
    <m/>
    <m/>
    <n v="0"/>
    <n v="1"/>
    <n v="2.5595601214799999E-3"/>
    <n v="3.4195260116999998E-4"/>
    <n v="1.19296107070171"/>
    <m/>
    <n v="-1"/>
    <n v="-1"/>
    <n v="-1"/>
    <n v="-1"/>
    <n v="0"/>
    <m/>
    <m/>
    <s v="Banana River A"/>
    <n v="-1"/>
    <m/>
    <m/>
    <n v="333"/>
    <x v="0"/>
    <m/>
    <x v="0"/>
    <m/>
    <n v="56.418015720770299"/>
    <n v="9.675272E-4"/>
  </r>
  <r>
    <n v="820000"/>
    <n v="1400000"/>
    <n v="1400000"/>
    <x v="0"/>
    <x v="0"/>
    <s v="BR1-2"/>
    <s v="62-304.520 (9), F.A.C."/>
    <n v="0.67"/>
    <n v="0.72"/>
    <s v="Natural Lands"/>
    <n v="0.41682717136512998"/>
    <n v="2527.8892941335698"/>
    <n v="5.2595527700639"/>
    <n v="0.70721387900895005"/>
    <n v="2.1923245037913901"/>
    <n v="0.29478596073746"/>
    <n v="1053.6929439979001"/>
    <n v="3200"/>
    <s v="Shrub and Brushland"/>
    <n v="3200"/>
    <s v="US Air Force                                    Brevard County"/>
    <s v="US Air Force"/>
    <m/>
    <m/>
    <s v="Natural Lands"/>
    <n v="0"/>
    <n v="1"/>
    <n v="2.1923245037913901"/>
    <n v="0.29478596073746"/>
    <n v="1053.6929439979001"/>
    <m/>
    <n v="-1"/>
    <n v="-1"/>
    <n v="-1"/>
    <n v="-1"/>
    <n v="0"/>
    <m/>
    <m/>
    <s v="Banana River A"/>
    <n v="-1"/>
    <m/>
    <m/>
    <n v="333"/>
    <x v="0"/>
    <m/>
    <x v="0"/>
    <m/>
    <n v="177.00327690642601"/>
    <n v="0.85457659689999999"/>
  </r>
  <r>
    <n v="820000"/>
    <n v="1400000"/>
    <n v="1400000"/>
    <x v="0"/>
    <x v="0"/>
    <s v="BR1-2"/>
    <s v="62-304.520 (9), F.A.C."/>
    <n v="0.67"/>
    <n v="0.72"/>
    <s v="Natural Lands"/>
    <n v="5.2480078439309998E-2"/>
    <n v="2527.8892941335698"/>
    <n v="5.2595527700639"/>
    <n v="0.70721387900895005"/>
    <n v="0.27602174192868001"/>
    <n v="3.7114639843759997E-2"/>
    <n v="132.66382844204199"/>
    <n v="3200"/>
    <s v="Shrub and Brushland"/>
    <n v="3200"/>
    <s v="US Air Force                                    Brevard County"/>
    <s v="US Air Force"/>
    <m/>
    <m/>
    <s v="Natural Lands"/>
    <n v="0"/>
    <n v="1"/>
    <n v="0.27602174192868001"/>
    <n v="3.7114639843759997E-2"/>
    <n v="132.66382844204199"/>
    <m/>
    <n v="-1"/>
    <n v="-1"/>
    <n v="-1"/>
    <n v="-1"/>
    <n v="0"/>
    <m/>
    <m/>
    <s v="Banana River A"/>
    <n v="-1"/>
    <m/>
    <m/>
    <n v="333"/>
    <x v="0"/>
    <m/>
    <x v="0"/>
    <m/>
    <n v="72.374870792875996"/>
    <n v="0.1075943459"/>
  </r>
  <r>
    <n v="820000"/>
    <n v="1400000"/>
    <n v="1400000"/>
    <x v="0"/>
    <x v="0"/>
    <s v="BR1-2"/>
    <s v="62-304.520 (9), F.A.C."/>
    <n v="0.67"/>
    <n v="0.72"/>
    <s v="US Air Force"/>
    <n v="0.14845620390948"/>
    <n v="2527.8892941335698"/>
    <n v="5.2595527700639"/>
    <n v="0.70721387900895005"/>
    <n v="0.78081323850531004"/>
    <n v="0.10499028782977"/>
    <n v="375.28084851050301"/>
    <n v="8140"/>
    <s v="Roads and Highways"/>
    <n v="8140"/>
    <s v="US Air Force                                    Brevard County"/>
    <s v="US Air Force"/>
    <m/>
    <m/>
    <m/>
    <n v="0"/>
    <n v="1"/>
    <n v="0.78081323850531004"/>
    <n v="0.10499028782977"/>
    <n v="375.28084851050301"/>
    <m/>
    <n v="-1"/>
    <n v="-1"/>
    <n v="-1"/>
    <n v="-1"/>
    <n v="0"/>
    <m/>
    <m/>
    <s v="Banana River A"/>
    <n v="-1"/>
    <m/>
    <m/>
    <n v="333"/>
    <x v="0"/>
    <m/>
    <x v="0"/>
    <m/>
    <n v="129.701433342314"/>
    <n v="0.30436402959999997"/>
  </r>
  <r>
    <n v="820000"/>
    <n v="1400000"/>
    <n v="1400000"/>
    <x v="0"/>
    <x v="0"/>
    <s v="BR1-2"/>
    <s v="62-304.520 (9), F.A.C."/>
    <n v="0.67"/>
    <n v="0.72"/>
    <s v="Natural Lands"/>
    <n v="3.9850185101709998E-2"/>
    <n v="2229.0386235686201"/>
    <n v="4.3727915284826802"/>
    <n v="0.59788742894024005"/>
    <n v="0.17425655182124999"/>
    <n v="2.3825924713249999E-2"/>
    <n v="88.827601748086295"/>
    <n v="3200"/>
    <s v="Shrub and Brushland"/>
    <n v="3200"/>
    <s v="US Air Force                                    Brevard County"/>
    <s v="US Air Force"/>
    <m/>
    <m/>
    <s v="Natural Lands"/>
    <n v="0"/>
    <n v="1"/>
    <n v="0.17425655182124999"/>
    <n v="2.3825924713249999E-2"/>
    <n v="1377.01859845492"/>
    <m/>
    <n v="-1"/>
    <n v="-1"/>
    <n v="-1"/>
    <n v="-1"/>
    <n v="0"/>
    <m/>
    <m/>
    <s v="Banana River A"/>
    <n v="-1"/>
    <m/>
    <m/>
    <n v="333"/>
    <x v="0"/>
    <m/>
    <x v="0"/>
    <m/>
    <n v="62.280941719187901"/>
    <n v="1.1168034051"/>
  </r>
  <r>
    <n v="820000"/>
    <n v="1400000"/>
    <n v="1400000"/>
    <x v="0"/>
    <x v="0"/>
    <s v="BR1-2"/>
    <s v="62-304.520 (9), F.A.C."/>
    <n v="0.67"/>
    <n v="0.72"/>
    <s v="US Air Force"/>
    <n v="0.61776345348380002"/>
    <n v="3329.4311930212202"/>
    <n v="6.2080611773480596"/>
    <n v="0.83016240939684005"/>
    <n v="3.83511331235727"/>
    <n v="0.51284399698143002"/>
    <n v="2056.8009119374901"/>
    <n v="1730"/>
    <s v="Military"/>
    <n v="1730"/>
    <s v="US Air Force                                    Brevard County"/>
    <s v="US Air Force"/>
    <m/>
    <m/>
    <m/>
    <n v="0"/>
    <n v="1"/>
    <n v="3.83511331235727"/>
    <n v="0.51284399698143002"/>
    <n v="2056.8009119374901"/>
    <m/>
    <n v="-1"/>
    <n v="-1"/>
    <n v="-1"/>
    <n v="-1"/>
    <n v="0"/>
    <m/>
    <m/>
    <s v="Banana River A"/>
    <n v="-1"/>
    <m/>
    <m/>
    <n v="333"/>
    <x v="0"/>
    <m/>
    <x v="0"/>
    <m/>
    <n v="199.999999970197"/>
    <n v="1.6681272602999999"/>
  </r>
  <r>
    <n v="820000"/>
    <n v="1400000"/>
    <n v="1400000"/>
    <x v="0"/>
    <x v="0"/>
    <s v="BR1-2"/>
    <s v="62-304.520 (9), F.A.C."/>
    <n v="0.67"/>
    <n v="0.72"/>
    <s v="Natural Lands"/>
    <n v="0.61769066050426003"/>
    <n v="2573.6046664333899"/>
    <n v="5.0460948299466004"/>
    <n v="0.69059334526255001"/>
    <n v="3.1169256484768599"/>
    <n v="0.42657305957507002"/>
    <n v="1589.6915662860899"/>
    <n v="3200"/>
    <s v="Shrub and Brushland"/>
    <n v="3200"/>
    <s v="US Air Force                                    Brevard County"/>
    <s v="US Air Force"/>
    <m/>
    <m/>
    <s v="Natural Lands"/>
    <n v="0"/>
    <n v="1"/>
    <n v="3.1169256484768599"/>
    <n v="0.42657305957507002"/>
    <n v="1589.6915662860899"/>
    <m/>
    <n v="-1"/>
    <n v="-1"/>
    <n v="-1"/>
    <n v="-1"/>
    <n v="0"/>
    <m/>
    <m/>
    <s v="Banana River A"/>
    <n v="-1"/>
    <m/>
    <m/>
    <n v="333"/>
    <x v="0"/>
    <m/>
    <x v="0"/>
    <m/>
    <n v="199.56229414507999"/>
    <n v="1.2892875639000001"/>
  </r>
  <r>
    <n v="820000"/>
    <n v="1400000"/>
    <n v="1400000"/>
    <x v="0"/>
    <x v="0"/>
    <s v="BR1-2"/>
    <s v="62-304.520 (9), F.A.C."/>
    <n v="0.67"/>
    <n v="0.72"/>
    <s v="US Air Force"/>
    <n v="7.2793232690000005E-5"/>
    <n v="2573.6046664333899"/>
    <n v="5.0460948299466004"/>
    <n v="0.69059334526255001"/>
    <n v="3.6732155513000001E-4"/>
    <n v="5.0270522070000002E-5"/>
    <n v="0.18734100333831999"/>
    <n v="8140"/>
    <s v="Roads and Highways"/>
    <n v="8140"/>
    <s v="US Air Force                                    Brevard County"/>
    <s v="US Air Force"/>
    <m/>
    <m/>
    <m/>
    <n v="0"/>
    <n v="1"/>
    <n v="3.6732155513000001E-4"/>
    <n v="5.0270522070000002E-5"/>
    <n v="0.18734100333709"/>
    <m/>
    <n v="-1"/>
    <n v="-1"/>
    <n v="-1"/>
    <n v="-1"/>
    <n v="0"/>
    <m/>
    <m/>
    <s v="Banana River A"/>
    <n v="-1"/>
    <m/>
    <m/>
    <n v="333"/>
    <x v="0"/>
    <m/>
    <x v="0"/>
    <m/>
    <n v="2.6920704887834699"/>
    <n v="1.5193920000000001E-4"/>
  </r>
  <r>
    <n v="820000"/>
    <n v="1400000"/>
    <n v="1400000"/>
    <x v="0"/>
    <x v="0"/>
    <s v="BR1-2"/>
    <s v="62-304.520 (9), F.A.C."/>
    <n v="0.67"/>
    <n v="0.72"/>
    <s v="Natural Lands"/>
    <n v="1.2037477510499999E-2"/>
    <n v="2303.8523483775698"/>
    <n v="4.5332376202177302"/>
    <n v="0.81978154853944996"/>
    <n v="5.4568745903130003E-2"/>
    <n v="9.8681019540600001E-3"/>
    <n v="27.7325708311146"/>
    <n v="4210"/>
    <s v="Xeric oak"/>
    <n v="4210"/>
    <s v="US Air Force                                    Brevard County"/>
    <s v="US Air Force"/>
    <m/>
    <m/>
    <s v="Natural Lands"/>
    <n v="0"/>
    <n v="1"/>
    <n v="5.4568745903130003E-2"/>
    <n v="9.8681019540600001E-3"/>
    <n v="1422.5008048902"/>
    <m/>
    <n v="-1"/>
    <n v="-1"/>
    <n v="-1"/>
    <n v="-1"/>
    <n v="0"/>
    <m/>
    <m/>
    <s v="Banana River A"/>
    <n v="-1"/>
    <m/>
    <m/>
    <n v="333"/>
    <x v="0"/>
    <m/>
    <x v="0"/>
    <m/>
    <n v="34.972156926428497"/>
    <n v="1.1536908393"/>
  </r>
  <r>
    <n v="820000"/>
    <n v="1400000"/>
    <n v="1400000"/>
    <x v="0"/>
    <x v="0"/>
    <s v="BR1-2"/>
    <s v="62-304.520 (9), F.A.C."/>
    <n v="0.67"/>
    <n v="0.72"/>
    <s v="Natural Lands"/>
    <n v="0.61776345373694996"/>
    <n v="2713.0582459020802"/>
    <n v="5.3183679090630704"/>
    <n v="0.72809537102703004"/>
    <n v="3.2854933277465799"/>
    <n v="0.44979071105554003"/>
    <n v="1676.02823217799"/>
    <n v="3200"/>
    <s v="Shrub and Brushland"/>
    <n v="3200"/>
    <s v="US Air Force                                    Brevard County"/>
    <s v="US Air Force"/>
    <m/>
    <m/>
    <s v="Natural Lands"/>
    <n v="0"/>
    <n v="1"/>
    <n v="3.2854933277465799"/>
    <n v="0.44979071105554003"/>
    <n v="1676.02823217799"/>
    <m/>
    <n v="-1"/>
    <n v="-1"/>
    <n v="-1"/>
    <n v="-1"/>
    <n v="0"/>
    <m/>
    <m/>
    <s v="Banana River A"/>
    <n v="-1"/>
    <m/>
    <m/>
    <n v="333"/>
    <x v="0"/>
    <m/>
    <x v="0"/>
    <m/>
    <n v="200.00000001117499"/>
    <n v="1.3593091906999999"/>
  </r>
  <r>
    <n v="820000"/>
    <n v="1400000"/>
    <n v="1400000"/>
    <x v="0"/>
    <x v="0"/>
    <s v="BR1-2"/>
    <s v="62-304.520 (9), F.A.C."/>
    <n v="0.67"/>
    <n v="0.72"/>
    <s v="US Air Force"/>
    <n v="0.617763453829"/>
    <n v="3328.0799407376098"/>
    <n v="6.6641786583617799"/>
    <n v="0.90983072152985001"/>
    <n v="4.11688602492314"/>
    <n v="0.56206016893202004"/>
    <n v="2055.9661588091099"/>
    <n v="1730"/>
    <s v="Military"/>
    <n v="1730"/>
    <s v="US Air Force                                    Brevard County"/>
    <s v="US Air Force"/>
    <m/>
    <m/>
    <m/>
    <n v="0"/>
    <n v="1"/>
    <n v="4.11688602492314"/>
    <n v="0.56206016893202004"/>
    <n v="2055.9661588091099"/>
    <m/>
    <n v="-1"/>
    <n v="-1"/>
    <n v="-1"/>
    <n v="-1"/>
    <n v="0"/>
    <m/>
    <m/>
    <s v="Banana River A"/>
    <n v="-1"/>
    <m/>
    <m/>
    <n v="333"/>
    <x v="0"/>
    <m/>
    <x v="0"/>
    <m/>
    <n v="200.000000026077"/>
    <n v="1.6674502505"/>
  </r>
  <r>
    <n v="820000"/>
    <n v="1400000"/>
    <n v="1400000"/>
    <x v="0"/>
    <x v="0"/>
    <s v="BR1-2"/>
    <s v="62-304.520 (9), F.A.C."/>
    <n v="0.67"/>
    <n v="0.72"/>
    <s v="Natural Lands"/>
    <n v="0.20077163274605"/>
    <n v="2686.9505672662999"/>
    <n v="5.6899094223646998"/>
    <n v="0.76142214281737997"/>
    <n v="1.1423724049053401"/>
    <n v="0.15287196682244"/>
    <n v="539.46345249800197"/>
    <n v="3200"/>
    <s v="Shrub and Brushland"/>
    <n v="3200"/>
    <s v="US Air Force                                    Brevard County"/>
    <s v="US Air Force"/>
    <m/>
    <m/>
    <s v="Natural Lands"/>
    <n v="0"/>
    <n v="1"/>
    <n v="1.1423724049053401"/>
    <n v="0.15287196682244"/>
    <n v="539.46345249799901"/>
    <m/>
    <n v="-1"/>
    <n v="-1"/>
    <n v="-1"/>
    <n v="-1"/>
    <n v="0"/>
    <m/>
    <m/>
    <s v="Banana River A"/>
    <n v="-1"/>
    <m/>
    <m/>
    <n v="333"/>
    <x v="0"/>
    <m/>
    <x v="0"/>
    <m/>
    <n v="141.38134182696999"/>
    <n v="0.43752104829999999"/>
  </r>
  <r>
    <n v="820000"/>
    <n v="1400000"/>
    <n v="1400000"/>
    <x v="0"/>
    <x v="0"/>
    <s v="BR1-2"/>
    <s v="62-304.520 (9), F.A.C."/>
    <n v="0.67"/>
    <n v="0.72"/>
    <s v="Natural Lands"/>
    <n v="0.21015617067334"/>
    <n v="2686.9505672662999"/>
    <n v="5.6899094223646998"/>
    <n v="0.76142214281737997"/>
    <n v="1.1957695756823301"/>
    <n v="0.16001756180039001"/>
    <n v="564.67924200525295"/>
    <n v="3200"/>
    <s v="Shrub and Brushland"/>
    <n v="3200"/>
    <s v="US Air Force                                    Brevard County"/>
    <s v="US Air Force"/>
    <m/>
    <m/>
    <s v="Natural Lands"/>
    <n v="0"/>
    <n v="1"/>
    <n v="1.1957695756823301"/>
    <n v="0.16001756180039001"/>
    <n v="564.67924200525295"/>
    <m/>
    <n v="-1"/>
    <n v="-1"/>
    <n v="-1"/>
    <n v="-1"/>
    <n v="0"/>
    <m/>
    <m/>
    <s v="Banana River A"/>
    <n v="-1"/>
    <m/>
    <m/>
    <n v="333"/>
    <x v="0"/>
    <m/>
    <x v="0"/>
    <m/>
    <n v="144.168980466232"/>
    <n v="0.4579718102"/>
  </r>
  <r>
    <n v="820000"/>
    <n v="1400000"/>
    <n v="1400000"/>
    <x v="0"/>
    <x v="0"/>
    <s v="BR1-2"/>
    <s v="62-304.520 (9), F.A.C."/>
    <n v="0.67"/>
    <n v="0.72"/>
    <s v="US Air Force"/>
    <n v="0.20683565036358001"/>
    <n v="2686.9505672662999"/>
    <n v="5.6899094223646998"/>
    <n v="0.76142214281737997"/>
    <n v="1.1768761158846599"/>
    <n v="0.15748924411085999"/>
    <n v="555.75716807531603"/>
    <n v="8140"/>
    <s v="Roads and Highways"/>
    <n v="8140"/>
    <s v="US Air Force                                    Brevard County"/>
    <s v="US Air Force"/>
    <m/>
    <m/>
    <m/>
    <n v="0"/>
    <n v="1"/>
    <n v="1.1768761158846599"/>
    <n v="0.15748924411085999"/>
    <n v="555.75716807531603"/>
    <m/>
    <n v="-1"/>
    <n v="-1"/>
    <n v="-1"/>
    <n v="-1"/>
    <n v="0"/>
    <m/>
    <m/>
    <s v="Banana River A"/>
    <n v="-1"/>
    <m/>
    <m/>
    <n v="333"/>
    <x v="0"/>
    <m/>
    <x v="0"/>
    <m/>
    <n v="153.14392851934801"/>
    <n v="0.45073574049999998"/>
  </r>
  <r>
    <n v="820000"/>
    <n v="1400000"/>
    <n v="1400000"/>
    <x v="0"/>
    <x v="0"/>
    <s v="BR1-2"/>
    <s v="62-304.520 (9), F.A.C."/>
    <n v="0.67"/>
    <n v="0.72"/>
    <s v="US Air Force"/>
    <n v="0.33807101783670002"/>
    <n v="3343.2824773839502"/>
    <n v="6.1083421934036997"/>
    <n v="0.81458534718990006"/>
    <n v="2.0650534626188701"/>
    <n v="0.27538769743934999"/>
    <n v="1130.2669100448099"/>
    <n v="1730"/>
    <s v="Military"/>
    <n v="1730"/>
    <s v="US Air Force                                    Brevard County"/>
    <s v="US Air Force"/>
    <m/>
    <m/>
    <m/>
    <n v="0"/>
    <n v="1"/>
    <n v="2.0650534626188701"/>
    <n v="0.27538769743934999"/>
    <n v="1130.2669100448099"/>
    <m/>
    <n v="-1"/>
    <n v="-1"/>
    <n v="-1"/>
    <n v="-1"/>
    <n v="0"/>
    <m/>
    <m/>
    <s v="Banana River A"/>
    <n v="-1"/>
    <m/>
    <m/>
    <n v="333"/>
    <x v="0"/>
    <m/>
    <x v="0"/>
    <m/>
    <n v="164.22064325418501"/>
    <n v="0.91668038119999995"/>
  </r>
  <r>
    <n v="820000"/>
    <n v="1400000"/>
    <n v="1400000"/>
    <x v="0"/>
    <x v="0"/>
    <s v="BR1-2"/>
    <s v="62-304.520 (9), F.A.C."/>
    <n v="0.67"/>
    <n v="0.72"/>
    <s v="US Air Force"/>
    <n v="0.18869552055510999"/>
    <n v="3343.2824773839502"/>
    <n v="6.1083421934036997"/>
    <n v="0.81458534718990006"/>
    <n v="1.15261680991307"/>
    <n v="0.15370860612456"/>
    <n v="630.86242743275295"/>
    <n v="8140"/>
    <s v="Roads and Highways"/>
    <n v="8140"/>
    <s v="US Air Force                                    Brevard County"/>
    <s v="US Air Force"/>
    <m/>
    <m/>
    <m/>
    <n v="0"/>
    <n v="1"/>
    <n v="1.15261680991307"/>
    <n v="0.15370860612456"/>
    <n v="630.86242743275295"/>
    <m/>
    <n v="-1"/>
    <n v="-1"/>
    <n v="-1"/>
    <n v="-1"/>
    <n v="0"/>
    <m/>
    <m/>
    <s v="Banana River A"/>
    <n v="-1"/>
    <m/>
    <m/>
    <n v="333"/>
    <x v="0"/>
    <m/>
    <x v="0"/>
    <m/>
    <n v="139.49381250072901"/>
    <n v="0.51164835959999999"/>
  </r>
  <r>
    <n v="820000"/>
    <n v="1400000"/>
    <n v="1400000"/>
    <x v="0"/>
    <x v="0"/>
    <s v="BR1-2"/>
    <s v="62-304.520 (9), F.A.C."/>
    <n v="0.67"/>
    <n v="0.72"/>
    <s v="US Air Force"/>
    <n v="9.0996952433690007E-2"/>
    <n v="3343.2824773839502"/>
    <n v="6.1083421934036997"/>
    <n v="0.81458534718990006"/>
    <n v="0.55584052402189998"/>
    <n v="7.4124784091419996E-2"/>
    <n v="304.22851656692001"/>
    <n v="1730"/>
    <s v="Military"/>
    <n v="1730"/>
    <s v="US Air Force                                    Brevard County"/>
    <s v="US Air Force"/>
    <m/>
    <m/>
    <m/>
    <n v="0"/>
    <n v="1"/>
    <n v="0.55584052402189998"/>
    <n v="7.4124784091419996E-2"/>
    <n v="304.22851656692001"/>
    <m/>
    <n v="-1"/>
    <n v="-1"/>
    <n v="-1"/>
    <n v="-1"/>
    <n v="0"/>
    <m/>
    <m/>
    <s v="Banana River A"/>
    <n v="-1"/>
    <m/>
    <m/>
    <n v="333"/>
    <x v="0"/>
    <m/>
    <x v="0"/>
    <m/>
    <n v="95.167033688195303"/>
    <n v="0.24673845629999999"/>
  </r>
  <r>
    <n v="820000"/>
    <n v="1400000"/>
    <n v="1400000"/>
    <x v="0"/>
    <x v="0"/>
    <s v="BR1-2"/>
    <s v="62-304.520 (9), F.A.C."/>
    <n v="0.67"/>
    <n v="0.72"/>
    <s v="Natural Lands"/>
    <n v="0.25842166405007999"/>
    <n v="2245.3623245219701"/>
    <n v="4.4046820003741303"/>
    <n v="0.60227866773390004"/>
    <n v="1.13826525214813"/>
    <n v="0.15564185553766"/>
    <n v="580.250268298332"/>
    <n v="3200"/>
    <s v="Shrub and Brushland"/>
    <n v="3200"/>
    <s v="US Air Force                                    Brevard County"/>
    <s v="US Air Force"/>
    <m/>
    <m/>
    <s v="Natural Lands"/>
    <n v="0"/>
    <n v="1"/>
    <n v="1.13826525214813"/>
    <n v="0.15564185553766"/>
    <n v="1387.10278469422"/>
    <m/>
    <n v="-1"/>
    <n v="-1"/>
    <n v="-1"/>
    <n v="-1"/>
    <n v="0"/>
    <m/>
    <m/>
    <s v="Banana River A"/>
    <n v="-1"/>
    <m/>
    <m/>
    <n v="333"/>
    <x v="0"/>
    <m/>
    <x v="0"/>
    <m/>
    <n v="153.90628515783899"/>
    <n v="1.1249819827"/>
  </r>
  <r>
    <n v="820000"/>
    <n v="1400000"/>
    <n v="1400000"/>
    <x v="0"/>
    <x v="0"/>
    <s v="BR1-2"/>
    <s v="62-304.520 (9), F.A.C."/>
    <n v="0.67"/>
    <n v="0.72"/>
    <s v="US Air Force"/>
    <n v="0.13135029646301999"/>
    <n v="3396.1907002268999"/>
    <n v="7.0257629100835004"/>
    <n v="0.93495910354274003"/>
    <n v="0.92283604111839002"/>
    <n v="0.12280715543114"/>
    <n v="446.090655319772"/>
    <n v="1730"/>
    <s v="Military"/>
    <n v="1730"/>
    <s v="US Air Force                                    Brevard County"/>
    <s v="US Air Force"/>
    <m/>
    <m/>
    <m/>
    <n v="0"/>
    <n v="1"/>
    <n v="0.92283604111839002"/>
    <n v="0.12280715543114"/>
    <n v="446.090655319772"/>
    <m/>
    <n v="-1"/>
    <n v="-1"/>
    <n v="-1"/>
    <n v="-1"/>
    <n v="0"/>
    <m/>
    <m/>
    <s v="Banana River A"/>
    <n v="-1"/>
    <m/>
    <m/>
    <n v="333"/>
    <x v="0"/>
    <m/>
    <x v="0"/>
    <m/>
    <n v="114.163365129073"/>
    <n v="0.36179290780000001"/>
  </r>
  <r>
    <n v="820000"/>
    <n v="1400000"/>
    <n v="1400000"/>
    <x v="0"/>
    <x v="0"/>
    <s v="BR1-2"/>
    <s v="62-304.520 (9), F.A.C."/>
    <n v="0.67"/>
    <n v="0.72"/>
    <s v="US Air Force"/>
    <n v="0.20212030428825001"/>
    <n v="3396.1907002268999"/>
    <n v="7.0257629100835004"/>
    <n v="0.93495910354274003"/>
    <n v="1.42004933724317"/>
    <n v="0.18897421850512"/>
    <n v="686.439097750786"/>
    <n v="8140"/>
    <s v="Roads and Highways"/>
    <n v="8140"/>
    <s v="US Air Force                                    Brevard County"/>
    <s v="US Air Force"/>
    <m/>
    <m/>
    <m/>
    <n v="0"/>
    <n v="1"/>
    <n v="1.42004933724317"/>
    <n v="0.18897421850512"/>
    <n v="686.439097750786"/>
    <m/>
    <n v="-1"/>
    <n v="-1"/>
    <n v="-1"/>
    <n v="-1"/>
    <n v="0"/>
    <m/>
    <m/>
    <s v="Banana River A"/>
    <n v="-1"/>
    <m/>
    <m/>
    <n v="333"/>
    <x v="0"/>
    <m/>
    <x v="0"/>
    <m/>
    <n v="145.571707379488"/>
    <n v="0.55672270700000004"/>
  </r>
  <r>
    <n v="820000"/>
    <n v="1400000"/>
    <n v="1400000"/>
    <x v="0"/>
    <x v="0"/>
    <s v="BR1-2"/>
    <s v="62-304.520 (9), F.A.C."/>
    <n v="0.67"/>
    <n v="0.72"/>
    <s v="US Air Force"/>
    <n v="1.4835031144999999E-4"/>
    <n v="3396.1907002268999"/>
    <n v="7.0257629100835004"/>
    <n v="0.93495910354274003"/>
    <n v="1.0422741159200001E-3"/>
    <n v="1.3870147420000001E-4"/>
    <n v="0.50382594814263004"/>
    <n v="1730"/>
    <s v="Military"/>
    <n v="1730"/>
    <s v="US Air Force                                    Brevard County"/>
    <s v="US Air Force"/>
    <m/>
    <m/>
    <m/>
    <n v="0"/>
    <n v="1"/>
    <n v="1.0422741159200001E-3"/>
    <n v="1.3870147420000001E-4"/>
    <n v="0.50382594797181002"/>
    <m/>
    <n v="-1"/>
    <n v="-1"/>
    <n v="-1"/>
    <n v="-1"/>
    <n v="0"/>
    <m/>
    <m/>
    <s v="Banana River A"/>
    <n v="-1"/>
    <m/>
    <m/>
    <n v="333"/>
    <x v="0"/>
    <m/>
    <x v="0"/>
    <m/>
    <n v="28.8225437693666"/>
    <n v="4.0861800000000002E-4"/>
  </r>
  <r>
    <n v="820000"/>
    <n v="1400000"/>
    <n v="1400000"/>
    <x v="0"/>
    <x v="0"/>
    <s v="BR1-2"/>
    <s v="62-304.520 (9), F.A.C."/>
    <n v="0.67"/>
    <n v="0.72"/>
    <s v="US Air Force"/>
    <n v="3.0743766157619999E-2"/>
    <n v="3396.1907002268999"/>
    <n v="7.0257629100835004"/>
    <n v="0.93495910354274003"/>
    <n v="0.21599841198649999"/>
    <n v="2.8744164046249999E-2"/>
    <n v="104.411692714466"/>
    <n v="1730"/>
    <s v="Military"/>
    <n v="1730"/>
    <s v="US Air Force                                    Brevard County"/>
    <s v="US Air Force"/>
    <m/>
    <m/>
    <m/>
    <n v="0"/>
    <n v="1"/>
    <n v="0.21599841198649999"/>
    <n v="2.8744164046249999E-2"/>
    <n v="104.411692714466"/>
    <m/>
    <n v="-1"/>
    <n v="-1"/>
    <n v="-1"/>
    <n v="-1"/>
    <n v="0"/>
    <m/>
    <m/>
    <s v="Banana River A"/>
    <n v="-1"/>
    <m/>
    <m/>
    <n v="333"/>
    <x v="0"/>
    <m/>
    <x v="0"/>
    <m/>
    <n v="49.9471876732729"/>
    <n v="8.4681015999999998E-2"/>
  </r>
  <r>
    <n v="820000"/>
    <n v="1400000"/>
    <n v="1400000"/>
    <x v="0"/>
    <x v="0"/>
    <s v="BR1-2"/>
    <s v="62-304.520 (9), F.A.C."/>
    <n v="0.67"/>
    <n v="0.72"/>
    <s v="US Air Force"/>
    <n v="0.1395214706747"/>
    <n v="3396.1907002268999"/>
    <n v="7.0257629100835004"/>
    <n v="0.93495910354274003"/>
    <n v="0.98024477382664998"/>
    <n v="0.13044686914698"/>
    <n v="473.84152118741702"/>
    <n v="1730"/>
    <s v="Military"/>
    <n v="1730"/>
    <s v="US Air Force                                    Brevard County"/>
    <s v="US Air Force"/>
    <m/>
    <m/>
    <m/>
    <n v="0"/>
    <n v="1"/>
    <n v="0.98024477382664998"/>
    <n v="0.13044686914698"/>
    <n v="473.84152118763097"/>
    <m/>
    <n v="-1"/>
    <n v="-1"/>
    <n v="-1"/>
    <n v="-1"/>
    <n v="0"/>
    <m/>
    <m/>
    <s v="Banana River A"/>
    <n v="-1"/>
    <m/>
    <m/>
    <n v="333"/>
    <x v="0"/>
    <m/>
    <x v="0"/>
    <m/>
    <n v="101.885541212234"/>
    <n v="0.38429969279999998"/>
  </r>
  <r>
    <n v="820000"/>
    <n v="1400000"/>
    <n v="1400000"/>
    <x v="0"/>
    <x v="0"/>
    <s v="BR1-2"/>
    <s v="62-304.520 (9), F.A.C."/>
    <n v="0.67"/>
    <n v="0.72"/>
    <s v="US Air Force"/>
    <n v="0.11372014181166"/>
    <n v="3396.1907002268999"/>
    <n v="7.0257629100835004"/>
    <n v="0.93495910354274003"/>
    <n v="0.79897075446979005"/>
    <n v="0.10632368184297999"/>
    <n v="386.21528804924401"/>
    <n v="8140"/>
    <s v="Roads and Highways"/>
    <n v="8140"/>
    <s v="US Air Force                                    Brevard County"/>
    <s v="US Air Force"/>
    <m/>
    <m/>
    <m/>
    <n v="0"/>
    <n v="1"/>
    <n v="0.79897075446979005"/>
    <n v="0.10632368184297999"/>
    <n v="386.21528804967897"/>
    <m/>
    <n v="-1"/>
    <n v="-1"/>
    <n v="-1"/>
    <n v="-1"/>
    <n v="0"/>
    <m/>
    <m/>
    <s v="Banana River A"/>
    <n v="-1"/>
    <m/>
    <m/>
    <n v="333"/>
    <x v="0"/>
    <m/>
    <x v="0"/>
    <m/>
    <n v="108.811758140119"/>
    <n v="0.31323218819999998"/>
  </r>
  <r>
    <n v="820000"/>
    <n v="1400000"/>
    <n v="1400000"/>
    <x v="0"/>
    <x v="0"/>
    <s v="BR1-2"/>
    <s v="62-304.520 (9), F.A.C."/>
    <n v="0.67"/>
    <n v="0.72"/>
    <s v="US Air Force"/>
    <n v="1.2955817047000001E-4"/>
    <n v="3396.1907002268999"/>
    <n v="7.0257629100835004"/>
    <n v="0.93495910354274003"/>
    <n v="9.1024498883000003E-4"/>
    <n v="1.2113159092E-4"/>
    <n v="0.44000425371238999"/>
    <n v="8140"/>
    <s v="Roads and Highways"/>
    <n v="8140"/>
    <s v="US Air Force                                    Brevard County"/>
    <s v="US Air Force"/>
    <m/>
    <m/>
    <m/>
    <n v="0"/>
    <n v="1"/>
    <n v="9.1024498883000003E-4"/>
    <n v="1.2113159092E-4"/>
    <n v="0.44000425359647999"/>
    <m/>
    <n v="-1"/>
    <n v="-1"/>
    <n v="-1"/>
    <n v="-1"/>
    <n v="0"/>
    <m/>
    <m/>
    <s v="Banana River A"/>
    <n v="-1"/>
    <m/>
    <m/>
    <n v="333"/>
    <x v="0"/>
    <m/>
    <x v="0"/>
    <m/>
    <n v="25.568524829254301"/>
    <n v="3.5685669999999998E-4"/>
  </r>
  <r>
    <n v="820000"/>
    <n v="1400000"/>
    <n v="1400000"/>
    <x v="0"/>
    <x v="0"/>
    <s v="BR1-2"/>
    <s v="62-304.520 (9), F.A.C."/>
    <n v="0.67"/>
    <n v="0.72"/>
    <s v="US Air Force"/>
    <n v="0.61206674185714005"/>
    <n v="3302.2604320242599"/>
    <n v="6.1538375842939397"/>
    <n v="0.82286308350961002"/>
    <n v="3.7665593201368002"/>
    <n v="0.50364712651825005"/>
    <n v="2021.20378339284"/>
    <n v="1730"/>
    <s v="Military"/>
    <n v="1730"/>
    <s v="US Air Force                                    Brevard County"/>
    <s v="US Air Force"/>
    <m/>
    <m/>
    <m/>
    <n v="0"/>
    <n v="1"/>
    <n v="3.7665593201368002"/>
    <n v="0.50364712651825005"/>
    <n v="2021.20378339284"/>
    <m/>
    <n v="-1"/>
    <n v="-1"/>
    <n v="-1"/>
    <n v="-1"/>
    <n v="0"/>
    <m/>
    <m/>
    <s v="Banana River A"/>
    <n v="-1"/>
    <m/>
    <m/>
    <n v="333"/>
    <x v="0"/>
    <m/>
    <x v="0"/>
    <m/>
    <n v="196.12467728584099"/>
    <n v="1.6392569208000001"/>
  </r>
  <r>
    <n v="820000"/>
    <n v="1400000"/>
    <n v="1400000"/>
    <x v="0"/>
    <x v="0"/>
    <s v="BR1-2"/>
    <s v="62-304.520 (9), F.A.C."/>
    <n v="0.67"/>
    <n v="0.72"/>
    <s v="US Air Force"/>
    <n v="5.6968062005700003E-3"/>
    <n v="3302.2604320242599"/>
    <n v="6.1538375842939397"/>
    <n v="0.82286308350961002"/>
    <n v="3.5057220107500002E-2"/>
    <n v="4.68769151635E-3"/>
    <n v="18.812337705052698"/>
    <n v="8140"/>
    <s v="Roads and Highways"/>
    <n v="8140"/>
    <s v="US Air Force                                    Brevard County"/>
    <s v="US Air Force"/>
    <m/>
    <m/>
    <m/>
    <n v="0"/>
    <n v="1"/>
    <n v="3.5057220107500002E-2"/>
    <n v="4.68769151635E-3"/>
    <n v="18.812337705051998"/>
    <m/>
    <n v="-1"/>
    <n v="-1"/>
    <n v="-1"/>
    <n v="-1"/>
    <n v="0"/>
    <m/>
    <m/>
    <s v="Banana River A"/>
    <n v="-1"/>
    <m/>
    <m/>
    <n v="333"/>
    <x v="0"/>
    <m/>
    <x v="0"/>
    <m/>
    <n v="23.7957988272621"/>
    <n v="1.5257370399999999E-2"/>
  </r>
  <r>
    <n v="820000"/>
    <n v="1400000"/>
    <n v="1400000"/>
    <x v="0"/>
    <x v="0"/>
    <s v="BR1-2"/>
    <s v="62-304.520 (9), F.A.C."/>
    <n v="0.67"/>
    <n v="0.72"/>
    <s v="Natural Lands"/>
    <n v="1.263003108093E-2"/>
    <n v="2624.89917067947"/>
    <n v="5.4974981941744403"/>
    <n v="0.88034152877774996"/>
    <n v="6.9433573059819995E-2"/>
    <n v="1.1118740870300001E-2"/>
    <n v="33.152558110010098"/>
    <n v="3200"/>
    <s v="Shrub and Brushland"/>
    <n v="3200"/>
    <s v="US Air Force                                    Brevard County"/>
    <s v="US Air Force"/>
    <m/>
    <m/>
    <s v="Natural Lands"/>
    <n v="0"/>
    <n v="1"/>
    <n v="6.9433573059819995E-2"/>
    <n v="1.1118740870300001E-2"/>
    <n v="33.152558110010901"/>
    <m/>
    <n v="-1"/>
    <n v="-1"/>
    <n v="-1"/>
    <n v="-1"/>
    <n v="0"/>
    <m/>
    <m/>
    <s v="Banana River A"/>
    <n v="-1"/>
    <m/>
    <m/>
    <n v="333"/>
    <x v="0"/>
    <m/>
    <x v="0"/>
    <m/>
    <n v="34.897751083103699"/>
    <n v="2.6887719500000001E-2"/>
  </r>
  <r>
    <n v="820000"/>
    <n v="1400000"/>
    <n v="1400000"/>
    <x v="0"/>
    <x v="0"/>
    <s v="BR1-2"/>
    <s v="62-304.520 (9), F.A.C."/>
    <n v="0.67"/>
    <n v="0.72"/>
    <s v="Natural Lands"/>
    <n v="0.33773541365932003"/>
    <n v="2624.89917067947"/>
    <n v="5.4974981941744403"/>
    <n v="0.88034152877774996"/>
    <n v="1.8566998267009001"/>
    <n v="0.29732251038322999"/>
    <n v="886.52140722345496"/>
    <n v="4210"/>
    <s v="Xeric oak"/>
    <n v="4210"/>
    <s v="US Air Force                                    Brevard County"/>
    <s v="US Air Force"/>
    <m/>
    <m/>
    <s v="Natural Lands"/>
    <n v="0"/>
    <n v="1"/>
    <n v="1.8566998267009001"/>
    <n v="0.29732251038322999"/>
    <n v="1151.75016245805"/>
    <m/>
    <n v="-1"/>
    <n v="-1"/>
    <n v="-1"/>
    <n v="-1"/>
    <n v="0"/>
    <m/>
    <m/>
    <s v="Banana River A"/>
    <n v="-1"/>
    <m/>
    <m/>
    <n v="333"/>
    <x v="0"/>
    <m/>
    <x v="0"/>
    <m/>
    <n v="162.63350069178401"/>
    <n v="0.93410394360000004"/>
  </r>
  <r>
    <n v="820000"/>
    <n v="1400000"/>
    <n v="1400000"/>
    <x v="0"/>
    <x v="0"/>
    <s v="BR1-2"/>
    <s v="62-304.520 (9), F.A.C."/>
    <n v="0.67"/>
    <n v="0.72"/>
    <s v="US Air Force"/>
    <n v="0.16635460185998999"/>
    <n v="2624.89917067947"/>
    <n v="5.4974981941744403"/>
    <n v="0.88034152877774996"/>
    <n v="0.91453412331794004"/>
    <n v="0.14644886452063999"/>
    <n v="436.66405646101998"/>
    <n v="8140"/>
    <s v="Roads and Highways"/>
    <n v="8140"/>
    <s v="US Air Force                                    Brevard County"/>
    <s v="US Air Force"/>
    <m/>
    <m/>
    <m/>
    <n v="0"/>
    <n v="1"/>
    <n v="0.91453412331794004"/>
    <n v="0.14644886452063999"/>
    <n v="436.66405645970502"/>
    <m/>
    <n v="-1"/>
    <n v="-1"/>
    <n v="-1"/>
    <n v="-1"/>
    <n v="0"/>
    <m/>
    <m/>
    <s v="Banana River A"/>
    <n v="-1"/>
    <m/>
    <m/>
    <n v="333"/>
    <x v="0"/>
    <m/>
    <x v="0"/>
    <m/>
    <n v="132.254543739463"/>
    <n v="0.35414765329999998"/>
  </r>
  <r>
    <n v="820000"/>
    <n v="1400000"/>
    <n v="1400000"/>
    <x v="0"/>
    <x v="0"/>
    <s v="BR1-2"/>
    <s v="62-304.520 (9), F.A.C."/>
    <n v="0.67"/>
    <n v="0.72"/>
    <s v="Natural Lands"/>
    <n v="0.61537069132545996"/>
    <n v="584.01196534597898"/>
    <n v="0"/>
    <n v="0"/>
    <n v="0"/>
    <n v="0"/>
    <n v="359.38384685729801"/>
    <n v="5300"/>
    <s v="Reservoirs"/>
    <n v="5300"/>
    <s v="US Air Force                                    Brevard County"/>
    <s v="US Air Force"/>
    <m/>
    <m/>
    <s v="Natural Lands"/>
    <n v="0"/>
    <n v="1"/>
    <n v="0"/>
    <n v="0"/>
    <n v="359.41346179454399"/>
    <m/>
    <n v="-1"/>
    <n v="-1"/>
    <n v="-1"/>
    <n v="-1"/>
    <n v="0"/>
    <m/>
    <m/>
    <s v="Banana River A"/>
    <n v="-1"/>
    <m/>
    <m/>
    <n v="333"/>
    <x v="0"/>
    <m/>
    <x v="0"/>
    <m/>
    <n v="197.16144653781001"/>
    <n v="0.29149510280000002"/>
  </r>
  <r>
    <n v="820000"/>
    <n v="1400000"/>
    <n v="1400000"/>
    <x v="0"/>
    <x v="0"/>
    <s v="BR1-2"/>
    <s v="62-304.520 (9), F.A.C."/>
    <n v="0.67"/>
    <n v="0.72"/>
    <s v="US Air Force"/>
    <n v="2.3421474002999999E-3"/>
    <n v="584.01196534597898"/>
    <n v="0"/>
    <n v="0"/>
    <n v="0"/>
    <n v="0"/>
    <n v="1.3678421063844299"/>
    <n v="1730"/>
    <s v="Military"/>
    <n v="1730"/>
    <s v="US Air Force                                    Brevard County"/>
    <s v="US Air Force"/>
    <m/>
    <m/>
    <m/>
    <n v="0"/>
    <n v="1"/>
    <n v="0"/>
    <n v="0"/>
    <n v="1.36784210638462"/>
    <m/>
    <n v="-1"/>
    <n v="-1"/>
    <n v="-1"/>
    <n v="-1"/>
    <n v="0"/>
    <m/>
    <m/>
    <s v="Banana River A"/>
    <n v="-1"/>
    <m/>
    <m/>
    <n v="333"/>
    <x v="0"/>
    <m/>
    <x v="0"/>
    <m/>
    <n v="15.303510902844099"/>
    <n v="1.1093609999999999E-3"/>
  </r>
  <r>
    <n v="820000"/>
    <n v="1400000"/>
    <n v="1400000"/>
    <x v="0"/>
    <x v="0"/>
    <s v="BR1-2"/>
    <s v="62-304.520 (9), F.A.C."/>
    <n v="0.67"/>
    <n v="0.72"/>
    <s v="US Air Force"/>
    <n v="0.61776345371394004"/>
    <n v="3304.85285466398"/>
    <n v="6.1846790598090902"/>
    <n v="0.82899323730253005"/>
    <n v="3.8206686960999501"/>
    <n v="0.51212172538151002"/>
    <n v="2041.61731351359"/>
    <n v="1730"/>
    <s v="Military"/>
    <n v="1730"/>
    <s v="US Air Force                                    Brevard County"/>
    <s v="US Air Force"/>
    <m/>
    <m/>
    <m/>
    <n v="0"/>
    <n v="1"/>
    <n v="3.8206686960999501"/>
    <n v="0.51212172538151002"/>
    <n v="2041.61731351359"/>
    <m/>
    <n v="-1"/>
    <n v="-1"/>
    <n v="-1"/>
    <n v="-1"/>
    <n v="0"/>
    <m/>
    <m/>
    <s v="Banana River A"/>
    <n v="-1"/>
    <m/>
    <m/>
    <n v="333"/>
    <x v="0"/>
    <m/>
    <x v="0"/>
    <m/>
    <n v="200.00000000745001"/>
    <n v="1.6558129063"/>
  </r>
  <r>
    <n v="820000"/>
    <n v="1400000"/>
    <n v="1400000"/>
    <x v="0"/>
    <x v="0"/>
    <s v="BR1-2"/>
    <s v="62-304.520 (9), F.A.C."/>
    <n v="0.67"/>
    <n v="0.72"/>
    <s v="US Air Force"/>
    <n v="0.31587978931159999"/>
    <n v="3296.6984897339398"/>
    <n v="7.0874697512057203"/>
    <n v="0.94480320389647998"/>
    <n v="2.2387884517632402"/>
    <n v="0.29844423698775002"/>
    <n v="1041.36042436104"/>
    <n v="1730"/>
    <s v="Military"/>
    <n v="1730"/>
    <s v="US Air Force                                    Brevard County"/>
    <s v="US Air Force"/>
    <m/>
    <m/>
    <m/>
    <n v="0"/>
    <n v="1"/>
    <n v="2.2387884517632402"/>
    <n v="0.29844423698775002"/>
    <n v="2036.5798450233001"/>
    <m/>
    <n v="-1"/>
    <n v="-1"/>
    <n v="-1"/>
    <n v="-1"/>
    <n v="0"/>
    <m/>
    <m/>
    <s v="Banana River A"/>
    <n v="-1"/>
    <m/>
    <m/>
    <n v="333"/>
    <x v="0"/>
    <m/>
    <x v="0"/>
    <m/>
    <n v="163.207276481771"/>
    <n v="1.6517273682"/>
  </r>
  <r>
    <n v="820000"/>
    <n v="1400000"/>
    <n v="1400000"/>
    <x v="0"/>
    <x v="0"/>
    <s v="BR1-2"/>
    <s v="62-304.520 (9), F.A.C."/>
    <n v="0.67"/>
    <n v="0.72"/>
    <s v="US Air Force"/>
    <n v="0.61776345378298003"/>
    <n v="3300.7268404001702"/>
    <n v="6.1540430713301797"/>
    <n v="0.82289567973141997"/>
    <n v="3.8017429024741598"/>
    <n v="0.50835487721396999"/>
    <n v="2039.06841291979"/>
    <n v="1730"/>
    <s v="Military"/>
    <n v="1730"/>
    <s v="US Air Force                                    Brevard County"/>
    <s v="US Air Force"/>
    <m/>
    <m/>
    <m/>
    <n v="0"/>
    <n v="1"/>
    <n v="3.8017429024741598"/>
    <n v="0.50835487721396999"/>
    <n v="2039.06841291979"/>
    <m/>
    <n v="-1"/>
    <n v="-1"/>
    <n v="-1"/>
    <n v="-1"/>
    <n v="0"/>
    <m/>
    <m/>
    <s v="Banana River A"/>
    <n v="-1"/>
    <m/>
    <m/>
    <n v="333"/>
    <x v="0"/>
    <m/>
    <x v="0"/>
    <m/>
    <n v="200.000000018626"/>
    <n v="1.6537456715000001"/>
  </r>
  <r>
    <n v="820000"/>
    <n v="1400000"/>
    <n v="1400000"/>
    <x v="0"/>
    <x v="0"/>
    <s v="BR1-2"/>
    <s v="62-304.520 (9), F.A.C."/>
    <n v="0.67"/>
    <n v="0.72"/>
    <s v="US Air Force"/>
    <n v="0.617763453829"/>
    <n v="3314.1329371299298"/>
    <n v="6.2975291820909201"/>
    <n v="0.85241647916018004"/>
    <n v="3.8903833781174599"/>
    <n v="0.52659174826676003"/>
    <n v="2047.3502096898601"/>
    <n v="1730"/>
    <s v="Military"/>
    <n v="1730"/>
    <s v="US Air Force                                    Brevard County"/>
    <s v="US Air Force"/>
    <m/>
    <m/>
    <m/>
    <n v="0"/>
    <n v="1"/>
    <n v="3.8903833781174599"/>
    <n v="0.52659174826676003"/>
    <n v="2047.3502096898601"/>
    <m/>
    <n v="-1"/>
    <n v="-1"/>
    <n v="-1"/>
    <n v="-1"/>
    <n v="0"/>
    <m/>
    <m/>
    <s v="Banana River A"/>
    <n v="-1"/>
    <m/>
    <m/>
    <n v="333"/>
    <x v="0"/>
    <m/>
    <x v="0"/>
    <m/>
    <n v="200.000000026077"/>
    <n v="1.6604624572"/>
  </r>
  <r>
    <n v="820000"/>
    <n v="1400000"/>
    <n v="1400000"/>
    <x v="0"/>
    <x v="0"/>
    <s v="BR1-2"/>
    <s v="62-304.520 (9), F.A.C."/>
    <n v="0.67"/>
    <n v="0.72"/>
    <s v="US Air Force"/>
    <n v="0.60963166142945002"/>
    <n v="3313.74708845337"/>
    <n v="6.1731741523660402"/>
    <n v="0.82538034669096005"/>
    <n v="3.7633624148003002"/>
    <n v="0.50317799206443004"/>
    <n v="2020.1651430908601"/>
    <n v="1730"/>
    <s v="Military"/>
    <n v="1730"/>
    <s v="US Air Force                                    Brevard County"/>
    <s v="US Air Force"/>
    <m/>
    <m/>
    <m/>
    <n v="0"/>
    <n v="1"/>
    <n v="3.7633624148003002"/>
    <n v="0.50317799206443004"/>
    <n v="2020.1651430908601"/>
    <m/>
    <n v="-1"/>
    <n v="-1"/>
    <n v="-1"/>
    <n v="-1"/>
    <n v="0"/>
    <m/>
    <m/>
    <s v="Banana River A"/>
    <n v="-1"/>
    <m/>
    <m/>
    <n v="333"/>
    <x v="0"/>
    <m/>
    <x v="0"/>
    <m/>
    <n v="195.403569744984"/>
    <n v="1.6384145524"/>
  </r>
  <r>
    <n v="820000"/>
    <n v="1400000"/>
    <n v="1400000"/>
    <x v="0"/>
    <x v="0"/>
    <s v="BR1-2"/>
    <s v="62-304.520 (9), F.A.C."/>
    <n v="0.67"/>
    <n v="0.72"/>
    <s v="US Air Force"/>
    <n v="8.1319072023000004E-3"/>
    <n v="3313.74708845337"/>
    <n v="6.1731741523660402"/>
    <n v="0.82538034669096005"/>
    <n v="5.0199679350700001E-2"/>
    <n v="6.7119163858899997E-3"/>
    <n v="26.947083815211201"/>
    <n v="8140"/>
    <s v="Roads and Highways"/>
    <n v="8140"/>
    <s v="US Air Force                                    Brevard County"/>
    <s v="US Air Force"/>
    <m/>
    <m/>
    <m/>
    <n v="0"/>
    <n v="1"/>
    <n v="5.0199679350700001E-2"/>
    <n v="6.7119163858899997E-3"/>
    <n v="26.947083815210899"/>
    <m/>
    <n v="-1"/>
    <n v="-1"/>
    <n v="-1"/>
    <n v="-1"/>
    <n v="0"/>
    <m/>
    <m/>
    <s v="Banana River A"/>
    <n v="-1"/>
    <m/>
    <m/>
    <n v="333"/>
    <x v="0"/>
    <m/>
    <x v="0"/>
    <m/>
    <n v="28.638364954034799"/>
    <n v="2.1854893600000001E-2"/>
  </r>
  <r>
    <n v="820000"/>
    <n v="1400000"/>
    <n v="1400000"/>
    <x v="0"/>
    <x v="0"/>
    <s v="BR1-2"/>
    <s v="62-304.520 (9), F.A.C."/>
    <n v="0.67"/>
    <n v="0.72"/>
    <s v="Natural Lands"/>
    <n v="0.23977718468944001"/>
    <n v="3025.4967434694499"/>
    <n v="6.5306650136445104"/>
    <n v="0.86949508274623"/>
    <n v="1.56590447112155"/>
    <n v="0.20848508304220001"/>
    <n v="725.44509143619496"/>
    <n v="3200"/>
    <s v="Shrub and Brushland"/>
    <n v="3200"/>
    <s v="US Air Force                                    Brevard County"/>
    <s v="US Air Force"/>
    <m/>
    <m/>
    <s v="Natural Lands"/>
    <n v="0"/>
    <n v="1"/>
    <n v="1.56590447112155"/>
    <n v="0.20848508304220001"/>
    <n v="725.44509143619496"/>
    <m/>
    <n v="-1"/>
    <n v="-1"/>
    <n v="-1"/>
    <n v="-1"/>
    <n v="0"/>
    <m/>
    <m/>
    <s v="Banana River A"/>
    <n v="-1"/>
    <m/>
    <m/>
    <n v="333"/>
    <x v="0"/>
    <m/>
    <x v="0"/>
    <m/>
    <n v="138.622931126846"/>
    <n v="0.58835773840000005"/>
  </r>
  <r>
    <n v="820000"/>
    <n v="1400000"/>
    <n v="1400000"/>
    <x v="0"/>
    <x v="0"/>
    <s v="BR1-2"/>
    <s v="62-304.520 (9), F.A.C."/>
    <n v="0.67"/>
    <n v="0.72"/>
    <s v="US Air Force"/>
    <n v="4.4908107033949998E-2"/>
    <n v="3025.4967434694499"/>
    <n v="6.5306650136445104"/>
    <n v="0.86949508274623"/>
    <n v="0.29327980343565002"/>
    <n v="3.9047378241459998E-2"/>
    <n v="135.86933158660801"/>
    <n v="8140"/>
    <s v="Roads and Highways"/>
    <n v="8140"/>
    <s v="US Air Force                                    Brevard County"/>
    <s v="US Air Force"/>
    <m/>
    <m/>
    <m/>
    <n v="0"/>
    <n v="1"/>
    <n v="0.29327980343565002"/>
    <n v="3.9047378241459998E-2"/>
    <n v="624.60613342980696"/>
    <m/>
    <n v="-1"/>
    <n v="-1"/>
    <n v="-1"/>
    <n v="-1"/>
    <n v="0"/>
    <m/>
    <m/>
    <s v="Banana River A"/>
    <n v="-1"/>
    <m/>
    <m/>
    <n v="333"/>
    <x v="0"/>
    <m/>
    <x v="0"/>
    <m/>
    <n v="107.733509970518"/>
    <n v="0.50657431750000004"/>
  </r>
  <r>
    <n v="820000"/>
    <n v="1400000"/>
    <n v="1400000"/>
    <x v="0"/>
    <x v="0"/>
    <s v="BR1-2"/>
    <s v="62-304.520 (9), F.A.C."/>
    <n v="0.67"/>
    <n v="0.72"/>
    <s v="Natural Lands"/>
    <n v="2.4134105037400002E-3"/>
    <n v="653.64012920034099"/>
    <n v="0"/>
    <n v="0"/>
    <n v="0"/>
    <n v="0"/>
    <n v="1.57750195347872"/>
    <n v="6120"/>
    <s v="Mangrove swamp"/>
    <n v="6120"/>
    <s v="US Air Force                                    Brevard County"/>
    <s v="US Air Force"/>
    <m/>
    <m/>
    <s v="Natural Lands"/>
    <n v="0"/>
    <n v="1"/>
    <n v="0"/>
    <n v="0"/>
    <n v="23.0670452715785"/>
    <m/>
    <n v="-1"/>
    <n v="-1"/>
    <n v="-1"/>
    <n v="-1"/>
    <n v="0"/>
    <m/>
    <m/>
    <s v="Banana River A"/>
    <n v="-1"/>
    <m/>
    <m/>
    <n v="333"/>
    <x v="0"/>
    <m/>
    <x v="0"/>
    <m/>
    <n v="50.648204812320003"/>
    <n v="1.8708065900000001E-2"/>
  </r>
  <r>
    <n v="820000"/>
    <n v="1400000"/>
    <n v="1400000"/>
    <x v="0"/>
    <x v="0"/>
    <s v="BR1-2"/>
    <s v="62-304.520 (9), F.A.C."/>
    <n v="0.67"/>
    <n v="0.72"/>
    <s v="Natural Lands"/>
    <n v="0.58233137308223004"/>
    <n v="653.64012920034099"/>
    <n v="0"/>
    <n v="0"/>
    <n v="0"/>
    <n v="0"/>
    <n v="380.63515393888201"/>
    <n v="5300"/>
    <s v="Reservoirs"/>
    <n v="5300"/>
    <s v="US Air Force                                    Brevard County"/>
    <s v="US Air Force"/>
    <m/>
    <m/>
    <s v="Natural Lands"/>
    <n v="0"/>
    <n v="1"/>
    <n v="0"/>
    <n v="0"/>
    <n v="380.63515393888201"/>
    <m/>
    <n v="-1"/>
    <n v="-1"/>
    <n v="-1"/>
    <n v="-1"/>
    <n v="0"/>
    <m/>
    <m/>
    <s v="Banana River A"/>
    <n v="-1"/>
    <m/>
    <m/>
    <n v="333"/>
    <x v="0"/>
    <m/>
    <x v="0"/>
    <m/>
    <n v="190.418955272858"/>
    <n v="0.30870653199999998"/>
  </r>
  <r>
    <n v="820000"/>
    <n v="1400000"/>
    <n v="1400000"/>
    <x v="0"/>
    <x v="0"/>
    <s v="BR1-2"/>
    <s v="62-304.520 (9), F.A.C."/>
    <n v="0.67"/>
    <n v="0.72"/>
    <s v="Natural Lands"/>
    <n v="5.2080566905879998E-2"/>
    <n v="2534.3544761041899"/>
    <n v="5.2773887083583002"/>
    <n v="0.70944799249523005"/>
    <n v="0.27484939571403"/>
    <n v="3.6948453639389998E-2"/>
    <n v="131.990617855983"/>
    <n v="3200"/>
    <s v="Shrub and Brushland"/>
    <n v="3200"/>
    <s v="US Air Force                                    Brevard County"/>
    <s v="US Air Force"/>
    <m/>
    <m/>
    <s v="Natural Lands"/>
    <n v="0"/>
    <n v="1"/>
    <n v="0.27484939571403"/>
    <n v="3.6948453639389998E-2"/>
    <n v="131.990617855983"/>
    <m/>
    <n v="-1"/>
    <n v="-1"/>
    <n v="-1"/>
    <n v="-1"/>
    <n v="0"/>
    <m/>
    <m/>
    <s v="Banana River A"/>
    <n v="-1"/>
    <m/>
    <m/>
    <n v="333"/>
    <x v="0"/>
    <m/>
    <x v="0"/>
    <m/>
    <n v="72.0076727169631"/>
    <n v="0.1070483519"/>
  </r>
  <r>
    <n v="820000"/>
    <n v="1400000"/>
    <n v="1400000"/>
    <x v="0"/>
    <x v="0"/>
    <s v="BR1-2"/>
    <s v="62-304.520 (9), F.A.C."/>
    <n v="0.67"/>
    <n v="0.72"/>
    <s v="Natural Lands"/>
    <n v="0.39558655949450999"/>
    <n v="2534.3544761041899"/>
    <n v="5.2773887083583002"/>
    <n v="0.70944799249523005"/>
    <n v="2.0876640422546799"/>
    <n v="0.28064809049147998"/>
    <n v="1002.55656774159"/>
    <n v="3200"/>
    <s v="Shrub and Brushland"/>
    <n v="3200"/>
    <s v="US Air Force                                    Brevard County"/>
    <s v="US Air Force"/>
    <m/>
    <m/>
    <s v="Natural Lands"/>
    <n v="0"/>
    <n v="1"/>
    <n v="2.0876640422546799"/>
    <n v="0.28064809049147998"/>
    <n v="1051.2006213885099"/>
    <m/>
    <n v="-1"/>
    <n v="-1"/>
    <n v="-1"/>
    <n v="-1"/>
    <n v="0"/>
    <m/>
    <m/>
    <s v="Banana River A"/>
    <n v="-1"/>
    <m/>
    <m/>
    <n v="333"/>
    <x v="0"/>
    <m/>
    <x v="0"/>
    <m/>
    <n v="169.73388134673399"/>
    <n v="0.85255524849999997"/>
  </r>
  <r>
    <n v="820000"/>
    <n v="1400000"/>
    <n v="1400000"/>
    <x v="0"/>
    <x v="0"/>
    <s v="BR1-2"/>
    <s v="62-304.520 (9), F.A.C."/>
    <n v="0.67"/>
    <n v="0.72"/>
    <s v="US Air Force"/>
    <n v="0.15090246383447001"/>
    <n v="2534.3544761041899"/>
    <n v="5.2773887083583002"/>
    <n v="0.70944799249523005"/>
    <n v="0.79637095870347996"/>
    <n v="0.10705745002995"/>
    <n v="382.44033467404302"/>
    <n v="8140"/>
    <s v="Roads and Highways"/>
    <n v="8140"/>
    <s v="US Air Force                                    Brevard County"/>
    <s v="US Air Force"/>
    <m/>
    <m/>
    <m/>
    <n v="0"/>
    <n v="1"/>
    <n v="0.79637095870347996"/>
    <n v="0.10705745002995"/>
    <n v="382.44033467404302"/>
    <m/>
    <n v="-1"/>
    <n v="-1"/>
    <n v="-1"/>
    <n v="-1"/>
    <n v="0"/>
    <m/>
    <m/>
    <s v="Banana River A"/>
    <n v="-1"/>
    <m/>
    <m/>
    <n v="333"/>
    <x v="0"/>
    <m/>
    <x v="0"/>
    <m/>
    <n v="130.63007490758901"/>
    <n v="0.3101705877"/>
  </r>
  <r>
    <n v="820000"/>
    <n v="1400000"/>
    <n v="1400000"/>
    <x v="0"/>
    <x v="0"/>
    <s v="BR1-2"/>
    <s v="62-304.520 (9), F.A.C."/>
    <n v="0.67"/>
    <n v="0.72"/>
    <s v="Natural Lands"/>
    <n v="3.5148376018800001E-3"/>
    <n v="1889.69715131307"/>
    <n v="1.95997742239378"/>
    <n v="0.19450730446937001"/>
    <n v="6.8890023430700003E-3"/>
    <n v="6.8366158759E-4"/>
    <n v="6.6419786036063702"/>
    <n v="6120"/>
    <s v="Mangrove swamp"/>
    <n v="6120"/>
    <s v="US Air Force                                    Brevard County"/>
    <s v="US Air Force"/>
    <m/>
    <m/>
    <s v="Natural Lands"/>
    <n v="0"/>
    <n v="1"/>
    <n v="6.8890023430700003E-3"/>
    <n v="6.8366158759E-4"/>
    <n v="707.49773585815603"/>
    <m/>
    <n v="-1"/>
    <n v="-1"/>
    <n v="-1"/>
    <n v="-1"/>
    <n v="0"/>
    <m/>
    <m/>
    <s v="Banana River A"/>
    <n v="-1"/>
    <m/>
    <m/>
    <n v="333"/>
    <x v="0"/>
    <m/>
    <x v="0"/>
    <m/>
    <n v="29.2971641080285"/>
    <n v="0.57380189449999996"/>
  </r>
  <r>
    <n v="820000"/>
    <n v="1400000"/>
    <n v="1400000"/>
    <x v="0"/>
    <x v="0"/>
    <s v="BR1-2"/>
    <s v="62-304.520 (9), F.A.C."/>
    <n v="0.67"/>
    <n v="0.72"/>
    <s v="Natural Lands"/>
    <n v="9.63572835595E-3"/>
    <n v="1889.69715131307"/>
    <n v="1.95997742239378"/>
    <n v="0.19450730446937001"/>
    <n v="1.8885810025979999E-2"/>
    <n v="1.87421954911E-3"/>
    <n v="18.208608425068999"/>
    <n v="6430"/>
    <s v="Wet prairies"/>
    <n v="6430"/>
    <s v="US Air Force                                    Brevard County"/>
    <s v="US Air Force"/>
    <m/>
    <m/>
    <s v="Natural Lands"/>
    <n v="0"/>
    <n v="1"/>
    <n v="1.8885810025979999E-2"/>
    <n v="1.87421954911E-3"/>
    <n v="248.68202985276801"/>
    <m/>
    <n v="-1"/>
    <n v="-1"/>
    <n v="-1"/>
    <n v="-1"/>
    <n v="0"/>
    <m/>
    <m/>
    <s v="Banana River A"/>
    <n v="-1"/>
    <m/>
    <m/>
    <n v="333"/>
    <x v="0"/>
    <m/>
    <x v="0"/>
    <m/>
    <n v="40.5459427109855"/>
    <n v="0.2016885887"/>
  </r>
  <r>
    <n v="820000"/>
    <n v="1400000"/>
    <n v="1400000"/>
    <x v="0"/>
    <x v="0"/>
    <s v="BR1-2"/>
    <s v="62-304.520 (9), F.A.C."/>
    <n v="0.67"/>
    <n v="0.72"/>
    <s v="Natural Lands"/>
    <n v="0.10740956928176"/>
    <n v="1889.69715131307"/>
    <n v="1.95997742239378"/>
    <n v="0.19450730446937001"/>
    <n v="0.21052033074129001"/>
    <n v="2.0891945795210001E-2"/>
    <n v="202.97155709550699"/>
    <n v="5300"/>
    <s v="Reservoirs"/>
    <n v="5300"/>
    <s v="US Air Force                                    Brevard County"/>
    <s v="US Air Force"/>
    <m/>
    <m/>
    <s v="Natural Lands"/>
    <n v="0"/>
    <n v="1"/>
    <n v="0.21052033074129001"/>
    <n v="2.0891945795210001E-2"/>
    <n v="211.20607295763199"/>
    <m/>
    <n v="-1"/>
    <n v="-1"/>
    <n v="-1"/>
    <n v="-1"/>
    <n v="0"/>
    <m/>
    <m/>
    <s v="Banana River A"/>
    <n v="-1"/>
    <m/>
    <m/>
    <n v="333"/>
    <x v="0"/>
    <m/>
    <x v="0"/>
    <m/>
    <n v="102.233959886175"/>
    <n v="0.17129446309999999"/>
  </r>
  <r>
    <n v="820000"/>
    <n v="1400000"/>
    <n v="1400000"/>
    <x v="0"/>
    <x v="0"/>
    <s v="BR1-2"/>
    <s v="62-304.520 (9), F.A.C."/>
    <n v="0.67"/>
    <n v="0.72"/>
    <s v="US Air Force"/>
    <n v="0.61776345373694996"/>
    <n v="3318.5462037332099"/>
    <n v="6.1875197387568202"/>
    <n v="0.82739415019277995"/>
    <n v="3.8224235638799802"/>
    <n v="0.51113386782484005"/>
    <n v="2050.07656420388"/>
    <n v="1730"/>
    <s v="Military"/>
    <n v="1730"/>
    <s v="US Air Force                                    Brevard County"/>
    <s v="US Air Force"/>
    <m/>
    <m/>
    <m/>
    <n v="0"/>
    <n v="1"/>
    <n v="3.8224235638799802"/>
    <n v="0.51113386782484005"/>
    <n v="2050.07656420388"/>
    <m/>
    <n v="-1"/>
    <n v="-1"/>
    <n v="-1"/>
    <n v="-1"/>
    <n v="0"/>
    <m/>
    <m/>
    <s v="Banana River A"/>
    <n v="-1"/>
    <m/>
    <m/>
    <n v="333"/>
    <x v="0"/>
    <m/>
    <x v="0"/>
    <m/>
    <n v="200.00000001117499"/>
    <n v="1.6626736124999999"/>
  </r>
  <r>
    <n v="820000"/>
    <n v="1400000"/>
    <n v="1400000"/>
    <x v="0"/>
    <x v="0"/>
    <s v="BR1-2"/>
    <s v="62-304.520 (9), F.A.C."/>
    <n v="0.67"/>
    <n v="0.72"/>
    <s v="US Air Force"/>
    <n v="0.61776345366790997"/>
    <n v="3311.21677322806"/>
    <n v="6.1736907021936798"/>
    <n v="0.82553070800740003"/>
    <n v="3.8138804900646499"/>
    <n v="0.50998270128756995"/>
    <n v="2045.5487096724801"/>
    <n v="1730"/>
    <s v="Military"/>
    <n v="1730"/>
    <s v="US Air Force                                    Brevard County"/>
    <s v="US Air Force"/>
    <m/>
    <m/>
    <m/>
    <n v="0"/>
    <n v="1"/>
    <n v="3.8138804900646499"/>
    <n v="0.50998270128756995"/>
    <n v="2045.5487096724801"/>
    <m/>
    <n v="-1"/>
    <n v="-1"/>
    <n v="-1"/>
    <n v="-1"/>
    <n v="0"/>
    <m/>
    <m/>
    <s v="Banana River A"/>
    <n v="-1"/>
    <m/>
    <m/>
    <n v="333"/>
    <x v="0"/>
    <m/>
    <x v="0"/>
    <m/>
    <n v="200"/>
    <n v="1.6590013866"/>
  </r>
  <r>
    <n v="820000"/>
    <n v="1400000"/>
    <n v="1400000"/>
    <x v="0"/>
    <x v="0"/>
    <s v="BR1-2"/>
    <s v="62-304.520 (9), F.A.C."/>
    <n v="0.67"/>
    <n v="0.72"/>
    <s v="Natural Lands"/>
    <n v="9.5525310200870003E-2"/>
    <n v="2444.2268385046"/>
    <n v="4.3319065662614697"/>
    <n v="0.55657401450285005"/>
    <n v="0.41380671850331002"/>
    <n v="5.3166905385119999E-2"/>
    <n v="233.48552694944601"/>
    <n v="3200"/>
    <s v="Shrub and Brushland"/>
    <n v="3200"/>
    <s v="US Air Force                                    Brevard County"/>
    <s v="US Air Force"/>
    <m/>
    <m/>
    <s v="Natural Lands"/>
    <n v="0"/>
    <n v="1"/>
    <n v="0.41380671850331002"/>
    <n v="5.3166905385119999E-2"/>
    <n v="1149.57113191245"/>
    <m/>
    <n v="-1"/>
    <n v="-1"/>
    <n v="-1"/>
    <n v="-1"/>
    <n v="0"/>
    <m/>
    <m/>
    <s v="Banana River A"/>
    <n v="-1"/>
    <m/>
    <m/>
    <n v="333"/>
    <x v="0"/>
    <m/>
    <x v="0"/>
    <m/>
    <n v="128.85799483704"/>
    <n v="0.93233668439999995"/>
  </r>
  <r>
    <n v="820000"/>
    <n v="1400000"/>
    <n v="1400000"/>
    <x v="0"/>
    <x v="0"/>
    <s v="BR1-2"/>
    <s v="62-304.520 (9), F.A.C."/>
    <n v="0.67"/>
    <n v="0.72"/>
    <s v="US Air Force"/>
    <n v="0.61776345359886997"/>
    <n v="3357.6163619160102"/>
    <n v="6.7992886678396296"/>
    <n v="0.92471105848780999"/>
    <n v="4.2003520494602897"/>
    <n v="0.57125269707250004"/>
    <n v="2074.2126795973199"/>
    <n v="1730"/>
    <s v="Military"/>
    <n v="1730"/>
    <s v="US Air Force                                    Brevard County"/>
    <s v="US Air Force"/>
    <m/>
    <m/>
    <m/>
    <n v="0"/>
    <n v="1"/>
    <n v="4.2003520494602897"/>
    <n v="0.57125269707250004"/>
    <n v="2074.2126795973199"/>
    <m/>
    <n v="-1"/>
    <n v="-1"/>
    <n v="-1"/>
    <n v="-1"/>
    <n v="0"/>
    <m/>
    <m/>
    <s v="Banana River A"/>
    <n v="-1"/>
    <m/>
    <m/>
    <n v="333"/>
    <x v="0"/>
    <m/>
    <x v="0"/>
    <m/>
    <n v="199.99999998882399"/>
    <n v="1.6822487263999999"/>
  </r>
  <r>
    <n v="820000"/>
    <n v="1400000"/>
    <n v="1400000"/>
    <x v="0"/>
    <x v="0"/>
    <s v="BR1-2"/>
    <s v="62-304.520 (9), F.A.C."/>
    <n v="0.67"/>
    <n v="0.72"/>
    <s v="US Air Force"/>
    <n v="0.15705083183221"/>
    <n v="3336.8207507612701"/>
    <n v="6.9022657651636798"/>
    <n v="0.91582590530769004"/>
    <n v="1.0840065799459899"/>
    <n v="0.14383122024205999"/>
    <n v="524.05047458206104"/>
    <n v="1730"/>
    <s v="Military"/>
    <n v="1730"/>
    <s v="US Air Force                                    Brevard County"/>
    <s v="US Air Force"/>
    <m/>
    <m/>
    <m/>
    <n v="0"/>
    <n v="1"/>
    <n v="1.0840065799459899"/>
    <n v="0.14383122024205999"/>
    <n v="524.05047458206104"/>
    <m/>
    <n v="-1"/>
    <n v="-1"/>
    <n v="-1"/>
    <n v="-1"/>
    <n v="0"/>
    <m/>
    <m/>
    <s v="Banana River A"/>
    <n v="-1"/>
    <m/>
    <m/>
    <n v="333"/>
    <x v="0"/>
    <m/>
    <x v="0"/>
    <m/>
    <n v="125.05889183638099"/>
    <n v="0.4250206607"/>
  </r>
  <r>
    <n v="820000"/>
    <n v="1400000"/>
    <n v="1400000"/>
    <x v="0"/>
    <x v="0"/>
    <s v="BR1-2"/>
    <s v="62-304.520 (9), F.A.C."/>
    <n v="0.67"/>
    <n v="0.72"/>
    <s v="US Air Force"/>
    <n v="0.18920180225714001"/>
    <n v="3336.8207507612701"/>
    <n v="6.9022657651636798"/>
    <n v="0.91582590530769004"/>
    <n v="1.30592112242674"/>
    <n v="0.17327591183798999"/>
    <n v="631.33249985306304"/>
    <n v="1730"/>
    <s v="Military"/>
    <n v="1730"/>
    <s v="US Air Force                                    Brevard County"/>
    <s v="US Air Force"/>
    <m/>
    <m/>
    <m/>
    <n v="0"/>
    <n v="1"/>
    <n v="1.30592112242674"/>
    <n v="0.17327591183798999"/>
    <n v="631.33249985306304"/>
    <m/>
    <n v="-1"/>
    <n v="-1"/>
    <n v="-1"/>
    <n v="-1"/>
    <n v="0"/>
    <m/>
    <m/>
    <s v="Banana River A"/>
    <n v="-1"/>
    <m/>
    <m/>
    <n v="333"/>
    <x v="0"/>
    <m/>
    <x v="0"/>
    <m/>
    <n v="136.91781242203399"/>
    <n v="0.51202960249999996"/>
  </r>
  <r>
    <n v="820000"/>
    <n v="1400000"/>
    <n v="1400000"/>
    <x v="0"/>
    <x v="0"/>
    <s v="BR1-2"/>
    <s v="62-304.520 (9), F.A.C."/>
    <n v="0.67"/>
    <n v="0.72"/>
    <s v="US Air Force"/>
    <n v="0.27151086878136999"/>
    <n v="3336.8207507612701"/>
    <n v="6.9022657651636798"/>
    <n v="0.91582590530769004"/>
    <n v="1.8740401744595601"/>
    <n v="0.24865668720258"/>
    <n v="905.98310100692697"/>
    <n v="8140"/>
    <s v="Roads and Highways"/>
    <n v="8140"/>
    <s v="US Air Force                                    Brevard County"/>
    <s v="US Air Force"/>
    <m/>
    <m/>
    <m/>
    <n v="0"/>
    <n v="1"/>
    <n v="1.8740401744595601"/>
    <n v="0.24865668720258"/>
    <n v="905.98310100692697"/>
    <m/>
    <n v="-1"/>
    <n v="-1"/>
    <n v="-1"/>
    <n v="-1"/>
    <n v="0"/>
    <m/>
    <m/>
    <s v="Banana River A"/>
    <n v="-1"/>
    <m/>
    <m/>
    <n v="333"/>
    <x v="0"/>
    <m/>
    <x v="0"/>
    <m/>
    <n v="157.30277117709201"/>
    <n v="0.73477948179999997"/>
  </r>
  <r>
    <n v="820000"/>
    <n v="1400000"/>
    <n v="1400000"/>
    <x v="0"/>
    <x v="0"/>
    <s v="BR1-2"/>
    <s v="62-304.520 (9), F.A.C."/>
    <n v="0.67"/>
    <n v="0.72"/>
    <s v="US Air Force"/>
    <n v="0.61776345359886997"/>
    <n v="3329.4311924010699"/>
    <n v="6.2080611761917197"/>
    <n v="0.83016240924220996"/>
    <n v="3.8351133123572798"/>
    <n v="0.51284399698143002"/>
    <n v="2056.8009119375001"/>
    <n v="1730"/>
    <s v="Military"/>
    <n v="1730"/>
    <s v="US Air Force                                    Brevard County"/>
    <s v="US Air Force"/>
    <m/>
    <m/>
    <m/>
    <n v="0"/>
    <n v="1"/>
    <n v="3.8351133123572798"/>
    <n v="0.51284399698143002"/>
    <n v="2056.8009119375001"/>
    <m/>
    <n v="-1"/>
    <n v="-1"/>
    <n v="-1"/>
    <n v="-1"/>
    <n v="0"/>
    <m/>
    <m/>
    <s v="Banana River A"/>
    <n v="-1"/>
    <m/>
    <m/>
    <n v="333"/>
    <x v="0"/>
    <m/>
    <x v="0"/>
    <m/>
    <n v="199.99999998882399"/>
    <n v="1.6681272602999999"/>
  </r>
  <r>
    <n v="820000"/>
    <n v="1400000"/>
    <n v="1400000"/>
    <x v="0"/>
    <x v="0"/>
    <s v="BR1-2"/>
    <s v="62-304.520 (9), F.A.C."/>
    <n v="0.67"/>
    <n v="0.72"/>
    <s v="US Air Force"/>
    <n v="0.61776345359886997"/>
    <n v="3324.87394229864"/>
    <n v="6.73771037605953"/>
    <n v="0.91609080481303995"/>
    <n v="4.1623112312634998"/>
    <n v="0.56592741939146995"/>
    <n v="2053.9856093753101"/>
    <n v="1730"/>
    <s v="Military"/>
    <n v="1730"/>
    <s v="US Air Force                                    Brevard County"/>
    <s v="US Air Force"/>
    <m/>
    <m/>
    <m/>
    <n v="0"/>
    <n v="1"/>
    <n v="4.1623112312634998"/>
    <n v="0.56592741939146995"/>
    <n v="2053.9856093753101"/>
    <m/>
    <n v="-1"/>
    <n v="-1"/>
    <n v="-1"/>
    <n v="-1"/>
    <n v="0"/>
    <m/>
    <m/>
    <s v="Banana River A"/>
    <n v="-1"/>
    <m/>
    <m/>
    <n v="333"/>
    <x v="0"/>
    <m/>
    <x v="0"/>
    <m/>
    <n v="199.99999998882399"/>
    <n v="1.6658439653999999"/>
  </r>
  <r>
    <n v="820000"/>
    <n v="1400000"/>
    <n v="1400000"/>
    <x v="0"/>
    <x v="0"/>
    <s v="BR1-2"/>
    <s v="62-304.520 (9), F.A.C."/>
    <n v="0.67"/>
    <n v="0.72"/>
    <s v="US Air Force"/>
    <n v="2.499944933602E-2"/>
    <n v="3348.7467344164802"/>
    <n v="6.7568031057390598"/>
    <n v="0.92019297139369005"/>
    <n v="0.16891635691542001"/>
    <n v="2.3004317567719999E-2"/>
    <n v="83.716824326224099"/>
    <n v="8140"/>
    <s v="Roads and Highways"/>
    <n v="8140"/>
    <s v="US Air Force                                    Brevard County"/>
    <s v="US Air Force"/>
    <m/>
    <m/>
    <m/>
    <n v="0"/>
    <n v="1"/>
    <n v="0.16891635691542001"/>
    <n v="2.3004317567719999E-2"/>
    <n v="83.716824326225705"/>
    <m/>
    <n v="-1"/>
    <n v="-1"/>
    <n v="-1"/>
    <n v="-1"/>
    <n v="0"/>
    <m/>
    <m/>
    <s v="Banana River A"/>
    <n v="-1"/>
    <m/>
    <m/>
    <n v="333"/>
    <x v="0"/>
    <m/>
    <x v="0"/>
    <m/>
    <n v="49.793407087479302"/>
    <n v="6.7896856699999994E-2"/>
  </r>
  <r>
    <n v="820000"/>
    <n v="1400000"/>
    <n v="1400000"/>
    <x v="0"/>
    <x v="0"/>
    <s v="BR1-2"/>
    <s v="62-304.520 (9), F.A.C."/>
    <n v="0.67"/>
    <n v="0.72"/>
    <s v="US Air Force"/>
    <n v="0.59276389845835997"/>
    <n v="3348.7467344164802"/>
    <n v="6.7568031057390598"/>
    <n v="0.92019297139369005"/>
    <n v="4.0051889500734701"/>
    <n v="0.54545717305731001"/>
    <n v="1985.0161692424299"/>
    <n v="1730"/>
    <s v="Military"/>
    <n v="1730"/>
    <s v="US Air Force                                    Brevard County"/>
    <s v="US Air Force"/>
    <m/>
    <m/>
    <m/>
    <n v="0"/>
    <n v="1"/>
    <n v="4.0051889500734701"/>
    <n v="0.54545717305731001"/>
    <n v="1985.0161692424299"/>
    <m/>
    <n v="-1"/>
    <n v="-1"/>
    <n v="-1"/>
    <n v="-1"/>
    <n v="0"/>
    <m/>
    <m/>
    <s v="Banana River A"/>
    <n v="-1"/>
    <m/>
    <m/>
    <n v="333"/>
    <x v="0"/>
    <m/>
    <x v="0"/>
    <m/>
    <n v="191.87287292375399"/>
    <n v="1.6099076798"/>
  </r>
  <r>
    <n v="820000"/>
    <n v="1400000"/>
    <n v="1400000"/>
    <x v="0"/>
    <x v="0"/>
    <s v="BR1-2"/>
    <s v="62-304.520 (9), F.A.C."/>
    <n v="0.67"/>
    <n v="0.72"/>
    <s v="Natural Lands"/>
    <n v="0.18592975147537"/>
    <n v="2732.0621295999899"/>
    <n v="5.8014863599629196"/>
    <n v="0.77578966329517995"/>
    <n v="1.07866891709567"/>
    <n v="0.14424237929363001"/>
    <n v="507.97163277180601"/>
    <n v="3200"/>
    <s v="Shrub and Brushland"/>
    <n v="3200"/>
    <s v="US Air Force                                    Brevard County"/>
    <s v="US Air Force"/>
    <m/>
    <m/>
    <s v="Natural Lands"/>
    <n v="0"/>
    <n v="1"/>
    <n v="1.07866891709567"/>
    <n v="0.14424237929363001"/>
    <n v="507.97163277180601"/>
    <m/>
    <n v="-1"/>
    <n v="-1"/>
    <n v="-1"/>
    <n v="-1"/>
    <n v="0"/>
    <m/>
    <m/>
    <s v="Banana River A"/>
    <n v="-1"/>
    <m/>
    <m/>
    <n v="333"/>
    <x v="0"/>
    <m/>
    <x v="0"/>
    <m/>
    <n v="136.05526987573501"/>
    <n v="0.4119802374"/>
  </r>
  <r>
    <n v="820000"/>
    <n v="1400000"/>
    <n v="1400000"/>
    <x v="0"/>
    <x v="0"/>
    <s v="BR1-2"/>
    <s v="62-304.520 (9), F.A.C."/>
    <n v="0.67"/>
    <n v="0.72"/>
    <s v="Natural Lands"/>
    <n v="0.20131506055886"/>
    <n v="2732.0621295999899"/>
    <n v="5.8014863599629196"/>
    <n v="0.77578966329517995"/>
    <n v="1.16792657788734"/>
    <n v="0.15617814304720001"/>
    <n v="550.00525307099701"/>
    <n v="3200"/>
    <s v="Shrub and Brushland"/>
    <n v="3200"/>
    <s v="US Air Force                                    Brevard County"/>
    <s v="US Air Force"/>
    <m/>
    <m/>
    <s v="Natural Lands"/>
    <n v="0"/>
    <n v="1"/>
    <n v="1.16792657788734"/>
    <n v="0.15617814304720001"/>
    <n v="584.66118046248005"/>
    <m/>
    <n v="-1"/>
    <n v="-1"/>
    <n v="-1"/>
    <n v="-1"/>
    <n v="0"/>
    <m/>
    <m/>
    <s v="Banana River A"/>
    <n v="-1"/>
    <m/>
    <m/>
    <n v="333"/>
    <x v="0"/>
    <m/>
    <x v="0"/>
    <m/>
    <n v="138.947580083595"/>
    <n v="0.47417776189999999"/>
  </r>
  <r>
    <n v="820000"/>
    <n v="1400000"/>
    <n v="1400000"/>
    <x v="0"/>
    <x v="0"/>
    <s v="BR1-2"/>
    <s v="62-304.520 (9), F.A.C."/>
    <n v="0.67"/>
    <n v="0.72"/>
    <s v="US Air Force"/>
    <n v="0.21783374431576999"/>
    <n v="2732.0621295999899"/>
    <n v="5.8014863599629196"/>
    <n v="0.77578966329517995"/>
    <n v="1.26375949638762"/>
    <n v="0.16899316715706"/>
    <n v="595.13532339409699"/>
    <n v="8140"/>
    <s v="Roads and Highways"/>
    <n v="8140"/>
    <s v="US Air Force                                    Brevard County"/>
    <s v="US Air Force"/>
    <m/>
    <m/>
    <m/>
    <n v="0"/>
    <n v="1"/>
    <n v="1.26375949638762"/>
    <n v="0.16899316715706"/>
    <n v="595.13532339409699"/>
    <m/>
    <n v="-1"/>
    <n v="-1"/>
    <n v="-1"/>
    <n v="-1"/>
    <n v="0"/>
    <m/>
    <m/>
    <s v="Banana River A"/>
    <n v="-1"/>
    <m/>
    <m/>
    <n v="333"/>
    <x v="0"/>
    <m/>
    <x v="0"/>
    <m/>
    <n v="153.387688573958"/>
    <n v="0.48267260620000002"/>
  </r>
  <r>
    <n v="820000"/>
    <n v="1400000"/>
    <n v="1400000"/>
    <x v="0"/>
    <x v="0"/>
    <s v="BR1-2"/>
    <s v="62-304.520 (9), F.A.C."/>
    <n v="0.67"/>
    <n v="0.72"/>
    <s v="US Air Force"/>
    <n v="0.61776345350680995"/>
    <n v="3320.1925871468602"/>
    <n v="6.1907600979402799"/>
    <n v="0.82784233185352996"/>
    <n v="3.8244253379358"/>
    <n v="0.51141073788497005"/>
    <n v="2051.0936389435801"/>
    <n v="1730"/>
    <s v="Military"/>
    <n v="1730"/>
    <s v="US Air Force                                    Brevard County"/>
    <s v="US Air Force"/>
    <m/>
    <m/>
    <m/>
    <n v="0"/>
    <n v="1"/>
    <n v="3.8244253379358"/>
    <n v="0.51141073788497005"/>
    <n v="2051.0936389435801"/>
    <m/>
    <n v="-1"/>
    <n v="-1"/>
    <n v="-1"/>
    <n v="-1"/>
    <n v="0"/>
    <m/>
    <m/>
    <s v="Banana River A"/>
    <n v="-1"/>
    <m/>
    <m/>
    <n v="333"/>
    <x v="0"/>
    <m/>
    <x v="0"/>
    <m/>
    <n v="199.999999973923"/>
    <n v="1.6634984906000001"/>
  </r>
  <r>
    <n v="820000"/>
    <n v="1400000"/>
    <n v="1400000"/>
    <x v="0"/>
    <x v="0"/>
    <s v="BR1-2"/>
    <s v="62-304.520 (9), F.A.C."/>
    <n v="0.67"/>
    <n v="0.72"/>
    <s v="Natural Lands"/>
    <n v="0.48729600806831003"/>
    <n v="2838.11073566806"/>
    <n v="5.59312344109739"/>
    <n v="0.76381978166581999"/>
    <n v="2.7255067254800802"/>
    <n v="0.37220633048936003"/>
    <n v="1383.00003194688"/>
    <n v="3200"/>
    <s v="Shrub and Brushland"/>
    <n v="3200"/>
    <s v="US Air Force                                    Brevard County"/>
    <s v="US Air Force"/>
    <m/>
    <m/>
    <s v="Natural Lands"/>
    <n v="0"/>
    <n v="1"/>
    <n v="2.7255067254800802"/>
    <n v="0.37220633048936003"/>
    <n v="1383.00003194688"/>
    <m/>
    <n v="-1"/>
    <n v="-1"/>
    <n v="-1"/>
    <n v="-1"/>
    <n v="0"/>
    <m/>
    <m/>
    <s v="Banana River A"/>
    <n v="-1"/>
    <m/>
    <m/>
    <n v="333"/>
    <x v="0"/>
    <m/>
    <x v="0"/>
    <m/>
    <n v="179.93541329467499"/>
    <n v="1.1216545271"/>
  </r>
  <r>
    <n v="820000"/>
    <n v="1400000"/>
    <n v="1400000"/>
    <x v="0"/>
    <x v="0"/>
    <s v="BR1-2"/>
    <s v="62-304.520 (9), F.A.C."/>
    <n v="0.67"/>
    <n v="0.72"/>
    <s v="Natural Lands"/>
    <n v="0.11610952320498"/>
    <n v="2838.11073566806"/>
    <n v="5.59312344109739"/>
    <n v="0.76381978166581999"/>
    <n v="0.64941489597240998"/>
    <n v="8.8686750663749994E-2"/>
    <n v="329.53168432135402"/>
    <n v="3100"/>
    <s v="Herbaceous Dry Prairie"/>
    <n v="3100"/>
    <s v="US Air Force                                    Brevard County"/>
    <s v="US Air Force"/>
    <m/>
    <m/>
    <s v="Natural Lands"/>
    <n v="0"/>
    <n v="1"/>
    <n v="0.64941489597240998"/>
    <n v="8.8686750663749994E-2"/>
    <n v="329.53168432135402"/>
    <m/>
    <n v="-1"/>
    <n v="-1"/>
    <n v="-1"/>
    <n v="-1"/>
    <n v="0"/>
    <m/>
    <m/>
    <s v="Banana River A"/>
    <n v="-1"/>
    <m/>
    <m/>
    <n v="333"/>
    <x v="0"/>
    <m/>
    <x v="0"/>
    <m/>
    <n v="117.817895112114"/>
    <n v="0.2672600846"/>
  </r>
  <r>
    <n v="820000"/>
    <n v="1400000"/>
    <n v="1400000"/>
    <x v="0"/>
    <x v="0"/>
    <s v="BR1-2"/>
    <s v="62-304.520 (9), F.A.C."/>
    <n v="0.67"/>
    <n v="0.72"/>
    <s v="US Air Force"/>
    <n v="5.6127420215099999E-3"/>
    <n v="2838.11073566806"/>
    <n v="5.59312344109739"/>
    <n v="0.76381978166581999"/>
    <n v="3.1392758969370001E-2"/>
    <n v="4.2871233854200001E-3"/>
    <n v="15.9295833878026"/>
    <n v="8140"/>
    <s v="Roads and Highways"/>
    <n v="8140"/>
    <s v="US Air Force                                    Brevard County"/>
    <s v="US Air Force"/>
    <m/>
    <m/>
    <m/>
    <n v="0"/>
    <n v="1"/>
    <n v="3.1392758969370001E-2"/>
    <n v="4.2871233854200001E-3"/>
    <n v="15.9295833878029"/>
    <m/>
    <n v="-1"/>
    <n v="-1"/>
    <n v="-1"/>
    <n v="-1"/>
    <n v="0"/>
    <m/>
    <m/>
    <s v="Banana River A"/>
    <n v="-1"/>
    <m/>
    <m/>
    <n v="333"/>
    <x v="0"/>
    <m/>
    <x v="0"/>
    <m/>
    <n v="25.8825870280732"/>
    <n v="1.2919370100000001E-2"/>
  </r>
  <r>
    <n v="820000"/>
    <n v="1400000"/>
    <n v="1400000"/>
    <x v="0"/>
    <x v="0"/>
    <s v="BR1-2"/>
    <s v="62-304.520 (9), F.A.C."/>
    <n v="0.67"/>
    <n v="0.72"/>
    <s v="US Air Force"/>
    <n v="8.7452919273100001E-3"/>
    <n v="2838.11073566806"/>
    <n v="5.59312344109739"/>
    <n v="0.76381978166581999"/>
    <n v="4.8913497277910001E-2"/>
    <n v="6.6798269705200001E-3"/>
    <n v="24.820106905466801"/>
    <n v="1730"/>
    <s v="Military"/>
    <n v="1730"/>
    <s v="US Air Force                                    Brevard County"/>
    <s v="US Air Force"/>
    <m/>
    <m/>
    <m/>
    <n v="0"/>
    <n v="1"/>
    <n v="4.8913497277910001E-2"/>
    <n v="6.6798269705200001E-3"/>
    <n v="24.820106905466002"/>
    <m/>
    <n v="-1"/>
    <n v="-1"/>
    <n v="-1"/>
    <n v="-1"/>
    <n v="0"/>
    <m/>
    <m/>
    <s v="Banana River A"/>
    <n v="-1"/>
    <m/>
    <m/>
    <n v="333"/>
    <x v="0"/>
    <m/>
    <x v="0"/>
    <m/>
    <n v="31.235272654432698"/>
    <n v="2.01298515E-2"/>
  </r>
  <r>
    <n v="820000"/>
    <n v="1400000"/>
    <n v="1400000"/>
    <x v="0"/>
    <x v="0"/>
    <s v="BR1-2"/>
    <s v="62-304.520 (9), F.A.C."/>
    <n v="0.67"/>
    <n v="0.72"/>
    <s v="US Air Force"/>
    <n v="0.61776345366790997"/>
    <n v="3320.1925867758"/>
    <n v="6.1907600972483996"/>
    <n v="0.82784233176100996"/>
    <n v="3.8244253385056801"/>
    <n v="0.51141073796117997"/>
    <n v="2051.0936392492199"/>
    <n v="1730"/>
    <s v="Military"/>
    <n v="1730"/>
    <s v="US Air Force                                    Brevard County"/>
    <s v="US Air Force"/>
    <m/>
    <m/>
    <m/>
    <n v="0"/>
    <n v="1"/>
    <n v="3.8244253385056801"/>
    <n v="0.51141073796117997"/>
    <n v="2051.0936392492199"/>
    <m/>
    <n v="-1"/>
    <n v="-1"/>
    <n v="-1"/>
    <n v="-1"/>
    <n v="0"/>
    <m/>
    <m/>
    <s v="Banana River A"/>
    <n v="-1"/>
    <m/>
    <m/>
    <n v="333"/>
    <x v="0"/>
    <m/>
    <x v="0"/>
    <m/>
    <n v="200"/>
    <n v="1.6634984908999999"/>
  </r>
  <r>
    <n v="820000"/>
    <n v="1400000"/>
    <n v="1400000"/>
    <x v="0"/>
    <x v="0"/>
    <s v="BR1-2"/>
    <s v="62-304.520 (9), F.A.C."/>
    <n v="0.67"/>
    <n v="0.72"/>
    <s v="US Air Force"/>
    <n v="0.61776345371394004"/>
    <n v="3300.2209704450202"/>
    <n v="6.1529439101622696"/>
    <n v="0.82273509897906005"/>
    <n v="3.8010638804500001"/>
    <n v="0.50825567623697998"/>
    <n v="2038.7559047212901"/>
    <n v="1730"/>
    <s v="Military"/>
    <n v="1730"/>
    <s v="US Air Force                                    Brevard County"/>
    <s v="US Air Force"/>
    <m/>
    <m/>
    <m/>
    <n v="0"/>
    <n v="1"/>
    <n v="3.8010638804500001"/>
    <n v="0.50825567623697998"/>
    <n v="2038.7559047212901"/>
    <m/>
    <n v="-1"/>
    <n v="-1"/>
    <n v="-1"/>
    <n v="-1"/>
    <n v="0"/>
    <m/>
    <m/>
    <s v="Banana River A"/>
    <n v="-1"/>
    <m/>
    <m/>
    <n v="333"/>
    <x v="0"/>
    <m/>
    <x v="0"/>
    <m/>
    <n v="200.00000000745001"/>
    <n v="1.6534922179"/>
  </r>
  <r>
    <n v="820000"/>
    <n v="1400000"/>
    <n v="1400000"/>
    <x v="0"/>
    <x v="0"/>
    <s v="BR1-2"/>
    <s v="62-304.520 (9), F.A.C."/>
    <n v="0.67"/>
    <n v="0.72"/>
    <s v="US Air Force"/>
    <n v="0.61776345362188001"/>
    <n v="3311.0892637812099"/>
    <n v="6.2660072477260398"/>
    <n v="0.84594718687764003"/>
    <n v="3.8709102777750002"/>
    <n v="0.52259525574724996"/>
    <n v="2045.4699388438301"/>
    <n v="1730"/>
    <s v="Military"/>
    <n v="1730"/>
    <s v="US Air Force                                    Brevard County"/>
    <s v="US Air Force"/>
    <m/>
    <m/>
    <m/>
    <n v="0"/>
    <n v="1"/>
    <n v="3.8709102777750002"/>
    <n v="0.52259525574724996"/>
    <n v="2045.4699388438301"/>
    <m/>
    <n v="-1"/>
    <n v="-1"/>
    <n v="-1"/>
    <n v="-1"/>
    <n v="0"/>
    <m/>
    <m/>
    <s v="Banana River A"/>
    <n v="-1"/>
    <m/>
    <m/>
    <n v="333"/>
    <x v="0"/>
    <m/>
    <x v="0"/>
    <m/>
    <n v="199.99999999254899"/>
    <n v="1.6589375011"/>
  </r>
  <r>
    <n v="820000"/>
    <n v="1400000"/>
    <n v="1400000"/>
    <x v="0"/>
    <x v="0"/>
    <s v="BR1-2"/>
    <s v="62-304.520 (9), F.A.C."/>
    <n v="0.67"/>
    <n v="0.72"/>
    <s v="US Air Force"/>
    <n v="0.61776345364490004"/>
    <n v="3328.07994123354"/>
    <n v="6.6641786593548202"/>
    <n v="0.90983072166543"/>
    <n v="4.1168860243096699"/>
    <n v="0.56206016884827004"/>
    <n v="2055.9661585027402"/>
    <n v="1730"/>
    <s v="Military"/>
    <n v="1730"/>
    <s v="US Air Force                                    Brevard County"/>
    <s v="US Air Force"/>
    <m/>
    <m/>
    <m/>
    <n v="0"/>
    <n v="1"/>
    <n v="4.1168860243096699"/>
    <n v="0.56206016884827004"/>
    <n v="2055.9661585027402"/>
    <m/>
    <n v="-1"/>
    <n v="-1"/>
    <n v="-1"/>
    <n v="-1"/>
    <n v="0"/>
    <m/>
    <m/>
    <s v="Banana River A"/>
    <n v="-1"/>
    <m/>
    <m/>
    <n v="333"/>
    <x v="0"/>
    <m/>
    <x v="0"/>
    <m/>
    <n v="199.999999996274"/>
    <n v="1.6674502501999999"/>
  </r>
  <r>
    <n v="820000"/>
    <n v="1400000"/>
    <n v="1400000"/>
    <x v="0"/>
    <x v="0"/>
    <s v="BR1-2"/>
    <s v="62-304.520 (9), F.A.C."/>
    <n v="0.67"/>
    <n v="0.72"/>
    <s v="US Air Force"/>
    <n v="0.59915322219651002"/>
    <n v="3326.1770911591202"/>
    <n v="6.22642347659749"/>
    <n v="0.83474839390965005"/>
    <n v="3.7305816887633898"/>
    <n v="0.50014218993433002"/>
    <n v="1992.8897217642"/>
    <n v="1730"/>
    <s v="Military"/>
    <n v="1730"/>
    <s v="US Air Force                                    Brevard County"/>
    <s v="US Air Force"/>
    <m/>
    <m/>
    <m/>
    <n v="0"/>
    <n v="1"/>
    <n v="3.7305816887633898"/>
    <n v="0.50014218993433002"/>
    <n v="2054.79064642699"/>
    <m/>
    <n v="-1"/>
    <n v="-1"/>
    <n v="-1"/>
    <n v="-1"/>
    <n v="0"/>
    <m/>
    <m/>
    <s v="Banana River A"/>
    <n v="-1"/>
    <m/>
    <m/>
    <n v="333"/>
    <x v="0"/>
    <m/>
    <x v="0"/>
    <m/>
    <n v="192.94976325072699"/>
    <n v="1.6664968746"/>
  </r>
  <r>
    <n v="820000"/>
    <n v="1400000"/>
    <n v="1400000"/>
    <x v="0"/>
    <x v="0"/>
    <s v="BR1-2"/>
    <s v="62-304.520 (9), F.A.C."/>
    <n v="0.67"/>
    <n v="0.72"/>
    <s v="US Air Force"/>
    <n v="0.61776345378298003"/>
    <n v="3338.5581940335801"/>
    <n v="6.6850002385215701"/>
    <n v="0.91268091749325997"/>
    <n v="4.1297488358891403"/>
    <n v="0.56382091579244997"/>
    <n v="2062.43924060165"/>
    <n v="1730"/>
    <s v="Military"/>
    <n v="1730"/>
    <s v="US Air Force                                    Brevard County"/>
    <s v="US Air Force"/>
    <m/>
    <m/>
    <m/>
    <n v="0"/>
    <n v="1"/>
    <n v="4.1297488358891403"/>
    <n v="0.56382091579244997"/>
    <n v="2062.43924060165"/>
    <m/>
    <n v="-1"/>
    <n v="-1"/>
    <n v="-1"/>
    <n v="-1"/>
    <n v="0"/>
    <m/>
    <m/>
    <s v="Banana River A"/>
    <n v="-1"/>
    <m/>
    <m/>
    <n v="333"/>
    <x v="0"/>
    <m/>
    <x v="0"/>
    <m/>
    <n v="200.000000018626"/>
    <n v="1.672700114"/>
  </r>
  <r>
    <n v="820000"/>
    <n v="1400000"/>
    <n v="1400000"/>
    <x v="0"/>
    <x v="0"/>
    <s v="BR1-2"/>
    <s v="62-304.520 (9), F.A.C."/>
    <n v="0.67"/>
    <n v="0.72"/>
    <s v="US Air Force"/>
    <n v="0.61776345378298003"/>
    <n v="3328.0799407376098"/>
    <n v="6.6641786583617799"/>
    <n v="0.90983072152985001"/>
    <n v="4.1168860246163996"/>
    <n v="0.56206016889013999"/>
    <n v="2055.96615865593"/>
    <n v="1730"/>
    <s v="Military"/>
    <n v="1730"/>
    <s v="US Air Force                                    Brevard County"/>
    <s v="US Air Force"/>
    <m/>
    <m/>
    <m/>
    <n v="0"/>
    <n v="1"/>
    <n v="4.1168860246163996"/>
    <n v="0.56206016889013999"/>
    <n v="2055.96615865593"/>
    <m/>
    <n v="-1"/>
    <n v="-1"/>
    <n v="-1"/>
    <n v="-1"/>
    <n v="0"/>
    <m/>
    <m/>
    <s v="Banana River A"/>
    <n v="-1"/>
    <m/>
    <m/>
    <n v="333"/>
    <x v="0"/>
    <m/>
    <x v="0"/>
    <m/>
    <n v="200.000000018626"/>
    <n v="1.6674502502999999"/>
  </r>
  <r>
    <n v="820000"/>
    <n v="1400000"/>
    <n v="1400000"/>
    <x v="0"/>
    <x v="0"/>
    <s v="BR1-2"/>
    <s v="62-304.520 (9), F.A.C."/>
    <n v="0.67"/>
    <n v="0.72"/>
    <s v="US Air Force"/>
    <n v="8.9406027592809995E-2"/>
    <n v="3334.79389760299"/>
    <n v="7.2552874685785396"/>
    <n v="0.96400995621426"/>
    <n v="0.64866643160952997"/>
    <n v="8.6188300745039997E-2"/>
    <n v="298.15067522544399"/>
    <n v="1730"/>
    <s v="Military"/>
    <n v="1730"/>
    <s v="US Air Force                                    Brevard County"/>
    <s v="US Air Force"/>
    <m/>
    <m/>
    <m/>
    <n v="0"/>
    <n v="1"/>
    <n v="0.64866643160952997"/>
    <n v="8.6188300745039997E-2"/>
    <n v="1729.33124998414"/>
    <m/>
    <n v="-1"/>
    <n v="-1"/>
    <n v="-1"/>
    <n v="-1"/>
    <n v="0"/>
    <m/>
    <m/>
    <s v="Banana River A"/>
    <n v="-1"/>
    <m/>
    <m/>
    <n v="333"/>
    <x v="0"/>
    <m/>
    <x v="0"/>
    <m/>
    <n v="88.315967725038902"/>
    <n v="1.4025395377000001"/>
  </r>
  <r>
    <n v="820000"/>
    <n v="1400000"/>
    <n v="1400000"/>
    <x v="0"/>
    <x v="0"/>
    <s v="BR1-2"/>
    <s v="62-304.520 (9), F.A.C."/>
    <n v="0.67"/>
    <n v="0.72"/>
    <s v="US Air Force"/>
    <n v="1.3028325748499999E-3"/>
    <n v="3334.79389760299"/>
    <n v="7.2552874685785396"/>
    <n v="0.96400995621426"/>
    <n v="9.4524248540199998E-3"/>
    <n v="1.2559435734399999E-3"/>
    <n v="4.3446781202348603"/>
    <n v="8140"/>
    <s v="Roads and Highways"/>
    <n v="8140"/>
    <s v="US Air Force                                    Brevard County"/>
    <s v="US Air Force"/>
    <m/>
    <m/>
    <m/>
    <n v="0"/>
    <n v="1"/>
    <n v="9.4524248540199998E-3"/>
    <n v="1.2559435734399999E-3"/>
    <n v="299.09143498174802"/>
    <m/>
    <n v="-1"/>
    <n v="-1"/>
    <n v="-1"/>
    <n v="-1"/>
    <n v="0"/>
    <m/>
    <m/>
    <s v="Banana River A"/>
    <n v="-1"/>
    <m/>
    <m/>
    <n v="333"/>
    <x v="0"/>
    <m/>
    <x v="0"/>
    <m/>
    <n v="11.2088453428184"/>
    <n v="0.24257212889999999"/>
  </r>
  <r>
    <n v="820000"/>
    <n v="1400000"/>
    <n v="1400000"/>
    <x v="0"/>
    <x v="0"/>
    <s v="BR1-2"/>
    <s v="62-304.520 (9), F.A.C."/>
    <n v="0.67"/>
    <n v="0.72"/>
    <s v="US Air Force"/>
    <n v="0.617763453829"/>
    <n v="3295.0288975440599"/>
    <n v="6.2618398774302904"/>
    <n v="0.84763806695305"/>
    <n v="3.8683358300055501"/>
    <n v="0.52363981983786001"/>
    <n v="2035.5484322131999"/>
    <n v="1730"/>
    <s v="Military"/>
    <n v="1730"/>
    <s v="US Air Force                                    Brevard County"/>
    <s v="US Air Force"/>
    <m/>
    <m/>
    <m/>
    <n v="0"/>
    <n v="1"/>
    <n v="3.8683358300055501"/>
    <n v="0.52363981983786001"/>
    <n v="2035.5484322131999"/>
    <m/>
    <n v="-1"/>
    <n v="-1"/>
    <n v="-1"/>
    <n v="-1"/>
    <n v="0"/>
    <m/>
    <m/>
    <s v="Banana River A"/>
    <n v="-1"/>
    <m/>
    <m/>
    <n v="333"/>
    <x v="0"/>
    <m/>
    <x v="0"/>
    <m/>
    <n v="200.000000026077"/>
    <n v="1.6508908615"/>
  </r>
  <r>
    <n v="820000"/>
    <n v="1400000"/>
    <n v="1400000"/>
    <x v="0"/>
    <x v="0"/>
    <s v="BR1-2"/>
    <s v="62-304.520 (9), F.A.C."/>
    <n v="0.67"/>
    <n v="0.72"/>
    <s v="Natural Lands"/>
    <n v="0.25100792599554"/>
    <n v="2800.90481759154"/>
    <n v="5.9275211341217604"/>
    <n v="0.79238058879285"/>
    <n v="1.4878547861706399"/>
    <n v="0.19889380819201999"/>
    <n v="703.04930917457398"/>
    <n v="3200"/>
    <s v="Shrub and Brushland"/>
    <n v="3200"/>
    <s v="US Air Force                                    Brevard County"/>
    <s v="US Air Force"/>
    <m/>
    <m/>
    <s v="Natural Lands"/>
    <n v="0"/>
    <n v="1"/>
    <n v="1.4878547861706399"/>
    <n v="0.19889380819201999"/>
    <n v="703.04930917457398"/>
    <m/>
    <n v="-1"/>
    <n v="-1"/>
    <n v="-1"/>
    <n v="-1"/>
    <n v="0"/>
    <m/>
    <m/>
    <s v="Banana River A"/>
    <n v="-1"/>
    <m/>
    <m/>
    <n v="333"/>
    <x v="0"/>
    <m/>
    <x v="0"/>
    <m/>
    <n v="141.32751209675001"/>
    <n v="0.57019408689999995"/>
  </r>
  <r>
    <n v="820000"/>
    <n v="1400000"/>
    <n v="1400000"/>
    <x v="0"/>
    <x v="0"/>
    <s v="BR1-2"/>
    <s v="62-304.520 (9), F.A.C."/>
    <n v="0.67"/>
    <n v="0.72"/>
    <s v="Natural Lands"/>
    <n v="0.14493693675863001"/>
    <n v="2800.90481759154"/>
    <n v="5.9275211341217604"/>
    <n v="0.79238058879285"/>
    <n v="0.85911675575166002"/>
    <n v="0.11484521528663"/>
    <n v="405.95456441421499"/>
    <n v="3100"/>
    <s v="Herbaceous Dry Prairie"/>
    <n v="3100"/>
    <s v="US Air Force                                    Brevard County"/>
    <s v="US Air Force"/>
    <m/>
    <m/>
    <s v="Natural Lands"/>
    <n v="0"/>
    <n v="1"/>
    <n v="0.85911675575166002"/>
    <n v="0.11484521528663"/>
    <n v="405.95456441421499"/>
    <m/>
    <n v="-1"/>
    <n v="-1"/>
    <n v="-1"/>
    <n v="-1"/>
    <n v="0"/>
    <m/>
    <m/>
    <s v="Banana River A"/>
    <n v="-1"/>
    <m/>
    <m/>
    <n v="333"/>
    <x v="0"/>
    <m/>
    <x v="0"/>
    <m/>
    <n v="129.90625313275899"/>
    <n v="0.32924133370000003"/>
  </r>
  <r>
    <n v="820000"/>
    <n v="1400000"/>
    <n v="1400000"/>
    <x v="0"/>
    <x v="0"/>
    <s v="BR1-2"/>
    <s v="62-304.520 (9), F.A.C."/>
    <n v="0.67"/>
    <n v="0.72"/>
    <s v="US Air Force"/>
    <n v="0.12485320876261"/>
    <n v="2800.90481759154"/>
    <n v="5.9275211341217604"/>
    <n v="0.79238058879285"/>
    <n v="0.74007003360331003"/>
    <n v="9.8931259071990005E-2"/>
    <n v="349.70195391496702"/>
    <n v="8140"/>
    <s v="Roads and Highways"/>
    <n v="8140"/>
    <s v="US Air Force                                    Brevard County"/>
    <s v="US Air Force"/>
    <m/>
    <m/>
    <m/>
    <n v="0"/>
    <n v="1"/>
    <n v="0.74007003360331003"/>
    <n v="9.8931259071990005E-2"/>
    <n v="578.63564978732995"/>
    <m/>
    <n v="-1"/>
    <n v="-1"/>
    <n v="-1"/>
    <n v="-1"/>
    <n v="0"/>
    <m/>
    <m/>
    <s v="Banana River A"/>
    <n v="-1"/>
    <m/>
    <m/>
    <n v="333"/>
    <x v="0"/>
    <m/>
    <x v="0"/>
    <m/>
    <n v="122.224318218344"/>
    <n v="0.4692908757"/>
  </r>
  <r>
    <n v="820000"/>
    <n v="1400000"/>
    <n v="1400000"/>
    <x v="0"/>
    <x v="0"/>
    <s v="BR1-2"/>
    <s v="62-304.520 (9), F.A.C."/>
    <n v="0.67"/>
    <n v="0.72"/>
    <s v="US Air Force"/>
    <n v="3.3347182090719997E-2"/>
    <n v="3348.3267226322"/>
    <n v="6.2696183030504802"/>
    <n v="0.83814705766302"/>
    <n v="0.20907410319114"/>
    <n v="2.794984255069E-2"/>
    <n v="111.65726091884601"/>
    <n v="1730"/>
    <s v="Military"/>
    <n v="1730"/>
    <s v="US Air Force                                    Brevard County"/>
    <s v="US Air Force"/>
    <m/>
    <m/>
    <m/>
    <n v="0"/>
    <n v="1"/>
    <n v="0.20907410319114"/>
    <n v="2.794984255069E-2"/>
    <n v="2047.7769563465699"/>
    <m/>
    <n v="-1"/>
    <n v="-1"/>
    <n v="-1"/>
    <n v="-1"/>
    <n v="0"/>
    <m/>
    <m/>
    <s v="Banana River A"/>
    <n v="-1"/>
    <m/>
    <m/>
    <n v="333"/>
    <x v="0"/>
    <m/>
    <x v="0"/>
    <m/>
    <n v="53.141625818771999"/>
    <n v="1.6608085614999999"/>
  </r>
  <r>
    <n v="820000"/>
    <n v="1400000"/>
    <n v="1400000"/>
    <x v="0"/>
    <x v="0"/>
    <s v="BR1-2"/>
    <s v="62-304.520 (9), F.A.C."/>
    <n v="0.67"/>
    <n v="0.72"/>
    <s v="US Air Force"/>
    <n v="0.15861377105487001"/>
    <n v="3355.1521485919602"/>
    <n v="6.1062271347249304"/>
    <n v="0.81387296895135997"/>
    <n v="0.96853171275630001"/>
    <n v="0.129091460765"/>
    <n v="532.17333475102703"/>
    <n v="1730"/>
    <s v="Military"/>
    <n v="1730"/>
    <s v="US Air Force                                    Brevard County"/>
    <s v="US Air Force"/>
    <m/>
    <m/>
    <m/>
    <n v="0"/>
    <n v="1"/>
    <n v="0.96853171275630001"/>
    <n v="0.129091460765"/>
    <n v="532.17333475102703"/>
    <m/>
    <n v="-1"/>
    <n v="-1"/>
    <n v="-1"/>
    <n v="-1"/>
    <n v="0"/>
    <m/>
    <m/>
    <s v="Banana River A"/>
    <n v="-1"/>
    <m/>
    <m/>
    <n v="333"/>
    <x v="0"/>
    <m/>
    <x v="0"/>
    <m/>
    <n v="126.26899834426401"/>
    <n v="0.43160854399999998"/>
  </r>
  <r>
    <n v="820000"/>
    <n v="1400000"/>
    <n v="1400000"/>
    <x v="0"/>
    <x v="0"/>
    <s v="BR1-2"/>
    <s v="62-304.520 (9), F.A.C."/>
    <n v="0.67"/>
    <n v="0.72"/>
    <s v="US Air Force"/>
    <n v="0.22485569755085999"/>
    <n v="3355.1521485919602"/>
    <n v="6.1062271347249304"/>
    <n v="0.81387296895135997"/>
    <n v="1.37301996178261"/>
    <n v="0.18300397415135"/>
    <n v="754.42507676094306"/>
    <n v="8140"/>
    <s v="Roads and Highways"/>
    <n v="8140"/>
    <s v="US Air Force                                    Brevard County"/>
    <s v="US Air Force"/>
    <m/>
    <m/>
    <m/>
    <n v="0"/>
    <n v="1"/>
    <n v="1.37301996178261"/>
    <n v="0.18300397415135"/>
    <n v="754.42507676094306"/>
    <m/>
    <n v="-1"/>
    <n v="-1"/>
    <n v="-1"/>
    <n v="-1"/>
    <n v="0"/>
    <m/>
    <m/>
    <s v="Banana River A"/>
    <n v="-1"/>
    <m/>
    <m/>
    <n v="333"/>
    <x v="0"/>
    <m/>
    <x v="0"/>
    <m/>
    <n v="151.26480178083"/>
    <n v="0.61186137610000002"/>
  </r>
  <r>
    <n v="820000"/>
    <n v="1400000"/>
    <n v="1400000"/>
    <x v="0"/>
    <x v="0"/>
    <s v="BR1-2"/>
    <s v="62-304.520 (9), F.A.C."/>
    <n v="0.67"/>
    <n v="0.72"/>
    <s v="US Air Force"/>
    <n v="0.23429384227030001"/>
    <n v="3355.1521485919602"/>
    <n v="6.1062271347249304"/>
    <n v="0.81387296895135997"/>
    <n v="1.4306514171699101"/>
    <n v="0.19068542501555"/>
    <n v="786.09148829509002"/>
    <n v="1730"/>
    <s v="Military"/>
    <n v="1730"/>
    <s v="US Air Force                                    Brevard County"/>
    <s v="US Air Force"/>
    <m/>
    <m/>
    <m/>
    <n v="0"/>
    <n v="1"/>
    <n v="1.4306514171699101"/>
    <n v="0.19068542501555"/>
    <n v="786.09148829509002"/>
    <m/>
    <n v="-1"/>
    <n v="-1"/>
    <n v="-1"/>
    <n v="-1"/>
    <n v="0"/>
    <m/>
    <m/>
    <s v="Banana River A"/>
    <n v="-1"/>
    <m/>
    <m/>
    <n v="333"/>
    <x v="0"/>
    <m/>
    <x v="0"/>
    <m/>
    <n v="147.50312844140601"/>
    <n v="0.63754378609999995"/>
  </r>
  <r>
    <n v="820000"/>
    <n v="1400000"/>
    <n v="1400000"/>
    <x v="0"/>
    <x v="0"/>
    <s v="BR1-2"/>
    <s v="62-304.520 (9), F.A.C."/>
    <n v="0.67"/>
    <n v="0.72"/>
    <s v="Natural Lands"/>
    <n v="0.14282137295076"/>
    <n v="1776.30956838068"/>
    <n v="1.79465612504163"/>
    <n v="0.19545706786634001"/>
    <n v="0.25631525175294001"/>
    <n v="2.7915446785600002E-2"/>
    <n v="253.69497134170999"/>
    <n v="5300"/>
    <s v="Reservoirs"/>
    <n v="5300"/>
    <s v="US Air Force                                    Brevard County"/>
    <s v="US Air Force"/>
    <m/>
    <m/>
    <s v="Natural Lands"/>
    <n v="0"/>
    <n v="1"/>
    <n v="0.25631525175294001"/>
    <n v="2.7915446785600002E-2"/>
    <n v="253.69497134170999"/>
    <m/>
    <n v="-1"/>
    <n v="-1"/>
    <n v="-1"/>
    <n v="-1"/>
    <n v="0"/>
    <m/>
    <m/>
    <s v="Banana River A"/>
    <n v="-1"/>
    <m/>
    <m/>
    <n v="333"/>
    <x v="0"/>
    <m/>
    <x v="0"/>
    <m/>
    <n v="105.178585545522"/>
    <n v="0.20575423470000001"/>
  </r>
  <r>
    <n v="820000"/>
    <n v="1400000"/>
    <n v="1400000"/>
    <x v="0"/>
    <x v="0"/>
    <s v="BR1-2"/>
    <s v="62-304.520 (9), F.A.C."/>
    <n v="0.67"/>
    <n v="0.72"/>
    <s v="Natural Lands"/>
    <n v="0.47494208078618"/>
    <n v="1776.30956838068"/>
    <n v="1.79465612504163"/>
    <n v="0.19545706786634001"/>
    <n v="0.85235771432295004"/>
    <n v="9.2830786516809996E-2"/>
    <n v="843.64416252714"/>
    <n v="3100"/>
    <s v="Herbaceous Dry Prairie"/>
    <n v="3100"/>
    <s v="US Air Force                                    Brevard County"/>
    <s v="US Air Force"/>
    <m/>
    <m/>
    <s v="Natural Lands"/>
    <n v="0"/>
    <n v="1"/>
    <n v="0.85235771432295004"/>
    <n v="9.2830786516809996E-2"/>
    <n v="843.64416252714"/>
    <m/>
    <n v="-1"/>
    <n v="-1"/>
    <n v="-1"/>
    <n v="-1"/>
    <n v="0"/>
    <m/>
    <m/>
    <s v="Banana River A"/>
    <n v="-1"/>
    <m/>
    <m/>
    <n v="333"/>
    <x v="0"/>
    <m/>
    <x v="0"/>
    <m/>
    <n v="184.80171470100899"/>
    <n v="0.684220732"/>
  </r>
  <r>
    <n v="820000"/>
    <n v="1400000"/>
    <n v="1400000"/>
    <x v="0"/>
    <x v="0"/>
    <s v="BR1-2"/>
    <s v="62-304.520 (9), F.A.C."/>
    <n v="0.67"/>
    <n v="0.72"/>
    <s v="US Air Force"/>
    <n v="1.688595785508E-2"/>
    <n v="3318.5940754410699"/>
    <n v="7.1328991721214896"/>
    <n v="0.95093106235722002"/>
    <n v="0.12044583480502"/>
    <n v="1.6057381842050002E-2"/>
    <n v="56.037639696036003"/>
    <n v="1730"/>
    <s v="Military"/>
    <n v="1730"/>
    <s v="US Air Force                                    Brevard County"/>
    <s v="US Air Force"/>
    <m/>
    <m/>
    <m/>
    <n v="0"/>
    <n v="1"/>
    <n v="0.12044583480502"/>
    <n v="1.6057381842050002E-2"/>
    <n v="2050.1061371372298"/>
    <m/>
    <n v="-1"/>
    <n v="-1"/>
    <n v="-1"/>
    <n v="-1"/>
    <n v="0"/>
    <m/>
    <m/>
    <s v="Banana River A"/>
    <n v="-1"/>
    <m/>
    <m/>
    <n v="333"/>
    <x v="0"/>
    <m/>
    <x v="0"/>
    <m/>
    <n v="40.577812185313199"/>
    <n v="1.662697597"/>
  </r>
  <r>
    <n v="820000"/>
    <n v="1400000"/>
    <n v="1400000"/>
    <x v="0"/>
    <x v="0"/>
    <s v="BR1-2"/>
    <s v="62-304.520 (9), F.A.C."/>
    <n v="0.67"/>
    <n v="0.72"/>
    <s v="US Air Force"/>
    <n v="3.2110532970829997E-2"/>
    <n v="3358.49553455671"/>
    <n v="7.08833861314708"/>
    <n v="0.95183492756662003"/>
    <n v="0.22761033074590001"/>
    <n v="3.0563926824419999E-2"/>
    <n v="107.843081594785"/>
    <n v="1730"/>
    <s v="Military"/>
    <n v="1730"/>
    <s v="US Air Force                                    Brevard County"/>
    <s v="US Air Force"/>
    <m/>
    <m/>
    <m/>
    <n v="0"/>
    <n v="1"/>
    <n v="0.22761033074590001"/>
    <n v="3.0563926824419999E-2"/>
    <n v="107.843081594784"/>
    <m/>
    <n v="-1"/>
    <n v="-1"/>
    <n v="-1"/>
    <n v="-1"/>
    <n v="0"/>
    <m/>
    <m/>
    <s v="Banana River A"/>
    <n v="-1"/>
    <m/>
    <m/>
    <n v="333"/>
    <x v="0"/>
    <m/>
    <x v="0"/>
    <m/>
    <n v="56.846727815992899"/>
    <n v="8.7463975299999996E-2"/>
  </r>
  <r>
    <n v="820000"/>
    <n v="1400000"/>
    <n v="1400000"/>
    <x v="0"/>
    <x v="0"/>
    <s v="BR1-2"/>
    <s v="62-304.520 (9), F.A.C."/>
    <n v="0.67"/>
    <n v="0.72"/>
    <s v="US Air Force"/>
    <n v="0.37699769504209002"/>
    <n v="3358.49553455671"/>
    <n v="7.08833861314708"/>
    <n v="0.95183492756662003"/>
    <n v="2.6722873188342899"/>
    <n v="0.35883957375316999"/>
    <n v="1266.14507533703"/>
    <n v="1730"/>
    <s v="Military"/>
    <n v="1730"/>
    <s v="US Air Force                                    Brevard County"/>
    <s v="US Air Force"/>
    <m/>
    <m/>
    <m/>
    <n v="0"/>
    <n v="1"/>
    <n v="2.6722873188342899"/>
    <n v="0.35883957375316999"/>
    <n v="1266.14507533703"/>
    <m/>
    <n v="-1"/>
    <n v="-1"/>
    <n v="-1"/>
    <n v="-1"/>
    <n v="0"/>
    <m/>
    <m/>
    <s v="Banana River A"/>
    <n v="-1"/>
    <m/>
    <m/>
    <n v="333"/>
    <x v="0"/>
    <m/>
    <x v="0"/>
    <m/>
    <n v="170.86034771827801"/>
    <n v="1.0268816507"/>
  </r>
  <r>
    <n v="820000"/>
    <n v="1400000"/>
    <n v="1400000"/>
    <x v="0"/>
    <x v="0"/>
    <s v="BR1-2"/>
    <s v="62-304.520 (9), F.A.C."/>
    <n v="0.67"/>
    <n v="0.72"/>
    <s v="US Air Force"/>
    <n v="0.20865519943763"/>
    <n v="3358.49553455671"/>
    <n v="7.08833861314708"/>
    <n v="0.95183492756662003"/>
    <n v="1.4790187070076799"/>
    <n v="0.19860530664310999"/>
    <n v="700.76755557333297"/>
    <n v="8140"/>
    <s v="Roads and Highways"/>
    <n v="8140"/>
    <s v="US Air Force                                    Brevard County"/>
    <s v="US Air Force"/>
    <m/>
    <m/>
    <m/>
    <n v="0"/>
    <n v="1"/>
    <n v="1.4790187070076799"/>
    <n v="0.19860530664310999"/>
    <n v="700.76755557333297"/>
    <m/>
    <n v="-1"/>
    <n v="-1"/>
    <n v="-1"/>
    <n v="-1"/>
    <n v="0"/>
    <m/>
    <m/>
    <s v="Banana River A"/>
    <n v="-1"/>
    <m/>
    <m/>
    <n v="333"/>
    <x v="0"/>
    <m/>
    <x v="0"/>
    <m/>
    <n v="139.66426337315301"/>
    <n v="0.56834351630000002"/>
  </r>
  <r>
    <n v="820000"/>
    <n v="1400000"/>
    <n v="1400000"/>
    <x v="0"/>
    <x v="0"/>
    <s v="BR1-2"/>
    <s v="62-304.520 (9), F.A.C."/>
    <n v="0.67"/>
    <n v="0.72"/>
    <s v="Natural Lands"/>
    <n v="0.38609480163467003"/>
    <n v="2705.36110179249"/>
    <n v="5.6882500267460401"/>
    <n v="0.76275292071359002"/>
    <n v="2.1962037657249298"/>
    <n v="0.29449493761918"/>
    <n v="1044.52585794673"/>
    <n v="3200"/>
    <s v="Shrub and Brushland"/>
    <n v="3200"/>
    <s v="US Air Force                                    Brevard County"/>
    <s v="US Air Force"/>
    <m/>
    <m/>
    <s v="Natural Lands"/>
    <n v="0"/>
    <n v="1"/>
    <n v="2.1962037657249298"/>
    <n v="0.29449493761918"/>
    <n v="1044.52585794673"/>
    <m/>
    <n v="-1"/>
    <n v="-1"/>
    <n v="-1"/>
    <n v="-1"/>
    <n v="0"/>
    <m/>
    <m/>
    <s v="Banana River A"/>
    <n v="-1"/>
    <m/>
    <m/>
    <n v="333"/>
    <x v="0"/>
    <m/>
    <x v="0"/>
    <m/>
    <n v="172.82373722083801"/>
    <n v="0.84714181499999996"/>
  </r>
  <r>
    <n v="820000"/>
    <n v="1400000"/>
    <n v="1400000"/>
    <x v="0"/>
    <x v="0"/>
    <s v="BR1-2"/>
    <s v="62-304.520 (9), F.A.C."/>
    <n v="0.67"/>
    <n v="0.72"/>
    <s v="US Air Force"/>
    <n v="2.4594948920349999E-2"/>
    <n v="2705.36110179249"/>
    <n v="5.6882500267460401"/>
    <n v="0.76275292071359002"/>
    <n v="0.13990221885401999"/>
    <n v="1.87598691238E-2"/>
    <n v="66.538218109699002"/>
    <n v="1730"/>
    <s v="Military"/>
    <n v="1730"/>
    <s v="US Air Force                                    Brevard County"/>
    <s v="US Air Force"/>
    <m/>
    <m/>
    <m/>
    <n v="0"/>
    <n v="1"/>
    <n v="0.13990221885401999"/>
    <n v="1.87598691238E-2"/>
    <n v="66.538218109698505"/>
    <m/>
    <n v="-1"/>
    <n v="-1"/>
    <n v="-1"/>
    <n v="-1"/>
    <n v="0"/>
    <m/>
    <m/>
    <s v="Banana River A"/>
    <n v="-1"/>
    <m/>
    <m/>
    <n v="333"/>
    <x v="0"/>
    <m/>
    <x v="0"/>
    <m/>
    <n v="45.078623882477899"/>
    <n v="5.3964491599999997E-2"/>
  </r>
  <r>
    <n v="820000"/>
    <n v="1400000"/>
    <n v="1400000"/>
    <x v="0"/>
    <x v="0"/>
    <s v="BR1-2"/>
    <s v="62-304.520 (9), F.A.C."/>
    <n v="0.67"/>
    <n v="0.72"/>
    <s v="Natural Lands"/>
    <n v="3.182129699992E-2"/>
    <n v="2705.36110179249"/>
    <n v="5.6882500267460401"/>
    <n v="0.76275292071359002"/>
    <n v="0.18100749351093001"/>
    <n v="2.4271787227589998E-2"/>
    <n v="86.088099112191401"/>
    <n v="3200"/>
    <s v="Shrub and Brushland"/>
    <n v="3200"/>
    <s v="US Air Force                                    Brevard County"/>
    <s v="US Air Force"/>
    <m/>
    <m/>
    <s v="Natural Lands"/>
    <n v="0"/>
    <n v="1"/>
    <n v="0.18100749351093001"/>
    <n v="2.4271787227589998E-2"/>
    <n v="86.088099112191699"/>
    <m/>
    <n v="-1"/>
    <n v="-1"/>
    <n v="-1"/>
    <n v="-1"/>
    <n v="0"/>
    <m/>
    <m/>
    <s v="Banana River A"/>
    <n v="-1"/>
    <m/>
    <m/>
    <n v="333"/>
    <x v="0"/>
    <m/>
    <x v="0"/>
    <m/>
    <n v="56.647264272274199"/>
    <n v="6.9820031699999993E-2"/>
  </r>
  <r>
    <n v="820000"/>
    <n v="1400000"/>
    <n v="1400000"/>
    <x v="0"/>
    <x v="0"/>
    <s v="BR1-2"/>
    <s v="62-304.520 (9), F.A.C."/>
    <n v="0.67"/>
    <n v="0.72"/>
    <s v="US Air Force"/>
    <n v="0.1752524820894"/>
    <n v="2705.36110179249"/>
    <n v="5.6882500267460401"/>
    <n v="0.76275292071359002"/>
    <n v="0.99687993593234003"/>
    <n v="0.13367434257599001"/>
    <n v="474.12124803724799"/>
    <n v="8140"/>
    <s v="Roads and Highways"/>
    <n v="8140"/>
    <s v="US Air Force                                    Brevard County"/>
    <s v="US Air Force"/>
    <m/>
    <m/>
    <m/>
    <n v="0"/>
    <n v="1"/>
    <n v="0.99687993593234003"/>
    <n v="0.13367434257599001"/>
    <n v="474.12124803724799"/>
    <m/>
    <n v="-1"/>
    <n v="-1"/>
    <n v="-1"/>
    <n v="-1"/>
    <n v="0"/>
    <m/>
    <m/>
    <s v="Banana River A"/>
    <n v="-1"/>
    <m/>
    <m/>
    <n v="333"/>
    <x v="0"/>
    <m/>
    <x v="0"/>
    <m/>
    <n v="135.64396283492999"/>
    <n v="0.38452655959999998"/>
  </r>
  <r>
    <n v="820000"/>
    <n v="1400000"/>
    <n v="1400000"/>
    <x v="0"/>
    <x v="0"/>
    <s v="BR1-2"/>
    <s v="62-304.520 (9), F.A.C."/>
    <n v="0.67"/>
    <n v="0.72"/>
    <s v="US Air Force"/>
    <n v="0.40397191560144002"/>
    <n v="3320.8798349138601"/>
    <n v="6.4824743307316002"/>
    <n v="0.87607269552391998"/>
    <n v="2.6187375732228402"/>
    <n v="0.35390876501690999"/>
    <n v="1341.54218839236"/>
    <n v="1730"/>
    <s v="Military"/>
    <n v="1730"/>
    <s v="US Air Force                                    Brevard County"/>
    <s v="US Air Force"/>
    <m/>
    <m/>
    <m/>
    <n v="0"/>
    <n v="1"/>
    <n v="2.6187375732228402"/>
    <n v="0.35390876501690999"/>
    <n v="1835.0040801785101"/>
    <m/>
    <n v="-1"/>
    <n v="-1"/>
    <n v="-1"/>
    <n v="-1"/>
    <n v="0"/>
    <m/>
    <m/>
    <s v="Banana River A"/>
    <n v="-1"/>
    <m/>
    <m/>
    <n v="333"/>
    <x v="0"/>
    <m/>
    <x v="0"/>
    <m/>
    <n v="168.43779415409699"/>
    <n v="1.4882433740000001"/>
  </r>
  <r>
    <n v="820000"/>
    <n v="1400000"/>
    <n v="1400000"/>
    <x v="0"/>
    <x v="0"/>
    <s v="BR1-2"/>
    <s v="62-304.520 (9), F.A.C."/>
    <n v="0.67"/>
    <n v="0.72"/>
    <s v="US Air Force"/>
    <n v="0.61776345375996"/>
    <n v="3295.2486948635001"/>
    <n v="6.2622075612519401"/>
    <n v="0.84768355892487002"/>
    <n v="3.8685629712007801"/>
    <n v="0.52366792305695997"/>
    <n v="2035.6842147369"/>
    <n v="1730"/>
    <s v="Military"/>
    <n v="1730"/>
    <s v="US Air Force                                    Brevard County"/>
    <s v="US Air Force"/>
    <m/>
    <m/>
    <m/>
    <n v="0"/>
    <n v="1"/>
    <n v="3.8685629712007801"/>
    <n v="0.52366792305695997"/>
    <n v="2035.6842147369"/>
    <m/>
    <n v="-1"/>
    <n v="-1"/>
    <n v="-1"/>
    <n v="-1"/>
    <n v="0"/>
    <m/>
    <m/>
    <s v="Banana River A"/>
    <n v="-1"/>
    <m/>
    <m/>
    <n v="333"/>
    <x v="0"/>
    <m/>
    <x v="0"/>
    <m/>
    <n v="200.00000001490099"/>
    <n v="1.6510009852"/>
  </r>
  <r>
    <n v="820000"/>
    <n v="1400000"/>
    <n v="1400000"/>
    <x v="0"/>
    <x v="0"/>
    <s v="BR1-2"/>
    <s v="62-304.520 (9), F.A.C."/>
    <n v="0.67"/>
    <n v="0.72"/>
    <s v="Natural Lands"/>
    <n v="0.37486551535884"/>
    <n v="1212.92652631081"/>
    <n v="0"/>
    <n v="0"/>
    <n v="0"/>
    <n v="0"/>
    <n v="454.68432737791397"/>
    <n v="5300"/>
    <s v="Reservoirs"/>
    <n v="5300"/>
    <s v="US Air Force                                    Brevard County"/>
    <s v="US Air Force"/>
    <m/>
    <m/>
    <s v="Natural Lands"/>
    <n v="0"/>
    <n v="1"/>
    <n v="0"/>
    <n v="0"/>
    <n v="454.68432737791397"/>
    <m/>
    <n v="-1"/>
    <n v="-1"/>
    <n v="-1"/>
    <n v="-1"/>
    <n v="0"/>
    <m/>
    <m/>
    <s v="Banana River A"/>
    <n v="-1"/>
    <m/>
    <m/>
    <n v="333"/>
    <x v="0"/>
    <m/>
    <x v="0"/>
    <m/>
    <n v="156.19891005859401"/>
    <n v="0.36876263370000001"/>
  </r>
  <r>
    <n v="820000"/>
    <n v="1400000"/>
    <n v="1400000"/>
    <x v="0"/>
    <x v="0"/>
    <s v="BR1-2"/>
    <s v="62-304.520 (9), F.A.C."/>
    <n v="0.67"/>
    <n v="0.72"/>
    <s v="Natural Lands"/>
    <n v="4.2312413105949999E-2"/>
    <n v="1212.92652631081"/>
    <n v="0"/>
    <n v="0"/>
    <n v="0"/>
    <n v="0"/>
    <n v="51.3218482484316"/>
    <n v="6430"/>
    <s v="Wet prairies"/>
    <n v="6430"/>
    <s v="US Air Force                                    Brevard County"/>
    <s v="US Air Force"/>
    <m/>
    <m/>
    <s v="Natural Lands"/>
    <n v="0"/>
    <n v="1"/>
    <n v="0"/>
    <n v="0"/>
    <n v="51.358236223839597"/>
    <m/>
    <n v="-1"/>
    <n v="-1"/>
    <n v="-1"/>
    <n v="-1"/>
    <n v="0"/>
    <m/>
    <m/>
    <s v="Banana River A"/>
    <n v="-1"/>
    <m/>
    <m/>
    <n v="333"/>
    <x v="0"/>
    <m/>
    <x v="0"/>
    <m/>
    <n v="63.142060458805901"/>
    <n v="4.1653070700000003E-2"/>
  </r>
  <r>
    <n v="820000"/>
    <n v="1400000"/>
    <n v="1400000"/>
    <x v="0"/>
    <x v="0"/>
    <s v="BR1-2"/>
    <s v="62-304.520 (9), F.A.C."/>
    <n v="0.67"/>
    <n v="0.72"/>
    <s v="Natural Lands"/>
    <n v="0.20055552498599"/>
    <n v="1212.92652631081"/>
    <n v="0"/>
    <n v="0"/>
    <n v="0"/>
    <n v="0"/>
    <n v="243.25911625369801"/>
    <n v="3100"/>
    <s v="Herbaceous Dry Prairie"/>
    <n v="3100"/>
    <s v="US Air Force                                    Brevard County"/>
    <s v="US Air Force"/>
    <m/>
    <m/>
    <s v="Natural Lands"/>
    <n v="0"/>
    <n v="1"/>
    <n v="0"/>
    <n v="0"/>
    <n v="243.25911625369801"/>
    <m/>
    <n v="-1"/>
    <n v="-1"/>
    <n v="-1"/>
    <n v="-1"/>
    <n v="0"/>
    <m/>
    <m/>
    <s v="Banana River A"/>
    <n v="-1"/>
    <m/>
    <m/>
    <n v="333"/>
    <x v="0"/>
    <m/>
    <x v="0"/>
    <m/>
    <n v="168.14430034974001"/>
    <n v="0.19729044300000001"/>
  </r>
  <r>
    <n v="820000"/>
    <n v="1400000"/>
    <n v="1400000"/>
    <x v="0"/>
    <x v="0"/>
    <s v="BR1-2"/>
    <s v="62-304.520 (9), F.A.C."/>
    <n v="0.67"/>
    <n v="0.72"/>
    <s v="Natural Lands"/>
    <n v="1.8559378603229999E-2"/>
    <n v="3334.24628094953"/>
    <n v="7.2898846907576296"/>
    <n v="0.96707840901695996"/>
    <n v="0.13529572994967001"/>
    <n v="1.7948374331949998E-2"/>
    <n v="61.8815390845607"/>
    <n v="3200"/>
    <s v="Shrub and Brushland"/>
    <n v="3200"/>
    <s v="US Air Force                                    Brevard County"/>
    <s v="US Air Force"/>
    <m/>
    <m/>
    <s v="Natural Lands"/>
    <n v="0"/>
    <n v="1"/>
    <n v="0.13529572994967001"/>
    <n v="1.7948374331949998E-2"/>
    <n v="61.881539084562398"/>
    <m/>
    <n v="-1"/>
    <n v="-1"/>
    <n v="-1"/>
    <n v="-1"/>
    <n v="0"/>
    <m/>
    <m/>
    <s v="Banana River A"/>
    <n v="-1"/>
    <m/>
    <m/>
    <n v="333"/>
    <x v="0"/>
    <m/>
    <x v="0"/>
    <m/>
    <n v="45.274803786699202"/>
    <n v="5.01877851E-2"/>
  </r>
  <r>
    <n v="820000"/>
    <n v="1400000"/>
    <n v="1400000"/>
    <x v="0"/>
    <x v="0"/>
    <s v="BR1-2"/>
    <s v="62-304.520 (9), F.A.C."/>
    <n v="0.67"/>
    <n v="0.72"/>
    <s v="Natural Lands"/>
    <n v="3.5941158449129998E-2"/>
    <n v="3334.24628094953"/>
    <n v="7.2898846907576296"/>
    <n v="0.96707840901695996"/>
    <n v="0.26200690074645999"/>
    <n v="3.4757918331210003E-2"/>
    <n v="119.836673892056"/>
    <n v="3100"/>
    <s v="Herbaceous Dry Prairie"/>
    <n v="3100"/>
    <s v="US Air Force                                    Brevard County"/>
    <s v="US Air Force"/>
    <m/>
    <m/>
    <s v="Natural Lands"/>
    <n v="0"/>
    <n v="1"/>
    <n v="0.26200690074645999"/>
    <n v="3.4757918331210003E-2"/>
    <n v="119.836673892055"/>
    <m/>
    <n v="-1"/>
    <n v="-1"/>
    <n v="-1"/>
    <n v="-1"/>
    <n v="0"/>
    <m/>
    <m/>
    <s v="Banana River A"/>
    <n v="-1"/>
    <m/>
    <m/>
    <n v="333"/>
    <x v="0"/>
    <m/>
    <x v="0"/>
    <m/>
    <n v="49.041228912094297"/>
    <n v="9.7191138600000004E-2"/>
  </r>
  <r>
    <n v="820000"/>
    <n v="1400000"/>
    <n v="1400000"/>
    <x v="0"/>
    <x v="0"/>
    <s v="BR1-2"/>
    <s v="62-304.520 (9), F.A.C."/>
    <n v="0.67"/>
    <n v="0.72"/>
    <s v="US Air Force"/>
    <n v="2.7212285340940001E-2"/>
    <n v="3334.24628094953"/>
    <n v="7.2898846907576296"/>
    <n v="0.96707840901695996"/>
    <n v="0.19837442230749999"/>
    <n v="2.6316413613240001E-2"/>
    <n v="90.732461194193505"/>
    <n v="8140"/>
    <s v="Roads and Highways"/>
    <n v="8140"/>
    <s v="US Air Force                                    Brevard County"/>
    <s v="US Air Force"/>
    <m/>
    <m/>
    <m/>
    <n v="0"/>
    <n v="1"/>
    <n v="0.19837442230749999"/>
    <n v="2.6316413613240001E-2"/>
    <n v="90.732461194195196"/>
    <m/>
    <n v="-1"/>
    <n v="-1"/>
    <n v="-1"/>
    <n v="-1"/>
    <n v="0"/>
    <m/>
    <m/>
    <s v="Banana River A"/>
    <n v="-1"/>
    <m/>
    <m/>
    <n v="333"/>
    <x v="0"/>
    <m/>
    <x v="0"/>
    <m/>
    <n v="44.800379274662298"/>
    <n v="7.3586748699999996E-2"/>
  </r>
  <r>
    <n v="820000"/>
    <n v="1400000"/>
    <n v="1400000"/>
    <x v="0"/>
    <x v="0"/>
    <s v="BR1-2"/>
    <s v="62-304.520 (9), F.A.C."/>
    <n v="0.67"/>
    <n v="0.72"/>
    <s v="US Air Force"/>
    <n v="2.9462692508500001E-2"/>
    <n v="3334.24628094953"/>
    <n v="7.2898846907576296"/>
    <n v="0.96707840901695996"/>
    <n v="0.21477963106626999"/>
    <n v="2.8492733796479999E-2"/>
    <n v="98.235872923255897"/>
    <n v="1730"/>
    <s v="Military"/>
    <n v="1730"/>
    <s v="US Air Force                                    Brevard County"/>
    <s v="US Air Force"/>
    <m/>
    <m/>
    <m/>
    <n v="0"/>
    <n v="1"/>
    <n v="0.21477963106626999"/>
    <n v="2.8492733796479999E-2"/>
    <n v="149.86950507229699"/>
    <m/>
    <n v="-1"/>
    <n v="-1"/>
    <n v="-1"/>
    <n v="-1"/>
    <n v="0"/>
    <m/>
    <m/>
    <s v="Banana River A"/>
    <n v="-1"/>
    <m/>
    <m/>
    <n v="333"/>
    <x v="0"/>
    <m/>
    <x v="0"/>
    <m/>
    <n v="66.053942574949303"/>
    <n v="0.12154866590000001"/>
  </r>
  <r>
    <n v="820000"/>
    <n v="1400000"/>
    <n v="1400000"/>
    <x v="0"/>
    <x v="0"/>
    <s v="BR1-2"/>
    <s v="62-304.520 (9), F.A.C."/>
    <n v="0.67"/>
    <n v="0.72"/>
    <s v="US Air Force"/>
    <n v="0.14450279490807"/>
    <n v="3334.24628094953"/>
    <n v="7.2898846907576296"/>
    <n v="0.96707840901695996"/>
    <n v="1.0534087123720499"/>
    <n v="0.1397455329982"/>
    <n v="481.80790650905902"/>
    <n v="8140"/>
    <s v="Roads and Highways"/>
    <n v="8140"/>
    <s v="US Air Force                                    Brevard County"/>
    <s v="US Air Force"/>
    <m/>
    <m/>
    <m/>
    <n v="0"/>
    <n v="1"/>
    <n v="1.0534087123720499"/>
    <n v="0.1397455329982"/>
    <n v="481.80790650905902"/>
    <m/>
    <n v="-1"/>
    <n v="-1"/>
    <n v="-1"/>
    <n v="-1"/>
    <n v="0"/>
    <m/>
    <m/>
    <s v="Banana River A"/>
    <n v="-1"/>
    <m/>
    <m/>
    <n v="333"/>
    <x v="0"/>
    <m/>
    <x v="0"/>
    <m/>
    <n v="108.47283473205501"/>
    <n v="0.3907606703"/>
  </r>
  <r>
    <n v="820000"/>
    <n v="1400000"/>
    <n v="1400000"/>
    <x v="0"/>
    <x v="0"/>
    <s v="BR1-2"/>
    <s v="62-304.520 (9), F.A.C."/>
    <n v="0.67"/>
    <n v="0.72"/>
    <s v="US Air Force"/>
    <n v="0.34659917944670998"/>
    <n v="3334.24628094953"/>
    <n v="7.2898846907576296"/>
    <n v="0.96707840901695996"/>
    <n v="2.52666805207777"/>
    <n v="0.33518858302590998"/>
    <n v="1155.6470250503701"/>
    <n v="1730"/>
    <s v="Military"/>
    <n v="1730"/>
    <s v="US Air Force                                    Brevard County"/>
    <s v="US Air Force"/>
    <m/>
    <m/>
    <m/>
    <n v="0"/>
    <n v="1"/>
    <n v="2.52666805207777"/>
    <n v="0.33518858302590998"/>
    <n v="1155.6470250503701"/>
    <m/>
    <n v="-1"/>
    <n v="-1"/>
    <n v="-1"/>
    <n v="-1"/>
    <n v="0"/>
    <m/>
    <m/>
    <s v="Banana River A"/>
    <n v="-1"/>
    <m/>
    <m/>
    <n v="333"/>
    <x v="0"/>
    <m/>
    <x v="0"/>
    <m/>
    <n v="154.27727584936301"/>
    <n v="0.9372644161"/>
  </r>
  <r>
    <n v="820000"/>
    <n v="1400000"/>
    <n v="1400000"/>
    <x v="0"/>
    <x v="0"/>
    <s v="BR1-2"/>
    <s v="62-304.520 (9), F.A.C."/>
    <n v="0.67"/>
    <n v="0.72"/>
    <s v="Natural Lands"/>
    <n v="0.41186158789444"/>
    <n v="1332.2462099966399"/>
    <n v="0"/>
    <n v="0"/>
    <n v="0"/>
    <n v="0"/>
    <n v="548.70103951557701"/>
    <n v="5300"/>
    <s v="Reservoirs"/>
    <n v="5300"/>
    <s v="US Air Force                                    Brevard County"/>
    <s v="US Air Force"/>
    <m/>
    <m/>
    <s v="Natural Lands"/>
    <n v="0"/>
    <n v="1"/>
    <n v="0"/>
    <n v="0"/>
    <n v="548.70103951557701"/>
    <m/>
    <n v="-1"/>
    <n v="-1"/>
    <n v="-1"/>
    <n v="-1"/>
    <n v="0"/>
    <m/>
    <m/>
    <s v="Banana River A"/>
    <n v="-1"/>
    <m/>
    <m/>
    <n v="333"/>
    <x v="0"/>
    <m/>
    <x v="0"/>
    <m/>
    <n v="175.43343184717099"/>
    <n v="0.44501300849999997"/>
  </r>
  <r>
    <n v="820000"/>
    <n v="1400000"/>
    <n v="1400000"/>
    <x v="0"/>
    <x v="0"/>
    <s v="BR1-2"/>
    <s v="62-304.520 (9), F.A.C."/>
    <n v="0.67"/>
    <n v="0.72"/>
    <s v="US Air Force"/>
    <n v="0.20590181326820001"/>
    <n v="1332.2462099966399"/>
    <n v="0"/>
    <n v="0"/>
    <n v="0"/>
    <n v="0"/>
    <n v="274.31191035800202"/>
    <n v="1730"/>
    <s v="Military"/>
    <n v="1730"/>
    <s v="US Air Force                                    Brevard County"/>
    <s v="US Air Force"/>
    <m/>
    <m/>
    <m/>
    <n v="0"/>
    <n v="1"/>
    <n v="0"/>
    <n v="0"/>
    <n v="274.31191035800202"/>
    <m/>
    <n v="-1"/>
    <n v="-1"/>
    <n v="-1"/>
    <n v="-1"/>
    <n v="0"/>
    <m/>
    <m/>
    <s v="Banana River A"/>
    <n v="-1"/>
    <m/>
    <m/>
    <n v="333"/>
    <x v="0"/>
    <m/>
    <x v="0"/>
    <m/>
    <n v="137.21735445987201"/>
    <n v="0.22247519090000001"/>
  </r>
  <r>
    <n v="820000"/>
    <n v="1400000"/>
    <n v="1400000"/>
    <x v="0"/>
    <x v="0"/>
    <s v="BR1-2"/>
    <s v="62-304.520 (9), F.A.C."/>
    <n v="0.67"/>
    <n v="0.72"/>
    <s v="Natural Lands"/>
    <n v="0.29073787418022001"/>
    <n v="3088.5891162504599"/>
    <n v="6.3876313171613601"/>
    <n v="0.86096387946301001"/>
    <n v="1.85712635019849"/>
    <n v="0.25031480806103001"/>
    <n v="897.96983387482396"/>
    <n v="3200"/>
    <s v="Shrub and Brushland"/>
    <n v="3200"/>
    <s v="US Air Force                                    Brevard County"/>
    <s v="US Air Force"/>
    <m/>
    <m/>
    <s v="Natural Lands"/>
    <n v="0"/>
    <n v="1"/>
    <n v="1.85712635019849"/>
    <n v="0.25031480806103001"/>
    <n v="897.96983387482396"/>
    <m/>
    <n v="-1"/>
    <n v="-1"/>
    <n v="-1"/>
    <n v="-1"/>
    <n v="0"/>
    <m/>
    <m/>
    <s v="Banana River A"/>
    <n v="-1"/>
    <m/>
    <m/>
    <n v="333"/>
    <x v="0"/>
    <m/>
    <x v="0"/>
    <m/>
    <n v="152.06303496236001"/>
    <n v="0.72828048170000004"/>
  </r>
  <r>
    <n v="820000"/>
    <n v="1400000"/>
    <n v="1400000"/>
    <x v="0"/>
    <x v="0"/>
    <s v="BR1-2"/>
    <s v="62-304.520 (9), F.A.C."/>
    <n v="0.67"/>
    <n v="0.72"/>
    <s v="US Air Force"/>
    <n v="0.32702572495518001"/>
    <n v="3088.5891162504599"/>
    <n v="6.3876313171613601"/>
    <n v="0.86096387946301001"/>
    <n v="2.08891976224113"/>
    <n v="0.28155733684161999"/>
    <n v="1010.04809483049"/>
    <n v="1730"/>
    <s v="Military"/>
    <n v="1730"/>
    <s v="US Air Force                                    Brevard County"/>
    <s v="US Air Force"/>
    <m/>
    <m/>
    <m/>
    <n v="0"/>
    <n v="1"/>
    <n v="2.08891976224113"/>
    <n v="0.28155733684161999"/>
    <n v="1010.04809483049"/>
    <m/>
    <n v="-1"/>
    <n v="-1"/>
    <n v="-1"/>
    <n v="-1"/>
    <n v="0"/>
    <m/>
    <m/>
    <s v="Banana River A"/>
    <n v="-1"/>
    <m/>
    <m/>
    <n v="333"/>
    <x v="0"/>
    <m/>
    <x v="0"/>
    <m/>
    <n v="165.91515130874399"/>
    <n v="0.81917931450000003"/>
  </r>
  <r>
    <n v="820000"/>
    <n v="1400000"/>
    <n v="1400000"/>
    <x v="0"/>
    <x v="0"/>
    <s v="BR1-2"/>
    <s v="62-304.520 (9), F.A.C."/>
    <n v="0.67"/>
    <n v="0.72"/>
    <s v="Natural Lands"/>
    <n v="9.6106933619779997E-2"/>
    <n v="2778.68050595659"/>
    <n v="5.2247056317911396"/>
    <n v="0.70246499713425004"/>
    <n v="0.50213043733746998"/>
    <n v="6.75117568498E-2"/>
    <n v="267.05046293656397"/>
    <n v="5100"/>
    <s v="Streams and waterways"/>
    <n v="5100"/>
    <s v="US Air Force                                    Brevard County"/>
    <s v="US Air Force"/>
    <m/>
    <m/>
    <s v="Natural Lands"/>
    <n v="0"/>
    <n v="1"/>
    <n v="0.50213043733746998"/>
    <n v="6.75117568498E-2"/>
    <n v="267.05046293656397"/>
    <m/>
    <n v="-1"/>
    <n v="-1"/>
    <n v="-1"/>
    <n v="-1"/>
    <n v="0"/>
    <m/>
    <m/>
    <s v="Banana River A"/>
    <n v="-1"/>
    <m/>
    <m/>
    <n v="333"/>
    <x v="0"/>
    <m/>
    <x v="0"/>
    <m/>
    <n v="81.525275854018304"/>
    <n v="0.21658593910000001"/>
  </r>
  <r>
    <n v="820000"/>
    <n v="1400000"/>
    <n v="1400000"/>
    <x v="0"/>
    <x v="0"/>
    <s v="BR1-2"/>
    <s v="62-304.520 (9), F.A.C."/>
    <n v="0.67"/>
    <n v="0.72"/>
    <s v="US Air Force"/>
    <n v="0.48544849540465002"/>
    <n v="2778.68050595659"/>
    <n v="5.2247056317911396"/>
    <n v="0.70246499713425004"/>
    <n v="2.5363254878852399"/>
    <n v="0.34101057593325002"/>
    <n v="1348.90627082687"/>
    <n v="1730"/>
    <s v="Military"/>
    <n v="1730"/>
    <s v="US Air Force                                    Brevard County"/>
    <s v="US Air Force"/>
    <m/>
    <m/>
    <m/>
    <n v="0"/>
    <n v="1"/>
    <n v="2.5363254878852399"/>
    <n v="0.34101057593325002"/>
    <n v="1449.5163105317999"/>
    <m/>
    <n v="-1"/>
    <n v="-1"/>
    <n v="-1"/>
    <n v="-1"/>
    <n v="0"/>
    <m/>
    <m/>
    <s v="Banana River A"/>
    <n v="-1"/>
    <m/>
    <m/>
    <n v="333"/>
    <x v="0"/>
    <m/>
    <x v="0"/>
    <m/>
    <n v="239.247644584645"/>
    <n v="1.1756012251000001"/>
  </r>
  <r>
    <n v="820000"/>
    <n v="1400000"/>
    <n v="1400000"/>
    <x v="0"/>
    <x v="0"/>
    <s v="BR1-2"/>
    <s v="62-304.520 (9), F.A.C."/>
    <n v="0.67"/>
    <n v="0.72"/>
    <s v="US Air Force"/>
    <n v="0.61776345366790997"/>
    <n v="3314.68877528236"/>
    <n v="6.1804984573996897"/>
    <n v="0.82647017888573004"/>
    <n v="3.8180860724324401"/>
    <n v="0.51056307206199003"/>
    <n v="2047.69358565269"/>
    <n v="1730"/>
    <s v="Military"/>
    <n v="1730"/>
    <s v="US Air Force                                    Brevard County"/>
    <s v="US Air Force"/>
    <m/>
    <m/>
    <m/>
    <n v="0"/>
    <n v="1"/>
    <n v="3.8180860724324401"/>
    <n v="0.51056307206199003"/>
    <n v="2047.69358565269"/>
    <m/>
    <n v="-1"/>
    <n v="-1"/>
    <n v="-1"/>
    <n v="-1"/>
    <n v="0"/>
    <m/>
    <m/>
    <s v="Banana River A"/>
    <n v="-1"/>
    <m/>
    <m/>
    <n v="333"/>
    <x v="0"/>
    <m/>
    <x v="0"/>
    <m/>
    <n v="200"/>
    <n v="1.6607409453999999"/>
  </r>
  <r>
    <n v="820000"/>
    <n v="1400000"/>
    <n v="1400000"/>
    <x v="0"/>
    <x v="0"/>
    <s v="BR1-2"/>
    <s v="62-304.520 (9), F.A.C."/>
    <n v="0.67"/>
    <n v="0.72"/>
    <s v="Natural Lands"/>
    <n v="3.6723549985900002E-2"/>
    <n v="2276.0863546062101"/>
    <n v="3.6831756948036198"/>
    <n v="0.43999250935487999"/>
    <n v="0.13525928673500001"/>
    <n v="1.6158086910720001E-2"/>
    <n v="83.585971015626598"/>
    <n v="5300"/>
    <s v="Reservoirs"/>
    <n v="5300"/>
    <s v="US Air Force                                    Brevard County"/>
    <s v="US Air Force"/>
    <m/>
    <m/>
    <s v="Natural Lands"/>
    <n v="0"/>
    <n v="1"/>
    <n v="0.13525928673500001"/>
    <n v="1.6158086910720001E-2"/>
    <n v="93.3781347475975"/>
    <m/>
    <n v="-1"/>
    <n v="-1"/>
    <n v="-1"/>
    <n v="-1"/>
    <n v="0"/>
    <m/>
    <m/>
    <s v="Banana River A"/>
    <n v="-1"/>
    <m/>
    <m/>
    <n v="333"/>
    <x v="0"/>
    <m/>
    <x v="0"/>
    <m/>
    <n v="87.733657211024806"/>
    <n v="7.5732469400000002E-2"/>
  </r>
  <r>
    <n v="820000"/>
    <n v="1400000"/>
    <n v="1400000"/>
    <x v="0"/>
    <x v="0"/>
    <s v="BR1-2"/>
    <s v="62-304.520 (9), F.A.C."/>
    <n v="0.67"/>
    <n v="0.72"/>
    <s v="Natural Lands"/>
    <n v="5.6140639603E-4"/>
    <n v="2276.0863546062101"/>
    <n v="3.6831756948036198"/>
    <n v="0.43999250935487999"/>
    <n v="2.0677583927800002E-3"/>
    <n v="2.4701460895000001E-4"/>
    <n v="1.27780943740391"/>
    <n v="5100"/>
    <s v="Streams and waterways"/>
    <n v="5100"/>
    <s v="US Air Force                                    Brevard County"/>
    <s v="US Air Force"/>
    <m/>
    <m/>
    <s v="Natural Lands"/>
    <n v="0"/>
    <n v="1"/>
    <n v="2.0677583927800002E-3"/>
    <n v="2.4701460895000001E-4"/>
    <n v="1.35649927416488"/>
    <m/>
    <n v="-1"/>
    <n v="-1"/>
    <n v="-1"/>
    <n v="-1"/>
    <n v="0"/>
    <m/>
    <m/>
    <s v="Banana River A"/>
    <n v="-1"/>
    <m/>
    <m/>
    <n v="333"/>
    <x v="0"/>
    <m/>
    <x v="0"/>
    <m/>
    <n v="14.493624478954199"/>
    <n v="1.1001616000000001E-3"/>
  </r>
  <r>
    <n v="820000"/>
    <n v="1400000"/>
    <n v="1400000"/>
    <x v="0"/>
    <x v="0"/>
    <s v="BR1-2"/>
    <s v="62-304.520 (9), F.A.C."/>
    <n v="0.67"/>
    <n v="0.72"/>
    <s v="Natural Lands"/>
    <n v="0.18354755179665"/>
    <n v="2276.0863546062101"/>
    <n v="3.6831756948036198"/>
    <n v="0.43999250935487999"/>
    <n v="0.67603788161814005"/>
    <n v="8.0759547900949996E-2"/>
    <n v="417.77007806574301"/>
    <n v="3100"/>
    <s v="Herbaceous Dry Prairie"/>
    <n v="3100"/>
    <s v="US Air Force                                    Brevard County"/>
    <s v="US Air Force"/>
    <m/>
    <m/>
    <s v="Natural Lands"/>
    <n v="0"/>
    <n v="1"/>
    <n v="0.67603788161814005"/>
    <n v="8.0759547900949996E-2"/>
    <n v="834.93358462238302"/>
    <m/>
    <n v="-1"/>
    <n v="-1"/>
    <n v="-1"/>
    <n v="-1"/>
    <n v="0"/>
    <m/>
    <m/>
    <s v="Banana River A"/>
    <n v="-1"/>
    <m/>
    <m/>
    <n v="333"/>
    <x v="0"/>
    <m/>
    <x v="0"/>
    <m/>
    <n v="113.90862332949099"/>
    <n v="0.67715619189999998"/>
  </r>
  <r>
    <n v="820000"/>
    <n v="1400000"/>
    <n v="1400000"/>
    <x v="0"/>
    <x v="0"/>
    <s v="BR1-2"/>
    <s v="62-304.520 (9), F.A.C."/>
    <n v="0.67"/>
    <n v="0.72"/>
    <s v="Natural Lands"/>
    <n v="3.6971899792000003E-2"/>
    <n v="3310.69140039597"/>
    <n v="6.8473466479224596"/>
    <n v="0.92440495604965001"/>
    <n v="0.25315941410809001"/>
    <n v="3.4177007402290002E-2"/>
    <n v="122.402550697682"/>
    <n v="3200"/>
    <s v="Shrub and Brushland"/>
    <n v="3200"/>
    <s v="US Air Force                                    Brevard County"/>
    <s v="US Air Force"/>
    <m/>
    <m/>
    <s v="Natural Lands"/>
    <n v="0"/>
    <n v="1"/>
    <n v="0.25315941410809001"/>
    <n v="3.4177007402290002E-2"/>
    <n v="122.402550697682"/>
    <m/>
    <n v="-1"/>
    <n v="-1"/>
    <n v="-1"/>
    <n v="-1"/>
    <n v="0"/>
    <m/>
    <m/>
    <s v="Banana River A"/>
    <n v="-1"/>
    <m/>
    <m/>
    <n v="333"/>
    <x v="0"/>
    <m/>
    <x v="0"/>
    <m/>
    <n v="56.912648820331199"/>
    <n v="9.9272141699999997E-2"/>
  </r>
  <r>
    <n v="820000"/>
    <n v="1400000"/>
    <n v="1400000"/>
    <x v="0"/>
    <x v="0"/>
    <s v="BR1-2"/>
    <s v="62-304.520 (9), F.A.C."/>
    <n v="0.67"/>
    <n v="0.72"/>
    <s v="US Air Force"/>
    <n v="0.58079166378830005"/>
    <n v="3310.69140039597"/>
    <n v="6.8473466479224596"/>
    <n v="0.92440495604965001"/>
    <n v="3.9768818521821401"/>
    <n v="0.53688669243822995"/>
    <n v="1922.8219667256001"/>
    <n v="1730"/>
    <s v="Military"/>
    <n v="1730"/>
    <s v="US Air Force                                    Brevard County"/>
    <s v="US Air Force"/>
    <m/>
    <m/>
    <m/>
    <n v="0"/>
    <n v="1"/>
    <n v="3.9768818521821401"/>
    <n v="0.53688669243822995"/>
    <n v="1922.8219667255901"/>
    <m/>
    <n v="-1"/>
    <n v="-1"/>
    <n v="-1"/>
    <n v="-1"/>
    <n v="0"/>
    <m/>
    <m/>
    <s v="Banana River A"/>
    <n v="-1"/>
    <m/>
    <m/>
    <n v="333"/>
    <x v="0"/>
    <m/>
    <x v="0"/>
    <m/>
    <n v="191.10423796345401"/>
    <n v="1.5594663152999999"/>
  </r>
  <r>
    <n v="820000"/>
    <n v="1400000"/>
    <n v="1400000"/>
    <x v="0"/>
    <x v="0"/>
    <s v="BR1-2"/>
    <s v="62-304.520 (9), F.A.C."/>
    <n v="0.67"/>
    <n v="0.72"/>
    <s v="Natural Lands"/>
    <n v="1.5139486915299999E-3"/>
    <n v="3279.9042885530298"/>
    <n v="7.4112442535499801"/>
    <n v="0.97392703285191995"/>
    <n v="1.1220243540280001E-2"/>
    <n v="1.4744755570300001E-3"/>
    <n v="4.9656068060050496"/>
    <n v="3200"/>
    <s v="Shrub and Brushland"/>
    <n v="3200"/>
    <s v="US Air Force                                    Brevard County"/>
    <s v="US Air Force"/>
    <m/>
    <m/>
    <s v="Natural Lands"/>
    <n v="0"/>
    <n v="1"/>
    <n v="1.1220243540280001E-2"/>
    <n v="1.4744755570300001E-3"/>
    <n v="6.3346018851330204"/>
    <m/>
    <n v="-1"/>
    <n v="-1"/>
    <n v="-1"/>
    <n v="-1"/>
    <n v="0"/>
    <m/>
    <m/>
    <s v="Banana River A"/>
    <n v="-1"/>
    <m/>
    <m/>
    <n v="333"/>
    <x v="0"/>
    <m/>
    <x v="0"/>
    <m/>
    <n v="13.854102901983801"/>
    <n v="5.1375522000000002E-3"/>
  </r>
  <r>
    <n v="830000"/>
    <n v="1400000"/>
    <n v="1400000"/>
    <x v="0"/>
    <x v="0"/>
    <s v="BR1-2"/>
    <s v="62-304.520 (9), F.A.C."/>
    <n v="0.67"/>
    <n v="0.72"/>
    <s v="Natural Lands"/>
    <n v="9.4232027171100002E-3"/>
    <n v="3279.9042885530298"/>
    <n v="7.4112442535499801"/>
    <n v="0.97392703285191995"/>
    <n v="6.9837656987219998E-2"/>
    <n v="9.1775118622300002E-3"/>
    <n v="30.907203003756901"/>
    <n v="3100"/>
    <s v="Herbaceous Dry Prairie"/>
    <n v="3100"/>
    <s v="US Air Force                                    Brevard County"/>
    <s v="US Air Force"/>
    <m/>
    <m/>
    <s v="Natural Lands"/>
    <n v="0"/>
    <n v="1"/>
    <n v="6.9837656987219998E-2"/>
    <n v="9.1775118622300002E-3"/>
    <n v="30.907203003757399"/>
    <m/>
    <n v="-1"/>
    <n v="-1"/>
    <n v="-1"/>
    <n v="-1"/>
    <n v="0"/>
    <m/>
    <m/>
    <s v="Banana River A"/>
    <n v="-1"/>
    <m/>
    <m/>
    <n v="333"/>
    <x v="0"/>
    <m/>
    <x v="0"/>
    <m/>
    <n v="47.457771419021299"/>
    <n v="2.5066669100000001E-2"/>
  </r>
  <r>
    <n v="830000"/>
    <n v="1400000"/>
    <n v="1400000"/>
    <x v="0"/>
    <x v="0"/>
    <s v="BR1-2"/>
    <s v="62-304.520 (9), F.A.C."/>
    <n v="0.67"/>
    <n v="0.72"/>
    <s v="US Air Force"/>
    <n v="0.21943104115527001"/>
    <n v="3279.9042885530298"/>
    <n v="7.4112442535499801"/>
    <n v="0.97392703285191995"/>
    <n v="1.6262570428125001"/>
    <n v="0.21370982282796"/>
    <n v="719.71281292683295"/>
    <n v="8140"/>
    <s v="Roads and Highways"/>
    <n v="8140"/>
    <s v="US Air Force                                    Brevard County"/>
    <s v="US Air Force"/>
    <m/>
    <m/>
    <m/>
    <n v="0"/>
    <n v="1"/>
    <n v="1.6262570428125001"/>
    <n v="0.21370982282796"/>
    <n v="1414.4357789600101"/>
    <m/>
    <n v="-1"/>
    <n v="-1"/>
    <n v="-1"/>
    <n v="-1"/>
    <n v="0"/>
    <m/>
    <m/>
    <s v="Banana River A"/>
    <n v="-1"/>
    <m/>
    <m/>
    <n v="333"/>
    <x v="0"/>
    <m/>
    <x v="0"/>
    <m/>
    <n v="132.340116899186"/>
    <n v="1.1471498613"/>
  </r>
  <r>
    <n v="830000"/>
    <n v="1400000"/>
    <n v="1400000"/>
    <x v="0"/>
    <x v="0"/>
    <s v="BR1-2"/>
    <s v="62-304.520 (9), F.A.C."/>
    <n v="0.67"/>
    <n v="0.72"/>
    <s v="US Air Force"/>
    <n v="0.28001535944584"/>
    <n v="3329.5562288298302"/>
    <n v="6.33653785209835"/>
    <n v="0.85852677698386004"/>
    <n v="1.77432792429754"/>
    <n v="0.24040068405102"/>
    <n v="932.32688421095099"/>
    <n v="1730"/>
    <s v="Military"/>
    <n v="1730"/>
    <s v="US Air Force                                    Brevard County"/>
    <s v="US Air Force"/>
    <m/>
    <m/>
    <m/>
    <n v="0"/>
    <n v="1"/>
    <n v="1.77432792429754"/>
    <n v="0.24040068405102"/>
    <n v="2056.8781551034199"/>
    <m/>
    <n v="-1"/>
    <n v="-1"/>
    <n v="-1"/>
    <n v="-1"/>
    <n v="0"/>
    <m/>
    <m/>
    <s v="Banana River A"/>
    <n v="-1"/>
    <m/>
    <m/>
    <n v="333"/>
    <x v="0"/>
    <m/>
    <x v="0"/>
    <m/>
    <n v="157.05027878255299"/>
    <n v="1.6681899067999999"/>
  </r>
  <r>
    <n v="830000"/>
    <n v="1400000"/>
    <n v="1400000"/>
    <x v="0"/>
    <x v="0"/>
    <s v="BR1-2"/>
    <s v="62-304.520 (9), F.A.C."/>
    <n v="0.67"/>
    <n v="0.72"/>
    <s v="US Air Force"/>
    <n v="0.61776345352982998"/>
    <n v="3330.4623242543398"/>
    <n v="6.2100553205026996"/>
    <n v="0.83043530780412"/>
    <n v="3.83634522140505"/>
    <n v="0.51301258368217995"/>
    <n v="2057.4379072823499"/>
    <n v="1730"/>
    <s v="Military"/>
    <n v="1730"/>
    <s v="US Air Force                                    Brevard County"/>
    <s v="US Air Force"/>
    <m/>
    <m/>
    <m/>
    <n v="0"/>
    <n v="1"/>
    <n v="3.83634522140505"/>
    <n v="0.51301258368217995"/>
    <n v="2057.4379072823499"/>
    <m/>
    <n v="-1"/>
    <n v="-1"/>
    <n v="-1"/>
    <n v="-1"/>
    <n v="0"/>
    <m/>
    <m/>
    <s v="Banana River A"/>
    <n v="-1"/>
    <m/>
    <m/>
    <n v="333"/>
    <x v="0"/>
    <m/>
    <x v="0"/>
    <m/>
    <n v="199.999999977648"/>
    <n v="1.6686438826000001"/>
  </r>
  <r>
    <n v="830000"/>
    <n v="1400000"/>
    <n v="1400000"/>
    <x v="0"/>
    <x v="0"/>
    <s v="BR1-2"/>
    <s v="62-304.520 (9), F.A.C."/>
    <n v="0.67"/>
    <n v="0.72"/>
    <s v="US Air Force"/>
    <n v="0.61776345366790997"/>
    <n v="3338.4659570717399"/>
    <n v="6.2250813046898097"/>
    <n v="0.83245356231465995"/>
    <n v="3.8456277261487402"/>
    <n v="0.51425938767365997"/>
    <n v="2062.3822595933898"/>
    <n v="1730"/>
    <s v="Military"/>
    <n v="1730"/>
    <s v="US Air Force                                    Brevard County"/>
    <s v="US Air Force"/>
    <m/>
    <m/>
    <m/>
    <n v="0"/>
    <n v="1"/>
    <n v="3.8456277261487402"/>
    <n v="0.51425938767365997"/>
    <n v="2062.3822595933898"/>
    <m/>
    <n v="-1"/>
    <n v="-1"/>
    <n v="-1"/>
    <n v="-1"/>
    <n v="0"/>
    <m/>
    <m/>
    <s v="Banana River A"/>
    <n v="-1"/>
    <m/>
    <m/>
    <n v="333"/>
    <x v="0"/>
    <m/>
    <x v="0"/>
    <m/>
    <n v="200"/>
    <n v="1.6726539007000001"/>
  </r>
  <r>
    <n v="830000"/>
    <n v="1400000"/>
    <n v="1400000"/>
    <x v="0"/>
    <x v="0"/>
    <s v="BR1-2"/>
    <s v="62-304.520 (9), F.A.C."/>
    <n v="0.67"/>
    <n v="0.72"/>
    <s v="US Air Force"/>
    <n v="0.61776345352982998"/>
    <n v="3348.40542581402"/>
    <n v="6.2438422649502003"/>
    <n v="0.83498220744011997"/>
    <n v="3.8572175608911601"/>
    <n v="0.51582149210417005"/>
    <n v="2068.5224996688898"/>
    <n v="1730"/>
    <s v="Military"/>
    <n v="1730"/>
    <s v="US Air Force                                    Brevard County"/>
    <s v="US Air Force"/>
    <m/>
    <m/>
    <m/>
    <n v="0"/>
    <n v="1"/>
    <n v="3.8572175608911601"/>
    <n v="0.51582149210417005"/>
    <n v="2068.5224996688898"/>
    <m/>
    <n v="-1"/>
    <n v="-1"/>
    <n v="-1"/>
    <n v="-1"/>
    <n v="0"/>
    <m/>
    <m/>
    <s v="Banana River A"/>
    <n v="-1"/>
    <m/>
    <m/>
    <n v="333"/>
    <x v="0"/>
    <m/>
    <x v="0"/>
    <m/>
    <n v="199.999999977648"/>
    <n v="1.6776338197"/>
  </r>
  <r>
    <n v="830000"/>
    <n v="1400000"/>
    <n v="1400000"/>
    <x v="0"/>
    <x v="0"/>
    <s v="BR1-2"/>
    <s v="62-304.520 (9), F.A.C."/>
    <n v="0.67"/>
    <n v="0.72"/>
    <s v="US Air Force"/>
    <n v="0.53457678774328998"/>
    <n v="3332.2666671468201"/>
    <n v="6.3167044816654796"/>
    <n v="0.84233584294349995"/>
    <n v="3.3767635909324301"/>
    <n v="0.45029318912178001"/>
    <n v="1781.35241082741"/>
    <n v="1730"/>
    <s v="Military"/>
    <n v="1730"/>
    <s v="US Air Force                                    Brevard County"/>
    <s v="US Air Force"/>
    <m/>
    <m/>
    <m/>
    <n v="0"/>
    <n v="1"/>
    <n v="3.3767635909324301"/>
    <n v="0.45029318912178001"/>
    <n v="1781.35241082741"/>
    <m/>
    <n v="-1"/>
    <n v="-1"/>
    <n v="-1"/>
    <n v="-1"/>
    <n v="0"/>
    <m/>
    <m/>
    <s v="Banana River A"/>
    <n v="-1"/>
    <m/>
    <m/>
    <n v="333"/>
    <x v="0"/>
    <m/>
    <x v="0"/>
    <m/>
    <n v="185.19469287048801"/>
    <n v="1.4447302602000001"/>
  </r>
  <r>
    <n v="830000"/>
    <n v="1400000"/>
    <n v="1400000"/>
    <x v="0"/>
    <x v="0"/>
    <s v="BR1-2"/>
    <s v="62-304.520 (9), F.A.C."/>
    <n v="0.67"/>
    <n v="0.72"/>
    <s v="US Air Force"/>
    <n v="8.0321017420559998E-2"/>
    <n v="3332.2666671468201"/>
    <n v="6.3167044816654796"/>
    <n v="0.84233584294349995"/>
    <n v="0.50736413071238995"/>
    <n v="6.7657271915019995E-2"/>
    <n v="267.651049021858"/>
    <n v="8140"/>
    <s v="Roads and Highways"/>
    <n v="8140"/>
    <s v="US Air Force                                    Brevard County"/>
    <s v="US Air Force"/>
    <m/>
    <m/>
    <m/>
    <n v="0"/>
    <n v="1"/>
    <n v="0.50736413071238995"/>
    <n v="6.7657271915019995E-2"/>
    <n v="267.651049021858"/>
    <m/>
    <n v="-1"/>
    <n v="-1"/>
    <n v="-1"/>
    <n v="-1"/>
    <n v="0"/>
    <m/>
    <m/>
    <s v="Banana River A"/>
    <n v="-1"/>
    <m/>
    <m/>
    <n v="333"/>
    <x v="0"/>
    <m/>
    <x v="0"/>
    <m/>
    <n v="88.200793148981006"/>
    <n v="0.21707303250000001"/>
  </r>
  <r>
    <n v="830000"/>
    <n v="1400000"/>
    <n v="1400000"/>
    <x v="0"/>
    <x v="0"/>
    <s v="BR1-2"/>
    <s v="62-304.520 (9), F.A.C."/>
    <n v="0.67"/>
    <n v="0.72"/>
    <s v="US Air Force"/>
    <n v="2.8657876074800002E-3"/>
    <n v="3332.2666671468201"/>
    <n v="6.3167044816654796"/>
    <n v="0.84233584294349995"/>
    <n v="1.8102333423690001E-2"/>
    <n v="2.41395562004E-3"/>
    <n v="9.5495685195413795"/>
    <n v="1730"/>
    <s v="Military"/>
    <n v="1730"/>
    <s v="US Air Force                                    Brevard County"/>
    <s v="US Air Force"/>
    <m/>
    <m/>
    <m/>
    <n v="0"/>
    <n v="1"/>
    <n v="1.8102333423690001E-2"/>
    <n v="2.41395562004E-3"/>
    <n v="9.5495685195418805"/>
    <m/>
    <n v="-1"/>
    <n v="-1"/>
    <n v="-1"/>
    <n v="-1"/>
    <n v="0"/>
    <m/>
    <m/>
    <s v="Banana River A"/>
    <n v="-1"/>
    <m/>
    <m/>
    <n v="333"/>
    <x v="0"/>
    <m/>
    <x v="0"/>
    <m/>
    <n v="16.858885143113401"/>
    <n v="7.7449865999999999E-3"/>
  </r>
  <r>
    <n v="830000"/>
    <n v="1400000"/>
    <n v="1400000"/>
    <x v="0"/>
    <x v="0"/>
    <s v="BR1-2"/>
    <s v="62-304.520 (9), F.A.C."/>
    <n v="0.67"/>
    <n v="0.72"/>
    <s v="US Air Force"/>
    <n v="0.61776345355284001"/>
    <n v="3318.5462044749602"/>
    <n v="6.1875197401398303"/>
    <n v="0.82739415037772002"/>
    <n v="3.8224235635951902"/>
    <n v="0.51113386778675995"/>
    <n v="2050.0765640511399"/>
    <n v="1730"/>
    <s v="Military"/>
    <n v="1730"/>
    <s v="US Air Force                                    Brevard County"/>
    <s v="US Air Force"/>
    <m/>
    <m/>
    <m/>
    <n v="0"/>
    <n v="1"/>
    <n v="3.8224235635951902"/>
    <n v="0.51113386778675995"/>
    <n v="2050.0765640511399"/>
    <m/>
    <n v="-1"/>
    <n v="-1"/>
    <n v="-1"/>
    <n v="-1"/>
    <n v="0"/>
    <m/>
    <m/>
    <s v="Banana River A"/>
    <n v="-1"/>
    <m/>
    <m/>
    <n v="333"/>
    <x v="0"/>
    <m/>
    <x v="0"/>
    <m/>
    <n v="199.99999998137301"/>
    <n v="1.6626736123999999"/>
  </r>
  <r>
    <n v="830000"/>
    <n v="1400000"/>
    <n v="1400000"/>
    <x v="0"/>
    <x v="0"/>
    <s v="BR1-2"/>
    <s v="62-304.520 (9), F.A.C."/>
    <n v="0.67"/>
    <n v="0.72"/>
    <s v="US Air Force"/>
    <n v="0.61776345362188001"/>
    <n v="3345.14005188089"/>
    <n v="6.7154304587999398"/>
    <n v="0.91602572302546004"/>
    <n v="4.1485475127858598"/>
    <n v="0.56588721426268995"/>
    <n v="2066.5052712988299"/>
    <n v="1730"/>
    <s v="Military"/>
    <n v="1730"/>
    <s v="US Air Force                                    Brevard County"/>
    <s v="US Air Force"/>
    <m/>
    <m/>
    <m/>
    <n v="0"/>
    <n v="1"/>
    <n v="4.1485475127858598"/>
    <n v="0.56588721426268995"/>
    <n v="2066.5052712988299"/>
    <m/>
    <n v="-1"/>
    <n v="-1"/>
    <n v="-1"/>
    <n v="-1"/>
    <n v="0"/>
    <m/>
    <m/>
    <s v="Banana River A"/>
    <n v="-1"/>
    <m/>
    <m/>
    <n v="333"/>
    <x v="0"/>
    <m/>
    <x v="0"/>
    <m/>
    <n v="199.99999999254899"/>
    <n v="1.6759977869"/>
  </r>
  <r>
    <n v="830000"/>
    <n v="1400000"/>
    <n v="1400000"/>
    <x v="0"/>
    <x v="0"/>
    <s v="BR1-2"/>
    <s v="62-304.520 (9), F.A.C."/>
    <n v="0.67"/>
    <n v="0.72"/>
    <s v="US Air Force"/>
    <n v="1.9250643934320001E-2"/>
    <n v="3359.78365192722"/>
    <n v="6.7941952997863497"/>
    <n v="0.92450691501258997"/>
    <n v="0.13079263453644999"/>
    <n v="1.7797353435729999E-2"/>
    <n v="64.677998779620395"/>
    <n v="8140"/>
    <s v="Roads and Highways"/>
    <n v="8140"/>
    <s v="US Air Force                                    Brevard County"/>
    <s v="US Air Force"/>
    <m/>
    <m/>
    <m/>
    <n v="0"/>
    <n v="1"/>
    <n v="0.13079263453644999"/>
    <n v="1.7797353435729999E-2"/>
    <n v="64.677998779619401"/>
    <m/>
    <n v="-1"/>
    <n v="-1"/>
    <n v="-1"/>
    <n v="-1"/>
    <n v="0"/>
    <m/>
    <m/>
    <s v="Banana River A"/>
    <n v="-1"/>
    <m/>
    <m/>
    <n v="333"/>
    <x v="0"/>
    <m/>
    <x v="0"/>
    <m/>
    <n v="43.8165799015445"/>
    <n v="5.2455797899999997E-2"/>
  </r>
  <r>
    <n v="830000"/>
    <n v="1400000"/>
    <n v="1400000"/>
    <x v="0"/>
    <x v="0"/>
    <s v="BR1-2"/>
    <s v="62-304.520 (9), F.A.C."/>
    <n v="0.67"/>
    <n v="0.72"/>
    <s v="US Air Force"/>
    <n v="0.59851272712669001"/>
    <n v="3359.78365192722"/>
    <n v="6.7941952997863497"/>
    <n v="0.92450691501258997"/>
    <n v="4.0664123575064899"/>
    <n v="0.55332915495167001"/>
    <n v="2010.87327607064"/>
    <n v="1730"/>
    <s v="Military"/>
    <n v="1730"/>
    <s v="US Air Force                                    Brevard County"/>
    <s v="US Air Force"/>
    <m/>
    <m/>
    <m/>
    <n v="0"/>
    <n v="1"/>
    <n v="4.0664123575064899"/>
    <n v="0.55332915495167001"/>
    <n v="2010.87327607064"/>
    <m/>
    <n v="-1"/>
    <n v="-1"/>
    <n v="-1"/>
    <n v="-1"/>
    <n v="0"/>
    <m/>
    <m/>
    <s v="Banana River A"/>
    <n v="-1"/>
    <m/>
    <m/>
    <n v="333"/>
    <x v="0"/>
    <m/>
    <x v="0"/>
    <m/>
    <n v="192.888108556085"/>
    <n v="1.6308785694000001"/>
  </r>
  <r>
    <n v="830000"/>
    <n v="1400000"/>
    <n v="1400000"/>
    <x v="0"/>
    <x v="0"/>
    <s v="BR1-2"/>
    <s v="62-304.520 (9), F.A.C."/>
    <n v="0.67"/>
    <n v="0.72"/>
    <s v="US Air Force"/>
    <n v="0.61776345359886997"/>
    <n v="3300.7268404001702"/>
    <n v="6.1540430713301797"/>
    <n v="0.82289567973141997"/>
    <n v="3.8017429013411501"/>
    <n v="0.50835487706246996"/>
    <n v="2039.0684123121"/>
    <n v="1730"/>
    <s v="Military"/>
    <n v="1730"/>
    <s v="US Air Force                                    Brevard County"/>
    <s v="US Air Force"/>
    <m/>
    <m/>
    <m/>
    <n v="0"/>
    <n v="1"/>
    <n v="3.8017429013411501"/>
    <n v="0.50835487706246996"/>
    <n v="2039.0684123121"/>
    <m/>
    <n v="-1"/>
    <n v="-1"/>
    <n v="-1"/>
    <n v="-1"/>
    <n v="0"/>
    <m/>
    <m/>
    <s v="Banana River A"/>
    <n v="-1"/>
    <m/>
    <m/>
    <n v="333"/>
    <x v="0"/>
    <m/>
    <x v="0"/>
    <m/>
    <n v="199.99999998882399"/>
    <n v="1.653745671"/>
  </r>
  <r>
    <n v="830000"/>
    <n v="1400000"/>
    <n v="1400000"/>
    <x v="0"/>
    <x v="0"/>
    <s v="BR1-2"/>
    <s v="62-304.520 (9), F.A.C."/>
    <n v="0.67"/>
    <n v="0.72"/>
    <s v="US Air Force"/>
    <n v="0.61776345366790997"/>
    <n v="3312.4070084129798"/>
    <n v="6.1760746938477196"/>
    <n v="0.82586386468387996"/>
    <n v="3.8153532329823698"/>
    <n v="0.51018851330663995"/>
    <n v="2046.283993471"/>
    <n v="1730"/>
    <s v="Military"/>
    <n v="1730"/>
    <s v="US Air Force                                    Brevard County"/>
    <s v="US Air Force"/>
    <m/>
    <m/>
    <m/>
    <n v="0"/>
    <n v="1"/>
    <n v="3.8153532329823698"/>
    <n v="0.51018851330663995"/>
    <n v="2046.283993471"/>
    <m/>
    <n v="-1"/>
    <n v="-1"/>
    <n v="-1"/>
    <n v="-1"/>
    <n v="0"/>
    <m/>
    <m/>
    <s v="Banana River A"/>
    <n v="-1"/>
    <m/>
    <m/>
    <n v="333"/>
    <x v="0"/>
    <m/>
    <x v="0"/>
    <m/>
    <n v="200"/>
    <n v="1.6595977237999999"/>
  </r>
  <r>
    <n v="830000"/>
    <n v="1400000"/>
    <n v="1400000"/>
    <x v="0"/>
    <x v="0"/>
    <s v="BR1-2"/>
    <s v="62-304.520 (9), F.A.C."/>
    <n v="0.67"/>
    <n v="0.72"/>
    <s v="US Air Force"/>
    <n v="0.61776345378298003"/>
    <n v="3328.7840663319398"/>
    <n v="6.7721335239017799"/>
    <n v="0.91243915281610999"/>
    <n v="4.1835765952050696"/>
    <n v="0.56367156241048999"/>
    <n v="2056.40114171497"/>
    <n v="1730"/>
    <s v="Military"/>
    <n v="1730"/>
    <s v="US Air Force                                    Brevard County"/>
    <s v="US Air Force"/>
    <m/>
    <m/>
    <m/>
    <n v="0"/>
    <n v="1"/>
    <n v="4.1835765952050696"/>
    <n v="0.56367156241048999"/>
    <n v="2056.40114171497"/>
    <m/>
    <n v="-1"/>
    <n v="-1"/>
    <n v="-1"/>
    <n v="-1"/>
    <n v="0"/>
    <m/>
    <m/>
    <s v="Banana River A"/>
    <n v="-1"/>
    <m/>
    <m/>
    <n v="333"/>
    <x v="0"/>
    <m/>
    <x v="0"/>
    <m/>
    <n v="200.000000018626"/>
    <n v="1.6678030345999999"/>
  </r>
  <r>
    <n v="830000"/>
    <n v="1400000"/>
    <n v="1400000"/>
    <x v="0"/>
    <x v="0"/>
    <s v="BR1-2"/>
    <s v="62-304.520 (9), F.A.C."/>
    <n v="0.67"/>
    <n v="0.72"/>
    <s v="Natural Lands"/>
    <n v="0.61776345366790997"/>
    <n v="2495.3327160732201"/>
    <n v="4.8930910270641004"/>
    <n v="0.66951746682093005"/>
    <n v="3.0227728119905901"/>
    <n v="0.41360342259429"/>
    <n v="1541.5253567319201"/>
    <n v="3200"/>
    <s v="Shrub and Brushland"/>
    <n v="3200"/>
    <s v="US Air Force                                    Brevard County"/>
    <s v="US Air Force"/>
    <m/>
    <m/>
    <s v="Natural Lands"/>
    <n v="0"/>
    <n v="1"/>
    <n v="3.0227728119905901"/>
    <n v="0.41360342259429"/>
    <n v="1541.5253567319201"/>
    <m/>
    <n v="-1"/>
    <n v="-1"/>
    <n v="-1"/>
    <n v="-1"/>
    <n v="0"/>
    <m/>
    <m/>
    <s v="Banana River A"/>
    <n v="-1"/>
    <m/>
    <m/>
    <n v="333"/>
    <x v="0"/>
    <m/>
    <x v="0"/>
    <m/>
    <n v="200"/>
    <n v="1.2502233225999999"/>
  </r>
  <r>
    <n v="830000"/>
    <n v="1400000"/>
    <n v="1400000"/>
    <x v="0"/>
    <x v="0"/>
    <s v="BR1-2"/>
    <s v="62-304.520 (9), F.A.C."/>
    <n v="0.67"/>
    <n v="0.72"/>
    <s v="US Air Force"/>
    <n v="0.61776345359886997"/>
    <n v="3345.5426215684602"/>
    <n v="6.6988791925010096"/>
    <n v="0.91458075904349001"/>
    <n v="4.1383227452010498"/>
    <n v="0.56499456830177996"/>
    <n v="2066.75396406236"/>
    <n v="1730"/>
    <s v="Military"/>
    <n v="1730"/>
    <s v="US Air Force                                    Brevard County"/>
    <s v="US Air Force"/>
    <m/>
    <m/>
    <m/>
    <n v="0"/>
    <n v="1"/>
    <n v="4.1383227452010498"/>
    <n v="0.56499456830177996"/>
    <n v="2066.75396406236"/>
    <m/>
    <n v="-1"/>
    <n v="-1"/>
    <n v="-1"/>
    <n v="-1"/>
    <n v="0"/>
    <m/>
    <m/>
    <s v="Banana River A"/>
    <n v="-1"/>
    <m/>
    <m/>
    <n v="333"/>
    <x v="0"/>
    <m/>
    <x v="0"/>
    <m/>
    <n v="199.99999998882399"/>
    <n v="1.6761994842000001"/>
  </r>
  <r>
    <n v="830000"/>
    <n v="1400000"/>
    <n v="1400000"/>
    <x v="0"/>
    <x v="0"/>
    <s v="BR1-2"/>
    <s v="62-304.520 (9), F.A.C."/>
    <n v="0.67"/>
    <n v="0.72"/>
    <s v="US Air Force"/>
    <n v="0.24274903296273001"/>
    <n v="3387.0059663417701"/>
    <n v="7.4892756777435201"/>
    <n v="0.99071198757764001"/>
    <n v="1.81801442836357"/>
    <n v="0.24049437692906001"/>
    <n v="822.19242296847801"/>
    <n v="1730"/>
    <s v="Military"/>
    <n v="1730"/>
    <s v="US Air Force                                    Brevard County"/>
    <s v="US Air Force"/>
    <m/>
    <m/>
    <m/>
    <n v="0"/>
    <n v="1"/>
    <n v="1.81801442836357"/>
    <n v="0.24049437692906001"/>
    <n v="983.39810288715205"/>
    <m/>
    <n v="-1"/>
    <n v="-1"/>
    <n v="-1"/>
    <n v="-1"/>
    <n v="0"/>
    <m/>
    <m/>
    <s v="Banana River A"/>
    <n v="-1"/>
    <m/>
    <m/>
    <n v="333"/>
    <x v="0"/>
    <m/>
    <x v="0"/>
    <m/>
    <n v="151.233151037319"/>
    <n v="0.79756537139999995"/>
  </r>
  <r>
    <n v="830000"/>
    <n v="1400000"/>
    <n v="1400000"/>
    <x v="0"/>
    <x v="0"/>
    <s v="BR1-2"/>
    <s v="62-304.520 (9), F.A.C."/>
    <n v="0.67"/>
    <n v="0.72"/>
    <s v="US Air Force"/>
    <n v="0.21425484024548"/>
    <n v="3387.0059663417701"/>
    <n v="7.4892756777435201"/>
    <n v="0.99071198757764001"/>
    <n v="1.6046135638893499"/>
    <n v="0.21226483862772999"/>
    <n v="725.68242222906701"/>
    <n v="8140"/>
    <s v="Roads and Highways"/>
    <n v="8140"/>
    <s v="US Air Force                                    Brevard County"/>
    <s v="US Air Force"/>
    <m/>
    <m/>
    <m/>
    <n v="0"/>
    <n v="1"/>
    <n v="1.6046135638893499"/>
    <n v="0.21226483862772999"/>
    <n v="725.68242222906701"/>
    <m/>
    <n v="-1"/>
    <n v="-1"/>
    <n v="-1"/>
    <n v="-1"/>
    <n v="0"/>
    <m/>
    <m/>
    <s v="Banana River A"/>
    <n v="-1"/>
    <m/>
    <m/>
    <n v="333"/>
    <x v="0"/>
    <m/>
    <x v="0"/>
    <m/>
    <n v="141.95719280143501"/>
    <n v="0.58855022079999997"/>
  </r>
  <r>
    <n v="830000"/>
    <n v="1400000"/>
    <n v="1400000"/>
    <x v="0"/>
    <x v="0"/>
    <s v="BR1-2"/>
    <s v="62-304.520 (9), F.A.C."/>
    <n v="0.67"/>
    <n v="0.72"/>
    <s v="US Air Force"/>
    <n v="0.11316432610938"/>
    <n v="3387.0059663417701"/>
    <n v="7.4892756777435201"/>
    <n v="0.99071198757764001"/>
    <n v="0.84751883511921999"/>
    <n v="0.1121132544427"/>
    <n v="383.288247709519"/>
    <n v="1730"/>
    <s v="Military"/>
    <n v="1730"/>
    <s v="US Air Force                                    Brevard County"/>
    <s v="US Air Force"/>
    <m/>
    <m/>
    <m/>
    <n v="0"/>
    <n v="1"/>
    <n v="0.84751883511921999"/>
    <n v="0.1121132544427"/>
    <n v="383.288247709519"/>
    <m/>
    <n v="-1"/>
    <n v="-1"/>
    <n v="-1"/>
    <n v="-1"/>
    <n v="0"/>
    <m/>
    <m/>
    <s v="Banana River A"/>
    <n v="-1"/>
    <m/>
    <m/>
    <n v="333"/>
    <x v="0"/>
    <m/>
    <x v="0"/>
    <m/>
    <n v="117.37633605713"/>
    <n v="0.31085827059999999"/>
  </r>
  <r>
    <n v="830000"/>
    <n v="1400000"/>
    <n v="1400000"/>
    <x v="0"/>
    <x v="0"/>
    <s v="BR1-2"/>
    <s v="62-304.520 (9), F.A.C."/>
    <n v="0.67"/>
    <n v="0.72"/>
    <s v="US Air Force"/>
    <n v="0.61776345378298003"/>
    <n v="3319.3650789632802"/>
    <n v="6.2571903538341598"/>
    <n v="0.84265350996800004"/>
    <n v="3.86546352396214"/>
    <n v="0.52056054266018004"/>
    <n v="2050.5824355469699"/>
    <n v="1730"/>
    <s v="Military"/>
    <n v="1730"/>
    <s v="US Air Force                                    Brevard County"/>
    <s v="US Air Force"/>
    <m/>
    <m/>
    <m/>
    <n v="0"/>
    <n v="1"/>
    <n v="3.86546352396214"/>
    <n v="0.52056054266018004"/>
    <n v="2050.5824355469699"/>
    <m/>
    <n v="-1"/>
    <n v="-1"/>
    <n v="-1"/>
    <n v="-1"/>
    <n v="0"/>
    <m/>
    <m/>
    <s v="Banana River A"/>
    <n v="-1"/>
    <m/>
    <m/>
    <n v="333"/>
    <x v="0"/>
    <m/>
    <x v="0"/>
    <m/>
    <n v="200.000000018626"/>
    <n v="1.6630838893"/>
  </r>
  <r>
    <n v="830000"/>
    <n v="1400000"/>
    <n v="1400000"/>
    <x v="0"/>
    <x v="0"/>
    <s v="BR1-2"/>
    <s v="62-304.520 (9), F.A.C."/>
    <n v="0.67"/>
    <n v="0.72"/>
    <s v="Natural Lands"/>
    <n v="0.11607891325385"/>
    <n v="2600.9046142887801"/>
    <n v="3.4595182508142099"/>
    <n v="0.45638135264356"/>
    <n v="0.40157711893637998"/>
    <n v="5.297625144418E-2"/>
    <n v="301.91018110357101"/>
    <n v="5300"/>
    <s v="Reservoirs"/>
    <n v="5300"/>
    <s v="US Air Force                                    Brevard County"/>
    <s v="US Air Force"/>
    <m/>
    <m/>
    <s v="Natural Lands"/>
    <n v="0"/>
    <n v="1"/>
    <n v="0.40157711893637998"/>
    <n v="5.297625144418E-2"/>
    <n v="301.91018110357101"/>
    <m/>
    <n v="-1"/>
    <n v="-1"/>
    <n v="-1"/>
    <n v="-1"/>
    <n v="0"/>
    <m/>
    <m/>
    <s v="Banana River A"/>
    <n v="-1"/>
    <m/>
    <m/>
    <n v="333"/>
    <x v="0"/>
    <m/>
    <x v="0"/>
    <m/>
    <n v="138.58366946248401"/>
    <n v="0.24485821660000001"/>
  </r>
  <r>
    <n v="830000"/>
    <n v="1400000"/>
    <n v="1400000"/>
    <x v="0"/>
    <x v="0"/>
    <s v="BR1-2"/>
    <s v="62-304.520 (9), F.A.C."/>
    <n v="0.67"/>
    <n v="0.72"/>
    <s v="US Air Force"/>
    <n v="0.50168442629620003"/>
    <n v="2600.9046142887801"/>
    <n v="3.4595182508142099"/>
    <n v="0.45638135264356"/>
    <n v="1.7355864289209599"/>
    <n v="0.22895941707326001"/>
    <n v="1304.8333392706099"/>
    <n v="1730"/>
    <s v="Military"/>
    <n v="1730"/>
    <s v="US Air Force                                    Brevard County"/>
    <s v="US Air Force"/>
    <m/>
    <m/>
    <m/>
    <n v="0"/>
    <n v="1"/>
    <n v="1.7355864289209599"/>
    <n v="0.22895941707326001"/>
    <n v="1304.8333392706099"/>
    <m/>
    <n v="-1"/>
    <n v="-1"/>
    <n v="-1"/>
    <n v="-1"/>
    <n v="0"/>
    <m/>
    <m/>
    <s v="Banana River A"/>
    <n v="-1"/>
    <m/>
    <m/>
    <n v="333"/>
    <x v="0"/>
    <m/>
    <x v="0"/>
    <m/>
    <n v="193.61807988343099"/>
    <n v="1.0582589937"/>
  </r>
  <r>
    <n v="830000"/>
    <n v="1400000"/>
    <n v="1400000"/>
    <x v="0"/>
    <x v="0"/>
    <s v="BR1-2"/>
    <s v="62-304.520 (9), F.A.C."/>
    <n v="0.67"/>
    <n v="0.72"/>
    <s v="Natural Lands"/>
    <n v="9.929970237612E-2"/>
    <n v="3200.57443454448"/>
    <n v="6.8028770216376504"/>
    <n v="0.90973213871268999"/>
    <n v="0.67552366354999005"/>
    <n v="9.0336130616159999E-2"/>
    <n v="317.81608878289802"/>
    <n v="3200"/>
    <s v="Shrub and Brushland"/>
    <n v="3200"/>
    <s v="US Air Force                                    Brevard County"/>
    <s v="US Air Force"/>
    <m/>
    <m/>
    <s v="Natural Lands"/>
    <n v="0"/>
    <n v="1"/>
    <n v="0.67552366354999005"/>
    <n v="9.0336130616159999E-2"/>
    <n v="317.816088782897"/>
    <m/>
    <n v="-1"/>
    <n v="-1"/>
    <n v="-1"/>
    <n v="-1"/>
    <n v="0"/>
    <m/>
    <m/>
    <s v="Banana River A"/>
    <n v="-1"/>
    <m/>
    <m/>
    <n v="333"/>
    <x v="0"/>
    <m/>
    <x v="0"/>
    <m/>
    <n v="141.39619842910599"/>
    <n v="0.25775838509999999"/>
  </r>
  <r>
    <n v="830000"/>
    <n v="1400000"/>
    <n v="1400000"/>
    <x v="0"/>
    <x v="0"/>
    <s v="BR1-2"/>
    <s v="62-304.520 (9), F.A.C."/>
    <n v="0.67"/>
    <n v="0.72"/>
    <s v="US Air Force"/>
    <n v="0.51846371494272003"/>
    <n v="3200.57443454448"/>
    <n v="6.8028770216376504"/>
    <n v="0.90973213871268999"/>
    <n v="3.5270448929367402"/>
    <n v="0.47166310423976998"/>
    <n v="1659.38171128463"/>
    <n v="1730"/>
    <s v="Military"/>
    <n v="1730"/>
    <s v="US Air Force                                    Brevard County"/>
    <s v="US Air Force"/>
    <m/>
    <m/>
    <m/>
    <n v="0"/>
    <n v="1"/>
    <n v="3.5270448929367402"/>
    <n v="0.47166310423976998"/>
    <n v="1659.38171128463"/>
    <m/>
    <n v="-1"/>
    <n v="-1"/>
    <n v="-1"/>
    <n v="-1"/>
    <n v="0"/>
    <m/>
    <m/>
    <s v="Banana River A"/>
    <n v="-1"/>
    <m/>
    <m/>
    <n v="333"/>
    <x v="0"/>
    <m/>
    <x v="0"/>
    <m/>
    <n v="179.94407412405201"/>
    <n v="1.3458083627999999"/>
  </r>
  <r>
    <n v="830000"/>
    <n v="1400000"/>
    <n v="1400000"/>
    <x v="0"/>
    <x v="0"/>
    <s v="BR1-2"/>
    <s v="62-304.520 (9), F.A.C."/>
    <n v="0.67"/>
    <n v="0.72"/>
    <s v="US Air Force"/>
    <n v="0.55145735098273996"/>
    <n v="3327.0066918144598"/>
    <n v="7.1835006401975097"/>
    <n v="0.95669193036479006"/>
    <n v="3.9613942338261898"/>
    <n v="0.52757479762554005"/>
    <n v="1834.7022969698701"/>
    <n v="1730"/>
    <s v="Military"/>
    <n v="1730"/>
    <s v="US Air Force                                    Brevard County"/>
    <s v="US Air Force"/>
    <m/>
    <m/>
    <m/>
    <n v="0"/>
    <n v="1"/>
    <n v="3.9613942338261898"/>
    <n v="0.52757479762554005"/>
    <n v="1834.7022969698701"/>
    <m/>
    <n v="-1"/>
    <n v="-1"/>
    <n v="-1"/>
    <n v="-1"/>
    <n v="0"/>
    <m/>
    <m/>
    <s v="Banana River A"/>
    <n v="-1"/>
    <m/>
    <m/>
    <n v="333"/>
    <x v="0"/>
    <m/>
    <x v="0"/>
    <m/>
    <n v="186.862823112938"/>
    <n v="1.4879986188000001"/>
  </r>
  <r>
    <n v="830000"/>
    <n v="1400000"/>
    <n v="1400000"/>
    <x v="0"/>
    <x v="0"/>
    <s v="BR1-2"/>
    <s v="62-304.520 (9), F.A.C."/>
    <n v="0.67"/>
    <n v="0.72"/>
    <s v="US Air Force"/>
    <n v="6.6306200480949998E-2"/>
    <n v="3327.0066918144598"/>
    <n v="7.1835006401975097"/>
    <n v="0.95669193036479006"/>
    <n v="0.47631063360400999"/>
    <n v="6.3434606933279999E-2"/>
    <n v="220.601172708935"/>
    <n v="8140"/>
    <s v="Roads and Highways"/>
    <n v="8140"/>
    <s v="US Air Force                                    Brevard County"/>
    <s v="US Air Force"/>
    <m/>
    <m/>
    <m/>
    <n v="0"/>
    <n v="1"/>
    <n v="0.47631063360400999"/>
    <n v="6.3434606933279999E-2"/>
    <n v="220.60117270893599"/>
    <m/>
    <n v="-1"/>
    <n v="-1"/>
    <n v="-1"/>
    <n v="-1"/>
    <n v="0"/>
    <m/>
    <m/>
    <s v="Banana River A"/>
    <n v="-1"/>
    <m/>
    <m/>
    <n v="333"/>
    <x v="0"/>
    <m/>
    <x v="0"/>
    <m/>
    <n v="81.472338064645299"/>
    <n v="0.1789141709"/>
  </r>
  <r>
    <n v="830000"/>
    <n v="1400000"/>
    <n v="1400000"/>
    <x v="0"/>
    <x v="0"/>
    <s v="BR1-2"/>
    <s v="62-304.520 (9), F.A.C."/>
    <n v="0.67"/>
    <n v="0.72"/>
    <s v="Natural Lands"/>
    <n v="3.7909559677739998E-2"/>
    <n v="3323.4211328208899"/>
    <n v="7.2694455937093601"/>
    <n v="0.96446195510579003"/>
    <n v="0.27558148155882001"/>
    <n v="3.6562328043989997E-2"/>
    <n v="125.989431768942"/>
    <n v="3200"/>
    <s v="Shrub and Brushland"/>
    <n v="3200"/>
    <s v="US Air Force                                    Brevard County"/>
    <s v="US Air Force"/>
    <m/>
    <m/>
    <s v="Natural Lands"/>
    <n v="0"/>
    <n v="1"/>
    <n v="0.27558148155882001"/>
    <n v="3.6562328043989997E-2"/>
    <n v="125.989431768942"/>
    <m/>
    <n v="-1"/>
    <n v="-1"/>
    <n v="-1"/>
    <n v="-1"/>
    <n v="0"/>
    <m/>
    <m/>
    <s v="Banana River A"/>
    <n v="-1"/>
    <m/>
    <m/>
    <n v="333"/>
    <x v="0"/>
    <m/>
    <x v="0"/>
    <m/>
    <n v="61.442622753762798"/>
    <n v="0.1021812099"/>
  </r>
  <r>
    <n v="830000"/>
    <n v="1400000"/>
    <n v="1400000"/>
    <x v="0"/>
    <x v="0"/>
    <s v="BR1-2"/>
    <s v="62-304.520 (9), F.A.C."/>
    <n v="0.67"/>
    <n v="0.72"/>
    <s v="US Air Force"/>
    <n v="0.25659563048148998"/>
    <n v="3323.4211328208899"/>
    <n v="7.2694455937093601"/>
    <n v="0.96446195510579003"/>
    <n v="1.8653079753688"/>
    <n v="0.24747672344579"/>
    <n v="852.77534093171505"/>
    <n v="1730"/>
    <s v="Military"/>
    <n v="1730"/>
    <s v="US Air Force                                    Brevard County"/>
    <s v="US Air Force"/>
    <m/>
    <m/>
    <m/>
    <n v="0"/>
    <n v="1"/>
    <n v="1.8653079753688"/>
    <n v="0.24747672344579"/>
    <n v="1402.4467556572499"/>
    <m/>
    <n v="-1"/>
    <n v="-1"/>
    <n v="-1"/>
    <n v="-1"/>
    <n v="0"/>
    <m/>
    <m/>
    <s v="Banana River A"/>
    <n v="-1"/>
    <m/>
    <m/>
    <n v="333"/>
    <x v="0"/>
    <m/>
    <x v="0"/>
    <m/>
    <n v="156.90208274097401"/>
    <n v="1.1374264035999999"/>
  </r>
  <r>
    <n v="830000"/>
    <n v="1400000"/>
    <n v="1400000"/>
    <x v="0"/>
    <x v="0"/>
    <s v="BR1-2"/>
    <s v="62-304.520 (9), F.A.C."/>
    <n v="0.67"/>
    <n v="0.72"/>
    <s v="US Air Force"/>
    <n v="0.15786498972655999"/>
    <n v="3323.4211328208899"/>
    <n v="7.2694455937093601"/>
    <n v="0.96446195510579003"/>
    <n v="1.1475909539687501"/>
    <n v="0.15225477663444001"/>
    <n v="524.65184298982297"/>
    <n v="8140"/>
    <s v="Roads and Highways"/>
    <n v="8140"/>
    <s v="US Air Force                                    Brevard County"/>
    <s v="US Air Force"/>
    <m/>
    <m/>
    <m/>
    <n v="0"/>
    <n v="1"/>
    <n v="1.1475909539687501"/>
    <n v="0.15225477663444001"/>
    <n v="524.65184298982297"/>
    <m/>
    <n v="-1"/>
    <n v="-1"/>
    <n v="-1"/>
    <n v="-1"/>
    <n v="0"/>
    <m/>
    <m/>
    <s v="Banana River A"/>
    <n v="-1"/>
    <m/>
    <m/>
    <n v="333"/>
    <x v="0"/>
    <m/>
    <x v="0"/>
    <m/>
    <n v="129.823851823209"/>
    <n v="0.4255083885"/>
  </r>
  <r>
    <n v="830000"/>
    <n v="1400000"/>
    <n v="1400000"/>
    <x v="0"/>
    <x v="0"/>
    <s v="BR1-2"/>
    <s v="62-304.520 (9), F.A.C."/>
    <n v="0.67"/>
    <n v="0.72"/>
    <s v="US Air Force"/>
    <n v="0.4081340437132"/>
    <n v="3304.2322681965702"/>
    <n v="7.2939318582519297"/>
    <n v="0.96317226674765"/>
    <n v="2.97690190387695"/>
    <n v="0.39310339202013"/>
    <n v="1348.56967698673"/>
    <n v="1730"/>
    <s v="Military"/>
    <n v="1730"/>
    <s v="US Air Force                                    Brevard County"/>
    <s v="US Air Force"/>
    <m/>
    <m/>
    <m/>
    <n v="0"/>
    <n v="1"/>
    <n v="2.97690190387695"/>
    <n v="0.39310339202013"/>
    <n v="1747.6443477488101"/>
    <m/>
    <n v="-1"/>
    <n v="-1"/>
    <n v="-1"/>
    <n v="-1"/>
    <n v="0"/>
    <m/>
    <m/>
    <s v="Banana River A"/>
    <n v="-1"/>
    <m/>
    <m/>
    <n v="333"/>
    <x v="0"/>
    <m/>
    <x v="0"/>
    <m/>
    <n v="160.698974998203"/>
    <n v="1.4173920095000001"/>
  </r>
  <r>
    <n v="830000"/>
    <n v="1400000"/>
    <n v="1400000"/>
    <x v="0"/>
    <x v="0"/>
    <s v="BR1-2"/>
    <s v="62-304.520 (9), F.A.C."/>
    <n v="0.67"/>
    <n v="0.72"/>
    <s v="US Air Force"/>
    <n v="5.7113153360949999E-2"/>
    <n v="3304.2322681965702"/>
    <n v="7.2939318582519297"/>
    <n v="0.96317226674765"/>
    <n v="0.41657944882467002"/>
    <n v="5.5009805383769997E-2"/>
    <n v="188.71512427371701"/>
    <n v="8140"/>
    <s v="Roads and Highways"/>
    <n v="8140"/>
    <s v="US Air Force                                    Brevard County"/>
    <s v="US Air Force"/>
    <m/>
    <m/>
    <m/>
    <n v="0"/>
    <n v="1"/>
    <n v="0.41657944882467002"/>
    <n v="5.5009805383769997E-2"/>
    <n v="292.55190119218798"/>
    <m/>
    <n v="-1"/>
    <n v="-1"/>
    <n v="-1"/>
    <n v="-1"/>
    <n v="0"/>
    <m/>
    <m/>
    <s v="Banana River A"/>
    <n v="-1"/>
    <m/>
    <m/>
    <n v="333"/>
    <x v="0"/>
    <m/>
    <x v="0"/>
    <m/>
    <n v="74.228417142805398"/>
    <n v="0.23726837079999999"/>
  </r>
  <r>
    <n v="830000"/>
    <n v="1400000"/>
    <n v="1400000"/>
    <x v="0"/>
    <x v="0"/>
    <s v="BR1-2"/>
    <s v="62-304.520 (9), F.A.C."/>
    <n v="0.67"/>
    <n v="0.72"/>
    <s v="US Air Force"/>
    <n v="0.61776345339174998"/>
    <n v="3323.1527445998499"/>
    <n v="6.1964598805578799"/>
    <n v="0.8286202467903"/>
    <n v="3.8279464546168702"/>
    <n v="0.51189130520750004"/>
    <n v="2052.9223156522798"/>
    <n v="1730"/>
    <s v="Military"/>
    <n v="1730"/>
    <s v="US Air Force                                    Brevard County"/>
    <s v="US Air Force"/>
    <m/>
    <m/>
    <m/>
    <n v="0"/>
    <n v="1"/>
    <n v="3.8279464546168702"/>
    <n v="0.51189130520750004"/>
    <n v="2052.9223156522798"/>
    <m/>
    <n v="-1"/>
    <n v="-1"/>
    <n v="-1"/>
    <n v="-1"/>
    <n v="0"/>
    <m/>
    <m/>
    <s v="Banana River A"/>
    <n v="-1"/>
    <m/>
    <m/>
    <n v="333"/>
    <x v="0"/>
    <m/>
    <x v="0"/>
    <m/>
    <n v="199.999999955296"/>
    <n v="1.6649816022999999"/>
  </r>
  <r>
    <n v="830000"/>
    <n v="1400000"/>
    <n v="1400000"/>
    <x v="0"/>
    <x v="0"/>
    <s v="BR1-2"/>
    <s v="62-304.520 (9), F.A.C."/>
    <n v="0.67"/>
    <n v="0.72"/>
    <s v="Natural Lands"/>
    <n v="9.0577601443969993E-2"/>
    <n v="2925.7342645468402"/>
    <n v="6.1271271150968598"/>
    <n v="0.82042309820352"/>
    <n v="0.55498047782781001"/>
    <n v="7.4311956404509993E-2"/>
    <n v="265.00599214510498"/>
    <n v="3200"/>
    <s v="Shrub and Brushland"/>
    <n v="3200"/>
    <s v="US Air Force                                    Brevard County"/>
    <s v="US Air Force"/>
    <m/>
    <m/>
    <s v="Natural Lands"/>
    <n v="0"/>
    <n v="1"/>
    <n v="0.55498047782781001"/>
    <n v="7.4311956404509993E-2"/>
    <n v="265.00599214510601"/>
    <m/>
    <n v="-1"/>
    <n v="-1"/>
    <n v="-1"/>
    <n v="-1"/>
    <n v="0"/>
    <m/>
    <m/>
    <s v="Banana River A"/>
    <n v="-1"/>
    <m/>
    <m/>
    <n v="333"/>
    <x v="0"/>
    <m/>
    <x v="0"/>
    <m/>
    <n v="116.377325625721"/>
    <n v="0.214927812"/>
  </r>
  <r>
    <n v="830000"/>
    <n v="1400000"/>
    <n v="1400000"/>
    <x v="0"/>
    <x v="0"/>
    <s v="BR1-2"/>
    <s v="62-304.520 (9), F.A.C."/>
    <n v="0.67"/>
    <n v="0.72"/>
    <s v="Natural Lands"/>
    <n v="0.11384919089416"/>
    <n v="2925.7342645468402"/>
    <n v="6.1271271150968598"/>
    <n v="0.82042309820352"/>
    <n v="0.69756846455947996"/>
    <n v="9.3404505921349995E-2"/>
    <n v="333.09247878999798"/>
    <n v="3100"/>
    <s v="Herbaceous Dry Prairie"/>
    <n v="3100"/>
    <s v="US Air Force                                    Brevard County"/>
    <s v="US Air Force"/>
    <m/>
    <m/>
    <s v="Natural Lands"/>
    <n v="0"/>
    <n v="1"/>
    <n v="0.69756846455947996"/>
    <n v="9.3404505921349995E-2"/>
    <n v="357.135791987696"/>
    <m/>
    <n v="-1"/>
    <n v="-1"/>
    <n v="-1"/>
    <n v="-1"/>
    <n v="0"/>
    <m/>
    <m/>
    <s v="Banana River A"/>
    <n v="-1"/>
    <m/>
    <m/>
    <n v="333"/>
    <x v="0"/>
    <m/>
    <x v="0"/>
    <m/>
    <n v="118.346576778467"/>
    <n v="0.28964784430000001"/>
  </r>
  <r>
    <n v="830000"/>
    <n v="1400000"/>
    <n v="1400000"/>
    <x v="0"/>
    <x v="0"/>
    <s v="BR1-2"/>
    <s v="62-304.520 (9), F.A.C."/>
    <n v="0.67"/>
    <n v="0.72"/>
    <s v="US Air Force"/>
    <n v="2.1835677605599998E-2"/>
    <n v="2925.7342645468402"/>
    <n v="6.1271271150968598"/>
    <n v="0.82042309820352"/>
    <n v="0.13378997233378001"/>
    <n v="1.7914494272559998E-2"/>
    <n v="63.885390160302002"/>
    <n v="8140"/>
    <s v="Roads and Highways"/>
    <n v="8140"/>
    <s v="US Air Force                                    Brevard County"/>
    <s v="US Air Force"/>
    <m/>
    <m/>
    <m/>
    <n v="0"/>
    <n v="1"/>
    <n v="0.13378997233378001"/>
    <n v="1.7914494272559998E-2"/>
    <n v="519.20722458528803"/>
    <m/>
    <n v="-1"/>
    <n v="-1"/>
    <n v="-1"/>
    <n v="-1"/>
    <n v="0"/>
    <m/>
    <m/>
    <s v="Banana River A"/>
    <n v="-1"/>
    <m/>
    <m/>
    <n v="333"/>
    <x v="0"/>
    <m/>
    <x v="0"/>
    <m/>
    <n v="68.521541579977793"/>
    <n v="0.42109263959999998"/>
  </r>
  <r>
    <n v="830000"/>
    <n v="1400000"/>
    <n v="1400000"/>
    <x v="0"/>
    <x v="0"/>
    <s v="BR1-2"/>
    <s v="62-304.520 (9), F.A.C."/>
    <n v="0.67"/>
    <n v="0.72"/>
    <s v="Natural Lands"/>
    <n v="1.2934523570400001E-3"/>
    <n v="3200.7006246637202"/>
    <n v="6.9143464497927898"/>
    <n v="0.85558255894982005"/>
    <n v="8.9433777128800004E-3"/>
    <n v="1.10665527751E-3"/>
    <n v="4.1399537671570901"/>
    <n v="4280"/>
    <s v="Cabbage palm"/>
    <n v="4280"/>
    <s v="US Air Force                                    Brevard County"/>
    <s v="US Air Force"/>
    <m/>
    <m/>
    <s v="Natural Lands"/>
    <n v="0"/>
    <n v="1"/>
    <n v="8.9433777128800004E-3"/>
    <n v="1.10665527751E-3"/>
    <n v="262.96733146230298"/>
    <m/>
    <n v="-1"/>
    <n v="-1"/>
    <n v="-1"/>
    <n v="-1"/>
    <n v="0"/>
    <m/>
    <m/>
    <s v="Banana River A"/>
    <n v="-1"/>
    <m/>
    <m/>
    <n v="333"/>
    <x v="0"/>
    <m/>
    <x v="0"/>
    <m/>
    <n v="10.700871476403901"/>
    <n v="0.213274397"/>
  </r>
  <r>
    <n v="830000"/>
    <n v="1400000"/>
    <n v="1400000"/>
    <x v="0"/>
    <x v="0"/>
    <s v="BR1-2"/>
    <s v="62-304.520 (9), F.A.C."/>
    <n v="0.67"/>
    <n v="0.72"/>
    <s v="US Air Force"/>
    <n v="0.18884695932057"/>
    <n v="3200.7006246637202"/>
    <n v="6.9143464497927898"/>
    <n v="0.85558255894982005"/>
    <n v="1.30575330273239"/>
    <n v="0.16157416470538999"/>
    <n v="604.44258066321504"/>
    <n v="1730"/>
    <s v="Military"/>
    <n v="1730"/>
    <s v="US Air Force                                    Brevard County"/>
    <s v="US Air Force"/>
    <m/>
    <m/>
    <m/>
    <n v="0"/>
    <n v="1"/>
    <n v="1.30575330273239"/>
    <n v="0.16157416470538999"/>
    <n v="1592.9361433106701"/>
    <m/>
    <n v="-1"/>
    <n v="-1"/>
    <n v="-1"/>
    <n v="-1"/>
    <n v="0"/>
    <m/>
    <m/>
    <s v="Banana River A"/>
    <n v="-1"/>
    <m/>
    <m/>
    <n v="333"/>
    <x v="0"/>
    <m/>
    <x v="0"/>
    <m/>
    <n v="136.77194673259601"/>
    <n v="1.2919190132"/>
  </r>
  <r>
    <n v="830000"/>
    <n v="1400000"/>
    <n v="1400000"/>
    <x v="0"/>
    <x v="0"/>
    <s v="BR1-2"/>
    <s v="62-304.520 (9), F.A.C."/>
    <n v="0.67"/>
    <n v="0.72"/>
    <s v="US Air Force"/>
    <n v="0.61776345378298003"/>
    <n v="3320.19258615736"/>
    <n v="6.19076009609529"/>
    <n v="0.82784233160680998"/>
    <n v="3.8244253385056801"/>
    <n v="0.51141073796117997"/>
    <n v="2051.0936392492199"/>
    <n v="1730"/>
    <s v="Military"/>
    <n v="1730"/>
    <s v="US Air Force                                    Brevard County"/>
    <s v="US Air Force"/>
    <m/>
    <m/>
    <m/>
    <n v="0"/>
    <n v="1"/>
    <n v="3.8244253385056801"/>
    <n v="0.51141073796117997"/>
    <n v="2051.0936392492199"/>
    <m/>
    <n v="-1"/>
    <n v="-1"/>
    <n v="-1"/>
    <n v="-1"/>
    <n v="0"/>
    <m/>
    <m/>
    <s v="Banana River A"/>
    <n v="-1"/>
    <m/>
    <m/>
    <n v="333"/>
    <x v="0"/>
    <m/>
    <x v="0"/>
    <m/>
    <n v="200.000000018626"/>
    <n v="1.6634984908999999"/>
  </r>
  <r>
    <n v="830000"/>
    <n v="1400000"/>
    <n v="1400000"/>
    <x v="0"/>
    <x v="0"/>
    <s v="BR1-2"/>
    <s v="62-304.520 (9), F.A.C."/>
    <n v="0.67"/>
    <n v="0.72"/>
    <s v="US Air Force"/>
    <n v="0.29473375305971999"/>
    <n v="3334.55866316622"/>
    <n v="7.7390432645539304"/>
    <n v="1.0065470202367"/>
    <n v="2.28095726645358"/>
    <n v="0.29666338090543998"/>
    <n v="982.80698959280699"/>
    <n v="1730"/>
    <s v="Military"/>
    <n v="1730"/>
    <s v="US Air Force                                    Brevard County"/>
    <s v="US Air Force"/>
    <m/>
    <m/>
    <m/>
    <n v="0"/>
    <n v="1"/>
    <n v="2.28095726645358"/>
    <n v="0.29666338090543998"/>
    <n v="2059.9684762158199"/>
    <m/>
    <n v="-1"/>
    <n v="-1"/>
    <n v="-1"/>
    <n v="-1"/>
    <n v="0"/>
    <m/>
    <m/>
    <s v="Banana River A"/>
    <n v="-1"/>
    <m/>
    <m/>
    <n v="333"/>
    <x v="0"/>
    <m/>
    <x v="0"/>
    <m/>
    <n v="144.99545309586"/>
    <n v="1.67069625"/>
  </r>
  <r>
    <n v="830000"/>
    <n v="1400000"/>
    <n v="1400000"/>
    <x v="0"/>
    <x v="0"/>
    <s v="BR1-2"/>
    <s v="62-304.520 (9), F.A.C."/>
    <n v="0.67"/>
    <n v="0.72"/>
    <s v="US Air Force"/>
    <n v="0.61776345332270999"/>
    <n v="3345.5426225655101"/>
    <n v="6.6988791944974304"/>
    <n v="0.91458075931604998"/>
    <n v="4.1383227445843902"/>
    <n v="0.56499456821758998"/>
    <n v="2066.75396375438"/>
    <n v="1730"/>
    <s v="Military"/>
    <n v="1730"/>
    <s v="US Air Force                                    Brevard County"/>
    <s v="US Air Force"/>
    <m/>
    <m/>
    <m/>
    <n v="0"/>
    <n v="1"/>
    <n v="4.1383227445843902"/>
    <n v="0.56499456821758998"/>
    <n v="2066.75396375438"/>
    <m/>
    <n v="-1"/>
    <n v="-1"/>
    <n v="-1"/>
    <n v="-1"/>
    <n v="0"/>
    <m/>
    <m/>
    <s v="Banana River A"/>
    <n v="-1"/>
    <m/>
    <m/>
    <n v="333"/>
    <x v="0"/>
    <m/>
    <x v="0"/>
    <m/>
    <n v="199.99999994411999"/>
    <n v="1.6761994840000001"/>
  </r>
  <r>
    <n v="830000"/>
    <n v="1400000"/>
    <n v="1400000"/>
    <x v="0"/>
    <x v="0"/>
    <s v="BR1-2"/>
    <s v="62-304.520 (9), F.A.C."/>
    <n v="0.67"/>
    <n v="0.72"/>
    <s v="Natural Lands"/>
    <n v="0.13088499114273"/>
    <n v="3204.0331098152301"/>
    <n v="6.9863357919078197"/>
    <n v="0.92766190152072003"/>
    <n v="0.914406498244"/>
    <n v="0.12141701976399"/>
    <n v="419.35984519918298"/>
    <n v="3200"/>
    <s v="Shrub and Brushland"/>
    <n v="3200"/>
    <s v="US Air Force                                    Brevard County"/>
    <s v="US Air Force"/>
    <m/>
    <m/>
    <s v="Natural Lands"/>
    <n v="0"/>
    <n v="1"/>
    <n v="0.914406498244"/>
    <n v="0.12141701976399"/>
    <n v="419.35984519918298"/>
    <m/>
    <n v="-1"/>
    <n v="-1"/>
    <n v="-1"/>
    <n v="-1"/>
    <n v="0"/>
    <m/>
    <m/>
    <s v="Banana River A"/>
    <n v="-1"/>
    <m/>
    <m/>
    <n v="333"/>
    <x v="0"/>
    <m/>
    <x v="0"/>
    <m/>
    <n v="121.396364270083"/>
    <n v="0.3401134187"/>
  </r>
  <r>
    <n v="830000"/>
    <n v="1400000"/>
    <n v="1400000"/>
    <x v="0"/>
    <x v="0"/>
    <s v="BR1-2"/>
    <s v="62-304.520 (9), F.A.C."/>
    <n v="0.67"/>
    <n v="0.72"/>
    <s v="US Air Force"/>
    <n v="2.4335069728430001E-2"/>
    <n v="3204.0331098152301"/>
    <n v="6.9863357919078197"/>
    <n v="0.92766190152072003"/>
    <n v="0.17001296864233001"/>
    <n v="2.2574717057910001E-2"/>
    <n v="77.970369139564895"/>
    <n v="8140"/>
    <s v="Roads and Highways"/>
    <n v="8140"/>
    <s v="US Air Force                                    Brevard County"/>
    <s v="US Air Force"/>
    <m/>
    <m/>
    <m/>
    <n v="0"/>
    <n v="1"/>
    <n v="0.17001296864233001"/>
    <n v="2.2574717057910001E-2"/>
    <n v="646.03911863742906"/>
    <m/>
    <n v="-1"/>
    <n v="-1"/>
    <n v="-1"/>
    <n v="-1"/>
    <n v="0"/>
    <m/>
    <m/>
    <s v="Banana River A"/>
    <n v="-1"/>
    <m/>
    <m/>
    <n v="333"/>
    <x v="0"/>
    <m/>
    <x v="0"/>
    <m/>
    <n v="104.61662951307299"/>
    <n v="0.52395711160000003"/>
  </r>
  <r>
    <n v="830000"/>
    <n v="1400000"/>
    <n v="1400000"/>
    <x v="0"/>
    <x v="0"/>
    <s v="BR1-2"/>
    <s v="62-304.520 (9), F.A.C."/>
    <n v="0.67"/>
    <n v="0.72"/>
    <s v="US Air Force"/>
    <n v="0.12891878596785"/>
    <n v="3335.31735841516"/>
    <n v="6.0794232320159498"/>
    <n v="0.81045259794213997"/>
    <n v="0.78375186245628004"/>
    <n v="0.10448256501119001"/>
    <n v="429.98506466440602"/>
    <n v="1730"/>
    <s v="Military"/>
    <n v="1730"/>
    <s v="US Air Force                                    Brevard County"/>
    <s v="US Air Force"/>
    <m/>
    <m/>
    <m/>
    <n v="0"/>
    <n v="1"/>
    <n v="0.78375186245628004"/>
    <n v="0.10448256501119001"/>
    <n v="429.98506466440602"/>
    <m/>
    <n v="-1"/>
    <n v="-1"/>
    <n v="-1"/>
    <n v="-1"/>
    <n v="0"/>
    <m/>
    <m/>
    <s v="Banana River A"/>
    <n v="-1"/>
    <m/>
    <m/>
    <n v="333"/>
    <x v="0"/>
    <m/>
    <x v="0"/>
    <m/>
    <n v="114.281858850197"/>
    <n v="0.3487307905"/>
  </r>
  <r>
    <n v="830000"/>
    <n v="1400000"/>
    <n v="1400000"/>
    <x v="0"/>
    <x v="0"/>
    <s v="BR1-2"/>
    <s v="62-304.520 (9), F.A.C."/>
    <n v="0.67"/>
    <n v="0.72"/>
    <s v="US Air Force"/>
    <n v="0.21006957092371001"/>
    <n v="3335.31735841516"/>
    <n v="6.0794232320159498"/>
    <n v="0.81045259794213997"/>
    <n v="1.2771018298132499"/>
    <n v="0.17025142950371"/>
    <n v="700.64868637669201"/>
    <n v="8140"/>
    <s v="Roads and Highways"/>
    <n v="8140"/>
    <s v="US Air Force                                    Brevard County"/>
    <s v="US Air Force"/>
    <m/>
    <m/>
    <m/>
    <n v="0"/>
    <n v="1"/>
    <n v="1.2771018298132499"/>
    <n v="0.17025142950371"/>
    <n v="700.64868637669201"/>
    <m/>
    <n v="-1"/>
    <n v="-1"/>
    <n v="-1"/>
    <n v="-1"/>
    <n v="0"/>
    <m/>
    <m/>
    <s v="Banana River A"/>
    <n v="-1"/>
    <m/>
    <m/>
    <n v="333"/>
    <x v="0"/>
    <m/>
    <x v="0"/>
    <m/>
    <n v="146.495469057939"/>
    <n v="0.56824710980000004"/>
  </r>
  <r>
    <n v="830000"/>
    <n v="1400000"/>
    <n v="1400000"/>
    <x v="0"/>
    <x v="0"/>
    <s v="BR1-2"/>
    <s v="62-304.520 (9), F.A.C."/>
    <n v="0.67"/>
    <n v="0.72"/>
    <s v="US Air Force"/>
    <n v="0.27877506599329999"/>
    <n v="3335.31735841516"/>
    <n v="6.0794232320159498"/>
    <n v="0.81045259794213997"/>
    <n v="1.69479161270645"/>
    <n v="0.22593397647576"/>
    <n v="929.80331670078999"/>
    <n v="1730"/>
    <s v="Military"/>
    <n v="1730"/>
    <s v="US Air Force                                    Brevard County"/>
    <s v="US Air Force"/>
    <m/>
    <m/>
    <m/>
    <n v="0"/>
    <n v="1"/>
    <n v="1.69479161270645"/>
    <n v="0.22593397647576"/>
    <n v="929.80331670078999"/>
    <m/>
    <n v="-1"/>
    <n v="-1"/>
    <n v="-1"/>
    <n v="-1"/>
    <n v="0"/>
    <m/>
    <m/>
    <s v="Banana River A"/>
    <n v="-1"/>
    <m/>
    <m/>
    <n v="333"/>
    <x v="0"/>
    <m/>
    <x v="0"/>
    <m/>
    <n v="155.11632940368801"/>
    <n v="0.75409839150000002"/>
  </r>
  <r>
    <n v="830000"/>
    <n v="1400000"/>
    <n v="1400000"/>
    <x v="0"/>
    <x v="0"/>
    <s v="BR1-2"/>
    <s v="62-304.520 (9), F.A.C."/>
    <n v="0.67"/>
    <n v="0.72"/>
    <s v="US Air Force"/>
    <n v="0.61776345371394004"/>
    <n v="3313.31984321346"/>
    <n v="6.1778444494581697"/>
    <n v="0.82610642481694996"/>
    <n v="3.8164465236047702"/>
    <n v="0.51033835813019002"/>
    <n v="2046.8479096024801"/>
    <n v="1730"/>
    <s v="Military"/>
    <n v="1730"/>
    <s v="US Air Force                                    Brevard County"/>
    <s v="US Air Force"/>
    <m/>
    <m/>
    <m/>
    <n v="0"/>
    <n v="1"/>
    <n v="3.8164465236047702"/>
    <n v="0.51033835813019002"/>
    <n v="2046.8479096024801"/>
    <m/>
    <n v="-1"/>
    <n v="-1"/>
    <n v="-1"/>
    <n v="-1"/>
    <n v="0"/>
    <m/>
    <m/>
    <s v="Banana River A"/>
    <n v="-1"/>
    <m/>
    <m/>
    <n v="333"/>
    <x v="0"/>
    <m/>
    <x v="0"/>
    <m/>
    <n v="200.00000000745001"/>
    <n v="1.6600550767"/>
  </r>
  <r>
    <n v="830000"/>
    <n v="1400000"/>
    <n v="1400000"/>
    <x v="0"/>
    <x v="0"/>
    <s v="BR1-2"/>
    <s v="62-304.520 (9), F.A.C."/>
    <n v="0.67"/>
    <n v="0.72"/>
    <s v="US Air Force"/>
    <n v="0.61601010961197999"/>
    <n v="3326.9466799024199"/>
    <n v="6.67050798262445"/>
    <n v="0.91029412960041001"/>
    <n v="4.1091003535441297"/>
    <n v="0.56075038655429998"/>
    <n v="2049.4327889599299"/>
    <n v="1730"/>
    <s v="Military"/>
    <n v="1730"/>
    <s v="US Air Force                                    Brevard County"/>
    <s v="US Air Force"/>
    <m/>
    <m/>
    <m/>
    <n v="0"/>
    <n v="1"/>
    <n v="4.1091003535441297"/>
    <n v="0.56075038655429998"/>
    <n v="2049.4327889599299"/>
    <m/>
    <n v="-1"/>
    <n v="-1"/>
    <n v="-1"/>
    <n v="-1"/>
    <n v="0"/>
    <m/>
    <m/>
    <s v="Banana River A"/>
    <n v="-1"/>
    <m/>
    <m/>
    <n v="333"/>
    <x v="0"/>
    <m/>
    <x v="0"/>
    <m/>
    <n v="197.859662932525"/>
    <n v="1.6621514915"/>
  </r>
  <r>
    <n v="830000"/>
    <n v="1400000"/>
    <n v="1400000"/>
    <x v="0"/>
    <x v="0"/>
    <s v="BR1-2"/>
    <s v="62-304.520 (9), F.A.C."/>
    <n v="0.67"/>
    <n v="0.72"/>
    <s v="US Air Force"/>
    <n v="1.75347762617E-3"/>
    <n v="3326.9466799024199"/>
    <n v="6.67050798262445"/>
    <n v="0.91029412960041001"/>
    <n v="1.169658650275E-2"/>
    <n v="1.5961803894899999E-3"/>
    <n v="5.8337265666861002"/>
    <n v="8140"/>
    <s v="Roads and Highways"/>
    <n v="8140"/>
    <s v="US Air Force                                    Brevard County"/>
    <s v="US Air Force"/>
    <m/>
    <m/>
    <m/>
    <n v="0"/>
    <n v="1"/>
    <n v="1.169658650275E-2"/>
    <n v="1.5961803894899999E-3"/>
    <n v="5.8337265666857299"/>
    <m/>
    <n v="-1"/>
    <n v="-1"/>
    <n v="-1"/>
    <n v="-1"/>
    <n v="0"/>
    <m/>
    <m/>
    <s v="Banana River A"/>
    <n v="-1"/>
    <m/>
    <m/>
    <n v="333"/>
    <x v="0"/>
    <m/>
    <x v="0"/>
    <m/>
    <n v="13.261513126303401"/>
    <n v="4.7313273000000001E-3"/>
  </r>
  <r>
    <n v="830000"/>
    <n v="1400000"/>
    <n v="1400000"/>
    <x v="0"/>
    <x v="0"/>
    <s v="BR1-2"/>
    <s v="62-304.520 (9), F.A.C."/>
    <n v="0.67"/>
    <n v="0.72"/>
    <s v="US Air Force"/>
    <n v="0.61776345378298003"/>
    <n v="3336.6867454204798"/>
    <n v="6.22175330689738"/>
    <n v="0.83200761772034004"/>
    <n v="3.8435718114545998"/>
    <n v="0.51398389949667"/>
    <n v="2061.28312804285"/>
    <n v="1730"/>
    <s v="Military"/>
    <n v="1730"/>
    <s v="US Air Force                                    Brevard County"/>
    <s v="US Air Force"/>
    <m/>
    <m/>
    <m/>
    <n v="0"/>
    <n v="1"/>
    <n v="3.8435718114545998"/>
    <n v="0.51398389949667"/>
    <n v="2061.28312804285"/>
    <m/>
    <n v="-1"/>
    <n v="-1"/>
    <n v="-1"/>
    <n v="-1"/>
    <n v="0"/>
    <m/>
    <m/>
    <s v="Banana River A"/>
    <n v="-1"/>
    <m/>
    <m/>
    <n v="333"/>
    <x v="0"/>
    <m/>
    <x v="0"/>
    <m/>
    <n v="200.000000018626"/>
    <n v="1.6717624721"/>
  </r>
  <r>
    <n v="830000"/>
    <n v="1400000"/>
    <n v="1400000"/>
    <x v="0"/>
    <x v="0"/>
    <s v="BR1-2"/>
    <s v="62-304.520 (9), F.A.C."/>
    <n v="0.67"/>
    <n v="0.72"/>
    <s v="Natural Lands"/>
    <n v="0.21611575361933999"/>
    <n v="2684.3565514735801"/>
    <n v="5.66247892283792"/>
    <n v="0.75859147238966995"/>
    <n v="1.22375089976278"/>
    <n v="0.16394356774470001"/>
    <n v="580.13173910474495"/>
    <n v="3200"/>
    <s v="Shrub and Brushland"/>
    <n v="3200"/>
    <s v="US Air Force                                    Brevard County"/>
    <s v="US Air Force"/>
    <m/>
    <m/>
    <s v="Natural Lands"/>
    <n v="0"/>
    <n v="1"/>
    <n v="1.22375089976278"/>
    <n v="0.16394356774470001"/>
    <n v="580.13173910474495"/>
    <m/>
    <n v="-1"/>
    <n v="-1"/>
    <n v="-1"/>
    <n v="-1"/>
    <n v="0"/>
    <m/>
    <m/>
    <s v="Banana River A"/>
    <n v="-1"/>
    <m/>
    <m/>
    <n v="333"/>
    <x v="0"/>
    <m/>
    <x v="0"/>
    <m/>
    <n v="145.30786484409299"/>
    <n v="0.47050424909999999"/>
  </r>
  <r>
    <n v="830000"/>
    <n v="1400000"/>
    <n v="1400000"/>
    <x v="0"/>
    <x v="0"/>
    <s v="BR1-2"/>
    <s v="62-304.520 (9), F.A.C."/>
    <n v="0.67"/>
    <n v="0.72"/>
    <s v="Natural Lands"/>
    <n v="0.20483990105988001"/>
    <n v="2684.3565514735801"/>
    <n v="5.66247892283792"/>
    <n v="0.75859147238966995"/>
    <n v="1.15990162230782"/>
    <n v="0.15538980214917"/>
    <n v="549.86333041331102"/>
    <n v="3200"/>
    <s v="Shrub and Brushland"/>
    <n v="3200"/>
    <s v="US Air Force                                    Brevard County"/>
    <s v="US Air Force"/>
    <m/>
    <m/>
    <s v="Natural Lands"/>
    <n v="0"/>
    <n v="1"/>
    <n v="1.15990162230782"/>
    <n v="0.15538980214917"/>
    <n v="549.86333041331102"/>
    <m/>
    <n v="-1"/>
    <n v="-1"/>
    <n v="-1"/>
    <n v="-1"/>
    <n v="0"/>
    <m/>
    <m/>
    <s v="Banana River A"/>
    <n v="-1"/>
    <m/>
    <m/>
    <n v="333"/>
    <x v="0"/>
    <m/>
    <x v="0"/>
    <m/>
    <n v="136.988181988197"/>
    <n v="0.44595566129999997"/>
  </r>
  <r>
    <n v="830000"/>
    <n v="1400000"/>
    <n v="1400000"/>
    <x v="0"/>
    <x v="0"/>
    <s v="BR1-2"/>
    <s v="62-304.520 (9), F.A.C."/>
    <n v="0.67"/>
    <n v="0.72"/>
    <s v="US Air Force"/>
    <n v="0.19150643501822001"/>
    <n v="2684.3565514735801"/>
    <n v="5.66247892283792"/>
    <n v="0.75859147238966995"/>
    <n v="1.0844011518785099"/>
    <n v="0.14527514851257001"/>
    <n v="514.07155349051698"/>
    <n v="8140"/>
    <s v="Roads and Highways"/>
    <n v="8140"/>
    <s v="US Air Force                                    Brevard County"/>
    <s v="US Air Force"/>
    <m/>
    <m/>
    <m/>
    <n v="0"/>
    <n v="1"/>
    <n v="1.0844011518785099"/>
    <n v="0.14527514851257001"/>
    <n v="514.07155349051698"/>
    <m/>
    <n v="-1"/>
    <n v="-1"/>
    <n v="-1"/>
    <n v="-1"/>
    <n v="0"/>
    <m/>
    <m/>
    <s v="Banana River A"/>
    <n v="-1"/>
    <m/>
    <m/>
    <n v="333"/>
    <x v="0"/>
    <m/>
    <x v="0"/>
    <m/>
    <n v="146.31604423144"/>
    <n v="0.41692745619999999"/>
  </r>
  <r>
    <n v="830000"/>
    <n v="1400000"/>
    <n v="1400000"/>
    <x v="0"/>
    <x v="0"/>
    <s v="BR1-2"/>
    <s v="62-304.520 (9), F.A.C."/>
    <n v="0.67"/>
    <n v="0.72"/>
    <s v="US Air Force"/>
    <n v="1.39689163922E-3"/>
    <n v="2684.3565514735801"/>
    <n v="5.66247892283792"/>
    <n v="0.75859147238966995"/>
    <n v="7.9098694646200004E-3"/>
    <n v="1.0596700853700001E-3"/>
    <n v="3.74975522346304"/>
    <n v="1730"/>
    <s v="Military"/>
    <n v="1730"/>
    <s v="US Air Force                                    Brevard County"/>
    <s v="US Air Force"/>
    <m/>
    <m/>
    <m/>
    <n v="0"/>
    <n v="1"/>
    <n v="7.9098694646200004E-3"/>
    <n v="1.0596700853700001E-3"/>
    <n v="3.74975522346368"/>
    <m/>
    <n v="-1"/>
    <n v="-1"/>
    <n v="-1"/>
    <n v="-1"/>
    <n v="0"/>
    <m/>
    <m/>
    <s v="Banana River A"/>
    <n v="-1"/>
    <m/>
    <m/>
    <n v="333"/>
    <x v="0"/>
    <m/>
    <x v="0"/>
    <m/>
    <n v="11.591964329596699"/>
    <n v="3.0411639999999998E-3"/>
  </r>
  <r>
    <n v="830000"/>
    <n v="1400000"/>
    <n v="1400000"/>
    <x v="0"/>
    <x v="0"/>
    <s v="BR1-2"/>
    <s v="62-304.520 (9), F.A.C."/>
    <n v="0.67"/>
    <n v="0.72"/>
    <s v="US Air Force"/>
    <n v="3.9045094623299998E-3"/>
    <n v="2684.3565514735801"/>
    <n v="5.66247892283792"/>
    <n v="0.75859147238966995"/>
    <n v="2.210920253448E-2"/>
    <n v="2.9619275819900001E-3"/>
    <n v="10.481095555504099"/>
    <n v="8140"/>
    <s v="Roads and Highways"/>
    <n v="8140"/>
    <s v="US Air Force                                    Brevard County"/>
    <s v="US Air Force"/>
    <m/>
    <m/>
    <m/>
    <n v="0"/>
    <n v="1"/>
    <n v="2.210920253448E-2"/>
    <n v="2.9619275819900001E-3"/>
    <n v="10.4810955555029"/>
    <m/>
    <n v="-1"/>
    <n v="-1"/>
    <n v="-1"/>
    <n v="-1"/>
    <n v="0"/>
    <m/>
    <m/>
    <s v="Banana River A"/>
    <n v="-1"/>
    <m/>
    <m/>
    <n v="333"/>
    <x v="0"/>
    <m/>
    <x v="0"/>
    <m/>
    <n v="20.096879321052"/>
    <n v="8.5004829999999997E-3"/>
  </r>
  <r>
    <n v="830000"/>
    <n v="1400000"/>
    <n v="1400000"/>
    <x v="0"/>
    <x v="0"/>
    <s v="BR1-2"/>
    <s v="62-304.520 (9), F.A.C."/>
    <n v="0.67"/>
    <n v="0.72"/>
    <s v="US Air Force"/>
    <n v="0.61276546191051995"/>
    <n v="3319.1154907895102"/>
    <n v="6.3376806016450802"/>
    <n v="0.86047702416439997"/>
    <n v="3.8835117813083899"/>
    <n v="0.52727060117548996"/>
    <n v="2033.8393368479999"/>
    <n v="1730"/>
    <s v="Military"/>
    <n v="1730"/>
    <s v="US Air Force                                    Brevard County"/>
    <s v="US Air Force"/>
    <m/>
    <m/>
    <m/>
    <n v="0"/>
    <n v="1"/>
    <n v="3.8835117813083899"/>
    <n v="0.52727060117548996"/>
    <n v="2050.4282492474899"/>
    <m/>
    <n v="-1"/>
    <n v="-1"/>
    <n v="-1"/>
    <n v="-1"/>
    <n v="0"/>
    <m/>
    <m/>
    <s v="Banana River A"/>
    <n v="-1"/>
    <m/>
    <m/>
    <n v="333"/>
    <x v="0"/>
    <m/>
    <x v="0"/>
    <m/>
    <n v="196.412651007162"/>
    <n v="1.6629588395999999"/>
  </r>
  <r>
    <n v="830000"/>
    <n v="1400000"/>
    <n v="1400000"/>
    <x v="0"/>
    <x v="0"/>
    <s v="BR1-2"/>
    <s v="62-304.520 (9), F.A.C."/>
    <n v="0.67"/>
    <n v="0.72"/>
    <s v="Natural Lands"/>
    <n v="0.19629542287125001"/>
    <n v="2835.1134051695199"/>
    <n v="5.9397779034294196"/>
    <n v="0.79387447119703003"/>
    <n v="1.165951215315"/>
    <n v="0.15583392503030999"/>
    <n v="556.519784755709"/>
    <n v="3200"/>
    <s v="Shrub and Brushland"/>
    <n v="3200"/>
    <s v="US Air Force                                    Brevard County"/>
    <s v="US Air Force"/>
    <m/>
    <m/>
    <s v="Natural Lands"/>
    <n v="0"/>
    <n v="1"/>
    <n v="1.165951215315"/>
    <n v="0.15583392503030999"/>
    <n v="725.47892620273296"/>
    <m/>
    <n v="-1"/>
    <n v="-1"/>
    <n v="-1"/>
    <n v="-1"/>
    <n v="0"/>
    <m/>
    <m/>
    <s v="Banana River A"/>
    <n v="-1"/>
    <m/>
    <m/>
    <n v="333"/>
    <x v="0"/>
    <m/>
    <x v="0"/>
    <m/>
    <n v="129.69880661665499"/>
    <n v="0.58838517940000001"/>
  </r>
  <r>
    <n v="830000"/>
    <n v="1400000"/>
    <n v="1400000"/>
    <x v="0"/>
    <x v="0"/>
    <s v="BR1-2"/>
    <s v="62-304.520 (9), F.A.C."/>
    <n v="0.67"/>
    <n v="0.72"/>
    <s v="Natural Lands"/>
    <n v="3.5757052469500001E-3"/>
    <n v="2835.1134051695199"/>
    <n v="5.9397779034294196"/>
    <n v="0.79387447119703003"/>
    <n v="2.123889501502E-2"/>
    <n v="2.8386611120799999E-3"/>
    <n v="10.1375298785686"/>
    <n v="3100"/>
    <s v="Herbaceous Dry Prairie"/>
    <n v="3100"/>
    <s v="US Air Force                                    Brevard County"/>
    <s v="US Air Force"/>
    <m/>
    <m/>
    <s v="Natural Lands"/>
    <n v="0"/>
    <n v="1"/>
    <n v="2.123889501502E-2"/>
    <n v="2.8386611120799999E-3"/>
    <n v="128.612999154866"/>
    <m/>
    <n v="-1"/>
    <n v="-1"/>
    <n v="-1"/>
    <n v="-1"/>
    <n v="0"/>
    <m/>
    <m/>
    <s v="Banana River A"/>
    <n v="-1"/>
    <m/>
    <m/>
    <n v="333"/>
    <x v="0"/>
    <m/>
    <x v="0"/>
    <m/>
    <n v="22.3664220967758"/>
    <n v="0.1043090017"/>
  </r>
  <r>
    <n v="830000"/>
    <n v="1400000"/>
    <n v="1400000"/>
    <x v="0"/>
    <x v="0"/>
    <s v="BR1-2"/>
    <s v="62-304.520 (9), F.A.C."/>
    <n v="0.67"/>
    <n v="0.72"/>
    <s v="US Air Force"/>
    <n v="0.61776345364490004"/>
    <n v="3305.7993415582"/>
    <n v="6.2094995071544998"/>
    <n v="0.83432297700493996"/>
    <n v="3.8360018609460602"/>
    <n v="0.51541424372986999"/>
    <n v="2042.20201829803"/>
    <n v="1730"/>
    <s v="Military"/>
    <n v="1730"/>
    <s v="US Air Force                                    Brevard County"/>
    <s v="US Air Force"/>
    <m/>
    <m/>
    <m/>
    <n v="0"/>
    <n v="1"/>
    <n v="3.8360018609460602"/>
    <n v="0.51541424372986999"/>
    <n v="2042.20201829803"/>
    <m/>
    <n v="-1"/>
    <n v="-1"/>
    <n v="-1"/>
    <n v="-1"/>
    <n v="0"/>
    <m/>
    <m/>
    <s v="Banana River A"/>
    <n v="-1"/>
    <m/>
    <m/>
    <n v="333"/>
    <x v="0"/>
    <m/>
    <x v="0"/>
    <m/>
    <n v="199.999999996274"/>
    <n v="1.6562871195"/>
  </r>
  <r>
    <n v="830000"/>
    <n v="1400000"/>
    <n v="1400000"/>
    <x v="0"/>
    <x v="0"/>
    <s v="BR1-2"/>
    <s v="62-304.520 (9), F.A.C."/>
    <n v="0.67"/>
    <n v="0.72"/>
    <s v="US Air Force"/>
    <n v="0.18959340824651"/>
    <n v="3315.5401208160602"/>
    <n v="7.1267060211840896"/>
    <n v="0.95008919458884999"/>
    <n v="1.35117648412722"/>
    <n v="0.18013064854027999"/>
    <n v="628.604551683566"/>
    <n v="1730"/>
    <s v="Military"/>
    <n v="1730"/>
    <s v="US Air Force                                    Brevard County"/>
    <s v="US Air Force"/>
    <m/>
    <m/>
    <m/>
    <n v="0"/>
    <n v="1"/>
    <n v="1.35117648412722"/>
    <n v="0.18013064854027999"/>
    <n v="2048.21951603876"/>
    <m/>
    <n v="-1"/>
    <n v="-1"/>
    <n v="-1"/>
    <n v="-1"/>
    <n v="0"/>
    <m/>
    <m/>
    <s v="Banana River A"/>
    <n v="-1"/>
    <m/>
    <m/>
    <n v="333"/>
    <x v="0"/>
    <m/>
    <x v="0"/>
    <m/>
    <n v="135.96821436642401"/>
    <n v="1.6611674907"/>
  </r>
  <r>
    <n v="830000"/>
    <n v="1400000"/>
    <n v="1400000"/>
    <x v="0"/>
    <x v="0"/>
    <s v="BR1-2"/>
    <s v="62-304.520 (9), F.A.C."/>
    <n v="0.67"/>
    <n v="0.72"/>
    <s v="US Air Force"/>
    <n v="0.61776345371394004"/>
    <n v="3300.72684101497"/>
    <n v="6.1540430724764601"/>
    <n v="0.82289567988469003"/>
    <n v="3.8017429027573999"/>
    <n v="0.50835487725185002"/>
    <n v="2039.06841307171"/>
    <n v="1730"/>
    <s v="Military"/>
    <n v="1730"/>
    <s v="US Air Force                                    Brevard County"/>
    <s v="US Air Force"/>
    <m/>
    <m/>
    <m/>
    <n v="0"/>
    <n v="1"/>
    <n v="3.8017429027573999"/>
    <n v="0.50835487725185002"/>
    <n v="2039.06841307171"/>
    <m/>
    <n v="-1"/>
    <n v="-1"/>
    <n v="-1"/>
    <n v="-1"/>
    <n v="0"/>
    <m/>
    <m/>
    <s v="Banana River A"/>
    <n v="-1"/>
    <m/>
    <m/>
    <n v="333"/>
    <x v="0"/>
    <m/>
    <x v="0"/>
    <m/>
    <n v="200.00000000745001"/>
    <n v="1.6537456716000001"/>
  </r>
  <r>
    <n v="830000"/>
    <n v="1400000"/>
    <n v="1400000"/>
    <x v="0"/>
    <x v="0"/>
    <s v="BR1-2"/>
    <s v="62-304.520 (9), F.A.C."/>
    <n v="0.67"/>
    <n v="0.72"/>
    <s v="US Air Force"/>
    <n v="0.61776345371394004"/>
    <n v="3319.2048822049101"/>
    <n v="6.1888161268569304"/>
    <n v="0.82757345651531999"/>
    <n v="3.8232244249276599"/>
    <n v="0.51124463669887998"/>
    <n v="2050.4834716150799"/>
    <n v="1730"/>
    <s v="Military"/>
    <n v="1730"/>
    <s v="US Air Force                                    Brevard County"/>
    <s v="US Air Force"/>
    <m/>
    <m/>
    <m/>
    <n v="0"/>
    <n v="1"/>
    <n v="3.8232244249276599"/>
    <n v="0.51124463669887998"/>
    <n v="2050.4834716150799"/>
    <m/>
    <n v="-1"/>
    <n v="-1"/>
    <n v="-1"/>
    <n v="-1"/>
    <n v="0"/>
    <m/>
    <m/>
    <s v="Banana River A"/>
    <n v="-1"/>
    <m/>
    <m/>
    <n v="333"/>
    <x v="0"/>
    <m/>
    <x v="0"/>
    <m/>
    <n v="200.00000000745001"/>
    <n v="1.6630036265999999"/>
  </r>
  <r>
    <n v="830000"/>
    <n v="1400000"/>
    <n v="1400000"/>
    <x v="0"/>
    <x v="0"/>
    <s v="BR1-2"/>
    <s v="62-304.520 (9), F.A.C."/>
    <n v="0.67"/>
    <n v="0.72"/>
    <s v="US Air Force"/>
    <n v="0.61776345366790997"/>
    <n v="3320.1925867758"/>
    <n v="6.1907600972483996"/>
    <n v="0.82784233176100996"/>
    <n v="3.8244253385056801"/>
    <n v="0.51141073796117997"/>
    <n v="2051.0936392492199"/>
    <n v="1730"/>
    <s v="Military"/>
    <n v="1730"/>
    <s v="US Air Force                                    Brevard County"/>
    <s v="US Air Force"/>
    <m/>
    <m/>
    <m/>
    <n v="0"/>
    <n v="1"/>
    <n v="3.8244253385056801"/>
    <n v="0.51141073796117997"/>
    <n v="2051.0936392492199"/>
    <m/>
    <n v="-1"/>
    <n v="-1"/>
    <n v="-1"/>
    <n v="-1"/>
    <n v="0"/>
    <m/>
    <m/>
    <s v="Banana River A"/>
    <n v="-1"/>
    <m/>
    <m/>
    <n v="333"/>
    <x v="0"/>
    <m/>
    <x v="0"/>
    <m/>
    <n v="200"/>
    <n v="1.6634984908999999"/>
  </r>
  <r>
    <n v="830000"/>
    <n v="1400000"/>
    <n v="1400000"/>
    <x v="0"/>
    <x v="0"/>
    <s v="BR1-2"/>
    <s v="62-304.520 (9), F.A.C."/>
    <n v="0.67"/>
    <n v="0.72"/>
    <s v="US Air Force"/>
    <n v="0.61776345346078998"/>
    <n v="3345.5426220669801"/>
    <n v="6.69887919349922"/>
    <n v="0.91458075917977"/>
    <n v="4.1383227448927196"/>
    <n v="0.56499456825968997"/>
    <n v="2066.7539639083702"/>
    <n v="1730"/>
    <s v="Military"/>
    <n v="1730"/>
    <s v="US Air Force                                    Brevard County"/>
    <s v="US Air Force"/>
    <m/>
    <m/>
    <m/>
    <n v="0"/>
    <n v="1"/>
    <n v="4.1383227448927196"/>
    <n v="0.56499456825968997"/>
    <n v="2066.7539639083702"/>
    <m/>
    <n v="-1"/>
    <n v="-1"/>
    <n v="-1"/>
    <n v="-1"/>
    <n v="0"/>
    <m/>
    <m/>
    <s v="Banana River A"/>
    <n v="-1"/>
    <m/>
    <m/>
    <n v="333"/>
    <x v="0"/>
    <m/>
    <x v="0"/>
    <m/>
    <n v="199.99999996647199"/>
    <n v="1.6761994841000001"/>
  </r>
  <r>
    <n v="830000"/>
    <n v="1400000"/>
    <n v="1400000"/>
    <x v="0"/>
    <x v="0"/>
    <s v="BR1-2"/>
    <s v="62-304.520 (9), F.A.C."/>
    <n v="0.67"/>
    <n v="0.72"/>
    <s v="Natural Lands"/>
    <n v="5.3998920695999997E-4"/>
    <n v="2184.8667442514102"/>
    <n v="3.1231374968435901"/>
    <n v="0.36755988336063"/>
    <n v="1.6864605401499999E-3"/>
    <n v="1.9847836991999999E-4"/>
    <n v="1.1798044605437801"/>
    <n v="6120"/>
    <s v="Mangrove swamp"/>
    <n v="6120"/>
    <s v="US Air Force                                    Brevard County"/>
    <s v="US Air Force"/>
    <m/>
    <m/>
    <s v="Natural Lands"/>
    <n v="0"/>
    <n v="1"/>
    <n v="1.6864605401499999E-3"/>
    <n v="1.9847836991999999E-4"/>
    <n v="28.819119089685099"/>
    <m/>
    <n v="-1"/>
    <n v="-1"/>
    <n v="-1"/>
    <n v="-1"/>
    <n v="0"/>
    <m/>
    <m/>
    <s v="Banana River A"/>
    <n v="-1"/>
    <m/>
    <m/>
    <n v="333"/>
    <x v="0"/>
    <m/>
    <x v="0"/>
    <m/>
    <n v="22.0116125899373"/>
    <n v="2.3373170400000001E-2"/>
  </r>
  <r>
    <n v="830000"/>
    <n v="1400000"/>
    <n v="1400000"/>
    <x v="0"/>
    <x v="0"/>
    <s v="BR1-2"/>
    <s v="62-304.520 (9), F.A.C."/>
    <n v="0.67"/>
    <n v="0.72"/>
    <s v="Natural Lands"/>
    <n v="6.5642546282140002E-2"/>
    <n v="2184.8667442514102"/>
    <n v="3.1231374968435901"/>
    <n v="0.36755988336063"/>
    <n v="0.20501069768207"/>
    <n v="2.4127566654959999E-2"/>
    <n v="143.42021637985101"/>
    <n v="5300"/>
    <s v="Reservoirs"/>
    <n v="5300"/>
    <s v="US Air Force                                    Brevard County"/>
    <s v="US Air Force"/>
    <m/>
    <m/>
    <s v="Natural Lands"/>
    <n v="0"/>
    <n v="1"/>
    <n v="0.20501069768207"/>
    <n v="2.4127566654959999E-2"/>
    <n v="153.74663850546099"/>
    <m/>
    <n v="-1"/>
    <n v="-1"/>
    <n v="-1"/>
    <n v="-1"/>
    <n v="0"/>
    <m/>
    <m/>
    <s v="Banana River A"/>
    <n v="-1"/>
    <m/>
    <m/>
    <n v="333"/>
    <x v="0"/>
    <m/>
    <x v="0"/>
    <m/>
    <n v="81.2373188512437"/>
    <n v="0.1246931375"/>
  </r>
  <r>
    <n v="830000"/>
    <n v="1400000"/>
    <n v="1400000"/>
    <x v="0"/>
    <x v="0"/>
    <s v="BR1-2"/>
    <s v="62-304.520 (9), F.A.C."/>
    <n v="0.67"/>
    <n v="0.72"/>
    <s v="US Air Force"/>
    <n v="4.288189867E-5"/>
    <n v="2184.8667442514102"/>
    <n v="3.1231374968435901"/>
    <n v="0.36755988336063"/>
    <n v="1.3392606567999999E-4"/>
    <n v="1.5761665670000001E-5"/>
    <n v="9.3691234345360003E-2"/>
    <n v="8320"/>
    <s v="Electrical power transmission lines"/>
    <n v="8320"/>
    <s v="US Air Force                                    Brevard County"/>
    <s v="US Air Force"/>
    <m/>
    <m/>
    <m/>
    <n v="0"/>
    <n v="1"/>
    <n v="1.3392606567999999E-4"/>
    <n v="1.5761665670000001E-5"/>
    <n v="667.19228543925897"/>
    <m/>
    <n v="-1"/>
    <n v="-1"/>
    <n v="-1"/>
    <n v="-1"/>
    <n v="0"/>
    <m/>
    <m/>
    <s v="Banana River A"/>
    <n v="-1"/>
    <m/>
    <m/>
    <n v="333"/>
    <x v="0"/>
    <m/>
    <x v="0"/>
    <m/>
    <n v="4.6842391622268096"/>
    <n v="0.54111296470000003"/>
  </r>
  <r>
    <n v="830000"/>
    <n v="1400000"/>
    <n v="1400000"/>
    <x v="0"/>
    <x v="0"/>
    <s v="BR1-2"/>
    <s v="62-304.520 (9), F.A.C."/>
    <n v="0.67"/>
    <n v="0.72"/>
    <s v="Natural Lands"/>
    <n v="0.10105164335168999"/>
    <n v="3261.3591119084299"/>
    <n v="6.9209266272117604"/>
    <n v="0.92601036441860995"/>
    <n v="0.69937100919620998"/>
    <n v="9.3574869085189999E-2"/>
    <n v="329.56569781835498"/>
    <n v="3200"/>
    <s v="Shrub and Brushland"/>
    <n v="3200"/>
    <s v="US Air Force                                    Brevard County"/>
    <s v="US Air Force"/>
    <m/>
    <m/>
    <s v="Natural Lands"/>
    <n v="0"/>
    <n v="1"/>
    <n v="0.69937100919620998"/>
    <n v="9.3574869085189999E-2"/>
    <n v="329.56569781835498"/>
    <m/>
    <n v="-1"/>
    <n v="-1"/>
    <n v="-1"/>
    <n v="-1"/>
    <n v="0"/>
    <m/>
    <m/>
    <s v="Banana River A"/>
    <n v="-1"/>
    <m/>
    <m/>
    <n v="333"/>
    <x v="0"/>
    <m/>
    <x v="0"/>
    <m/>
    <n v="131.486441518216"/>
    <n v="0.26728767060000003"/>
  </r>
  <r>
    <n v="830000"/>
    <n v="1400000"/>
    <n v="1400000"/>
    <x v="0"/>
    <x v="0"/>
    <s v="BR1-2"/>
    <s v="62-304.520 (9), F.A.C."/>
    <n v="0.67"/>
    <n v="0.72"/>
    <s v="US Air Force"/>
    <n v="0.51671179549641"/>
    <n v="3261.3591119084299"/>
    <n v="6.9209266272117604"/>
    <n v="0.92601036441860995"/>
    <n v="3.5761244240455499"/>
    <n v="0.47848047804702998"/>
    <n v="1685.1827224728099"/>
    <n v="1730"/>
    <s v="Military"/>
    <n v="1730"/>
    <s v="US Air Force                                    Brevard County"/>
    <s v="US Air Force"/>
    <m/>
    <m/>
    <m/>
    <n v="0"/>
    <n v="1"/>
    <n v="3.5761244240455499"/>
    <n v="0.47848047804702998"/>
    <n v="1685.1827224728099"/>
    <m/>
    <n v="-1"/>
    <n v="-1"/>
    <n v="-1"/>
    <n v="-1"/>
    <n v="0"/>
    <m/>
    <m/>
    <s v="Banana River A"/>
    <n v="-1"/>
    <m/>
    <m/>
    <n v="333"/>
    <x v="0"/>
    <m/>
    <x v="0"/>
    <m/>
    <n v="181.25040838775701"/>
    <n v="1.3667337571"/>
  </r>
  <r>
    <n v="830000"/>
    <n v="1400000"/>
    <n v="1400000"/>
    <x v="0"/>
    <x v="0"/>
    <s v="BR1-2"/>
    <s v="62-304.520 (9), F.A.C."/>
    <n v="0.67"/>
    <n v="0.72"/>
    <s v="Natural Lands"/>
    <n v="0.17720645146733999"/>
    <n v="1808.33356259487"/>
    <n v="1.7474956803005299"/>
    <n v="0.21970673258408999"/>
    <n v="0.30966750846056001"/>
    <n v="3.8933450444709999E-2"/>
    <n v="320.44837369673598"/>
    <n v="3200"/>
    <s v="Shrub and Brushland"/>
    <n v="3200"/>
    <s v="US Air Force                                    Brevard County"/>
    <s v="US Air Force"/>
    <m/>
    <m/>
    <s v="Natural Lands"/>
    <n v="0"/>
    <n v="1"/>
    <n v="0.30966750846056001"/>
    <n v="3.8933450444709999E-2"/>
    <n v="881.40079142285003"/>
    <m/>
    <n v="-1"/>
    <n v="-1"/>
    <n v="-1"/>
    <n v="-1"/>
    <n v="0"/>
    <m/>
    <m/>
    <s v="Banana River A"/>
    <n v="-1"/>
    <m/>
    <m/>
    <n v="333"/>
    <x v="0"/>
    <m/>
    <x v="0"/>
    <m/>
    <n v="142.16383638617901"/>
    <n v="0.71484249099999997"/>
  </r>
  <r>
    <n v="830000"/>
    <n v="1400000"/>
    <n v="1400000"/>
    <x v="0"/>
    <x v="0"/>
    <s v="BR1-2"/>
    <s v="62-304.520 (9), F.A.C."/>
    <n v="0.67"/>
    <n v="0.72"/>
    <s v="Natural Lands"/>
    <n v="0.13035293951402999"/>
    <n v="1808.33356259487"/>
    <n v="1.7474956803005299"/>
    <n v="0.21970673258408999"/>
    <n v="0.22779119871525"/>
    <n v="2.863941842336E-2"/>
    <n v="235.721595506131"/>
    <n v="5300"/>
    <s v="Reservoirs"/>
    <n v="5300"/>
    <s v="US Air Force                                    Brevard County"/>
    <s v="US Air Force"/>
    <m/>
    <m/>
    <s v="Natural Lands"/>
    <n v="0"/>
    <n v="1"/>
    <n v="0.22779119871525"/>
    <n v="2.863941842336E-2"/>
    <n v="235.721595506131"/>
    <m/>
    <n v="-1"/>
    <n v="-1"/>
    <n v="-1"/>
    <n v="-1"/>
    <n v="0"/>
    <m/>
    <m/>
    <s v="Banana River A"/>
    <n v="-1"/>
    <m/>
    <m/>
    <n v="333"/>
    <x v="0"/>
    <m/>
    <x v="0"/>
    <m/>
    <n v="115.125347402784"/>
    <n v="0.19117728749999999"/>
  </r>
  <r>
    <n v="830000"/>
    <n v="1400000"/>
    <n v="1400000"/>
    <x v="0"/>
    <x v="0"/>
    <s v="BR1-2"/>
    <s v="62-304.520 (9), F.A.C."/>
    <n v="0.67"/>
    <n v="0.72"/>
    <s v="US Air Force"/>
    <n v="0.54114821366517996"/>
    <n v="3320.2975802595602"/>
    <n v="7.0225110856551298"/>
    <n v="0.93745743079179999"/>
    <n v="3.8002193294461999"/>
    <n v="0.50730341406013002"/>
    <n v="1796.7731043942799"/>
    <n v="1730"/>
    <s v="Military"/>
    <n v="1730"/>
    <s v="US Air Force                                    Brevard County"/>
    <s v="US Air Force"/>
    <m/>
    <m/>
    <m/>
    <n v="0"/>
    <n v="1"/>
    <n v="3.8002193294461999"/>
    <n v="0.50730341406013002"/>
    <n v="1796.7731043942799"/>
    <m/>
    <n v="-1"/>
    <n v="-1"/>
    <n v="-1"/>
    <n v="-1"/>
    <n v="0"/>
    <m/>
    <m/>
    <s v="Banana River A"/>
    <n v="-1"/>
    <m/>
    <m/>
    <n v="333"/>
    <x v="0"/>
    <m/>
    <x v="0"/>
    <m/>
    <n v="185.85207579836299"/>
    <n v="1.4572369054000001"/>
  </r>
  <r>
    <n v="830000"/>
    <n v="1400000"/>
    <n v="1400000"/>
    <x v="0"/>
    <x v="0"/>
    <s v="BR1-2"/>
    <s v="62-304.520 (9), F.A.C."/>
    <n v="0.67"/>
    <n v="0.72"/>
    <s v="US Air Force"/>
    <n v="7.6615335577720003E-2"/>
    <n v="3320.2975802595602"/>
    <n v="7.0225110856551298"/>
    <n v="0.93745743079179999"/>
    <n v="0.53803204342573996"/>
    <n v="7.1823615649939998E-2"/>
    <n v="254.385713329488"/>
    <n v="8140"/>
    <s v="Roads and Highways"/>
    <n v="8140"/>
    <s v="US Air Force                                    Brevard County"/>
    <s v="US Air Force"/>
    <m/>
    <m/>
    <m/>
    <n v="0"/>
    <n v="1"/>
    <n v="0.53803204342573996"/>
    <n v="7.1823615649939998E-2"/>
    <n v="254.38571332948899"/>
    <m/>
    <n v="-1"/>
    <n v="-1"/>
    <n v="-1"/>
    <n v="-1"/>
    <n v="0"/>
    <m/>
    <m/>
    <s v="Banana River A"/>
    <n v="-1"/>
    <m/>
    <m/>
    <n v="333"/>
    <x v="0"/>
    <m/>
    <x v="0"/>
    <m/>
    <n v="87.659802673311404"/>
    <n v="0.20631444709999999"/>
  </r>
  <r>
    <n v="830000"/>
    <n v="1400000"/>
    <n v="1400000"/>
    <x v="0"/>
    <x v="0"/>
    <s v="BR1-2"/>
    <s v="62-304.520 (9), F.A.C."/>
    <n v="0.67"/>
    <n v="0.72"/>
    <s v="US Air Force"/>
    <n v="0.61776345359886997"/>
    <n v="3314.1799685461101"/>
    <n v="6.2035185238909198"/>
    <n v="0.83163880198380002"/>
    <n v="3.8323070277834401"/>
    <n v="0.51375605846034"/>
    <n v="2047.3792632172499"/>
    <n v="1730"/>
    <s v="Military"/>
    <n v="1730"/>
    <s v="US Air Force                                    Brevard County"/>
    <s v="US Air Force"/>
    <m/>
    <m/>
    <m/>
    <n v="0"/>
    <n v="1"/>
    <n v="3.8323070277834401"/>
    <n v="0.51375605846034"/>
    <n v="2047.3792632172499"/>
    <m/>
    <n v="-1"/>
    <n v="-1"/>
    <n v="-1"/>
    <n v="-1"/>
    <n v="0"/>
    <m/>
    <m/>
    <s v="Banana River A"/>
    <n v="-1"/>
    <m/>
    <m/>
    <n v="333"/>
    <x v="0"/>
    <m/>
    <x v="0"/>
    <m/>
    <n v="199.99999998882399"/>
    <n v="1.6604860205"/>
  </r>
  <r>
    <n v="830000"/>
    <n v="1400000"/>
    <n v="1400000"/>
    <x v="0"/>
    <x v="0"/>
    <s v="BR1-2"/>
    <s v="62-304.520 (9), F.A.C."/>
    <n v="0.67"/>
    <n v="0.72"/>
    <s v="US Air Force"/>
    <n v="7.2140630233370001E-2"/>
    <n v="3295.0288981578001"/>
    <n v="6.2618398785966498"/>
    <n v="0.84763806711094003"/>
    <n v="0.45173307526241002"/>
    <n v="6.114914437117E-2"/>
    <n v="237.70546135027101"/>
    <n v="1730"/>
    <s v="Military"/>
    <n v="1730"/>
    <s v="US Air Force                                    Brevard County"/>
    <s v="US Air Force"/>
    <m/>
    <m/>
    <m/>
    <n v="0"/>
    <n v="1"/>
    <n v="0.45173307526241002"/>
    <n v="6.114914437117E-2"/>
    <n v="2035.5484314549001"/>
    <m/>
    <n v="-1"/>
    <n v="-1"/>
    <n v="-1"/>
    <n v="-1"/>
    <n v="0"/>
    <m/>
    <m/>
    <s v="Banana River A"/>
    <n v="-1"/>
    <m/>
    <m/>
    <n v="333"/>
    <x v="0"/>
    <m/>
    <x v="0"/>
    <m/>
    <n v="97.810546700563506"/>
    <n v="1.6508908608999999"/>
  </r>
  <r>
    <n v="830000"/>
    <n v="1400000"/>
    <n v="1400000"/>
    <x v="0"/>
    <x v="0"/>
    <s v="BR1-2"/>
    <s v="62-304.520 (9), F.A.C."/>
    <n v="0.67"/>
    <n v="0.72"/>
    <s v="Natural Lands"/>
    <n v="0.61605770099613"/>
    <n v="2382.6808414623902"/>
    <n v="4.6765224612092"/>
    <n v="0.63954627388873997"/>
    <n v="2.8810076761093102"/>
    <n v="0.39399740717254"/>
    <n v="1467.8688813988499"/>
    <n v="3200"/>
    <s v="Shrub and Brushland"/>
    <n v="3200"/>
    <s v="US Air Force                                    Brevard County"/>
    <s v="US Air Force"/>
    <m/>
    <m/>
    <s v="Natural Lands"/>
    <n v="0"/>
    <n v="1"/>
    <n v="2.8810076761093102"/>
    <n v="0.39399740717254"/>
    <n v="1467.8688813988499"/>
    <m/>
    <n v="-1"/>
    <n v="-1"/>
    <n v="-1"/>
    <n v="-1"/>
    <n v="0"/>
    <m/>
    <m/>
    <s v="Banana River A"/>
    <n v="-1"/>
    <m/>
    <m/>
    <n v="333"/>
    <x v="0"/>
    <m/>
    <x v="0"/>
    <m/>
    <n v="197.88144159195201"/>
    <n v="1.1904857108"/>
  </r>
  <r>
    <n v="830000"/>
    <n v="1400000"/>
    <n v="1400000"/>
    <x v="0"/>
    <x v="0"/>
    <s v="BR1-2"/>
    <s v="62-304.520 (9), F.A.C."/>
    <n v="0.67"/>
    <n v="0.72"/>
    <s v="US Air Force"/>
    <n v="1.7057526717799999E-3"/>
    <n v="2382.6808414623902"/>
    <n v="4.6765224612092"/>
    <n v="0.63954627388873997"/>
    <n v="7.9769906828500003E-3"/>
    <n v="1.09090776541E-3"/>
    <n v="4.0642642113282603"/>
    <n v="8140"/>
    <s v="Roads and Highways"/>
    <n v="8140"/>
    <s v="US Air Force                                    Brevard County"/>
    <s v="US Air Force"/>
    <m/>
    <m/>
    <m/>
    <n v="0"/>
    <n v="1"/>
    <n v="7.9769906828500003E-3"/>
    <n v="1.09090776541E-3"/>
    <n v="4.0642642113273597"/>
    <m/>
    <n v="-1"/>
    <n v="-1"/>
    <n v="-1"/>
    <n v="-1"/>
    <n v="0"/>
    <m/>
    <m/>
    <s v="Banana River A"/>
    <n v="-1"/>
    <m/>
    <m/>
    <n v="333"/>
    <x v="0"/>
    <m/>
    <x v="0"/>
    <m/>
    <n v="13.0332704137011"/>
    <n v="3.2962401999999998E-3"/>
  </r>
  <r>
    <n v="830000"/>
    <n v="1400000"/>
    <n v="1400000"/>
    <x v="0"/>
    <x v="0"/>
    <s v="BR1-2"/>
    <s v="62-304.520 (9), F.A.C."/>
    <n v="0.67"/>
    <n v="0.72"/>
    <s v="Natural Lands"/>
    <n v="0.61776345378298003"/>
    <n v="2590.46689169107"/>
    <n v="5.07894800657437"/>
    <n v="0.69510951140407995"/>
    <n v="3.1375884621255699"/>
    <n v="0.42941325252238999"/>
    <n v="1600.2957739215301"/>
    <n v="3200"/>
    <s v="Shrub and Brushland"/>
    <n v="3200"/>
    <s v="US Air Force                                    Brevard County"/>
    <s v="US Air Force"/>
    <m/>
    <m/>
    <s v="Natural Lands"/>
    <n v="0"/>
    <n v="1"/>
    <n v="3.1375884621255699"/>
    <n v="0.42941325252238999"/>
    <n v="1600.2957739215301"/>
    <m/>
    <n v="-1"/>
    <n v="-1"/>
    <n v="-1"/>
    <n v="-1"/>
    <n v="0"/>
    <m/>
    <m/>
    <s v="Banana River A"/>
    <n v="-1"/>
    <m/>
    <m/>
    <n v="333"/>
    <x v="0"/>
    <m/>
    <x v="0"/>
    <m/>
    <n v="200.000000018626"/>
    <n v="1.2978878945000001"/>
  </r>
  <r>
    <n v="830000"/>
    <n v="1400000"/>
    <n v="1400000"/>
    <x v="0"/>
    <x v="0"/>
    <s v="BR1-2"/>
    <s v="62-304.520 (9), F.A.C."/>
    <n v="0.67"/>
    <n v="0.72"/>
    <s v="US Air Force"/>
    <n v="2.799121273549E-2"/>
    <n v="3302.73951706248"/>
    <n v="7.0900359324805402"/>
    <n v="0.94507704249506996"/>
    <n v="0.19845870408833999"/>
    <n v="2.64538525479E-2"/>
    <n v="92.447684432011997"/>
    <n v="8140"/>
    <s v="Roads and Highways"/>
    <n v="8140"/>
    <s v="US Air Force                                    Brevard County"/>
    <s v="US Air Force"/>
    <m/>
    <m/>
    <m/>
    <n v="0"/>
    <n v="1"/>
    <n v="0.19845870408833999"/>
    <n v="2.64538525479E-2"/>
    <n v="107.303609240694"/>
    <m/>
    <n v="-1"/>
    <n v="-1"/>
    <n v="-1"/>
    <n v="-1"/>
    <n v="0"/>
    <m/>
    <m/>
    <s v="Banana River A"/>
    <n v="-1"/>
    <m/>
    <m/>
    <n v="333"/>
    <x v="0"/>
    <m/>
    <x v="0"/>
    <m/>
    <n v="45.967248724076697"/>
    <n v="8.7026447100000001E-2"/>
  </r>
  <r>
    <n v="830000"/>
    <n v="1400000"/>
    <n v="1400000"/>
    <x v="0"/>
    <x v="0"/>
    <s v="BR1-2"/>
    <s v="62-304.520 (9), F.A.C."/>
    <n v="0.67"/>
    <n v="0.72"/>
    <s v="US Air Force"/>
    <n v="1.219252942224E-2"/>
    <n v="3302.73951706248"/>
    <n v="7.0900359324805402"/>
    <n v="0.94507704249506996"/>
    <n v="8.6445471711540003E-2"/>
    <n v="1.15228796469E-2"/>
    <n v="40.268748735795498"/>
    <n v="1730"/>
    <s v="Military"/>
    <n v="1730"/>
    <s v="US Air Force                                    Brevard County"/>
    <s v="US Air Force"/>
    <m/>
    <m/>
    <m/>
    <n v="0"/>
    <n v="1"/>
    <n v="8.6445471711540003E-2"/>
    <n v="1.15228796469E-2"/>
    <n v="1717.0326213911301"/>
    <m/>
    <n v="-1"/>
    <n v="-1"/>
    <n v="-1"/>
    <n v="-1"/>
    <n v="0"/>
    <m/>
    <m/>
    <s v="Banana River A"/>
    <n v="-1"/>
    <m/>
    <m/>
    <n v="333"/>
    <x v="0"/>
    <m/>
    <x v="0"/>
    <m/>
    <n v="51.319668320842297"/>
    <n v="1.3925649809"/>
  </r>
  <r>
    <n v="830000"/>
    <n v="1400000"/>
    <n v="1400000"/>
    <x v="0"/>
    <x v="0"/>
    <s v="BR1-2"/>
    <s v="62-304.520 (9), F.A.C."/>
    <n v="0.67"/>
    <n v="0.72"/>
    <s v="US Air Force"/>
    <n v="2.0875580031099999E-3"/>
    <n v="3302.73951706248"/>
    <n v="7.0900359324805402"/>
    <n v="0.94507704249506996"/>
    <n v="1.480086125323E-2"/>
    <n v="1.9729031436199998E-3"/>
    <n v="6.8946603110512497"/>
    <n v="8140"/>
    <s v="Roads and Highways"/>
    <n v="8140"/>
    <s v="US Air Force                                    Brevard County"/>
    <s v="US Air Force"/>
    <m/>
    <m/>
    <m/>
    <n v="0"/>
    <n v="1"/>
    <n v="1.480086125323E-2"/>
    <n v="1.9729031436199998E-3"/>
    <n v="6.89466031105"/>
    <m/>
    <n v="-1"/>
    <n v="-1"/>
    <n v="-1"/>
    <n v="-1"/>
    <n v="0"/>
    <m/>
    <m/>
    <s v="Banana River A"/>
    <n v="-1"/>
    <m/>
    <m/>
    <n v="333"/>
    <x v="0"/>
    <m/>
    <x v="0"/>
    <m/>
    <n v="15.442389640205301"/>
    <n v="5.5917763999999998E-3"/>
  </r>
  <r>
    <n v="830000"/>
    <n v="1400000"/>
    <n v="1400000"/>
    <x v="0"/>
    <x v="0"/>
    <s v="BR1-2"/>
    <s v="62-304.520 (9), F.A.C."/>
    <n v="0.67"/>
    <n v="0.72"/>
    <s v="US Air Force"/>
    <n v="0.13064213320849999"/>
    <n v="3282.7829711418099"/>
    <n v="7.2108151608913698"/>
    <n v="0.95454562950862998"/>
    <n v="0.94203627479104002"/>
    <n v="0.12470387728385"/>
    <n v="428.86977021050399"/>
    <n v="1730"/>
    <s v="Military"/>
    <n v="1730"/>
    <s v="US Air Force                                    Brevard County"/>
    <s v="US Air Force"/>
    <m/>
    <m/>
    <m/>
    <n v="0"/>
    <n v="1"/>
    <n v="0.94203627479104002"/>
    <n v="0.12470387728385"/>
    <n v="2027.9833460458699"/>
    <m/>
    <n v="-1"/>
    <n v="-1"/>
    <n v="-1"/>
    <n v="-1"/>
    <n v="0"/>
    <m/>
    <m/>
    <s v="Banana River A"/>
    <n v="-1"/>
    <m/>
    <m/>
    <n v="333"/>
    <x v="0"/>
    <m/>
    <x v="0"/>
    <m/>
    <n v="112.86711101688"/>
    <n v="1.6447553496"/>
  </r>
  <r>
    <n v="830000"/>
    <n v="1400000"/>
    <n v="1400000"/>
    <x v="0"/>
    <x v="0"/>
    <s v="BR1-2"/>
    <s v="62-304.520 (9), F.A.C."/>
    <n v="0.67"/>
    <n v="0.72"/>
    <s v="Natural Lands"/>
    <n v="0.61776345366790997"/>
    <n v="2587.7236140435102"/>
    <n v="5.0735708187080304"/>
    <n v="0.69437326569160995"/>
    <n v="3.1342666313938099"/>
    <n v="0.42895842674832002"/>
    <n v="1598.6010769495299"/>
    <n v="3200"/>
    <s v="Shrub and Brushland"/>
    <n v="3200"/>
    <s v="US Air Force                                    Brevard County"/>
    <s v="US Air Force"/>
    <m/>
    <m/>
    <s v="Natural Lands"/>
    <n v="0"/>
    <n v="1"/>
    <n v="3.1342666313938099"/>
    <n v="0.42895842674832002"/>
    <n v="1598.6010769495299"/>
    <m/>
    <n v="-1"/>
    <n v="-1"/>
    <n v="-1"/>
    <n v="-1"/>
    <n v="0"/>
    <m/>
    <m/>
    <s v="Banana River A"/>
    <n v="-1"/>
    <m/>
    <m/>
    <n v="333"/>
    <x v="0"/>
    <m/>
    <x v="0"/>
    <m/>
    <n v="200"/>
    <n v="1.2965134443999999"/>
  </r>
  <r>
    <n v="830000"/>
    <n v="1400000"/>
    <n v="1400000"/>
    <x v="0"/>
    <x v="0"/>
    <s v="BR1-2"/>
    <s v="62-304.520 (9), F.A.C."/>
    <n v="0.67"/>
    <n v="0.72"/>
    <s v="US Air Force"/>
    <n v="0.35460266157134002"/>
    <n v="3324.9584460553701"/>
    <n v="7.2154935374901603"/>
    <n v="0.95235285569604999"/>
    <n v="2.5586332129448102"/>
    <n v="0.33770685738487999"/>
    <n v="1179.03911458534"/>
    <n v="1730"/>
    <s v="Military"/>
    <n v="1730"/>
    <s v="US Air Force                                    Brevard County"/>
    <s v="US Air Force"/>
    <m/>
    <m/>
    <m/>
    <n v="0"/>
    <n v="1"/>
    <n v="2.5586332129448102"/>
    <n v="0.33770685738487999"/>
    <n v="1179.03911458534"/>
    <m/>
    <n v="-1"/>
    <n v="-1"/>
    <n v="-1"/>
    <n v="-1"/>
    <n v="0"/>
    <m/>
    <m/>
    <s v="Banana River A"/>
    <n v="-1"/>
    <m/>
    <m/>
    <n v="333"/>
    <x v="0"/>
    <m/>
    <x v="0"/>
    <m/>
    <n v="167.707988419576"/>
    <n v="0.95623610270000003"/>
  </r>
  <r>
    <n v="830000"/>
    <n v="1400000"/>
    <n v="1400000"/>
    <x v="0"/>
    <x v="0"/>
    <s v="BR1-2"/>
    <s v="62-304.520 (9), F.A.C."/>
    <n v="0.67"/>
    <n v="0.72"/>
    <s v="US Air Force"/>
    <n v="5.0820341308240001E-2"/>
    <n v="3324.9584460553701"/>
    <n v="7.2154935374901603"/>
    <n v="0.95235285569604999"/>
    <n v="0.36669384428271001"/>
    <n v="4.8398897172349999E-2"/>
    <n v="168.975523064279"/>
    <n v="1730"/>
    <s v="Military"/>
    <n v="1730"/>
    <s v="US Air Force                                    Brevard County"/>
    <s v="US Air Force"/>
    <m/>
    <m/>
    <m/>
    <n v="0"/>
    <n v="1"/>
    <n v="0.36669384428271001"/>
    <n v="4.8398897172349999E-2"/>
    <n v="168.975523064279"/>
    <m/>
    <n v="-1"/>
    <n v="-1"/>
    <n v="-1"/>
    <n v="-1"/>
    <n v="0"/>
    <m/>
    <m/>
    <s v="Banana River A"/>
    <n v="-1"/>
    <m/>
    <m/>
    <n v="333"/>
    <x v="0"/>
    <m/>
    <x v="0"/>
    <m/>
    <n v="70.960396916073904"/>
    <n v="0.13704421980000001"/>
  </r>
  <r>
    <n v="830000"/>
    <n v="1400000"/>
    <n v="1400000"/>
    <x v="0"/>
    <x v="0"/>
    <s v="BR1-2"/>
    <s v="62-304.520 (9), F.A.C."/>
    <n v="0.67"/>
    <n v="0.72"/>
    <s v="US Air Force"/>
    <n v="0.21234035359466"/>
    <n v="3324.9584460553701"/>
    <n v="7.2154935374901603"/>
    <n v="0.95235285569604999"/>
    <n v="1.5321404491106501"/>
    <n v="0.20222294212538"/>
    <n v="706.02285212295101"/>
    <n v="8140"/>
    <s v="Roads and Highways"/>
    <n v="8140"/>
    <s v="US Air Force                                    Brevard County"/>
    <s v="US Air Force"/>
    <m/>
    <m/>
    <m/>
    <n v="0"/>
    <n v="1"/>
    <n v="1.5321404491106501"/>
    <n v="0.20222294212538"/>
    <n v="706.02285212295101"/>
    <m/>
    <n v="-1"/>
    <n v="-1"/>
    <n v="-1"/>
    <n v="-1"/>
    <n v="0"/>
    <m/>
    <m/>
    <s v="Banana River A"/>
    <n v="-1"/>
    <m/>
    <m/>
    <n v="333"/>
    <x v="0"/>
    <m/>
    <x v="0"/>
    <m/>
    <n v="141.31277435778699"/>
    <n v="0.57260571950000005"/>
  </r>
  <r>
    <n v="830000"/>
    <n v="1400000"/>
    <n v="1400000"/>
    <x v="0"/>
    <x v="0"/>
    <s v="BR1-2"/>
    <s v="62-304.520 (9), F.A.C."/>
    <n v="0.67"/>
    <n v="0.72"/>
    <s v="Natural Lands"/>
    <n v="0.11435805135844"/>
    <n v="2244.1714479132002"/>
    <n v="4.40234791843372"/>
    <n v="0.60195903940970996"/>
    <n v="0.50344392935395998"/>
    <n v="6.8838862744489998E-2"/>
    <n v="256.63907369760199"/>
    <n v="3200"/>
    <s v="Shrub and Brushland"/>
    <n v="3200"/>
    <s v="US Air Force                                    Brevard County"/>
    <s v="US Air Force"/>
    <m/>
    <m/>
    <s v="Natural Lands"/>
    <n v="0"/>
    <n v="1"/>
    <n v="0.50344392935395998"/>
    <n v="6.8838862744489998E-2"/>
    <n v="1386.3671035110799"/>
    <m/>
    <n v="-1"/>
    <n v="-1"/>
    <n v="-1"/>
    <n v="-1"/>
    <n v="0"/>
    <m/>
    <m/>
    <s v="Banana River A"/>
    <n v="-1"/>
    <m/>
    <m/>
    <n v="333"/>
    <x v="0"/>
    <m/>
    <x v="0"/>
    <m/>
    <n v="105.598840715387"/>
    <n v="1.1243853232000001"/>
  </r>
  <r>
    <n v="830000"/>
    <n v="1400000"/>
    <n v="1400000"/>
    <x v="0"/>
    <x v="0"/>
    <s v="BR1-2"/>
    <s v="62-304.520 (9), F.A.C."/>
    <n v="0.67"/>
    <n v="0.72"/>
    <s v="US Air Force"/>
    <n v="0.61776345350680995"/>
    <n v="3345.5426220669801"/>
    <n v="6.69887919349922"/>
    <n v="0.91458075917977"/>
    <n v="4.1383227452010498"/>
    <n v="0.56499456830177996"/>
    <n v="2066.75396406236"/>
    <n v="1730"/>
    <s v="Military"/>
    <n v="1730"/>
    <s v="US Air Force                                    Brevard County"/>
    <s v="US Air Force"/>
    <m/>
    <m/>
    <m/>
    <n v="0"/>
    <n v="1"/>
    <n v="4.1383227452010498"/>
    <n v="0.56499456830177996"/>
    <n v="2066.75396406236"/>
    <m/>
    <n v="-1"/>
    <n v="-1"/>
    <n v="-1"/>
    <n v="-1"/>
    <n v="0"/>
    <m/>
    <m/>
    <s v="Banana River A"/>
    <n v="-1"/>
    <m/>
    <m/>
    <n v="333"/>
    <x v="0"/>
    <m/>
    <x v="0"/>
    <m/>
    <n v="199.999999973923"/>
    <n v="1.6761994842000001"/>
  </r>
  <r>
    <n v="830000"/>
    <n v="1400000"/>
    <n v="1400000"/>
    <x v="0"/>
    <x v="0"/>
    <s v="BR1-2"/>
    <s v="62-304.520 (9), F.A.C."/>
    <n v="0.67"/>
    <n v="0.72"/>
    <s v="US Air Force"/>
    <n v="0.14942478813228"/>
    <n v="3364.9084227031499"/>
    <n v="6.88428089266508"/>
    <n v="0.91878143821281"/>
    <n v="1.0286822138296099"/>
    <n v="0.13728872174482001"/>
    <n v="502.80072814696001"/>
    <n v="1730"/>
    <s v="Military"/>
    <n v="1730"/>
    <s v="US Air Force                                    Brevard County"/>
    <s v="US Air Force"/>
    <m/>
    <m/>
    <m/>
    <n v="0"/>
    <n v="1"/>
    <n v="1.0286822138296099"/>
    <n v="0.13728872174482001"/>
    <n v="502.80072814696001"/>
    <m/>
    <n v="-1"/>
    <n v="-1"/>
    <n v="-1"/>
    <n v="-1"/>
    <n v="0"/>
    <m/>
    <m/>
    <s v="Banana River A"/>
    <n v="-1"/>
    <m/>
    <m/>
    <n v="333"/>
    <x v="0"/>
    <m/>
    <x v="0"/>
    <m/>
    <n v="121.891472872447"/>
    <n v="0.4077864786"/>
  </r>
  <r>
    <n v="830000"/>
    <n v="1400000"/>
    <n v="1400000"/>
    <x v="0"/>
    <x v="0"/>
    <s v="BR1-2"/>
    <s v="62-304.520 (9), F.A.C."/>
    <n v="0.67"/>
    <n v="0.72"/>
    <s v="US Air Force"/>
    <n v="0.20755632775397001"/>
    <n v="3364.9084227031499"/>
    <n v="6.88428089266508"/>
    <n v="0.91878143821281"/>
    <n v="1.4288760613084199"/>
    <n v="0.19069890132396"/>
    <n v="698.40803544468997"/>
    <n v="8140"/>
    <s v="Roads and Highways"/>
    <n v="8140"/>
    <s v="US Air Force                                    Brevard County"/>
    <s v="US Air Force"/>
    <m/>
    <m/>
    <m/>
    <n v="0"/>
    <n v="1"/>
    <n v="1.4288760613084199"/>
    <n v="0.19069890132396"/>
    <n v="698.40803544468997"/>
    <m/>
    <n v="-1"/>
    <n v="-1"/>
    <n v="-1"/>
    <n v="-1"/>
    <n v="0"/>
    <m/>
    <m/>
    <s v="Banana River A"/>
    <n v="-1"/>
    <m/>
    <m/>
    <n v="333"/>
    <x v="0"/>
    <m/>
    <x v="0"/>
    <m/>
    <n v="148.54518048881499"/>
    <n v="0.56642987469999995"/>
  </r>
  <r>
    <n v="830000"/>
    <n v="1400000"/>
    <n v="1400000"/>
    <x v="0"/>
    <x v="0"/>
    <s v="BR1-2"/>
    <s v="62-304.520 (9), F.A.C."/>
    <n v="0.67"/>
    <n v="0.72"/>
    <s v="US Air Force"/>
    <n v="0.26078240113135998"/>
    <n v="3364.9084227031499"/>
    <n v="6.88428089266508"/>
    <n v="0.91878143821281"/>
    <n v="1.79529930125199"/>
    <n v="0.23960202957206"/>
    <n v="877.50889805968905"/>
    <n v="1730"/>
    <s v="Military"/>
    <n v="1730"/>
    <s v="US Air Force                                    Brevard County"/>
    <s v="US Air Force"/>
    <m/>
    <m/>
    <m/>
    <n v="0"/>
    <n v="1"/>
    <n v="1.79529930125199"/>
    <n v="0.23960202957206"/>
    <n v="877.50889805968905"/>
    <m/>
    <n v="-1"/>
    <n v="-1"/>
    <n v="-1"/>
    <n v="-1"/>
    <n v="0"/>
    <m/>
    <m/>
    <s v="Banana River A"/>
    <n v="-1"/>
    <m/>
    <m/>
    <n v="333"/>
    <x v="0"/>
    <m/>
    <x v="0"/>
    <m/>
    <n v="152.815667692907"/>
    <n v="0.71168604869999996"/>
  </r>
  <r>
    <n v="830000"/>
    <n v="1400000"/>
    <n v="1400000"/>
    <x v="0"/>
    <x v="0"/>
    <s v="BR1-2"/>
    <s v="62-304.520 (9), F.A.C."/>
    <n v="0.67"/>
    <n v="0.72"/>
    <s v="US Air Force"/>
    <n v="0.61776345359886997"/>
    <n v="3300.7268404001702"/>
    <n v="6.1540430713301797"/>
    <n v="0.82289567973141997"/>
    <n v="3.8017429013411501"/>
    <n v="0.50835487706246996"/>
    <n v="2039.0684123121"/>
    <n v="1730"/>
    <s v="Military"/>
    <n v="1730"/>
    <s v="US Air Force                                    Brevard County"/>
    <s v="US Air Force"/>
    <m/>
    <m/>
    <m/>
    <n v="0"/>
    <n v="1"/>
    <n v="3.8017429013411501"/>
    <n v="0.50835487706246996"/>
    <n v="2039.0684123121"/>
    <m/>
    <n v="-1"/>
    <n v="-1"/>
    <n v="-1"/>
    <n v="-1"/>
    <n v="0"/>
    <m/>
    <m/>
    <s v="Banana River A"/>
    <n v="-1"/>
    <m/>
    <m/>
    <n v="333"/>
    <x v="0"/>
    <m/>
    <x v="0"/>
    <m/>
    <n v="199.99999998882399"/>
    <n v="1.653745671"/>
  </r>
  <r>
    <n v="830000"/>
    <n v="1400000"/>
    <n v="1400000"/>
    <x v="0"/>
    <x v="0"/>
    <s v="BR1-2"/>
    <s v="62-304.520 (9), F.A.C."/>
    <n v="0.67"/>
    <n v="0.72"/>
    <s v="Natural Lands"/>
    <n v="2.2497030104000001E-4"/>
    <n v="2735.8573487386302"/>
    <n v="5.7795123479996899"/>
    <n v="0.91038661739927995"/>
    <n v="1.3002186328100001E-3"/>
    <n v="2.0480995138000001E-4"/>
    <n v="0.61548665135642999"/>
    <n v="3200"/>
    <s v="Shrub and Brushland"/>
    <n v="3200"/>
    <s v="US Air Force                                    Brevard County"/>
    <s v="US Air Force"/>
    <m/>
    <m/>
    <s v="Natural Lands"/>
    <n v="0"/>
    <n v="1"/>
    <n v="1.3002186328100001E-3"/>
    <n v="2.0480995138000001E-4"/>
    <n v="0.61548665135761005"/>
    <m/>
    <n v="-1"/>
    <n v="-1"/>
    <n v="-1"/>
    <n v="-1"/>
    <n v="0"/>
    <m/>
    <m/>
    <s v="Banana River A"/>
    <n v="-1"/>
    <m/>
    <m/>
    <n v="333"/>
    <x v="0"/>
    <m/>
    <x v="0"/>
    <m/>
    <n v="5.190699368013"/>
    <n v="4.991781E-4"/>
  </r>
  <r>
    <n v="830000"/>
    <n v="1400000"/>
    <n v="1400000"/>
    <x v="0"/>
    <x v="0"/>
    <s v="BR1-2"/>
    <s v="62-304.520 (9), F.A.C."/>
    <n v="0.67"/>
    <n v="0.72"/>
    <s v="Natural Lands"/>
    <n v="0.29475047130242998"/>
    <n v="2735.8573487386302"/>
    <n v="5.7795123479996899"/>
    <n v="0.91038661739927995"/>
    <n v="1.7035139884711501"/>
    <n v="0.26833688454586002"/>
    <n v="806.39524295694196"/>
    <n v="4210"/>
    <s v="Xeric oak"/>
    <n v="4210"/>
    <s v="US Air Force                                    Brevard County"/>
    <s v="US Air Force"/>
    <m/>
    <m/>
    <s v="Natural Lands"/>
    <n v="0"/>
    <n v="1"/>
    <n v="1.7035139884711501"/>
    <n v="0.26833688454586002"/>
    <n v="1147.8919887592001"/>
    <m/>
    <n v="-1"/>
    <n v="-1"/>
    <n v="-1"/>
    <n v="-1"/>
    <n v="0"/>
    <m/>
    <m/>
    <s v="Banana River A"/>
    <n v="-1"/>
    <m/>
    <m/>
    <n v="333"/>
    <x v="0"/>
    <m/>
    <x v="0"/>
    <m/>
    <n v="152.851834552074"/>
    <n v="0.93097484900000005"/>
  </r>
  <r>
    <n v="830000"/>
    <n v="1400000"/>
    <n v="1400000"/>
    <x v="0"/>
    <x v="0"/>
    <s v="BR1-2"/>
    <s v="62-304.520 (9), F.A.C."/>
    <n v="0.67"/>
    <n v="0.72"/>
    <s v="US Air Force"/>
    <n v="0.19796544199402999"/>
    <n v="2735.8573487386302"/>
    <n v="5.7795123479996899"/>
    <n v="0.91038661739927995"/>
    <n v="1.1441437164817201"/>
    <n v="0.1802250890989"/>
    <n v="541.60520927566097"/>
    <n v="8140"/>
    <s v="Roads and Highways"/>
    <n v="8140"/>
    <s v="US Air Force                                    Brevard County"/>
    <s v="US Air Force"/>
    <m/>
    <m/>
    <m/>
    <n v="0"/>
    <n v="1"/>
    <n v="1.1441437164817201"/>
    <n v="0.1802250890989"/>
    <n v="541.60520927191806"/>
    <m/>
    <n v="-1"/>
    <n v="-1"/>
    <n v="-1"/>
    <n v="-1"/>
    <n v="0"/>
    <m/>
    <m/>
    <s v="Banana River A"/>
    <n v="-1"/>
    <m/>
    <m/>
    <n v="333"/>
    <x v="0"/>
    <m/>
    <x v="0"/>
    <m/>
    <n v="135.44697953778001"/>
    <n v="0.43925807729999999"/>
  </r>
  <r>
    <n v="830000"/>
    <n v="1400000"/>
    <n v="1400000"/>
    <x v="0"/>
    <x v="0"/>
    <s v="BR1-2"/>
    <s v="62-304.520 (9), F.A.C."/>
    <n v="0.67"/>
    <n v="0.72"/>
    <s v="US Air Force"/>
    <n v="0.35114623956976998"/>
    <n v="3315.5401211866001"/>
    <n v="7.12670602198056"/>
    <n v="0.95008919469504005"/>
    <n v="2.5025160201377501"/>
    <n v="0.33362024797304002"/>
    <n v="1164.23944569739"/>
    <n v="1730"/>
    <s v="Military"/>
    <n v="1730"/>
    <s v="US Air Force                                    Brevard County"/>
    <s v="US Air Force"/>
    <m/>
    <m/>
    <m/>
    <n v="0"/>
    <n v="1"/>
    <n v="2.5025160201377501"/>
    <n v="0.33362024797304002"/>
    <n v="2048.2195154283399"/>
    <m/>
    <n v="-1"/>
    <n v="-1"/>
    <n v="-1"/>
    <n v="-1"/>
    <n v="0"/>
    <m/>
    <m/>
    <s v="Banana River A"/>
    <n v="-1"/>
    <m/>
    <m/>
    <n v="333"/>
    <x v="0"/>
    <m/>
    <x v="0"/>
    <m/>
    <n v="168.91600690155801"/>
    <n v="1.6611674902"/>
  </r>
  <r>
    <n v="830000"/>
    <n v="1400000"/>
    <n v="1400000"/>
    <x v="0"/>
    <x v="0"/>
    <s v="BR1-2"/>
    <s v="62-304.520 (9), F.A.C."/>
    <n v="0.67"/>
    <n v="0.72"/>
    <s v="US Air Force"/>
    <n v="0.36887402658188001"/>
    <n v="3331.85452781493"/>
    <n v="7.1153138705591799"/>
    <n v="0.94494291996900004"/>
    <n v="2.6246544778270602"/>
    <n v="0.34856489977900001"/>
    <n v="1229.03459566016"/>
    <n v="1730"/>
    <s v="Military"/>
    <n v="1730"/>
    <s v="US Air Force                                    Brevard County"/>
    <s v="US Air Force"/>
    <m/>
    <m/>
    <m/>
    <n v="0"/>
    <n v="1"/>
    <n v="2.6246544778270602"/>
    <n v="0.34856489977900001"/>
    <n v="1229.03459566016"/>
    <m/>
    <n v="-1"/>
    <n v="-1"/>
    <n v="-1"/>
    <n v="-1"/>
    <n v="0"/>
    <m/>
    <m/>
    <s v="Banana River A"/>
    <n v="-1"/>
    <m/>
    <m/>
    <n v="333"/>
    <x v="0"/>
    <m/>
    <x v="0"/>
    <m/>
    <n v="170.01816982954401"/>
    <n v="0.99678393809999999"/>
  </r>
  <r>
    <n v="830000"/>
    <n v="1400000"/>
    <n v="1400000"/>
    <x v="0"/>
    <x v="0"/>
    <s v="BR1-2"/>
    <s v="62-304.520 (9), F.A.C."/>
    <n v="0.67"/>
    <n v="0.72"/>
    <s v="US Air Force"/>
    <n v="3.1966378658189999E-2"/>
    <n v="3331.85452781493"/>
    <n v="7.1153138705591799"/>
    <n v="0.94494291996900004"/>
    <n v="0.22745081745817999"/>
    <n v="3.0206403190100001E-2"/>
    <n v="106.50732347014301"/>
    <n v="1730"/>
    <s v="Military"/>
    <n v="1730"/>
    <s v="US Air Force                                    Brevard County"/>
    <s v="US Air Force"/>
    <m/>
    <m/>
    <m/>
    <n v="0"/>
    <n v="1"/>
    <n v="0.22745081745817999"/>
    <n v="3.0206403190100001E-2"/>
    <n v="106.507323470144"/>
    <m/>
    <n v="-1"/>
    <n v="-1"/>
    <n v="-1"/>
    <n v="-1"/>
    <n v="0"/>
    <m/>
    <m/>
    <s v="Banana River A"/>
    <n v="-1"/>
    <m/>
    <m/>
    <n v="333"/>
    <x v="0"/>
    <m/>
    <x v="0"/>
    <m/>
    <n v="56.204102189190301"/>
    <n v="8.6380635400000003E-2"/>
  </r>
  <r>
    <n v="830000"/>
    <n v="1400000"/>
    <n v="1400000"/>
    <x v="0"/>
    <x v="0"/>
    <s v="BR1-2"/>
    <s v="62-304.520 (9), F.A.C."/>
    <n v="0.67"/>
    <n v="0.72"/>
    <s v="US Air Force"/>
    <n v="0.21692299702899001"/>
    <n v="3331.85452781493"/>
    <n v="7.1153138705591799"/>
    <n v="0.94494291996900004"/>
    <n v="1.5434752096036799"/>
    <n v="0.20497985022099999"/>
    <n v="722.75586983824599"/>
    <n v="8140"/>
    <s v="Roads and Highways"/>
    <n v="8140"/>
    <s v="US Air Force                                    Brevard County"/>
    <s v="US Air Force"/>
    <m/>
    <m/>
    <m/>
    <n v="0"/>
    <n v="1"/>
    <n v="1.5434752096036799"/>
    <n v="0.20497985022099999"/>
    <n v="722.75586983824599"/>
    <m/>
    <n v="-1"/>
    <n v="-1"/>
    <n v="-1"/>
    <n v="-1"/>
    <n v="0"/>
    <m/>
    <m/>
    <s v="Banana River A"/>
    <n v="-1"/>
    <m/>
    <m/>
    <n v="333"/>
    <x v="0"/>
    <m/>
    <x v="0"/>
    <m/>
    <n v="141.384549128667"/>
    <n v="0.58617669900000002"/>
  </r>
  <r>
    <n v="830000"/>
    <n v="1400000"/>
    <n v="1400000"/>
    <x v="0"/>
    <x v="0"/>
    <s v="BR1-2"/>
    <s v="62-304.520 (9), F.A.C."/>
    <n v="0.67"/>
    <n v="0.72"/>
    <s v="Natural Lands"/>
    <n v="0.1503309525606"/>
    <n v="2920.05964679925"/>
    <n v="6.3564422523751496"/>
    <n v="0.89652490728312995"/>
    <n v="0.95557001869601998"/>
    <n v="0.13477544330617999"/>
    <n v="438.975348237113"/>
    <n v="3200"/>
    <s v="Shrub and Brushland"/>
    <n v="3200"/>
    <s v="US Air Force                                    Brevard County"/>
    <s v="US Air Force"/>
    <m/>
    <m/>
    <s v="Natural Lands"/>
    <n v="0"/>
    <n v="1"/>
    <n v="0.95557001869601998"/>
    <n v="0.13477544330617999"/>
    <n v="438.975348237113"/>
    <m/>
    <n v="-1"/>
    <n v="-1"/>
    <n v="-1"/>
    <n v="-1"/>
    <n v="0"/>
    <m/>
    <m/>
    <s v="Banana River A"/>
    <n v="-1"/>
    <m/>
    <m/>
    <n v="333"/>
    <x v="0"/>
    <m/>
    <x v="0"/>
    <m/>
    <n v="132.070974181346"/>
    <n v="0.35602218019999998"/>
  </r>
  <r>
    <n v="830000"/>
    <n v="1400000"/>
    <n v="1400000"/>
    <x v="0"/>
    <x v="0"/>
    <s v="BR1-2"/>
    <s v="62-304.520 (9), F.A.C."/>
    <n v="0.67"/>
    <n v="0.72"/>
    <s v="Natural Lands"/>
    <n v="0.16082495001576"/>
    <n v="2920.05964679925"/>
    <n v="6.3564422523751496"/>
    <n v="0.89652490728312995"/>
    <n v="1.02227450751631"/>
    <n v="0.14418357340169"/>
    <n v="469.61844673953402"/>
    <n v="4210"/>
    <s v="Xeric oak"/>
    <n v="4210"/>
    <s v="US Air Force                                    Brevard County"/>
    <s v="US Air Force"/>
    <m/>
    <m/>
    <s v="Natural Lands"/>
    <n v="0"/>
    <n v="1"/>
    <n v="1.02227450751631"/>
    <n v="0.14418357340169"/>
    <n v="469.61844673387202"/>
    <m/>
    <n v="-1"/>
    <n v="-1"/>
    <n v="-1"/>
    <n v="-1"/>
    <n v="0"/>
    <m/>
    <m/>
    <s v="Banana River A"/>
    <n v="-1"/>
    <m/>
    <m/>
    <n v="333"/>
    <x v="0"/>
    <m/>
    <x v="0"/>
    <m/>
    <n v="130.468310117068"/>
    <n v="0.38087465269999998"/>
  </r>
  <r>
    <n v="830000"/>
    <n v="1400000"/>
    <n v="1400000"/>
    <x v="0"/>
    <x v="0"/>
    <s v="BR1-2"/>
    <s v="62-304.520 (9), F.A.C."/>
    <n v="0.67"/>
    <n v="0.72"/>
    <s v="US Air Force"/>
    <n v="0.30660755116058003"/>
    <n v="2920.05964679925"/>
    <n v="6.3564422523751496"/>
    <n v="0.89652490728312995"/>
    <n v="1.94893319309444"/>
    <n v="0.27488130637655001"/>
    <n v="895.31233754797199"/>
    <n v="8140"/>
    <s v="Roads and Highways"/>
    <n v="8140"/>
    <s v="US Air Force                                    Brevard County"/>
    <s v="US Air Force"/>
    <m/>
    <m/>
    <m/>
    <n v="0"/>
    <n v="1"/>
    <n v="1.94893319309444"/>
    <n v="0.27488130637655001"/>
    <n v="895.31233755363405"/>
    <m/>
    <n v="-1"/>
    <n v="-1"/>
    <n v="-1"/>
    <n v="-1"/>
    <n v="0"/>
    <m/>
    <m/>
    <s v="Banana River A"/>
    <n v="-1"/>
    <m/>
    <m/>
    <n v="333"/>
    <x v="0"/>
    <m/>
    <x v="0"/>
    <m/>
    <n v="160.082606313968"/>
    <n v="0.72612517239999996"/>
  </r>
  <r>
    <n v="830000"/>
    <n v="1400000"/>
    <n v="1400000"/>
    <x v="0"/>
    <x v="0"/>
    <s v="BR1-2"/>
    <s v="62-304.520 (9), F.A.C."/>
    <n v="0.67"/>
    <n v="0.72"/>
    <s v="US Air Force"/>
    <n v="0.61776345371394004"/>
    <n v="3320.1925870231698"/>
    <n v="6.1907600977096502"/>
    <n v="0.82784233182268996"/>
    <n v="3.8244253390755598"/>
    <n v="0.51141073803738002"/>
    <n v="2051.0936395548501"/>
    <n v="1730"/>
    <s v="Military"/>
    <n v="1730"/>
    <s v="US Air Force                                    Brevard County"/>
    <s v="US Air Force"/>
    <m/>
    <m/>
    <m/>
    <n v="0"/>
    <n v="1"/>
    <n v="3.8244253390755598"/>
    <n v="0.51141073803738002"/>
    <n v="2051.0936395548501"/>
    <m/>
    <n v="-1"/>
    <n v="-1"/>
    <n v="-1"/>
    <n v="-1"/>
    <n v="0"/>
    <m/>
    <m/>
    <s v="Banana River A"/>
    <n v="-1"/>
    <m/>
    <m/>
    <n v="333"/>
    <x v="0"/>
    <m/>
    <x v="0"/>
    <m/>
    <n v="200.00000000745001"/>
    <n v="1.6634984910999999"/>
  </r>
  <r>
    <n v="830000"/>
    <n v="1400000"/>
    <n v="1400000"/>
    <x v="0"/>
    <x v="0"/>
    <s v="BR1-2"/>
    <s v="62-304.520 (9), F.A.C."/>
    <n v="0.67"/>
    <n v="0.72"/>
    <s v="US Air Force"/>
    <n v="0.61776345364490004"/>
    <n v="3345.5426218177199"/>
    <n v="6.6988791930001099"/>
    <n v="0.91458075911162995"/>
    <n v="4.1383227458177103"/>
    <n v="0.56499456838596995"/>
    <n v="2066.7539643703299"/>
    <n v="1730"/>
    <s v="Military"/>
    <n v="1730"/>
    <s v="US Air Force                                    Brevard County"/>
    <s v="US Air Force"/>
    <m/>
    <m/>
    <m/>
    <n v="0"/>
    <n v="1"/>
    <n v="4.1383227458177103"/>
    <n v="0.56499456838596995"/>
    <n v="2066.7539643703299"/>
    <m/>
    <n v="-1"/>
    <n v="-1"/>
    <n v="-1"/>
    <n v="-1"/>
    <n v="0"/>
    <m/>
    <m/>
    <s v="Banana River A"/>
    <n v="-1"/>
    <m/>
    <m/>
    <n v="333"/>
    <x v="0"/>
    <m/>
    <x v="0"/>
    <m/>
    <n v="199.999999996274"/>
    <n v="1.6761994844999999"/>
  </r>
  <r>
    <n v="830000"/>
    <n v="1400000"/>
    <n v="1400000"/>
    <x v="0"/>
    <x v="0"/>
    <s v="BR1-2"/>
    <s v="62-304.520 (9), F.A.C."/>
    <n v="0.67"/>
    <n v="0.72"/>
    <s v="US Air Force"/>
    <n v="0.17668680150429"/>
    <n v="3361.1128055183399"/>
    <n v="6.4275178955825103"/>
    <n v="0.86235867928073995"/>
    <n v="1.1356575785820699"/>
    <n v="0.15236739679158001"/>
    <n v="593.86427110215698"/>
    <n v="1730"/>
    <s v="Military"/>
    <n v="1730"/>
    <s v="US Air Force                                    Brevard County"/>
    <s v="US Air Force"/>
    <m/>
    <m/>
    <m/>
    <n v="0"/>
    <n v="1"/>
    <n v="1.1356575785820699"/>
    <n v="0.15236739679158001"/>
    <n v="2076.37265505916"/>
    <m/>
    <n v="-1"/>
    <n v="-1"/>
    <n v="-1"/>
    <n v="-1"/>
    <n v="0"/>
    <m/>
    <m/>
    <s v="Banana River A"/>
    <n v="-1"/>
    <m/>
    <m/>
    <n v="333"/>
    <x v="0"/>
    <m/>
    <x v="0"/>
    <m/>
    <n v="127.084196234594"/>
    <n v="1.6840005312999999"/>
  </r>
  <r>
    <n v="830000"/>
    <n v="1400000"/>
    <n v="1400000"/>
    <x v="0"/>
    <x v="0"/>
    <s v="BR1-2"/>
    <s v="62-304.520 (9), F.A.C."/>
    <n v="0.67"/>
    <n v="0.72"/>
    <s v="Natural Lands"/>
    <n v="0.37206992034406"/>
    <n v="2519.6183412666801"/>
    <n v="4.9012196192901296"/>
    <n v="0.64644965124742004"/>
    <n v="1.8235963933380199"/>
    <n v="0.24052447024606999"/>
    <n v="937.47419553252701"/>
    <n v="3100"/>
    <s v="Herbaceous Dry Prairie"/>
    <n v="3100"/>
    <s v="US Air Force                                    Brevard County"/>
    <s v="US Air Force"/>
    <m/>
    <m/>
    <s v="Natural Lands"/>
    <n v="0"/>
    <n v="1"/>
    <n v="1.8235963933380199"/>
    <n v="0.24052447024606999"/>
    <n v="1203.0165541875299"/>
    <m/>
    <n v="-1"/>
    <n v="-1"/>
    <n v="-1"/>
    <n v="-1"/>
    <n v="0"/>
    <m/>
    <m/>
    <s v="Banana River A"/>
    <n v="-1"/>
    <m/>
    <m/>
    <n v="333"/>
    <x v="0"/>
    <m/>
    <x v="0"/>
    <m/>
    <n v="174.67935604371399"/>
    <n v="0.97568252570000003"/>
  </r>
  <r>
    <n v="830000"/>
    <n v="1400000"/>
    <n v="1400000"/>
    <x v="0"/>
    <x v="0"/>
    <s v="BR1-2"/>
    <s v="62-304.520 (9), F.A.C."/>
    <n v="0.67"/>
    <n v="0.72"/>
    <s v="US Air Force"/>
    <n v="0.10039362175555"/>
    <n v="2519.6183412666801"/>
    <n v="4.9012196192901296"/>
    <n v="0.64644965124742004"/>
    <n v="0.49205118859990998"/>
    <n v="6.4899421771340005E-2"/>
    <n v="252.95361072148299"/>
    <n v="1730"/>
    <s v="Military"/>
    <n v="1730"/>
    <s v="US Air Force                                    Brevard County"/>
    <s v="US Air Force"/>
    <m/>
    <m/>
    <m/>
    <n v="0"/>
    <n v="1"/>
    <n v="0.49205118859990998"/>
    <n v="6.4899421771340005E-2"/>
    <n v="353.47205779063302"/>
    <m/>
    <n v="-1"/>
    <n v="-1"/>
    <n v="-1"/>
    <n v="-1"/>
    <n v="0"/>
    <m/>
    <m/>
    <s v="Banana River A"/>
    <n v="-1"/>
    <m/>
    <m/>
    <n v="333"/>
    <x v="0"/>
    <m/>
    <x v="0"/>
    <m/>
    <n v="81.317395043492795"/>
    <n v="0.28667644590000002"/>
  </r>
  <r>
    <n v="830000"/>
    <n v="1400000"/>
    <n v="1400000"/>
    <x v="0"/>
    <x v="0"/>
    <s v="BR1-2"/>
    <s v="62-304.520 (9), F.A.C."/>
    <n v="0.67"/>
    <n v="0.72"/>
    <s v="US Air Force"/>
    <n v="2.5689565483010001E-2"/>
    <n v="3322.1522650975298"/>
    <n v="6.5173965303606796"/>
    <n v="0.87358295442074996"/>
    <n v="0.16742908494545"/>
    <n v="2.2441966512429998E-2"/>
    <n v="85.3446481587563"/>
    <n v="1730"/>
    <s v="Military"/>
    <n v="1730"/>
    <s v="US Air Force                                    Brevard County"/>
    <s v="US Air Force"/>
    <m/>
    <m/>
    <m/>
    <n v="0"/>
    <n v="1"/>
    <n v="0.16742908494545"/>
    <n v="2.2441966512429998E-2"/>
    <n v="85.344648158756002"/>
    <m/>
    <n v="-1"/>
    <n v="-1"/>
    <n v="-1"/>
    <n v="-1"/>
    <n v="0"/>
    <m/>
    <m/>
    <s v="Banana River A"/>
    <n v="-1"/>
    <m/>
    <m/>
    <n v="333"/>
    <x v="0"/>
    <m/>
    <x v="0"/>
    <m/>
    <n v="50.579292750451003"/>
    <n v="6.9217070699999994E-2"/>
  </r>
  <r>
    <n v="830000"/>
    <n v="1400000"/>
    <n v="1400000"/>
    <x v="0"/>
    <x v="0"/>
    <s v="BR1-2"/>
    <s v="62-304.520 (9), F.A.C."/>
    <n v="0.67"/>
    <n v="0.72"/>
    <s v="US Air Force"/>
    <n v="0.41654579040739997"/>
    <n v="3322.1522650975298"/>
    <n v="6.5173965303606796"/>
    <n v="0.87358295442074996"/>
    <n v="2.7147940891375599"/>
    <n v="0.36388730223561999"/>
    <n v="1383.8285411187901"/>
    <n v="1730"/>
    <s v="Military"/>
    <n v="1730"/>
    <s v="US Air Force                                    Brevard County"/>
    <s v="US Air Force"/>
    <m/>
    <m/>
    <m/>
    <n v="0"/>
    <n v="1"/>
    <n v="2.7147940891375599"/>
    <n v="0.36388730223561999"/>
    <n v="1396.7299240334601"/>
    <m/>
    <n v="-1"/>
    <n v="-1"/>
    <n v="-1"/>
    <n v="-1"/>
    <n v="0"/>
    <m/>
    <m/>
    <s v="Banana River A"/>
    <n v="-1"/>
    <m/>
    <m/>
    <n v="333"/>
    <x v="0"/>
    <m/>
    <x v="0"/>
    <m/>
    <n v="173.48615837032801"/>
    <n v="1.1327898815999999"/>
  </r>
  <r>
    <n v="830000"/>
    <n v="1400000"/>
    <n v="1400000"/>
    <x v="0"/>
    <x v="0"/>
    <s v="BR1-2"/>
    <s v="62-304.520 (9), F.A.C."/>
    <n v="0.67"/>
    <n v="0.72"/>
    <s v="US Air Force"/>
    <n v="0.17149103003266999"/>
    <n v="3322.1522650975298"/>
    <n v="6.5173965303606796"/>
    <n v="0.87358295442074996"/>
    <n v="1.11767504412291"/>
    <n v="0.1498116406726"/>
    <n v="569.71931386694996"/>
    <n v="8140"/>
    <s v="Roads and Highways"/>
    <n v="8140"/>
    <s v="US Air Force                                    Brevard County"/>
    <s v="US Air Force"/>
    <m/>
    <m/>
    <m/>
    <n v="0"/>
    <n v="1"/>
    <n v="1.11767504412291"/>
    <n v="0.1498116406726"/>
    <n v="570.23020292741603"/>
    <m/>
    <n v="-1"/>
    <n v="-1"/>
    <n v="-1"/>
    <n v="-1"/>
    <n v="0"/>
    <m/>
    <m/>
    <s v="Banana River A"/>
    <n v="-1"/>
    <m/>
    <m/>
    <n v="333"/>
    <x v="0"/>
    <m/>
    <x v="0"/>
    <m/>
    <n v="129.39041245364601"/>
    <n v="0.4624738061"/>
  </r>
  <r>
    <n v="830000"/>
    <n v="1400000"/>
    <n v="1400000"/>
    <x v="0"/>
    <x v="0"/>
    <s v="BR1-2"/>
    <s v="62-304.520 (9), F.A.C."/>
    <n v="0.67"/>
    <n v="0.72"/>
    <s v="US Air Force"/>
    <n v="0.61776345355284001"/>
    <n v="3316.3924731839702"/>
    <n v="6.6614372858929096"/>
    <n v="0.89744140388391003"/>
    <n v="4.1151925033588999"/>
    <n v="0.55440650102463995"/>
    <n v="2048.7460675707898"/>
    <n v="1730"/>
    <s v="Military"/>
    <n v="1730"/>
    <s v="US Air Force                                    Brevard County"/>
    <s v="US Air Force"/>
    <m/>
    <m/>
    <m/>
    <n v="0"/>
    <n v="1"/>
    <n v="4.1151925033588999"/>
    <n v="0.55440650102463995"/>
    <n v="2048.7460675707898"/>
    <m/>
    <n v="-1"/>
    <n v="-1"/>
    <n v="-1"/>
    <n v="-1"/>
    <n v="0"/>
    <m/>
    <m/>
    <s v="Banana River A"/>
    <n v="-1"/>
    <m/>
    <m/>
    <n v="333"/>
    <x v="0"/>
    <m/>
    <x v="0"/>
    <m/>
    <n v="199.99999998137301"/>
    <n v="1.6615945398"/>
  </r>
  <r>
    <n v="830000"/>
    <n v="1400000"/>
    <n v="1400000"/>
    <x v="0"/>
    <x v="0"/>
    <s v="BR1-2"/>
    <s v="62-304.520 (9), F.A.C."/>
    <n v="0.67"/>
    <n v="0.72"/>
    <s v="Natural Lands"/>
    <n v="0.57238172669597998"/>
    <n v="2376.1050154730201"/>
    <n v="4.6640335178441701"/>
    <n v="0.63749789946088997"/>
    <n v="2.6696075583116099"/>
    <n v="0.36489214845849"/>
    <n v="1360.03909156744"/>
    <n v="3200"/>
    <s v="Shrub and Brushland"/>
    <n v="3200"/>
    <s v="US Air Force                                    Brevard County"/>
    <s v="US Air Force"/>
    <m/>
    <m/>
    <s v="Natural Lands"/>
    <n v="0"/>
    <n v="1"/>
    <n v="2.6696075583116099"/>
    <n v="0.36489214845849"/>
    <n v="1360.03909156744"/>
    <m/>
    <n v="-1"/>
    <n v="-1"/>
    <n v="-1"/>
    <n v="-1"/>
    <n v="0"/>
    <m/>
    <m/>
    <s v="Banana River A"/>
    <n v="-1"/>
    <m/>
    <m/>
    <n v="333"/>
    <x v="0"/>
    <m/>
    <x v="0"/>
    <m/>
    <n v="190.43523276441201"/>
    <n v="1.1030325155"/>
  </r>
  <r>
    <n v="830000"/>
    <n v="1400000"/>
    <n v="1400000"/>
    <x v="0"/>
    <x v="0"/>
    <s v="BR1-2"/>
    <s v="62-304.520 (9), F.A.C."/>
    <n v="0.67"/>
    <n v="0.72"/>
    <s v="Natural Lands"/>
    <n v="4.5381727086990002E-2"/>
    <n v="2376.1050154730201"/>
    <n v="4.6640335178441701"/>
    <n v="0.63749789946088997"/>
    <n v="0.21166189623137999"/>
    <n v="2.8930755691859999E-2"/>
    <n v="107.831749342229"/>
    <n v="3100"/>
    <s v="Herbaceous Dry Prairie"/>
    <n v="3100"/>
    <s v="US Air Force                                    Brevard County"/>
    <s v="US Air Force"/>
    <m/>
    <m/>
    <s v="Natural Lands"/>
    <n v="0"/>
    <n v="1"/>
    <n v="0.21166189623137999"/>
    <n v="2.8930755691859999E-2"/>
    <n v="107.83174934223"/>
    <m/>
    <n v="-1"/>
    <n v="-1"/>
    <n v="-1"/>
    <n v="-1"/>
    <n v="0"/>
    <m/>
    <m/>
    <s v="Banana River A"/>
    <n v="-1"/>
    <m/>
    <m/>
    <n v="333"/>
    <x v="0"/>
    <m/>
    <x v="0"/>
    <m/>
    <n v="69.119499342818997"/>
    <n v="8.7454784499999993E-2"/>
  </r>
  <r>
    <n v="830000"/>
    <n v="1400000"/>
    <n v="1400000"/>
    <x v="0"/>
    <x v="0"/>
    <s v="BR1-2"/>
    <s v="62-304.520 (9), F.A.C."/>
    <n v="0.67"/>
    <n v="0.72"/>
    <s v="US Air Force"/>
    <n v="0.61776345378298003"/>
    <n v="3314.64997562588"/>
    <n v="7.0411840878550596"/>
    <n v="0.94036117374563"/>
    <n v="4.3497862008351103"/>
    <n v="0.58092076649652002"/>
    <n v="2047.6696170243099"/>
    <n v="1730"/>
    <s v="Military"/>
    <n v="1730"/>
    <s v="US Air Force                                    Brevard County"/>
    <s v="US Air Force"/>
    <m/>
    <m/>
    <m/>
    <n v="0"/>
    <n v="1"/>
    <n v="4.3497862008351103"/>
    <n v="0.58092076649652002"/>
    <n v="2047.6696170243099"/>
    <m/>
    <n v="-1"/>
    <n v="-1"/>
    <n v="-1"/>
    <n v="-1"/>
    <n v="0"/>
    <m/>
    <m/>
    <s v="Banana River A"/>
    <n v="-1"/>
    <m/>
    <m/>
    <n v="333"/>
    <x v="0"/>
    <m/>
    <x v="0"/>
    <m/>
    <n v="200.000000018626"/>
    <n v="1.6607215061"/>
  </r>
  <r>
    <n v="830000"/>
    <n v="1400000"/>
    <n v="1400000"/>
    <x v="0"/>
    <x v="0"/>
    <s v="BR1-2"/>
    <s v="62-304.520 (9), F.A.C."/>
    <n v="0.67"/>
    <n v="0.72"/>
    <s v="Natural Lands"/>
    <n v="4.4661177857439997E-2"/>
    <n v="2717.32912831965"/>
    <n v="5.6424057924925597"/>
    <n v="0.75938978863847995"/>
    <n v="0.25199648864238"/>
    <n v="3.3915242413510002E-2"/>
    <n v="121.359119497097"/>
    <n v="3200"/>
    <s v="Shrub and Brushland"/>
    <n v="3200"/>
    <s v="US Air Force                                    Brevard County"/>
    <s v="US Air Force"/>
    <m/>
    <m/>
    <s v="Natural Lands"/>
    <n v="0"/>
    <n v="1"/>
    <n v="0.25199648864238"/>
    <n v="3.3915242413510002E-2"/>
    <n v="121.35911949709801"/>
    <m/>
    <n v="-1"/>
    <n v="-1"/>
    <n v="-1"/>
    <n v="-1"/>
    <n v="0"/>
    <m/>
    <m/>
    <s v="Banana River A"/>
    <n v="-1"/>
    <m/>
    <m/>
    <n v="333"/>
    <x v="0"/>
    <m/>
    <x v="0"/>
    <m/>
    <n v="66.681599692974203"/>
    <n v="9.8425887700000006E-2"/>
  </r>
  <r>
    <n v="830000"/>
    <n v="1400000"/>
    <n v="1400000"/>
    <x v="0"/>
    <x v="0"/>
    <s v="BR1-2"/>
    <s v="62-304.520 (9), F.A.C."/>
    <n v="0.67"/>
    <n v="0.72"/>
    <s v="Natural Lands"/>
    <n v="0.34067283337096999"/>
    <n v="2717.32912831965"/>
    <n v="5.6424057924925597"/>
    <n v="0.75938978863847995"/>
    <n v="1.9222143683572299"/>
    <n v="0.25870347092844997"/>
    <n v="925.72021334613396"/>
    <n v="3200"/>
    <s v="Shrub and Brushland"/>
    <n v="3200"/>
    <s v="US Air Force                                    Brevard County"/>
    <s v="US Air Force"/>
    <m/>
    <m/>
    <s v="Natural Lands"/>
    <n v="0"/>
    <n v="1"/>
    <n v="1.9222143683572299"/>
    <n v="0.25870347092844997"/>
    <n v="1137.4002938638801"/>
    <m/>
    <n v="-1"/>
    <n v="-1"/>
    <n v="-1"/>
    <n v="-1"/>
    <n v="0"/>
    <m/>
    <m/>
    <s v="Banana River A"/>
    <n v="-1"/>
    <m/>
    <m/>
    <n v="333"/>
    <x v="0"/>
    <m/>
    <x v="0"/>
    <m/>
    <n v="162.65107577219999"/>
    <n v="0.92246576960000004"/>
  </r>
  <r>
    <n v="830000"/>
    <n v="1400000"/>
    <n v="1400000"/>
    <x v="0"/>
    <x v="0"/>
    <s v="BR1-2"/>
    <s v="62-304.520 (9), F.A.C."/>
    <n v="0.67"/>
    <n v="0.72"/>
    <s v="US Air Force"/>
    <n v="0.15452939034911001"/>
    <n v="2717.32912831965"/>
    <n v="5.6424057924925597"/>
    <n v="0.75938978863847995"/>
    <n v="0.87191752721617"/>
    <n v="0.11734804107563999"/>
    <n v="419.90721357711999"/>
    <n v="8140"/>
    <s v="Roads and Highways"/>
    <n v="8140"/>
    <s v="US Air Force                                    Brevard County"/>
    <s v="US Air Force"/>
    <m/>
    <m/>
    <m/>
    <n v="0"/>
    <n v="1"/>
    <n v="0.87191752721617"/>
    <n v="0.11734804107563999"/>
    <n v="419.90721357711999"/>
    <m/>
    <n v="-1"/>
    <n v="-1"/>
    <n v="-1"/>
    <n v="-1"/>
    <n v="0"/>
    <m/>
    <m/>
    <s v="Banana River A"/>
    <n v="-1"/>
    <m/>
    <m/>
    <n v="333"/>
    <x v="0"/>
    <m/>
    <x v="0"/>
    <m/>
    <n v="130.16008086577401"/>
    <n v="0.34055735079999999"/>
  </r>
  <r>
    <n v="830000"/>
    <n v="1400000"/>
    <n v="1400000"/>
    <x v="0"/>
    <x v="0"/>
    <s v="BR1-2"/>
    <s v="62-304.520 (9), F.A.C."/>
    <n v="0.67"/>
    <n v="0.72"/>
    <s v="Natural Lands"/>
    <n v="7.0239372020599999E-3"/>
    <n v="3047.6782963973601"/>
    <n v="6.5259163199207704"/>
    <n v="0.87598443981768004"/>
    <n v="4.5837626417080002E-2"/>
    <n v="6.1528596952599999E-3"/>
    <n v="21.406700966003701"/>
    <n v="3100"/>
    <s v="Herbaceous Dry Prairie"/>
    <n v="3100"/>
    <s v="US Air Force                                    Brevard County"/>
    <s v="US Air Force"/>
    <m/>
    <m/>
    <s v="Natural Lands"/>
    <n v="0"/>
    <n v="1"/>
    <n v="4.5837626417080002E-2"/>
    <n v="6.1528596952599999E-3"/>
    <n v="624.72085502399"/>
    <m/>
    <n v="-1"/>
    <n v="-1"/>
    <n v="-1"/>
    <n v="-1"/>
    <n v="0"/>
    <m/>
    <m/>
    <s v="Banana River A"/>
    <n v="-1"/>
    <m/>
    <m/>
    <n v="333"/>
    <x v="0"/>
    <m/>
    <x v="0"/>
    <m/>
    <n v="26.3222682911188"/>
    <n v="0.50666736010000002"/>
  </r>
  <r>
    <n v="830000"/>
    <n v="1400000"/>
    <n v="1400000"/>
    <x v="0"/>
    <x v="0"/>
    <s v="BR1-2"/>
    <s v="62-304.520 (9), F.A.C."/>
    <n v="0.67"/>
    <n v="0.72"/>
    <s v="US Air Force"/>
    <n v="0.14336767954533999"/>
    <n v="3342.9857248140002"/>
    <n v="6.1753162116864697"/>
    <n v="0.82880794067425001"/>
    <n v="0.88534075572822002"/>
    <n v="0.11882427124321999"/>
    <n v="479.27610611978901"/>
    <n v="1730"/>
    <s v="Military"/>
    <n v="1730"/>
    <s v="US Air Force                                    Brevard County"/>
    <s v="US Air Force"/>
    <m/>
    <m/>
    <m/>
    <n v="0"/>
    <n v="1"/>
    <n v="0.88534075572822002"/>
    <n v="0.11882427124321999"/>
    <n v="479.27610611978901"/>
    <m/>
    <n v="-1"/>
    <n v="-1"/>
    <n v="-1"/>
    <n v="-1"/>
    <n v="0"/>
    <m/>
    <m/>
    <s v="Banana River A"/>
    <n v="-1"/>
    <m/>
    <m/>
    <n v="333"/>
    <x v="0"/>
    <m/>
    <x v="0"/>
    <m/>
    <n v="118.877846498952"/>
    <n v="0.38870730419999999"/>
  </r>
  <r>
    <n v="830000"/>
    <n v="1400000"/>
    <n v="1400000"/>
    <x v="0"/>
    <x v="0"/>
    <s v="BR1-2"/>
    <s v="62-304.520 (9), F.A.C."/>
    <n v="0.67"/>
    <n v="0.72"/>
    <s v="US Air Force"/>
    <n v="0.20098440281523"/>
    <n v="3342.9857248140002"/>
    <n v="6.1753162116864697"/>
    <n v="0.82880794067425001"/>
    <n v="1.24114224100105"/>
    <n v="0.16657746900494"/>
    <n v="671.88798952160403"/>
    <n v="8140"/>
    <s v="Roads and Highways"/>
    <n v="8140"/>
    <s v="US Air Force                                    Brevard County"/>
    <s v="US Air Force"/>
    <m/>
    <m/>
    <m/>
    <n v="0"/>
    <n v="1"/>
    <n v="1.24114224100105"/>
    <n v="0.16657746900494"/>
    <n v="671.88798952160403"/>
    <m/>
    <n v="-1"/>
    <n v="-1"/>
    <n v="-1"/>
    <n v="-1"/>
    <n v="0"/>
    <m/>
    <m/>
    <s v="Banana River A"/>
    <n v="-1"/>
    <m/>
    <m/>
    <n v="333"/>
    <x v="0"/>
    <m/>
    <x v="0"/>
    <m/>
    <n v="146.88832439399599"/>
    <n v="0.54492132159999995"/>
  </r>
  <r>
    <n v="830000"/>
    <n v="1400000"/>
    <n v="1400000"/>
    <x v="0"/>
    <x v="0"/>
    <s v="BR1-2"/>
    <s v="62-304.520 (9), F.A.C."/>
    <n v="0.67"/>
    <n v="0.72"/>
    <s v="US Air Force"/>
    <n v="0.27341129205468001"/>
    <n v="3342.9857248140002"/>
    <n v="6.1753162116864697"/>
    <n v="0.82880794067425001"/>
    <n v="1.6884011842834199"/>
    <n v="0.22660544992491999"/>
    <n v="914.01004634175297"/>
    <n v="1730"/>
    <s v="Military"/>
    <n v="1730"/>
    <s v="US Air Force                                    Brevard County"/>
    <s v="US Air Force"/>
    <m/>
    <m/>
    <m/>
    <n v="0"/>
    <n v="1"/>
    <n v="1.6884011842834199"/>
    <n v="0.22660544992491999"/>
    <n v="914.01004634175297"/>
    <m/>
    <n v="-1"/>
    <n v="-1"/>
    <n v="-1"/>
    <n v="-1"/>
    <n v="0"/>
    <m/>
    <m/>
    <s v="Banana River A"/>
    <n v="-1"/>
    <m/>
    <m/>
    <n v="333"/>
    <x v="0"/>
    <m/>
    <x v="0"/>
    <m/>
    <n v="154.540710931793"/>
    <n v="0.74128957529999995"/>
  </r>
  <r>
    <n v="830000"/>
    <n v="1400000"/>
    <n v="1400000"/>
    <x v="0"/>
    <x v="0"/>
    <s v="BR1-2"/>
    <s v="62-304.520 (9), F.A.C."/>
    <n v="0.67"/>
    <n v="0.72"/>
    <s v="Natural Lands"/>
    <n v="0.14495462634011999"/>
    <n v="1888.3118096034"/>
    <n v="1.26464337664255"/>
    <n v="0.12621092599587999"/>
    <n v="0.18331590811473"/>
    <n v="1.829485761777E-2"/>
    <n v="273.71953277470402"/>
    <n v="5300"/>
    <s v="Reservoirs"/>
    <n v="5300"/>
    <s v="US Air Force                                    Brevard County"/>
    <s v="US Air Force"/>
    <m/>
    <m/>
    <s v="Natural Lands"/>
    <n v="0"/>
    <n v="1"/>
    <n v="0.18331590811473"/>
    <n v="1.829485761777E-2"/>
    <n v="352.30332673234199"/>
    <m/>
    <n v="-1"/>
    <n v="-1"/>
    <n v="-1"/>
    <n v="-1"/>
    <n v="0"/>
    <m/>
    <m/>
    <s v="Banana River A"/>
    <n v="-1"/>
    <m/>
    <m/>
    <n v="333"/>
    <x v="0"/>
    <m/>
    <x v="0"/>
    <m/>
    <n v="117.712996724503"/>
    <n v="0.28572856990000001"/>
  </r>
  <r>
    <n v="830000"/>
    <n v="1400000"/>
    <n v="1400000"/>
    <x v="0"/>
    <x v="0"/>
    <s v="BR1-2"/>
    <s v="62-304.520 (9), F.A.C."/>
    <n v="0.67"/>
    <n v="0.72"/>
    <s v="US Air Force"/>
    <n v="3.7215985758629999E-2"/>
    <n v="1888.3118096034"/>
    <n v="1.26464337664255"/>
    <n v="0.12621092599587999"/>
    <n v="4.7064949894869999E-2"/>
    <n v="4.6970640244400003E-3"/>
    <n v="70.2753854140568"/>
    <n v="1730"/>
    <s v="Military"/>
    <n v="1730"/>
    <s v="US Air Force                                    Brevard County"/>
    <s v="US Air Force"/>
    <m/>
    <m/>
    <m/>
    <n v="0"/>
    <n v="1"/>
    <n v="4.7064949894869999E-2"/>
    <n v="4.6970640244400003E-3"/>
    <n v="301.233055577958"/>
    <m/>
    <n v="-1"/>
    <n v="-1"/>
    <n v="-1"/>
    <n v="-1"/>
    <n v="0"/>
    <m/>
    <m/>
    <s v="Banana River A"/>
    <n v="-1"/>
    <m/>
    <m/>
    <n v="333"/>
    <x v="0"/>
    <m/>
    <x v="0"/>
    <m/>
    <n v="56.2207266743657"/>
    <n v="0.24430904749999999"/>
  </r>
  <r>
    <n v="830000"/>
    <n v="1400000"/>
    <n v="1400000"/>
    <x v="0"/>
    <x v="0"/>
    <s v="BR1-2"/>
    <s v="62-304.520 (9), F.A.C."/>
    <n v="0.67"/>
    <n v="0.72"/>
    <s v="US Air Force"/>
    <n v="2.539076050008E-2"/>
    <n v="3356.39062208933"/>
    <n v="7.0599227005369203"/>
    <n v="0.94911867566483998"/>
    <n v="0.17925680643840999"/>
    <n v="2.4098844979950001E-2"/>
    <n v="85.221310430184701"/>
    <n v="1730"/>
    <s v="Military"/>
    <n v="1730"/>
    <s v="US Air Force                                    Brevard County"/>
    <s v="US Air Force"/>
    <m/>
    <m/>
    <m/>
    <n v="0"/>
    <n v="1"/>
    <n v="0.17925680643840999"/>
    <n v="2.4098844979950001E-2"/>
    <n v="85.221310430183294"/>
    <m/>
    <n v="-1"/>
    <n v="-1"/>
    <n v="-1"/>
    <n v="-1"/>
    <n v="0"/>
    <m/>
    <m/>
    <s v="Banana River A"/>
    <n v="-1"/>
    <m/>
    <m/>
    <n v="333"/>
    <x v="0"/>
    <m/>
    <x v="0"/>
    <m/>
    <n v="49.476963384041802"/>
    <n v="6.9117040099999999E-2"/>
  </r>
  <r>
    <n v="830000"/>
    <n v="1400000"/>
    <n v="1400000"/>
    <x v="0"/>
    <x v="0"/>
    <s v="BR1-2"/>
    <s v="62-304.520 (9), F.A.C."/>
    <n v="0.67"/>
    <n v="0.72"/>
    <s v="US Air Force"/>
    <n v="0.39885015728134998"/>
    <n v="3356.39062208933"/>
    <n v="7.0599227005369203"/>
    <n v="0.94911867566483998"/>
    <n v="2.8158512795033301"/>
    <n v="0.37855613306759001"/>
    <n v="1338.6969275179799"/>
    <n v="1730"/>
    <s v="Military"/>
    <n v="1730"/>
    <s v="US Air Force                                    Brevard County"/>
    <s v="US Air Force"/>
    <m/>
    <m/>
    <m/>
    <n v="0"/>
    <n v="1"/>
    <n v="2.8158512795033301"/>
    <n v="0.37855613306759001"/>
    <n v="1338.6969275179799"/>
    <m/>
    <n v="-1"/>
    <n v="-1"/>
    <n v="-1"/>
    <n v="-1"/>
    <n v="0"/>
    <m/>
    <m/>
    <s v="Banana River A"/>
    <n v="-1"/>
    <m/>
    <m/>
    <n v="333"/>
    <x v="0"/>
    <m/>
    <x v="0"/>
    <m/>
    <n v="174.53845377873901"/>
    <n v="1.0857233799999999"/>
  </r>
  <r>
    <n v="830000"/>
    <n v="1400000"/>
    <n v="1400000"/>
    <x v="0"/>
    <x v="0"/>
    <s v="BR1-2"/>
    <s v="62-304.520 (9), F.A.C."/>
    <n v="0.67"/>
    <n v="0.72"/>
    <s v="US Air Force"/>
    <n v="0.19352263762686001"/>
    <n v="3356.39062208933"/>
    <n v="7.0599227005369203"/>
    <n v="0.94911867566483998"/>
    <n v="1.36625486244964"/>
    <n v="0.18367594953557001"/>
    <n v="649.537566092784"/>
    <n v="8140"/>
    <s v="Roads and Highways"/>
    <n v="8140"/>
    <s v="US Air Force                                    Brevard County"/>
    <s v="US Air Force"/>
    <m/>
    <m/>
    <m/>
    <n v="0"/>
    <n v="1"/>
    <n v="1.36625486244964"/>
    <n v="0.18367594953557001"/>
    <n v="649.537566092784"/>
    <m/>
    <n v="-1"/>
    <n v="-1"/>
    <n v="-1"/>
    <n v="-1"/>
    <n v="0"/>
    <m/>
    <m/>
    <s v="Banana River A"/>
    <n v="-1"/>
    <m/>
    <m/>
    <n v="333"/>
    <x v="0"/>
    <m/>
    <x v="0"/>
    <m/>
    <n v="137.07383751543199"/>
    <n v="0.52679445749999998"/>
  </r>
  <r>
    <n v="830000"/>
    <n v="1400000"/>
    <n v="1400000"/>
    <x v="0"/>
    <x v="0"/>
    <s v="BR1-2"/>
    <s v="62-304.520 (9), F.A.C."/>
    <n v="0.67"/>
    <n v="0.72"/>
    <s v="US Air Force"/>
    <n v="0.61776345359886997"/>
    <n v="3329.8527109524198"/>
    <n v="6.2122822246102096"/>
    <n v="0.83102643344758997"/>
    <n v="3.8377209218060901"/>
    <n v="0.51337775955854004"/>
    <n v="2057.0613106935298"/>
    <n v="1730"/>
    <s v="Military"/>
    <n v="1730"/>
    <s v="US Air Force                                    Brevard County"/>
    <s v="US Air Force"/>
    <m/>
    <m/>
    <m/>
    <n v="0"/>
    <n v="1"/>
    <n v="3.8377209218060901"/>
    <n v="0.51337775955854004"/>
    <n v="2057.0613106935298"/>
    <m/>
    <n v="-1"/>
    <n v="-1"/>
    <n v="-1"/>
    <n v="-1"/>
    <n v="0"/>
    <m/>
    <m/>
    <s v="Banana River A"/>
    <n v="-1"/>
    <m/>
    <m/>
    <n v="333"/>
    <x v="0"/>
    <m/>
    <x v="0"/>
    <m/>
    <n v="199.99999998882399"/>
    <n v="1.6683384514999999"/>
  </r>
  <r>
    <n v="830000"/>
    <n v="1400000"/>
    <n v="1400000"/>
    <x v="0"/>
    <x v="0"/>
    <s v="BR1-2"/>
    <s v="62-304.520 (9), F.A.C."/>
    <n v="0.67"/>
    <n v="0.72"/>
    <s v="Natural Lands"/>
    <n v="0.36349838687434"/>
    <n v="2366.18017931845"/>
    <n v="4.6644670475893202"/>
    <n v="0.63704210384222004"/>
    <n v="1.6955262474272701"/>
    <n v="0.23156377711769"/>
    <n v="860.10267823631796"/>
    <n v="3200"/>
    <s v="Shrub and Brushland"/>
    <n v="3200"/>
    <s v="US Air Force                                    Brevard County"/>
    <s v="US Air Force"/>
    <m/>
    <m/>
    <s v="Natural Lands"/>
    <n v="0"/>
    <n v="1"/>
    <n v="1.6955262474272701"/>
    <n v="0.23156377711769"/>
    <n v="1406.8154319422599"/>
    <m/>
    <n v="-1"/>
    <n v="-1"/>
    <n v="-1"/>
    <n v="-1"/>
    <n v="0"/>
    <m/>
    <m/>
    <s v="Banana River A"/>
    <n v="-1"/>
    <m/>
    <m/>
    <n v="333"/>
    <x v="0"/>
    <m/>
    <x v="0"/>
    <m/>
    <n v="174.88812188644599"/>
    <n v="1.1409695312000001"/>
  </r>
  <r>
    <n v="830000"/>
    <n v="1400000"/>
    <n v="1400000"/>
    <x v="0"/>
    <x v="0"/>
    <s v="BR1-2"/>
    <s v="62-304.520 (9), F.A.C."/>
    <n v="0.67"/>
    <n v="0.72"/>
    <s v="US Air Force"/>
    <n v="2.2906869255720001E-2"/>
    <n v="2366.18017931845"/>
    <n v="4.6644670475893202"/>
    <n v="0.63704210384222004"/>
    <n v="0.10684833680675"/>
    <n v="1.4592640183099999E-2"/>
    <n v="54.201780003128803"/>
    <n v="1730"/>
    <s v="Military"/>
    <n v="1730"/>
    <s v="US Air Force                                    Brevard County"/>
    <s v="US Air Force"/>
    <m/>
    <m/>
    <m/>
    <n v="0"/>
    <n v="1"/>
    <n v="0.10684833680675"/>
    <n v="1.4592640183099999E-2"/>
    <n v="54.9070239444438"/>
    <m/>
    <n v="-1"/>
    <n v="-1"/>
    <n v="-1"/>
    <n v="-1"/>
    <n v="0"/>
    <m/>
    <m/>
    <s v="Banana River A"/>
    <n v="-1"/>
    <m/>
    <m/>
    <n v="333"/>
    <x v="0"/>
    <m/>
    <x v="0"/>
    <m/>
    <n v="45.965280857592496"/>
    <n v="4.4531244099999999E-2"/>
  </r>
  <r>
    <n v="830000"/>
    <n v="1400000"/>
    <n v="1400000"/>
    <x v="0"/>
    <x v="0"/>
    <s v="BR1-2"/>
    <s v="62-304.520 (9), F.A.C."/>
    <n v="0.67"/>
    <n v="0.72"/>
    <s v="US Air Force"/>
    <n v="7.2865026180000004E-6"/>
    <n v="2366.18017931845"/>
    <n v="4.6644670475893202"/>
    <n v="0.63704210384222004"/>
    <n v="3.3987651350000003E-5"/>
    <n v="4.6418089574230002E-6"/>
    <n v="1.7241178071260001E-2"/>
    <n v="8140"/>
    <s v="Roads and Highways"/>
    <n v="8140"/>
    <s v="US Air Force                                    Brevard County"/>
    <s v="US Air Force"/>
    <m/>
    <m/>
    <m/>
    <n v="0"/>
    <n v="1"/>
    <n v="3.3987651350000003E-5"/>
    <n v="4.6418089574230002E-6"/>
    <n v="1.724117807222E-2"/>
    <m/>
    <n v="-1"/>
    <n v="-1"/>
    <n v="-1"/>
    <n v="-1"/>
    <n v="0"/>
    <m/>
    <m/>
    <s v="Banana River A"/>
    <n v="-1"/>
    <m/>
    <m/>
    <n v="333"/>
    <x v="0"/>
    <m/>
    <x v="0"/>
    <m/>
    <n v="0.84488272117926"/>
    <n v="1.39831E-5"/>
  </r>
  <r>
    <n v="830000"/>
    <n v="1400000"/>
    <n v="1400000"/>
    <x v="0"/>
    <x v="0"/>
    <s v="BR1-2"/>
    <s v="62-304.520 (9), F.A.C."/>
    <n v="0.67"/>
    <n v="0.72"/>
    <s v="US Air Force"/>
    <n v="0.49751737235528998"/>
    <n v="3318.5941237300599"/>
    <n v="7.1328995724632396"/>
    <n v="0.95093110476127996"/>
    <n v="3.54874145256615"/>
    <n v="0.47310474453175"/>
    <n v="1651.05822835191"/>
    <n v="1730"/>
    <s v="Military"/>
    <n v="1730"/>
    <s v="US Air Force                                    Brevard County"/>
    <s v="US Air Force"/>
    <m/>
    <m/>
    <m/>
    <n v="0"/>
    <n v="1"/>
    <n v="3.54874145256615"/>
    <n v="0.47310474453175"/>
    <n v="2050.10488867808"/>
    <m/>
    <n v="-1"/>
    <n v="-1"/>
    <n v="-1"/>
    <n v="-1"/>
    <n v="0"/>
    <m/>
    <m/>
    <s v="Banana River A"/>
    <n v="-1"/>
    <m/>
    <m/>
    <n v="333"/>
    <x v="0"/>
    <m/>
    <x v="0"/>
    <m/>
    <n v="181.99595523680699"/>
    <n v="1.6626965844999999"/>
  </r>
  <r>
    <n v="830000"/>
    <n v="1400000"/>
    <n v="1400000"/>
    <x v="0"/>
    <x v="0"/>
    <s v="BR1-2"/>
    <s v="62-304.520 (9), F.A.C."/>
    <n v="0.67"/>
    <n v="0.72"/>
    <s v="US Air Force"/>
    <n v="3.0413683499999998E-7"/>
    <n v="3318.5941237300599"/>
    <n v="7.1328995724632396"/>
    <n v="0.95093110476127996"/>
    <n v="2.1693775003420002E-6"/>
    <n v="2.892131765051E-7"/>
    <n v="1.00930671344E-3"/>
    <n v="8140"/>
    <s v="Roads and Highways"/>
    <n v="8140"/>
    <s v="US Air Force                                    Brevard County"/>
    <s v="US Air Force"/>
    <m/>
    <m/>
    <m/>
    <n v="0"/>
    <n v="1"/>
    <n v="2.1693775003420002E-6"/>
    <n v="2.892131765051E-7"/>
    <n v="1.00930671303E-3"/>
    <m/>
    <n v="-1"/>
    <n v="-1"/>
    <n v="-1"/>
    <n v="-1"/>
    <n v="0"/>
    <m/>
    <m/>
    <s v="Banana River A"/>
    <n v="-1"/>
    <m/>
    <m/>
    <n v="333"/>
    <x v="0"/>
    <m/>
    <x v="0"/>
    <m/>
    <n v="0.17398298615567001"/>
    <n v="8.1857803000000002E-7"/>
  </r>
  <r>
    <n v="830000"/>
    <n v="1400000"/>
    <n v="1400000"/>
    <x v="0"/>
    <x v="0"/>
    <s v="BR1-2"/>
    <s v="62-304.520 (9), F.A.C."/>
    <n v="0.67"/>
    <n v="0.72"/>
    <s v="US Air Force"/>
    <n v="0.50933459487981003"/>
    <n v="3295.0288981578001"/>
    <n v="6.2618398785966498"/>
    <n v="0.84763806711094003"/>
    <n v="3.1893716777673"/>
    <n v="0.43173139151666001"/>
    <n v="1678.2722089604899"/>
    <n v="1730"/>
    <s v="Military"/>
    <n v="1730"/>
    <s v="US Air Force                                    Brevard County"/>
    <s v="US Air Force"/>
    <m/>
    <m/>
    <m/>
    <n v="0"/>
    <n v="1"/>
    <n v="3.1893716777673"/>
    <n v="0.43173139151666001"/>
    <n v="2035.5484322131999"/>
    <m/>
    <n v="-1"/>
    <n v="-1"/>
    <n v="-1"/>
    <n v="-1"/>
    <n v="0"/>
    <m/>
    <m/>
    <s v="Banana River A"/>
    <n v="-1"/>
    <m/>
    <m/>
    <n v="333"/>
    <x v="0"/>
    <m/>
    <x v="0"/>
    <m/>
    <n v="185.36291783615999"/>
    <n v="1.6508908615"/>
  </r>
  <r>
    <n v="830000"/>
    <n v="1400000"/>
    <n v="1400000"/>
    <x v="0"/>
    <x v="0"/>
    <s v="BR1-2"/>
    <s v="62-304.520 (9), F.A.C."/>
    <n v="0.67"/>
    <n v="0.72"/>
    <s v="US Air Force"/>
    <n v="0.61520423300691995"/>
    <n v="3318.9665487790498"/>
    <n v="6.1866016282672502"/>
    <n v="0.82724123738489996"/>
    <n v="3.8060235096375101"/>
    <n v="0.50892231095706997"/>
    <n v="2041.84227001724"/>
    <n v="1730"/>
    <s v="Military"/>
    <n v="1730"/>
    <s v="US Air Force                                    Brevard County"/>
    <s v="US Air Force"/>
    <m/>
    <m/>
    <m/>
    <n v="0"/>
    <n v="1"/>
    <n v="3.8060235096375101"/>
    <n v="0.50892231095706997"/>
    <n v="2041.84227001724"/>
    <m/>
    <n v="-1"/>
    <n v="-1"/>
    <n v="-1"/>
    <n v="-1"/>
    <n v="0"/>
    <m/>
    <m/>
    <s v="Banana River A"/>
    <n v="-1"/>
    <m/>
    <m/>
    <n v="333"/>
    <x v="0"/>
    <m/>
    <x v="0"/>
    <m/>
    <n v="197.417063887745"/>
    <n v="1.6559953528"/>
  </r>
  <r>
    <n v="830000"/>
    <n v="1400000"/>
    <n v="1400000"/>
    <x v="0"/>
    <x v="0"/>
    <s v="BR1-2"/>
    <s v="62-304.520 (9), F.A.C."/>
    <n v="0.67"/>
    <n v="0.72"/>
    <s v="US Air Force"/>
    <n v="2.5593473271899999E-3"/>
    <n v="3318.9665487790498"/>
    <n v="6.1866016282672502"/>
    <n v="0.82724123738489996"/>
    <n v="1.5833662341739999E-2"/>
    <n v="2.1171976498399999E-3"/>
    <n v="8.4943881656772398"/>
    <n v="8140"/>
    <s v="Roads and Highways"/>
    <n v="8140"/>
    <s v="US Air Force                                    Brevard County"/>
    <s v="US Air Force"/>
    <m/>
    <m/>
    <m/>
    <n v="0"/>
    <n v="1"/>
    <n v="1.5833662341739999E-2"/>
    <n v="2.1171976498399999E-3"/>
    <n v="8.4943881656780693"/>
    <m/>
    <n v="-1"/>
    <n v="-1"/>
    <n v="-1"/>
    <n v="-1"/>
    <n v="0"/>
    <m/>
    <m/>
    <s v="Banana River A"/>
    <n v="-1"/>
    <m/>
    <m/>
    <n v="333"/>
    <x v="0"/>
    <m/>
    <x v="0"/>
    <m/>
    <n v="16.0395115535574"/>
    <n v="6.8892036999999998E-3"/>
  </r>
  <r>
    <n v="830000"/>
    <n v="1400000"/>
    <n v="1400000"/>
    <x v="0"/>
    <x v="0"/>
    <s v="BR1-2"/>
    <s v="62-304.520 (9), F.A.C."/>
    <n v="0.67"/>
    <n v="0.72"/>
    <s v="US Air Force"/>
    <n v="0.28872304502594998"/>
    <n v="3295.0288981578001"/>
    <n v="6.2618398785966498"/>
    <n v="0.84763806711094003"/>
    <n v="1.8079374772133501"/>
    <n v="0.24473264381618001"/>
    <n v="951.35077692462301"/>
    <n v="1730"/>
    <s v="Military"/>
    <n v="1730"/>
    <s v="US Air Force                                    Brevard County"/>
    <s v="US Air Force"/>
    <m/>
    <m/>
    <m/>
    <n v="0"/>
    <n v="1"/>
    <n v="1.8079374772133501"/>
    <n v="0.24473264381618001"/>
    <n v="2035.5484320615401"/>
    <m/>
    <n v="-1"/>
    <n v="-1"/>
    <n v="-1"/>
    <n v="-1"/>
    <n v="0"/>
    <m/>
    <m/>
    <s v="Banana River A"/>
    <n v="-1"/>
    <m/>
    <m/>
    <n v="333"/>
    <x v="0"/>
    <m/>
    <x v="0"/>
    <m/>
    <n v="149.82965425738101"/>
    <n v="1.6508908614"/>
  </r>
  <r>
    <n v="830000"/>
    <n v="1400000"/>
    <n v="1400000"/>
    <x v="0"/>
    <x v="0"/>
    <s v="BR1-2"/>
    <s v="62-304.520 (9), F.A.C."/>
    <n v="0.67"/>
    <n v="0.72"/>
    <s v="US Air Force"/>
    <n v="0.61776345352982998"/>
    <n v="3300.42342102676"/>
    <n v="6.1533837750712603"/>
    <n v="0.82279935888033995"/>
    <n v="3.8013356117824602"/>
    <n v="0.50829537350404996"/>
    <n v="2038.8809706842301"/>
    <n v="1730"/>
    <s v="Military"/>
    <n v="1730"/>
    <s v="US Air Force                                    Brevard County"/>
    <s v="US Air Force"/>
    <m/>
    <m/>
    <m/>
    <n v="0"/>
    <n v="1"/>
    <n v="3.8013356117824602"/>
    <n v="0.50829537350404996"/>
    <n v="2038.8809706842301"/>
    <m/>
    <n v="-1"/>
    <n v="-1"/>
    <n v="-1"/>
    <n v="-1"/>
    <n v="0"/>
    <m/>
    <m/>
    <s v="Banana River A"/>
    <n v="-1"/>
    <m/>
    <m/>
    <n v="333"/>
    <x v="0"/>
    <m/>
    <x v="0"/>
    <m/>
    <n v="199.999999977648"/>
    <n v="1.6535936501999999"/>
  </r>
  <r>
    <n v="830000"/>
    <n v="1400000"/>
    <n v="1400000"/>
    <x v="0"/>
    <x v="0"/>
    <s v="BR1-2"/>
    <s v="62-304.520 (9), F.A.C."/>
    <n v="0.67"/>
    <n v="0.72"/>
    <s v="US Air Force"/>
    <n v="0.617763453829"/>
    <n v="3343.08418983603"/>
    <n v="6.7699586163783696"/>
    <n v="0.92071758488448996"/>
    <n v="4.1822330171333499"/>
    <n v="0.56878567523933998"/>
    <n v="2065.2352355542498"/>
    <n v="1730"/>
    <s v="Military"/>
    <n v="1730"/>
    <s v="US Air Force                                    Brevard County"/>
    <s v="US Air Force"/>
    <m/>
    <m/>
    <m/>
    <n v="0"/>
    <n v="1"/>
    <n v="4.1822330171333499"/>
    <n v="0.56878567523933998"/>
    <n v="2065.2352355542498"/>
    <m/>
    <n v="-1"/>
    <n v="-1"/>
    <n v="-1"/>
    <n v="-1"/>
    <n v="0"/>
    <m/>
    <m/>
    <s v="Banana River A"/>
    <n v="-1"/>
    <m/>
    <m/>
    <n v="333"/>
    <x v="0"/>
    <m/>
    <x v="0"/>
    <m/>
    <n v="200.000000026077"/>
    <n v="1.6749677498"/>
  </r>
  <r>
    <n v="830000"/>
    <n v="1400000"/>
    <n v="1400000"/>
    <x v="0"/>
    <x v="0"/>
    <s v="BR1-2"/>
    <s v="62-304.520 (9), F.A.C."/>
    <n v="0.67"/>
    <n v="0.72"/>
    <s v="Natural Lands"/>
    <n v="2.5201345604210001E-2"/>
    <n v="872.89434020375302"/>
    <n v="0"/>
    <n v="0"/>
    <n v="0"/>
    <n v="0"/>
    <n v="21.998111943441501"/>
    <n v="6430"/>
    <s v="Wet prairies"/>
    <n v="6430"/>
    <s v="US Air Force                                    Brevard County"/>
    <s v="US Air Force"/>
    <m/>
    <m/>
    <s v="Natural Lands"/>
    <n v="0"/>
    <n v="1"/>
    <n v="0"/>
    <n v="0"/>
    <n v="115.541117224649"/>
    <m/>
    <n v="-1"/>
    <n v="-1"/>
    <n v="-1"/>
    <n v="-1"/>
    <n v="0"/>
    <m/>
    <m/>
    <s v="Banana River A"/>
    <n v="-1"/>
    <m/>
    <m/>
    <n v="333"/>
    <x v="0"/>
    <m/>
    <x v="0"/>
    <m/>
    <n v="98.202241127036103"/>
    <n v="9.3707313200000003E-2"/>
  </r>
  <r>
    <n v="830000"/>
    <n v="1400000"/>
    <n v="1400000"/>
    <x v="0"/>
    <x v="0"/>
    <s v="BR1-2"/>
    <s v="62-304.520 (9), F.A.C."/>
    <n v="0.67"/>
    <n v="0.72"/>
    <s v="Natural Lands"/>
    <n v="0.48539792892595002"/>
    <n v="872.89434020375302"/>
    <n v="0"/>
    <n v="0"/>
    <n v="0"/>
    <n v="0"/>
    <n v="423.70110490608801"/>
    <n v="5300"/>
    <s v="Reservoirs"/>
    <n v="5300"/>
    <s v="US Air Force                                    Brevard County"/>
    <s v="US Air Force"/>
    <m/>
    <m/>
    <s v="Natural Lands"/>
    <n v="0"/>
    <n v="1"/>
    <n v="0"/>
    <n v="0"/>
    <n v="423.70110490608801"/>
    <m/>
    <n v="-1"/>
    <n v="-1"/>
    <n v="-1"/>
    <n v="-1"/>
    <n v="0"/>
    <m/>
    <m/>
    <s v="Banana River A"/>
    <n v="-1"/>
    <m/>
    <m/>
    <n v="333"/>
    <x v="0"/>
    <m/>
    <x v="0"/>
    <m/>
    <n v="181.36978283673599"/>
    <n v="0.34363431049999998"/>
  </r>
  <r>
    <n v="830000"/>
    <n v="1400000"/>
    <n v="1400000"/>
    <x v="0"/>
    <x v="0"/>
    <s v="BR1-2"/>
    <s v="62-304.520 (9), F.A.C."/>
    <n v="0.67"/>
    <n v="0.72"/>
    <s v="US Air Force"/>
    <n v="0.10499946719177999"/>
    <n v="3371.8520177441701"/>
    <n v="7.2966725272415696"/>
    <n v="0.97177801906588002"/>
    <n v="0.76614672763330005"/>
    <n v="0.1020361742306"/>
    <n v="354.04266531268303"/>
    <n v="1730"/>
    <s v="Military"/>
    <n v="1730"/>
    <s v="US Air Force                                    Brevard County"/>
    <s v="US Air Force"/>
    <m/>
    <m/>
    <m/>
    <n v="0"/>
    <n v="1"/>
    <n v="0.76614672763330005"/>
    <n v="0.1020361742306"/>
    <n v="354.04266531268303"/>
    <m/>
    <n v="-1"/>
    <n v="-1"/>
    <n v="-1"/>
    <n v="-1"/>
    <n v="0"/>
    <m/>
    <m/>
    <s v="Banana River A"/>
    <n v="-1"/>
    <m/>
    <m/>
    <n v="333"/>
    <x v="0"/>
    <m/>
    <x v="0"/>
    <m/>
    <n v="102.262586216495"/>
    <n v="0.2871392257"/>
  </r>
  <r>
    <n v="830000"/>
    <n v="1400000"/>
    <n v="1400000"/>
    <x v="0"/>
    <x v="0"/>
    <s v="BR1-2"/>
    <s v="62-304.520 (9), F.A.C."/>
    <n v="0.67"/>
    <n v="0.72"/>
    <s v="US Air Force"/>
    <n v="0.29978714931405998"/>
    <n v="3371.8520177441701"/>
    <n v="7.2966725272415696"/>
    <n v="0.97177801906588002"/>
    <n v="2.18744865642002"/>
    <n v="0.29132656210183"/>
    <n v="1010.83790430841"/>
    <n v="1730"/>
    <s v="Military"/>
    <n v="1730"/>
    <s v="US Air Force                                    Brevard County"/>
    <s v="US Air Force"/>
    <m/>
    <m/>
    <m/>
    <n v="0"/>
    <n v="1"/>
    <n v="2.18744865642002"/>
    <n v="0.29132656210183"/>
    <n v="1010.83790430841"/>
    <m/>
    <n v="-1"/>
    <n v="-1"/>
    <n v="-1"/>
    <n v="-1"/>
    <n v="0"/>
    <m/>
    <m/>
    <s v="Banana River A"/>
    <n v="-1"/>
    <m/>
    <m/>
    <n v="333"/>
    <x v="0"/>
    <m/>
    <x v="0"/>
    <m/>
    <n v="159.09039631691701"/>
    <n v="0.81981987369999998"/>
  </r>
  <r>
    <n v="830000"/>
    <n v="1400000"/>
    <n v="1400000"/>
    <x v="0"/>
    <x v="0"/>
    <s v="BR1-2"/>
    <s v="62-304.520 (9), F.A.C."/>
    <n v="0.67"/>
    <n v="0.72"/>
    <s v="US Air Force"/>
    <n v="0.21297679870512001"/>
    <n v="3371.8520177441701"/>
    <n v="7.2966725272415696"/>
    <n v="0.97177801906588002"/>
    <n v="1.5540219560515101"/>
    <n v="0.20696617155265001"/>
    <n v="718.12624844655602"/>
    <n v="8140"/>
    <s v="Roads and Highways"/>
    <n v="8140"/>
    <s v="US Air Force                                    Brevard County"/>
    <s v="US Air Force"/>
    <m/>
    <m/>
    <m/>
    <n v="0"/>
    <n v="1"/>
    <n v="1.5540219560515101"/>
    <n v="0.20696617155265001"/>
    <n v="718.12624844655602"/>
    <m/>
    <n v="-1"/>
    <n v="-1"/>
    <n v="-1"/>
    <n v="-1"/>
    <n v="0"/>
    <m/>
    <m/>
    <s v="Banana River A"/>
    <n v="-1"/>
    <m/>
    <m/>
    <n v="333"/>
    <x v="0"/>
    <m/>
    <x v="0"/>
    <m/>
    <n v="145.414135904272"/>
    <n v="0.58242193710000001"/>
  </r>
  <r>
    <n v="830000"/>
    <n v="1400000"/>
    <n v="1400000"/>
    <x v="0"/>
    <x v="0"/>
    <s v="BR1-2"/>
    <s v="62-304.520 (9), F.A.C."/>
    <n v="0.67"/>
    <n v="0.72"/>
    <s v="Natural Lands"/>
    <n v="0.60248883719160995"/>
    <n v="572.52489833948505"/>
    <n v="0"/>
    <n v="0"/>
    <n v="0"/>
    <n v="0"/>
    <n v="344.93986026380298"/>
    <n v="5300"/>
    <s v="Reservoirs"/>
    <n v="5300"/>
    <s v="US Air Force                                    Brevard County"/>
    <s v="US Air Force"/>
    <m/>
    <m/>
    <s v="Natural Lands"/>
    <n v="0"/>
    <n v="1"/>
    <n v="0"/>
    <n v="0"/>
    <n v="352.54498931877299"/>
    <m/>
    <n v="-1"/>
    <n v="-1"/>
    <n v="-1"/>
    <n v="-1"/>
    <n v="0"/>
    <m/>
    <m/>
    <s v="Banana River A"/>
    <n v="-1"/>
    <m/>
    <m/>
    <n v="333"/>
    <x v="0"/>
    <m/>
    <x v="0"/>
    <m/>
    <n v="193.57543238609699"/>
    <n v="0.28592456550000001"/>
  </r>
  <r>
    <n v="830000"/>
    <n v="1400000"/>
    <n v="1400000"/>
    <x v="0"/>
    <x v="0"/>
    <s v="BR1-2"/>
    <s v="62-304.520 (9), F.A.C."/>
    <n v="0.67"/>
    <n v="0.72"/>
    <s v="US Air Force"/>
    <n v="0.22317368646637001"/>
    <n v="3320.6299253103498"/>
    <n v="7.13702770524276"/>
    <n v="0.95149227528990998"/>
    <n v="1.5927967833916701"/>
    <n v="0.21234803872072"/>
    <n v="741.07722182207101"/>
    <n v="1730"/>
    <s v="Military"/>
    <n v="1730"/>
    <s v="US Air Force                                    Brevard County"/>
    <s v="US Air Force"/>
    <m/>
    <m/>
    <m/>
    <n v="0"/>
    <n v="1"/>
    <n v="1.5927967833916701"/>
    <n v="0.21234803872072"/>
    <n v="2051.3638115476801"/>
    <m/>
    <n v="-1"/>
    <n v="-1"/>
    <n v="-1"/>
    <n v="-1"/>
    <n v="0"/>
    <m/>
    <m/>
    <s v="Banana River A"/>
    <n v="-1"/>
    <m/>
    <m/>
    <n v="333"/>
    <x v="0"/>
    <m/>
    <x v="0"/>
    <m/>
    <n v="147.51876601755899"/>
    <n v="1.6637176087000001"/>
  </r>
  <r>
    <n v="830000"/>
    <n v="1400000"/>
    <n v="1400000"/>
    <x v="0"/>
    <x v="0"/>
    <s v="BR1-2"/>
    <s v="62-304.520 (9), F.A.C."/>
    <n v="0.67"/>
    <n v="0.72"/>
    <s v="US Air Force"/>
    <n v="0.61776345350680995"/>
    <n v="3323.5009767745801"/>
    <n v="6.6809917960658698"/>
    <n v="0.88994168981874"/>
    <n v="4.1272725647883801"/>
    <n v="0.54977345172212"/>
    <n v="2053.1374411455499"/>
    <n v="1730"/>
    <s v="Military"/>
    <n v="1730"/>
    <s v="US Air Force                                    Brevard County"/>
    <s v="US Air Force"/>
    <m/>
    <m/>
    <m/>
    <n v="0"/>
    <n v="1"/>
    <n v="4.1272725647883801"/>
    <n v="0.54977345172212"/>
    <n v="2053.1374411455499"/>
    <m/>
    <n v="-1"/>
    <n v="-1"/>
    <n v="-1"/>
    <n v="-1"/>
    <n v="0"/>
    <m/>
    <m/>
    <s v="Banana River A"/>
    <n v="-1"/>
    <m/>
    <m/>
    <n v="333"/>
    <x v="0"/>
    <m/>
    <x v="0"/>
    <m/>
    <n v="199.999999973923"/>
    <n v="1.6651560755000001"/>
  </r>
  <r>
    <n v="830000"/>
    <n v="1400000"/>
    <n v="1400000"/>
    <x v="0"/>
    <x v="0"/>
    <s v="BR1-2"/>
    <s v="62-304.520 (9), F.A.C."/>
    <n v="0.67"/>
    <n v="0.72"/>
    <s v="US Air Force"/>
    <n v="0.61776345371394004"/>
    <n v="3323.1527436094798"/>
    <n v="6.19645987871119"/>
    <n v="0.82862024654334998"/>
    <n v="3.82794645547248"/>
    <n v="0.51189130532190996"/>
    <n v="2052.9223161111399"/>
    <n v="1730"/>
    <s v="Military"/>
    <n v="1730"/>
    <s v="US Air Force                                    Brevard County"/>
    <s v="US Air Force"/>
    <m/>
    <m/>
    <m/>
    <n v="0"/>
    <n v="1"/>
    <n v="3.82794645547248"/>
    <n v="0.51189130532190996"/>
    <n v="2052.9223161111399"/>
    <m/>
    <n v="-1"/>
    <n v="-1"/>
    <n v="-1"/>
    <n v="-1"/>
    <n v="0"/>
    <m/>
    <m/>
    <s v="Banana River A"/>
    <n v="-1"/>
    <m/>
    <m/>
    <n v="333"/>
    <x v="0"/>
    <m/>
    <x v="0"/>
    <m/>
    <n v="200.00000000745001"/>
    <n v="1.6649816027"/>
  </r>
  <r>
    <n v="830000"/>
    <n v="1400000"/>
    <n v="1400000"/>
    <x v="0"/>
    <x v="0"/>
    <s v="BR1-2"/>
    <s v="62-304.520 (9), F.A.C."/>
    <n v="0.67"/>
    <n v="0.72"/>
    <s v="Natural Lands"/>
    <n v="0.11454959337388"/>
    <n v="2620.3329115337101"/>
    <n v="3.5108572775675899"/>
    <n v="0.46333554949155997"/>
    <n v="0.40216727353912002"/>
    <n v="5.307489878992E-2"/>
    <n v="300.15806952039998"/>
    <n v="5300"/>
    <s v="Reservoirs"/>
    <n v="5300"/>
    <s v="US Air Force                                    Brevard County"/>
    <s v="US Air Force"/>
    <m/>
    <m/>
    <s v="Natural Lands"/>
    <n v="0"/>
    <n v="1"/>
    <n v="0.40216727353912002"/>
    <n v="5.307489878992E-2"/>
    <n v="300.15806952039998"/>
    <m/>
    <n v="-1"/>
    <n v="-1"/>
    <n v="-1"/>
    <n v="-1"/>
    <n v="0"/>
    <m/>
    <m/>
    <s v="Banana River A"/>
    <n v="-1"/>
    <m/>
    <m/>
    <n v="333"/>
    <x v="0"/>
    <m/>
    <x v="0"/>
    <m/>
    <n v="107.050110219939"/>
    <n v="0.24343720160000001"/>
  </r>
  <r>
    <n v="830000"/>
    <n v="1400000"/>
    <n v="1400000"/>
    <x v="0"/>
    <x v="0"/>
    <s v="BR1-2"/>
    <s v="62-304.520 (9), F.A.C."/>
    <n v="0.67"/>
    <n v="0.72"/>
    <s v="US Air Force"/>
    <n v="0.50321372360545003"/>
    <n v="2620.3329115337101"/>
    <n v="3.5108572775675899"/>
    <n v="0.46333554949155997"/>
    <n v="1.76671156369208"/>
    <n v="0.23315680713841999"/>
    <n v="1318.5874814987801"/>
    <n v="1730"/>
    <s v="Military"/>
    <n v="1730"/>
    <s v="US Air Force                                    Brevard County"/>
    <s v="US Air Force"/>
    <m/>
    <m/>
    <m/>
    <n v="0"/>
    <n v="1"/>
    <n v="1.76671156369208"/>
    <n v="0.23315680713841999"/>
    <n v="1318.5874814987801"/>
    <m/>
    <n v="-1"/>
    <n v="-1"/>
    <n v="-1"/>
    <n v="-1"/>
    <n v="0"/>
    <m/>
    <m/>
    <s v="Banana River A"/>
    <n v="-1"/>
    <m/>
    <m/>
    <n v="333"/>
    <x v="0"/>
    <m/>
    <x v="0"/>
    <m/>
    <n v="182.678536898419"/>
    <n v="1.0694140158000001"/>
  </r>
  <r>
    <n v="830000"/>
    <n v="1400000"/>
    <n v="1400000"/>
    <x v="0"/>
    <x v="0"/>
    <s v="BR1-2"/>
    <s v="62-304.520 (9), F.A.C."/>
    <n v="0.67"/>
    <n v="0.72"/>
    <s v="US Air Force"/>
    <n v="0.61776345339174998"/>
    <n v="3320.1925877652902"/>
    <n v="6.1907600990934002"/>
    <n v="0.82784233200771995"/>
    <n v="3.8244253379358"/>
    <n v="0.51141073788497005"/>
    <n v="2051.0936389435801"/>
    <n v="1730"/>
    <s v="Military"/>
    <n v="1730"/>
    <s v="US Air Force                                    Brevard County"/>
    <s v="US Air Force"/>
    <m/>
    <m/>
    <m/>
    <n v="0"/>
    <n v="1"/>
    <n v="3.8244253379358"/>
    <n v="0.51141073788497005"/>
    <n v="2051.0936389435801"/>
    <m/>
    <n v="-1"/>
    <n v="-1"/>
    <n v="-1"/>
    <n v="-1"/>
    <n v="0"/>
    <m/>
    <m/>
    <s v="Banana River A"/>
    <n v="-1"/>
    <m/>
    <m/>
    <n v="333"/>
    <x v="0"/>
    <m/>
    <x v="0"/>
    <m/>
    <n v="199.999999955296"/>
    <n v="1.6634984906000001"/>
  </r>
  <r>
    <n v="830000"/>
    <n v="1400000"/>
    <n v="1400000"/>
    <x v="0"/>
    <x v="0"/>
    <s v="BR1-2"/>
    <s v="62-304.520 (9), F.A.C."/>
    <n v="0.67"/>
    <n v="0.72"/>
    <s v="US Air Force"/>
    <n v="0.61776345375996"/>
    <n v="3301.2325239032998"/>
    <n v="6.1550469869417599"/>
    <n v="0.82303524794412997"/>
    <n v="3.8023630847080199"/>
    <n v="0.50844109733616005"/>
    <n v="2039.38080563123"/>
    <n v="1730"/>
    <s v="Military"/>
    <n v="1730"/>
    <s v="US Air Force                                    Brevard County"/>
    <s v="US Air Force"/>
    <m/>
    <m/>
    <m/>
    <n v="0"/>
    <n v="1"/>
    <n v="3.8023630847080199"/>
    <n v="0.50844109733616005"/>
    <n v="2039.38080563123"/>
    <m/>
    <n v="-1"/>
    <n v="-1"/>
    <n v="-1"/>
    <n v="-1"/>
    <n v="0"/>
    <m/>
    <m/>
    <s v="Banana River A"/>
    <n v="-1"/>
    <m/>
    <m/>
    <n v="333"/>
    <x v="0"/>
    <m/>
    <x v="0"/>
    <m/>
    <n v="200.00000001490099"/>
    <n v="1.6539990312999999"/>
  </r>
  <r>
    <n v="830000"/>
    <n v="1400000"/>
    <n v="1400000"/>
    <x v="0"/>
    <x v="0"/>
    <s v="BR1-2"/>
    <s v="62-304.520 (9), F.A.C."/>
    <n v="0.67"/>
    <n v="0.72"/>
    <s v="US Air Force"/>
    <n v="0.61776345359886997"/>
    <n v="3318.5462042277099"/>
    <n v="6.1875197396788302"/>
    <n v="0.82739415031607"/>
    <n v="3.8224235635951902"/>
    <n v="0.51113386778675995"/>
    <n v="2050.0765640511399"/>
    <n v="1730"/>
    <s v="Military"/>
    <n v="1730"/>
    <s v="US Air Force                                    Brevard County"/>
    <s v="US Air Force"/>
    <m/>
    <m/>
    <m/>
    <n v="0"/>
    <n v="1"/>
    <n v="3.8224235635951902"/>
    <n v="0.51113386778675995"/>
    <n v="2050.0765640511399"/>
    <m/>
    <n v="-1"/>
    <n v="-1"/>
    <n v="-1"/>
    <n v="-1"/>
    <n v="0"/>
    <m/>
    <m/>
    <s v="Banana River A"/>
    <n v="-1"/>
    <m/>
    <m/>
    <n v="333"/>
    <x v="0"/>
    <m/>
    <x v="0"/>
    <m/>
    <n v="199.99999998882399"/>
    <n v="1.6626736123999999"/>
  </r>
  <r>
    <n v="830000"/>
    <n v="1400000"/>
    <n v="1400000"/>
    <x v="0"/>
    <x v="0"/>
    <s v="BR1-2"/>
    <s v="62-304.520 (9), F.A.C."/>
    <n v="0.67"/>
    <n v="0.72"/>
    <s v="US Air Force"/>
    <n v="2.2333436302320001E-2"/>
    <n v="3304.4311324956798"/>
    <n v="6.1461624203451501"/>
    <n v="0.82158003350167996"/>
    <n v="0.13726492691851999"/>
    <n v="1.834870534547E-2"/>
    <n v="73.799302213015295"/>
    <n v="8140"/>
    <s v="Roads and Highways"/>
    <n v="8140"/>
    <s v="US Air Force                                    Brevard County"/>
    <s v="US Air Force"/>
    <m/>
    <m/>
    <m/>
    <n v="0"/>
    <n v="1"/>
    <n v="0.13726492691851999"/>
    <n v="1.834870534547E-2"/>
    <n v="73.799302213015594"/>
    <m/>
    <n v="-1"/>
    <n v="-1"/>
    <n v="-1"/>
    <n v="-1"/>
    <n v="0"/>
    <m/>
    <m/>
    <s v="Banana River A"/>
    <n v="-1"/>
    <m/>
    <m/>
    <n v="333"/>
    <x v="0"/>
    <m/>
    <x v="0"/>
    <m/>
    <n v="47.168117375913901"/>
    <n v="5.9853448699999999E-2"/>
  </r>
  <r>
    <n v="830000"/>
    <n v="1400000"/>
    <n v="1400000"/>
    <x v="0"/>
    <x v="0"/>
    <s v="BR1-2"/>
    <s v="62-304.520 (9), F.A.C."/>
    <n v="0.67"/>
    <n v="0.72"/>
    <s v="US Air Force"/>
    <n v="0.59542990860387002"/>
    <n v="3304.4311324956798"/>
    <n v="6.1461624203451501"/>
    <n v="0.82158003350167996"/>
    <n v="3.6596089282106599"/>
    <n v="0.48919332425867001"/>
    <n v="1967.55712720969"/>
    <n v="1730"/>
    <s v="Military"/>
    <n v="1730"/>
    <s v="US Air Force                                    Brevard County"/>
    <s v="US Air Force"/>
    <m/>
    <m/>
    <m/>
    <n v="0"/>
    <n v="1"/>
    <n v="3.6596089282106599"/>
    <n v="0.48919332425867001"/>
    <n v="1967.55712720969"/>
    <m/>
    <n v="-1"/>
    <n v="-1"/>
    <n v="-1"/>
    <n v="-1"/>
    <n v="0"/>
    <m/>
    <m/>
    <s v="Banana River A"/>
    <n v="-1"/>
    <m/>
    <m/>
    <n v="333"/>
    <x v="0"/>
    <m/>
    <x v="0"/>
    <m/>
    <n v="192.335472149639"/>
    <n v="1.5957478728000001"/>
  </r>
  <r>
    <n v="830000"/>
    <n v="1400000"/>
    <n v="1400000"/>
    <x v="0"/>
    <x v="0"/>
    <s v="BR1-2"/>
    <s v="62-304.520 (9), F.A.C."/>
    <n v="0.67"/>
    <n v="0.72"/>
    <s v="Natural Lands"/>
    <n v="2.279341153979E-2"/>
    <n v="3268.44684503706"/>
    <n v="6.4244430623731201"/>
    <n v="0.83363250579550996"/>
    <n v="0.14643497463461999"/>
    <n v="1.9001328777539999E-2"/>
    <n v="74.499054034861203"/>
    <n v="4280"/>
    <s v="Cabbage palm"/>
    <n v="4280"/>
    <s v="US Air Force                                    Brevard County"/>
    <s v="US Air Force"/>
    <m/>
    <m/>
    <s v="Natural Lands"/>
    <n v="0"/>
    <n v="1"/>
    <n v="0.14643497463461999"/>
    <n v="1.9001328777539999E-2"/>
    <n v="204.897307705354"/>
    <m/>
    <n v="-1"/>
    <n v="-1"/>
    <n v="-1"/>
    <n v="-1"/>
    <n v="0"/>
    <m/>
    <m/>
    <s v="Banana River A"/>
    <n v="-1"/>
    <m/>
    <m/>
    <n v="333"/>
    <x v="0"/>
    <m/>
    <x v="0"/>
    <m/>
    <n v="45.124012267922097"/>
    <n v="0.16617786509999999"/>
  </r>
  <r>
    <n v="830000"/>
    <n v="1400000"/>
    <n v="1400000"/>
    <x v="0"/>
    <x v="0"/>
    <s v="BR1-2"/>
    <s v="62-304.520 (9), F.A.C."/>
    <n v="0.67"/>
    <n v="0.72"/>
    <s v="US Air Force"/>
    <n v="0.42229607495263"/>
    <n v="3268.44684503706"/>
    <n v="6.4244430623731201"/>
    <n v="0.83363250579550996"/>
    <n v="2.7130170889968399"/>
    <n v="0.35203973515037001"/>
    <n v="1380.2522738504599"/>
    <n v="1730"/>
    <s v="Military"/>
    <n v="1730"/>
    <s v="US Air Force                                    Brevard County"/>
    <s v="US Air Force"/>
    <m/>
    <m/>
    <m/>
    <n v="0"/>
    <n v="1"/>
    <n v="2.7130170889968399"/>
    <n v="0.35203973515037001"/>
    <n v="1814.2292496774"/>
    <m/>
    <n v="-1"/>
    <n v="-1"/>
    <n v="-1"/>
    <n v="-1"/>
    <n v="0"/>
    <m/>
    <m/>
    <s v="Banana River A"/>
    <n v="-1"/>
    <m/>
    <m/>
    <n v="333"/>
    <x v="0"/>
    <m/>
    <x v="0"/>
    <m/>
    <n v="190.23184816460801"/>
    <n v="1.4713943630999999"/>
  </r>
  <r>
    <n v="830000"/>
    <n v="1400000"/>
    <n v="1400000"/>
    <x v="0"/>
    <x v="0"/>
    <s v="BR1-2"/>
    <s v="62-304.520 (9), F.A.C."/>
    <n v="0.67"/>
    <n v="0.72"/>
    <s v="US Air Force"/>
    <n v="0.53317876616182003"/>
    <n v="3332.7916464447799"/>
    <n v="6.1589306489364901"/>
    <n v="0.82259861841337001"/>
    <n v="3.2838110442761899"/>
    <n v="0.43859211641205997"/>
    <n v="1776.97373792586"/>
    <n v="1730"/>
    <s v="Military"/>
    <n v="1730"/>
    <s v="US Air Force                                    Brevard County"/>
    <s v="US Air Force"/>
    <m/>
    <m/>
    <m/>
    <n v="0"/>
    <n v="1"/>
    <n v="3.2838110442761899"/>
    <n v="0.43859211641205997"/>
    <n v="1776.97373792586"/>
    <m/>
    <n v="-1"/>
    <n v="-1"/>
    <n v="-1"/>
    <n v="-1"/>
    <n v="0"/>
    <m/>
    <m/>
    <s v="Banana River A"/>
    <n v="-1"/>
    <m/>
    <m/>
    <n v="333"/>
    <x v="0"/>
    <m/>
    <x v="0"/>
    <m/>
    <n v="185.154266600445"/>
    <n v="1.4411790251000001"/>
  </r>
  <r>
    <n v="830000"/>
    <n v="1400000"/>
    <n v="1400000"/>
    <x v="0"/>
    <x v="0"/>
    <s v="BR1-2"/>
    <s v="62-304.520 (9), F.A.C."/>
    <n v="0.67"/>
    <n v="0.72"/>
    <s v="US Air Force"/>
    <n v="8.3026152942419995E-2"/>
    <n v="3332.7916464447799"/>
    <n v="6.1589306489364901"/>
    <n v="0.82259861841337001"/>
    <n v="0.51135231802035996"/>
    <n v="6.8297198702610001E-2"/>
    <n v="276.708868962944"/>
    <n v="8140"/>
    <s v="Roads and Highways"/>
    <n v="8140"/>
    <s v="US Air Force                                    Brevard County"/>
    <s v="US Air Force"/>
    <m/>
    <m/>
    <m/>
    <n v="0"/>
    <n v="1"/>
    <n v="0.51135231802035996"/>
    <n v="6.8297198702610001E-2"/>
    <n v="276.70886896294502"/>
    <m/>
    <n v="-1"/>
    <n v="-1"/>
    <n v="-1"/>
    <n v="-1"/>
    <n v="0"/>
    <m/>
    <m/>
    <s v="Banana River A"/>
    <n v="-1"/>
    <m/>
    <m/>
    <n v="333"/>
    <x v="0"/>
    <m/>
    <x v="0"/>
    <m/>
    <n v="90.420461332983706"/>
    <n v="0.2244191962"/>
  </r>
  <r>
    <n v="830000"/>
    <n v="1400000"/>
    <n v="1400000"/>
    <x v="0"/>
    <x v="0"/>
    <s v="BR1-2"/>
    <s v="62-304.520 (9), F.A.C."/>
    <n v="0.67"/>
    <n v="0.72"/>
    <s v="US Air Force"/>
    <n v="1.5587515245399999E-3"/>
    <n v="3332.7916464447799"/>
    <n v="6.1589306489364901"/>
    <n v="0.82259861841337001"/>
    <n v="9.6002425385999998E-3"/>
    <n v="1.28222685054E-3"/>
    <n v="5.1949940598899804"/>
    <n v="1730"/>
    <s v="Military"/>
    <n v="1730"/>
    <s v="US Air Force                                    Brevard County"/>
    <s v="US Air Force"/>
    <m/>
    <m/>
    <m/>
    <n v="0"/>
    <n v="1"/>
    <n v="9.6002425385999998E-3"/>
    <n v="1.28222685054E-3"/>
    <n v="5.1949940598907096"/>
    <m/>
    <n v="-1"/>
    <n v="-1"/>
    <n v="-1"/>
    <n v="-1"/>
    <n v="0"/>
    <m/>
    <m/>
    <s v="Banana River A"/>
    <n v="-1"/>
    <m/>
    <m/>
    <n v="333"/>
    <x v="0"/>
    <m/>
    <x v="0"/>
    <m/>
    <n v="12.606518720948101"/>
    <n v="4.2132960999999997E-3"/>
  </r>
  <r>
    <n v="830000"/>
    <n v="1400000"/>
    <n v="1400000"/>
    <x v="0"/>
    <x v="0"/>
    <s v="BR1-2"/>
    <s v="62-304.520 (9), F.A.C."/>
    <n v="0.67"/>
    <n v="0.72"/>
    <s v="US Air Force"/>
    <n v="0.61776345378298003"/>
    <n v="3312.40700779599"/>
    <n v="6.1760746926973402"/>
    <n v="0.82586386453006"/>
    <n v="3.8153532329823698"/>
    <n v="0.51018851330665005"/>
    <n v="2046.283993471"/>
    <n v="1730"/>
    <s v="Military"/>
    <n v="1730"/>
    <s v="US Air Force                                    Brevard County"/>
    <s v="US Air Force"/>
    <m/>
    <m/>
    <m/>
    <n v="0"/>
    <n v="1"/>
    <n v="3.8153532329823698"/>
    <n v="0.51018851330665005"/>
    <n v="2046.283993471"/>
    <m/>
    <n v="-1"/>
    <n v="-1"/>
    <n v="-1"/>
    <n v="-1"/>
    <n v="0"/>
    <m/>
    <m/>
    <s v="Banana River A"/>
    <n v="-1"/>
    <m/>
    <m/>
    <n v="333"/>
    <x v="0"/>
    <m/>
    <x v="0"/>
    <m/>
    <n v="200.000000018626"/>
    <n v="1.6595977237999999"/>
  </r>
  <r>
    <n v="830000"/>
    <n v="1400000"/>
    <n v="1400000"/>
    <x v="0"/>
    <x v="0"/>
    <s v="BR1-2"/>
    <s v="62-304.520 (9), F.A.C."/>
    <n v="0.67"/>
    <n v="0.72"/>
    <s v="US Air Force"/>
    <n v="0.61776345373694996"/>
    <n v="3320.1925864047398"/>
    <n v="6.1907600965565299"/>
    <n v="0.82784233166848997"/>
    <n v="3.8244253385056801"/>
    <n v="0.51141073796117997"/>
    <n v="2051.0936392492199"/>
    <n v="1730"/>
    <s v="Military"/>
    <n v="1730"/>
    <s v="US Air Force                                    Brevard County"/>
    <s v="US Air Force"/>
    <m/>
    <m/>
    <m/>
    <n v="0"/>
    <n v="1"/>
    <n v="3.8244253385056801"/>
    <n v="0.51141073796117997"/>
    <n v="2051.0936392492199"/>
    <m/>
    <n v="-1"/>
    <n v="-1"/>
    <n v="-1"/>
    <n v="-1"/>
    <n v="0"/>
    <m/>
    <m/>
    <s v="Banana River A"/>
    <n v="-1"/>
    <m/>
    <m/>
    <n v="333"/>
    <x v="0"/>
    <m/>
    <x v="0"/>
    <m/>
    <n v="200.00000001117499"/>
    <n v="1.6634984908999999"/>
  </r>
  <r>
    <n v="830000"/>
    <n v="1400000"/>
    <n v="1400000"/>
    <x v="0"/>
    <x v="0"/>
    <s v="BR1-2"/>
    <s v="62-304.520 (9), F.A.C."/>
    <n v="0.67"/>
    <n v="0.72"/>
    <s v="US Air Force"/>
    <n v="0.15874955698432"/>
    <n v="3295.8213799212399"/>
    <n v="7.0857315122731999"/>
    <n v="0.94456504056992996"/>
    <n v="1.12485673848326"/>
    <n v="0.14994928173336"/>
    <n v="523.21018396197303"/>
    <n v="1730"/>
    <s v="Military"/>
    <n v="1730"/>
    <s v="US Air Force                                    Brevard County"/>
    <s v="US Air Force"/>
    <m/>
    <m/>
    <m/>
    <n v="0"/>
    <n v="1"/>
    <n v="1.12485673848326"/>
    <n v="0.14994928173336"/>
    <n v="2036.03799871193"/>
    <m/>
    <n v="-1"/>
    <n v="-1"/>
    <n v="-1"/>
    <n v="-1"/>
    <n v="0"/>
    <m/>
    <m/>
    <s v="Banana River A"/>
    <n v="-1"/>
    <m/>
    <m/>
    <n v="333"/>
    <x v="0"/>
    <m/>
    <x v="0"/>
    <m/>
    <n v="124.41766263260899"/>
    <n v="1.6512879145999999"/>
  </r>
  <r>
    <n v="830000"/>
    <n v="1400000"/>
    <n v="1400000"/>
    <x v="0"/>
    <x v="0"/>
    <s v="BR1-2"/>
    <s v="62-304.520 (9), F.A.C."/>
    <n v="0.67"/>
    <n v="0.72"/>
    <s v="US Air Force"/>
    <n v="0.56870503476906997"/>
    <n v="3316.16077237846"/>
    <n v="7.1318422675545499"/>
    <n v="0.95063332747609997"/>
    <n v="4.0559146047371302"/>
    <n v="0.54062995955492998"/>
    <n v="1885.9173273553199"/>
    <n v="1730"/>
    <s v="Military"/>
    <n v="1730"/>
    <s v="US Air Force                                    Brevard County"/>
    <s v="US Air Force"/>
    <m/>
    <m/>
    <m/>
    <n v="0"/>
    <n v="1"/>
    <n v="4.0559146047371302"/>
    <n v="0.54062995955492998"/>
    <n v="2035.6918336061401"/>
    <m/>
    <n v="-1"/>
    <n v="-1"/>
    <n v="-1"/>
    <n v="-1"/>
    <n v="0"/>
    <m/>
    <m/>
    <s v="Banana River A"/>
    <n v="-1"/>
    <m/>
    <m/>
    <n v="333"/>
    <x v="0"/>
    <m/>
    <x v="0"/>
    <m/>
    <n v="185.799388404566"/>
    <n v="1.6510071642999999"/>
  </r>
  <r>
    <n v="830000"/>
    <n v="1400000"/>
    <n v="1400000"/>
    <x v="0"/>
    <x v="0"/>
    <s v="BR1-2"/>
    <s v="62-304.520 (9), F.A.C."/>
    <n v="0.67"/>
    <n v="0.72"/>
    <s v="US Air Force"/>
    <n v="3.8932777016900001E-3"/>
    <n v="3316.16077237846"/>
    <n v="7.1318422675545499"/>
    <n v="0.95063332747609997"/>
    <n v="2.7766242472289999E-2"/>
    <n v="3.7010795363499999E-3"/>
    <n v="12.9107347903433"/>
    <n v="8140"/>
    <s v="Roads and Highways"/>
    <n v="8140"/>
    <s v="US Air Force                                    Brevard County"/>
    <s v="US Air Force"/>
    <m/>
    <m/>
    <m/>
    <n v="0"/>
    <n v="1"/>
    <n v="2.7766242472289999E-2"/>
    <n v="3.7010795363499999E-3"/>
    <n v="12.910734790344801"/>
    <m/>
    <n v="-1"/>
    <n v="-1"/>
    <n v="-1"/>
    <n v="-1"/>
    <n v="0"/>
    <m/>
    <m/>
    <s v="Banana River A"/>
    <n v="-1"/>
    <m/>
    <m/>
    <n v="333"/>
    <x v="0"/>
    <m/>
    <x v="0"/>
    <m/>
    <n v="19.794274437199899"/>
    <n v="1.04709933E-2"/>
  </r>
  <r>
    <n v="830000"/>
    <n v="1400000"/>
    <n v="1400000"/>
    <x v="0"/>
    <x v="0"/>
    <s v="BR1-2"/>
    <s v="62-304.520 (9), F.A.C."/>
    <n v="0.67"/>
    <n v="0.72"/>
    <s v="Natural Lands"/>
    <n v="0.13403189749684"/>
    <n v="2334.9330751114999"/>
    <n v="4.5796701058483604"/>
    <n v="0.62637409534999"/>
    <n v="0.61382187419642997"/>
    <n v="8.3954108542629996E-2"/>
    <n v="312.95551058533999"/>
    <n v="3200"/>
    <s v="Shrub and Brushland"/>
    <n v="3200"/>
    <s v="US Air Force                                    Brevard County"/>
    <s v="US Air Force"/>
    <m/>
    <m/>
    <s v="Natural Lands"/>
    <n v="0"/>
    <n v="1"/>
    <n v="0.61382187419642997"/>
    <n v="8.3954108542629996E-2"/>
    <n v="1442.4363207255201"/>
    <m/>
    <n v="-1"/>
    <n v="-1"/>
    <n v="-1"/>
    <n v="-1"/>
    <n v="0"/>
    <m/>
    <m/>
    <s v="Banana River A"/>
    <n v="-1"/>
    <m/>
    <m/>
    <n v="333"/>
    <x v="0"/>
    <m/>
    <x v="0"/>
    <m/>
    <n v="114.22050662927199"/>
    <n v="1.1698591409000001"/>
  </r>
  <r>
    <n v="830000"/>
    <n v="1400000"/>
    <n v="1400000"/>
    <x v="0"/>
    <x v="0"/>
    <s v="BR1-2"/>
    <s v="62-304.520 (9), F.A.C."/>
    <n v="0.67"/>
    <n v="0.72"/>
    <s v="US Air Force"/>
    <n v="1.9472731728190001E-2"/>
    <n v="3382.10685961134"/>
    <n v="6.9829823183356901"/>
    <n v="0.93981141521778999"/>
    <n v="0.13597774134769999"/>
    <n v="1.8300695563629999E-2"/>
    <n v="65.858859553309799"/>
    <n v="1730"/>
    <s v="Military"/>
    <n v="1730"/>
    <s v="US Air Force                                    Brevard County"/>
    <s v="US Air Force"/>
    <m/>
    <m/>
    <m/>
    <n v="0"/>
    <n v="1"/>
    <n v="0.13597774134769999"/>
    <n v="1.8300695563629999E-2"/>
    <n v="65.858859553309799"/>
    <m/>
    <n v="-1"/>
    <n v="-1"/>
    <n v="-1"/>
    <n v="-1"/>
    <n v="0"/>
    <m/>
    <m/>
    <s v="Banana River A"/>
    <n v="-1"/>
    <m/>
    <m/>
    <n v="333"/>
    <x v="0"/>
    <m/>
    <x v="0"/>
    <m/>
    <n v="45.1401683417103"/>
    <n v="5.3413511400000002E-2"/>
  </r>
  <r>
    <n v="830000"/>
    <n v="1400000"/>
    <n v="1400000"/>
    <x v="0"/>
    <x v="0"/>
    <s v="BR1-2"/>
    <s v="62-304.520 (9), F.A.C."/>
    <n v="0.67"/>
    <n v="0.72"/>
    <s v="US Air Force"/>
    <n v="0.1332043354853"/>
    <n v="3382.10685961134"/>
    <n v="6.9829823183356901"/>
    <n v="0.93981141521778999"/>
    <n v="0.93016351941952002"/>
    <n v="0.12518695504558"/>
    <n v="450.51129677481401"/>
    <n v="8140"/>
    <s v="Roads and Highways"/>
    <n v="8140"/>
    <s v="US Air Force                                    Brevard County"/>
    <s v="US Air Force"/>
    <m/>
    <m/>
    <m/>
    <n v="0"/>
    <n v="1"/>
    <n v="0.93016351941952002"/>
    <n v="0.12518695504558"/>
    <n v="450.51129677481401"/>
    <m/>
    <n v="-1"/>
    <n v="-1"/>
    <n v="-1"/>
    <n v="-1"/>
    <n v="0"/>
    <m/>
    <m/>
    <s v="Banana River A"/>
    <n v="-1"/>
    <m/>
    <m/>
    <n v="333"/>
    <x v="0"/>
    <m/>
    <x v="0"/>
    <m/>
    <n v="127.352275592669"/>
    <n v="0.3653781807"/>
  </r>
  <r>
    <n v="830000"/>
    <n v="1400000"/>
    <n v="1400000"/>
    <x v="0"/>
    <x v="0"/>
    <s v="BR1-2"/>
    <s v="62-304.520 (9), F.A.C."/>
    <n v="0.67"/>
    <n v="0.72"/>
    <s v="US Air Force"/>
    <n v="0.46508639199143997"/>
    <n v="3382.10685961134"/>
    <n v="6.9829823183356901"/>
    <n v="0.93981141521778999"/>
    <n v="3.24769005177482"/>
    <n v="0.43709350025601001"/>
    <n v="1572.9718766661599"/>
    <n v="1730"/>
    <s v="Military"/>
    <n v="1730"/>
    <s v="US Air Force                                    Brevard County"/>
    <s v="US Air Force"/>
    <m/>
    <m/>
    <m/>
    <n v="0"/>
    <n v="1"/>
    <n v="3.24769005177482"/>
    <n v="0.43709350025601001"/>
    <n v="1572.9718766661599"/>
    <m/>
    <n v="-1"/>
    <n v="-1"/>
    <n v="-1"/>
    <n v="-1"/>
    <n v="0"/>
    <m/>
    <m/>
    <s v="Banana River A"/>
    <n v="-1"/>
    <m/>
    <m/>
    <n v="333"/>
    <x v="0"/>
    <m/>
    <x v="0"/>
    <m/>
    <n v="178.47881406021901"/>
    <n v="1.2757273939"/>
  </r>
  <r>
    <n v="830000"/>
    <n v="1400000"/>
    <n v="1400000"/>
    <x v="0"/>
    <x v="0"/>
    <s v="BR1-2"/>
    <s v="62-304.520 (9), F.A.C."/>
    <n v="0.67"/>
    <n v="0.72"/>
    <s v="US Air Force"/>
    <n v="0.61776345339174998"/>
    <n v="3320.1925877652902"/>
    <n v="6.1907600990934002"/>
    <n v="0.82784233200771995"/>
    <n v="3.8244253379358"/>
    <n v="0.51141073788497005"/>
    <n v="2051.0936389435801"/>
    <n v="1730"/>
    <s v="Military"/>
    <n v="1730"/>
    <s v="US Air Force                                    Brevard County"/>
    <s v="US Air Force"/>
    <m/>
    <m/>
    <m/>
    <n v="0"/>
    <n v="1"/>
    <n v="3.8244253379358"/>
    <n v="0.51141073788497005"/>
    <n v="2051.0936389435801"/>
    <m/>
    <n v="-1"/>
    <n v="-1"/>
    <n v="-1"/>
    <n v="-1"/>
    <n v="0"/>
    <m/>
    <m/>
    <s v="Banana River A"/>
    <n v="-1"/>
    <m/>
    <m/>
    <n v="333"/>
    <x v="0"/>
    <m/>
    <x v="0"/>
    <m/>
    <n v="199.999999955296"/>
    <n v="1.6634984906000001"/>
  </r>
  <r>
    <n v="830000"/>
    <n v="1400000"/>
    <n v="1400000"/>
    <x v="0"/>
    <x v="0"/>
    <s v="BR1-2"/>
    <s v="62-304.520 (9), F.A.C."/>
    <n v="0.67"/>
    <n v="0.72"/>
    <s v="Natural Lands"/>
    <n v="1.0687277561199999E-3"/>
    <n v="2245.3623246892598"/>
    <n v="4.4046820007023104"/>
    <n v="0.60227866777877004"/>
    <n v="4.7074059110300001E-3"/>
    <n v="6.4367192917000001E-4"/>
    <n v="2.3996810389415399"/>
    <n v="3200"/>
    <s v="Shrub and Brushland"/>
    <n v="3200"/>
    <s v="US Air Force                                    Brevard County"/>
    <s v="US Air Force"/>
    <m/>
    <m/>
    <s v="Natural Lands"/>
    <n v="0"/>
    <n v="1"/>
    <n v="4.7074059110300001E-3"/>
    <n v="6.4367192917000001E-4"/>
    <n v="1387.1027847975699"/>
    <m/>
    <n v="-1"/>
    <n v="-1"/>
    <n v="-1"/>
    <n v="-1"/>
    <n v="0"/>
    <m/>
    <m/>
    <s v="Banana River A"/>
    <n v="-1"/>
    <m/>
    <m/>
    <n v="333"/>
    <x v="0"/>
    <m/>
    <x v="0"/>
    <m/>
    <n v="10.208438611023499"/>
    <n v="1.1249819828000001"/>
  </r>
  <r>
    <n v="830000"/>
    <n v="1400000"/>
    <n v="1400000"/>
    <x v="0"/>
    <x v="0"/>
    <s v="BR1-2"/>
    <s v="62-304.520 (9), F.A.C."/>
    <n v="0.67"/>
    <n v="0.72"/>
    <s v="Natural Lands"/>
    <n v="0.61776345373694996"/>
    <n v="2440.6951557658399"/>
    <n v="4.7863601661594197"/>
    <n v="0.65481838141975002"/>
    <n v="2.9568383870756301"/>
    <n v="0.40452286487630001"/>
    <n v="1507.7722689449599"/>
    <n v="3200"/>
    <s v="Shrub and Brushland"/>
    <n v="3200"/>
    <s v="US Air Force                                    Brevard County"/>
    <s v="US Air Force"/>
    <m/>
    <m/>
    <s v="Natural Lands"/>
    <n v="0"/>
    <n v="1"/>
    <n v="2.9568383870756301"/>
    <n v="0.40452286487630001"/>
    <n v="1507.7722689449599"/>
    <m/>
    <n v="-1"/>
    <n v="-1"/>
    <n v="-1"/>
    <n v="-1"/>
    <n v="0"/>
    <m/>
    <m/>
    <s v="Banana River A"/>
    <n v="-1"/>
    <m/>
    <m/>
    <n v="333"/>
    <x v="0"/>
    <m/>
    <x v="0"/>
    <m/>
    <n v="200.00000001117499"/>
    <n v="1.2228485554999999"/>
  </r>
  <r>
    <n v="830000"/>
    <n v="1400000"/>
    <n v="1400000"/>
    <x v="0"/>
    <x v="0"/>
    <s v="BR1-2"/>
    <s v="62-304.520 (9), F.A.C."/>
    <n v="0.67"/>
    <n v="0.72"/>
    <s v="Natural Lands"/>
    <n v="0.12097161110833"/>
    <n v="3168.4430209346901"/>
    <n v="6.7177526482423398"/>
    <n v="0.89896820676900002"/>
    <n v="0.81265736088516005"/>
    <n v="0.10874963230801001"/>
    <n v="383.29165694742898"/>
    <n v="3200"/>
    <s v="Shrub and Brushland"/>
    <n v="3200"/>
    <s v="US Air Force                                    Brevard County"/>
    <s v="US Air Force"/>
    <m/>
    <m/>
    <s v="Natural Lands"/>
    <n v="0"/>
    <n v="1"/>
    <n v="0.81265736088516005"/>
    <n v="0.10874963230801001"/>
    <n v="383.29165694742898"/>
    <m/>
    <n v="-1"/>
    <n v="-1"/>
    <n v="-1"/>
    <n v="-1"/>
    <n v="0"/>
    <m/>
    <m/>
    <s v="Banana River A"/>
    <n v="-1"/>
    <m/>
    <m/>
    <n v="333"/>
    <x v="0"/>
    <m/>
    <x v="0"/>
    <m/>
    <n v="87.353579400025595"/>
    <n v="0.3108610356"/>
  </r>
  <r>
    <n v="830000"/>
    <n v="1400000"/>
    <n v="1400000"/>
    <x v="0"/>
    <x v="0"/>
    <s v="BR1-2"/>
    <s v="62-304.520 (9), F.A.C."/>
    <n v="0.67"/>
    <n v="0.72"/>
    <s v="US Air Force"/>
    <n v="0.49679187205135"/>
    <n v="3168.4430209346901"/>
    <n v="6.7177526482423398"/>
    <n v="0.89896820676900002"/>
    <n v="3.3373249140982599"/>
    <n v="0.44660009835542003"/>
    <n v="1574.05673985819"/>
    <n v="1730"/>
    <s v="Military"/>
    <n v="1730"/>
    <s v="US Air Force                                    Brevard County"/>
    <s v="US Air Force"/>
    <m/>
    <m/>
    <m/>
    <n v="0"/>
    <n v="1"/>
    <n v="3.3373249140982599"/>
    <n v="0.44660009835542003"/>
    <n v="1574.05673985819"/>
    <m/>
    <n v="-1"/>
    <n v="-1"/>
    <n v="-1"/>
    <n v="-1"/>
    <n v="0"/>
    <m/>
    <m/>
    <s v="Banana River A"/>
    <n v="-1"/>
    <m/>
    <m/>
    <n v="333"/>
    <x v="0"/>
    <m/>
    <x v="0"/>
    <m/>
    <n v="223.13424368380399"/>
    <n v="1.2766072504999999"/>
  </r>
  <r>
    <n v="830000"/>
    <n v="1400000"/>
    <n v="1400000"/>
    <x v="0"/>
    <x v="0"/>
    <s v="BR1-2"/>
    <s v="62-304.520 (9), F.A.C."/>
    <n v="0.67"/>
    <n v="0.72"/>
    <s v="US Air Force"/>
    <n v="0.39768028814113998"/>
    <n v="3345.4049819316301"/>
    <n v="7.2938669092721602"/>
    <n v="0.96890202749303"/>
    <n v="2.9006270941425001"/>
    <n v="0.38531323747396001"/>
    <n v="1330.40161716339"/>
    <n v="1730"/>
    <s v="Military"/>
    <n v="1730"/>
    <s v="US Air Force                                    Brevard County"/>
    <s v="US Air Force"/>
    <m/>
    <m/>
    <m/>
    <n v="0"/>
    <n v="1"/>
    <n v="2.9006270941425001"/>
    <n v="0.38531323747396001"/>
    <n v="1330.40161716339"/>
    <m/>
    <n v="-1"/>
    <n v="-1"/>
    <n v="-1"/>
    <n v="-1"/>
    <n v="0"/>
    <m/>
    <m/>
    <s v="Banana River A"/>
    <n v="-1"/>
    <m/>
    <m/>
    <n v="333"/>
    <x v="0"/>
    <m/>
    <x v="0"/>
    <m/>
    <n v="175.122540966504"/>
    <n v="1.0789956344"/>
  </r>
  <r>
    <n v="830000"/>
    <n v="1400000"/>
    <n v="1400000"/>
    <x v="0"/>
    <x v="0"/>
    <s v="BR1-2"/>
    <s v="62-304.520 (9), F.A.C."/>
    <n v="0.67"/>
    <n v="0.72"/>
    <s v="US Air Force"/>
    <n v="4.6100260205450001E-2"/>
    <n v="3345.4049819316301"/>
    <n v="7.2938669092721602"/>
    <n v="0.96890202749303"/>
    <n v="0.33624916242140002"/>
    <n v="4.4666635581019999E-2"/>
    <n v="154.224040159673"/>
    <n v="1730"/>
    <s v="Military"/>
    <n v="1730"/>
    <s v="US Air Force                                    Brevard County"/>
    <s v="US Air Force"/>
    <m/>
    <m/>
    <m/>
    <n v="0"/>
    <n v="1"/>
    <n v="0.33624916242140002"/>
    <n v="4.4666635581019999E-2"/>
    <n v="154.22404015967501"/>
    <m/>
    <n v="-1"/>
    <n v="-1"/>
    <n v="-1"/>
    <n v="-1"/>
    <n v="0"/>
    <m/>
    <m/>
    <s v="Banana River A"/>
    <n v="-1"/>
    <m/>
    <m/>
    <n v="333"/>
    <x v="0"/>
    <m/>
    <x v="0"/>
    <m/>
    <n v="67.922974676064797"/>
    <n v="0.12508032450000001"/>
  </r>
  <r>
    <n v="830000"/>
    <n v="1400000"/>
    <n v="1400000"/>
    <x v="0"/>
    <x v="0"/>
    <s v="BR1-2"/>
    <s v="62-304.520 (9), F.A.C."/>
    <n v="0.67"/>
    <n v="0.72"/>
    <s v="US Air Force"/>
    <n v="0.17398279762044"/>
    <n v="3345.4049819316301"/>
    <n v="7.2938669092721602"/>
    <n v="0.96890202749303"/>
    <n v="1.26900737034635"/>
    <n v="0.16857228536336"/>
    <n v="582.04291792983895"/>
    <n v="8140"/>
    <s v="Roads and Highways"/>
    <n v="8140"/>
    <s v="US Air Force                                    Brevard County"/>
    <s v="US Air Force"/>
    <m/>
    <m/>
    <m/>
    <n v="0"/>
    <n v="1"/>
    <n v="1.26900737034635"/>
    <n v="0.16857228536336"/>
    <n v="582.04291792983895"/>
    <m/>
    <n v="-1"/>
    <n v="-1"/>
    <n v="-1"/>
    <n v="-1"/>
    <n v="0"/>
    <m/>
    <m/>
    <s v="Banana River A"/>
    <n v="-1"/>
    <m/>
    <m/>
    <n v="333"/>
    <x v="0"/>
    <m/>
    <x v="0"/>
    <m/>
    <n v="138.54155499269999"/>
    <n v="0.47205427239999997"/>
  </r>
  <r>
    <n v="830000"/>
    <n v="1400000"/>
    <n v="1400000"/>
    <x v="0"/>
    <x v="0"/>
    <s v="BR1-2"/>
    <s v="62-304.520 (9), F.A.C."/>
    <n v="0.67"/>
    <n v="0.72"/>
    <s v="US Air Force"/>
    <n v="0.61776345366790997"/>
    <n v="3315.5005631873801"/>
    <n v="6.2966017836170396"/>
    <n v="0.85198919578022003"/>
    <n v="3.8898104642188001"/>
    <n v="0.52632778807294001"/>
    <n v="2048.1950785525501"/>
    <n v="1730"/>
    <s v="Military"/>
    <n v="1730"/>
    <s v="US Air Force                                    Brevard County"/>
    <s v="US Air Force"/>
    <m/>
    <m/>
    <m/>
    <n v="0"/>
    <n v="1"/>
    <n v="3.8898104642188001"/>
    <n v="0.52632778807294001"/>
    <n v="2048.1950785525501"/>
    <m/>
    <n v="-1"/>
    <n v="-1"/>
    <n v="-1"/>
    <n v="-1"/>
    <n v="0"/>
    <m/>
    <m/>
    <s v="Banana River A"/>
    <n v="-1"/>
    <m/>
    <m/>
    <n v="333"/>
    <x v="0"/>
    <m/>
    <x v="0"/>
    <m/>
    <n v="200"/>
    <n v="1.6611476712"/>
  </r>
  <r>
    <n v="830000"/>
    <n v="1400000"/>
    <n v="1400000"/>
    <x v="0"/>
    <x v="0"/>
    <s v="BR1-2"/>
    <s v="62-304.520 (9), F.A.C."/>
    <n v="0.67"/>
    <n v="0.72"/>
    <s v="Natural Lands"/>
    <n v="2.2094957550000001E-5"/>
    <n v="2998.1017230039001"/>
    <n v="6.3000162293735"/>
    <n v="0.84235489631205995"/>
    <n v="1.3919859118999999E-4"/>
    <n v="1.8611795680000002E-5"/>
    <n v="6.6242930321329996E-2"/>
    <n v="3200"/>
    <s v="Shrub and Brushland"/>
    <n v="3200"/>
    <s v="US Air Force                                    Brevard County"/>
    <s v="US Air Force"/>
    <m/>
    <m/>
    <s v="Natural Lands"/>
    <n v="0"/>
    <n v="1"/>
    <n v="1.3919859118999999E-4"/>
    <n v="1.8611795680000002E-5"/>
    <n v="6.6242930319910007E-2"/>
    <m/>
    <n v="-1"/>
    <n v="-1"/>
    <n v="-1"/>
    <n v="-1"/>
    <n v="0"/>
    <m/>
    <m/>
    <s v="Banana River A"/>
    <n v="-1"/>
    <m/>
    <m/>
    <n v="333"/>
    <x v="0"/>
    <m/>
    <x v="0"/>
    <m/>
    <n v="1.63499569229611"/>
    <n v="5.3724999999999998E-5"/>
  </r>
  <r>
    <n v="830000"/>
    <n v="1400000"/>
    <n v="1400000"/>
    <x v="0"/>
    <x v="0"/>
    <s v="BR1-2"/>
    <s v="62-304.520 (9), F.A.C."/>
    <n v="0.67"/>
    <n v="0.72"/>
    <s v="Natural Lands"/>
    <n v="7.1530014744629999E-2"/>
    <n v="2998.1017230039001"/>
    <n v="6.3000162293735"/>
    <n v="0.84235489631205995"/>
    <n v="0.45064025377848999"/>
    <n v="6.0253658153410002E-2"/>
    <n v="214.45426045236999"/>
    <n v="3100"/>
    <s v="Herbaceous Dry Prairie"/>
    <n v="3100"/>
    <s v="US Air Force                                    Brevard County"/>
    <s v="US Air Force"/>
    <m/>
    <m/>
    <s v="Natural Lands"/>
    <n v="0"/>
    <n v="1"/>
    <n v="0.45064025377848999"/>
    <n v="6.0253658153410002E-2"/>
    <n v="214.45426045236999"/>
    <m/>
    <n v="-1"/>
    <n v="-1"/>
    <n v="-1"/>
    <n v="-1"/>
    <n v="0"/>
    <m/>
    <m/>
    <s v="Banana River A"/>
    <n v="-1"/>
    <m/>
    <m/>
    <n v="333"/>
    <x v="0"/>
    <m/>
    <x v="0"/>
    <m/>
    <n v="94.988722317626696"/>
    <n v="0.1739288406"/>
  </r>
  <r>
    <n v="830000"/>
    <n v="1400000"/>
    <n v="1400000"/>
    <x v="0"/>
    <x v="0"/>
    <s v="BR1-2"/>
    <s v="62-304.520 (9), F.A.C."/>
    <n v="0.67"/>
    <n v="0.72"/>
    <s v="US Air Force"/>
    <n v="0.12412426786220999"/>
    <n v="2998.1017230039001"/>
    <n v="6.3000162293735"/>
    <n v="0.84235489631205995"/>
    <n v="0.78198490199107995"/>
    <n v="0.10455668478489"/>
    <n v="372.13718134431701"/>
    <n v="8140"/>
    <s v="Roads and Highways"/>
    <n v="8140"/>
    <s v="US Air Force                                    Brevard County"/>
    <s v="US Air Force"/>
    <m/>
    <m/>
    <m/>
    <n v="0"/>
    <n v="1"/>
    <n v="0.78198490199107995"/>
    <n v="0.10455668478489"/>
    <n v="568.399361372523"/>
    <m/>
    <n v="-1"/>
    <n v="-1"/>
    <n v="-1"/>
    <n v="-1"/>
    <n v="0"/>
    <m/>
    <m/>
    <s v="Banana River A"/>
    <n v="-1"/>
    <m/>
    <m/>
    <n v="333"/>
    <x v="0"/>
    <m/>
    <x v="0"/>
    <m/>
    <n v="119.459926108538"/>
    <n v="0.46098893870000002"/>
  </r>
  <r>
    <n v="830000"/>
    <n v="1400000"/>
    <n v="1400000"/>
    <x v="0"/>
    <x v="0"/>
    <s v="BR1-2"/>
    <s v="62-304.520 (9), F.A.C."/>
    <n v="0.67"/>
    <n v="0.72"/>
    <s v="Natural Lands"/>
    <n v="0.21858607070592001"/>
    <n v="2021.7008281636299"/>
    <n v="1.1469841892577399"/>
    <n v="0.14196857116632"/>
    <n v="0.25071476709167001"/>
    <n v="3.1032352134979999E-2"/>
    <n v="441.91564017120101"/>
    <n v="5300"/>
    <s v="Reservoirs"/>
    <n v="5300"/>
    <s v="US Air Force                                    Brevard County"/>
    <s v="US Air Force"/>
    <m/>
    <m/>
    <s v="Natural Lands"/>
    <n v="0"/>
    <n v="1"/>
    <n v="0.25071476709167001"/>
    <n v="3.1032352134979999E-2"/>
    <n v="441.91564017120101"/>
    <m/>
    <n v="-1"/>
    <n v="-1"/>
    <n v="-1"/>
    <n v="-1"/>
    <n v="0"/>
    <m/>
    <m/>
    <s v="Banana River A"/>
    <n v="-1"/>
    <m/>
    <m/>
    <n v="333"/>
    <x v="0"/>
    <m/>
    <x v="0"/>
    <m/>
    <n v="125.40683469395201"/>
    <n v="0.35840684519999999"/>
  </r>
  <r>
    <n v="830000"/>
    <n v="1400000"/>
    <n v="1400000"/>
    <x v="0"/>
    <x v="0"/>
    <s v="BR1-2"/>
    <s v="62-304.520 (9), F.A.C."/>
    <n v="0.67"/>
    <n v="0.72"/>
    <s v="US Air Force"/>
    <n v="0.39917716314870999"/>
    <n v="2021.7008281636299"/>
    <n v="1.1469841892577399"/>
    <n v="0.14196857116632"/>
    <n v="0.45784989484432997"/>
    <n v="5.6670611494439999E-2"/>
    <n v="807.01680132176898"/>
    <n v="1730"/>
    <s v="Military"/>
    <n v="1730"/>
    <s v="US Air Force                                    Brevard County"/>
    <s v="US Air Force"/>
    <m/>
    <m/>
    <m/>
    <n v="0"/>
    <n v="1"/>
    <n v="0.45784989484432997"/>
    <n v="5.6670611494439999E-2"/>
    <n v="807.01680132176898"/>
    <m/>
    <n v="-1"/>
    <n v="-1"/>
    <n v="-1"/>
    <n v="-1"/>
    <n v="0"/>
    <m/>
    <m/>
    <s v="Banana River A"/>
    <n v="-1"/>
    <m/>
    <m/>
    <n v="333"/>
    <x v="0"/>
    <m/>
    <x v="0"/>
    <m/>
    <n v="215.11433207834099"/>
    <n v="0.65451484289999995"/>
  </r>
  <r>
    <n v="830000"/>
    <n v="1400000"/>
    <n v="1400000"/>
    <x v="0"/>
    <x v="0"/>
    <s v="BR1-2"/>
    <s v="62-304.520 (9), F.A.C."/>
    <n v="0.67"/>
    <n v="0.72"/>
    <s v="US Air Force"/>
    <n v="0.61776345366790997"/>
    <n v="3318.3539086795499"/>
    <n v="6.3359457146991103"/>
    <n v="0.8602175723437"/>
    <n v="3.9141157069649299"/>
    <n v="0.53141097839687002"/>
    <n v="2049.9577711183001"/>
    <n v="1730"/>
    <s v="Military"/>
    <n v="1730"/>
    <s v="US Air Force                                    Brevard County"/>
    <s v="US Air Force"/>
    <m/>
    <m/>
    <m/>
    <n v="0"/>
    <n v="1"/>
    <n v="3.9141157069649299"/>
    <n v="0.53141097839687002"/>
    <n v="2049.9577711183001"/>
    <m/>
    <n v="-1"/>
    <n v="-1"/>
    <n v="-1"/>
    <n v="-1"/>
    <n v="0"/>
    <m/>
    <m/>
    <s v="Banana River A"/>
    <n v="-1"/>
    <m/>
    <m/>
    <n v="333"/>
    <x v="0"/>
    <m/>
    <x v="0"/>
    <m/>
    <n v="200"/>
    <n v="1.6625772676999999"/>
  </r>
  <r>
    <n v="830000"/>
    <n v="1400000"/>
    <n v="1400000"/>
    <x v="0"/>
    <x v="0"/>
    <s v="BR1-2"/>
    <s v="62-304.520 (9), F.A.C."/>
    <n v="0.67"/>
    <n v="0.72"/>
    <s v="Natural Lands"/>
    <n v="0.16987935120914999"/>
    <n v="2460.44740372457"/>
    <n v="4.0616707108828001"/>
    <n v="0.47917391558231998"/>
    <n v="0.68999398518999999"/>
    <n v="8.1401753895469997E-2"/>
    <n v="417.97920862898297"/>
    <n v="6430"/>
    <s v="Wet prairies"/>
    <n v="6430"/>
    <s v="US Air Force                                    Brevard County"/>
    <s v="US Air Force"/>
    <m/>
    <m/>
    <s v="Natural Lands"/>
    <n v="0"/>
    <n v="1"/>
    <n v="0.68999398518999999"/>
    <n v="8.1401753895469997E-2"/>
    <n v="1243.58827532736"/>
    <m/>
    <n v="-1"/>
    <n v="-1"/>
    <n v="-1"/>
    <n v="-1"/>
    <n v="0"/>
    <m/>
    <m/>
    <s v="Banana River A"/>
    <n v="-1"/>
    <m/>
    <m/>
    <n v="333"/>
    <x v="0"/>
    <m/>
    <x v="0"/>
    <m/>
    <n v="136.248869945948"/>
    <n v="1.008587409"/>
  </r>
  <r>
    <n v="830000"/>
    <n v="1400000"/>
    <n v="1400000"/>
    <x v="0"/>
    <x v="0"/>
    <s v="BR1-2"/>
    <s v="62-304.520 (9), F.A.C."/>
    <n v="0.67"/>
    <n v="0.72"/>
    <s v="Natural Lands"/>
    <n v="0.1123316879257"/>
    <n v="2460.44740372457"/>
    <n v="4.0616707108828001"/>
    <n v="0.47917391558231998"/>
    <n v="0.45625432675184002"/>
    <n v="5.3826414747329999E-2"/>
    <n v="276.38620991278998"/>
    <n v="3100"/>
    <s v="Herbaceous Dry Prairie"/>
    <n v="3100"/>
    <s v="US Air Force                                    Brevard County"/>
    <s v="US Air Force"/>
    <m/>
    <m/>
    <s v="Natural Lands"/>
    <n v="0"/>
    <n v="1"/>
    <n v="0.45625432675184002"/>
    <n v="5.3826414747329999E-2"/>
    <n v="276.38620991278998"/>
    <m/>
    <n v="-1"/>
    <n v="-1"/>
    <n v="-1"/>
    <n v="-1"/>
    <n v="0"/>
    <m/>
    <m/>
    <s v="Banana River A"/>
    <n v="-1"/>
    <m/>
    <m/>
    <n v="333"/>
    <x v="0"/>
    <m/>
    <x v="0"/>
    <m/>
    <n v="96.911407059338302"/>
    <n v="0.22415751010000001"/>
  </r>
  <r>
    <n v="830000"/>
    <n v="1400000"/>
    <n v="1400000"/>
    <x v="0"/>
    <x v="0"/>
    <s v="BR1-2"/>
    <s v="62-304.520 (9), F.A.C."/>
    <n v="0.67"/>
    <n v="0.72"/>
    <s v="Natural Lands"/>
    <n v="2.8990222968000002E-3"/>
    <n v="2407.02219507368"/>
    <n v="4.3193279094763097"/>
    <n v="0.51418984151198999"/>
    <n v="1.2521827916760001E-2"/>
    <n v="1.49064781533E-3"/>
    <n v="6.9780110124111001"/>
    <n v="6120"/>
    <s v="Mangrove swamp"/>
    <n v="6120"/>
    <s v="US Air Force                                    Brevard County"/>
    <s v="US Air Force"/>
    <m/>
    <m/>
    <s v="Natural Lands"/>
    <n v="0"/>
    <n v="1"/>
    <n v="1.2521827916760001E-2"/>
    <n v="1.49064781533E-3"/>
    <n v="1006.1745400252"/>
    <m/>
    <n v="-1"/>
    <n v="-1"/>
    <n v="-1"/>
    <n v="-1"/>
    <n v="0"/>
    <m/>
    <m/>
    <s v="Banana River A"/>
    <n v="-1"/>
    <m/>
    <m/>
    <n v="333"/>
    <x v="0"/>
    <m/>
    <x v="0"/>
    <m/>
    <n v="23.2156517783725"/>
    <n v="0.81603774539999996"/>
  </r>
  <r>
    <n v="830000"/>
    <n v="1400000"/>
    <n v="1400000"/>
    <x v="0"/>
    <x v="0"/>
    <s v="BR1-2"/>
    <s v="62-304.520 (9), F.A.C."/>
    <n v="0.67"/>
    <n v="0.72"/>
    <s v="Natural Lands"/>
    <n v="3.94914463851E-3"/>
    <n v="2407.02219507368"/>
    <n v="4.3193279094763097"/>
    <n v="0.51418984151198999"/>
    <n v="1.7057650655670002E-2"/>
    <n v="2.0306100557799999E-3"/>
    <n v="9.5056787964498195"/>
    <n v="5300"/>
    <s v="Reservoirs"/>
    <n v="5300"/>
    <s v="US Air Force                                    Brevard County"/>
    <s v="US Air Force"/>
    <m/>
    <m/>
    <s v="Natural Lands"/>
    <n v="0"/>
    <n v="1"/>
    <n v="1.7057650655670002E-2"/>
    <n v="2.0306100557799999E-3"/>
    <n v="9.5056787964494092"/>
    <m/>
    <n v="-1"/>
    <n v="-1"/>
    <n v="-1"/>
    <n v="-1"/>
    <n v="0"/>
    <m/>
    <m/>
    <s v="Banana River A"/>
    <n v="-1"/>
    <m/>
    <m/>
    <n v="333"/>
    <x v="0"/>
    <m/>
    <x v="0"/>
    <m/>
    <n v="19.985534120764498"/>
    <n v="7.7093908000000003E-3"/>
  </r>
  <r>
    <n v="830000"/>
    <n v="1400000"/>
    <n v="1400000"/>
    <x v="0"/>
    <x v="0"/>
    <s v="BR1-2"/>
    <s v="62-304.520 (9), F.A.C."/>
    <n v="0.67"/>
    <n v="0.72"/>
    <s v="Natural Lands"/>
    <n v="0.26856211991529999"/>
    <n v="1777.36117685614"/>
    <n v="1.13730253627555"/>
    <n v="0.13827217960071"/>
    <n v="0.30543638012721003"/>
    <n v="3.7134669678869997E-2"/>
    <n v="477.33188551164602"/>
    <n v="3200"/>
    <s v="Shrub and Brushland"/>
    <n v="3200"/>
    <s v="US Air Force                                    Brevard County"/>
    <s v="US Air Force"/>
    <m/>
    <m/>
    <s v="Natural Lands"/>
    <n v="0"/>
    <n v="1"/>
    <n v="0.30543638012721003"/>
    <n v="3.7134669678869997E-2"/>
    <n v="477.33188551164602"/>
    <m/>
    <n v="-1"/>
    <n v="-1"/>
    <n v="-1"/>
    <n v="-1"/>
    <n v="0"/>
    <m/>
    <m/>
    <s v="Banana River A"/>
    <n v="-1"/>
    <m/>
    <m/>
    <n v="333"/>
    <x v="0"/>
    <m/>
    <x v="0"/>
    <m/>
    <n v="155.04601830663799"/>
    <n v="0.38713048300000003"/>
  </r>
  <r>
    <n v="830000"/>
    <n v="1400000"/>
    <n v="1400000"/>
    <x v="0"/>
    <x v="0"/>
    <s v="BR1-2"/>
    <s v="62-304.520 (9), F.A.C."/>
    <n v="0.67"/>
    <n v="0.72"/>
    <s v="Natural Lands"/>
    <n v="0.17842430117451"/>
    <n v="1777.36117685614"/>
    <n v="1.13730253627555"/>
    <n v="0.13827217960071"/>
    <n v="0.20292241025895999"/>
    <n v="2.4671117017130002E-2"/>
    <n v="317.12442591526099"/>
    <n v="5300"/>
    <s v="Reservoirs"/>
    <n v="5300"/>
    <s v="US Air Force                                    Brevard County"/>
    <s v="US Air Force"/>
    <m/>
    <m/>
    <s v="Natural Lands"/>
    <n v="0"/>
    <n v="1"/>
    <n v="0.20292241025895999"/>
    <n v="2.4671117017130002E-2"/>
    <n v="317.12442591526099"/>
    <m/>
    <n v="-1"/>
    <n v="-1"/>
    <n v="-1"/>
    <n v="-1"/>
    <n v="0"/>
    <m/>
    <m/>
    <s v="Banana River A"/>
    <n v="-1"/>
    <m/>
    <m/>
    <n v="333"/>
    <x v="0"/>
    <m/>
    <x v="0"/>
    <m/>
    <n v="116.16447499764401"/>
    <n v="0.25719742569999998"/>
  </r>
  <r>
    <n v="830000"/>
    <n v="1400000"/>
    <n v="1400000"/>
    <x v="0"/>
    <x v="0"/>
    <s v="BR1-2"/>
    <s v="62-304.520 (9), F.A.C."/>
    <n v="0.67"/>
    <n v="0.72"/>
    <s v="US Air Force"/>
    <n v="0.170777116911"/>
    <n v="1777.36117685614"/>
    <n v="1.13730253627555"/>
    <n v="0.13827217960071"/>
    <n v="0.19422524820070999"/>
    <n v="2.3613724181210001E-2"/>
    <n v="303.53261749304102"/>
    <n v="1730"/>
    <s v="Military"/>
    <n v="1730"/>
    <s v="US Air Force                                    Brevard County"/>
    <s v="US Air Force"/>
    <m/>
    <m/>
    <m/>
    <n v="0"/>
    <n v="1"/>
    <n v="0.19422524820070999"/>
    <n v="2.3613724181210001E-2"/>
    <n v="303.53261749304102"/>
    <m/>
    <n v="-1"/>
    <n v="-1"/>
    <n v="-1"/>
    <n v="-1"/>
    <n v="0"/>
    <m/>
    <m/>
    <s v="Banana River A"/>
    <n v="-1"/>
    <m/>
    <m/>
    <n v="333"/>
    <x v="0"/>
    <m/>
    <x v="0"/>
    <m/>
    <n v="110.317946905089"/>
    <n v="0.24617406119999999"/>
  </r>
  <r>
    <n v="830000"/>
    <n v="1400000"/>
    <n v="1400000"/>
    <x v="0"/>
    <x v="0"/>
    <s v="BR1-2"/>
    <s v="62-304.520 (9), F.A.C."/>
    <n v="0.67"/>
    <n v="0.72"/>
    <s v="US Air Force"/>
    <n v="0.61776345378298003"/>
    <n v="3317.3695065504098"/>
    <n v="6.5489573995347898"/>
    <n v="0.88523580727230999"/>
    <n v="4.0457065418142202"/>
    <n v="0.54686632971291005"/>
    <n v="2049.3496438409202"/>
    <n v="1730"/>
    <s v="Military"/>
    <n v="1730"/>
    <s v="US Air Force                                    Brevard County"/>
    <s v="US Air Force"/>
    <m/>
    <m/>
    <m/>
    <n v="0"/>
    <n v="1"/>
    <n v="4.0457065418142202"/>
    <n v="0.54686632971291005"/>
    <n v="2049.3496438409202"/>
    <m/>
    <n v="-1"/>
    <n v="-1"/>
    <n v="-1"/>
    <n v="-1"/>
    <n v="0"/>
    <m/>
    <m/>
    <s v="Banana River A"/>
    <n v="-1"/>
    <m/>
    <m/>
    <n v="333"/>
    <x v="0"/>
    <m/>
    <x v="0"/>
    <m/>
    <n v="200.000000018626"/>
    <n v="1.6620840583000001"/>
  </r>
  <r>
    <n v="830000"/>
    <n v="1400000"/>
    <n v="1400000"/>
    <x v="0"/>
    <x v="0"/>
    <s v="BR1-2"/>
    <s v="62-304.520 (9), F.A.C."/>
    <n v="0.67"/>
    <n v="0.72"/>
    <s v="Natural Lands"/>
    <n v="0.61776345378298003"/>
    <n v="2379.72048175698"/>
    <n v="4.66723821377549"/>
    <n v="0.63841558436461998"/>
    <n v="2.8832491985698598"/>
    <n v="0.39438981634596998"/>
    <n v="1470.10434384829"/>
    <n v="3200"/>
    <s v="Shrub and Brushland"/>
    <n v="3200"/>
    <s v="US Air Force                                    Brevard County"/>
    <s v="US Air Force"/>
    <m/>
    <m/>
    <s v="Natural Lands"/>
    <n v="0"/>
    <n v="1"/>
    <n v="2.8832491985698598"/>
    <n v="0.39438981634596998"/>
    <n v="1470.10434384829"/>
    <m/>
    <n v="-1"/>
    <n v="-1"/>
    <n v="-1"/>
    <n v="-1"/>
    <n v="0"/>
    <m/>
    <m/>
    <s v="Banana River A"/>
    <n v="-1"/>
    <m/>
    <m/>
    <n v="333"/>
    <x v="0"/>
    <m/>
    <x v="0"/>
    <m/>
    <n v="200.000000018626"/>
    <n v="1.1922987379000001"/>
  </r>
  <r>
    <n v="830000"/>
    <n v="1400000"/>
    <n v="1400000"/>
    <x v="0"/>
    <x v="0"/>
    <s v="BR1-2"/>
    <s v="62-304.520 (9), F.A.C."/>
    <n v="0.67"/>
    <n v="0.72"/>
    <s v="Natural Lands"/>
    <n v="0.30998079317880001"/>
    <n v="2763.1081240439298"/>
    <n v="5.6833277039875201"/>
    <n v="0.76582476701085"/>
    <n v="1.7617224295771201"/>
    <n v="0.23739096871399001"/>
    <n v="856.51044792993503"/>
    <n v="3200"/>
    <s v="Shrub and Brushland"/>
    <n v="3200"/>
    <s v="US Air Force                                    Brevard County"/>
    <s v="US Air Force"/>
    <m/>
    <m/>
    <s v="Natural Lands"/>
    <n v="0"/>
    <n v="1"/>
    <n v="1.7617224295771201"/>
    <n v="0.23739096871399001"/>
    <n v="876.58093525003096"/>
    <m/>
    <n v="-1"/>
    <n v="-1"/>
    <n v="-1"/>
    <n v="-1"/>
    <n v="0"/>
    <m/>
    <m/>
    <s v="Banana River A"/>
    <n v="-1"/>
    <m/>
    <m/>
    <n v="333"/>
    <x v="0"/>
    <m/>
    <x v="0"/>
    <m/>
    <n v="146.08780728281801"/>
    <n v="0.71093344300000005"/>
  </r>
  <r>
    <n v="830000"/>
    <n v="1400000"/>
    <n v="1400000"/>
    <x v="0"/>
    <x v="0"/>
    <s v="BR1-2"/>
    <s v="62-304.520 (9), F.A.C."/>
    <n v="0.67"/>
    <n v="0.72"/>
    <s v="Natural Lands"/>
    <n v="9.5188506813920007E-2"/>
    <n v="2763.1081240439298"/>
    <n v="5.6833277039875201"/>
    <n v="0.76582476701085"/>
    <n v="0.54098747787674994"/>
    <n v="7.2897716052879993E-2"/>
    <n v="263.016136493153"/>
    <n v="3100"/>
    <s v="Herbaceous Dry Prairie"/>
    <n v="3100"/>
    <s v="US Air Force                                    Brevard County"/>
    <s v="US Air Force"/>
    <m/>
    <m/>
    <s v="Natural Lands"/>
    <n v="0"/>
    <n v="1"/>
    <n v="0.54098747787674994"/>
    <n v="7.2897716052879993E-2"/>
    <n v="490.76633940046997"/>
    <m/>
    <n v="-1"/>
    <n v="-1"/>
    <n v="-1"/>
    <n v="-1"/>
    <n v="0"/>
    <m/>
    <m/>
    <s v="Banana River A"/>
    <n v="-1"/>
    <m/>
    <m/>
    <n v="333"/>
    <x v="0"/>
    <m/>
    <x v="0"/>
    <m/>
    <n v="101.195025452142"/>
    <n v="0.3980262282"/>
  </r>
  <r>
    <n v="830000"/>
    <n v="1400000"/>
    <n v="1400000"/>
    <x v="0"/>
    <x v="0"/>
    <s v="BR1-2"/>
    <s v="62-304.520 (9), F.A.C."/>
    <n v="0.67"/>
    <n v="0.72"/>
    <s v="US Air Force"/>
    <n v="0.61776345362188001"/>
    <n v="3304.3271643605399"/>
    <n v="6.1905473971371396"/>
    <n v="0.83037522786771001"/>
    <n v="3.8242939398654201"/>
    <n v="0.51297546856961995"/>
    <n v="2041.29256095198"/>
    <n v="1730"/>
    <s v="Military"/>
    <n v="1730"/>
    <s v="US Air Force                                    Brevard County"/>
    <s v="US Air Force"/>
    <m/>
    <m/>
    <m/>
    <n v="0"/>
    <n v="1"/>
    <n v="3.8242939398654201"/>
    <n v="0.51297546856961995"/>
    <n v="2041.29256095198"/>
    <m/>
    <n v="-1"/>
    <n v="-1"/>
    <n v="-1"/>
    <n v="-1"/>
    <n v="0"/>
    <m/>
    <m/>
    <s v="Banana River A"/>
    <n v="-1"/>
    <m/>
    <m/>
    <n v="333"/>
    <x v="0"/>
    <m/>
    <x v="0"/>
    <m/>
    <n v="199.99999999254899"/>
    <n v="1.6555495223000001"/>
  </r>
  <r>
    <n v="830000"/>
    <n v="1400000"/>
    <n v="1400000"/>
    <x v="0"/>
    <x v="0"/>
    <s v="BR1-2"/>
    <s v="62-304.520 (9), F.A.C."/>
    <n v="0.67"/>
    <n v="0.72"/>
    <s v="US Air Force"/>
    <n v="0.49321763261271001"/>
    <n v="3363.7210641193001"/>
    <n v="6.8991688190679197"/>
    <n v="0.93483388400023004"/>
    <n v="3.4027917119361502"/>
    <n v="0.46107655515273999"/>
    <n v="1659.0465400144401"/>
    <n v="1730"/>
    <s v="Military"/>
    <n v="1730"/>
    <s v="US Air Force                                    Brevard County"/>
    <s v="US Air Force"/>
    <m/>
    <m/>
    <m/>
    <n v="0"/>
    <n v="1"/>
    <n v="3.4027917119361502"/>
    <n v="0.46107655515273999"/>
    <n v="1659.0465400144401"/>
    <m/>
    <n v="-1"/>
    <n v="-1"/>
    <n v="-1"/>
    <n v="-1"/>
    <n v="0"/>
    <m/>
    <m/>
    <s v="Banana River A"/>
    <n v="-1"/>
    <m/>
    <m/>
    <n v="333"/>
    <x v="0"/>
    <m/>
    <x v="0"/>
    <m/>
    <n v="181.89830909330499"/>
    <n v="1.3455365288000001"/>
  </r>
  <r>
    <n v="830000"/>
    <n v="1400000"/>
    <n v="1400000"/>
    <x v="0"/>
    <x v="0"/>
    <s v="BR1-2"/>
    <s v="62-304.520 (9), F.A.C."/>
    <n v="0.67"/>
    <n v="0.72"/>
    <s v="US Air Force"/>
    <n v="9.3119797811300007E-3"/>
    <n v="3363.7210641193001"/>
    <n v="6.8991688190679197"/>
    <n v="0.93483388400023004"/>
    <n v="6.4244920549759998E-2"/>
    <n v="8.7051542265200003E-3"/>
    <n v="31.322902538440001"/>
    <n v="1730"/>
    <s v="Military"/>
    <n v="1730"/>
    <s v="US Air Force                                    Brevard County"/>
    <s v="US Air Force"/>
    <m/>
    <m/>
    <m/>
    <n v="0"/>
    <n v="1"/>
    <n v="6.4244920549759998E-2"/>
    <n v="8.7051542265200003E-3"/>
    <n v="31.3229025384416"/>
    <m/>
    <n v="-1"/>
    <n v="-1"/>
    <n v="-1"/>
    <n v="-1"/>
    <n v="0"/>
    <m/>
    <m/>
    <s v="Banana River A"/>
    <n v="-1"/>
    <m/>
    <m/>
    <n v="333"/>
    <x v="0"/>
    <m/>
    <x v="0"/>
    <m/>
    <n v="30.3978116765559"/>
    <n v="2.5403813899999999E-2"/>
  </r>
  <r>
    <n v="830000"/>
    <n v="1400000"/>
    <n v="1400000"/>
    <x v="0"/>
    <x v="0"/>
    <s v="BR1-2"/>
    <s v="62-304.520 (9), F.A.C."/>
    <n v="0.67"/>
    <n v="0.72"/>
    <s v="US Air Force"/>
    <n v="0.11523380817073001"/>
    <n v="3363.7210641193001"/>
    <n v="6.8991688190679197"/>
    <n v="0.93483388400023004"/>
    <n v="0.79501749623397999"/>
    <n v="0.10772446846038"/>
    <n v="387.61438784258098"/>
    <n v="8140"/>
    <s v="Roads and Highways"/>
    <n v="8140"/>
    <s v="US Air Force                                    Brevard County"/>
    <s v="US Air Force"/>
    <m/>
    <m/>
    <m/>
    <n v="0"/>
    <n v="1"/>
    <n v="0.79501749623397999"/>
    <n v="0.10772446846038"/>
    <n v="387.61438784258098"/>
    <m/>
    <n v="-1"/>
    <n v="-1"/>
    <n v="-1"/>
    <n v="-1"/>
    <n v="0"/>
    <m/>
    <m/>
    <s v="Banana River A"/>
    <n v="-1"/>
    <m/>
    <m/>
    <n v="333"/>
    <x v="0"/>
    <m/>
    <x v="0"/>
    <m/>
    <n v="106.41621381369799"/>
    <n v="0.31436690010000001"/>
  </r>
  <r>
    <n v="830000"/>
    <n v="1400000"/>
    <n v="1400000"/>
    <x v="0"/>
    <x v="0"/>
    <s v="BR1-2"/>
    <s v="62-304.520 (9), F.A.C."/>
    <n v="0.67"/>
    <n v="0.72"/>
    <s v="US Air Force"/>
    <n v="0.61776345359886997"/>
    <n v="3309.11409288807"/>
    <n v="6.2438071658992804"/>
    <n v="0.84136364672177999"/>
    <n v="3.8571958784113298"/>
    <n v="0.51976371213139005"/>
    <n v="2044.24975037524"/>
    <n v="1730"/>
    <s v="Military"/>
    <n v="1730"/>
    <s v="US Air Force                                    Brevard County"/>
    <s v="US Air Force"/>
    <m/>
    <m/>
    <m/>
    <n v="0"/>
    <n v="1"/>
    <n v="3.8571958784113298"/>
    <n v="0.51976371213139005"/>
    <n v="2044.24975037524"/>
    <m/>
    <n v="-1"/>
    <n v="-1"/>
    <n v="-1"/>
    <n v="-1"/>
    <n v="0"/>
    <m/>
    <m/>
    <s v="Banana River A"/>
    <n v="-1"/>
    <m/>
    <m/>
    <n v="333"/>
    <x v="0"/>
    <m/>
    <x v="0"/>
    <m/>
    <n v="199.99999998882399"/>
    <n v="1.6579478915999999"/>
  </r>
  <r>
    <n v="830000"/>
    <n v="1400000"/>
    <n v="1400000"/>
    <x v="0"/>
    <x v="0"/>
    <s v="BR1-2"/>
    <s v="62-304.520 (9), F.A.C."/>
    <n v="0.67"/>
    <n v="0.72"/>
    <s v="US Air Force"/>
    <n v="0.61776345366790997"/>
    <n v="3336.6867457933799"/>
    <n v="6.2217533075927101"/>
    <n v="0.83200761781332"/>
    <n v="3.8435718111682302"/>
    <n v="0.51398389945836997"/>
    <n v="2061.28312788927"/>
    <n v="1730"/>
    <s v="Military"/>
    <n v="1730"/>
    <s v="US Air Force                                    Brevard County"/>
    <s v="US Air Force"/>
    <m/>
    <m/>
    <m/>
    <n v="0"/>
    <n v="1"/>
    <n v="3.8435718111682302"/>
    <n v="0.51398389945836997"/>
    <n v="2061.28312788927"/>
    <m/>
    <n v="-1"/>
    <n v="-1"/>
    <n v="-1"/>
    <n v="-1"/>
    <n v="0"/>
    <m/>
    <m/>
    <s v="Banana River A"/>
    <n v="-1"/>
    <m/>
    <m/>
    <n v="333"/>
    <x v="0"/>
    <m/>
    <x v="0"/>
    <m/>
    <n v="200"/>
    <n v="1.6717624718999999"/>
  </r>
  <r>
    <n v="830000"/>
    <n v="1400000"/>
    <n v="1400000"/>
    <x v="0"/>
    <x v="0"/>
    <s v="BR1-2"/>
    <s v="62-304.520 (9), F.A.C."/>
    <n v="0.67"/>
    <n v="0.72"/>
    <s v="US Air Force"/>
    <n v="7.9984857845879997E-2"/>
    <n v="3373.5407744302902"/>
    <n v="6.8657499389418097"/>
    <n v="0.91922867432578004"/>
    <n v="0.54915603287164005"/>
    <n v="7.3524374843800006E-2"/>
    <n v="269.83217928009998"/>
    <n v="1730"/>
    <s v="Military"/>
    <n v="1730"/>
    <s v="US Air Force                                    Brevard County"/>
    <s v="US Air Force"/>
    <m/>
    <m/>
    <m/>
    <n v="0"/>
    <n v="1"/>
    <n v="0.54915603287164005"/>
    <n v="7.3524374843800006E-2"/>
    <n v="1364.8130422459401"/>
    <m/>
    <n v="-1"/>
    <n v="-1"/>
    <n v="-1"/>
    <n v="-1"/>
    <n v="0"/>
    <m/>
    <m/>
    <s v="Banana River A"/>
    <n v="-1"/>
    <m/>
    <m/>
    <n v="333"/>
    <x v="0"/>
    <m/>
    <x v="0"/>
    <m/>
    <n v="88.809583927360194"/>
    <n v="1.1069043327000001"/>
  </r>
  <r>
    <n v="830000"/>
    <n v="1400000"/>
    <n v="1400000"/>
    <x v="0"/>
    <x v="0"/>
    <s v="BR1-2"/>
    <s v="62-304.520 (9), F.A.C."/>
    <n v="0.67"/>
    <n v="0.72"/>
    <s v="US Air Force"/>
    <n v="8.6474594070000006E-5"/>
    <n v="3370.5733285740598"/>
    <n v="7.4017960056580803"/>
    <n v="0.98174200130759004"/>
    <n v="6.4006730497000001E-4"/>
    <n v="8.4895741039999999E-5"/>
    <n v="0.29146896037161002"/>
    <n v="1730"/>
    <s v="Military"/>
    <n v="1730"/>
    <s v="US Air Force                                    Brevard County"/>
    <s v="US Air Force"/>
    <m/>
    <m/>
    <m/>
    <n v="0"/>
    <n v="1"/>
    <n v="6.4006730497000001E-4"/>
    <n v="8.4895741039999999E-5"/>
    <n v="0.29146896035434"/>
    <m/>
    <n v="-1"/>
    <n v="-1"/>
    <n v="-1"/>
    <n v="-1"/>
    <n v="0"/>
    <m/>
    <m/>
    <s v="Banana River A"/>
    <n v="-1"/>
    <m/>
    <m/>
    <n v="333"/>
    <x v="0"/>
    <m/>
    <x v="0"/>
    <m/>
    <n v="19.106802878425999"/>
    <n v="2.3639010000000001E-4"/>
  </r>
  <r>
    <n v="830000"/>
    <n v="1400000"/>
    <n v="1400000"/>
    <x v="0"/>
    <x v="0"/>
    <s v="BR1-2"/>
    <s v="62-304.520 (9), F.A.C."/>
    <n v="0.67"/>
    <n v="0.72"/>
    <s v="US Air Force"/>
    <n v="0.20313006807962"/>
    <n v="3370.5733285740598"/>
    <n v="7.4017960056580803"/>
    <n v="0.98174200130759004"/>
    <n v="1.50352732654083"/>
    <n v="0.19942131956223999"/>
    <n v="684.66478970062406"/>
    <n v="1730"/>
    <s v="Military"/>
    <n v="1730"/>
    <s v="US Air Force                                    Brevard County"/>
    <s v="US Air Force"/>
    <m/>
    <m/>
    <m/>
    <n v="0"/>
    <n v="1"/>
    <n v="1.50352732654083"/>
    <n v="0.19942131956223999"/>
    <n v="684.66478970062406"/>
    <m/>
    <n v="-1"/>
    <n v="-1"/>
    <n v="-1"/>
    <n v="-1"/>
    <n v="0"/>
    <m/>
    <m/>
    <s v="Banana River A"/>
    <n v="-1"/>
    <m/>
    <m/>
    <n v="333"/>
    <x v="0"/>
    <m/>
    <x v="0"/>
    <m/>
    <n v="137.084926599478"/>
    <n v="0.55528368989999999"/>
  </r>
  <r>
    <n v="830000"/>
    <n v="1400000"/>
    <n v="1400000"/>
    <x v="0"/>
    <x v="0"/>
    <s v="BR1-2"/>
    <s v="62-304.520 (9), F.A.C."/>
    <n v="0.67"/>
    <n v="0.72"/>
    <s v="US Air Force"/>
    <n v="2.1249761651E-4"/>
    <n v="3370.5733285740598"/>
    <n v="7.4017960056580803"/>
    <n v="0.98174200130759004"/>
    <n v="1.5728640091E-3"/>
    <n v="2.0861783530000001E-4"/>
    <n v="0.71623879859753004"/>
    <n v="1730"/>
    <s v="Military"/>
    <n v="1730"/>
    <s v="US Air Force                                    Brevard County"/>
    <s v="US Air Force"/>
    <m/>
    <m/>
    <m/>
    <n v="0"/>
    <n v="1"/>
    <n v="1.5728640091E-3"/>
    <n v="2.0861783530000001E-4"/>
    <n v="0.71623878992633006"/>
    <m/>
    <n v="-1"/>
    <n v="-1"/>
    <n v="-1"/>
    <n v="-1"/>
    <n v="0"/>
    <m/>
    <m/>
    <s v="Banana River A"/>
    <n v="-1"/>
    <m/>
    <m/>
    <n v="333"/>
    <x v="0"/>
    <m/>
    <x v="0"/>
    <m/>
    <n v="34.6535467171595"/>
    <n v="5.8089120000000001E-4"/>
  </r>
  <r>
    <n v="830000"/>
    <n v="1400000"/>
    <n v="1400000"/>
    <x v="0"/>
    <x v="0"/>
    <s v="BR1-2"/>
    <s v="62-304.520 (9), F.A.C."/>
    <n v="0.67"/>
    <n v="0.72"/>
    <s v="US Air Force"/>
    <n v="0.11226099687657"/>
    <n v="3370.5733285740598"/>
    <n v="7.4017960056580803"/>
    <n v="0.98174200130759004"/>
    <n v="0.83093299827219003"/>
    <n v="0.11021133574238"/>
    <n v="378.38392191130299"/>
    <n v="1730"/>
    <s v="Military"/>
    <n v="1730"/>
    <s v="US Air Force                                    Brevard County"/>
    <s v="US Air Force"/>
    <m/>
    <m/>
    <m/>
    <n v="0"/>
    <n v="1"/>
    <n v="0.83093299827219003"/>
    <n v="0.11021133574238"/>
    <n v="378.38392191130299"/>
    <m/>
    <n v="-1"/>
    <n v="-1"/>
    <n v="-1"/>
    <n v="-1"/>
    <n v="0"/>
    <m/>
    <m/>
    <s v="Banana River A"/>
    <n v="-1"/>
    <m/>
    <m/>
    <n v="333"/>
    <x v="0"/>
    <m/>
    <x v="0"/>
    <m/>
    <n v="96.886836189530101"/>
    <n v="0.3068807153"/>
  </r>
  <r>
    <n v="830000"/>
    <n v="1400000"/>
    <n v="1400000"/>
    <x v="0"/>
    <x v="0"/>
    <s v="BR1-2"/>
    <s v="62-304.520 (9), F.A.C."/>
    <n v="0.67"/>
    <n v="0.72"/>
    <s v="US Air Force"/>
    <n v="0.30171702262938999"/>
    <n v="3370.5733285740598"/>
    <n v="7.4017960056580803"/>
    <n v="0.98174200130759004"/>
    <n v="2.2332478529372701"/>
    <n v="0.29620827362474"/>
    <n v="1016.95934925139"/>
    <n v="8140"/>
    <s v="Roads and Highways"/>
    <n v="8140"/>
    <s v="US Air Force                                    Brevard County"/>
    <s v="US Air Force"/>
    <m/>
    <m/>
    <m/>
    <n v="0"/>
    <n v="1"/>
    <n v="2.2332478529372701"/>
    <n v="0.29620827362474"/>
    <n v="1016.95934926001"/>
    <m/>
    <n v="-1"/>
    <n v="-1"/>
    <n v="-1"/>
    <n v="-1"/>
    <n v="0"/>
    <m/>
    <m/>
    <s v="Banana River A"/>
    <n v="-1"/>
    <m/>
    <m/>
    <n v="333"/>
    <x v="0"/>
    <m/>
    <x v="0"/>
    <m/>
    <n v="163.82471185009999"/>
    <n v="0.8247845493"/>
  </r>
  <r>
    <n v="830000"/>
    <n v="1400000"/>
    <n v="1400000"/>
    <x v="0"/>
    <x v="0"/>
    <s v="BR1-2"/>
    <s v="62-304.520 (9), F.A.C."/>
    <n v="0.67"/>
    <n v="0.72"/>
    <s v="US Air Force"/>
    <n v="0.12763699261832001"/>
    <n v="3346.1392449128398"/>
    <n v="6.3536965421848297"/>
    <n v="0.86099685133769999"/>
    <n v="0.81096671865390002"/>
    <n v="0.10989504875858"/>
    <n v="427.09115010281801"/>
    <n v="1730"/>
    <s v="Military"/>
    <n v="1730"/>
    <s v="US Air Force                                    Brevard County"/>
    <s v="US Air Force"/>
    <m/>
    <m/>
    <m/>
    <n v="0"/>
    <n v="1"/>
    <n v="0.81096671865390002"/>
    <n v="0.10989504875858"/>
    <n v="1925.3954694779"/>
    <m/>
    <n v="-1"/>
    <n v="-1"/>
    <n v="-1"/>
    <n v="-1"/>
    <n v="0"/>
    <m/>
    <m/>
    <s v="Banana River A"/>
    <n v="-1"/>
    <m/>
    <m/>
    <n v="333"/>
    <x v="0"/>
    <m/>
    <x v="0"/>
    <m/>
    <n v="116.55754504574099"/>
    <n v="1.5615535032000001"/>
  </r>
  <r>
    <n v="830000"/>
    <n v="1400000"/>
    <n v="1400000"/>
    <x v="0"/>
    <x v="0"/>
    <s v="BR1-2"/>
    <s v="62-304.520 (9), F.A.C."/>
    <n v="0.67"/>
    <n v="0.72"/>
    <s v="Natural Lands"/>
    <n v="0.61337422749159998"/>
    <n v="586.99864019470203"/>
    <n v="0"/>
    <n v="0"/>
    <n v="0"/>
    <n v="0"/>
    <n v="360.04983746804999"/>
    <n v="5300"/>
    <s v="Reservoirs"/>
    <n v="5300"/>
    <s v="US Air Force                                    Brevard County"/>
    <s v="US Air Force"/>
    <m/>
    <m/>
    <s v="Natural Lands"/>
    <n v="0"/>
    <n v="1"/>
    <n v="0"/>
    <n v="0"/>
    <n v="360.04983746804999"/>
    <m/>
    <n v="-1"/>
    <n v="-1"/>
    <n v="-1"/>
    <n v="-1"/>
    <n v="0"/>
    <m/>
    <m/>
    <s v="Banana River A"/>
    <n v="-1"/>
    <m/>
    <m/>
    <n v="333"/>
    <x v="0"/>
    <m/>
    <x v="0"/>
    <m/>
    <n v="196.619384950388"/>
    <n v="0.29201122260000001"/>
  </r>
  <r>
    <n v="830000"/>
    <n v="1400000"/>
    <n v="1400000"/>
    <x v="0"/>
    <x v="0"/>
    <s v="BR1-2"/>
    <s v="62-304.520 (9), F.A.C."/>
    <n v="0.67"/>
    <n v="0.72"/>
    <s v="US Air Force"/>
    <n v="4.3893843594700003E-3"/>
    <n v="586.99864019470203"/>
    <n v="0"/>
    <n v="0"/>
    <n v="0"/>
    <n v="0"/>
    <n v="2.5765626503025398"/>
    <n v="1730"/>
    <s v="Military"/>
    <n v="1730"/>
    <s v="US Air Force                                    Brevard County"/>
    <s v="US Air Force"/>
    <m/>
    <m/>
    <m/>
    <n v="0"/>
    <n v="1"/>
    <n v="0"/>
    <n v="0"/>
    <n v="2.5765626503025998"/>
    <m/>
    <n v="-1"/>
    <n v="-1"/>
    <n v="-1"/>
    <n v="-1"/>
    <n v="0"/>
    <m/>
    <m/>
    <s v="Banana River A"/>
    <n v="-1"/>
    <m/>
    <m/>
    <n v="333"/>
    <x v="0"/>
    <m/>
    <x v="0"/>
    <m/>
    <n v="21.0177968725814"/>
    <n v="2.0896695999999999E-3"/>
  </r>
  <r>
    <n v="830000"/>
    <n v="1400000"/>
    <n v="1400000"/>
    <x v="0"/>
    <x v="0"/>
    <s v="BR1-2"/>
    <s v="62-304.520 (9), F.A.C."/>
    <n v="0.67"/>
    <n v="0.72"/>
    <s v="Natural Lands"/>
    <n v="5.9879803890199998E-3"/>
    <n v="769.50548368892203"/>
    <n v="0"/>
    <n v="0"/>
    <n v="0"/>
    <n v="0"/>
    <n v="4.6077837455787698"/>
    <n v="6120"/>
    <s v="Mangrove swamp"/>
    <n v="6120"/>
    <s v="US Air Force                                    Brevard County"/>
    <s v="US Air Force"/>
    <m/>
    <m/>
    <s v="Natural Lands"/>
    <n v="0"/>
    <n v="1"/>
    <n v="0"/>
    <n v="0"/>
    <n v="66.661098026846702"/>
    <m/>
    <n v="-1"/>
    <n v="-1"/>
    <n v="-1"/>
    <n v="-1"/>
    <n v="0"/>
    <m/>
    <m/>
    <s v="Banana River A"/>
    <n v="-1"/>
    <m/>
    <m/>
    <n v="333"/>
    <x v="0"/>
    <m/>
    <x v="0"/>
    <m/>
    <n v="39.9086907078321"/>
    <n v="5.4064150900000003E-2"/>
  </r>
  <r>
    <n v="830000"/>
    <n v="1400000"/>
    <n v="1400000"/>
    <x v="0"/>
    <x v="0"/>
    <s v="BR1-2"/>
    <s v="62-304.520 (9), F.A.C."/>
    <n v="0.67"/>
    <n v="0.72"/>
    <s v="Natural Lands"/>
    <n v="0.48482596502790998"/>
    <n v="769.50548368892203"/>
    <n v="0"/>
    <n v="0"/>
    <n v="0"/>
    <n v="0"/>
    <n v="373.07623872375098"/>
    <n v="5300"/>
    <s v="Reservoirs"/>
    <n v="5300"/>
    <s v="US Air Force                                    Brevard County"/>
    <s v="US Air Force"/>
    <m/>
    <m/>
    <s v="Natural Lands"/>
    <n v="0"/>
    <n v="1"/>
    <n v="0"/>
    <n v="0"/>
    <n v="408.711267317183"/>
    <m/>
    <n v="-1"/>
    <n v="-1"/>
    <n v="-1"/>
    <n v="-1"/>
    <n v="0"/>
    <m/>
    <m/>
    <s v="Banana River A"/>
    <n v="-1"/>
    <m/>
    <m/>
    <n v="333"/>
    <x v="0"/>
    <m/>
    <x v="0"/>
    <m/>
    <n v="182.399975870623"/>
    <n v="0.3314771024"/>
  </r>
  <r>
    <n v="830000"/>
    <n v="1400000"/>
    <n v="1400000"/>
    <x v="0"/>
    <x v="0"/>
    <s v="BR1-2"/>
    <s v="62-304.520 (9), F.A.C."/>
    <n v="0.67"/>
    <n v="0.72"/>
    <s v="US Air Force"/>
    <n v="0.34321344122398001"/>
    <n v="3360.91480151409"/>
    <n v="6.5574069449015902"/>
    <n v="0.87905700828475997"/>
    <n v="2.2505902030657401"/>
    <n v="0.30170418084547002"/>
    <n v="1153.51113468828"/>
    <n v="1730"/>
    <s v="Military"/>
    <n v="1730"/>
    <s v="US Air Force                                    Brevard County"/>
    <s v="US Air Force"/>
    <m/>
    <m/>
    <m/>
    <n v="0"/>
    <n v="1"/>
    <n v="2.2505902030657401"/>
    <n v="0.30170418084547002"/>
    <n v="1153.51113468828"/>
    <m/>
    <n v="-1"/>
    <n v="-1"/>
    <n v="-1"/>
    <n v="-1"/>
    <n v="0"/>
    <m/>
    <m/>
    <s v="Banana River A"/>
    <n v="-1"/>
    <m/>
    <m/>
    <n v="333"/>
    <x v="0"/>
    <m/>
    <x v="0"/>
    <m/>
    <n v="165.96979215007701"/>
    <n v="0.93553214490000003"/>
  </r>
  <r>
    <n v="830000"/>
    <n v="1400000"/>
    <n v="1400000"/>
    <x v="0"/>
    <x v="0"/>
    <s v="BR1-2"/>
    <s v="62-304.520 (9), F.A.C."/>
    <n v="0.67"/>
    <n v="0.72"/>
    <s v="US Air Force"/>
    <n v="0.18345386215453"/>
    <n v="3360.91480151409"/>
    <n v="6.5574069449015902"/>
    <n v="0.87905700828475997"/>
    <n v="1.2029816297611799"/>
    <n v="0.16126640322385"/>
    <n v="616.57280071010905"/>
    <n v="8140"/>
    <s v="Roads and Highways"/>
    <n v="8140"/>
    <s v="US Air Force                                    Brevard County"/>
    <s v="US Air Force"/>
    <m/>
    <m/>
    <m/>
    <n v="0"/>
    <n v="1"/>
    <n v="1.2029816297611799"/>
    <n v="0.16126640322385"/>
    <n v="616.57280071010905"/>
    <m/>
    <n v="-1"/>
    <n v="-1"/>
    <n v="-1"/>
    <n v="-1"/>
    <n v="0"/>
    <m/>
    <m/>
    <s v="Banana River A"/>
    <n v="-1"/>
    <m/>
    <m/>
    <n v="333"/>
    <x v="0"/>
    <m/>
    <x v="0"/>
    <m/>
    <n v="139.34106227311801"/>
    <n v="0.50005904359999997"/>
  </r>
  <r>
    <n v="830000"/>
    <n v="1400000"/>
    <n v="1400000"/>
    <x v="0"/>
    <x v="0"/>
    <s v="BR1-2"/>
    <s v="62-304.520 (9), F.A.C."/>
    <n v="0.67"/>
    <n v="0.72"/>
    <s v="US Air Force"/>
    <n v="9.1096199985760004E-2"/>
    <n v="3360.91480151409"/>
    <n v="6.5574069449015902"/>
    <n v="0.87905700828475997"/>
    <n v="0.59735485444082004"/>
    <n v="8.0078753025599997E-2"/>
    <n v="306.16656689385798"/>
    <n v="1730"/>
    <s v="Military"/>
    <n v="1730"/>
    <s v="US Air Force                                    Brevard County"/>
    <s v="US Air Force"/>
    <m/>
    <m/>
    <m/>
    <n v="0"/>
    <n v="1"/>
    <n v="0.59735485444082004"/>
    <n v="8.0078753025599997E-2"/>
    <n v="306.16656689385701"/>
    <m/>
    <n v="-1"/>
    <n v="-1"/>
    <n v="-1"/>
    <n v="-1"/>
    <n v="0"/>
    <m/>
    <m/>
    <s v="Banana River A"/>
    <n v="-1"/>
    <m/>
    <m/>
    <n v="333"/>
    <x v="0"/>
    <m/>
    <x v="0"/>
    <m/>
    <n v="95.050970870180507"/>
    <n v="0.24831027319999999"/>
  </r>
  <r>
    <n v="830000"/>
    <n v="1400000"/>
    <n v="1400000"/>
    <x v="0"/>
    <x v="0"/>
    <s v="BR1-2"/>
    <s v="62-304.520 (9), F.A.C."/>
    <n v="0.67"/>
    <n v="0.72"/>
    <s v="Natural Lands"/>
    <n v="0.19868042485268"/>
    <n v="2100.9716004894499"/>
    <n v="1.5386489851498799"/>
    <n v="0.19517112192760999"/>
    <n v="0.30569943406873001"/>
    <n v="3.8776681423550001E-2"/>
    <n v="417.421930188678"/>
    <n v="5300"/>
    <s v="Reservoirs"/>
    <n v="5300"/>
    <s v="US Air Force                                    Brevard County"/>
    <s v="US Air Force"/>
    <m/>
    <m/>
    <s v="Natural Lands"/>
    <n v="0"/>
    <n v="1"/>
    <n v="0.30569943406873001"/>
    <n v="3.8776681423550001E-2"/>
    <n v="417.421930188678"/>
    <m/>
    <n v="-1"/>
    <n v="-1"/>
    <n v="-1"/>
    <n v="-1"/>
    <n v="0"/>
    <m/>
    <m/>
    <s v="Banana River A"/>
    <n v="-1"/>
    <m/>
    <m/>
    <n v="333"/>
    <x v="0"/>
    <m/>
    <x v="0"/>
    <m/>
    <n v="140.74307416363101"/>
    <n v="0.3385417114"/>
  </r>
  <r>
    <n v="830000"/>
    <n v="1400000"/>
    <n v="1400000"/>
    <x v="0"/>
    <x v="0"/>
    <s v="BR1-2"/>
    <s v="62-304.520 (9), F.A.C."/>
    <n v="0.67"/>
    <n v="0.72"/>
    <s v="US Air Force"/>
    <n v="0.41908291494451"/>
    <n v="2100.9716004894499"/>
    <n v="1.5386489851498799"/>
    <n v="0.19517112192760999"/>
    <n v="0.64482150177302999"/>
    <n v="8.1792882690410004E-2"/>
    <n v="880.48130254876196"/>
    <n v="1730"/>
    <s v="Military"/>
    <n v="1730"/>
    <s v="US Air Force                                    Brevard County"/>
    <s v="US Air Force"/>
    <m/>
    <m/>
    <m/>
    <n v="0"/>
    <n v="1"/>
    <n v="0.64482150177302999"/>
    <n v="8.1792882690410004E-2"/>
    <n v="880.48130254876196"/>
    <m/>
    <n v="-1"/>
    <n v="-1"/>
    <n v="-1"/>
    <n v="-1"/>
    <n v="0"/>
    <m/>
    <m/>
    <s v="Banana River A"/>
    <n v="-1"/>
    <m/>
    <m/>
    <n v="333"/>
    <x v="0"/>
    <m/>
    <x v="0"/>
    <m/>
    <n v="177.148955769694"/>
    <n v="0.71409675790000005"/>
  </r>
  <r>
    <n v="830000"/>
    <n v="1400000"/>
    <n v="1400000"/>
    <x v="0"/>
    <x v="0"/>
    <s v="BR1-2"/>
    <s v="62-304.520 (9), F.A.C."/>
    <n v="0.67"/>
    <n v="0.72"/>
    <s v="US Air Force"/>
    <n v="0.60965876451008005"/>
    <n v="3296.1403628862599"/>
    <n v="7.0883364696589002"/>
    <n v="0.94484136262025997"/>
    <n v="4.3214664545239998"/>
    <n v="0.57603081779308996"/>
    <n v="2009.5208612890499"/>
    <n v="1730"/>
    <s v="Military"/>
    <n v="1730"/>
    <s v="US Air Force                                    Brevard County"/>
    <s v="US Air Force"/>
    <m/>
    <m/>
    <m/>
    <n v="0"/>
    <n v="1"/>
    <n v="4.3214664545239998"/>
    <n v="0.57603081779308996"/>
    <n v="2029.7171164163101"/>
    <m/>
    <n v="-1"/>
    <n v="-1"/>
    <n v="-1"/>
    <n v="-1"/>
    <n v="0"/>
    <m/>
    <m/>
    <s v="Banana River A"/>
    <n v="-1"/>
    <m/>
    <m/>
    <n v="333"/>
    <x v="0"/>
    <m/>
    <x v="0"/>
    <m/>
    <n v="193.66125058100999"/>
    <n v="1.6461614894000001"/>
  </r>
  <r>
    <n v="830000"/>
    <n v="1400000"/>
    <n v="1400000"/>
    <x v="0"/>
    <x v="0"/>
    <s v="BR1-2"/>
    <s v="62-304.520 (9), F.A.C."/>
    <n v="0.67"/>
    <n v="0.72"/>
    <s v="US Air Force"/>
    <n v="1.9773406640700001E-3"/>
    <n v="3296.1403628862599"/>
    <n v="7.0883364696589002"/>
    <n v="0.94484136262025997"/>
    <n v="1.401605594207E-2"/>
    <n v="1.8682732473999999E-3"/>
    <n v="6.5175923740207597"/>
    <n v="8140"/>
    <s v="Roads and Highways"/>
    <n v="8140"/>
    <s v="US Air Force                                    Brevard County"/>
    <s v="US Air Force"/>
    <m/>
    <m/>
    <m/>
    <n v="0"/>
    <n v="1"/>
    <n v="1.401605594207E-2"/>
    <n v="1.8682732473999999E-3"/>
    <n v="6.51759237402013"/>
    <m/>
    <n v="-1"/>
    <n v="-1"/>
    <n v="-1"/>
    <n v="-1"/>
    <n v="0"/>
    <m/>
    <m/>
    <s v="Banana River A"/>
    <n v="-1"/>
    <m/>
    <m/>
    <n v="333"/>
    <x v="0"/>
    <m/>
    <x v="0"/>
    <m/>
    <n v="14.0324940788657"/>
    <n v="5.2859630000000003E-3"/>
  </r>
  <r>
    <n v="830000"/>
    <n v="1400000"/>
    <n v="1400000"/>
    <x v="0"/>
    <x v="0"/>
    <s v="BR1-2"/>
    <s v="62-304.520 (9), F.A.C."/>
    <n v="0.67"/>
    <n v="0.72"/>
    <s v="US Air Force"/>
    <n v="0.56237071481287004"/>
    <n v="3304.4246670612702"/>
    <n v="6.28442033814318"/>
    <n v="0.84903757842599004"/>
    <n v="3.53417395774615"/>
    <n v="0.47747386988242002"/>
    <n v="1858.3116620605399"/>
    <n v="1730"/>
    <s v="Military"/>
    <n v="1730"/>
    <s v="US Air Force                                    Brevard County"/>
    <s v="US Air Force"/>
    <m/>
    <m/>
    <m/>
    <n v="0"/>
    <n v="1"/>
    <n v="3.53417395774615"/>
    <n v="0.47747386988242002"/>
    <n v="1858.3116620605399"/>
    <m/>
    <n v="-1"/>
    <n v="-1"/>
    <n v="-1"/>
    <n v="-1"/>
    <n v="0"/>
    <m/>
    <m/>
    <s v="Banana River A"/>
    <n v="-1"/>
    <m/>
    <m/>
    <n v="333"/>
    <x v="0"/>
    <m/>
    <x v="0"/>
    <m/>
    <n v="187.89661300869801"/>
    <n v="1.5071465224"/>
  </r>
  <r>
    <n v="830000"/>
    <n v="1400000"/>
    <n v="1400000"/>
    <x v="0"/>
    <x v="0"/>
    <s v="BR1-2"/>
    <s v="62-304.520 (9), F.A.C."/>
    <n v="0.67"/>
    <n v="0.72"/>
    <s v="US Air Force"/>
    <n v="5.5392836696850002E-2"/>
    <n v="3304.4246670612702"/>
    <n v="6.28442033814318"/>
    <n v="0.84903757842599004"/>
    <n v="0.34811186952516998"/>
    <n v="4.7030599931240001E-2"/>
    <n v="183.04145595959"/>
    <n v="8140"/>
    <s v="Roads and Highways"/>
    <n v="8140"/>
    <s v="US Air Force                                    Brevard County"/>
    <s v="US Air Force"/>
    <m/>
    <m/>
    <m/>
    <n v="0"/>
    <n v="1"/>
    <n v="0.34811186952516998"/>
    <n v="4.7030599931240001E-2"/>
    <n v="183.04145595959"/>
    <m/>
    <n v="-1"/>
    <n v="-1"/>
    <n v="-1"/>
    <n v="-1"/>
    <n v="0"/>
    <m/>
    <m/>
    <s v="Banana River A"/>
    <n v="-1"/>
    <m/>
    <m/>
    <n v="333"/>
    <x v="0"/>
    <m/>
    <x v="0"/>
    <m/>
    <n v="74.083949151806195"/>
    <n v="0.14845211350000001"/>
  </r>
  <r>
    <n v="830000"/>
    <n v="1400000"/>
    <n v="1400000"/>
    <x v="0"/>
    <x v="0"/>
    <s v="BR1-2"/>
    <s v="62-304.520 (9), F.A.C."/>
    <n v="0.67"/>
    <n v="0.72"/>
    <s v="Natural Lands"/>
    <n v="0.61776345364490004"/>
    <n v="2354.1865311077299"/>
    <n v="4.6173500353558596"/>
    <n v="0.63154711042137002"/>
    <n v="2.8524301045288398"/>
    <n v="0.39014672407335999"/>
    <n v="1454.33040198142"/>
    <n v="3200"/>
    <s v="Shrub and Brushland"/>
    <n v="3200"/>
    <s v="US Air Force                                    Brevard County"/>
    <s v="US Air Force"/>
    <m/>
    <m/>
    <s v="Natural Lands"/>
    <n v="0"/>
    <n v="1"/>
    <n v="2.8524301045288398"/>
    <n v="0.39014672407335999"/>
    <n v="1454.33040198142"/>
    <m/>
    <n v="-1"/>
    <n v="-1"/>
    <n v="-1"/>
    <n v="-1"/>
    <n v="0"/>
    <m/>
    <m/>
    <s v="Banana River A"/>
    <n v="-1"/>
    <m/>
    <m/>
    <n v="333"/>
    <x v="0"/>
    <m/>
    <x v="0"/>
    <m/>
    <n v="199.999999996274"/>
    <n v="1.1795055977"/>
  </r>
  <r>
    <n v="830000"/>
    <n v="1400000"/>
    <n v="1400000"/>
    <x v="0"/>
    <x v="0"/>
    <s v="BR1-2"/>
    <s v="62-304.520 (9), F.A.C."/>
    <n v="0.67"/>
    <n v="0.72"/>
    <s v="Natural Lands"/>
    <n v="5.2038278793539998E-2"/>
    <n v="3202.9320259074898"/>
    <n v="5.9766538252918604"/>
    <n v="0.76577093892906001"/>
    <n v="0.31101477801302002"/>
    <n v="3.9849401611980001E-2"/>
    <n v="166.67506972093801"/>
    <n v="4280"/>
    <s v="Cabbage palm"/>
    <n v="4280"/>
    <s v="US Air Force                                    Brevard County"/>
    <s v="US Air Force"/>
    <m/>
    <m/>
    <s v="Natural Lands"/>
    <n v="0"/>
    <n v="1"/>
    <n v="0.31101477801302002"/>
    <n v="3.9849401611980001E-2"/>
    <n v="368.45389758096798"/>
    <m/>
    <n v="-1"/>
    <n v="-1"/>
    <n v="-1"/>
    <n v="-1"/>
    <n v="0"/>
    <m/>
    <m/>
    <s v="Banana River A"/>
    <n v="-1"/>
    <m/>
    <m/>
    <n v="333"/>
    <x v="0"/>
    <m/>
    <x v="0"/>
    <m/>
    <n v="92.705009901560004"/>
    <n v="0.29882716749999999"/>
  </r>
  <r>
    <n v="830000"/>
    <n v="1400000"/>
    <n v="1400000"/>
    <x v="0"/>
    <x v="0"/>
    <s v="BR1-2"/>
    <s v="62-304.520 (9), F.A.C."/>
    <n v="0.67"/>
    <n v="0.72"/>
    <s v="US Air Force"/>
    <n v="0.50272690852563995"/>
    <n v="3202.9320259074898"/>
    <n v="5.9766538252918604"/>
    <n v="0.76577093892906001"/>
    <n v="3.0046247009169602"/>
    <n v="0.38497365676658002"/>
    <n v="1610.20011560226"/>
    <n v="1730"/>
    <s v="Military"/>
    <n v="1730"/>
    <s v="US Air Force                                    Brevard County"/>
    <s v="US Air Force"/>
    <m/>
    <m/>
    <m/>
    <n v="0"/>
    <n v="1"/>
    <n v="3.0046247009169602"/>
    <n v="0.38497365676658002"/>
    <n v="1610.20011560226"/>
    <m/>
    <n v="-1"/>
    <n v="-1"/>
    <n v="-1"/>
    <n v="-1"/>
    <n v="0"/>
    <m/>
    <m/>
    <s v="Banana River A"/>
    <n v="-1"/>
    <m/>
    <m/>
    <n v="333"/>
    <x v="0"/>
    <m/>
    <x v="0"/>
    <m/>
    <n v="184.686655789491"/>
    <n v="1.3059206128"/>
  </r>
  <r>
    <n v="830000"/>
    <n v="1400000"/>
    <n v="1400000"/>
    <x v="0"/>
    <x v="0"/>
    <s v="BR1-2"/>
    <s v="62-304.520 (9), F.A.C."/>
    <n v="0.67"/>
    <n v="0.72"/>
    <s v="US Air Force"/>
    <n v="0.61776345362188001"/>
    <n v="3304.89434509585"/>
    <n v="6.19561093461098"/>
    <n v="0.83140169922257001"/>
    <n v="3.8274220082628001"/>
    <n v="0.51360958505884002"/>
    <n v="2041.64294448185"/>
    <n v="1730"/>
    <s v="Military"/>
    <n v="1730"/>
    <s v="US Air Force                                    Brevard County"/>
    <s v="US Air Force"/>
    <m/>
    <m/>
    <m/>
    <n v="0"/>
    <n v="1"/>
    <n v="3.8274220082628001"/>
    <n v="0.51360958505884002"/>
    <n v="2041.64294448185"/>
    <m/>
    <n v="-1"/>
    <n v="-1"/>
    <n v="-1"/>
    <n v="-1"/>
    <n v="0"/>
    <m/>
    <m/>
    <s v="Banana River A"/>
    <n v="-1"/>
    <m/>
    <m/>
    <n v="333"/>
    <x v="0"/>
    <m/>
    <x v="0"/>
    <m/>
    <n v="199.99999999254899"/>
    <n v="1.6558336938"/>
  </r>
  <r>
    <n v="830000"/>
    <n v="1400000"/>
    <n v="1400000"/>
    <x v="0"/>
    <x v="0"/>
    <s v="BR1-2"/>
    <s v="62-304.520 (9), F.A.C."/>
    <n v="0.67"/>
    <n v="0.72"/>
    <s v="Natural Lands"/>
    <n v="0.40148171033865998"/>
    <n v="2799.0531827580899"/>
    <n v="5.81701278827423"/>
    <n v="0.78280196787417"/>
    <n v="2.3354242432982"/>
    <n v="0.31428067291859002"/>
    <n v="1123.76865914259"/>
    <n v="3200"/>
    <s v="Shrub and Brushland"/>
    <n v="3200"/>
    <s v="US Air Force                                    Brevard County"/>
    <s v="US Air Force"/>
    <m/>
    <m/>
    <s v="Natural Lands"/>
    <n v="0"/>
    <n v="1"/>
    <n v="2.3354242432982"/>
    <n v="0.31428067291859002"/>
    <n v="1123.76865914259"/>
    <m/>
    <n v="-1"/>
    <n v="-1"/>
    <n v="-1"/>
    <n v="-1"/>
    <n v="0"/>
    <m/>
    <m/>
    <s v="Banana River A"/>
    <n v="-1"/>
    <m/>
    <m/>
    <n v="333"/>
    <x v="0"/>
    <m/>
    <x v="0"/>
    <m/>
    <n v="175.313754626659"/>
    <n v="0.91141010469999995"/>
  </r>
  <r>
    <n v="830000"/>
    <n v="1400000"/>
    <n v="1400000"/>
    <x v="0"/>
    <x v="0"/>
    <s v="BR1-2"/>
    <s v="62-304.520 (9), F.A.C."/>
    <n v="0.67"/>
    <n v="0.72"/>
    <s v="Natural Lands"/>
    <n v="5.443541489749E-2"/>
    <n v="2799.0531827580899"/>
    <n v="5.81701278827423"/>
    <n v="0.78280196787417"/>
    <n v="0.31665150459372998"/>
    <n v="4.2612149903800002E-2"/>
    <n v="152.367621323587"/>
    <n v="3200"/>
    <s v="Shrub and Brushland"/>
    <n v="3200"/>
    <s v="US Air Force                                    Brevard County"/>
    <s v="US Air Force"/>
    <m/>
    <m/>
    <s v="Natural Lands"/>
    <n v="0"/>
    <n v="1"/>
    <n v="0.31665150459372998"/>
    <n v="4.2612149903800002E-2"/>
    <n v="152.367621323587"/>
    <m/>
    <n v="-1"/>
    <n v="-1"/>
    <n v="-1"/>
    <n v="-1"/>
    <n v="0"/>
    <m/>
    <m/>
    <s v="Banana River A"/>
    <n v="-1"/>
    <m/>
    <m/>
    <n v="333"/>
    <x v="0"/>
    <m/>
    <x v="0"/>
    <m/>
    <n v="73.710835236453306"/>
    <n v="0.12357471320000001"/>
  </r>
  <r>
    <n v="830000"/>
    <n v="1400000"/>
    <n v="1400000"/>
    <x v="0"/>
    <x v="0"/>
    <s v="BR1-2"/>
    <s v="62-304.520 (9), F.A.C."/>
    <n v="0.67"/>
    <n v="0.72"/>
    <s v="US Air Force"/>
    <n v="0.16184632850079"/>
    <n v="2799.0531827580899"/>
    <n v="5.81701278827423"/>
    <n v="0.78280196787417"/>
    <n v="0.94146216262437998"/>
    <n v="0.12669362444363"/>
    <n v="453.01648090787302"/>
    <n v="8140"/>
    <s v="Roads and Highways"/>
    <n v="8140"/>
    <s v="US Air Force                                    Brevard County"/>
    <s v="US Air Force"/>
    <m/>
    <m/>
    <m/>
    <n v="0"/>
    <n v="1"/>
    <n v="0.94146216262437998"/>
    <n v="0.12669362444363"/>
    <n v="453.01648090787302"/>
    <m/>
    <n v="-1"/>
    <n v="-1"/>
    <n v="-1"/>
    <n v="-1"/>
    <n v="0"/>
    <m/>
    <m/>
    <s v="Banana River A"/>
    <n v="-1"/>
    <m/>
    <m/>
    <n v="333"/>
    <x v="0"/>
    <m/>
    <x v="0"/>
    <m/>
    <n v="133.38024184151601"/>
    <n v="0.3674099602"/>
  </r>
  <r>
    <n v="830000"/>
    <n v="1400000"/>
    <n v="1400000"/>
    <x v="0"/>
    <x v="0"/>
    <s v="BR1-2"/>
    <s v="62-304.520 (9), F.A.C."/>
    <n v="0.67"/>
    <n v="0.72"/>
    <s v="Natural Lands"/>
    <n v="0.61776345371394004"/>
    <n v="2495.3327160732201"/>
    <n v="4.8930910270641004"/>
    <n v="0.66951746682093005"/>
    <n v="3.0227728122158002"/>
    <n v="0.41360342262511002"/>
    <n v="1541.5253568467799"/>
    <n v="3200"/>
    <s v="Shrub and Brushland"/>
    <n v="3200"/>
    <s v="US Air Force                                    Brevard County"/>
    <s v="US Air Force"/>
    <m/>
    <m/>
    <s v="Natural Lands"/>
    <n v="0"/>
    <n v="1"/>
    <n v="3.0227728122158002"/>
    <n v="0.41360342262511002"/>
    <n v="1541.5253568467799"/>
    <m/>
    <n v="-1"/>
    <n v="-1"/>
    <n v="-1"/>
    <n v="-1"/>
    <n v="0"/>
    <m/>
    <m/>
    <s v="Banana River A"/>
    <n v="-1"/>
    <m/>
    <m/>
    <n v="333"/>
    <x v="0"/>
    <m/>
    <x v="0"/>
    <m/>
    <n v="200.00000000745001"/>
    <n v="1.2502233226999999"/>
  </r>
  <r>
    <n v="830000"/>
    <n v="1400000"/>
    <n v="1400000"/>
    <x v="0"/>
    <x v="0"/>
    <s v="BR1-2"/>
    <s v="62-304.520 (9), F.A.C."/>
    <n v="0.67"/>
    <n v="0.72"/>
    <s v="Natural Lands"/>
    <n v="4.2754099547080003E-2"/>
    <n v="3063.07294664146"/>
    <n v="5.1996546566850901"/>
    <n v="0.69306632914703004"/>
    <n v="0.22230655280237999"/>
    <n v="2.9631426829080001E-2"/>
    <n v="130.958925680698"/>
    <n v="5300"/>
    <s v="Reservoirs"/>
    <n v="5300"/>
    <s v="US Air Force                                    Brevard County"/>
    <s v="US Air Force"/>
    <m/>
    <m/>
    <s v="Natural Lands"/>
    <n v="0"/>
    <n v="1"/>
    <n v="0.22230655280237999"/>
    <n v="2.9631426829080001E-2"/>
    <n v="130.958925680698"/>
    <m/>
    <n v="-1"/>
    <n v="-1"/>
    <n v="-1"/>
    <n v="-1"/>
    <n v="0"/>
    <m/>
    <m/>
    <s v="Banana River A"/>
    <n v="-1"/>
    <m/>
    <m/>
    <n v="333"/>
    <x v="0"/>
    <m/>
    <x v="0"/>
    <m/>
    <n v="58.327420359635198"/>
    <n v="0.1062116186"/>
  </r>
  <r>
    <n v="830000"/>
    <n v="1400000"/>
    <n v="1400000"/>
    <x v="0"/>
    <x v="0"/>
    <s v="BR1-2"/>
    <s v="62-304.520 (9), F.A.C."/>
    <n v="0.67"/>
    <n v="0.72"/>
    <s v="US Air Force"/>
    <n v="0.57500927671498003"/>
    <n v="3063.07294664146"/>
    <n v="5.1996546566850901"/>
    <n v="0.69306632914703004"/>
    <n v="2.9898496633081701"/>
    <n v="0.39851956863833998"/>
    <n v="1761.29535957353"/>
    <n v="1730"/>
    <s v="Military"/>
    <n v="1730"/>
    <s v="US Air Force                                    Brevard County"/>
    <s v="US Air Force"/>
    <m/>
    <m/>
    <m/>
    <n v="0"/>
    <n v="1"/>
    <n v="2.9898496633081701"/>
    <n v="0.39851956863833998"/>
    <n v="1761.29535957353"/>
    <m/>
    <n v="-1"/>
    <n v="-1"/>
    <n v="-1"/>
    <n v="-1"/>
    <n v="0"/>
    <m/>
    <m/>
    <s v="Banana River A"/>
    <n v="-1"/>
    <m/>
    <m/>
    <n v="333"/>
    <x v="0"/>
    <m/>
    <x v="0"/>
    <m/>
    <n v="194.43402130729501"/>
    <n v="1.4284633898000001"/>
  </r>
  <r>
    <n v="830000"/>
    <n v="1400000"/>
    <n v="1400000"/>
    <x v="0"/>
    <x v="0"/>
    <s v="BR1-2"/>
    <s v="62-304.520 (9), F.A.C."/>
    <n v="0.67"/>
    <n v="0.72"/>
    <s v="Natural Lands"/>
    <n v="0.39215526097052"/>
    <n v="3018.3731576965301"/>
    <n v="6.1472068805400202"/>
    <n v="0.83226614843494995"/>
    <n v="2.41065951847796"/>
    <n v="0.32637754863643997"/>
    <n v="1183.6709133628999"/>
    <n v="3200"/>
    <s v="Shrub and Brushland"/>
    <n v="3200"/>
    <s v="US Air Force                                    Brevard County"/>
    <s v="US Air Force"/>
    <m/>
    <m/>
    <s v="Natural Lands"/>
    <n v="0"/>
    <n v="1"/>
    <n v="2.41065951847796"/>
    <n v="0.32637754863643997"/>
    <n v="1183.6709133628999"/>
    <m/>
    <n v="-1"/>
    <n v="-1"/>
    <n v="-1"/>
    <n v="-1"/>
    <n v="0"/>
    <m/>
    <m/>
    <s v="Banana River A"/>
    <n v="-1"/>
    <m/>
    <m/>
    <n v="333"/>
    <x v="0"/>
    <m/>
    <x v="0"/>
    <m/>
    <n v="169.24570844530501"/>
    <n v="0.95999263050000005"/>
  </r>
  <r>
    <n v="830000"/>
    <n v="1400000"/>
    <n v="1400000"/>
    <x v="0"/>
    <x v="0"/>
    <s v="BR1-2"/>
    <s v="62-304.520 (9), F.A.C."/>
    <n v="0.67"/>
    <n v="0.72"/>
    <s v="US Air Force"/>
    <n v="0.22560813385191"/>
    <n v="3018.3731576965301"/>
    <n v="6.1472068805400202"/>
    <n v="0.83226614843494995"/>
    <n v="1.3868598727202901"/>
    <n v="0.18776601261653"/>
    <n v="680.96953537663398"/>
    <n v="1730"/>
    <s v="Military"/>
    <n v="1730"/>
    <s v="US Air Force                                    Brevard County"/>
    <s v="US Air Force"/>
    <m/>
    <m/>
    <m/>
    <n v="0"/>
    <n v="1"/>
    <n v="1.3868598727202901"/>
    <n v="0.18776601261653"/>
    <n v="680.96953537663398"/>
    <m/>
    <n v="-1"/>
    <n v="-1"/>
    <n v="-1"/>
    <n v="-1"/>
    <n v="0"/>
    <m/>
    <m/>
    <s v="Banana River A"/>
    <n v="-1"/>
    <m/>
    <m/>
    <n v="333"/>
    <x v="0"/>
    <m/>
    <x v="0"/>
    <m/>
    <n v="142.285522921271"/>
    <n v="0.55228672779999999"/>
  </r>
  <r>
    <n v="830000"/>
    <n v="1400000"/>
    <n v="1400000"/>
    <x v="0"/>
    <x v="0"/>
    <s v="BR1-2"/>
    <s v="62-304.520 (9), F.A.C."/>
    <n v="0.67"/>
    <n v="0.72"/>
    <s v="US Air Force"/>
    <n v="0.18902300363666999"/>
    <n v="3282.5214453625199"/>
    <n v="7.2101410399572803"/>
    <n v="0.95446065597042995"/>
    <n v="1.3628825160167599"/>
    <n v="0.18041502004456"/>
    <n v="620.47206310421495"/>
    <n v="1730"/>
    <s v="Military"/>
    <n v="1730"/>
    <s v="US Air Force                                    Brevard County"/>
    <s v="US Air Force"/>
    <m/>
    <m/>
    <m/>
    <n v="0"/>
    <n v="1"/>
    <n v="1.3628825160167599"/>
    <n v="0.18041502004456"/>
    <n v="2027.8217852038499"/>
    <m/>
    <n v="-1"/>
    <n v="-1"/>
    <n v="-1"/>
    <n v="-1"/>
    <n v="0"/>
    <m/>
    <m/>
    <s v="Banana River A"/>
    <n v="-1"/>
    <m/>
    <m/>
    <n v="333"/>
    <x v="0"/>
    <m/>
    <x v="0"/>
    <m/>
    <n v="116.29766257993199"/>
    <n v="1.6446243189"/>
  </r>
  <r>
    <n v="830000"/>
    <n v="1400000"/>
    <n v="1400000"/>
    <x v="0"/>
    <x v="0"/>
    <s v="BR1-2"/>
    <s v="62-304.520 (9), F.A.C."/>
    <n v="0.67"/>
    <n v="0.72"/>
    <s v="US Air Force"/>
    <n v="3.094594140931E-2"/>
    <n v="3333.23307062202"/>
    <n v="6.5317419938824699"/>
    <n v="0.87852298383442995"/>
    <n v="0.20213090504341"/>
    <n v="2.718672078447E-2"/>
    <n v="103.150035307043"/>
    <n v="1730"/>
    <s v="Military"/>
    <n v="1730"/>
    <s v="US Air Force                                    Brevard County"/>
    <s v="US Air Force"/>
    <m/>
    <m/>
    <m/>
    <n v="0"/>
    <n v="1"/>
    <n v="0.20213090504341"/>
    <n v="2.718672078447E-2"/>
    <n v="103.15003530704401"/>
    <m/>
    <n v="-1"/>
    <n v="-1"/>
    <n v="-1"/>
    <n v="-1"/>
    <n v="0"/>
    <m/>
    <m/>
    <s v="Banana River A"/>
    <n v="-1"/>
    <m/>
    <m/>
    <n v="333"/>
    <x v="0"/>
    <m/>
    <x v="0"/>
    <m/>
    <n v="55.513227054593301"/>
    <n v="8.3657774000000004E-2"/>
  </r>
  <r>
    <n v="830000"/>
    <n v="1400000"/>
    <n v="1400000"/>
    <x v="0"/>
    <x v="0"/>
    <s v="BR1-2"/>
    <s v="62-304.520 (9), F.A.C."/>
    <n v="0.67"/>
    <n v="0.72"/>
    <s v="US Air Force"/>
    <n v="0.38054881760816001"/>
    <n v="3333.23307062202"/>
    <n v="6.5317419938824699"/>
    <n v="0.87852298383442995"/>
    <n v="2.4856466926935799"/>
    <n v="0.33432088273978999"/>
    <n v="1268.4579038376401"/>
    <n v="1730"/>
    <s v="Military"/>
    <n v="1730"/>
    <s v="US Air Force                                    Brevard County"/>
    <s v="US Air Force"/>
    <m/>
    <m/>
    <m/>
    <n v="0"/>
    <n v="1"/>
    <n v="2.4856466926935799"/>
    <n v="0.33432088273978999"/>
    <n v="1268.4579038376401"/>
    <m/>
    <n v="-1"/>
    <n v="-1"/>
    <n v="-1"/>
    <n v="-1"/>
    <n v="0"/>
    <m/>
    <m/>
    <s v="Banana River A"/>
    <n v="-1"/>
    <m/>
    <m/>
    <n v="333"/>
    <x v="0"/>
    <m/>
    <x v="0"/>
    <m/>
    <n v="172.33079739369401"/>
    <n v="1.0287574239999999"/>
  </r>
  <r>
    <n v="830000"/>
    <n v="1400000"/>
    <n v="1400000"/>
    <x v="0"/>
    <x v="0"/>
    <s v="BR1-2"/>
    <s v="62-304.520 (9), F.A.C."/>
    <n v="0.67"/>
    <n v="0.72"/>
    <s v="US Air Force"/>
    <n v="0.20626877757775"/>
    <n v="3333.23307062202"/>
    <n v="6.5317419938824699"/>
    <n v="0.87852298383442995"/>
    <n v="1.3472944365314099"/>
    <n v="0.18121186194948"/>
    <n v="687.54191085894502"/>
    <n v="8140"/>
    <s v="Roads and Highways"/>
    <n v="8140"/>
    <s v="US Air Force                                    Brevard County"/>
    <s v="US Air Force"/>
    <m/>
    <m/>
    <m/>
    <n v="0"/>
    <n v="1"/>
    <n v="1.3472944365314099"/>
    <n v="0.18121186194948"/>
    <n v="687.54191085894502"/>
    <m/>
    <n v="-1"/>
    <n v="-1"/>
    <n v="-1"/>
    <n v="-1"/>
    <n v="0"/>
    <m/>
    <m/>
    <s v="Banana River A"/>
    <n v="-1"/>
    <m/>
    <m/>
    <n v="333"/>
    <x v="0"/>
    <m/>
    <x v="0"/>
    <m/>
    <n v="140.313541530272"/>
    <n v="0.55761712149999998"/>
  </r>
  <r>
    <n v="830000"/>
    <n v="1400000"/>
    <n v="1400000"/>
    <x v="0"/>
    <x v="0"/>
    <s v="BR1-2"/>
    <s v="62-304.520 (9), F.A.C."/>
    <n v="0.67"/>
    <n v="0.72"/>
    <s v="US Air Force"/>
    <n v="0.61776345373694996"/>
    <n v="3324.7672000283101"/>
    <n v="6.7956648473189896"/>
    <n v="0.92129899493230005"/>
    <n v="4.1981133865185898"/>
    <n v="0.56914484903375995"/>
    <n v="2053.9196683608302"/>
    <n v="1730"/>
    <s v="Military"/>
    <n v="1730"/>
    <s v="US Air Force                                    Brevard County"/>
    <s v="US Air Force"/>
    <m/>
    <m/>
    <m/>
    <n v="0"/>
    <n v="1"/>
    <n v="4.1981133865185898"/>
    <n v="0.56914484903375995"/>
    <n v="2053.9196683608302"/>
    <m/>
    <n v="-1"/>
    <n v="-1"/>
    <n v="-1"/>
    <n v="-1"/>
    <n v="0"/>
    <m/>
    <m/>
    <s v="Banana River A"/>
    <n v="-1"/>
    <m/>
    <m/>
    <n v="333"/>
    <x v="0"/>
    <m/>
    <x v="0"/>
    <m/>
    <n v="200.00000001117499"/>
    <n v="1.6657904853000001"/>
  </r>
  <r>
    <n v="830000"/>
    <n v="1400000"/>
    <n v="1400000"/>
    <x v="0"/>
    <x v="0"/>
    <s v="BR1-2"/>
    <s v="62-304.520 (9), F.A.C."/>
    <n v="0.67"/>
    <n v="0.72"/>
    <s v="US Air Force"/>
    <n v="0.61776345359886997"/>
    <n v="3316.0243938302701"/>
    <n v="7.0645122312905002"/>
    <n v="0.94456287167167996"/>
    <n v="4.3641974739935003"/>
    <n v="0.58351642174517004"/>
    <n v="2048.5186817507001"/>
    <n v="1730"/>
    <s v="Military"/>
    <n v="1730"/>
    <s v="US Air Force                                    Brevard County"/>
    <s v="US Air Force"/>
    <m/>
    <m/>
    <m/>
    <n v="0"/>
    <n v="1"/>
    <n v="4.3641974739935003"/>
    <n v="0.58351642174517004"/>
    <n v="2048.5186817507001"/>
    <m/>
    <n v="-1"/>
    <n v="-1"/>
    <n v="-1"/>
    <n v="-1"/>
    <n v="0"/>
    <m/>
    <m/>
    <s v="Banana River A"/>
    <n v="-1"/>
    <m/>
    <m/>
    <n v="333"/>
    <x v="0"/>
    <m/>
    <x v="0"/>
    <m/>
    <n v="199.99999998882399"/>
    <n v="1.6614101231"/>
  </r>
  <r>
    <n v="830000"/>
    <n v="1400000"/>
    <n v="1400000"/>
    <x v="0"/>
    <x v="0"/>
    <s v="BR1-2"/>
    <s v="62-304.520 (9), F.A.C."/>
    <n v="0.67"/>
    <n v="0.72"/>
    <s v="Natural Lands"/>
    <n v="0.617763453829"/>
    <n v="2352.0186515011301"/>
    <n v="4.6131083710907603"/>
    <n v="0.63096455031071996"/>
    <n v="2.8498097602125299"/>
    <n v="0.38978683984362"/>
    <n v="1452.99116562158"/>
    <n v="3200"/>
    <s v="Shrub and Brushland"/>
    <n v="3200"/>
    <s v="US Air Force                                    Brevard County"/>
    <s v="US Air Force"/>
    <m/>
    <m/>
    <s v="Natural Lands"/>
    <n v="0"/>
    <n v="1"/>
    <n v="2.8498097602125299"/>
    <n v="0.38978683984362"/>
    <n v="1452.99116562158"/>
    <m/>
    <n v="-1"/>
    <n v="-1"/>
    <n v="-1"/>
    <n v="-1"/>
    <n v="0"/>
    <m/>
    <m/>
    <s v="Banana River A"/>
    <n v="-1"/>
    <m/>
    <m/>
    <n v="333"/>
    <x v="0"/>
    <m/>
    <x v="0"/>
    <m/>
    <n v="200.000000026077"/>
    <n v="1.1784194368000001"/>
  </r>
  <r>
    <n v="830000"/>
    <n v="1400000"/>
    <n v="1400000"/>
    <x v="0"/>
    <x v="0"/>
    <s v="BR1-2"/>
    <s v="62-304.520 (9), F.A.C."/>
    <n v="0.67"/>
    <n v="0.72"/>
    <s v="Natural Lands"/>
    <n v="5.6994730561389997E-2"/>
    <n v="3102.9451623759901"/>
    <n v="6.70695708499556"/>
    <n v="0.89269184752382003"/>
    <n v="0.38226121194615997"/>
    <n v="5.087873132397E-2"/>
    <n v="176.85152347640701"/>
    <n v="3200"/>
    <s v="Shrub and Brushland"/>
    <n v="3200"/>
    <s v="US Air Force                                    Brevard County"/>
    <s v="US Air Force"/>
    <m/>
    <m/>
    <s v="Natural Lands"/>
    <n v="0"/>
    <n v="1"/>
    <n v="0.38226121194615997"/>
    <n v="5.087873132397E-2"/>
    <n v="176.85152347640599"/>
    <m/>
    <n v="-1"/>
    <n v="-1"/>
    <n v="-1"/>
    <n v="-1"/>
    <n v="0"/>
    <m/>
    <m/>
    <s v="Banana River A"/>
    <n v="-1"/>
    <m/>
    <m/>
    <n v="333"/>
    <x v="0"/>
    <m/>
    <x v="0"/>
    <m/>
    <n v="102.731281504861"/>
    <n v="0.14343189249999999"/>
  </r>
  <r>
    <n v="830000"/>
    <n v="1400000"/>
    <n v="1400000"/>
    <x v="0"/>
    <x v="0"/>
    <s v="BR1-2"/>
    <s v="62-304.520 (9), F.A.C."/>
    <n v="0.67"/>
    <n v="0.72"/>
    <s v="US Air Force"/>
    <n v="1.350906078341E-2"/>
    <n v="3102.9451623759901"/>
    <n v="6.70695708499556"/>
    <n v="0.89269184752382003"/>
    <n v="9.0604690932940005E-2"/>
    <n v="1.2059428429049999E-2"/>
    <n v="41.917874806131501"/>
    <n v="8140"/>
    <s v="Roads and Highways"/>
    <n v="8140"/>
    <s v="US Air Force                                    Brevard County"/>
    <s v="US Air Force"/>
    <m/>
    <m/>
    <m/>
    <n v="0"/>
    <n v="1"/>
    <n v="9.0604690932940005E-2"/>
    <n v="1.2059428429049999E-2"/>
    <n v="612.69844583855797"/>
    <m/>
    <n v="-1"/>
    <n v="-1"/>
    <n v="-1"/>
    <n v="-1"/>
    <n v="0"/>
    <m/>
    <m/>
    <s v="Banana River A"/>
    <n v="-1"/>
    <m/>
    <m/>
    <n v="333"/>
    <x v="0"/>
    <m/>
    <x v="0"/>
    <m/>
    <n v="104.41312600175"/>
    <n v="0.49691682549999999"/>
  </r>
  <r>
    <n v="830000"/>
    <n v="1400000"/>
    <n v="1400000"/>
    <x v="0"/>
    <x v="0"/>
    <s v="BR1-2"/>
    <s v="62-304.520 (9), F.A.C."/>
    <n v="0.67"/>
    <n v="0.72"/>
    <s v="US Air Force"/>
    <n v="0.14343209576520999"/>
    <n v="3035.06282142892"/>
    <n v="6.4281455743249696"/>
    <n v="0.92556037083651999"/>
    <n v="0.92200239160929998"/>
    <n v="0.1327550637463"/>
    <n v="435.32542125662798"/>
    <n v="1730"/>
    <s v="Military"/>
    <n v="1730"/>
    <s v="US Air Force                                    Brevard County"/>
    <s v="US Air Force"/>
    <m/>
    <m/>
    <m/>
    <n v="0"/>
    <n v="1"/>
    <n v="0.92200239160929998"/>
    <n v="0.1327550637463"/>
    <n v="1126.84468444495"/>
    <m/>
    <n v="-1"/>
    <n v="-1"/>
    <n v="-1"/>
    <n v="-1"/>
    <n v="0"/>
    <m/>
    <m/>
    <s v="Banana River A"/>
    <n v="-1"/>
    <m/>
    <m/>
    <n v="333"/>
    <x v="0"/>
    <m/>
    <x v="0"/>
    <m/>
    <n v="101.66827990756001"/>
    <n v="0.91390485359999996"/>
  </r>
  <r>
    <n v="830000"/>
    <n v="1400000"/>
    <n v="1400000"/>
    <x v="0"/>
    <x v="0"/>
    <s v="BR1-2"/>
    <s v="62-304.520 (9), F.A.C."/>
    <n v="0.67"/>
    <n v="0.72"/>
    <s v="Natural Lands"/>
    <n v="0.10210706091303"/>
    <n v="3035.06282142892"/>
    <n v="6.4281455743249696"/>
    <n v="0.92556037083651999"/>
    <n v="0.65635905171544995"/>
    <n v="9.4506249163690006E-2"/>
    <n v="309.90134438252801"/>
    <n v="4210"/>
    <s v="Xeric oak"/>
    <n v="4210"/>
    <s v="US Air Force                                    Brevard County"/>
    <s v="US Air Force"/>
    <m/>
    <m/>
    <s v="Natural Lands"/>
    <n v="0"/>
    <n v="1"/>
    <n v="0.65635905171544995"/>
    <n v="9.4506249163690006E-2"/>
    <n v="609.48327822657996"/>
    <m/>
    <n v="-1"/>
    <n v="-1"/>
    <n v="-1"/>
    <n v="-1"/>
    <n v="0"/>
    <m/>
    <m/>
    <s v="Banana River A"/>
    <n v="-1"/>
    <m/>
    <m/>
    <n v="333"/>
    <x v="0"/>
    <m/>
    <x v="0"/>
    <m/>
    <n v="84.792591576886693"/>
    <n v="0.4943092281"/>
  </r>
  <r>
    <n v="830000"/>
    <n v="1400000"/>
    <n v="1400000"/>
    <x v="0"/>
    <x v="0"/>
    <s v="BR1-2"/>
    <s v="62-304.520 (9), F.A.C."/>
    <n v="0.67"/>
    <n v="0.72"/>
    <s v="US Air Force"/>
    <n v="4.5673862246710002E-2"/>
    <n v="3035.06282142892"/>
    <n v="6.4281455743249696"/>
    <n v="0.92556037083651999"/>
    <n v="0.29359823546350999"/>
    <n v="4.22739168786E-2"/>
    <n v="138.62304121605499"/>
    <n v="8140"/>
    <s v="Roads and Highways"/>
    <n v="8140"/>
    <s v="US Air Force                                    Brevard County"/>
    <s v="US Air Force"/>
    <m/>
    <m/>
    <m/>
    <n v="0"/>
    <n v="1"/>
    <n v="0.29359823546350999"/>
    <n v="4.22739168786E-2"/>
    <n v="138.62304121605601"/>
    <m/>
    <n v="-1"/>
    <n v="-1"/>
    <n v="-1"/>
    <n v="-1"/>
    <n v="0"/>
    <m/>
    <m/>
    <s v="Banana River A"/>
    <n v="-1"/>
    <m/>
    <m/>
    <n v="333"/>
    <x v="0"/>
    <m/>
    <x v="0"/>
    <m/>
    <n v="66.998513286346295"/>
    <n v="0.1124274462"/>
  </r>
  <r>
    <n v="830000"/>
    <n v="1400000"/>
    <n v="1400000"/>
    <x v="0"/>
    <x v="0"/>
    <s v="BR1-2"/>
    <s v="62-304.520 (9), F.A.C."/>
    <n v="0.67"/>
    <n v="0.72"/>
    <s v="US Air Force"/>
    <n v="0.61776345375996"/>
    <n v="3321.0566451176901"/>
    <n v="6.8950023633844602"/>
    <n v="0.92928971342147004"/>
    <n v="4.2594804736875203"/>
    <n v="0.57408122290686003"/>
    <n v="2051.62742322039"/>
    <n v="1730"/>
    <s v="Military"/>
    <n v="1730"/>
    <s v="US Air Force                                    Brevard County"/>
    <s v="US Air Force"/>
    <m/>
    <m/>
    <m/>
    <n v="0"/>
    <n v="1"/>
    <n v="4.2594804736875203"/>
    <n v="0.57408122290686003"/>
    <n v="2051.62742322039"/>
    <m/>
    <n v="-1"/>
    <n v="-1"/>
    <n v="-1"/>
    <n v="-1"/>
    <n v="0"/>
    <m/>
    <m/>
    <s v="Banana River A"/>
    <n v="-1"/>
    <m/>
    <m/>
    <n v="333"/>
    <x v="0"/>
    <m/>
    <x v="0"/>
    <m/>
    <n v="200.00000001490099"/>
    <n v="1.6639314057000001"/>
  </r>
  <r>
    <n v="830000"/>
    <n v="1400000"/>
    <n v="1400000"/>
    <x v="0"/>
    <x v="0"/>
    <s v="BR1-2"/>
    <s v="62-304.520 (9), F.A.C."/>
    <n v="0.67"/>
    <n v="0.72"/>
    <s v="US Air Force"/>
    <n v="0.61776345366790997"/>
    <n v="3310.1175380407299"/>
    <n v="6.2544882667651303"/>
    <n v="0.84356028028124996"/>
    <n v="3.8637942726022598"/>
    <n v="0.52112071212361999"/>
    <n v="2044.86964234677"/>
    <n v="1730"/>
    <s v="Military"/>
    <n v="1730"/>
    <s v="US Air Force                                    Brevard County"/>
    <s v="US Air Force"/>
    <m/>
    <m/>
    <m/>
    <n v="0"/>
    <n v="1"/>
    <n v="3.8637942726022598"/>
    <n v="0.52112071212361999"/>
    <n v="2044.86964234677"/>
    <m/>
    <n v="-1"/>
    <n v="-1"/>
    <n v="-1"/>
    <n v="-1"/>
    <n v="0"/>
    <m/>
    <m/>
    <s v="Banana River A"/>
    <n v="-1"/>
    <m/>
    <m/>
    <n v="333"/>
    <x v="0"/>
    <m/>
    <x v="0"/>
    <m/>
    <n v="200"/>
    <n v="1.6584506426000001"/>
  </r>
  <r>
    <n v="830000"/>
    <n v="1400000"/>
    <n v="1400000"/>
    <x v="0"/>
    <x v="0"/>
    <s v="BR1-2"/>
    <s v="62-304.520 (9), F.A.C."/>
    <n v="0.67"/>
    <n v="0.72"/>
    <s v="US Air Force"/>
    <n v="0.61776345371394004"/>
    <n v="3300.42342102676"/>
    <n v="6.1533837750712603"/>
    <n v="0.82279935888033995"/>
    <n v="3.8013356129153402"/>
    <n v="0.50829537365554001"/>
    <n v="2038.8809712918701"/>
    <n v="1730"/>
    <s v="Military"/>
    <n v="1730"/>
    <s v="US Air Force                                    Brevard County"/>
    <s v="US Air Force"/>
    <m/>
    <m/>
    <m/>
    <n v="0"/>
    <n v="1"/>
    <n v="3.8013356129153402"/>
    <n v="0.50829537365554001"/>
    <n v="2038.8809712918701"/>
    <m/>
    <n v="-1"/>
    <n v="-1"/>
    <n v="-1"/>
    <n v="-1"/>
    <n v="0"/>
    <m/>
    <m/>
    <s v="Banana River A"/>
    <n v="-1"/>
    <m/>
    <m/>
    <n v="333"/>
    <x v="0"/>
    <m/>
    <x v="0"/>
    <m/>
    <n v="200.00000000745001"/>
    <n v="1.6535936507"/>
  </r>
  <r>
    <n v="830000"/>
    <n v="1400000"/>
    <n v="1400000"/>
    <x v="0"/>
    <x v="0"/>
    <s v="BR1-2"/>
    <s v="62-304.520 (9), F.A.C."/>
    <n v="0.67"/>
    <n v="0.72"/>
    <s v="US Air Force"/>
    <n v="0.61776345378298003"/>
    <n v="3320.19258615736"/>
    <n v="6.19076009609529"/>
    <n v="0.82784233160680998"/>
    <n v="3.8244253385056801"/>
    <n v="0.51141073796117997"/>
    <n v="2051.0936392492199"/>
    <n v="1730"/>
    <s v="Military"/>
    <n v="1730"/>
    <s v="US Air Force                                    Brevard County"/>
    <s v="US Air Force"/>
    <m/>
    <m/>
    <m/>
    <n v="0"/>
    <n v="1"/>
    <n v="3.8244253385056801"/>
    <n v="0.51141073796117997"/>
    <n v="2051.0936392492199"/>
    <m/>
    <n v="-1"/>
    <n v="-1"/>
    <n v="-1"/>
    <n v="-1"/>
    <n v="0"/>
    <m/>
    <m/>
    <s v="Banana River A"/>
    <n v="-1"/>
    <m/>
    <m/>
    <n v="333"/>
    <x v="0"/>
    <m/>
    <x v="0"/>
    <m/>
    <n v="200.000000018626"/>
    <n v="1.6634984908999999"/>
  </r>
  <r>
    <n v="830000"/>
    <n v="1400000"/>
    <n v="1400000"/>
    <x v="0"/>
    <x v="0"/>
    <s v="BR1-2"/>
    <s v="62-304.520 (9), F.A.C."/>
    <n v="0.67"/>
    <n v="0.72"/>
    <s v="US Air Force"/>
    <n v="0.617763453829"/>
    <n v="3336.6867451718699"/>
    <n v="6.2217533064338202"/>
    <n v="0.83200761765834996"/>
    <n v="3.8435718114545998"/>
    <n v="0.51398389949667"/>
    <n v="2061.28312804285"/>
    <n v="1730"/>
    <s v="Military"/>
    <n v="1730"/>
    <s v="US Air Force                                    Brevard County"/>
    <s v="US Air Force"/>
    <m/>
    <m/>
    <m/>
    <n v="0"/>
    <n v="1"/>
    <n v="3.8435718114545998"/>
    <n v="0.51398389949667"/>
    <n v="2061.28312804285"/>
    <m/>
    <n v="-1"/>
    <n v="-1"/>
    <n v="-1"/>
    <n v="-1"/>
    <n v="0"/>
    <m/>
    <m/>
    <s v="Banana River A"/>
    <n v="-1"/>
    <m/>
    <m/>
    <n v="333"/>
    <x v="0"/>
    <m/>
    <x v="0"/>
    <m/>
    <n v="200.000000026077"/>
    <n v="1.6717624721"/>
  </r>
  <r>
    <n v="830000"/>
    <n v="1400000"/>
    <n v="1400000"/>
    <x v="0"/>
    <x v="0"/>
    <s v="BR1-2"/>
    <s v="62-304.520 (9), F.A.C."/>
    <n v="0.67"/>
    <n v="0.72"/>
    <s v="Natural Lands"/>
    <n v="0.44795641540047998"/>
    <n v="2608.5645053944399"/>
    <n v="5.2939744863806499"/>
    <n v="0.71653691914604001"/>
    <n v="2.3714698341406701"/>
    <n v="0.32097730980276001"/>
    <n v="1168.5232051774201"/>
    <n v="3200"/>
    <s v="Shrub and Brushland"/>
    <n v="3200"/>
    <s v="US Air Force                                    Brevard County"/>
    <s v="US Air Force"/>
    <m/>
    <m/>
    <s v="Natural Lands"/>
    <n v="0"/>
    <n v="1"/>
    <n v="2.3714698341406701"/>
    <n v="0.32097730980276001"/>
    <n v="1168.5232051774201"/>
    <m/>
    <n v="-1"/>
    <n v="-1"/>
    <n v="-1"/>
    <n v="-1"/>
    <n v="0"/>
    <m/>
    <m/>
    <s v="Banana River A"/>
    <n v="-1"/>
    <m/>
    <m/>
    <n v="333"/>
    <x v="0"/>
    <m/>
    <x v="0"/>
    <m/>
    <n v="183.242478125801"/>
    <n v="0.94770738460000004"/>
  </r>
  <r>
    <n v="830000"/>
    <n v="1400000"/>
    <n v="1400000"/>
    <x v="0"/>
    <x v="0"/>
    <s v="BR1-2"/>
    <s v="62-304.520 (9), F.A.C."/>
    <n v="0.67"/>
    <n v="0.72"/>
    <s v="Natural Lands"/>
    <n v="8.5831841504679998E-2"/>
    <n v="2608.5645053944399"/>
    <n v="5.2939744863806499"/>
    <n v="0.71653691914604001"/>
    <n v="0.45439157904489003"/>
    <n v="6.1501683276400002E-2"/>
    <n v="223.89789518177301"/>
    <n v="3100"/>
    <s v="Herbaceous Dry Prairie"/>
    <n v="3100"/>
    <s v="US Air Force                                    Brevard County"/>
    <s v="US Air Force"/>
    <m/>
    <m/>
    <s v="Natural Lands"/>
    <n v="0"/>
    <n v="1"/>
    <n v="0.45439157904489003"/>
    <n v="6.1501683276400002E-2"/>
    <n v="223.89789518177301"/>
    <m/>
    <n v="-1"/>
    <n v="-1"/>
    <n v="-1"/>
    <n v="-1"/>
    <n v="0"/>
    <m/>
    <m/>
    <s v="Banana River A"/>
    <n v="-1"/>
    <m/>
    <m/>
    <n v="333"/>
    <x v="0"/>
    <m/>
    <x v="0"/>
    <m/>
    <n v="105.256947084335"/>
    <n v="0.18158791169999999"/>
  </r>
  <r>
    <n v="830000"/>
    <n v="1400000"/>
    <n v="1400000"/>
    <x v="0"/>
    <x v="0"/>
    <s v="BR1-2"/>
    <s v="62-304.520 (9), F.A.C."/>
    <n v="0.67"/>
    <n v="0.72"/>
    <s v="US Air Force"/>
    <n v="6.508724201254E-2"/>
    <n v="2608.5645053944399"/>
    <n v="5.2939744863806499"/>
    <n v="0.71653691914604001"/>
    <n v="0.34457019860326998"/>
    <n v="4.6637411867369999E-2"/>
    <n v="169.78426926793199"/>
    <n v="8140"/>
    <s v="Roads and Highways"/>
    <n v="8140"/>
    <s v="US Air Force                                    Brevard County"/>
    <s v="US Air Force"/>
    <m/>
    <m/>
    <m/>
    <n v="0"/>
    <n v="1"/>
    <n v="0.34457019860326998"/>
    <n v="4.6637411867369999E-2"/>
    <n v="219.05471778890501"/>
    <m/>
    <n v="-1"/>
    <n v="-1"/>
    <n v="-1"/>
    <n v="-1"/>
    <n v="0"/>
    <m/>
    <m/>
    <s v="Banana River A"/>
    <n v="-1"/>
    <m/>
    <m/>
    <n v="333"/>
    <x v="0"/>
    <m/>
    <x v="0"/>
    <m/>
    <n v="110.420414420212"/>
    <n v="0.1776599495"/>
  </r>
  <r>
    <n v="830000"/>
    <n v="1400000"/>
    <n v="1400000"/>
    <x v="0"/>
    <x v="0"/>
    <s v="BR1-2"/>
    <s v="62-304.520 (9), F.A.C."/>
    <n v="0.67"/>
    <n v="0.72"/>
    <s v="Natural Lands"/>
    <n v="0.61776345364490004"/>
    <n v="2589.3698262121602"/>
    <n v="5.0767976112023998"/>
    <n v="0.69481507918242003"/>
    <n v="3.1362600257525699"/>
    <n v="0.42923136296028003"/>
    <n v="1599.6180466047099"/>
    <n v="3200"/>
    <s v="Shrub and Brushland"/>
    <n v="3200"/>
    <s v="US Air Force                                    Brevard County"/>
    <s v="US Air Force"/>
    <m/>
    <m/>
    <s v="Natural Lands"/>
    <n v="0"/>
    <n v="1"/>
    <n v="3.1362600257525699"/>
    <n v="0.42923136296028003"/>
    <n v="1599.6180466047099"/>
    <m/>
    <n v="-1"/>
    <n v="-1"/>
    <n v="-1"/>
    <n v="-1"/>
    <n v="0"/>
    <m/>
    <m/>
    <s v="Banana River A"/>
    <n v="-1"/>
    <m/>
    <m/>
    <n v="333"/>
    <x v="0"/>
    <m/>
    <x v="0"/>
    <m/>
    <n v="199.999999996274"/>
    <n v="1.2973382373"/>
  </r>
  <r>
    <n v="830000"/>
    <n v="1400000"/>
    <n v="1400000"/>
    <x v="0"/>
    <x v="0"/>
    <s v="BR1-2"/>
    <s v="62-304.520 (9), F.A.C."/>
    <n v="0.67"/>
    <n v="0.72"/>
    <s v="Natural Lands"/>
    <n v="0.37028709168862001"/>
    <n v="2400.15741298902"/>
    <n v="4.8070265166869302"/>
    <n v="0.65346372643817996"/>
    <n v="1.77997986853408"/>
    <n v="0.24196918278679999"/>
    <n v="888.74730805059005"/>
    <n v="3200"/>
    <s v="Shrub and Brushland"/>
    <n v="3200"/>
    <s v="US Air Force                                    Brevard County"/>
    <s v="US Air Force"/>
    <m/>
    <m/>
    <s v="Natural Lands"/>
    <n v="0"/>
    <n v="1"/>
    <n v="1.77997986853408"/>
    <n v="0.24196918278679999"/>
    <n v="1365.3159130711999"/>
    <m/>
    <n v="-1"/>
    <n v="-1"/>
    <n v="-1"/>
    <n v="-1"/>
    <n v="0"/>
    <m/>
    <m/>
    <s v="Banana River A"/>
    <n v="-1"/>
    <m/>
    <m/>
    <n v="333"/>
    <x v="0"/>
    <m/>
    <x v="0"/>
    <m/>
    <n v="165.54207539096501"/>
    <n v="1.1073121761"/>
  </r>
  <r>
    <n v="830000"/>
    <n v="1400000"/>
    <n v="1400000"/>
    <x v="0"/>
    <x v="0"/>
    <s v="BR1-2"/>
    <s v="62-304.520 (9), F.A.C."/>
    <n v="0.67"/>
    <n v="0.72"/>
    <s v="US Air Force"/>
    <n v="4.8919133121979999E-2"/>
    <n v="2400.15741298902"/>
    <n v="4.8070265166869302"/>
    <n v="0.65346372643817996"/>
    <n v="0.23515557009071"/>
    <n v="3.1966879024009999E-2"/>
    <n v="117.41361999972401"/>
    <n v="8140"/>
    <s v="Roads and Highways"/>
    <n v="8140"/>
    <s v="US Air Force                                    Brevard County"/>
    <s v="US Air Force"/>
    <m/>
    <m/>
    <m/>
    <n v="0"/>
    <n v="1"/>
    <n v="0.23515557009071"/>
    <n v="3.1966879024009999E-2"/>
    <n v="117.413619999723"/>
    <m/>
    <n v="-1"/>
    <n v="-1"/>
    <n v="-1"/>
    <n v="-1"/>
    <n v="0"/>
    <m/>
    <m/>
    <s v="Banana River A"/>
    <n v="-1"/>
    <m/>
    <m/>
    <n v="333"/>
    <x v="0"/>
    <m/>
    <x v="0"/>
    <m/>
    <n v="69.876306297473903"/>
    <n v="9.5225969199999996E-2"/>
  </r>
  <r>
    <n v="830000"/>
    <n v="1400000"/>
    <n v="1400000"/>
    <x v="0"/>
    <x v="0"/>
    <s v="BR1-2"/>
    <s v="62-304.520 (9), F.A.C."/>
    <n v="0.67"/>
    <n v="0.72"/>
    <s v="Natural Lands"/>
    <n v="1.513645277549E-2"/>
    <n v="2866.1818518564501"/>
    <n v="6.0495152579893796"/>
    <n v="0.80757413146609003"/>
    <n v="9.1568202017179995E-2"/>
    <n v="1.222380770364E-2"/>
    <n v="43.383826246600201"/>
    <n v="3100"/>
    <s v="Herbaceous Dry Prairie"/>
    <n v="3100"/>
    <s v="US Air Force                                    Brevard County"/>
    <s v="US Air Force"/>
    <m/>
    <m/>
    <s v="Natural Lands"/>
    <n v="0"/>
    <n v="1"/>
    <n v="9.1568202017179995E-2"/>
    <n v="1.222380770364E-2"/>
    <n v="43.383826246601103"/>
    <m/>
    <n v="-1"/>
    <n v="-1"/>
    <n v="-1"/>
    <n v="-1"/>
    <n v="0"/>
    <m/>
    <m/>
    <s v="Banana River A"/>
    <n v="-1"/>
    <m/>
    <m/>
    <n v="333"/>
    <x v="0"/>
    <m/>
    <x v="0"/>
    <m/>
    <n v="53.333340080039498"/>
    <n v="3.5185584999999998E-2"/>
  </r>
  <r>
    <n v="830000"/>
    <n v="1400000"/>
    <n v="1400000"/>
    <x v="0"/>
    <x v="0"/>
    <s v="BR1-2"/>
    <s v="62-304.520 (9), F.A.C."/>
    <n v="0.67"/>
    <n v="0.72"/>
    <s v="US Air Force"/>
    <n v="2.3255698525380002E-2"/>
    <n v="2866.1818518564501"/>
    <n v="6.0495152579893796"/>
    <n v="0.80757413146609003"/>
    <n v="0.14068570306450001"/>
    <n v="1.8780700538269999E-2"/>
    <n v="66.655061065697595"/>
    <n v="8140"/>
    <s v="Roads and Highways"/>
    <n v="8140"/>
    <s v="US Air Force                                    Brevard County"/>
    <s v="US Air Force"/>
    <m/>
    <m/>
    <m/>
    <n v="0"/>
    <n v="1"/>
    <n v="0.14068570306450001"/>
    <n v="1.8780700538269999E-2"/>
    <n v="553.24268809606895"/>
    <m/>
    <n v="-1"/>
    <n v="-1"/>
    <n v="-1"/>
    <n v="-1"/>
    <n v="0"/>
    <m/>
    <m/>
    <s v="Banana River A"/>
    <n v="-1"/>
    <m/>
    <m/>
    <n v="333"/>
    <x v="0"/>
    <m/>
    <x v="0"/>
    <m/>
    <n v="65.842283747331706"/>
    <n v="0.44869642180000002"/>
  </r>
  <r>
    <n v="830000"/>
    <n v="1400000"/>
    <n v="1400000"/>
    <x v="0"/>
    <x v="0"/>
    <s v="BR1-2"/>
    <s v="62-304.520 (9), F.A.C."/>
    <n v="0.67"/>
    <n v="0.72"/>
    <s v="US Air Force"/>
    <n v="0.61776345352982998"/>
    <n v="3333.5453455659699"/>
    <n v="6.2398870958739998"/>
    <n v="0.83652479027964"/>
    <n v="3.85477420198335"/>
    <n v="0.51677444340647005"/>
    <n v="2059.3424851751302"/>
    <n v="1730"/>
    <s v="Military"/>
    <n v="1730"/>
    <s v="US Air Force                                    Brevard County"/>
    <s v="US Air Force"/>
    <m/>
    <m/>
    <m/>
    <n v="0"/>
    <n v="1"/>
    <n v="3.85477420198335"/>
    <n v="0.51677444340647005"/>
    <n v="2059.3424851751302"/>
    <m/>
    <n v="-1"/>
    <n v="-1"/>
    <n v="-1"/>
    <n v="-1"/>
    <n v="0"/>
    <m/>
    <m/>
    <s v="Banana River A"/>
    <n v="-1"/>
    <m/>
    <m/>
    <n v="333"/>
    <x v="0"/>
    <m/>
    <x v="0"/>
    <m/>
    <n v="199.999999977648"/>
    <n v="1.6701885525"/>
  </r>
  <r>
    <n v="830000"/>
    <n v="1400000"/>
    <n v="1400000"/>
    <x v="0"/>
    <x v="0"/>
    <s v="BR1-2"/>
    <s v="62-304.520 (9), F.A.C."/>
    <n v="0.67"/>
    <n v="0.72"/>
    <s v="US Air Force"/>
    <n v="0.61776345373694996"/>
    <n v="3339.6519768729299"/>
    <n v="6.2272997329507103"/>
    <n v="0.83275082608901996"/>
    <n v="3.8469981904828399"/>
    <n v="0.51444302642705997"/>
    <n v="2063.1149395124598"/>
    <n v="1730"/>
    <s v="Military"/>
    <n v="1730"/>
    <s v="US Air Force                                    Brevard County"/>
    <s v="US Air Force"/>
    <m/>
    <m/>
    <m/>
    <n v="0"/>
    <n v="1"/>
    <n v="3.8469981904828399"/>
    <n v="0.51444302642705997"/>
    <n v="2063.1149395124598"/>
    <m/>
    <n v="-1"/>
    <n v="-1"/>
    <n v="-1"/>
    <n v="-1"/>
    <n v="0"/>
    <m/>
    <m/>
    <s v="Banana River A"/>
    <n v="-1"/>
    <m/>
    <m/>
    <n v="333"/>
    <x v="0"/>
    <m/>
    <x v="0"/>
    <m/>
    <n v="200.00000001117499"/>
    <n v="1.6732481261000001"/>
  </r>
  <r>
    <n v="830000"/>
    <n v="1400000"/>
    <n v="1400000"/>
    <x v="0"/>
    <x v="0"/>
    <s v="BR1-2"/>
    <s v="62-304.520 (9), F.A.C."/>
    <n v="0.67"/>
    <n v="0.72"/>
    <s v="US Air Force"/>
    <n v="0.61776345375996"/>
    <n v="3300.42342102676"/>
    <n v="6.1533837750712603"/>
    <n v="0.82279935888033995"/>
    <n v="3.8013356131985598"/>
    <n v="0.50829537369341005"/>
    <n v="2038.88097144378"/>
    <n v="1730"/>
    <s v="Military"/>
    <n v="1730"/>
    <s v="US Air Force                                    Brevard County"/>
    <s v="US Air Force"/>
    <m/>
    <m/>
    <m/>
    <n v="0"/>
    <n v="1"/>
    <n v="3.8013356131985598"/>
    <n v="0.50829537369341005"/>
    <n v="2038.88097144378"/>
    <m/>
    <n v="-1"/>
    <n v="-1"/>
    <n v="-1"/>
    <n v="-1"/>
    <n v="0"/>
    <m/>
    <m/>
    <s v="Banana River A"/>
    <n v="-1"/>
    <m/>
    <m/>
    <n v="333"/>
    <x v="0"/>
    <m/>
    <x v="0"/>
    <m/>
    <n v="200.00000001490099"/>
    <n v="1.6535936508"/>
  </r>
  <r>
    <n v="830000"/>
    <n v="1400000"/>
    <n v="1400000"/>
    <x v="0"/>
    <x v="0"/>
    <s v="BR1-2"/>
    <s v="62-304.520 (9), F.A.C."/>
    <n v="0.67"/>
    <n v="0.72"/>
    <s v="US Air Force"/>
    <n v="0.36418633495911001"/>
    <n v="3350.1031552988402"/>
    <n v="6.1485790624113204"/>
    <n v="0.81937625088898003"/>
    <n v="2.2392284739459498"/>
    <n v="0.29840563376380003"/>
    <n v="1220.0617898632599"/>
    <n v="1730"/>
    <s v="Military"/>
    <n v="1730"/>
    <s v="US Air Force                                    Brevard County"/>
    <s v="US Air Force"/>
    <m/>
    <m/>
    <m/>
    <n v="0"/>
    <n v="1"/>
    <n v="2.2392284739459498"/>
    <n v="0.29840563376380003"/>
    <n v="1220.0617898632599"/>
    <m/>
    <n v="-1"/>
    <n v="-1"/>
    <n v="-1"/>
    <n v="-1"/>
    <n v="0"/>
    <m/>
    <m/>
    <s v="Banana River A"/>
    <n v="-1"/>
    <m/>
    <m/>
    <n v="333"/>
    <x v="0"/>
    <m/>
    <x v="0"/>
    <m/>
    <n v="169.20526624335599"/>
    <n v="0.9895067233"/>
  </r>
  <r>
    <n v="830000"/>
    <n v="1400000"/>
    <n v="1400000"/>
    <x v="0"/>
    <x v="0"/>
    <s v="BR1-2"/>
    <s v="62-304.520 (9), F.A.C."/>
    <n v="0.67"/>
    <n v="0.72"/>
    <s v="US Air Force"/>
    <n v="0.19498686330654"/>
    <n v="3350.1031552988402"/>
    <n v="6.1485790624113204"/>
    <n v="0.81937625088898003"/>
    <n v="1.1988921451718599"/>
    <n v="0.15976760502871001"/>
    <n v="653.22610600507096"/>
    <n v="8140"/>
    <s v="Roads and Highways"/>
    <n v="8140"/>
    <s v="US Air Force                                    Brevard County"/>
    <s v="US Air Force"/>
    <m/>
    <m/>
    <m/>
    <n v="0"/>
    <n v="1"/>
    <n v="1.1988921451718599"/>
    <n v="0.15976760502871001"/>
    <n v="653.22610600507096"/>
    <m/>
    <n v="-1"/>
    <n v="-1"/>
    <n v="-1"/>
    <n v="-1"/>
    <n v="0"/>
    <m/>
    <m/>
    <s v="Banana River A"/>
    <n v="-1"/>
    <m/>
    <m/>
    <n v="333"/>
    <x v="0"/>
    <m/>
    <x v="0"/>
    <m/>
    <n v="139.147520735293"/>
    <n v="0.52978597409999995"/>
  </r>
  <r>
    <n v="830000"/>
    <n v="1400000"/>
    <n v="1400000"/>
    <x v="0"/>
    <x v="0"/>
    <s v="BR1-2"/>
    <s v="62-304.520 (9), F.A.C."/>
    <n v="0.67"/>
    <n v="0.72"/>
    <s v="US Air Force"/>
    <n v="5.8590298445980002E-2"/>
    <n v="3350.1031552988402"/>
    <n v="6.1485790624113204"/>
    <n v="0.81937625088898003"/>
    <n v="0.36024708228537999"/>
    <n v="4.8007499079130003E-2"/>
    <n v="196.283543693778"/>
    <n v="1730"/>
    <s v="Military"/>
    <n v="1730"/>
    <s v="US Air Force                                    Brevard County"/>
    <s v="US Air Force"/>
    <m/>
    <m/>
    <m/>
    <n v="0"/>
    <n v="1"/>
    <n v="0.36024708228537999"/>
    <n v="4.8007499079130003E-2"/>
    <n v="196.283543693779"/>
    <m/>
    <n v="-1"/>
    <n v="-1"/>
    <n v="-1"/>
    <n v="-1"/>
    <n v="0"/>
    <m/>
    <m/>
    <s v="Banana River A"/>
    <n v="-1"/>
    <m/>
    <m/>
    <n v="333"/>
    <x v="0"/>
    <m/>
    <x v="0"/>
    <m/>
    <n v="76.826220561583"/>
    <n v="0.159191844"/>
  </r>
  <r>
    <n v="830000"/>
    <n v="1400000"/>
    <n v="1400000"/>
    <x v="0"/>
    <x v="0"/>
    <s v="BR1-2"/>
    <s v="62-304.520 (9), F.A.C."/>
    <n v="0.67"/>
    <n v="0.72"/>
    <s v="Natural Lands"/>
    <n v="9.0090792302299997E-3"/>
    <n v="2387.8453562003101"/>
    <n v="3.6612147428867501"/>
    <n v="0.42216703880999001"/>
    <n v="3.2984173697550002E-2"/>
    <n v="3.80333630103E-3"/>
    <n v="21.512288003547699"/>
    <n v="6430"/>
    <s v="Wet prairies"/>
    <n v="6430"/>
    <s v="US Air Force                                    Brevard County"/>
    <s v="US Air Force"/>
    <m/>
    <m/>
    <s v="Natural Lands"/>
    <n v="0"/>
    <n v="1"/>
    <n v="3.2984173697550002E-2"/>
    <n v="3.80333630103E-3"/>
    <n v="1455.9107582177301"/>
    <m/>
    <n v="-1"/>
    <n v="-1"/>
    <n v="-1"/>
    <n v="-1"/>
    <n v="0"/>
    <m/>
    <m/>
    <s v="Banana River A"/>
    <n v="-1"/>
    <m/>
    <m/>
    <n v="333"/>
    <x v="0"/>
    <m/>
    <x v="0"/>
    <m/>
    <n v="36.581063511342002"/>
    <n v="1.180787314"/>
  </r>
  <r>
    <n v="830000"/>
    <n v="1400000"/>
    <n v="1400000"/>
    <x v="0"/>
    <x v="0"/>
    <s v="BR1-2"/>
    <s v="62-304.520 (9), F.A.C."/>
    <n v="0.67"/>
    <n v="0.72"/>
    <s v="Natural Lands"/>
    <n v="8.0460972079100003E-3"/>
    <n v="2387.8453562003101"/>
    <n v="3.6612147428867501"/>
    <n v="0.42216703880999001"/>
    <n v="2.945848972031E-2"/>
    <n v="3.3967970322400002E-3"/>
    <n v="19.212835853456099"/>
    <n v="5300"/>
    <s v="Reservoirs"/>
    <n v="5300"/>
    <s v="US Air Force                                    Brevard County"/>
    <s v="US Air Force"/>
    <m/>
    <m/>
    <s v="Natural Lands"/>
    <n v="0"/>
    <n v="1"/>
    <n v="2.945848972031E-2"/>
    <n v="3.3967970322400002E-3"/>
    <n v="19.212835853455999"/>
    <m/>
    <n v="-1"/>
    <n v="-1"/>
    <n v="-1"/>
    <n v="-1"/>
    <n v="0"/>
    <m/>
    <m/>
    <s v="Banana River A"/>
    <n v="-1"/>
    <m/>
    <m/>
    <n v="333"/>
    <x v="0"/>
    <m/>
    <x v="0"/>
    <m/>
    <n v="28.355672468175399"/>
    <n v="1.55821864E-2"/>
  </r>
  <r>
    <n v="830000"/>
    <n v="1400000"/>
    <n v="1400000"/>
    <x v="0"/>
    <x v="0"/>
    <s v="BR1-2"/>
    <s v="62-304.520 (9), F.A.C."/>
    <n v="0.67"/>
    <n v="0.72"/>
    <s v="Natural Lands"/>
    <n v="0.24163382298846001"/>
    <n v="1982.8570111563199"/>
    <n v="0.80610360951778004"/>
    <n v="9.5950097346330004E-2"/>
    <n v="0.19478189689257999"/>
    <n v="2.3184788837900001E-2"/>
    <n v="479.12532004518698"/>
    <n v="5300"/>
    <s v="Reservoirs"/>
    <n v="5300"/>
    <s v="US Air Force                                    Brevard County"/>
    <s v="US Air Force"/>
    <m/>
    <m/>
    <s v="Natural Lands"/>
    <n v="0"/>
    <n v="1"/>
    <n v="0.19478189689257999"/>
    <n v="2.3184788837900001E-2"/>
    <n v="479.12532004518698"/>
    <m/>
    <n v="-1"/>
    <n v="-1"/>
    <n v="-1"/>
    <n v="-1"/>
    <n v="0"/>
    <m/>
    <m/>
    <s v="Banana River A"/>
    <n v="-1"/>
    <m/>
    <m/>
    <n v="333"/>
    <x v="0"/>
    <m/>
    <x v="0"/>
    <m/>
    <n v="146.85193450950999"/>
    <n v="0.38858501220000002"/>
  </r>
  <r>
    <n v="830000"/>
    <n v="1400000"/>
    <n v="1400000"/>
    <x v="0"/>
    <x v="0"/>
    <s v="BR1-2"/>
    <s v="62-304.520 (9), F.A.C."/>
    <n v="0.67"/>
    <n v="0.72"/>
    <s v="US Air Force"/>
    <n v="0.37612951728050997"/>
    <n v="1982.8570111563199"/>
    <n v="0.80610360951778004"/>
    <n v="9.5950097346330004E-2"/>
    <n v="0.30319936152600002"/>
    <n v="3.6089663797889998E-2"/>
    <n v="745.81105044250899"/>
    <n v="1730"/>
    <s v="Military"/>
    <n v="1730"/>
    <s v="US Air Force                                    Brevard County"/>
    <s v="US Air Force"/>
    <m/>
    <m/>
    <m/>
    <n v="0"/>
    <n v="1"/>
    <n v="0.30319936152600002"/>
    <n v="3.6089663797889998E-2"/>
    <n v="745.81105044250899"/>
    <m/>
    <n v="-1"/>
    <n v="-1"/>
    <n v="-1"/>
    <n v="-1"/>
    <n v="0"/>
    <m/>
    <m/>
    <s v="Banana River A"/>
    <n v="-1"/>
    <m/>
    <m/>
    <n v="333"/>
    <x v="0"/>
    <m/>
    <x v="0"/>
    <m/>
    <n v="178.37061517888699"/>
    <n v="0.60487514229999995"/>
  </r>
  <r>
    <n v="830000"/>
    <n v="1400000"/>
    <n v="1400000"/>
    <x v="0"/>
    <x v="0"/>
    <s v="BR1-2"/>
    <s v="62-304.520 (9), F.A.C."/>
    <n v="0.67"/>
    <n v="0.72"/>
    <s v="US Air Force"/>
    <n v="0.60447718374545001"/>
    <n v="3290.3461842575298"/>
    <n v="7.22711711070031"/>
    <n v="0.95671694186397005"/>
    <n v="4.3686273976747101"/>
    <n v="0.57831356265949996"/>
    <n v="1988.9391950075999"/>
    <n v="1730"/>
    <s v="Military"/>
    <n v="1730"/>
    <s v="US Air Force                                    Brevard County"/>
    <s v="US Air Force"/>
    <m/>
    <m/>
    <m/>
    <n v="0"/>
    <n v="1"/>
    <n v="4.3686273976747101"/>
    <n v="0.57831356265949996"/>
    <n v="2032.6556225499701"/>
    <m/>
    <n v="-1"/>
    <n v="-1"/>
    <n v="-1"/>
    <n v="-1"/>
    <n v="0"/>
    <m/>
    <m/>
    <s v="Banana River A"/>
    <n v="-1"/>
    <m/>
    <m/>
    <n v="333"/>
    <x v="0"/>
    <m/>
    <x v="0"/>
    <m/>
    <n v="194.02478487009299"/>
    <n v="1.648544706"/>
  </r>
  <r>
    <n v="830000"/>
    <n v="1400000"/>
    <n v="1400000"/>
    <x v="0"/>
    <x v="0"/>
    <s v="BR1-2"/>
    <s v="62-304.520 (9), F.A.C."/>
    <n v="0.67"/>
    <n v="0.72"/>
    <s v="Natural Lands"/>
    <n v="4.2239809781400003E-2"/>
    <n v="1566.3460243473501"/>
    <n v="0"/>
    <n v="0"/>
    <n v="0"/>
    <n v="0"/>
    <n v="66.1621581202876"/>
    <n v="6430"/>
    <s v="Wet prairies"/>
    <n v="6430"/>
    <s v="US Air Force                                    Brevard County"/>
    <s v="US Air Force"/>
    <m/>
    <m/>
    <s v="Natural Lands"/>
    <n v="0"/>
    <n v="1"/>
    <n v="0"/>
    <n v="0"/>
    <n v="518.02550385781797"/>
    <m/>
    <n v="-1"/>
    <n v="-1"/>
    <n v="-1"/>
    <n v="-1"/>
    <n v="0"/>
    <m/>
    <m/>
    <s v="Banana River A"/>
    <n v="-1"/>
    <m/>
    <m/>
    <n v="333"/>
    <x v="0"/>
    <m/>
    <x v="0"/>
    <m/>
    <n v="127.11101891295201"/>
    <n v="0.42013422859999999"/>
  </r>
  <r>
    <n v="830000"/>
    <n v="1400000"/>
    <n v="1400000"/>
    <x v="0"/>
    <x v="0"/>
    <s v="BR1-2"/>
    <s v="62-304.520 (9), F.A.C."/>
    <n v="0.67"/>
    <n v="0.72"/>
    <s v="Natural Lands"/>
    <n v="0.28704118947764001"/>
    <n v="1566.3460243473501"/>
    <n v="0"/>
    <n v="0"/>
    <n v="0"/>
    <n v="0"/>
    <n v="449.60582596224498"/>
    <n v="5300"/>
    <s v="Reservoirs"/>
    <n v="5300"/>
    <s v="US Air Force                                    Brevard County"/>
    <s v="US Air Force"/>
    <m/>
    <m/>
    <s v="Natural Lands"/>
    <n v="0"/>
    <n v="1"/>
    <n v="0"/>
    <n v="0"/>
    <n v="449.60582596224498"/>
    <m/>
    <n v="-1"/>
    <n v="-1"/>
    <n v="-1"/>
    <n v="-1"/>
    <n v="0"/>
    <m/>
    <m/>
    <s v="Banana River A"/>
    <n v="-1"/>
    <m/>
    <m/>
    <n v="333"/>
    <x v="0"/>
    <m/>
    <x v="0"/>
    <m/>
    <n v="156.53538663677699"/>
    <n v="0.36464381670000001"/>
  </r>
  <r>
    <n v="830000"/>
    <n v="1400000"/>
    <n v="1400000"/>
    <x v="0"/>
    <x v="0"/>
    <s v="BR1-2"/>
    <s v="62-304.520 (9), F.A.C."/>
    <n v="0.67"/>
    <n v="0.72"/>
    <s v="US Air Force"/>
    <n v="9.1871118189539996E-2"/>
    <n v="3352.0670026329499"/>
    <n v="6.295050972756"/>
    <n v="0.85189064461496999"/>
    <n v="0.57833337192727996"/>
    <n v="7.826414609599E-2"/>
    <n v="307.95814377817197"/>
    <n v="1730"/>
    <s v="Military"/>
    <n v="1730"/>
    <s v="US Air Force                                    Brevard County"/>
    <s v="US Air Force"/>
    <m/>
    <m/>
    <m/>
    <n v="0"/>
    <n v="1"/>
    <n v="0.57833337192727996"/>
    <n v="7.826414609599E-2"/>
    <n v="1402.05731849787"/>
    <m/>
    <n v="-1"/>
    <n v="-1"/>
    <n v="-1"/>
    <n v="-1"/>
    <n v="0"/>
    <m/>
    <m/>
    <s v="Banana River A"/>
    <n v="-1"/>
    <m/>
    <m/>
    <n v="333"/>
    <x v="0"/>
    <m/>
    <x v="0"/>
    <m/>
    <n v="96.758080293250103"/>
    <n v="1.1371105584000001"/>
  </r>
  <r>
    <n v="830000"/>
    <n v="1400000"/>
    <n v="1400000"/>
    <x v="0"/>
    <x v="0"/>
    <s v="BR1-2"/>
    <s v="62-304.520 (9), F.A.C."/>
    <n v="0.67"/>
    <n v="0.72"/>
    <s v="Natural Lands"/>
    <n v="6.4938137475269997E-2"/>
    <n v="3258.48452499923"/>
    <n v="7.12006877953666"/>
    <n v="0.94488690766848005"/>
    <n v="0.46236400523893001"/>
    <n v="6.1359195908749997E-2"/>
    <n v="211.59991604544001"/>
    <n v="3200"/>
    <s v="Shrub and Brushland"/>
    <n v="3200"/>
    <s v="US Air Force                                    Brevard County"/>
    <s v="US Air Force"/>
    <m/>
    <m/>
    <s v="Natural Lands"/>
    <n v="0"/>
    <n v="1"/>
    <n v="0.46236400523893001"/>
    <n v="6.1359195908749997E-2"/>
    <n v="211.59991604543899"/>
    <m/>
    <n v="-1"/>
    <n v="-1"/>
    <n v="-1"/>
    <n v="-1"/>
    <n v="0"/>
    <m/>
    <m/>
    <s v="Banana River A"/>
    <n v="-1"/>
    <m/>
    <m/>
    <n v="333"/>
    <x v="0"/>
    <m/>
    <x v="0"/>
    <m/>
    <n v="80.160520118150501"/>
    <n v="0.17161388159999999"/>
  </r>
  <r>
    <n v="830000"/>
    <n v="1400000"/>
    <n v="1400000"/>
    <x v="0"/>
    <x v="0"/>
    <s v="BR1-2"/>
    <s v="62-304.520 (9), F.A.C."/>
    <n v="0.67"/>
    <n v="0.72"/>
    <s v="US Air Force"/>
    <n v="5.7507811668920002E-2"/>
    <n v="3258.48452499923"/>
    <n v="7.12006877953666"/>
    <n v="0.94488690766848005"/>
    <n v="0.40945957444336001"/>
    <n v="5.4338378334619998E-2"/>
    <n v="187.38831438975299"/>
    <n v="1730"/>
    <s v="Military"/>
    <n v="1730"/>
    <s v="US Air Force                                    Brevard County"/>
    <s v="US Air Force"/>
    <m/>
    <m/>
    <m/>
    <n v="0"/>
    <n v="1"/>
    <n v="0.40945957444336001"/>
    <n v="5.4338378334619998E-2"/>
    <n v="187.38831438975299"/>
    <m/>
    <n v="-1"/>
    <n v="-1"/>
    <n v="-1"/>
    <n v="-1"/>
    <n v="0"/>
    <m/>
    <m/>
    <s v="Banana River A"/>
    <n v="-1"/>
    <m/>
    <m/>
    <n v="333"/>
    <x v="0"/>
    <m/>
    <x v="0"/>
    <m/>
    <n v="75.846266304033307"/>
    <n v="0.1519775461"/>
  </r>
  <r>
    <n v="830000"/>
    <n v="1400000"/>
    <n v="1400000"/>
    <x v="0"/>
    <x v="0"/>
    <s v="BR1-2"/>
    <s v="62-304.520 (9), F.A.C."/>
    <n v="0.67"/>
    <n v="0.72"/>
    <s v="US Air Force"/>
    <n v="0.32778938542875002"/>
    <n v="3258.48452499923"/>
    <n v="7.12006877953666"/>
    <n v="0.94488690766848005"/>
    <n v="2.33388296945478"/>
    <n v="0.30972389876431999"/>
    <n v="1068.0966398785999"/>
    <n v="1730"/>
    <s v="Military"/>
    <n v="1730"/>
    <s v="US Air Force                                    Brevard County"/>
    <s v="US Air Force"/>
    <m/>
    <m/>
    <m/>
    <n v="0"/>
    <n v="1"/>
    <n v="2.33388296945478"/>
    <n v="0.30972389876431999"/>
    <n v="1068.1568325278199"/>
    <m/>
    <n v="-1"/>
    <n v="-1"/>
    <n v="-1"/>
    <n v="-1"/>
    <n v="0"/>
    <m/>
    <m/>
    <s v="Banana River A"/>
    <n v="-1"/>
    <m/>
    <m/>
    <n v="333"/>
    <x v="0"/>
    <m/>
    <x v="0"/>
    <m/>
    <n v="188.93869879572699"/>
    <n v="0.86630724449999996"/>
  </r>
  <r>
    <n v="830000"/>
    <n v="1400000"/>
    <n v="1400000"/>
    <x v="0"/>
    <x v="0"/>
    <s v="BR1-2"/>
    <s v="62-304.520 (9), F.A.C."/>
    <n v="0.67"/>
    <n v="0.72"/>
    <s v="US Air Force"/>
    <n v="0.16750963767828"/>
    <n v="3258.48452499923"/>
    <n v="7.12006877953666"/>
    <n v="0.94488690766848005"/>
    <n v="1.19268014150462"/>
    <n v="0.15827766355049"/>
    <n v="545.82756216290795"/>
    <n v="8140"/>
    <s v="Roads and Highways"/>
    <n v="8140"/>
    <s v="US Air Force                                    Brevard County"/>
    <s v="US Air Force"/>
    <m/>
    <m/>
    <m/>
    <n v="0"/>
    <n v="1"/>
    <n v="1.19268014150462"/>
    <n v="0.15827766355049"/>
    <n v="545.82756216290795"/>
    <m/>
    <n v="-1"/>
    <n v="-1"/>
    <n v="-1"/>
    <n v="-1"/>
    <n v="0"/>
    <m/>
    <m/>
    <s v="Banana River A"/>
    <n v="-1"/>
    <m/>
    <m/>
    <n v="333"/>
    <x v="0"/>
    <m/>
    <x v="0"/>
    <m/>
    <n v="135.76986344942301"/>
    <n v="0.44268253219999998"/>
  </r>
  <r>
    <n v="830000"/>
    <n v="1400000"/>
    <n v="1400000"/>
    <x v="0"/>
    <x v="0"/>
    <s v="BR1-2"/>
    <s v="62-304.520 (9), F.A.C."/>
    <n v="0.67"/>
    <n v="0.72"/>
    <s v="US Air Force"/>
    <n v="0.61776345352982998"/>
    <n v="3322.6682336101298"/>
    <n v="6.8549887846167703"/>
    <n v="0.92641645147314999"/>
    <n v="4.2347615454931198"/>
    <n v="0.57230622646889995"/>
    <n v="2052.6230029288599"/>
    <n v="1730"/>
    <s v="Military"/>
    <n v="1730"/>
    <s v="US Air Force                                    Brevard County"/>
    <s v="US Air Force"/>
    <m/>
    <m/>
    <m/>
    <n v="0"/>
    <n v="1"/>
    <n v="4.2347615454931198"/>
    <n v="0.57230622646889995"/>
    <n v="2052.6230029288599"/>
    <m/>
    <n v="-1"/>
    <n v="-1"/>
    <n v="-1"/>
    <n v="-1"/>
    <n v="0"/>
    <m/>
    <m/>
    <s v="Banana River A"/>
    <n v="-1"/>
    <m/>
    <m/>
    <n v="333"/>
    <x v="0"/>
    <m/>
    <x v="0"/>
    <m/>
    <n v="199.999999977648"/>
    <n v="1.6647388507000001"/>
  </r>
  <r>
    <n v="830000"/>
    <n v="1400000"/>
    <n v="1400000"/>
    <x v="0"/>
    <x v="0"/>
    <s v="BR1-2"/>
    <s v="62-304.520 (9), F.A.C."/>
    <n v="0.67"/>
    <n v="0.72"/>
    <s v="US Air Force"/>
    <n v="0.61776345348380002"/>
    <n v="3300.72684101497"/>
    <n v="6.1540430724764601"/>
    <n v="0.82289567988469003"/>
    <n v="3.8017429013411399"/>
    <n v="0.50835487706246996"/>
    <n v="2039.0684123121"/>
    <n v="1730"/>
    <s v="Military"/>
    <n v="1730"/>
    <s v="US Air Force                                    Brevard County"/>
    <s v="US Air Force"/>
    <m/>
    <m/>
    <m/>
    <n v="0"/>
    <n v="1"/>
    <n v="3.8017429013411399"/>
    <n v="0.50835487706246996"/>
    <n v="2039.0684123121"/>
    <m/>
    <n v="-1"/>
    <n v="-1"/>
    <n v="-1"/>
    <n v="-1"/>
    <n v="0"/>
    <m/>
    <m/>
    <s v="Banana River A"/>
    <n v="-1"/>
    <m/>
    <m/>
    <n v="333"/>
    <x v="0"/>
    <m/>
    <x v="0"/>
    <m/>
    <n v="199.999999970197"/>
    <n v="1.653745671"/>
  </r>
  <r>
    <n v="830000"/>
    <n v="1400000"/>
    <n v="1400000"/>
    <x v="0"/>
    <x v="0"/>
    <s v="BR1-2"/>
    <s v="62-304.520 (9), F.A.C."/>
    <n v="0.67"/>
    <n v="0.72"/>
    <s v="Natural Lands"/>
    <n v="8.1781492583090004E-2"/>
    <n v="1637.1332905250999"/>
    <n v="0.54048490135906002"/>
    <n v="2.6531917129769999E-2"/>
    <n v="4.4201661951769999E-2"/>
    <n v="2.1698197839600001E-3"/>
    <n v="133.887204056619"/>
    <n v="5300"/>
    <s v="Reservoirs"/>
    <n v="5300"/>
    <s v="US Air Force                                    Brevard County"/>
    <s v="US Air Force"/>
    <m/>
    <m/>
    <s v="Natural Lands"/>
    <n v="0"/>
    <n v="1"/>
    <n v="4.4201661951769999E-2"/>
    <n v="2.1698197839600001E-3"/>
    <n v="340.61414556720899"/>
    <m/>
    <n v="-1"/>
    <n v="-1"/>
    <n v="-1"/>
    <n v="-1"/>
    <n v="0"/>
    <m/>
    <m/>
    <s v="Banana River A"/>
    <n v="-1"/>
    <m/>
    <m/>
    <n v="333"/>
    <x v="0"/>
    <m/>
    <x v="0"/>
    <m/>
    <n v="94.617747764626799"/>
    <n v="0.27624829319999999"/>
  </r>
  <r>
    <n v="830000"/>
    <n v="1400000"/>
    <n v="1400000"/>
    <x v="0"/>
    <x v="0"/>
    <s v="BR1-2"/>
    <s v="62-304.520 (9), F.A.C."/>
    <n v="0.67"/>
    <n v="0.72"/>
    <s v="Natural Lands"/>
    <n v="0.16371225551506999"/>
    <n v="2312.8084149609899"/>
    <n v="2.3447518061080399"/>
    <n v="0.30470308277135"/>
    <n v="0.38386460680098999"/>
    <n v="4.9883628942890001E-2"/>
    <n v="378.63508218751201"/>
    <n v="5300"/>
    <s v="Reservoirs"/>
    <n v="5300"/>
    <s v="US Air Force                                    Brevard County"/>
    <s v="US Air Force"/>
    <m/>
    <m/>
    <s v="Natural Lands"/>
    <n v="0"/>
    <n v="1"/>
    <n v="0.38386460680098999"/>
    <n v="4.9883628942890001E-2"/>
    <n v="378.63508218751201"/>
    <m/>
    <n v="-1"/>
    <n v="-1"/>
    <n v="-1"/>
    <n v="-1"/>
    <n v="0"/>
    <m/>
    <m/>
    <s v="Banana River A"/>
    <n v="-1"/>
    <m/>
    <m/>
    <n v="333"/>
    <x v="0"/>
    <m/>
    <x v="0"/>
    <m/>
    <n v="127.945341973388"/>
    <n v="0.30708441380000001"/>
  </r>
  <r>
    <n v="830000"/>
    <n v="1400000"/>
    <n v="1400000"/>
    <x v="0"/>
    <x v="0"/>
    <s v="BR1-2"/>
    <s v="62-304.520 (9), F.A.C."/>
    <n v="0.67"/>
    <n v="0.72"/>
    <s v="US Air Force"/>
    <n v="0.45405105358213999"/>
    <n v="2312.8084149609899"/>
    <n v="2.3447518061080399"/>
    <n v="0.30470308277135"/>
    <n v="1.0646370279519899"/>
    <n v="0.13835075576205999"/>
    <n v="1050.1330975466799"/>
    <n v="1730"/>
    <s v="Military"/>
    <n v="1730"/>
    <s v="US Air Force                                    Brevard County"/>
    <s v="US Air Force"/>
    <m/>
    <m/>
    <m/>
    <n v="0"/>
    <n v="1"/>
    <n v="1.0646370279519899"/>
    <n v="0.13835075576205999"/>
    <n v="1050.1330975466799"/>
    <m/>
    <n v="-1"/>
    <n v="-1"/>
    <n v="-1"/>
    <n v="-1"/>
    <n v="0"/>
    <m/>
    <m/>
    <s v="Banana River A"/>
    <n v="-1"/>
    <m/>
    <m/>
    <n v="333"/>
    <x v="0"/>
    <m/>
    <x v="0"/>
    <m/>
    <n v="179.28739024215699"/>
    <n v="0.85168945460000001"/>
  </r>
  <r>
    <n v="830000"/>
    <n v="1400000"/>
    <n v="1400000"/>
    <x v="0"/>
    <x v="0"/>
    <s v="BR1-2"/>
    <s v="62-304.520 (9), F.A.C."/>
    <n v="0.67"/>
    <n v="0.72"/>
    <s v="US Air Force"/>
    <n v="0.61776345366790997"/>
    <n v="3319.2048824522099"/>
    <n v="6.18881612731803"/>
    <n v="0.82757345657697001"/>
    <n v="3.8232244249276599"/>
    <n v="0.51124463669887998"/>
    <n v="2050.4834716150699"/>
    <n v="1730"/>
    <s v="Military"/>
    <n v="1730"/>
    <s v="US Air Force                                    Brevard County"/>
    <s v="US Air Force"/>
    <m/>
    <m/>
    <m/>
    <n v="0"/>
    <n v="1"/>
    <n v="3.8232244249276599"/>
    <n v="0.51124463669887998"/>
    <n v="2050.4834716150699"/>
    <m/>
    <n v="-1"/>
    <n v="-1"/>
    <n v="-1"/>
    <n v="-1"/>
    <n v="0"/>
    <m/>
    <m/>
    <s v="Banana River A"/>
    <n v="-1"/>
    <m/>
    <m/>
    <n v="333"/>
    <x v="0"/>
    <m/>
    <x v="0"/>
    <m/>
    <n v="200"/>
    <n v="1.6630036265999999"/>
  </r>
  <r>
    <n v="830000"/>
    <n v="1400000"/>
    <n v="1400000"/>
    <x v="0"/>
    <x v="0"/>
    <s v="BR1-2"/>
    <s v="62-304.520 (9), F.A.C."/>
    <n v="0.67"/>
    <n v="0.72"/>
    <s v="US Air Force"/>
    <n v="0.61776345378298003"/>
    <n v="3336.6867451718699"/>
    <n v="6.2217533064338202"/>
    <n v="0.83200761765834996"/>
    <n v="3.84357181116824"/>
    <n v="0.51398389945836997"/>
    <n v="2061.28312788927"/>
    <n v="1730"/>
    <s v="Military"/>
    <n v="1730"/>
    <s v="US Air Force                                    Brevard County"/>
    <s v="US Air Force"/>
    <m/>
    <m/>
    <m/>
    <n v="0"/>
    <n v="1"/>
    <n v="3.84357181116824"/>
    <n v="0.51398389945836997"/>
    <n v="2061.28312788927"/>
    <m/>
    <n v="-1"/>
    <n v="-1"/>
    <n v="-1"/>
    <n v="-1"/>
    <n v="0"/>
    <m/>
    <m/>
    <s v="Banana River A"/>
    <n v="-1"/>
    <m/>
    <m/>
    <n v="333"/>
    <x v="0"/>
    <m/>
    <x v="0"/>
    <m/>
    <n v="200.000000018626"/>
    <n v="1.6717624718999999"/>
  </r>
  <r>
    <n v="830000"/>
    <n v="1400000"/>
    <n v="1400000"/>
    <x v="0"/>
    <x v="0"/>
    <s v="BR1-2"/>
    <s v="62-304.520 (9), F.A.C."/>
    <n v="0.67"/>
    <n v="0.72"/>
    <s v="Natural Lands"/>
    <n v="0.617763453829"/>
    <n v="2335.8156052600598"/>
    <n v="4.5813753690255998"/>
    <n v="0.62661332826792004"/>
    <n v="2.8302062712564"/>
    <n v="0.38709881388607997"/>
    <n v="1442.9815158131501"/>
    <n v="3200"/>
    <s v="Shrub and Brushland"/>
    <n v="3200"/>
    <s v="US Air Force                                    Brevard County"/>
    <s v="US Air Force"/>
    <m/>
    <m/>
    <s v="Natural Lands"/>
    <n v="0"/>
    <n v="1"/>
    <n v="2.8302062712564"/>
    <n v="0.38709881388607997"/>
    <n v="1442.9815158131501"/>
    <m/>
    <n v="-1"/>
    <n v="-1"/>
    <n v="-1"/>
    <n v="-1"/>
    <n v="0"/>
    <m/>
    <m/>
    <s v="Banana River A"/>
    <n v="-1"/>
    <m/>
    <m/>
    <n v="333"/>
    <x v="0"/>
    <m/>
    <x v="0"/>
    <m/>
    <n v="200.000000026077"/>
    <n v="1.1703013105"/>
  </r>
  <r>
    <n v="830000"/>
    <n v="1400000"/>
    <n v="1400000"/>
    <x v="0"/>
    <x v="0"/>
    <s v="BR1-2"/>
    <s v="62-304.520 (9), F.A.C."/>
    <n v="0.67"/>
    <n v="0.72"/>
    <s v="US Air Force"/>
    <n v="0.36210488201996999"/>
    <n v="3328.6627839604098"/>
    <n v="6.3292282967125901"/>
    <n v="0.85878732680769998"/>
    <n v="2.2918444656586101"/>
    <n v="0.31097108365394999"/>
    <n v="1205.32504467027"/>
    <n v="1730"/>
    <s v="Military"/>
    <n v="1730"/>
    <s v="US Air Force                                    Brevard County"/>
    <s v="US Air Force"/>
    <m/>
    <m/>
    <m/>
    <n v="0"/>
    <n v="1"/>
    <n v="2.2918444656586101"/>
    <n v="0.31097108365394999"/>
    <n v="1878.1944112672199"/>
    <m/>
    <n v="-1"/>
    <n v="-1"/>
    <n v="-1"/>
    <n v="-1"/>
    <n v="0"/>
    <m/>
    <m/>
    <s v="Banana River A"/>
    <n v="-1"/>
    <m/>
    <m/>
    <n v="333"/>
    <x v="0"/>
    <m/>
    <x v="0"/>
    <m/>
    <n v="167.61356010787699"/>
    <n v="1.5232720286000001"/>
  </r>
  <r>
    <n v="830000"/>
    <n v="1400000"/>
    <n v="1400000"/>
    <x v="0"/>
    <x v="0"/>
    <s v="BR1-2"/>
    <s v="62-304.520 (9), F.A.C."/>
    <n v="0.67"/>
    <n v="0.72"/>
    <s v="US Air Force"/>
    <n v="0.61776345366790997"/>
    <n v="3318.5462041040901"/>
    <n v="6.1875197394483301"/>
    <n v="0.82739415028524999"/>
    <n v="3.8224235638799802"/>
    <n v="0.51113386782484005"/>
    <n v="2050.07656420388"/>
    <n v="1730"/>
    <s v="Military"/>
    <n v="1730"/>
    <s v="US Air Force                                    Brevard County"/>
    <s v="US Air Force"/>
    <m/>
    <m/>
    <m/>
    <n v="0"/>
    <n v="1"/>
    <n v="3.8224235638799802"/>
    <n v="0.51113386782484005"/>
    <n v="2050.07656420388"/>
    <m/>
    <n v="-1"/>
    <n v="-1"/>
    <n v="-1"/>
    <n v="-1"/>
    <n v="0"/>
    <m/>
    <m/>
    <s v="Banana River A"/>
    <n v="-1"/>
    <m/>
    <m/>
    <n v="333"/>
    <x v="0"/>
    <m/>
    <x v="0"/>
    <m/>
    <n v="200"/>
    <n v="1.6626736124999999"/>
  </r>
  <r>
    <n v="830000"/>
    <n v="1400000"/>
    <n v="1400000"/>
    <x v="0"/>
    <x v="0"/>
    <s v="BR1-2"/>
    <s v="62-304.520 (9), F.A.C."/>
    <n v="0.67"/>
    <n v="0.72"/>
    <s v="US Air Force"/>
    <n v="0.54394225024980003"/>
    <n v="3366.8470383785798"/>
    <n v="6.9318244133146303"/>
    <n v="0.92880411450778"/>
    <n v="3.7705121697149102"/>
    <n v="0.50521580008664002"/>
    <n v="1831.3703543025399"/>
    <n v="1730"/>
    <s v="Military"/>
    <n v="1730"/>
    <s v="US Air Force                                    Brevard County"/>
    <s v="US Air Force"/>
    <m/>
    <m/>
    <m/>
    <n v="0"/>
    <n v="1"/>
    <n v="3.7705121697149102"/>
    <n v="0.50521580008664002"/>
    <n v="1831.3703543025399"/>
    <m/>
    <n v="-1"/>
    <n v="-1"/>
    <n v="-1"/>
    <n v="-1"/>
    <n v="0"/>
    <m/>
    <m/>
    <s v="Banana River A"/>
    <n v="-1"/>
    <m/>
    <m/>
    <n v="333"/>
    <x v="0"/>
    <m/>
    <x v="0"/>
    <m/>
    <n v="187.50238458115501"/>
    <n v="1.4852963132999999"/>
  </r>
  <r>
    <n v="830000"/>
    <n v="1400000"/>
    <n v="1400000"/>
    <x v="0"/>
    <x v="0"/>
    <s v="BR1-2"/>
    <s v="62-304.520 (9), F.A.C."/>
    <n v="0.67"/>
    <n v="0.72"/>
    <s v="US Air Force"/>
    <n v="7.382131507952E-2"/>
    <n v="3366.8470383785798"/>
    <n v="6.9318244133146303"/>
    <n v="0.92880411450778"/>
    <n v="0.51171639409120995"/>
    <n v="6.856554118423E-2"/>
    <n v="248.545076044697"/>
    <n v="8140"/>
    <s v="Roads and Highways"/>
    <n v="8140"/>
    <s v="US Air Force                                    Brevard County"/>
    <s v="US Air Force"/>
    <m/>
    <m/>
    <m/>
    <n v="0"/>
    <n v="1"/>
    <n v="0.51171639409120995"/>
    <n v="6.856554118423E-2"/>
    <n v="248.54507604469799"/>
    <m/>
    <n v="-1"/>
    <n v="-1"/>
    <n v="-1"/>
    <n v="-1"/>
    <n v="0"/>
    <m/>
    <m/>
    <s v="Banana River A"/>
    <n v="-1"/>
    <m/>
    <m/>
    <n v="333"/>
    <x v="0"/>
    <m/>
    <x v="0"/>
    <m/>
    <n v="87.226207793244299"/>
    <n v="0.20157751500000001"/>
  </r>
  <r>
    <n v="830000"/>
    <n v="1400000"/>
    <n v="1400000"/>
    <x v="0"/>
    <x v="0"/>
    <s v="BR1-2"/>
    <s v="62-304.520 (9), F.A.C."/>
    <n v="0.67"/>
    <n v="0.72"/>
    <s v="US Air Force"/>
    <n v="0.61776345369092001"/>
    <n v="3339.65197712175"/>
    <n v="6.2272997334146796"/>
    <n v="0.83275082615106999"/>
    <n v="3.8469981904828399"/>
    <n v="0.51444302642704998"/>
    <n v="2063.1149395124598"/>
    <n v="1730"/>
    <s v="Military"/>
    <n v="1730"/>
    <s v="US Air Force                                    Brevard County"/>
    <s v="US Air Force"/>
    <m/>
    <m/>
    <m/>
    <n v="0"/>
    <n v="1"/>
    <n v="3.8469981904828399"/>
    <n v="0.51444302642704998"/>
    <n v="2063.1149395124598"/>
    <m/>
    <n v="-1"/>
    <n v="-1"/>
    <n v="-1"/>
    <n v="-1"/>
    <n v="0"/>
    <m/>
    <m/>
    <s v="Banana River A"/>
    <n v="-1"/>
    <m/>
    <m/>
    <n v="333"/>
    <x v="0"/>
    <m/>
    <x v="0"/>
    <m/>
    <n v="200.00000000372501"/>
    <n v="1.6732481261000001"/>
  </r>
  <r>
    <n v="830000"/>
    <n v="1400000"/>
    <n v="1400000"/>
    <x v="0"/>
    <x v="0"/>
    <s v="BR1-2"/>
    <s v="62-304.520 (9), F.A.C."/>
    <n v="0.67"/>
    <n v="0.72"/>
    <s v="US Air Force"/>
    <n v="0.61776345375996"/>
    <n v="3338.4659570717399"/>
    <n v="6.2250813046898097"/>
    <n v="0.83245356231465995"/>
    <n v="3.84562772672178"/>
    <n v="0.51425938775029001"/>
    <n v="2062.3822599007099"/>
    <n v="1730"/>
    <s v="Military"/>
    <n v="1730"/>
    <s v="US Air Force                                    Brevard County"/>
    <s v="US Air Force"/>
    <m/>
    <m/>
    <m/>
    <n v="0"/>
    <n v="1"/>
    <n v="3.84562772672178"/>
    <n v="0.51425938775029001"/>
    <n v="2062.3822599007099"/>
    <m/>
    <n v="-1"/>
    <n v="-1"/>
    <n v="-1"/>
    <n v="-1"/>
    <n v="0"/>
    <m/>
    <m/>
    <s v="Banana River A"/>
    <n v="-1"/>
    <m/>
    <m/>
    <n v="333"/>
    <x v="0"/>
    <m/>
    <x v="0"/>
    <m/>
    <n v="200.00000001490099"/>
    <n v="1.6726539010000001"/>
  </r>
  <r>
    <n v="830000"/>
    <n v="1400000"/>
    <n v="1400000"/>
    <x v="0"/>
    <x v="0"/>
    <s v="BR1-2"/>
    <s v="62-304.520 (9), F.A.C."/>
    <n v="0.67"/>
    <n v="0.72"/>
    <s v="US Air Force"/>
    <n v="0.617763453829"/>
    <n v="3320.1925864047398"/>
    <n v="6.1907600965565299"/>
    <n v="0.82784233166848997"/>
    <n v="3.82442533907557"/>
    <n v="0.51141073803738002"/>
    <n v="2051.0936395548601"/>
    <n v="1730"/>
    <s v="Military"/>
    <n v="1730"/>
    <s v="US Air Force                                    Brevard County"/>
    <s v="US Air Force"/>
    <m/>
    <m/>
    <m/>
    <n v="0"/>
    <n v="1"/>
    <n v="3.82442533907557"/>
    <n v="0.51141073803738002"/>
    <n v="2051.0936395548601"/>
    <m/>
    <n v="-1"/>
    <n v="-1"/>
    <n v="-1"/>
    <n v="-1"/>
    <n v="0"/>
    <m/>
    <m/>
    <s v="Banana River A"/>
    <n v="-1"/>
    <m/>
    <m/>
    <n v="333"/>
    <x v="0"/>
    <m/>
    <x v="0"/>
    <m/>
    <n v="200.000000026077"/>
    <n v="1.6634984910999999"/>
  </r>
  <r>
    <n v="830000"/>
    <n v="1400000"/>
    <n v="1400000"/>
    <x v="0"/>
    <x v="0"/>
    <s v="BR1-2"/>
    <s v="62-304.520 (9), F.A.C."/>
    <n v="0.67"/>
    <n v="0.72"/>
    <s v="US Air Force"/>
    <n v="1.5897664876E-4"/>
    <n v="3358.1285783608801"/>
    <n v="7.4530158253411596"/>
    <n v="0.98491110514600999"/>
    <n v="1.1848554790899999E-3"/>
    <n v="1.5657786682E-4"/>
    <n v="0.53386402750642004"/>
    <n v="1730"/>
    <s v="Military"/>
    <n v="1730"/>
    <s v="US Air Force                                    Brevard County"/>
    <s v="US Air Force"/>
    <m/>
    <m/>
    <m/>
    <n v="0"/>
    <n v="1"/>
    <n v="1.1848554790899999E-3"/>
    <n v="1.5657786682E-4"/>
    <n v="0.53386402735553995"/>
    <m/>
    <n v="-1"/>
    <n v="-1"/>
    <n v="-1"/>
    <n v="-1"/>
    <n v="0"/>
    <m/>
    <m/>
    <s v="Banana River A"/>
    <n v="-1"/>
    <m/>
    <m/>
    <n v="333"/>
    <x v="0"/>
    <m/>
    <x v="0"/>
    <m/>
    <n v="33.639740798867201"/>
    <n v="4.3297970000000002E-4"/>
  </r>
  <r>
    <n v="830000"/>
    <n v="1400000"/>
    <n v="1400000"/>
    <x v="0"/>
    <x v="0"/>
    <s v="BR1-2"/>
    <s v="62-304.520 (9), F.A.C."/>
    <n v="0.67"/>
    <n v="0.72"/>
    <s v="US Air Force"/>
    <n v="0.12026054752925"/>
    <n v="3358.1285783608801"/>
    <n v="7.4530158253411596"/>
    <n v="0.98491110514600999"/>
    <n v="0.89630376389972999"/>
    <n v="0.1184459487725"/>
    <n v="403.85038150732203"/>
    <n v="1730"/>
    <s v="Military"/>
    <n v="1730"/>
    <s v="US Air Force                                    Brevard County"/>
    <s v="US Air Force"/>
    <m/>
    <m/>
    <m/>
    <n v="0"/>
    <n v="1"/>
    <n v="0.89630376389972999"/>
    <n v="0.1184459487725"/>
    <n v="403.85038151783601"/>
    <m/>
    <n v="-1"/>
    <n v="-1"/>
    <n v="-1"/>
    <n v="-1"/>
    <n v="0"/>
    <m/>
    <m/>
    <s v="Banana River A"/>
    <n v="-1"/>
    <m/>
    <m/>
    <n v="333"/>
    <x v="0"/>
    <m/>
    <x v="0"/>
    <m/>
    <n v="96.376525131185502"/>
    <n v="0.32753477819999999"/>
  </r>
  <r>
    <n v="830000"/>
    <n v="1400000"/>
    <n v="1400000"/>
    <x v="0"/>
    <x v="0"/>
    <s v="BR1-2"/>
    <s v="62-304.520 (9), F.A.C."/>
    <n v="0.67"/>
    <n v="0.72"/>
    <s v="US Air Force"/>
    <n v="2.6110397768E-4"/>
    <n v="3358.1285783608801"/>
    <n v="7.4530158253411596"/>
    <n v="0.98491110514600999"/>
    <n v="1.94601207773E-3"/>
    <n v="2.5716420721000002E-4"/>
    <n v="0.87682072938097999"/>
    <n v="1730"/>
    <s v="Military"/>
    <n v="1730"/>
    <s v="US Air Force                                    Brevard County"/>
    <s v="US Air Force"/>
    <m/>
    <m/>
    <m/>
    <n v="0"/>
    <n v="1"/>
    <n v="1.94601207773E-3"/>
    <n v="2.5716420721000002E-4"/>
    <n v="0.87682071743932999"/>
    <m/>
    <n v="-1"/>
    <n v="-1"/>
    <n v="-1"/>
    <n v="-1"/>
    <n v="0"/>
    <m/>
    <m/>
    <s v="Banana River A"/>
    <n v="-1"/>
    <m/>
    <m/>
    <n v="333"/>
    <x v="0"/>
    <m/>
    <x v="0"/>
    <m/>
    <n v="45.405570266971502"/>
    <n v="7.1112789999999996E-4"/>
  </r>
  <r>
    <n v="830000"/>
    <n v="1400000"/>
    <n v="1400000"/>
    <x v="0"/>
    <x v="0"/>
    <s v="BR1-2"/>
    <s v="62-304.520 (9), F.A.C."/>
    <n v="0.67"/>
    <n v="0.72"/>
    <s v="US Air Force"/>
    <n v="0.23352292091447999"/>
    <n v="3358.1285783608801"/>
    <n v="7.4530158253411596"/>
    <n v="0.98491110514600999"/>
    <n v="1.7404500251555099"/>
    <n v="0.22999931811480001"/>
    <n v="784.19999442522396"/>
    <n v="1730"/>
    <s v="Military"/>
    <n v="1730"/>
    <s v="US Air Force                                    Brevard County"/>
    <s v="US Air Force"/>
    <m/>
    <m/>
    <m/>
    <n v="0"/>
    <n v="1"/>
    <n v="1.7404500251555099"/>
    <n v="0.22999931811480001"/>
    <n v="862.23813801997903"/>
    <m/>
    <n v="-1"/>
    <n v="-1"/>
    <n v="-1"/>
    <n v="-1"/>
    <n v="0"/>
    <m/>
    <m/>
    <s v="Banana River A"/>
    <n v="-1"/>
    <m/>
    <m/>
    <n v="333"/>
    <x v="0"/>
    <m/>
    <x v="0"/>
    <m/>
    <n v="121.886929839885"/>
    <n v="0.69930100409999996"/>
  </r>
  <r>
    <n v="830000"/>
    <n v="1400000"/>
    <n v="1400000"/>
    <x v="0"/>
    <x v="0"/>
    <s v="BR1-2"/>
    <s v="62-304.520 (9), F.A.C."/>
    <n v="0.67"/>
    <n v="0.72"/>
    <s v="US Air Force"/>
    <n v="0.23274871561957"/>
    <n v="3358.1285783608801"/>
    <n v="7.4530158253411596"/>
    <n v="0.98491110514600999"/>
    <n v="1.7346798608405101"/>
    <n v="0.22923679472219"/>
    <n v="781.60011349888202"/>
    <n v="8140"/>
    <s v="Roads and Highways"/>
    <n v="8140"/>
    <s v="US Air Force                                    Brevard County"/>
    <s v="US Air Force"/>
    <m/>
    <m/>
    <m/>
    <n v="0"/>
    <n v="1"/>
    <n v="1.7346798608405101"/>
    <n v="0.22923679472219"/>
    <n v="807.03032426710604"/>
    <m/>
    <n v="-1"/>
    <n v="-1"/>
    <n v="-1"/>
    <n v="-1"/>
    <n v="0"/>
    <m/>
    <m/>
    <s v="Banana River A"/>
    <n v="-1"/>
    <m/>
    <m/>
    <n v="333"/>
    <x v="0"/>
    <m/>
    <x v="0"/>
    <m/>
    <n v="159.56591871590999"/>
    <n v="0.65452581040000002"/>
  </r>
  <r>
    <n v="830000"/>
    <n v="1400000"/>
    <n v="1400000"/>
    <x v="0"/>
    <x v="0"/>
    <s v="BR1-2"/>
    <s v="62-304.520 (9), F.A.C."/>
    <n v="0.67"/>
    <n v="0.72"/>
    <s v="US Air Force"/>
    <n v="0.60423959636941005"/>
    <n v="3340.9320652055799"/>
    <n v="6.9838583330531101"/>
    <n v="0.93974484913321998"/>
    <n v="4.2199237402651502"/>
    <n v="0.56783104833049003"/>
    <n v="2018.72344257744"/>
    <n v="1730"/>
    <s v="Military"/>
    <n v="1730"/>
    <s v="US Air Force                                    Brevard County"/>
    <s v="US Air Force"/>
    <m/>
    <m/>
    <m/>
    <n v="0"/>
    <n v="1"/>
    <n v="4.2199237402651502"/>
    <n v="0.56783104833049003"/>
    <n v="2018.72344257744"/>
    <m/>
    <n v="-1"/>
    <n v="-1"/>
    <n v="-1"/>
    <n v="-1"/>
    <n v="0"/>
    <m/>
    <m/>
    <s v="Banana River A"/>
    <n v="-1"/>
    <m/>
    <m/>
    <n v="333"/>
    <x v="0"/>
    <m/>
    <x v="0"/>
    <m/>
    <n v="194.02405129750099"/>
    <n v="1.6372452900000001"/>
  </r>
  <r>
    <n v="830000"/>
    <n v="1400000"/>
    <n v="1400000"/>
    <x v="0"/>
    <x v="0"/>
    <s v="BR1-2"/>
    <s v="62-304.520 (9), F.A.C."/>
    <n v="0.67"/>
    <n v="0.72"/>
    <s v="US Air Force"/>
    <n v="1.352386457076E-2"/>
    <n v="3340.9320652055799"/>
    <n v="6.9838583330531101"/>
    <n v="0.93974484913321998"/>
    <n v="9.4448754277599994E-2"/>
    <n v="1.270898207075E-2"/>
    <n v="45.182312789959802"/>
    <n v="8140"/>
    <s v="Roads and Highways"/>
    <n v="8140"/>
    <s v="US Air Force                                    Brevard County"/>
    <s v="US Air Force"/>
    <m/>
    <m/>
    <m/>
    <n v="0"/>
    <n v="1"/>
    <n v="9.4448754277599994E-2"/>
    <n v="1.270898207075E-2"/>
    <n v="45.182312789960498"/>
    <m/>
    <n v="-1"/>
    <n v="-1"/>
    <n v="-1"/>
    <n v="-1"/>
    <n v="0"/>
    <m/>
    <m/>
    <s v="Banana River A"/>
    <n v="-1"/>
    <m/>
    <m/>
    <n v="333"/>
    <x v="0"/>
    <m/>
    <x v="0"/>
    <m/>
    <n v="36.632916096654697"/>
    <n v="3.6644211500000003E-2"/>
  </r>
  <r>
    <n v="830000"/>
    <n v="1400000"/>
    <n v="1400000"/>
    <x v="0"/>
    <x v="0"/>
    <s v="BR1-2"/>
    <s v="62-304.520 (9), F.A.C."/>
    <n v="0.67"/>
    <n v="0.72"/>
    <s v="US Air Force"/>
    <n v="0.61776345350680995"/>
    <n v="3342.0541579384999"/>
    <n v="6.8141659688786103"/>
    <n v="0.92457687339153005"/>
    <n v="4.2095427017030902"/>
    <n v="0.57116980233888004"/>
    <n v="2064.5989184149098"/>
    <n v="1730"/>
    <s v="Military"/>
    <n v="1730"/>
    <s v="US Air Force                                    Brevard County"/>
    <s v="US Air Force"/>
    <m/>
    <m/>
    <m/>
    <n v="0"/>
    <n v="1"/>
    <n v="4.2095427017030902"/>
    <n v="0.57116980233888004"/>
    <n v="2064.5989184149098"/>
    <m/>
    <n v="-1"/>
    <n v="-1"/>
    <n v="-1"/>
    <n v="-1"/>
    <n v="0"/>
    <m/>
    <m/>
    <s v="Banana River A"/>
    <n v="-1"/>
    <m/>
    <m/>
    <n v="333"/>
    <x v="0"/>
    <m/>
    <x v="0"/>
    <m/>
    <n v="199.999999973923"/>
    <n v="1.6744516775"/>
  </r>
  <r>
    <n v="830000"/>
    <n v="1400000"/>
    <n v="1400000"/>
    <x v="0"/>
    <x v="0"/>
    <s v="BR1-2"/>
    <s v="62-304.520 (9), F.A.C."/>
    <n v="0.67"/>
    <n v="0.72"/>
    <s v="US Air Force"/>
    <n v="4.6754774485699997E-3"/>
    <n v="2709.5720774961301"/>
    <n v="5.6383607939654601"/>
    <n v="0.75567610815449004"/>
    <n v="2.6362028739080001E-2"/>
    <n v="3.5331466021000001E-3"/>
    <n v="12.668543143608099"/>
    <n v="8140"/>
    <s v="Roads and Highways"/>
    <n v="8140"/>
    <s v="US Air Force                                    Brevard County"/>
    <s v="US Air Force"/>
    <m/>
    <m/>
    <m/>
    <n v="0"/>
    <n v="1"/>
    <n v="2.6362028739080001E-2"/>
    <n v="3.5331466021000001E-3"/>
    <n v="387.50089987750601"/>
    <m/>
    <n v="-1"/>
    <n v="-1"/>
    <n v="-1"/>
    <n v="-1"/>
    <n v="0"/>
    <m/>
    <m/>
    <s v="Banana River A"/>
    <n v="-1"/>
    <m/>
    <m/>
    <n v="333"/>
    <x v="0"/>
    <m/>
    <x v="0"/>
    <m/>
    <n v="35.656936508372397"/>
    <n v="0.31427485799999999"/>
  </r>
  <r>
    <n v="830000"/>
    <n v="1400000"/>
    <n v="1400000"/>
    <x v="0"/>
    <x v="0"/>
    <s v="BR1-2"/>
    <s v="62-304.520 (9), F.A.C."/>
    <n v="0.67"/>
    <n v="0.72"/>
    <s v="Natural Lands"/>
    <n v="0.20622605212576001"/>
    <n v="2846.5591475646002"/>
    <n v="5.9634838466985798"/>
    <n v="0.80008640086691996"/>
    <n v="1.2298257306204401"/>
    <n v="0.16499865981030001"/>
    <n v="587.03465514474203"/>
    <n v="3200"/>
    <s v="Shrub and Brushland"/>
    <n v="3200"/>
    <s v="US Air Force                                    Brevard County"/>
    <s v="US Air Force"/>
    <m/>
    <m/>
    <s v="Natural Lands"/>
    <n v="0"/>
    <n v="1"/>
    <n v="1.2298257306204401"/>
    <n v="0.16499865981030001"/>
    <n v="985.52353024142201"/>
    <m/>
    <n v="-1"/>
    <n v="-1"/>
    <n v="-1"/>
    <n v="-1"/>
    <n v="0"/>
    <m/>
    <m/>
    <s v="Banana River A"/>
    <n v="-1"/>
    <m/>
    <m/>
    <n v="333"/>
    <x v="0"/>
    <m/>
    <x v="0"/>
    <m/>
    <n v="140.29979150501501"/>
    <n v="0.7992891567"/>
  </r>
  <r>
    <n v="830000"/>
    <n v="1400000"/>
    <n v="1400000"/>
    <x v="0"/>
    <x v="0"/>
    <s v="BR1-2"/>
    <s v="62-304.520 (9), F.A.C."/>
    <n v="0.67"/>
    <n v="0.72"/>
    <s v="Natural Lands"/>
    <n v="0.617763453829"/>
    <n v="2590.4668914980598"/>
    <n v="5.0789480061959598"/>
    <n v="0.69510951135229004"/>
    <n v="3.1375884621255699"/>
    <n v="0.42941325252238999"/>
    <n v="1600.2957739215301"/>
    <n v="3200"/>
    <s v="Shrub and Brushland"/>
    <n v="3200"/>
    <s v="US Air Force                                    Brevard County"/>
    <s v="US Air Force"/>
    <m/>
    <m/>
    <s v="Natural Lands"/>
    <n v="0"/>
    <n v="1"/>
    <n v="3.1375884621255699"/>
    <n v="0.42941325252238999"/>
    <n v="1600.2957739215301"/>
    <m/>
    <n v="-1"/>
    <n v="-1"/>
    <n v="-1"/>
    <n v="-1"/>
    <n v="0"/>
    <m/>
    <m/>
    <s v="Banana River A"/>
    <n v="-1"/>
    <m/>
    <m/>
    <n v="333"/>
    <x v="0"/>
    <m/>
    <x v="0"/>
    <m/>
    <n v="200.000000026077"/>
    <n v="1.2978878945000001"/>
  </r>
  <r>
    <n v="830000"/>
    <n v="1400000"/>
    <n v="1400000"/>
    <x v="0"/>
    <x v="0"/>
    <s v="BR1-2"/>
    <s v="62-304.520 (9), F.A.C."/>
    <n v="0.67"/>
    <n v="0.72"/>
    <s v="Natural Lands"/>
    <n v="0.13022633404337"/>
    <n v="2855.2889744549502"/>
    <n v="6.0614414184631196"/>
    <n v="0.80793265578741003"/>
    <n v="0.78935929494510004"/>
    <n v="0.10521410791712001"/>
    <n v="371.83381577772502"/>
    <n v="3100"/>
    <s v="Herbaceous Dry Prairie"/>
    <n v="3100"/>
    <s v="US Air Force                                    Brevard County"/>
    <s v="US Air Force"/>
    <m/>
    <m/>
    <s v="Natural Lands"/>
    <n v="0"/>
    <n v="1"/>
    <n v="0.78935929494510004"/>
    <n v="0.10521410791712001"/>
    <n v="371.83381577772502"/>
    <m/>
    <n v="-1"/>
    <n v="-1"/>
    <n v="-1"/>
    <n v="-1"/>
    <n v="0"/>
    <m/>
    <m/>
    <s v="Banana River A"/>
    <n v="-1"/>
    <m/>
    <m/>
    <n v="333"/>
    <x v="0"/>
    <m/>
    <x v="0"/>
    <m/>
    <n v="122.22048841912699"/>
    <n v="0.30156838260000002"/>
  </r>
  <r>
    <n v="830000"/>
    <n v="1400000"/>
    <n v="1400000"/>
    <x v="0"/>
    <x v="0"/>
    <s v="BR1-2"/>
    <s v="62-304.520 (9), F.A.C."/>
    <n v="0.67"/>
    <n v="0.72"/>
    <s v="US Air Force"/>
    <n v="0.1179829144076"/>
    <n v="2855.2889744549502"/>
    <n v="6.0614414184631196"/>
    <n v="0.80793265578741003"/>
    <n v="0.71514652406126"/>
    <n v="9.5322249374869994E-2"/>
    <n v="336.875314682105"/>
    <n v="8140"/>
    <s v="Roads and Highways"/>
    <n v="8140"/>
    <s v="US Air Force                                    Brevard County"/>
    <s v="US Air Force"/>
    <m/>
    <m/>
    <m/>
    <n v="0"/>
    <n v="1"/>
    <n v="0.71514652406126"/>
    <n v="9.5322249374869994E-2"/>
    <n v="599.39929864156704"/>
    <m/>
    <n v="-1"/>
    <n v="-1"/>
    <n v="-1"/>
    <n v="-1"/>
    <n v="0"/>
    <m/>
    <m/>
    <s v="Banana River A"/>
    <n v="-1"/>
    <m/>
    <m/>
    <n v="333"/>
    <x v="0"/>
    <m/>
    <x v="0"/>
    <m/>
    <n v="123.622247573981"/>
    <n v="0.48613081800000002"/>
  </r>
  <r>
    <n v="830000"/>
    <n v="1400000"/>
    <n v="1400000"/>
    <x v="0"/>
    <x v="0"/>
    <s v="BR1-2"/>
    <s v="62-304.520 (9), F.A.C."/>
    <n v="0.67"/>
    <n v="0.72"/>
    <s v="US Air Force"/>
    <n v="0.61776345359886997"/>
    <n v="3310.4418407247599"/>
    <n v="6.3312258406407702"/>
    <n v="0.85978706044552"/>
    <n v="3.91119994082867"/>
    <n v="0.53114502382045004"/>
    <n v="2045.06998446434"/>
    <n v="1730"/>
    <s v="Military"/>
    <n v="1730"/>
    <s v="US Air Force                                    Brevard County"/>
    <s v="US Air Force"/>
    <m/>
    <m/>
    <m/>
    <n v="0"/>
    <n v="1"/>
    <n v="3.91119994082867"/>
    <n v="0.53114502382045004"/>
    <n v="2045.06998446434"/>
    <m/>
    <n v="-1"/>
    <n v="-1"/>
    <n v="-1"/>
    <n v="-1"/>
    <n v="0"/>
    <m/>
    <m/>
    <s v="Banana River A"/>
    <n v="-1"/>
    <m/>
    <m/>
    <n v="333"/>
    <x v="0"/>
    <m/>
    <x v="0"/>
    <m/>
    <n v="199.99999998882399"/>
    <n v="1.6586131260999999"/>
  </r>
  <r>
    <n v="830000"/>
    <n v="1400000"/>
    <n v="1400000"/>
    <x v="0"/>
    <x v="0"/>
    <s v="BR1-2"/>
    <s v="62-304.520 (9), F.A.C."/>
    <n v="0.67"/>
    <n v="0.72"/>
    <s v="Natural Lands"/>
    <n v="0.61774049795061003"/>
    <n v="573.55323392188404"/>
    <n v="0"/>
    <n v="0"/>
    <n v="0"/>
    <n v="0"/>
    <n v="354.30706032409"/>
    <n v="5300"/>
    <s v="Reservoirs"/>
    <n v="5300"/>
    <s v="US Air Force                                    Brevard County"/>
    <s v="US Air Force"/>
    <m/>
    <m/>
    <s v="Natural Lands"/>
    <n v="0"/>
    <n v="1"/>
    <n v="0"/>
    <n v="0"/>
    <n v="354.30706032409"/>
    <m/>
    <n v="-1"/>
    <n v="-1"/>
    <n v="-1"/>
    <n v="-1"/>
    <n v="0"/>
    <m/>
    <m/>
    <s v="Banana River A"/>
    <n v="-1"/>
    <m/>
    <m/>
    <n v="333"/>
    <x v="0"/>
    <m/>
    <x v="0"/>
    <m/>
    <n v="200.24180920979299"/>
    <n v="0.28735365800000001"/>
  </r>
  <r>
    <n v="830000"/>
    <n v="1400000"/>
    <n v="1400000"/>
    <x v="0"/>
    <x v="0"/>
    <s v="BR1-2"/>
    <s v="62-304.520 (9), F.A.C."/>
    <n v="0.67"/>
    <n v="0.72"/>
    <s v="US Air Force"/>
    <n v="2.304607373E-5"/>
    <n v="573.55323392188404"/>
    <n v="0"/>
    <n v="0"/>
    <n v="0"/>
    <n v="0"/>
    <n v="1.321815012105E-2"/>
    <n v="1730"/>
    <s v="Military"/>
    <n v="1730"/>
    <s v="US Air Force                                    Brevard County"/>
    <s v="US Air Force"/>
    <m/>
    <m/>
    <m/>
    <n v="0"/>
    <n v="1"/>
    <n v="0"/>
    <n v="0"/>
    <n v="1.321815012124E-2"/>
    <m/>
    <n v="-1"/>
    <n v="-1"/>
    <n v="-1"/>
    <n v="-1"/>
    <n v="0"/>
    <m/>
    <m/>
    <s v="Banana River A"/>
    <n v="-1"/>
    <m/>
    <m/>
    <n v="333"/>
    <x v="0"/>
    <m/>
    <x v="0"/>
    <m/>
    <n v="1.50905550098518"/>
    <n v="1.07203E-5"/>
  </r>
  <r>
    <n v="830000"/>
    <n v="1400000"/>
    <n v="1400000"/>
    <x v="0"/>
    <x v="0"/>
    <s v="BR1-2"/>
    <s v="62-304.520 (9), F.A.C."/>
    <n v="0.67"/>
    <n v="0.72"/>
    <s v="Natural Lands"/>
    <n v="5.0576965712049997E-2"/>
    <n v="2121.5844634002501"/>
    <n v="2.7604186254659702"/>
    <n v="0.32414108075395998"/>
    <n v="0.13961359817110999"/>
    <n v="1.639407232716E-2"/>
    <n v="107.30330466062701"/>
    <n v="3200"/>
    <s v="Shrub and Brushland"/>
    <n v="3200"/>
    <s v="US Air Force                                    Brevard County"/>
    <s v="US Air Force"/>
    <m/>
    <m/>
    <s v="Natural Lands"/>
    <n v="0"/>
    <n v="1"/>
    <n v="0.13961359817110999"/>
    <n v="1.639407232716E-2"/>
    <n v="427.12473857501101"/>
    <m/>
    <n v="-1"/>
    <n v="-1"/>
    <n v="-1"/>
    <n v="-1"/>
    <n v="0"/>
    <m/>
    <m/>
    <s v="Banana River A"/>
    <n v="-1"/>
    <m/>
    <m/>
    <n v="333"/>
    <x v="0"/>
    <m/>
    <x v="0"/>
    <m/>
    <n v="75.031926821107504"/>
    <n v="0.3464109802"/>
  </r>
  <r>
    <n v="830000"/>
    <n v="1400000"/>
    <n v="1400000"/>
    <x v="0"/>
    <x v="0"/>
    <s v="BR1-2"/>
    <s v="62-304.520 (9), F.A.C."/>
    <n v="0.67"/>
    <n v="0.72"/>
    <s v="Natural Lands"/>
    <n v="5.8862704408200002E-3"/>
    <n v="2121.5844634002501"/>
    <n v="2.7604186254659702"/>
    <n v="0.32414108075395998"/>
    <n v="1.6248570559369999E-2"/>
    <n v="1.9079820622900001E-3"/>
    <n v="12.4882199146201"/>
    <n v="6430"/>
    <s v="Wet prairies"/>
    <n v="6430"/>
    <s v="US Air Force                                    Brevard County"/>
    <s v="US Air Force"/>
    <m/>
    <m/>
    <s v="Natural Lands"/>
    <n v="0"/>
    <n v="1"/>
    <n v="1.6248570559369999E-2"/>
    <n v="1.9079820622900001E-3"/>
    <n v="747.66762846427105"/>
    <m/>
    <n v="-1"/>
    <n v="-1"/>
    <n v="-1"/>
    <n v="-1"/>
    <n v="0"/>
    <m/>
    <m/>
    <s v="Banana River A"/>
    <n v="-1"/>
    <m/>
    <m/>
    <n v="333"/>
    <x v="0"/>
    <m/>
    <x v="0"/>
    <m/>
    <n v="29.620668412286001"/>
    <n v="0.60638088280000002"/>
  </r>
  <r>
    <n v="830000"/>
    <n v="1400000"/>
    <n v="1400000"/>
    <x v="0"/>
    <x v="0"/>
    <s v="BR1-2"/>
    <s v="62-304.520 (9), F.A.C."/>
    <n v="0.67"/>
    <n v="0.72"/>
    <s v="Natural Lands"/>
    <n v="6.4029964571090003E-2"/>
    <n v="2121.5844634002501"/>
    <n v="2.7604186254659702"/>
    <n v="0.32414108075395998"/>
    <n v="0.17674950678995999"/>
    <n v="2.075474191671E-2"/>
    <n v="135.84497802609499"/>
    <n v="5300"/>
    <s v="Reservoirs"/>
    <n v="5300"/>
    <s v="US Air Force                                    Brevard County"/>
    <s v="US Air Force"/>
    <m/>
    <m/>
    <s v="Natural Lands"/>
    <n v="0"/>
    <n v="1"/>
    <n v="0.17674950678995999"/>
    <n v="2.075474191671E-2"/>
    <n v="135.844978026094"/>
    <m/>
    <n v="-1"/>
    <n v="-1"/>
    <n v="-1"/>
    <n v="-1"/>
    <n v="0"/>
    <m/>
    <m/>
    <s v="Banana River A"/>
    <n v="-1"/>
    <m/>
    <m/>
    <n v="333"/>
    <x v="0"/>
    <m/>
    <x v="0"/>
    <m/>
    <n v="73.154218626685505"/>
    <n v="0.1101743536"/>
  </r>
  <r>
    <n v="830000"/>
    <n v="1400000"/>
    <n v="1400000"/>
    <x v="0"/>
    <x v="0"/>
    <s v="BR1-2"/>
    <s v="62-304.520 (9), F.A.C."/>
    <n v="0.67"/>
    <n v="0.72"/>
    <s v="US Air Force"/>
    <n v="0.61776345366790997"/>
    <n v="3306.5982828328301"/>
    <n v="6.2839755041807503"/>
    <n v="0.85064724430621996"/>
    <n v="3.8820104102272701"/>
    <n v="0.52549877949570001"/>
    <n v="2042.6955750952"/>
    <n v="1730"/>
    <s v="Military"/>
    <n v="1730"/>
    <s v="US Air Force                                    Brevard County"/>
    <s v="US Air Force"/>
    <m/>
    <m/>
    <m/>
    <n v="0"/>
    <n v="1"/>
    <n v="3.8820104102272701"/>
    <n v="0.52549877949570001"/>
    <n v="2042.6955750952"/>
    <m/>
    <n v="-1"/>
    <n v="-1"/>
    <n v="-1"/>
    <n v="-1"/>
    <n v="0"/>
    <m/>
    <m/>
    <s v="Banana River A"/>
    <n v="-1"/>
    <m/>
    <m/>
    <n v="333"/>
    <x v="0"/>
    <m/>
    <x v="0"/>
    <m/>
    <n v="200"/>
    <n v="1.6566874088000001"/>
  </r>
  <r>
    <n v="830000"/>
    <n v="1400000"/>
    <n v="1400000"/>
    <x v="0"/>
    <x v="0"/>
    <s v="BR1-2"/>
    <s v="62-304.520 (9), F.A.C."/>
    <n v="0.67"/>
    <n v="0.72"/>
    <s v="Natural Lands"/>
    <n v="0.61776345359886997"/>
    <n v="2589.3698262121602"/>
    <n v="5.0767976112023998"/>
    <n v="0.69481507918242003"/>
    <n v="3.1362600255188999"/>
    <n v="0.4292313629283"/>
    <n v="1599.6180464855299"/>
    <n v="3200"/>
    <s v="Shrub and Brushland"/>
    <n v="3200"/>
    <s v="US Air Force                                    Brevard County"/>
    <s v="US Air Force"/>
    <m/>
    <m/>
    <s v="Natural Lands"/>
    <n v="0"/>
    <n v="1"/>
    <n v="3.1362600255188999"/>
    <n v="0.4292313629283"/>
    <n v="1599.6180464855299"/>
    <m/>
    <n v="-1"/>
    <n v="-1"/>
    <n v="-1"/>
    <n v="-1"/>
    <n v="0"/>
    <m/>
    <m/>
    <s v="Banana River A"/>
    <n v="-1"/>
    <m/>
    <m/>
    <n v="333"/>
    <x v="0"/>
    <m/>
    <x v="0"/>
    <m/>
    <n v="199.99999998882399"/>
    <n v="1.2973382372"/>
  </r>
  <r>
    <n v="830000"/>
    <n v="1400000"/>
    <n v="1400000"/>
    <x v="0"/>
    <x v="0"/>
    <s v="BR1-2"/>
    <s v="62-304.520 (9), F.A.C."/>
    <n v="0.67"/>
    <n v="0.72"/>
    <s v="US Air Force"/>
    <n v="4.5893676488000001E-4"/>
    <n v="3354.5623414803599"/>
    <n v="7.1975664130394303"/>
    <n v="0.96010811136985996"/>
    <n v="3.3032278445999999E-3"/>
    <n v="4.4062891056E-4"/>
    <n v="1.53953198858727"/>
    <n v="8140"/>
    <s v="Roads and Highways"/>
    <n v="8140"/>
    <s v="US Air Force                                    Brevard County"/>
    <s v="US Air Force"/>
    <m/>
    <m/>
    <m/>
    <n v="0"/>
    <n v="1"/>
    <n v="3.3032278445999999E-3"/>
    <n v="4.4062891056E-4"/>
    <n v="1.53953198858845"/>
    <m/>
    <n v="-1"/>
    <n v="-1"/>
    <n v="-1"/>
    <n v="-1"/>
    <n v="0"/>
    <m/>
    <m/>
    <s v="Banana River A"/>
    <n v="-1"/>
    <m/>
    <m/>
    <n v="333"/>
    <x v="0"/>
    <m/>
    <x v="0"/>
    <m/>
    <n v="7.4748751619011502"/>
    <n v="1.2486066E-3"/>
  </r>
  <r>
    <n v="830000"/>
    <n v="1400000"/>
    <n v="1400000"/>
    <x v="0"/>
    <x v="0"/>
    <s v="BR1-2"/>
    <s v="62-304.520 (9), F.A.C."/>
    <n v="0.67"/>
    <n v="0.72"/>
    <s v="US Air Force"/>
    <n v="0.61730438493221995"/>
    <n v="3354.5623414803599"/>
    <n v="7.1975664130394303"/>
    <n v="0.96010811136985996"/>
    <n v="4.4430893076101201"/>
    <n v="0.59267894715761005"/>
    <n v="2070.7860429243201"/>
    <n v="1730"/>
    <s v="Military"/>
    <n v="1730"/>
    <s v="US Air Force                                    Brevard County"/>
    <s v="US Air Force"/>
    <m/>
    <m/>
    <m/>
    <n v="0"/>
    <n v="1"/>
    <n v="4.4430893076101201"/>
    <n v="0.59267894715761005"/>
    <n v="2070.7860429243201"/>
    <m/>
    <n v="-1"/>
    <n v="-1"/>
    <n v="-1"/>
    <n v="-1"/>
    <n v="0"/>
    <m/>
    <m/>
    <s v="Banana River A"/>
    <n v="-1"/>
    <m/>
    <m/>
    <n v="333"/>
    <x v="0"/>
    <m/>
    <x v="0"/>
    <m/>
    <n v="199.00612041200699"/>
    <n v="1.6794696212"/>
  </r>
  <r>
    <n v="830000"/>
    <n v="1400000"/>
    <n v="1400000"/>
    <x v="0"/>
    <x v="0"/>
    <s v="BR1-2"/>
    <s v="62-304.520 (9), F.A.C."/>
    <n v="0.67"/>
    <n v="0.72"/>
    <s v="US Air Force"/>
    <n v="2.0297609087E-4"/>
    <n v="3351.4673403930901"/>
    <n v="7.4015119115431398"/>
    <n v="0.97810686822435"/>
    <n v="1.50232995434E-3"/>
    <n v="1.9853230856E-4"/>
    <n v="0.68026773943481"/>
    <n v="1730"/>
    <s v="Military"/>
    <n v="1730"/>
    <s v="US Air Force                                    Brevard County"/>
    <s v="US Air Force"/>
    <m/>
    <m/>
    <m/>
    <n v="0"/>
    <n v="1"/>
    <n v="1.50232995434E-3"/>
    <n v="1.9853230856E-4"/>
    <n v="139.00773522314199"/>
    <m/>
    <n v="-1"/>
    <n v="-1"/>
    <n v="-1"/>
    <n v="-1"/>
    <n v="0"/>
    <m/>
    <m/>
    <s v="Banana River A"/>
    <n v="-1"/>
    <m/>
    <m/>
    <n v="333"/>
    <x v="0"/>
    <m/>
    <x v="0"/>
    <m/>
    <n v="4.5449008556111297"/>
    <n v="0.1127394446"/>
  </r>
  <r>
    <n v="830000"/>
    <n v="1400000"/>
    <n v="1400000"/>
    <x v="0"/>
    <x v="0"/>
    <s v="BR1-2"/>
    <s v="62-304.520 (9), F.A.C."/>
    <n v="0.67"/>
    <n v="0.72"/>
    <s v="US Air Force"/>
    <n v="0.28881422774194998"/>
    <n v="3379.6691715479701"/>
    <n v="7.0388059972271497"/>
    <n v="0.94923771972491999"/>
    <n v="2.03290731831459"/>
    <n v="0.27415335896588"/>
    <n v="976.09654180391601"/>
    <n v="1730"/>
    <s v="Military"/>
    <n v="1730"/>
    <s v="US Air Force                                    Brevard County"/>
    <s v="US Air Force"/>
    <m/>
    <m/>
    <m/>
    <n v="0"/>
    <n v="1"/>
    <n v="2.03290731831459"/>
    <n v="0.27415335896588"/>
    <n v="976.09654180391601"/>
    <m/>
    <n v="-1"/>
    <n v="-1"/>
    <n v="-1"/>
    <n v="-1"/>
    <n v="0"/>
    <m/>
    <m/>
    <s v="Banana River A"/>
    <n v="-1"/>
    <m/>
    <m/>
    <n v="333"/>
    <x v="0"/>
    <m/>
    <x v="0"/>
    <m/>
    <n v="157.049277810055"/>
    <n v="0.79164358619999997"/>
  </r>
  <r>
    <n v="830000"/>
    <n v="1400000"/>
    <n v="1400000"/>
    <x v="0"/>
    <x v="0"/>
    <s v="BR1-2"/>
    <s v="62-304.520 (9), F.A.C."/>
    <n v="0.67"/>
    <n v="0.72"/>
    <s v="US Air Force"/>
    <n v="0.11776967297971"/>
    <n v="3379.6691715479701"/>
    <n v="7.0388059972271497"/>
    <n v="0.94923771972491999"/>
    <n v="0.82895788046107"/>
    <n v="0.11179141583200999"/>
    <n v="398.02253311281498"/>
    <n v="1730"/>
    <s v="Military"/>
    <n v="1730"/>
    <s v="US Air Force                                    Brevard County"/>
    <s v="US Air Force"/>
    <m/>
    <m/>
    <m/>
    <n v="0"/>
    <n v="1"/>
    <n v="0.82895788046107"/>
    <n v="0.11179141583200999"/>
    <n v="398.02253311281498"/>
    <m/>
    <n v="-1"/>
    <n v="-1"/>
    <n v="-1"/>
    <n v="-1"/>
    <n v="0"/>
    <m/>
    <m/>
    <s v="Banana River A"/>
    <n v="-1"/>
    <m/>
    <m/>
    <n v="333"/>
    <x v="0"/>
    <m/>
    <x v="0"/>
    <m/>
    <n v="108.103038239274"/>
    <n v="0.3228082183"/>
  </r>
  <r>
    <n v="830000"/>
    <n v="1400000"/>
    <n v="1400000"/>
    <x v="0"/>
    <x v="0"/>
    <s v="BR1-2"/>
    <s v="62-304.520 (9), F.A.C."/>
    <n v="0.67"/>
    <n v="0.72"/>
    <s v="US Air Force"/>
    <n v="0.21117952837696"/>
    <n v="3379.6691715479701"/>
    <n v="7.0388059972271497"/>
    <n v="0.94923771972491999"/>
    <n v="1.4864517308313401"/>
    <n v="0.20045957396913"/>
    <n v="713.71694171765103"/>
    <n v="8140"/>
    <s v="Roads and Highways"/>
    <n v="8140"/>
    <s v="US Air Force                                    Brevard County"/>
    <s v="US Air Force"/>
    <m/>
    <m/>
    <m/>
    <n v="0"/>
    <n v="1"/>
    <n v="1.4864517308313401"/>
    <n v="0.20045957396913"/>
    <n v="713.71694171765103"/>
    <m/>
    <n v="-1"/>
    <n v="-1"/>
    <n v="-1"/>
    <n v="-1"/>
    <n v="0"/>
    <m/>
    <m/>
    <s v="Banana River A"/>
    <n v="-1"/>
    <m/>
    <m/>
    <n v="333"/>
    <x v="0"/>
    <m/>
    <x v="0"/>
    <m/>
    <n v="145.93735677429601"/>
    <n v="0.57884585700000002"/>
  </r>
  <r>
    <n v="830000"/>
    <n v="1400000"/>
    <n v="1400000"/>
    <x v="0"/>
    <x v="0"/>
    <s v="BR1-2"/>
    <s v="62-304.520 (9), F.A.C."/>
    <n v="0.67"/>
    <n v="0.72"/>
    <s v="US Air Force"/>
    <n v="0.61776345364490004"/>
    <n v="3339.6519776194"/>
    <n v="6.22729973434262"/>
    <n v="0.83275082627515995"/>
    <n v="3.8469981907694599"/>
    <n v="0.51444302646537998"/>
    <n v="2063.1149396661799"/>
    <n v="1730"/>
    <s v="Military"/>
    <n v="1730"/>
    <s v="US Air Force                                    Brevard County"/>
    <s v="US Air Force"/>
    <m/>
    <m/>
    <m/>
    <n v="0"/>
    <n v="1"/>
    <n v="3.8469981907694599"/>
    <n v="0.51444302646537998"/>
    <n v="2063.1149396661799"/>
    <m/>
    <n v="-1"/>
    <n v="-1"/>
    <n v="-1"/>
    <n v="-1"/>
    <n v="0"/>
    <m/>
    <m/>
    <s v="Banana River A"/>
    <n v="-1"/>
    <m/>
    <m/>
    <n v="333"/>
    <x v="0"/>
    <m/>
    <x v="0"/>
    <m/>
    <n v="199.999999996274"/>
    <n v="1.6732481262000001"/>
  </r>
  <r>
    <n v="830000"/>
    <n v="1400000"/>
    <n v="1400000"/>
    <x v="0"/>
    <x v="0"/>
    <s v="BR1-2"/>
    <s v="62-304.520 (9), F.A.C."/>
    <n v="0.67"/>
    <n v="0.72"/>
    <s v="US Air Force"/>
    <n v="0.61776345371394004"/>
    <n v="3315.1451965021902"/>
    <n v="7.1218456008761901"/>
    <n v="0.94961663963090004"/>
    <n v="4.3996159352147002"/>
    <n v="0.58663845500261003"/>
    <n v="2047.97554615437"/>
    <n v="1730"/>
    <s v="Military"/>
    <n v="1730"/>
    <s v="US Air Force                                    Brevard County"/>
    <s v="US Air Force"/>
    <m/>
    <m/>
    <m/>
    <n v="0"/>
    <n v="1"/>
    <n v="4.3996159352147002"/>
    <n v="0.58663845500261003"/>
    <n v="2047.97554615437"/>
    <m/>
    <n v="-1"/>
    <n v="-1"/>
    <n v="-1"/>
    <n v="-1"/>
    <n v="0"/>
    <m/>
    <m/>
    <s v="Banana River A"/>
    <n v="-1"/>
    <m/>
    <m/>
    <n v="333"/>
    <x v="0"/>
    <m/>
    <x v="0"/>
    <m/>
    <n v="200.00000000745001"/>
    <n v="1.6609696238"/>
  </r>
  <r>
    <n v="830000"/>
    <n v="1400000"/>
    <n v="1400000"/>
    <x v="0"/>
    <x v="0"/>
    <s v="BR1-2"/>
    <s v="62-304.520 (9), F.A.C."/>
    <n v="0.67"/>
    <n v="0.72"/>
    <s v="US Air Force"/>
    <n v="0.36120174744120997"/>
    <n v="3350.28109047419"/>
    <n v="7.4042585723239398"/>
    <n v="0.97966478691591996"/>
    <n v="2.67443113483001"/>
    <n v="0.35385663294066"/>
    <n v="1210.1273842985399"/>
    <n v="1730"/>
    <s v="Military"/>
    <n v="1730"/>
    <s v="US Air Force                                    Brevard County"/>
    <s v="US Air Force"/>
    <m/>
    <m/>
    <m/>
    <n v="0"/>
    <n v="1"/>
    <n v="2.67443113483001"/>
    <n v="0.35385663294066"/>
    <n v="1210.1273842985399"/>
    <m/>
    <n v="-1"/>
    <n v="-1"/>
    <n v="-1"/>
    <n v="-1"/>
    <n v="0"/>
    <m/>
    <m/>
    <s v="Banana River A"/>
    <n v="-1"/>
    <m/>
    <m/>
    <n v="333"/>
    <x v="0"/>
    <m/>
    <x v="0"/>
    <m/>
    <n v="168.093684237177"/>
    <n v="0.98144962229999999"/>
  </r>
  <r>
    <n v="830000"/>
    <n v="1400000"/>
    <n v="1400000"/>
    <x v="0"/>
    <x v="0"/>
    <s v="BR1-2"/>
    <s v="62-304.520 (9), F.A.C."/>
    <n v="0.67"/>
    <n v="0.72"/>
    <s v="US Air Force"/>
    <n v="3.7266700409339999E-2"/>
    <n v="3350.28109047419"/>
    <n v="7.4042585723239398"/>
    <n v="0.97966478691591996"/>
    <n v="0.27593228596809"/>
    <n v="3.6508874115570002E-2"/>
    <n v="124.853921685785"/>
    <n v="1730"/>
    <s v="Military"/>
    <n v="1730"/>
    <s v="US Air Force                                    Brevard County"/>
    <s v="US Air Force"/>
    <m/>
    <m/>
    <m/>
    <n v="0"/>
    <n v="1"/>
    <n v="0.27593228596809"/>
    <n v="3.6508874115570002E-2"/>
    <n v="124.853921685784"/>
    <m/>
    <n v="-1"/>
    <n v="-1"/>
    <n v="-1"/>
    <n v="-1"/>
    <n v="0"/>
    <m/>
    <m/>
    <s v="Banana River A"/>
    <n v="-1"/>
    <m/>
    <m/>
    <n v="333"/>
    <x v="0"/>
    <m/>
    <x v="0"/>
    <m/>
    <n v="61.136835383939598"/>
    <n v="0.1012602771"/>
  </r>
  <r>
    <n v="830000"/>
    <n v="1400000"/>
    <n v="1400000"/>
    <x v="0"/>
    <x v="0"/>
    <s v="BR1-2"/>
    <s v="62-304.520 (9), F.A.C."/>
    <n v="0.67"/>
    <n v="0.72"/>
    <s v="US Air Force"/>
    <n v="0.21929499650188999"/>
    <n v="3350.28109047419"/>
    <n v="7.4042585723239398"/>
    <n v="0.97966478691591996"/>
    <n v="1.6237168577168799"/>
    <n v="0.21483558601975"/>
    <n v="734.69988001589297"/>
    <n v="8140"/>
    <s v="Roads and Highways"/>
    <n v="8140"/>
    <s v="US Air Force                                    Brevard County"/>
    <s v="US Air Force"/>
    <m/>
    <m/>
    <m/>
    <n v="0"/>
    <n v="1"/>
    <n v="1.6237168577168799"/>
    <n v="0.21483558601975"/>
    <n v="734.69988001589297"/>
    <m/>
    <n v="-1"/>
    <n v="-1"/>
    <n v="-1"/>
    <n v="-1"/>
    <n v="0"/>
    <m/>
    <m/>
    <s v="Banana River A"/>
    <n v="-1"/>
    <m/>
    <m/>
    <n v="333"/>
    <x v="0"/>
    <m/>
    <x v="0"/>
    <m/>
    <n v="141.287897168169"/>
    <n v="0.59586364960000004"/>
  </r>
  <r>
    <n v="830000"/>
    <n v="1400000"/>
    <n v="1400000"/>
    <x v="0"/>
    <x v="0"/>
    <s v="BR1-2"/>
    <s v="62-304.520 (9), F.A.C."/>
    <n v="0.67"/>
    <n v="0.72"/>
    <s v="US Air Force"/>
    <n v="3.3614961916000001E-4"/>
    <n v="3337.5726958064902"/>
    <n v="6.7818229879285203"/>
    <n v="0.92163162068699001"/>
    <n v="2.27970721466E-3"/>
    <n v="3.0980611829999999E-4"/>
    <n v="1.1219237906441999"/>
    <n v="1730"/>
    <s v="Military"/>
    <n v="1730"/>
    <s v="US Air Force                                    Brevard County"/>
    <s v="US Air Force"/>
    <m/>
    <m/>
    <m/>
    <n v="0"/>
    <n v="1"/>
    <n v="2.27970721466E-3"/>
    <n v="3.0980611829999999E-4"/>
    <n v="1.1219237906443"/>
    <m/>
    <n v="-1"/>
    <n v="-1"/>
    <n v="-1"/>
    <n v="-1"/>
    <n v="0"/>
    <m/>
    <m/>
    <s v="Banana River A"/>
    <n v="-1"/>
    <m/>
    <m/>
    <n v="333"/>
    <x v="0"/>
    <m/>
    <x v="0"/>
    <m/>
    <n v="40.086555361309202"/>
    <n v="9.0991390000000002E-4"/>
  </r>
  <r>
    <n v="830000"/>
    <n v="1400000"/>
    <n v="1400000"/>
    <x v="0"/>
    <x v="0"/>
    <s v="BR1-2"/>
    <s v="62-304.520 (9), F.A.C."/>
    <n v="0.67"/>
    <n v="0.72"/>
    <s v="US Air Force"/>
    <n v="0.55556917687965002"/>
    <n v="3337.5726958064902"/>
    <n v="6.7818229879285203"/>
    <n v="0.92163162068699001"/>
    <n v="3.7677718151469501"/>
    <n v="0.51203012089133004"/>
    <n v="1854.25251538521"/>
    <n v="1730"/>
    <s v="Military"/>
    <n v="1730"/>
    <s v="US Air Force                                    Brevard County"/>
    <s v="US Air Force"/>
    <m/>
    <m/>
    <m/>
    <n v="0"/>
    <n v="1"/>
    <n v="3.7677718151469501"/>
    <n v="0.51203012089133004"/>
    <n v="1854.25251538521"/>
    <m/>
    <n v="-1"/>
    <n v="-1"/>
    <n v="-1"/>
    <n v="-1"/>
    <n v="0"/>
    <m/>
    <m/>
    <s v="Banana River A"/>
    <n v="-1"/>
    <m/>
    <m/>
    <n v="333"/>
    <x v="0"/>
    <m/>
    <x v="0"/>
    <m/>
    <n v="186.634156131244"/>
    <n v="1.5038544326000001"/>
  </r>
  <r>
    <n v="830000"/>
    <n v="1400000"/>
    <n v="1400000"/>
    <x v="0"/>
    <x v="0"/>
    <s v="BR1-2"/>
    <s v="62-304.520 (9), F.A.C."/>
    <n v="0.67"/>
    <n v="0.72"/>
    <s v="US Air Force"/>
    <n v="6.1858197778330001E-2"/>
    <n v="3337.5726958064902"/>
    <n v="6.7818229879285203"/>
    <n v="0.92163162068699001"/>
    <n v="0.41951134768493997"/>
    <n v="5.7010471071220002E-2"/>
    <n v="206.456231916772"/>
    <n v="8140"/>
    <s v="Roads and Highways"/>
    <n v="8140"/>
    <s v="US Air Force                                    Brevard County"/>
    <s v="US Air Force"/>
    <m/>
    <m/>
    <m/>
    <n v="0"/>
    <n v="1"/>
    <n v="0.41951134768493997"/>
    <n v="5.7010471071220002E-2"/>
    <n v="206.45623191774101"/>
    <m/>
    <n v="-1"/>
    <n v="-1"/>
    <n v="-1"/>
    <n v="-1"/>
    <n v="0"/>
    <m/>
    <m/>
    <s v="Banana River A"/>
    <n v="-1"/>
    <m/>
    <m/>
    <n v="333"/>
    <x v="0"/>
    <m/>
    <x v="0"/>
    <m/>
    <n v="79.989524327425201"/>
    <n v="0.16744219939999999"/>
  </r>
  <r>
    <n v="830000"/>
    <n v="1400000"/>
    <n v="1400000"/>
    <x v="0"/>
    <x v="0"/>
    <s v="BR1-2"/>
    <s v="62-304.520 (9), F.A.C."/>
    <n v="0.67"/>
    <n v="0.72"/>
    <s v="Natural Lands"/>
    <n v="0.61776345371394004"/>
    <n v="2587.7236140435102"/>
    <n v="5.0735708187080304"/>
    <n v="0.69437326569160995"/>
    <n v="3.1342666316273302"/>
    <n v="0.42895842678028001"/>
    <n v="1598.6010770686401"/>
    <n v="3200"/>
    <s v="Shrub and Brushland"/>
    <n v="3200"/>
    <s v="US Air Force                                    Brevard County"/>
    <s v="US Air Force"/>
    <m/>
    <m/>
    <s v="Natural Lands"/>
    <n v="0"/>
    <n v="1"/>
    <n v="3.1342666316273302"/>
    <n v="0.42895842678028001"/>
    <n v="1598.6010770686401"/>
    <m/>
    <n v="-1"/>
    <n v="-1"/>
    <n v="-1"/>
    <n v="-1"/>
    <n v="0"/>
    <m/>
    <m/>
    <s v="Banana River A"/>
    <n v="-1"/>
    <m/>
    <m/>
    <n v="333"/>
    <x v="0"/>
    <m/>
    <x v="0"/>
    <m/>
    <n v="200.00000000745001"/>
    <n v="1.2965134444999999"/>
  </r>
  <r>
    <n v="830000"/>
    <n v="1400000"/>
    <n v="1400000"/>
    <x v="0"/>
    <x v="0"/>
    <s v="BR1-2"/>
    <s v="62-304.520 (9), F.A.C."/>
    <n v="0.67"/>
    <n v="0.72"/>
    <s v="US Air Force"/>
    <n v="0.61776345366790997"/>
    <n v="3300.72684101497"/>
    <n v="6.1540430724764601"/>
    <n v="0.82289567988469003"/>
    <n v="3.80174290247415"/>
    <n v="0.50835487721396999"/>
    <n v="2039.06841291979"/>
    <n v="1730"/>
    <s v="Military"/>
    <n v="1730"/>
    <s v="US Air Force                                    Brevard County"/>
    <s v="US Air Force"/>
    <m/>
    <m/>
    <m/>
    <n v="0"/>
    <n v="1"/>
    <n v="3.80174290247415"/>
    <n v="0.50835487721396999"/>
    <n v="2039.06841291979"/>
    <m/>
    <n v="-1"/>
    <n v="-1"/>
    <n v="-1"/>
    <n v="-1"/>
    <n v="0"/>
    <m/>
    <m/>
    <s v="Banana River A"/>
    <n v="-1"/>
    <m/>
    <m/>
    <n v="333"/>
    <x v="0"/>
    <m/>
    <x v="0"/>
    <m/>
    <n v="200"/>
    <n v="1.6537456715000001"/>
  </r>
  <r>
    <n v="830000"/>
    <n v="1400000"/>
    <n v="1400000"/>
    <x v="0"/>
    <x v="0"/>
    <s v="BR1-2"/>
    <s v="62-304.520 (9), F.A.C."/>
    <n v="0.67"/>
    <n v="0.72"/>
    <s v="US Air Force"/>
    <n v="0.61776345371394004"/>
    <n v="3306.51566859377"/>
    <n v="6.2837665711712498"/>
    <n v="0.85061451813532996"/>
    <n v="3.8818813393389502"/>
    <n v="0.52547856250250002"/>
    <n v="2042.64453918974"/>
    <n v="1730"/>
    <s v="Military"/>
    <n v="1730"/>
    <s v="US Air Force                                    Brevard County"/>
    <s v="US Air Force"/>
    <m/>
    <m/>
    <m/>
    <n v="0"/>
    <n v="1"/>
    <n v="3.8818813393389502"/>
    <n v="0.52547856250250002"/>
    <n v="2042.64453918974"/>
    <m/>
    <n v="-1"/>
    <n v="-1"/>
    <n v="-1"/>
    <n v="-1"/>
    <n v="0"/>
    <m/>
    <m/>
    <s v="Banana River A"/>
    <n v="-1"/>
    <m/>
    <m/>
    <n v="333"/>
    <x v="0"/>
    <m/>
    <x v="0"/>
    <m/>
    <n v="200.00000000745001"/>
    <n v="1.6566460171999999"/>
  </r>
  <r>
    <n v="830000"/>
    <n v="1400000"/>
    <n v="1400000"/>
    <x v="0"/>
    <x v="0"/>
    <s v="BR1-2"/>
    <s v="62-304.520 (9), F.A.C."/>
    <n v="0.67"/>
    <n v="0.72"/>
    <s v="US Air Force"/>
    <n v="0.44073848329762999"/>
    <n v="3295.8168081258"/>
    <n v="7.0858580612813702"/>
    <n v="0.94457594819405"/>
    <n v="3.1230103347914899"/>
    <n v="0.41631097076647"/>
    <n v="1452.5933012402199"/>
    <n v="1730"/>
    <s v="Military"/>
    <n v="1730"/>
    <s v="US Air Force                                    Brevard County"/>
    <s v="US Air Force"/>
    <m/>
    <m/>
    <m/>
    <n v="0"/>
    <n v="1"/>
    <n v="3.1230103347914899"/>
    <n v="0.41631097076647"/>
    <n v="2036.0351732102199"/>
    <m/>
    <n v="-1"/>
    <n v="-1"/>
    <n v="-1"/>
    <n v="-1"/>
    <n v="0"/>
    <m/>
    <m/>
    <s v="Banana River A"/>
    <n v="-1"/>
    <m/>
    <m/>
    <n v="333"/>
    <x v="0"/>
    <m/>
    <x v="0"/>
    <m/>
    <n v="178.189316471984"/>
    <n v="1.6512856229999999"/>
  </r>
  <r>
    <n v="830000"/>
    <n v="1400000"/>
    <n v="1400000"/>
    <x v="0"/>
    <x v="0"/>
    <s v="BR1-2"/>
    <s v="62-304.520 (9), F.A.C."/>
    <n v="0.67"/>
    <n v="0.72"/>
    <s v="Natural Lands"/>
    <n v="0.30425258171063002"/>
    <n v="2774.2275498803101"/>
    <n v="5.13313374522874"/>
    <n v="0.68013205732627002"/>
    <n v="1.5617691942518399"/>
    <n v="0.20693193434568"/>
    <n v="844.065894303866"/>
    <n v="3200"/>
    <s v="Shrub and Brushland"/>
    <n v="3200"/>
    <s v="US Air Force                                    Brevard County"/>
    <s v="US Air Force"/>
    <m/>
    <m/>
    <s v="Natural Lands"/>
    <n v="0"/>
    <n v="1"/>
    <n v="1.5617691942518399"/>
    <n v="0.20693193434568"/>
    <n v="844.065894303866"/>
    <m/>
    <n v="-1"/>
    <n v="-1"/>
    <n v="-1"/>
    <n v="-1"/>
    <n v="0"/>
    <m/>
    <m/>
    <s v="Banana River A"/>
    <n v="-1"/>
    <m/>
    <m/>
    <n v="333"/>
    <x v="0"/>
    <m/>
    <x v="0"/>
    <m/>
    <n v="140.772873558909"/>
    <n v="0.68456276910000002"/>
  </r>
  <r>
    <n v="830000"/>
    <n v="1400000"/>
    <n v="1400000"/>
    <x v="0"/>
    <x v="0"/>
    <s v="BR1-2"/>
    <s v="62-304.520 (9), F.A.C."/>
    <n v="0.67"/>
    <n v="0.72"/>
    <s v="Natural Lands"/>
    <n v="1.6491633943169999E-2"/>
    <n v="2774.2275498803101"/>
    <n v="5.13313374522874"/>
    <n v="0.68013205732627002"/>
    <n v="8.4653762707639996E-2"/>
    <n v="1.121648892244E-2"/>
    <n v="45.751545227683501"/>
    <n v="3100"/>
    <s v="Herbaceous Dry Prairie"/>
    <n v="3100"/>
    <s v="US Air Force                                    Brevard County"/>
    <s v="US Air Force"/>
    <m/>
    <m/>
    <s v="Natural Lands"/>
    <n v="0"/>
    <n v="1"/>
    <n v="8.4653762707639996E-2"/>
    <n v="1.121648892244E-2"/>
    <n v="45.751545227682698"/>
    <m/>
    <n v="-1"/>
    <n v="-1"/>
    <n v="-1"/>
    <n v="-1"/>
    <n v="0"/>
    <m/>
    <m/>
    <s v="Banana River A"/>
    <n v="-1"/>
    <m/>
    <m/>
    <n v="333"/>
    <x v="0"/>
    <m/>
    <x v="0"/>
    <m/>
    <n v="42.3702378655328"/>
    <n v="3.7105876099999997E-2"/>
  </r>
  <r>
    <n v="830000"/>
    <n v="1400000"/>
    <n v="1400000"/>
    <x v="0"/>
    <x v="0"/>
    <s v="BR1-2"/>
    <s v="62-304.520 (9), F.A.C."/>
    <n v="0.67"/>
    <n v="0.72"/>
    <s v="US Air Force"/>
    <n v="0.29701923505687"/>
    <n v="2774.2275498803101"/>
    <n v="5.13313374522874"/>
    <n v="0.68013205732627002"/>
    <n v="1.5246394584524501"/>
    <n v="0.2020123034047"/>
    <n v="823.99894473915106"/>
    <n v="1730"/>
    <s v="Military"/>
    <n v="1730"/>
    <s v="US Air Force                                    Brevard County"/>
    <s v="US Air Force"/>
    <m/>
    <m/>
    <m/>
    <n v="0"/>
    <n v="1"/>
    <n v="1.5246394584524501"/>
    <n v="0.2020123034047"/>
    <n v="823.99894473915106"/>
    <m/>
    <n v="-1"/>
    <n v="-1"/>
    <n v="-1"/>
    <n v="-1"/>
    <n v="0"/>
    <m/>
    <m/>
    <s v="Banana River A"/>
    <n v="-1"/>
    <m/>
    <m/>
    <n v="333"/>
    <x v="0"/>
    <m/>
    <x v="0"/>
    <m/>
    <n v="194.34409382988801"/>
    <n v="0.66828787079999996"/>
  </r>
  <r>
    <n v="830000"/>
    <n v="1400000"/>
    <n v="1400000"/>
    <x v="0"/>
    <x v="0"/>
    <s v="BR1-2"/>
    <s v="62-304.520 (9), F.A.C."/>
    <n v="0.67"/>
    <n v="0.72"/>
    <s v="Natural Lands"/>
    <n v="0.35001226623402998"/>
    <n v="2718.3824840024299"/>
    <n v="5.7496103847899303"/>
    <n v="0.79028865557099004"/>
    <n v="2.01243416074308"/>
    <n v="0.27661072331545"/>
    <n v="951.46721371660203"/>
    <n v="3200"/>
    <s v="Shrub and Brushland"/>
    <n v="3200"/>
    <s v="US Air Force                                    Brevard County"/>
    <s v="US Air Force"/>
    <m/>
    <m/>
    <s v="Natural Lands"/>
    <n v="0"/>
    <n v="1"/>
    <n v="2.01243416074308"/>
    <n v="0.27661072331545"/>
    <n v="951.46721371660203"/>
    <m/>
    <n v="-1"/>
    <n v="-1"/>
    <n v="-1"/>
    <n v="-1"/>
    <n v="0"/>
    <m/>
    <m/>
    <s v="Banana River A"/>
    <n v="-1"/>
    <m/>
    <m/>
    <n v="333"/>
    <x v="0"/>
    <m/>
    <x v="0"/>
    <m/>
    <n v="168.7115984955"/>
    <n v="0.77166846209999995"/>
  </r>
  <r>
    <n v="830000"/>
    <n v="1400000"/>
    <n v="1400000"/>
    <x v="0"/>
    <x v="0"/>
    <s v="BR1-2"/>
    <s v="62-304.520 (9), F.A.C."/>
    <n v="0.67"/>
    <n v="0.72"/>
    <s v="Natural Lands"/>
    <n v="6.3427266981909994E-2"/>
    <n v="2718.3824840024299"/>
    <n v="5.7496103847899303"/>
    <n v="0.79028865557099004"/>
    <n v="0.36468207291806998"/>
    <n v="5.0125849549680003E-2"/>
    <n v="172.419571571788"/>
    <n v="4210"/>
    <s v="Xeric oak"/>
    <n v="4210"/>
    <s v="US Air Force                                    Brevard County"/>
    <s v="US Air Force"/>
    <m/>
    <m/>
    <s v="Natural Lands"/>
    <n v="0"/>
    <n v="1"/>
    <n v="0.36468207291806998"/>
    <n v="5.0125849549680003E-2"/>
    <n v="172.419571571788"/>
    <m/>
    <n v="-1"/>
    <n v="-1"/>
    <n v="-1"/>
    <n v="-1"/>
    <n v="0"/>
    <m/>
    <m/>
    <s v="Banana River A"/>
    <n v="-1"/>
    <m/>
    <m/>
    <n v="333"/>
    <x v="0"/>
    <m/>
    <x v="0"/>
    <m/>
    <n v="78.889702943600199"/>
    <n v="0.13983744649999999"/>
  </r>
  <r>
    <n v="830000"/>
    <n v="1400000"/>
    <n v="1400000"/>
    <x v="0"/>
    <x v="0"/>
    <s v="BR1-2"/>
    <s v="62-304.520 (9), F.A.C."/>
    <n v="0.67"/>
    <n v="0.72"/>
    <s v="US Air Force"/>
    <n v="0.20432392056702001"/>
    <n v="2718.3824840024299"/>
    <n v="5.7496103847899303"/>
    <n v="0.79028865557099004"/>
    <n v="1.17478293555317"/>
    <n v="0.16147487648591"/>
    <n v="555.43056673211004"/>
    <n v="8140"/>
    <s v="Roads and Highways"/>
    <n v="8140"/>
    <s v="US Air Force                                    Brevard County"/>
    <s v="US Air Force"/>
    <m/>
    <m/>
    <m/>
    <n v="0"/>
    <n v="1"/>
    <n v="1.17478293555317"/>
    <n v="0.16147487648591"/>
    <n v="555.43056673211004"/>
    <m/>
    <n v="-1"/>
    <n v="-1"/>
    <n v="-1"/>
    <n v="-1"/>
    <n v="0"/>
    <m/>
    <m/>
    <s v="Banana River A"/>
    <n v="-1"/>
    <m/>
    <m/>
    <n v="333"/>
    <x v="0"/>
    <m/>
    <x v="0"/>
    <m/>
    <n v="143.945605881506"/>
    <n v="0.450470857"/>
  </r>
  <r>
    <n v="830000"/>
    <n v="1400000"/>
    <n v="1400000"/>
    <x v="0"/>
    <x v="0"/>
    <s v="BR1-2"/>
    <s v="62-304.520 (9), F.A.C."/>
    <n v="0.67"/>
    <n v="0.72"/>
    <s v="Natural Lands"/>
    <n v="3.4316223639560002E-2"/>
    <n v="3081.3135570528102"/>
    <n v="6.3066661127023798"/>
    <n v="0.76773440596989995"/>
    <n v="0.21642096474353001"/>
    <n v="2.634574557104E-2"/>
    <n v="105.73904512743501"/>
    <n v="4280"/>
    <s v="Cabbage palm"/>
    <n v="4280"/>
    <s v="US Air Force                                    Brevard County"/>
    <s v="US Air Force"/>
    <m/>
    <m/>
    <s v="Natural Lands"/>
    <n v="0"/>
    <n v="1"/>
    <n v="0.21642096474353001"/>
    <n v="2.634574557104E-2"/>
    <n v="731.58355371444202"/>
    <m/>
    <n v="-1"/>
    <n v="-1"/>
    <n v="-1"/>
    <n v="-1"/>
    <n v="0"/>
    <m/>
    <m/>
    <s v="Banana River A"/>
    <n v="-1"/>
    <m/>
    <m/>
    <n v="333"/>
    <x v="0"/>
    <m/>
    <x v="0"/>
    <m/>
    <n v="60.800332091925704"/>
    <n v="0.59333621550000004"/>
  </r>
  <r>
    <n v="830000"/>
    <n v="1400000"/>
    <n v="1400000"/>
    <x v="0"/>
    <x v="0"/>
    <s v="BR1-2"/>
    <s v="62-304.520 (9), F.A.C."/>
    <n v="0.67"/>
    <n v="0.72"/>
    <s v="US Air Force"/>
    <n v="9.1296911052899995E-3"/>
    <n v="3081.3135570528102"/>
    <n v="6.3066661127023798"/>
    <n v="0.76773440596989995"/>
    <n v="5.7577913513220003E-2"/>
    <n v="7.0091779774100003E-3"/>
    <n v="28.1314409744591"/>
    <n v="1730"/>
    <s v="Military"/>
    <n v="1730"/>
    <s v="US Air Force                                    Brevard County"/>
    <s v="US Air Force"/>
    <m/>
    <m/>
    <m/>
    <n v="0"/>
    <n v="1"/>
    <n v="5.7577913513220003E-2"/>
    <n v="7.0091779774100003E-3"/>
    <n v="1171.93954551251"/>
    <m/>
    <n v="-1"/>
    <n v="-1"/>
    <n v="-1"/>
    <n v="-1"/>
    <n v="0"/>
    <m/>
    <m/>
    <s v="Banana River A"/>
    <n v="-1"/>
    <m/>
    <m/>
    <n v="333"/>
    <x v="0"/>
    <m/>
    <x v="0"/>
    <m/>
    <n v="30.434958123410901"/>
    <n v="0.95047813910000001"/>
  </r>
  <r>
    <n v="830000"/>
    <n v="1400000"/>
    <n v="1400000"/>
    <x v="0"/>
    <x v="0"/>
    <s v="BR1-2"/>
    <s v="62-304.520 (9), F.A.C."/>
    <n v="0.67"/>
    <n v="0.72"/>
    <s v="Natural Lands"/>
    <n v="0.61602128675497003"/>
    <n v="2725.1366026641199"/>
    <n v="5.3437921652637703"/>
    <n v="0.73151105386563997"/>
    <n v="3.2918897257969202"/>
    <n v="0.45062638067778998"/>
    <n v="1678.7421565562199"/>
    <n v="3200"/>
    <s v="Shrub and Brushland"/>
    <n v="3200"/>
    <s v="US Air Force                                    Brevard County"/>
    <s v="US Air Force"/>
    <m/>
    <m/>
    <s v="Natural Lands"/>
    <n v="0"/>
    <n v="1"/>
    <n v="3.2918897257969202"/>
    <n v="0.45062638067778998"/>
    <n v="1678.7421565562199"/>
    <m/>
    <n v="-1"/>
    <n v="-1"/>
    <n v="-1"/>
    <n v="-1"/>
    <n v="0"/>
    <m/>
    <m/>
    <s v="Banana River A"/>
    <n v="-1"/>
    <m/>
    <m/>
    <n v="333"/>
    <x v="0"/>
    <m/>
    <x v="0"/>
    <m/>
    <n v="202.15800714551301"/>
    <n v="1.3615102647999999"/>
  </r>
  <r>
    <n v="830000"/>
    <n v="1400000"/>
    <n v="1400000"/>
    <x v="0"/>
    <x v="0"/>
    <s v="BR1-2"/>
    <s v="62-304.520 (9), F.A.C."/>
    <n v="0.67"/>
    <n v="0.72"/>
    <s v="US Air Force"/>
    <n v="1.7420863188499999E-3"/>
    <n v="2725.1366026641199"/>
    <n v="5.3437921652637703"/>
    <n v="0.73151105386563997"/>
    <n v="9.3093472218799996E-3"/>
    <n v="1.27435539902E-3"/>
    <n v="4.7474231924985402"/>
    <n v="1730"/>
    <s v="Military"/>
    <n v="1730"/>
    <s v="US Air Force                                    Brevard County"/>
    <s v="US Air Force"/>
    <m/>
    <m/>
    <m/>
    <n v="0"/>
    <n v="1"/>
    <n v="9.3093472218799996E-3"/>
    <n v="1.27435539902E-3"/>
    <n v="4.7474231924995998"/>
    <m/>
    <n v="-1"/>
    <n v="-1"/>
    <n v="-1"/>
    <n v="-1"/>
    <n v="0"/>
    <m/>
    <m/>
    <s v="Banana River A"/>
    <n v="-1"/>
    <m/>
    <m/>
    <n v="333"/>
    <x v="0"/>
    <m/>
    <x v="0"/>
    <m/>
    <n v="13.89897068274"/>
    <n v="3.8503027000000001E-3"/>
  </r>
  <r>
    <n v="830000"/>
    <n v="1400000"/>
    <n v="1400000"/>
    <x v="0"/>
    <x v="0"/>
    <s v="BR1-2"/>
    <s v="62-304.520 (9), F.A.C."/>
    <n v="0.67"/>
    <n v="0.72"/>
    <s v="US Air Force"/>
    <n v="5.1620094077359999E-2"/>
    <n v="3295.82137967568"/>
    <n v="7.0857315117452702"/>
    <n v="0.94456504049956003"/>
    <n v="0.36576612724321"/>
    <n v="4.8758536252769998E-2"/>
    <n v="170.13060968103599"/>
    <n v="1730"/>
    <s v="Military"/>
    <n v="1730"/>
    <s v="US Air Force                                    Brevard County"/>
    <s v="US Air Force"/>
    <m/>
    <m/>
    <m/>
    <n v="0"/>
    <n v="1"/>
    <n v="0.36576612724321"/>
    <n v="4.8758536252769998E-2"/>
    <n v="2036.03799795345"/>
    <m/>
    <n v="-1"/>
    <n v="-1"/>
    <n v="-1"/>
    <n v="-1"/>
    <n v="0"/>
    <m/>
    <m/>
    <s v="Banana River A"/>
    <n v="-1"/>
    <m/>
    <m/>
    <n v="333"/>
    <x v="0"/>
    <m/>
    <x v="0"/>
    <m/>
    <n v="70.947185755256001"/>
    <n v="1.6512879140000001"/>
  </r>
  <r>
    <n v="830000"/>
    <n v="1400000"/>
    <n v="1400000"/>
    <x v="0"/>
    <x v="0"/>
    <s v="BR1-2"/>
    <s v="62-304.520 (9), F.A.C."/>
    <n v="0.67"/>
    <n v="0.72"/>
    <s v="Natural Lands"/>
    <n v="0.10383112524775"/>
    <n v="2117.5724139890399"/>
    <n v="3.14818952846153"/>
    <n v="0.37913620177162999"/>
    <n v="0.32688006123334001"/>
    <n v="3.9366138452099998E-2"/>
    <n v="219.869926538079"/>
    <n v="3200"/>
    <s v="Shrub and Brushland"/>
    <n v="3200"/>
    <s v="US Air Force                                    Brevard County"/>
    <s v="US Air Force"/>
    <m/>
    <m/>
    <s v="Natural Lands"/>
    <n v="0"/>
    <n v="1"/>
    <n v="0.32688006123334001"/>
    <n v="3.9366138452099998E-2"/>
    <n v="226.517643281152"/>
    <m/>
    <n v="-1"/>
    <n v="-1"/>
    <n v="-1"/>
    <n v="-1"/>
    <n v="0"/>
    <m/>
    <m/>
    <s v="Banana River A"/>
    <n v="-1"/>
    <m/>
    <m/>
    <n v="333"/>
    <x v="0"/>
    <m/>
    <x v="0"/>
    <m/>
    <n v="88.359839455972505"/>
    <n v="0.18371260610000001"/>
  </r>
  <r>
    <n v="830000"/>
    <n v="1400000"/>
    <n v="1400000"/>
    <x v="0"/>
    <x v="0"/>
    <s v="BR1-2"/>
    <s v="62-304.520 (9), F.A.C."/>
    <n v="0.67"/>
    <n v="0.72"/>
    <s v="Natural Lands"/>
    <n v="2.2061478115809999E-2"/>
    <n v="2117.5724139890399"/>
    <n v="3.14818952846153"/>
    <n v="0.37913620177162999"/>
    <n v="6.9453714386580004E-2"/>
    <n v="8.3643050182900004E-3"/>
    <n v="46.716777469868603"/>
    <n v="6430"/>
    <s v="Wet prairies"/>
    <n v="6430"/>
    <s v="US Air Force                                    Brevard County"/>
    <s v="US Air Force"/>
    <m/>
    <m/>
    <s v="Natural Lands"/>
    <n v="0"/>
    <n v="1"/>
    <n v="6.9453714386580004E-2"/>
    <n v="8.3643050182900004E-3"/>
    <n v="162.12282476858201"/>
    <m/>
    <n v="-1"/>
    <n v="-1"/>
    <n v="-1"/>
    <n v="-1"/>
    <n v="0"/>
    <m/>
    <m/>
    <s v="Banana River A"/>
    <n v="-1"/>
    <m/>
    <m/>
    <n v="333"/>
    <x v="0"/>
    <m/>
    <x v="0"/>
    <m/>
    <n v="41.673488821769197"/>
    <n v="0.13148647590000001"/>
  </r>
  <r>
    <n v="830000"/>
    <n v="1400000"/>
    <n v="1400000"/>
    <x v="0"/>
    <x v="0"/>
    <s v="BR1-2"/>
    <s v="62-304.520 (9), F.A.C."/>
    <n v="0.67"/>
    <n v="0.72"/>
    <s v="Natural Lands"/>
    <n v="6.8475838316339993E-2"/>
    <n v="2117.5724139890399"/>
    <n v="3.14818952846153"/>
    <n v="0.37913620177162999"/>
    <n v="0.21557491714015001"/>
    <n v="2.5961669252379999E-2"/>
    <n v="145.002546243474"/>
    <n v="5300"/>
    <s v="Reservoirs"/>
    <n v="5300"/>
    <s v="US Air Force                                    Brevard County"/>
    <s v="US Air Force"/>
    <m/>
    <m/>
    <s v="Natural Lands"/>
    <n v="0"/>
    <n v="1"/>
    <n v="0.21557491714015001"/>
    <n v="2.5961669252379999E-2"/>
    <n v="150.053277221109"/>
    <m/>
    <n v="-1"/>
    <n v="-1"/>
    <n v="-1"/>
    <n v="-1"/>
    <n v="0"/>
    <m/>
    <m/>
    <s v="Banana River A"/>
    <n v="-1"/>
    <m/>
    <m/>
    <n v="333"/>
    <x v="0"/>
    <m/>
    <x v="0"/>
    <m/>
    <n v="70.571067386054395"/>
    <n v="0.12169771059999999"/>
  </r>
  <r>
    <n v="830000"/>
    <n v="1400000"/>
    <n v="1400000"/>
    <x v="0"/>
    <x v="0"/>
    <s v="BR1-2"/>
    <s v="62-304.520 (9), F.A.C."/>
    <n v="0.67"/>
    <n v="0.72"/>
    <s v="Natural Lands"/>
    <n v="0.27763772789106"/>
    <n v="2117.5724139890399"/>
    <n v="3.14818952846153"/>
    <n v="0.37913620177162999"/>
    <n v="0.87405618765249005"/>
    <n v="0.10526251362112"/>
    <n v="587.91799366471196"/>
    <n v="3100"/>
    <s v="Herbaceous Dry Prairie"/>
    <n v="3100"/>
    <s v="US Air Force                                    Brevard County"/>
    <s v="US Air Force"/>
    <m/>
    <m/>
    <s v="Natural Lands"/>
    <n v="0"/>
    <n v="1"/>
    <n v="0.87405618765249005"/>
    <n v="0.10526251362112"/>
    <n v="769.46510248946504"/>
    <m/>
    <n v="-1"/>
    <n v="-1"/>
    <n v="-1"/>
    <n v="-1"/>
    <n v="0"/>
    <m/>
    <m/>
    <s v="Banana River A"/>
    <n v="-1"/>
    <m/>
    <m/>
    <n v="333"/>
    <x v="0"/>
    <m/>
    <x v="0"/>
    <m/>
    <n v="137.235072908494"/>
    <n v="0.62405928830000001"/>
  </r>
  <r>
    <n v="830000"/>
    <n v="1400000"/>
    <n v="1400000"/>
    <x v="0"/>
    <x v="0"/>
    <s v="BR1-2"/>
    <s v="62-304.520 (9), F.A.C."/>
    <n v="0.67"/>
    <n v="0.72"/>
    <s v="US Air Force"/>
    <n v="0.61776345373694996"/>
    <n v="3308.6392485350698"/>
    <n v="6.2359246403041801"/>
    <n v="0.83969935379551996"/>
    <n v="3.8523263430376802"/>
    <n v="0.51873557290140004"/>
    <n v="2043.95640934466"/>
    <n v="1730"/>
    <s v="Military"/>
    <n v="1730"/>
    <s v="US Air Force                                    Brevard County"/>
    <s v="US Air Force"/>
    <m/>
    <m/>
    <m/>
    <n v="0"/>
    <n v="1"/>
    <n v="3.8523263430376802"/>
    <n v="0.51873557290140004"/>
    <n v="2043.95640934466"/>
    <m/>
    <n v="-1"/>
    <n v="-1"/>
    <n v="-1"/>
    <n v="-1"/>
    <n v="0"/>
    <m/>
    <m/>
    <s v="Banana River A"/>
    <n v="-1"/>
    <m/>
    <m/>
    <n v="333"/>
    <x v="0"/>
    <m/>
    <x v="0"/>
    <m/>
    <n v="200.00000001117499"/>
    <n v="1.6577099832"/>
  </r>
  <r>
    <n v="830000"/>
    <n v="1400000"/>
    <n v="1400000"/>
    <x v="0"/>
    <x v="0"/>
    <s v="BR1-2"/>
    <s v="62-304.520 (9), F.A.C."/>
    <n v="0.67"/>
    <n v="0.72"/>
    <s v="Natural Lands"/>
    <n v="8.6504753106830007E-2"/>
    <n v="780.37077386295198"/>
    <n v="0"/>
    <n v="0"/>
    <n v="0"/>
    <n v="0"/>
    <n v="67.505781124801302"/>
    <n v="3200"/>
    <s v="Shrub and Brushland"/>
    <n v="3200"/>
    <s v="US Air Force                                    Brevard County"/>
    <s v="US Air Force"/>
    <m/>
    <m/>
    <s v="Natural Lands"/>
    <n v="0"/>
    <n v="1"/>
    <n v="0"/>
    <n v="0"/>
    <n v="77.091917733415897"/>
    <m/>
    <n v="-1"/>
    <n v="-1"/>
    <n v="-1"/>
    <n v="-1"/>
    <n v="0"/>
    <m/>
    <m/>
    <s v="Banana River A"/>
    <n v="-1"/>
    <m/>
    <m/>
    <n v="333"/>
    <x v="0"/>
    <m/>
    <x v="0"/>
    <m/>
    <n v="87.684126372951894"/>
    <n v="6.2523858700000004E-2"/>
  </r>
  <r>
    <n v="830000"/>
    <n v="1400000"/>
    <n v="1400000"/>
    <x v="0"/>
    <x v="0"/>
    <s v="BR1-2"/>
    <s v="62-304.520 (9), F.A.C."/>
    <n v="0.67"/>
    <n v="0.72"/>
    <s v="Natural Lands"/>
    <n v="0.51888108601084004"/>
    <n v="780.37077386295198"/>
    <n v="0"/>
    <n v="0"/>
    <n v="0"/>
    <n v="0"/>
    <n v="404.91963463313402"/>
    <n v="5300"/>
    <s v="Reservoirs"/>
    <n v="5300"/>
    <s v="US Air Force                                    Brevard County"/>
    <s v="US Air Force"/>
    <m/>
    <m/>
    <s v="Natural Lands"/>
    <n v="0"/>
    <n v="1"/>
    <n v="0"/>
    <n v="0"/>
    <n v="404.91963463313402"/>
    <m/>
    <n v="-1"/>
    <n v="-1"/>
    <n v="-1"/>
    <n v="-1"/>
    <n v="0"/>
    <m/>
    <m/>
    <s v="Banana River A"/>
    <n v="-1"/>
    <m/>
    <m/>
    <n v="333"/>
    <x v="0"/>
    <m/>
    <x v="0"/>
    <m/>
    <n v="184.77532941767601"/>
    <n v="0.32840197459999998"/>
  </r>
  <r>
    <n v="830000"/>
    <n v="1400000"/>
    <n v="1400000"/>
    <x v="0"/>
    <x v="0"/>
    <s v="BR1-2"/>
    <s v="62-304.520 (9), F.A.C."/>
    <n v="0.67"/>
    <n v="0.72"/>
    <s v="US Air Force"/>
    <n v="9.3627125930000006E-5"/>
    <n v="780.37077386295198"/>
    <n v="0"/>
    <n v="0"/>
    <n v="0"/>
    <n v="0"/>
    <n v="7.3063872723580003E-2"/>
    <n v="1730"/>
    <s v="Military"/>
    <n v="1730"/>
    <s v="US Air Force                                    Brevard County"/>
    <s v="US Air Force"/>
    <m/>
    <m/>
    <m/>
    <n v="0"/>
    <n v="1"/>
    <n v="0"/>
    <n v="0"/>
    <n v="7.3063872723849996E-2"/>
    <m/>
    <n v="-1"/>
    <n v="-1"/>
    <n v="-1"/>
    <n v="-1"/>
    <n v="0"/>
    <m/>
    <m/>
    <s v="Banana River A"/>
    <n v="-1"/>
    <m/>
    <m/>
    <n v="333"/>
    <x v="0"/>
    <m/>
    <x v="0"/>
    <m/>
    <n v="3.05529046764069"/>
    <n v="5.9256999999999999E-5"/>
  </r>
  <r>
    <n v="830000"/>
    <n v="1400000"/>
    <n v="1400000"/>
    <x v="0"/>
    <x v="0"/>
    <s v="BR1-2"/>
    <s v="62-304.520 (9), F.A.C."/>
    <n v="0.67"/>
    <n v="0.72"/>
    <s v="US Air Force"/>
    <n v="0.61709695460316005"/>
    <n v="3295.87505695049"/>
    <n v="6.2659661401228801"/>
    <n v="0.84843356513819002"/>
    <n v="3.8667086227163998"/>
    <n v="0.52356576922987996"/>
    <n v="2033.87446039669"/>
    <n v="1730"/>
    <s v="Military"/>
    <n v="1730"/>
    <s v="US Air Force                                    Brevard County"/>
    <s v="US Air Force"/>
    <m/>
    <m/>
    <m/>
    <n v="0"/>
    <n v="1"/>
    <n v="3.8667086227163998"/>
    <n v="0.52356576922987996"/>
    <n v="2033.87446039669"/>
    <m/>
    <n v="-1"/>
    <n v="-1"/>
    <n v="-1"/>
    <n v="-1"/>
    <n v="0"/>
    <m/>
    <m/>
    <s v="Banana River A"/>
    <n v="-1"/>
    <m/>
    <m/>
    <n v="333"/>
    <x v="0"/>
    <m/>
    <x v="0"/>
    <m/>
    <n v="198.67233532664599"/>
    <n v="1.6495332200999999"/>
  </r>
  <r>
    <n v="830000"/>
    <n v="1400000"/>
    <n v="1400000"/>
    <x v="0"/>
    <x v="0"/>
    <s v="BR1-2"/>
    <s v="62-304.520 (9), F.A.C."/>
    <n v="0.67"/>
    <n v="0.72"/>
    <s v="US Air Force"/>
    <n v="6.6652611708999999E-4"/>
    <n v="3295.87505695049"/>
    <n v="6.2659661401228801"/>
    <n v="0.84843356513819002"/>
    <n v="4.1764300812099997E-3"/>
    <n v="5.6550312977999998E-4"/>
    <n v="2.1967868041328802"/>
    <n v="8140"/>
    <s v="Roads and Highways"/>
    <n v="8140"/>
    <s v="US Air Force                                    Brevard County"/>
    <s v="US Air Force"/>
    <m/>
    <m/>
    <m/>
    <n v="0"/>
    <n v="1"/>
    <n v="4.1764300812099997E-3"/>
    <n v="5.6550312977999998E-4"/>
    <n v="2.19678680413223"/>
    <m/>
    <n v="-1"/>
    <n v="-1"/>
    <n v="-1"/>
    <n v="-1"/>
    <n v="0"/>
    <m/>
    <m/>
    <s v="Banana River A"/>
    <n v="-1"/>
    <m/>
    <m/>
    <n v="333"/>
    <x v="0"/>
    <m/>
    <x v="0"/>
    <m/>
    <n v="8.1265336200511502"/>
    <n v="1.78166E-3"/>
  </r>
  <r>
    <n v="830000"/>
    <n v="1400000"/>
    <n v="1400000"/>
    <x v="0"/>
    <x v="0"/>
    <s v="BR1-2"/>
    <s v="62-304.520 (9), F.A.C."/>
    <n v="0.67"/>
    <n v="0.72"/>
    <s v="US Air Force"/>
    <n v="1.0686608950990001E-2"/>
    <n v="3355.2793570761701"/>
    <n v="7.2995891837018201"/>
    <n v="0.97002926152674995"/>
    <n v="7.8007855109120006E-2"/>
    <n v="1.0366323388949999E-2"/>
    <n v="35.856558410415602"/>
    <n v="1730"/>
    <s v="Military"/>
    <n v="1730"/>
    <s v="US Air Force                                    Brevard County"/>
    <s v="US Air Force"/>
    <m/>
    <m/>
    <m/>
    <n v="0"/>
    <n v="1"/>
    <n v="7.8007855109120006E-2"/>
    <n v="1.0366323388949999E-2"/>
    <n v="35.856558410416199"/>
    <m/>
    <n v="-1"/>
    <n v="-1"/>
    <n v="-1"/>
    <n v="-1"/>
    <n v="0"/>
    <m/>
    <m/>
    <s v="Banana River A"/>
    <n v="-1"/>
    <m/>
    <m/>
    <n v="333"/>
    <x v="0"/>
    <m/>
    <x v="0"/>
    <m/>
    <n v="32.624447249586503"/>
    <n v="2.90807449E-2"/>
  </r>
  <r>
    <n v="830000"/>
    <n v="1400000"/>
    <n v="1400000"/>
    <x v="0"/>
    <x v="0"/>
    <s v="BR1-2"/>
    <s v="62-304.520 (9), F.A.C."/>
    <n v="0.67"/>
    <n v="0.72"/>
    <s v="US Air Force"/>
    <n v="0.49068687820507001"/>
    <n v="3355.2793570761701"/>
    <n v="7.2995891837018201"/>
    <n v="0.97002926152674995"/>
    <n v="3.5818126287301801"/>
    <n v="0.47598063010613001"/>
    <n v="1646.3915532296401"/>
    <n v="1730"/>
    <s v="Military"/>
    <n v="1730"/>
    <s v="US Air Force                                    Brevard County"/>
    <s v="US Air Force"/>
    <m/>
    <m/>
    <m/>
    <n v="0"/>
    <n v="1"/>
    <n v="3.5818126287301801"/>
    <n v="0.47598063010613001"/>
    <n v="1646.3915532296401"/>
    <m/>
    <n v="-1"/>
    <n v="-1"/>
    <n v="-1"/>
    <n v="-1"/>
    <n v="0"/>
    <m/>
    <m/>
    <s v="Banana River A"/>
    <n v="-1"/>
    <m/>
    <m/>
    <n v="333"/>
    <x v="0"/>
    <m/>
    <x v="0"/>
    <m/>
    <n v="181.89820266235401"/>
    <n v="1.3352729548"/>
  </r>
  <r>
    <n v="830000"/>
    <n v="1400000"/>
    <n v="1400000"/>
    <x v="0"/>
    <x v="0"/>
    <s v="BR1-2"/>
    <s v="62-304.520 (9), F.A.C."/>
    <n v="0.67"/>
    <n v="0.72"/>
    <s v="US Air Force"/>
    <n v="0.11638996808631"/>
    <n v="3355.2793570761701"/>
    <n v="7.2995891837018201"/>
    <n v="0.97002926152674995"/>
    <n v="0.84959895213423997"/>
    <n v="0.11290167479188"/>
    <n v="390.52085729075702"/>
    <n v="8140"/>
    <s v="Roads and Highways"/>
    <n v="8140"/>
    <s v="US Air Force                                    Brevard County"/>
    <s v="US Air Force"/>
    <m/>
    <m/>
    <m/>
    <n v="0"/>
    <n v="1"/>
    <n v="0.84959895213423997"/>
    <n v="0.11290167479188"/>
    <n v="390.52085729075702"/>
    <m/>
    <n v="-1"/>
    <n v="-1"/>
    <n v="-1"/>
    <n v="-1"/>
    <n v="0"/>
    <m/>
    <m/>
    <s v="Banana River A"/>
    <n v="-1"/>
    <m/>
    <m/>
    <n v="333"/>
    <x v="0"/>
    <m/>
    <x v="0"/>
    <m/>
    <n v="107.12517341760901"/>
    <n v="0.3167241341"/>
  </r>
  <r>
    <n v="830000"/>
    <n v="1400000"/>
    <n v="1400000"/>
    <x v="0"/>
    <x v="0"/>
    <s v="BR1-2"/>
    <s v="62-304.520 (9), F.A.C."/>
    <n v="0.67"/>
    <n v="0.72"/>
    <s v="Natural Lands"/>
    <n v="0.19902840386139001"/>
    <n v="2324.6478664127799"/>
    <n v="4.5735720392716601"/>
    <n v="0.82562971239280003"/>
    <n v="0.91027074292133003"/>
    <n v="0.16432376383808001"/>
    <n v="462.670954391929"/>
    <n v="4210"/>
    <s v="Xeric oak"/>
    <n v="4210"/>
    <s v="US Air Force                                    Brevard County"/>
    <s v="US Air Force"/>
    <m/>
    <m/>
    <s v="Natural Lands"/>
    <n v="0"/>
    <n v="1"/>
    <n v="0.91027074292133003"/>
    <n v="0.16432376383808001"/>
    <n v="1436.0824947843901"/>
    <m/>
    <n v="-1"/>
    <n v="-1"/>
    <n v="-1"/>
    <n v="-1"/>
    <n v="0"/>
    <m/>
    <m/>
    <s v="Banana River A"/>
    <n v="-1"/>
    <m/>
    <m/>
    <n v="333"/>
    <x v="0"/>
    <m/>
    <x v="0"/>
    <m/>
    <n v="138.586301445397"/>
    <n v="1.1647059974"/>
  </r>
  <r>
    <n v="830000"/>
    <n v="1400000"/>
    <n v="1400000"/>
    <x v="0"/>
    <x v="0"/>
    <s v="BR1-2"/>
    <s v="62-304.520 (9), F.A.C."/>
    <n v="0.67"/>
    <n v="0.72"/>
    <s v="Natural Lands"/>
    <n v="9.4303460327300002E-3"/>
    <n v="746.83526307243301"/>
    <n v="0"/>
    <n v="0"/>
    <n v="0"/>
    <n v="0"/>
    <n v="7.04291496022097"/>
    <n v="3200"/>
    <s v="Shrub and Brushland"/>
    <n v="3200"/>
    <s v="US Air Force                                    Brevard County"/>
    <s v="US Air Force"/>
    <m/>
    <m/>
    <s v="Natural Lands"/>
    <n v="0"/>
    <n v="1"/>
    <n v="0"/>
    <n v="0"/>
    <n v="7.04291496022089"/>
    <m/>
    <n v="-1"/>
    <n v="-1"/>
    <n v="-1"/>
    <n v="-1"/>
    <n v="0"/>
    <m/>
    <m/>
    <s v="Banana River A"/>
    <n v="-1"/>
    <m/>
    <m/>
    <n v="333"/>
    <x v="0"/>
    <m/>
    <x v="0"/>
    <m/>
    <n v="30.7527867298509"/>
    <n v="5.7120154000000001E-3"/>
  </r>
  <r>
    <n v="830000"/>
    <n v="1400000"/>
    <n v="1400000"/>
    <x v="0"/>
    <x v="0"/>
    <s v="BR1-2"/>
    <s v="62-304.520 (9), F.A.C."/>
    <n v="0.67"/>
    <n v="0.72"/>
    <s v="Natural Lands"/>
    <n v="0.55427186514418003"/>
    <n v="746.83526307243301"/>
    <n v="0"/>
    <n v="0"/>
    <n v="0"/>
    <n v="0"/>
    <n v="413.949774218605"/>
    <n v="5300"/>
    <s v="Reservoirs"/>
    <n v="5300"/>
    <s v="US Air Force                                    Brevard County"/>
    <s v="US Air Force"/>
    <m/>
    <m/>
    <s v="Natural Lands"/>
    <n v="0"/>
    <n v="1"/>
    <n v="0"/>
    <n v="0"/>
    <n v="413.949774218605"/>
    <m/>
    <n v="-1"/>
    <n v="-1"/>
    <n v="-1"/>
    <n v="-1"/>
    <n v="0"/>
    <m/>
    <m/>
    <s v="Banana River A"/>
    <n v="-1"/>
    <m/>
    <m/>
    <n v="333"/>
    <x v="0"/>
    <m/>
    <x v="0"/>
    <m/>
    <n v="182.97476459541599"/>
    <n v="0.33572568870000002"/>
  </r>
  <r>
    <n v="830000"/>
    <n v="1400000"/>
    <n v="1400000"/>
    <x v="0"/>
    <x v="0"/>
    <s v="BR1-2"/>
    <s v="62-304.520 (9), F.A.C."/>
    <n v="0.67"/>
    <n v="0.72"/>
    <s v="US Air Force"/>
    <n v="5.406136365697E-2"/>
    <n v="746.83526307243301"/>
    <n v="0"/>
    <n v="0"/>
    <n v="0"/>
    <n v="0"/>
    <n v="40.374932748813599"/>
    <n v="1730"/>
    <s v="Military"/>
    <n v="1730"/>
    <s v="US Air Force                                    Brevard County"/>
    <s v="US Air Force"/>
    <m/>
    <m/>
    <m/>
    <n v="0"/>
    <n v="1"/>
    <n v="0"/>
    <n v="0"/>
    <n v="40.374932748813798"/>
    <m/>
    <n v="-1"/>
    <n v="-1"/>
    <n v="-1"/>
    <n v="-1"/>
    <n v="0"/>
    <m/>
    <m/>
    <s v="Banana River A"/>
    <n v="-1"/>
    <m/>
    <m/>
    <n v="333"/>
    <x v="0"/>
    <m/>
    <x v="0"/>
    <m/>
    <n v="73.4164062386956"/>
    <n v="3.2745282000000001E-2"/>
  </r>
  <r>
    <n v="830000"/>
    <n v="1400000"/>
    <n v="1400000"/>
    <x v="0"/>
    <x v="0"/>
    <s v="BR1-2"/>
    <s v="62-304.520 (9), F.A.C."/>
    <n v="0.67"/>
    <n v="0.72"/>
    <s v="US Air Force"/>
    <n v="4.2085306801630001E-2"/>
    <n v="3325.9807224123501"/>
    <n v="6.1776577158505104"/>
    <n v="0.82595130234477998"/>
    <n v="0.25998862028702002"/>
    <n v="3.4760413962379999E-2"/>
    <n v="139.97491911903001"/>
    <n v="8140"/>
    <s v="Roads and Highways"/>
    <n v="8140"/>
    <s v="US Air Force                                    Brevard County"/>
    <s v="US Air Force"/>
    <m/>
    <m/>
    <m/>
    <n v="0"/>
    <n v="1"/>
    <n v="0.25998862028702002"/>
    <n v="3.4760413962379999E-2"/>
    <n v="139.97491911902901"/>
    <m/>
    <n v="-1"/>
    <n v="-1"/>
    <n v="-1"/>
    <n v="-1"/>
    <n v="0"/>
    <m/>
    <m/>
    <s v="Banana River A"/>
    <n v="-1"/>
    <m/>
    <m/>
    <n v="333"/>
    <x v="0"/>
    <m/>
    <x v="0"/>
    <m/>
    <n v="65.112090225162405"/>
    <n v="0.1135238598"/>
  </r>
  <r>
    <n v="830000"/>
    <n v="1400000"/>
    <n v="1400000"/>
    <x v="0"/>
    <x v="0"/>
    <s v="BR1-2"/>
    <s v="62-304.520 (9), F.A.C."/>
    <n v="0.67"/>
    <n v="0.72"/>
    <s v="US Air Force"/>
    <n v="0.57567805083101997"/>
    <n v="3325.9807224123501"/>
    <n v="6.1776577158505104"/>
    <n v="0.82595130234477998"/>
    <n v="3.5563419525620499"/>
    <n v="0.47548203581519"/>
    <n v="1914.6940993799001"/>
    <n v="1730"/>
    <s v="Military"/>
    <n v="1730"/>
    <s v="US Air Force                                    Brevard County"/>
    <s v="US Air Force"/>
    <m/>
    <m/>
    <m/>
    <n v="0"/>
    <n v="1"/>
    <n v="3.5563419525620499"/>
    <n v="0.47548203581519"/>
    <n v="1914.6940993799001"/>
    <m/>
    <n v="-1"/>
    <n v="-1"/>
    <n v="-1"/>
    <n v="-1"/>
    <n v="0"/>
    <m/>
    <m/>
    <s v="Banana River A"/>
    <n v="-1"/>
    <m/>
    <m/>
    <n v="333"/>
    <x v="0"/>
    <m/>
    <x v="0"/>
    <m/>
    <n v="189.537221654147"/>
    <n v="1.5528743708999999"/>
  </r>
  <r>
    <n v="830000"/>
    <n v="1400000"/>
    <n v="1400000"/>
    <x v="0"/>
    <x v="0"/>
    <s v="BR1-2"/>
    <s v="62-304.520 (9), F.A.C."/>
    <n v="0.67"/>
    <n v="0.72"/>
    <s v="US Air Force"/>
    <n v="0.61776345343776995"/>
    <n v="3321.3767944321798"/>
    <n v="6.19304029289317"/>
    <n v="0.82815353664504998"/>
    <n v="3.82583395861699"/>
    <n v="0.51160298877456001"/>
    <n v="2051.8251986965201"/>
    <n v="1730"/>
    <s v="Military"/>
    <n v="1730"/>
    <s v="US Air Force                                    Brevard County"/>
    <s v="US Air Force"/>
    <m/>
    <m/>
    <m/>
    <n v="0"/>
    <n v="1"/>
    <n v="3.82583395861699"/>
    <n v="0.51160298877456001"/>
    <n v="2051.8251986965201"/>
    <m/>
    <n v="-1"/>
    <n v="-1"/>
    <n v="-1"/>
    <n v="-1"/>
    <n v="0"/>
    <m/>
    <m/>
    <s v="Banana River A"/>
    <n v="-1"/>
    <m/>
    <m/>
    <n v="333"/>
    <x v="0"/>
    <m/>
    <x v="0"/>
    <m/>
    <n v="199.99999996274701"/>
    <n v="1.6640918075"/>
  </r>
  <r>
    <n v="830000"/>
    <n v="1400000"/>
    <n v="1400000"/>
    <x v="0"/>
    <x v="0"/>
    <s v="BR1-2"/>
    <s v="62-304.520 (9), F.A.C."/>
    <n v="0.67"/>
    <n v="0.72"/>
    <s v="US Air Force"/>
    <n v="0.61776345359886997"/>
    <n v="3354.67812096219"/>
    <n v="7.2049912309425403"/>
    <n v="0.96078112059668996"/>
    <n v="4.4509802659766597"/>
    <n v="0.59353546321240003"/>
    <n v="2072.39754171818"/>
    <n v="1730"/>
    <s v="Military"/>
    <n v="1730"/>
    <s v="US Air Force                                    Brevard County"/>
    <s v="US Air Force"/>
    <m/>
    <m/>
    <m/>
    <n v="0"/>
    <n v="1"/>
    <n v="4.4509802659766597"/>
    <n v="0.59353546321240003"/>
    <n v="2072.39754171818"/>
    <m/>
    <n v="-1"/>
    <n v="-1"/>
    <n v="-1"/>
    <n v="-1"/>
    <n v="0"/>
    <m/>
    <m/>
    <s v="Banana River A"/>
    <n v="-1"/>
    <m/>
    <m/>
    <n v="333"/>
    <x v="0"/>
    <m/>
    <x v="0"/>
    <m/>
    <n v="199.99999998882399"/>
    <n v="1.6807765951"/>
  </r>
  <r>
    <n v="830000"/>
    <n v="1400000"/>
    <n v="1400000"/>
    <x v="0"/>
    <x v="0"/>
    <s v="BR1-2"/>
    <s v="62-304.520 (9), F.A.C."/>
    <n v="0.67"/>
    <n v="0.72"/>
    <s v="US Air Force"/>
    <n v="2.2021777565260001E-2"/>
    <n v="3304.3794756962998"/>
    <n v="6.1462724922557399"/>
    <n v="0.82159840715917998"/>
    <n v="0.13535184567997"/>
    <n v="1.8093057370429998E-2"/>
    <n v="72.768309805017694"/>
    <n v="8140"/>
    <s v="Roads and Highways"/>
    <n v="8140"/>
    <s v="US Air Force                                    Brevard County"/>
    <s v="US Air Force"/>
    <m/>
    <m/>
    <m/>
    <n v="0"/>
    <n v="1"/>
    <n v="0.13535184567997"/>
    <n v="1.8093057370429998E-2"/>
    <n v="72.768309805016699"/>
    <m/>
    <n v="-1"/>
    <n v="-1"/>
    <n v="-1"/>
    <n v="-1"/>
    <n v="0"/>
    <m/>
    <m/>
    <s v="Banana River A"/>
    <n v="-1"/>
    <m/>
    <m/>
    <n v="333"/>
    <x v="0"/>
    <m/>
    <x v="0"/>
    <m/>
    <n v="46.9798312451193"/>
    <n v="5.9017282900000002E-2"/>
  </r>
  <r>
    <n v="830000"/>
    <n v="1400000"/>
    <n v="1400000"/>
    <x v="0"/>
    <x v="0"/>
    <s v="BR1-2"/>
    <s v="62-304.520 (9), F.A.C."/>
    <n v="0.67"/>
    <n v="0.72"/>
    <s v="US Air Force"/>
    <n v="0.59574155254326"/>
    <n v="3304.3794756962998"/>
    <n v="6.1462724922557399"/>
    <n v="0.82159840715917998"/>
    <n v="3.6615899168903798"/>
    <n v="0.48946031064807999"/>
    <n v="1968.5561590433999"/>
    <n v="1730"/>
    <s v="Military"/>
    <n v="1730"/>
    <s v="US Air Force                                    Brevard County"/>
    <s v="US Air Force"/>
    <m/>
    <m/>
    <m/>
    <n v="0"/>
    <n v="1"/>
    <n v="3.6615899168903798"/>
    <n v="0.48946031064807999"/>
    <n v="1968.5561590433999"/>
    <m/>
    <n v="-1"/>
    <n v="-1"/>
    <n v="-1"/>
    <n v="-1"/>
    <n v="0"/>
    <m/>
    <m/>
    <s v="Banana River A"/>
    <n v="-1"/>
    <m/>
    <m/>
    <n v="333"/>
    <x v="0"/>
    <m/>
    <x v="0"/>
    <m/>
    <n v="192.41213806005101"/>
    <n v="1.5965581176000001"/>
  </r>
  <r>
    <n v="830000"/>
    <n v="1400000"/>
    <n v="1400000"/>
    <x v="0"/>
    <x v="0"/>
    <s v="BR1-2"/>
    <s v="62-304.520 (9), F.A.C."/>
    <n v="0.67"/>
    <n v="0.72"/>
    <s v="US Air Force"/>
    <n v="0.617763453829"/>
    <n v="3336.6867454204798"/>
    <n v="6.22175330689738"/>
    <n v="0.83200761772034004"/>
    <n v="3.8435718117409698"/>
    <n v="0.51398389953496004"/>
    <n v="2061.28312819642"/>
    <n v="1730"/>
    <s v="Military"/>
    <n v="1730"/>
    <s v="US Air Force                                    Brevard County"/>
    <s v="US Air Force"/>
    <m/>
    <m/>
    <m/>
    <n v="0"/>
    <n v="1"/>
    <n v="3.8435718117409698"/>
    <n v="0.51398389953496004"/>
    <n v="2061.28312819642"/>
    <m/>
    <n v="-1"/>
    <n v="-1"/>
    <n v="-1"/>
    <n v="-1"/>
    <n v="0"/>
    <m/>
    <m/>
    <s v="Banana River A"/>
    <n v="-1"/>
    <m/>
    <m/>
    <n v="333"/>
    <x v="0"/>
    <m/>
    <x v="0"/>
    <m/>
    <n v="200.000000026077"/>
    <n v="1.6717624722"/>
  </r>
  <r>
    <n v="830000"/>
    <n v="1400000"/>
    <n v="1400000"/>
    <x v="0"/>
    <x v="0"/>
    <s v="BR1-2"/>
    <s v="62-304.520 (9), F.A.C."/>
    <n v="0.67"/>
    <n v="0.72"/>
    <s v="US Air Force"/>
    <n v="0.617763453829"/>
    <n v="3320.1925864047398"/>
    <n v="6.1907600965565299"/>
    <n v="0.82784233166848997"/>
    <n v="3.82442533907557"/>
    <n v="0.51141073803738002"/>
    <n v="2051.0936395548601"/>
    <n v="1730"/>
    <s v="Military"/>
    <n v="1730"/>
    <s v="US Air Force                                    Brevard County"/>
    <s v="US Air Force"/>
    <m/>
    <m/>
    <m/>
    <n v="0"/>
    <n v="1"/>
    <n v="3.82442533907557"/>
    <n v="0.51141073803738002"/>
    <n v="2051.0936395548601"/>
    <m/>
    <n v="-1"/>
    <n v="-1"/>
    <n v="-1"/>
    <n v="-1"/>
    <n v="0"/>
    <m/>
    <m/>
    <s v="Banana River A"/>
    <n v="-1"/>
    <m/>
    <m/>
    <n v="333"/>
    <x v="0"/>
    <m/>
    <x v="0"/>
    <m/>
    <n v="200.000000026077"/>
    <n v="1.6634984910999999"/>
  </r>
  <r>
    <n v="830000"/>
    <n v="1400000"/>
    <n v="1400000"/>
    <x v="0"/>
    <x v="0"/>
    <s v="BR1-2"/>
    <s v="62-304.520 (9), F.A.C."/>
    <n v="0.67"/>
    <n v="0.72"/>
    <s v="Natural Lands"/>
    <n v="2.73664826287E-3"/>
    <n v="2204.0455053470801"/>
    <n v="3.7224950490112301"/>
    <n v="0.44687407125466"/>
    <n v="1.018715960945E-2"/>
    <n v="1.22293715082E-3"/>
    <n v="6.0316973035143704"/>
    <n v="5300"/>
    <s v="Reservoirs"/>
    <n v="5300"/>
    <s v="US Air Force                                    Brevard County"/>
    <s v="US Air Force"/>
    <m/>
    <m/>
    <s v="Natural Lands"/>
    <n v="0"/>
    <n v="1"/>
    <n v="1.018715960945E-2"/>
    <n v="1.22293715082E-3"/>
    <n v="6.0316973035148598"/>
    <m/>
    <n v="-1"/>
    <n v="-1"/>
    <n v="-1"/>
    <n v="-1"/>
    <n v="0"/>
    <m/>
    <m/>
    <s v="Banana River A"/>
    <n v="-1"/>
    <m/>
    <m/>
    <n v="333"/>
    <x v="0"/>
    <m/>
    <x v="0"/>
    <m/>
    <n v="19.193454562430201"/>
    <n v="4.8918874999999999E-3"/>
  </r>
  <r>
    <n v="830000"/>
    <n v="1400000"/>
    <n v="1400000"/>
    <x v="0"/>
    <x v="0"/>
    <s v="BR1-2"/>
    <s v="62-304.520 (9), F.A.C."/>
    <n v="0.67"/>
    <n v="0.72"/>
    <s v="Natural Lands"/>
    <n v="1.267500938464E-2"/>
    <n v="2204.0455053470801"/>
    <n v="3.7224950490112301"/>
    <n v="0.44687407125466"/>
    <n v="4.7182659680489999E-2"/>
    <n v="5.6641330469000004E-3"/>
    <n v="27.9362974644479"/>
    <n v="5100"/>
    <s v="Streams and waterways"/>
    <n v="5100"/>
    <s v="US Air Force                                    Brevard County"/>
    <s v="US Air Force"/>
    <m/>
    <m/>
    <s v="Natural Lands"/>
    <n v="0"/>
    <n v="1"/>
    <n v="4.7182659680489999E-2"/>
    <n v="5.6641330469000004E-3"/>
    <n v="127.364541735749"/>
    <m/>
    <n v="-1"/>
    <n v="-1"/>
    <n v="-1"/>
    <n v="-1"/>
    <n v="0"/>
    <m/>
    <m/>
    <s v="Banana River A"/>
    <n v="-1"/>
    <m/>
    <m/>
    <n v="333"/>
    <x v="0"/>
    <m/>
    <x v="0"/>
    <m/>
    <n v="28.922881510903501"/>
    <n v="0.1032964653"/>
  </r>
  <r>
    <n v="830000"/>
    <n v="1400000"/>
    <n v="1400000"/>
    <x v="0"/>
    <x v="0"/>
    <s v="BR1-2"/>
    <s v="62-304.520 (9), F.A.C."/>
    <n v="0.67"/>
    <n v="0.72"/>
    <s v="Natural Lands"/>
    <n v="9.9127336695919999E-2"/>
    <n v="2204.0455053470801"/>
    <n v="3.7224950490112301"/>
    <n v="0.44687407125466"/>
    <n v="0.36900102007225"/>
    <n v="4.4297436521940001E-2"/>
    <n v="218.48116090168"/>
    <n v="6430"/>
    <s v="Wet prairies"/>
    <n v="6430"/>
    <s v="US Air Force                                    Brevard County"/>
    <s v="US Air Force"/>
    <m/>
    <m/>
    <s v="Natural Lands"/>
    <n v="0"/>
    <n v="1"/>
    <n v="0.36900102007225"/>
    <n v="4.4297436521940001E-2"/>
    <n v="715.56205394637595"/>
    <m/>
    <n v="-1"/>
    <n v="-1"/>
    <n v="-1"/>
    <n v="-1"/>
    <n v="0"/>
    <m/>
    <m/>
    <s v="Banana River A"/>
    <n v="-1"/>
    <m/>
    <m/>
    <n v="333"/>
    <x v="0"/>
    <m/>
    <x v="0"/>
    <m/>
    <n v="106.727579409732"/>
    <n v="0.58034229839999996"/>
  </r>
  <r>
    <n v="830000"/>
    <n v="1400000"/>
    <n v="1400000"/>
    <x v="0"/>
    <x v="0"/>
    <s v="BR1-2"/>
    <s v="62-304.520 (9), F.A.C."/>
    <n v="0.67"/>
    <n v="0.72"/>
    <s v="Natural Lands"/>
    <n v="0.10450129702255"/>
    <n v="2204.0455053470801"/>
    <n v="3.7224950490112301"/>
    <n v="0.44687407125466"/>
    <n v="0.38900556078170001"/>
    <n v="4.669892005186E-2"/>
    <n v="230.325614005501"/>
    <n v="3100"/>
    <s v="Herbaceous Dry Prairie"/>
    <n v="3100"/>
    <s v="US Air Force                                    Brevard County"/>
    <s v="US Air Force"/>
    <m/>
    <m/>
    <s v="Natural Lands"/>
    <n v="0"/>
    <n v="1"/>
    <n v="0.38900556078170001"/>
    <n v="4.669892005186E-2"/>
    <n v="233.08386189805799"/>
    <m/>
    <n v="-1"/>
    <n v="-1"/>
    <n v="-1"/>
    <n v="-1"/>
    <n v="0"/>
    <m/>
    <m/>
    <s v="Banana River A"/>
    <n v="-1"/>
    <m/>
    <m/>
    <n v="333"/>
    <x v="0"/>
    <m/>
    <x v="0"/>
    <m/>
    <n v="92.920475498283594"/>
    <n v="0.18903800640000001"/>
  </r>
  <r>
    <n v="830000"/>
    <n v="1400000"/>
    <n v="1400000"/>
    <x v="0"/>
    <x v="0"/>
    <s v="BR1-2"/>
    <s v="62-304.520 (9), F.A.C."/>
    <n v="0.67"/>
    <n v="0.72"/>
    <s v="US Air Force"/>
    <n v="3.674876953483E-2"/>
    <n v="3376.95823202566"/>
    <n v="6.2577258824882396"/>
    <n v="0.84439457850164001"/>
    <n v="0.22996372626773001"/>
    <n v="3.1030461761820002E-2"/>
    <n v="124.099059797474"/>
    <n v="1730"/>
    <s v="Military"/>
    <n v="1730"/>
    <s v="US Air Force                                    Brevard County"/>
    <s v="US Air Force"/>
    <m/>
    <m/>
    <m/>
    <n v="0"/>
    <n v="1"/>
    <n v="0.22996372626773001"/>
    <n v="3.1030461761820002E-2"/>
    <n v="661.01968016180797"/>
    <m/>
    <n v="-1"/>
    <n v="-1"/>
    <n v="-1"/>
    <n v="-1"/>
    <n v="0"/>
    <m/>
    <m/>
    <s v="Banana River A"/>
    <n v="-1"/>
    <m/>
    <m/>
    <n v="333"/>
    <x v="0"/>
    <m/>
    <x v="0"/>
    <m/>
    <n v="61.153786368903297"/>
    <n v="0.53610679660000005"/>
  </r>
  <r>
    <n v="830000"/>
    <n v="1400000"/>
    <n v="1400000"/>
    <x v="0"/>
    <x v="0"/>
    <s v="BR1-2"/>
    <s v="62-304.520 (9), F.A.C."/>
    <n v="0.67"/>
    <n v="0.72"/>
    <s v="Natural Lands"/>
    <n v="0.53859544795657999"/>
    <n v="816.46722248088201"/>
    <n v="0"/>
    <n v="0"/>
    <n v="0"/>
    <n v="0"/>
    <n v="439.74552943395901"/>
    <n v="5300"/>
    <s v="Reservoirs"/>
    <n v="5300"/>
    <s v="US Air Force                                    Brevard County"/>
    <s v="US Air Force"/>
    <m/>
    <m/>
    <s v="Natural Lands"/>
    <n v="0"/>
    <n v="1"/>
    <n v="0"/>
    <n v="0"/>
    <n v="439.74552943395901"/>
    <m/>
    <n v="-1"/>
    <n v="-1"/>
    <n v="-1"/>
    <n v="-1"/>
    <n v="0"/>
    <m/>
    <m/>
    <s v="Banana River A"/>
    <n v="-1"/>
    <m/>
    <m/>
    <n v="333"/>
    <x v="0"/>
    <m/>
    <x v="0"/>
    <m/>
    <n v="188.80550720928699"/>
    <n v="0.3566468203"/>
  </r>
  <r>
    <n v="830000"/>
    <n v="1400000"/>
    <n v="1400000"/>
    <x v="0"/>
    <x v="0"/>
    <s v="BR1-2"/>
    <s v="62-304.520 (9), F.A.C."/>
    <n v="0.67"/>
    <n v="0.72"/>
    <s v="US Air Force"/>
    <n v="7.9168164872570002E-2"/>
    <n v="816.46722248088201"/>
    <n v="0"/>
    <n v="0"/>
    <n v="0"/>
    <n v="0"/>
    <n v="64.638211682416596"/>
    <n v="1730"/>
    <s v="Military"/>
    <n v="1730"/>
    <s v="US Air Force                                    Brevard County"/>
    <s v="US Air Force"/>
    <m/>
    <m/>
    <m/>
    <n v="0"/>
    <n v="1"/>
    <n v="0"/>
    <n v="0"/>
    <n v="64.638211682416795"/>
    <m/>
    <n v="-1"/>
    <n v="-1"/>
    <n v="-1"/>
    <n v="-1"/>
    <n v="0"/>
    <m/>
    <m/>
    <s v="Banana River A"/>
    <n v="-1"/>
    <m/>
    <m/>
    <n v="333"/>
    <x v="0"/>
    <m/>
    <x v="0"/>
    <m/>
    <n v="84.782294113326699"/>
    <n v="5.24235293E-2"/>
  </r>
  <r>
    <n v="830000"/>
    <n v="1400000"/>
    <n v="1400000"/>
    <x v="0"/>
    <x v="0"/>
    <s v="BR1-2"/>
    <s v="62-304.520 (9), F.A.C."/>
    <n v="0.67"/>
    <n v="0.72"/>
    <s v="US Air Force"/>
    <n v="0.61776345378298003"/>
    <n v="3321.4181025048501"/>
    <n v="6.2481714002730904"/>
    <n v="0.84032708439407"/>
    <n v="3.8598919440607502"/>
    <n v="0.51912336196265996"/>
    <n v="2051.8507184607101"/>
    <n v="1730"/>
    <s v="Military"/>
    <n v="1730"/>
    <s v="US Air Force                                    Brevard County"/>
    <s v="US Air Force"/>
    <m/>
    <m/>
    <m/>
    <n v="0"/>
    <n v="1"/>
    <n v="3.8598919440607502"/>
    <n v="0.51912336196265996"/>
    <n v="2051.8507184607101"/>
    <m/>
    <n v="-1"/>
    <n v="-1"/>
    <n v="-1"/>
    <n v="-1"/>
    <n v="0"/>
    <m/>
    <m/>
    <s v="Banana River A"/>
    <n v="-1"/>
    <m/>
    <m/>
    <n v="333"/>
    <x v="0"/>
    <m/>
    <x v="0"/>
    <m/>
    <n v="200.000000018626"/>
    <n v="1.6641125048000001"/>
  </r>
  <r>
    <n v="830000"/>
    <n v="1400000"/>
    <n v="1400000"/>
    <x v="0"/>
    <x v="0"/>
    <s v="BR1-2"/>
    <s v="62-304.520 (9), F.A.C."/>
    <n v="0.67"/>
    <n v="0.72"/>
    <s v="US Air Force"/>
    <n v="0.61776345378298003"/>
    <n v="3345.5426213191899"/>
    <n v="6.6988791920019004"/>
    <n v="0.91458075897534996"/>
    <n v="4.1383227461260397"/>
    <n v="0.56499456842807005"/>
    <n v="2066.75396452431"/>
    <n v="1730"/>
    <s v="Military"/>
    <n v="1730"/>
    <s v="US Air Force                                    Brevard County"/>
    <s v="US Air Force"/>
    <m/>
    <m/>
    <m/>
    <n v="0"/>
    <n v="1"/>
    <n v="4.1383227461260397"/>
    <n v="0.56499456842807005"/>
    <n v="2066.75396452431"/>
    <m/>
    <n v="-1"/>
    <n v="-1"/>
    <n v="-1"/>
    <n v="-1"/>
    <n v="0"/>
    <m/>
    <m/>
    <s v="Banana River A"/>
    <n v="-1"/>
    <m/>
    <m/>
    <n v="333"/>
    <x v="0"/>
    <m/>
    <x v="0"/>
    <m/>
    <n v="200.000000018626"/>
    <n v="1.6761994845999999"/>
  </r>
  <r>
    <n v="830000"/>
    <n v="1400000"/>
    <n v="1400000"/>
    <x v="0"/>
    <x v="0"/>
    <s v="BR1-2"/>
    <s v="62-304.520 (9), F.A.C."/>
    <n v="0.67"/>
    <n v="0.72"/>
    <s v="US Air Force"/>
    <n v="7.7480164580899999E-3"/>
    <n v="3360.9457567603199"/>
    <n v="6.8896210757491803"/>
    <n v="0.93368924836859002"/>
    <n v="5.3380897484959999E-2"/>
    <n v="7.2342396631000002E-3"/>
    <n v="26.0406630381536"/>
    <n v="1730"/>
    <s v="Military"/>
    <n v="1730"/>
    <s v="US Air Force                                    Brevard County"/>
    <s v="US Air Force"/>
    <m/>
    <m/>
    <m/>
    <n v="0"/>
    <n v="1"/>
    <n v="5.3380897484959999E-2"/>
    <n v="7.2342396631000002E-3"/>
    <n v="26.040663038152498"/>
    <m/>
    <n v="-1"/>
    <n v="-1"/>
    <n v="-1"/>
    <n v="-1"/>
    <n v="0"/>
    <m/>
    <m/>
    <s v="Banana River A"/>
    <n v="-1"/>
    <m/>
    <m/>
    <n v="333"/>
    <x v="0"/>
    <m/>
    <x v="0"/>
    <m/>
    <n v="27.773173467144201"/>
    <n v="2.1119759200000001E-2"/>
  </r>
  <r>
    <n v="830000"/>
    <n v="1400000"/>
    <n v="1400000"/>
    <x v="0"/>
    <x v="0"/>
    <s v="BR1-2"/>
    <s v="62-304.520 (9), F.A.C."/>
    <n v="0.67"/>
    <n v="0.72"/>
    <s v="US Air Force"/>
    <n v="0.50904362740076003"/>
    <n v="3360.9457567603199"/>
    <n v="6.8896210757491803"/>
    <n v="0.93368924836859002"/>
    <n v="3.5071177038160899"/>
    <n v="0.47528856185464002"/>
    <n v="1710.86801951847"/>
    <n v="1730"/>
    <s v="Military"/>
    <n v="1730"/>
    <s v="US Air Force                                    Brevard County"/>
    <s v="US Air Force"/>
    <m/>
    <m/>
    <m/>
    <n v="0"/>
    <n v="1"/>
    <n v="3.5071177038160899"/>
    <n v="0.47528856185464002"/>
    <n v="1710.86801951847"/>
    <m/>
    <n v="-1"/>
    <n v="-1"/>
    <n v="-1"/>
    <n v="-1"/>
    <n v="0"/>
    <m/>
    <m/>
    <s v="Banana River A"/>
    <n v="-1"/>
    <m/>
    <m/>
    <n v="333"/>
    <x v="0"/>
    <m/>
    <x v="0"/>
    <m/>
    <n v="183.05598760293901"/>
    <n v="1.3875653037"/>
  </r>
  <r>
    <n v="830000"/>
    <n v="1400000"/>
    <n v="1400000"/>
    <x v="0"/>
    <x v="0"/>
    <s v="BR1-2"/>
    <s v="62-304.520 (9), F.A.C."/>
    <n v="0.67"/>
    <n v="0.72"/>
    <s v="US Air Force"/>
    <n v="0.10097188843098"/>
    <n v="3360.9457567603199"/>
    <n v="6.8896210757491803"/>
    <n v="0.93368924836859002"/>
    <n v="0.69565805059230001"/>
    <n v="9.4276366615480001E-2"/>
    <n v="339.36103997419201"/>
    <n v="8140"/>
    <s v="Roads and Highways"/>
    <n v="8140"/>
    <s v="US Air Force                                    Brevard County"/>
    <s v="US Air Force"/>
    <m/>
    <m/>
    <m/>
    <n v="0"/>
    <n v="1"/>
    <n v="0.69565805059230001"/>
    <n v="9.4276366615480001E-2"/>
    <n v="339.36103997419201"/>
    <m/>
    <n v="-1"/>
    <n v="-1"/>
    <n v="-1"/>
    <n v="-1"/>
    <n v="0"/>
    <m/>
    <m/>
    <s v="Banana River A"/>
    <n v="-1"/>
    <m/>
    <m/>
    <n v="333"/>
    <x v="0"/>
    <m/>
    <x v="0"/>
    <m/>
    <n v="99.498368408242598"/>
    <n v="0.27523198700000001"/>
  </r>
  <r>
    <n v="830000"/>
    <n v="1400000"/>
    <n v="1400000"/>
    <x v="0"/>
    <x v="0"/>
    <s v="BR1-2"/>
    <s v="62-304.520 (9), F.A.C."/>
    <n v="0.67"/>
    <n v="0.72"/>
    <s v="Natural Lands"/>
    <n v="0.60473076247672997"/>
    <n v="604.80972321619197"/>
    <n v="0"/>
    <n v="0"/>
    <n v="0"/>
    <n v="0"/>
    <n v="365.74704507387202"/>
    <n v="5300"/>
    <s v="Reservoirs"/>
    <n v="5300"/>
    <s v="US Air Force                                    Brevard County"/>
    <s v="US Air Force"/>
    <m/>
    <m/>
    <s v="Natural Lands"/>
    <n v="0"/>
    <n v="1"/>
    <n v="0"/>
    <n v="0"/>
    <n v="365.74704507387202"/>
    <m/>
    <n v="-1"/>
    <n v="-1"/>
    <n v="-1"/>
    <n v="-1"/>
    <n v="0"/>
    <m/>
    <m/>
    <s v="Banana River A"/>
    <n v="-1"/>
    <m/>
    <m/>
    <n v="333"/>
    <x v="0"/>
    <m/>
    <x v="0"/>
    <m/>
    <n v="194.15741107161799"/>
    <n v="0.29663182890000001"/>
  </r>
  <r>
    <n v="830000"/>
    <n v="1400000"/>
    <n v="1400000"/>
    <x v="0"/>
    <x v="0"/>
    <s v="BR1-2"/>
    <s v="62-304.520 (9), F.A.C."/>
    <n v="0.67"/>
    <n v="0.72"/>
    <s v="US Air Force"/>
    <n v="1.3032802265740001E-2"/>
    <n v="604.80972321619197"/>
    <n v="0"/>
    <n v="0"/>
    <n v="0"/>
    <n v="0"/>
    <n v="7.8823655310772001"/>
    <n v="1730"/>
    <s v="Military"/>
    <n v="1730"/>
    <s v="US Air Force                                    Brevard County"/>
    <s v="US Air Force"/>
    <m/>
    <m/>
    <m/>
    <n v="0"/>
    <n v="1"/>
    <n v="0"/>
    <n v="0"/>
    <n v="7.8823655310772596"/>
    <m/>
    <n v="-1"/>
    <n v="-1"/>
    <n v="-1"/>
    <n v="-1"/>
    <n v="0"/>
    <m/>
    <m/>
    <s v="Banana River A"/>
    <n v="-1"/>
    <m/>
    <m/>
    <n v="333"/>
    <x v="0"/>
    <m/>
    <x v="0"/>
    <m/>
    <n v="36.108498833296203"/>
    <n v="6.3928350000000004E-3"/>
  </r>
  <r>
    <n v="830000"/>
    <n v="1400000"/>
    <n v="1400000"/>
    <x v="0"/>
    <x v="0"/>
    <s v="BR1-2"/>
    <s v="62-304.520 (9), F.A.C."/>
    <n v="0.67"/>
    <n v="0.72"/>
    <s v="Natural Lands"/>
    <n v="0.41874251845416"/>
    <n v="926.08915268363899"/>
    <n v="0"/>
    <n v="0"/>
    <n v="0"/>
    <n v="0"/>
    <n v="387.79290410782801"/>
    <n v="5300"/>
    <s v="Reservoirs"/>
    <n v="5300"/>
    <s v="US Air Force                                    Brevard County"/>
    <s v="US Air Force"/>
    <m/>
    <m/>
    <s v="Natural Lands"/>
    <n v="0"/>
    <n v="1"/>
    <n v="0"/>
    <n v="0"/>
    <n v="434.47574790243101"/>
    <m/>
    <n v="-1"/>
    <n v="-1"/>
    <n v="-1"/>
    <n v="-1"/>
    <n v="0"/>
    <m/>
    <m/>
    <s v="Banana River A"/>
    <n v="-1"/>
    <m/>
    <m/>
    <n v="333"/>
    <x v="0"/>
    <m/>
    <x v="0"/>
    <m/>
    <n v="176.72173280168201"/>
    <n v="0.3523728693"/>
  </r>
  <r>
    <n v="830000"/>
    <n v="1400000"/>
    <n v="1400000"/>
    <x v="0"/>
    <x v="0"/>
    <s v="BR1-2"/>
    <s v="62-304.520 (9), F.A.C."/>
    <n v="0.67"/>
    <n v="0.72"/>
    <s v="US Air Force"/>
    <n v="0.53909206624670003"/>
    <n v="3308.66561559615"/>
    <n v="7.1520623164386201"/>
    <n v="0.95117256379199"/>
    <n v="3.85562005209407"/>
    <n v="0.51276958277179996"/>
    <n v="1783.6753832311399"/>
    <n v="1730"/>
    <s v="Military"/>
    <n v="1730"/>
    <s v="US Air Force                                    Brevard County"/>
    <s v="US Air Force"/>
    <m/>
    <m/>
    <m/>
    <n v="0"/>
    <n v="1"/>
    <n v="3.85562005209407"/>
    <n v="0.51276958277179996"/>
    <n v="1783.6753832311399"/>
    <m/>
    <n v="-1"/>
    <n v="-1"/>
    <n v="-1"/>
    <n v="-1"/>
    <n v="0"/>
    <m/>
    <m/>
    <s v="Banana River A"/>
    <n v="-1"/>
    <m/>
    <m/>
    <n v="333"/>
    <x v="0"/>
    <m/>
    <x v="0"/>
    <m/>
    <n v="185.612285033505"/>
    <n v="1.4466142605000001"/>
  </r>
  <r>
    <n v="830000"/>
    <n v="1400000"/>
    <n v="1400000"/>
    <x v="0"/>
    <x v="0"/>
    <s v="BR1-2"/>
    <s v="62-304.520 (9), F.A.C."/>
    <n v="0.67"/>
    <n v="0.72"/>
    <s v="US Air Force"/>
    <n v="7.8671249282780006E-2"/>
    <n v="3308.66561559615"/>
    <n v="7.1520623164386201"/>
    <n v="0.95117256379199"/>
    <n v="0.56266167738255002"/>
    <n v="7.482993387702E-2"/>
    <n v="260.29685743794403"/>
    <n v="8140"/>
    <s v="Roads and Highways"/>
    <n v="8140"/>
    <s v="US Air Force                                    Brevard County"/>
    <s v="US Air Force"/>
    <m/>
    <m/>
    <m/>
    <n v="0"/>
    <n v="1"/>
    <n v="0.56266167738255002"/>
    <n v="7.482993387702E-2"/>
    <n v="260.29685743794198"/>
    <m/>
    <n v="-1"/>
    <n v="-1"/>
    <n v="-1"/>
    <n v="-1"/>
    <n v="0"/>
    <m/>
    <m/>
    <s v="Banana River A"/>
    <n v="-1"/>
    <m/>
    <m/>
    <n v="333"/>
    <x v="0"/>
    <m/>
    <x v="0"/>
    <m/>
    <n v="88.512054637711799"/>
    <n v="0.2111085624"/>
  </r>
  <r>
    <n v="830000"/>
    <n v="1400000"/>
    <n v="1400000"/>
    <x v="0"/>
    <x v="0"/>
    <s v="BR1-2"/>
    <s v="62-304.520 (9), F.A.C."/>
    <n v="0.67"/>
    <n v="0.72"/>
    <s v="US Air Force"/>
    <n v="0.60027330342632002"/>
    <n v="3348.84167829838"/>
    <n v="6.7141022470503797"/>
    <n v="0.91629748819291001"/>
    <n v="4.0302963353790604"/>
    <n v="0.55002892015880001"/>
    <n v="2010.22025688394"/>
    <n v="1730"/>
    <s v="Military"/>
    <n v="1730"/>
    <s v="US Air Force                                    Brevard County"/>
    <s v="US Air Force"/>
    <m/>
    <m/>
    <m/>
    <n v="0"/>
    <n v="1"/>
    <n v="4.0302963353790604"/>
    <n v="0.55002892015880001"/>
    <n v="2010.22025688394"/>
    <m/>
    <n v="-1"/>
    <n v="-1"/>
    <n v="-1"/>
    <n v="-1"/>
    <n v="0"/>
    <m/>
    <m/>
    <s v="Banana River A"/>
    <n v="-1"/>
    <m/>
    <m/>
    <n v="333"/>
    <x v="0"/>
    <m/>
    <x v="0"/>
    <m/>
    <n v="193.21653706479901"/>
    <n v="1.6303489512"/>
  </r>
  <r>
    <n v="830000"/>
    <n v="1400000"/>
    <n v="1400000"/>
    <x v="0"/>
    <x v="0"/>
    <s v="BR1-2"/>
    <s v="62-304.520 (9), F.A.C."/>
    <n v="0.67"/>
    <n v="0.72"/>
    <s v="US Air Force"/>
    <n v="1.749016098888E-2"/>
    <n v="3348.84167829838"/>
    <n v="6.7141022470503797"/>
    <n v="0.91629748819291001"/>
    <n v="0.11743072919672"/>
    <n v="1.6026190582199999E-2"/>
    <n v="58.571780079716603"/>
    <n v="8140"/>
    <s v="Roads and Highways"/>
    <n v="8140"/>
    <s v="US Air Force                                    Brevard County"/>
    <s v="US Air Force"/>
    <m/>
    <m/>
    <m/>
    <n v="0"/>
    <n v="1"/>
    <n v="0.11743072919672"/>
    <n v="1.6026190582199999E-2"/>
    <n v="58.571780079715197"/>
    <m/>
    <n v="-1"/>
    <n v="-1"/>
    <n v="-1"/>
    <n v="-1"/>
    <n v="0"/>
    <m/>
    <m/>
    <s v="Banana River A"/>
    <n v="-1"/>
    <m/>
    <m/>
    <n v="333"/>
    <x v="0"/>
    <m/>
    <x v="0"/>
    <m/>
    <n v="41.736912461872599"/>
    <n v="4.7503471300000003E-2"/>
  </r>
  <r>
    <n v="830000"/>
    <n v="1400000"/>
    <n v="1400000"/>
    <x v="0"/>
    <x v="0"/>
    <s v="BR1-2"/>
    <s v="62-304.520 (9), F.A.C."/>
    <n v="0.67"/>
    <n v="0.72"/>
    <s v="US Air Force"/>
    <n v="0.61776345366790997"/>
    <n v="3338.5581944066898"/>
    <n v="6.68500023926868"/>
    <n v="0.91268091759526004"/>
    <n v="4.1297488355814398"/>
    <n v="0.56382091575045001"/>
    <n v="2062.43924044799"/>
    <n v="1730"/>
    <s v="Military"/>
    <n v="1730"/>
    <s v="US Air Force                                    Brevard County"/>
    <s v="US Air Force"/>
    <m/>
    <m/>
    <m/>
    <n v="0"/>
    <n v="1"/>
    <n v="4.1297488355814398"/>
    <n v="0.56382091575045001"/>
    <n v="2062.43924044799"/>
    <m/>
    <n v="-1"/>
    <n v="-1"/>
    <n v="-1"/>
    <n v="-1"/>
    <n v="0"/>
    <m/>
    <m/>
    <s v="Banana River A"/>
    <n v="-1"/>
    <m/>
    <m/>
    <n v="333"/>
    <x v="0"/>
    <m/>
    <x v="0"/>
    <m/>
    <n v="200"/>
    <n v="1.6727001139"/>
  </r>
  <r>
    <n v="830000"/>
    <n v="1400000"/>
    <n v="1400000"/>
    <x v="0"/>
    <x v="0"/>
    <s v="BR1-2"/>
    <s v="62-304.520 (9), F.A.C."/>
    <n v="0.67"/>
    <n v="0.72"/>
    <s v="Natural Lands"/>
    <n v="3.3123242674929998E-2"/>
    <n v="2818.0183649871501"/>
    <n v="6.0031424620991398"/>
    <n v="0.79958434871404005"/>
    <n v="0.19884354458428999"/>
    <n v="2.6484826421530001E-2"/>
    <n v="93.341906165881696"/>
    <n v="3200"/>
    <s v="Shrub and Brushland"/>
    <n v="3200"/>
    <s v="US Air Force                                    Brevard County"/>
    <s v="US Air Force"/>
    <m/>
    <m/>
    <s v="Natural Lands"/>
    <n v="0"/>
    <n v="1"/>
    <n v="0.19884354458428999"/>
    <n v="2.6484826421530001E-2"/>
    <n v="93.341906165881099"/>
    <m/>
    <n v="-1"/>
    <n v="-1"/>
    <n v="-1"/>
    <n v="-1"/>
    <n v="0"/>
    <m/>
    <m/>
    <s v="Banana River A"/>
    <n v="-1"/>
    <m/>
    <m/>
    <n v="333"/>
    <x v="0"/>
    <m/>
    <x v="0"/>
    <m/>
    <n v="59.119758860170101"/>
    <n v="7.5703086899999994E-2"/>
  </r>
  <r>
    <n v="830000"/>
    <n v="1400000"/>
    <n v="1400000"/>
    <x v="0"/>
    <x v="0"/>
    <s v="BR1-2"/>
    <s v="62-304.520 (9), F.A.C."/>
    <n v="0.67"/>
    <n v="0.72"/>
    <s v="Natural Lands"/>
    <n v="0.22975574002162999"/>
    <n v="2818.0183649871501"/>
    <n v="6.0031424620991398"/>
    <n v="0.79958434871404005"/>
    <n v="1.37925643883486"/>
    <n v="0.18370909374850999"/>
    <n v="647.45589484216896"/>
    <n v="3100"/>
    <s v="Herbaceous Dry Prairie"/>
    <n v="3100"/>
    <s v="US Air Force                                    Brevard County"/>
    <s v="US Air Force"/>
    <m/>
    <m/>
    <s v="Natural Lands"/>
    <n v="0"/>
    <n v="1"/>
    <n v="1.37925643883486"/>
    <n v="0.18370909374850999"/>
    <n v="647.45589484216896"/>
    <m/>
    <n v="-1"/>
    <n v="-1"/>
    <n v="-1"/>
    <n v="-1"/>
    <n v="0"/>
    <m/>
    <m/>
    <s v="Banana River A"/>
    <n v="-1"/>
    <m/>
    <m/>
    <n v="333"/>
    <x v="0"/>
    <m/>
    <x v="0"/>
    <m/>
    <n v="135.45710355970999"/>
    <n v="0.52510615959999996"/>
  </r>
  <r>
    <n v="830000"/>
    <n v="1400000"/>
    <n v="1400000"/>
    <x v="0"/>
    <x v="0"/>
    <s v="BR1-2"/>
    <s v="62-304.520 (9), F.A.C."/>
    <n v="0.67"/>
    <n v="0.72"/>
    <s v="US Air Force"/>
    <n v="0.18202339555065999"/>
    <n v="2818.0183649871501"/>
    <n v="6.0031424620991398"/>
    <n v="0.79958434871404005"/>
    <n v="1.09271237492563"/>
    <n v="0.14554305818209001"/>
    <n v="512.94527151908005"/>
    <n v="8140"/>
    <s v="Roads and Highways"/>
    <n v="8140"/>
    <s v="US Air Force                                    Brevard County"/>
    <s v="US Air Force"/>
    <m/>
    <m/>
    <m/>
    <n v="0"/>
    <n v="1"/>
    <n v="1.09271237492563"/>
    <n v="0.14554305818209001"/>
    <n v="616.44460669672003"/>
    <m/>
    <n v="-1"/>
    <n v="-1"/>
    <n v="-1"/>
    <n v="-1"/>
    <n v="0"/>
    <m/>
    <m/>
    <s v="Banana River A"/>
    <n v="-1"/>
    <m/>
    <m/>
    <n v="333"/>
    <x v="0"/>
    <m/>
    <x v="0"/>
    <m/>
    <n v="128.738126840956"/>
    <n v="0.49995507439999998"/>
  </r>
  <r>
    <n v="830000"/>
    <n v="1400000"/>
    <n v="1400000"/>
    <x v="0"/>
    <x v="0"/>
    <s v="BR1-2"/>
    <s v="62-304.520 (9), F.A.C."/>
    <n v="0.67"/>
    <n v="0.72"/>
    <s v="Natural Lands"/>
    <n v="1.1799180147110001E-2"/>
    <n v="3249.04138153248"/>
    <n v="5.9169715784457599"/>
    <n v="0.79061237109068006"/>
    <n v="6.9815413579420005E-2"/>
    <n v="9.3285777930300004E-3"/>
    <n v="38.336024566123399"/>
    <n v="5300"/>
    <s v="Reservoirs"/>
    <n v="5300"/>
    <s v="US Air Force                                    Brevard County"/>
    <s v="US Air Force"/>
    <m/>
    <m/>
    <s v="Natural Lands"/>
    <n v="0"/>
    <n v="1"/>
    <n v="6.9815413579420005E-2"/>
    <n v="9.3285777930300004E-3"/>
    <n v="38.336024566124699"/>
    <m/>
    <n v="-1"/>
    <n v="-1"/>
    <n v="-1"/>
    <n v="-1"/>
    <n v="0"/>
    <m/>
    <m/>
    <s v="Banana River A"/>
    <n v="-1"/>
    <m/>
    <m/>
    <n v="333"/>
    <x v="0"/>
    <m/>
    <x v="0"/>
    <m/>
    <n v="34.357068525762799"/>
    <n v="3.1091666300000001E-2"/>
  </r>
  <r>
    <n v="830000"/>
    <n v="1400000"/>
    <n v="1400000"/>
    <x v="0"/>
    <x v="0"/>
    <s v="BR1-2"/>
    <s v="62-304.520 (9), F.A.C."/>
    <n v="0.67"/>
    <n v="0.72"/>
    <s v="US Air Force"/>
    <n v="0.60596416867137004"/>
    <n v="3249.04138153248"/>
    <n v="5.9169715784457599"/>
    <n v="0.79061237109068006"/>
    <n v="3.5854727635850501"/>
    <n v="0.47908276818926998"/>
    <n v="1968.80265973923"/>
    <n v="1730"/>
    <s v="Military"/>
    <n v="1730"/>
    <s v="US Air Force                                    Brevard County"/>
    <s v="US Air Force"/>
    <m/>
    <m/>
    <m/>
    <n v="0"/>
    <n v="1"/>
    <n v="3.5854727635850501"/>
    <n v="0.47908276818926998"/>
    <n v="1968.80265973923"/>
    <m/>
    <n v="-1"/>
    <n v="-1"/>
    <n v="-1"/>
    <n v="-1"/>
    <n v="0"/>
    <m/>
    <m/>
    <s v="Banana River A"/>
    <n v="-1"/>
    <m/>
    <m/>
    <n v="333"/>
    <x v="0"/>
    <m/>
    <x v="0"/>
    <m/>
    <n v="194.44077416336"/>
    <n v="1.5967580371000001"/>
  </r>
  <r>
    <n v="830000"/>
    <n v="1400000"/>
    <n v="1400000"/>
    <x v="0"/>
    <x v="0"/>
    <s v="BR1-2"/>
    <s v="62-304.520 (9), F.A.C."/>
    <n v="0.67"/>
    <n v="0.72"/>
    <s v="US Air Force"/>
    <n v="0.61776345378298003"/>
    <n v="3295.0288975440599"/>
    <n v="6.2618398774302904"/>
    <n v="0.84763806695305"/>
    <n v="3.86833582971733"/>
    <n v="0.52363981979884999"/>
    <n v="2035.5484320615401"/>
    <n v="1730"/>
    <s v="Military"/>
    <n v="1730"/>
    <s v="US Air Force                                    Brevard County"/>
    <s v="US Air Force"/>
    <m/>
    <m/>
    <m/>
    <n v="0"/>
    <n v="1"/>
    <n v="3.86833582971733"/>
    <n v="0.52363981979884999"/>
    <n v="2035.5484320615401"/>
    <m/>
    <n v="-1"/>
    <n v="-1"/>
    <n v="-1"/>
    <n v="-1"/>
    <n v="0"/>
    <m/>
    <m/>
    <s v="Banana River A"/>
    <n v="-1"/>
    <m/>
    <m/>
    <n v="333"/>
    <x v="0"/>
    <m/>
    <x v="0"/>
    <m/>
    <n v="200.000000018626"/>
    <n v="1.6508908614"/>
  </r>
  <r>
    <n v="830000"/>
    <n v="1400000"/>
    <n v="1400000"/>
    <x v="0"/>
    <x v="0"/>
    <s v="BR1-2"/>
    <s v="62-304.520 (9), F.A.C."/>
    <n v="0.67"/>
    <n v="0.72"/>
    <s v="Natural Lands"/>
    <n v="0.49943502910860998"/>
    <n v="932.13011640813602"/>
    <n v="0"/>
    <n v="0"/>
    <n v="0"/>
    <n v="0"/>
    <n v="465.53843182131499"/>
    <n v="5300"/>
    <s v="Reservoirs"/>
    <n v="5300"/>
    <s v="US Air Force                                    Brevard County"/>
    <s v="US Air Force"/>
    <m/>
    <m/>
    <s v="Natural Lands"/>
    <n v="0"/>
    <n v="1"/>
    <n v="0"/>
    <n v="0"/>
    <n v="465.53843182131499"/>
    <m/>
    <n v="-1"/>
    <n v="-1"/>
    <n v="-1"/>
    <n v="-1"/>
    <n v="0"/>
    <m/>
    <m/>
    <s v="Banana River A"/>
    <n v="-1"/>
    <m/>
    <m/>
    <n v="333"/>
    <x v="0"/>
    <m/>
    <x v="0"/>
    <m/>
    <n v="182.39517126975599"/>
    <n v="0.37756563809999999"/>
  </r>
  <r>
    <n v="830000"/>
    <n v="1400000"/>
    <n v="1400000"/>
    <x v="0"/>
    <x v="0"/>
    <s v="BR1-2"/>
    <s v="62-304.520 (9), F.A.C."/>
    <n v="0.67"/>
    <n v="0.72"/>
    <s v="US Air Force"/>
    <n v="0.11832856686316"/>
    <n v="932.13011640813602"/>
    <n v="0"/>
    <n v="0"/>
    <n v="0"/>
    <n v="0"/>
    <n v="110.297620804568"/>
    <n v="1730"/>
    <s v="Military"/>
    <n v="1730"/>
    <s v="US Air Force                                    Brevard County"/>
    <s v="US Air Force"/>
    <m/>
    <m/>
    <m/>
    <n v="0"/>
    <n v="1"/>
    <n v="0"/>
    <n v="0"/>
    <n v="110.297620804568"/>
    <m/>
    <n v="-1"/>
    <n v="-1"/>
    <n v="-1"/>
    <n v="-1"/>
    <n v="0"/>
    <m/>
    <m/>
    <s v="Banana River A"/>
    <n v="-1"/>
    <m/>
    <m/>
    <n v="333"/>
    <x v="0"/>
    <m/>
    <x v="0"/>
    <m/>
    <n v="108.801587376724"/>
    <n v="8.9454680300000006E-2"/>
  </r>
  <r>
    <n v="830000"/>
    <n v="1400000"/>
    <n v="1400000"/>
    <x v="0"/>
    <x v="0"/>
    <s v="BR1-2"/>
    <s v="62-304.520 (9), F.A.C."/>
    <n v="0.67"/>
    <n v="0.72"/>
    <s v="Natural Lands"/>
    <n v="0.10389308050753999"/>
    <n v="2691.9762042756001"/>
    <n v="3.7712463636204401"/>
    <n v="0.49873490306767998"/>
    <n v="0.39180640206939998"/>
    <n v="5.181510543633E-2"/>
    <n v="279.67770051520301"/>
    <n v="5300"/>
    <s v="Reservoirs"/>
    <n v="5300"/>
    <s v="US Air Force                                    Brevard County"/>
    <s v="US Air Force"/>
    <m/>
    <m/>
    <s v="Natural Lands"/>
    <n v="0"/>
    <n v="1"/>
    <n v="0.39180640206939998"/>
    <n v="5.181510543633E-2"/>
    <n v="279.67770051520301"/>
    <m/>
    <n v="-1"/>
    <n v="-1"/>
    <n v="-1"/>
    <n v="-1"/>
    <n v="0"/>
    <m/>
    <m/>
    <s v="Banana River A"/>
    <n v="-1"/>
    <m/>
    <m/>
    <n v="333"/>
    <x v="0"/>
    <m/>
    <x v="0"/>
    <m/>
    <n v="87.807449133307102"/>
    <n v="0.2268270077"/>
  </r>
  <r>
    <n v="830000"/>
    <n v="1400000"/>
    <n v="1400000"/>
    <x v="0"/>
    <x v="0"/>
    <s v="BR1-2"/>
    <s v="62-304.520 (9), F.A.C."/>
    <n v="0.67"/>
    <n v="0.72"/>
    <s v="US Air Force"/>
    <n v="0.51387026759751997"/>
    <n v="2691.9762042756001"/>
    <n v="3.7712463636204401"/>
    <n v="0.49873490306767998"/>
    <n v="1.93793137804983"/>
    <n v="0.25628503809961001"/>
    <n v="1383.3265324572701"/>
    <n v="1730"/>
    <s v="Military"/>
    <n v="1730"/>
    <s v="US Air Force                                    Brevard County"/>
    <s v="US Air Force"/>
    <m/>
    <m/>
    <m/>
    <n v="0"/>
    <n v="1"/>
    <n v="1.93793137804983"/>
    <n v="0.25628503809961001"/>
    <n v="1383.3265324572701"/>
    <m/>
    <n v="-1"/>
    <n v="-1"/>
    <n v="-1"/>
    <n v="-1"/>
    <n v="0"/>
    <m/>
    <m/>
    <s v="Banana River A"/>
    <n v="-1"/>
    <m/>
    <m/>
    <n v="333"/>
    <x v="0"/>
    <m/>
    <x v="0"/>
    <m/>
    <n v="195.30113816744"/>
    <n v="1.1219193288"/>
  </r>
  <r>
    <n v="830000"/>
    <n v="1400000"/>
    <n v="1400000"/>
    <x v="0"/>
    <x v="0"/>
    <s v="BR1-2"/>
    <s v="62-304.520 (9), F.A.C."/>
    <n v="0.67"/>
    <n v="0.72"/>
    <s v="US Air Force"/>
    <n v="0.61776345371394004"/>
    <n v="3338.4659570717399"/>
    <n v="6.2250813046898097"/>
    <n v="0.83245356231465995"/>
    <n v="3.8456277264352599"/>
    <n v="0.51425938771197999"/>
    <n v="2062.3822597470498"/>
    <n v="1730"/>
    <s v="Military"/>
    <n v="1730"/>
    <s v="US Air Force                                    Brevard County"/>
    <s v="US Air Force"/>
    <m/>
    <m/>
    <m/>
    <n v="0"/>
    <n v="1"/>
    <n v="3.8456277264352599"/>
    <n v="0.51425938771197999"/>
    <n v="2062.3822597470498"/>
    <m/>
    <n v="-1"/>
    <n v="-1"/>
    <n v="-1"/>
    <n v="-1"/>
    <n v="0"/>
    <m/>
    <m/>
    <s v="Banana River A"/>
    <n v="-1"/>
    <m/>
    <m/>
    <n v="333"/>
    <x v="0"/>
    <m/>
    <x v="0"/>
    <m/>
    <n v="200.00000000745001"/>
    <n v="1.6726539008000001"/>
  </r>
  <r>
    <n v="830000"/>
    <n v="1400000"/>
    <n v="1400000"/>
    <x v="0"/>
    <x v="0"/>
    <s v="BR1-2"/>
    <s v="62-304.520 (9), F.A.C."/>
    <n v="0.67"/>
    <n v="0.72"/>
    <s v="US Air Force"/>
    <n v="0.61776345378298003"/>
    <n v="3306.5982822169299"/>
    <n v="6.2839755030102697"/>
    <n v="0.85064724414777004"/>
    <n v="3.8820104102272701"/>
    <n v="0.52549877949570001"/>
    <n v="2042.6955750952"/>
    <n v="1730"/>
    <s v="Military"/>
    <n v="1730"/>
    <s v="US Air Force                                    Brevard County"/>
    <s v="US Air Force"/>
    <m/>
    <m/>
    <m/>
    <n v="0"/>
    <n v="1"/>
    <n v="3.8820104102272701"/>
    <n v="0.52549877949570001"/>
    <n v="2042.6955750952"/>
    <m/>
    <n v="-1"/>
    <n v="-1"/>
    <n v="-1"/>
    <n v="-1"/>
    <n v="0"/>
    <m/>
    <m/>
    <s v="Banana River A"/>
    <n v="-1"/>
    <m/>
    <m/>
    <n v="333"/>
    <x v="0"/>
    <m/>
    <x v="0"/>
    <m/>
    <n v="200.000000018626"/>
    <n v="1.6566874088000001"/>
  </r>
  <r>
    <n v="830000"/>
    <n v="1400000"/>
    <n v="1400000"/>
    <x v="0"/>
    <x v="0"/>
    <s v="BR1-2"/>
    <s v="62-304.520 (9), F.A.C."/>
    <n v="0.67"/>
    <n v="0.72"/>
    <s v="US Air Force"/>
    <n v="0.61776345341476002"/>
    <n v="3315.63689601756"/>
    <n v="6.7336136206620996"/>
    <n v="0.90523074031454998"/>
    <n v="4.1597804042609203"/>
    <n v="0.55921846827391997"/>
    <n v="2048.2792991532201"/>
    <n v="1730"/>
    <s v="Military"/>
    <n v="1730"/>
    <s v="US Air Force                                    Brevard County"/>
    <s v="US Air Force"/>
    <m/>
    <m/>
    <m/>
    <n v="0"/>
    <n v="1"/>
    <n v="4.1597804042609203"/>
    <n v="0.55921846827391997"/>
    <n v="2048.2792991532201"/>
    <m/>
    <n v="-1"/>
    <n v="-1"/>
    <n v="-1"/>
    <n v="-1"/>
    <n v="0"/>
    <m/>
    <m/>
    <s v="Banana River A"/>
    <n v="-1"/>
    <m/>
    <m/>
    <n v="333"/>
    <x v="0"/>
    <m/>
    <x v="0"/>
    <m/>
    <n v="199.99999995902101"/>
    <n v="1.6612159766000001"/>
  </r>
  <r>
    <n v="830000"/>
    <n v="1400000"/>
    <n v="1400000"/>
    <x v="0"/>
    <x v="0"/>
    <s v="BR1-2"/>
    <s v="62-304.520 (9), F.A.C."/>
    <n v="0.67"/>
    <n v="0.72"/>
    <s v="US Air Force"/>
    <n v="6.9796319369140006E-2"/>
    <n v="3308.2380267690201"/>
    <n v="7.1114763377613599"/>
    <n v="0.94803848673705005"/>
    <n v="0.49635487365648001"/>
    <n v="6.6169596994529997E-2"/>
    <n v="230.902837865507"/>
    <n v="1730"/>
    <s v="Military"/>
    <n v="1730"/>
    <s v="US Air Force                                    Brevard County"/>
    <s v="US Air Force"/>
    <m/>
    <m/>
    <m/>
    <n v="0"/>
    <n v="1"/>
    <n v="0.49635487365648001"/>
    <n v="6.6169596994529997E-2"/>
    <n v="2043.7085487439499"/>
    <m/>
    <n v="-1"/>
    <n v="-1"/>
    <n v="-1"/>
    <n v="-1"/>
    <n v="0"/>
    <m/>
    <m/>
    <s v="Banana River A"/>
    <n v="-1"/>
    <m/>
    <m/>
    <n v="333"/>
    <x v="0"/>
    <m/>
    <x v="0"/>
    <m/>
    <n v="82.497737432502106"/>
    <n v="1.6575089609"/>
  </r>
  <r>
    <n v="830000"/>
    <n v="1400000"/>
    <n v="1400000"/>
    <x v="0"/>
    <x v="0"/>
    <s v="BR1-2"/>
    <s v="62-304.520 (9), F.A.C."/>
    <n v="0.67"/>
    <n v="0.72"/>
    <s v="US Air Force"/>
    <n v="1.9691475357999999E-4"/>
    <n v="3361.3431316462802"/>
    <n v="7.4141874181091998"/>
    <n v="0.98143071809170002"/>
    <n v="1.4599628884299999E-3"/>
    <n v="1.9325818800000001E-4"/>
    <n v="0.66189805446594996"/>
    <n v="1730"/>
    <s v="Military"/>
    <n v="1730"/>
    <s v="US Air Force                                    Brevard County"/>
    <s v="US Air Force"/>
    <m/>
    <m/>
    <m/>
    <n v="0"/>
    <n v="1"/>
    <n v="1.4599628884299999E-3"/>
    <n v="1.9325818800000001E-4"/>
    <n v="0.66189805386935996"/>
    <m/>
    <n v="-1"/>
    <n v="-1"/>
    <n v="-1"/>
    <n v="-1"/>
    <n v="0"/>
    <m/>
    <m/>
    <s v="Banana River A"/>
    <n v="-1"/>
    <m/>
    <m/>
    <n v="333"/>
    <x v="0"/>
    <m/>
    <x v="0"/>
    <m/>
    <n v="35.298929290302297"/>
    <n v="5.3681919999999997E-4"/>
  </r>
  <r>
    <n v="830000"/>
    <n v="1400000"/>
    <n v="1400000"/>
    <x v="0"/>
    <x v="0"/>
    <s v="BR1-2"/>
    <s v="62-304.520 (9), F.A.C."/>
    <n v="0.67"/>
    <n v="0.72"/>
    <s v="US Air Force"/>
    <n v="0.39114540661592001"/>
    <n v="3361.3431316462802"/>
    <n v="7.4141874181091998"/>
    <n v="0.98143071809170002"/>
    <n v="2.9000253523830199"/>
    <n v="0.38388211729333999"/>
    <n v="1314.77392600344"/>
    <n v="1730"/>
    <s v="Military"/>
    <n v="1730"/>
    <s v="US Air Force                                    Brevard County"/>
    <s v="US Air Force"/>
    <m/>
    <m/>
    <m/>
    <n v="0"/>
    <n v="1"/>
    <n v="2.9000253523830199"/>
    <n v="0.38388211729333999"/>
    <n v="1314.77392600344"/>
    <m/>
    <n v="-1"/>
    <n v="-1"/>
    <n v="-1"/>
    <n v="-1"/>
    <n v="0"/>
    <m/>
    <m/>
    <s v="Banana River A"/>
    <n v="-1"/>
    <m/>
    <m/>
    <n v="333"/>
    <x v="0"/>
    <m/>
    <x v="0"/>
    <m/>
    <n v="159.44625552491101"/>
    <n v="1.0663211078999999"/>
  </r>
  <r>
    <n v="830000"/>
    <n v="1400000"/>
    <n v="1400000"/>
    <x v="0"/>
    <x v="0"/>
    <s v="BR1-2"/>
    <s v="62-304.520 (9), F.A.C."/>
    <n v="0.67"/>
    <n v="0.72"/>
    <s v="US Air Force"/>
    <n v="3.2581202996970003E-2"/>
    <n v="3361.3431316462802"/>
    <n v="7.4141874181091998"/>
    <n v="0.98143071809170002"/>
    <n v="0.24156314532702999"/>
    <n v="3.1976193453609997E-2"/>
    <n v="109.516602914655"/>
    <n v="1730"/>
    <s v="Military"/>
    <n v="1730"/>
    <s v="US Air Force                                    Brevard County"/>
    <s v="US Air Force"/>
    <m/>
    <m/>
    <m/>
    <n v="0"/>
    <n v="1"/>
    <n v="0.24156314532702999"/>
    <n v="3.1976193453609997E-2"/>
    <n v="109.516602914654"/>
    <m/>
    <n v="-1"/>
    <n v="-1"/>
    <n v="-1"/>
    <n v="-1"/>
    <n v="0"/>
    <m/>
    <m/>
    <s v="Banana River A"/>
    <n v="-1"/>
    <m/>
    <m/>
    <n v="333"/>
    <x v="0"/>
    <m/>
    <x v="0"/>
    <m/>
    <n v="56.496957600887399"/>
    <n v="8.8821251399999995E-2"/>
  </r>
  <r>
    <n v="830000"/>
    <n v="1400000"/>
    <n v="1400000"/>
    <x v="0"/>
    <x v="0"/>
    <s v="BR1-2"/>
    <s v="62-304.520 (9), F.A.C."/>
    <n v="0.67"/>
    <n v="0.72"/>
    <s v="US Air Force"/>
    <n v="0.19380067781579"/>
    <n v="3361.3431316462802"/>
    <n v="7.4141874181091998"/>
    <n v="0.98143071809170002"/>
    <n v="1.4368745470829301"/>
    <n v="0.19020193839541"/>
    <n v="651.43057728452902"/>
    <n v="8140"/>
    <s v="Roads and Highways"/>
    <n v="8140"/>
    <s v="US Air Force                                    Brevard County"/>
    <s v="US Air Force"/>
    <m/>
    <m/>
    <m/>
    <n v="0"/>
    <n v="1"/>
    <n v="1.4368745470829301"/>
    <n v="0.19020193839541"/>
    <n v="651.43057728519102"/>
    <m/>
    <n v="-1"/>
    <n v="-1"/>
    <n v="-1"/>
    <n v="-1"/>
    <n v="0"/>
    <m/>
    <m/>
    <s v="Banana River A"/>
    <n v="-1"/>
    <m/>
    <m/>
    <n v="333"/>
    <x v="0"/>
    <m/>
    <x v="0"/>
    <m/>
    <n v="145.13726473009299"/>
    <n v="0.52832974639999997"/>
  </r>
  <r>
    <n v="830000"/>
    <n v="1400000"/>
    <n v="1400000"/>
    <x v="0"/>
    <x v="0"/>
    <s v="BR1-2"/>
    <s v="62-304.520 (9), F.A.C."/>
    <n v="0.67"/>
    <n v="0.72"/>
    <s v="US Air Force"/>
    <n v="8.6409311904299992E-3"/>
    <n v="3297.28312397833"/>
    <n v="7.0886283707571698"/>
    <n v="0.94496195102818004"/>
    <n v="6.1252349986270001E-2"/>
    <n v="8.1653511964100006E-3"/>
    <n v="28.4915965896793"/>
    <n v="1730"/>
    <s v="Military"/>
    <n v="1730"/>
    <s v="US Air Force                                    Brevard County"/>
    <s v="US Air Force"/>
    <m/>
    <m/>
    <m/>
    <n v="0"/>
    <n v="1"/>
    <n v="6.1252349986270001E-2"/>
    <n v="8.1653511964100006E-3"/>
    <n v="2036.9410107691899"/>
    <m/>
    <n v="-1"/>
    <n v="-1"/>
    <n v="-1"/>
    <n v="-1"/>
    <n v="0"/>
    <m/>
    <m/>
    <s v="Banana River A"/>
    <n v="-1"/>
    <m/>
    <m/>
    <n v="333"/>
    <x v="0"/>
    <m/>
    <x v="0"/>
    <m/>
    <n v="29.0272605138091"/>
    <n v="1.6520202845"/>
  </r>
  <r>
    <n v="830000"/>
    <n v="1400000"/>
    <n v="1400000"/>
    <x v="0"/>
    <x v="0"/>
    <s v="BR1-2"/>
    <s v="62-304.520 (9), F.A.C."/>
    <n v="0.67"/>
    <n v="0.72"/>
    <s v="US Air Force"/>
    <n v="0.61776345366790997"/>
    <n v="3306.98399461792"/>
    <n v="6.2889205391251499"/>
    <n v="0.85167704338156003"/>
    <n v="3.8850652720930201"/>
    <n v="0.52613495172906999"/>
    <n v="2042.93385373968"/>
    <n v="1730"/>
    <s v="Military"/>
    <n v="1730"/>
    <s v="US Air Force                                    Brevard County"/>
    <s v="US Air Force"/>
    <m/>
    <m/>
    <m/>
    <n v="0"/>
    <n v="1"/>
    <n v="3.8850652720930201"/>
    <n v="0.52613495172906999"/>
    <n v="2042.93385373968"/>
    <m/>
    <n v="-1"/>
    <n v="-1"/>
    <n v="-1"/>
    <n v="-1"/>
    <n v="0"/>
    <m/>
    <m/>
    <s v="Banana River A"/>
    <n v="-1"/>
    <m/>
    <m/>
    <n v="333"/>
    <x v="0"/>
    <m/>
    <x v="0"/>
    <m/>
    <n v="200"/>
    <n v="1.6568806599999999"/>
  </r>
  <r>
    <n v="830000"/>
    <n v="1400000"/>
    <n v="1400000"/>
    <x v="0"/>
    <x v="0"/>
    <s v="BR1-2"/>
    <s v="62-304.520 (9), F.A.C."/>
    <n v="0.67"/>
    <n v="0.72"/>
    <s v="Natural Lands"/>
    <n v="0.17230334587619001"/>
    <n v="3115.1523657918501"/>
    <n v="6.7963588800616801"/>
    <n v="0.90223962740494001"/>
    <n v="1.1710353748100399"/>
    <n v="0.15545890658396"/>
    <n v="536.75117554009205"/>
    <n v="3200"/>
    <s v="Shrub and Brushland"/>
    <n v="3200"/>
    <s v="US Air Force                                    Brevard County"/>
    <s v="US Air Force"/>
    <m/>
    <m/>
    <s v="Natural Lands"/>
    <n v="0"/>
    <n v="1"/>
    <n v="1.1710353748100399"/>
    <n v="0.15545890658396"/>
    <n v="536.75117554009205"/>
    <m/>
    <n v="-1"/>
    <n v="-1"/>
    <n v="-1"/>
    <n v="-1"/>
    <n v="0"/>
    <m/>
    <m/>
    <s v="Banana River A"/>
    <n v="-1"/>
    <m/>
    <m/>
    <n v="333"/>
    <x v="0"/>
    <m/>
    <x v="0"/>
    <m/>
    <n v="130.99123333637399"/>
    <n v="0.43532131029999999"/>
  </r>
  <r>
    <n v="830000"/>
    <n v="1400000"/>
    <n v="1400000"/>
    <x v="0"/>
    <x v="0"/>
    <s v="BR1-2"/>
    <s v="62-304.520 (9), F.A.C."/>
    <n v="0.67"/>
    <n v="0.72"/>
    <s v="US Air Force"/>
    <n v="0.19454376646880001"/>
    <n v="3115.1523657918501"/>
    <n v="6.7963588800616801"/>
    <n v="0.90223962740494001"/>
    <n v="1.32218925480091"/>
    <n v="0.17552509537277"/>
    <n v="606.03347436535796"/>
    <n v="1730"/>
    <s v="Military"/>
    <n v="1730"/>
    <s v="US Air Force                                    Brevard County"/>
    <s v="US Air Force"/>
    <m/>
    <m/>
    <m/>
    <n v="0"/>
    <n v="1"/>
    <n v="1.32218925480091"/>
    <n v="0.17552509537277"/>
    <n v="675.92219306350705"/>
    <m/>
    <n v="-1"/>
    <n v="-1"/>
    <n v="-1"/>
    <n v="-1"/>
    <n v="0"/>
    <m/>
    <m/>
    <s v="Banana River A"/>
    <n v="-1"/>
    <m/>
    <m/>
    <n v="333"/>
    <x v="0"/>
    <m/>
    <x v="0"/>
    <m/>
    <n v="137.64401059488401"/>
    <n v="0.54819318169999998"/>
  </r>
  <r>
    <n v="830000"/>
    <n v="1400000"/>
    <n v="1400000"/>
    <x v="0"/>
    <x v="0"/>
    <s v="BR1-2"/>
    <s v="62-304.520 (9), F.A.C."/>
    <n v="0.67"/>
    <n v="0.72"/>
    <s v="US Air Force"/>
    <n v="0.22848129734520001"/>
    <n v="3115.1523657918501"/>
    <n v="6.7963588800616801"/>
    <n v="0.90223962740494001"/>
    <n v="1.55284089414009"/>
    <n v="0.20614488058572999"/>
    <n v="711.75405396410304"/>
    <n v="8140"/>
    <s v="Roads and Highways"/>
    <n v="8140"/>
    <s v="US Air Force                                    Brevard County"/>
    <s v="US Air Force"/>
    <m/>
    <m/>
    <m/>
    <n v="0"/>
    <n v="1"/>
    <n v="1.55284089414009"/>
    <n v="0.20614488058572999"/>
    <n v="711.75405396410304"/>
    <m/>
    <n v="-1"/>
    <n v="-1"/>
    <n v="-1"/>
    <n v="-1"/>
    <n v="0"/>
    <m/>
    <m/>
    <s v="Banana River A"/>
    <n v="-1"/>
    <m/>
    <m/>
    <n v="333"/>
    <x v="0"/>
    <m/>
    <x v="0"/>
    <m/>
    <n v="153.71132139786701"/>
    <n v="0.57725389620000001"/>
  </r>
  <r>
    <n v="830000"/>
    <n v="1400000"/>
    <n v="1400000"/>
    <x v="0"/>
    <x v="0"/>
    <s v="BR1-2"/>
    <s v="62-304.520 (9), F.A.C."/>
    <n v="0.67"/>
    <n v="0.72"/>
    <s v="US Air Force"/>
    <n v="0.51720973249767999"/>
    <n v="3316.29185875961"/>
    <n v="6.1207539176274803"/>
    <n v="0.81734063364039999"/>
    <n v="3.16571349642027"/>
    <n v="0.42273653048463999"/>
    <n v="1715.2184251533099"/>
    <n v="1730"/>
    <s v="Military"/>
    <n v="1730"/>
    <s v="US Air Force                                    Brevard County"/>
    <s v="US Air Force"/>
    <m/>
    <m/>
    <m/>
    <n v="0"/>
    <n v="1"/>
    <n v="3.16571349642027"/>
    <n v="0.42273653048463999"/>
    <n v="1715.2184251533099"/>
    <m/>
    <n v="-1"/>
    <n v="-1"/>
    <n v="-1"/>
    <n v="-1"/>
    <n v="0"/>
    <m/>
    <m/>
    <s v="Banana River A"/>
    <n v="-1"/>
    <m/>
    <m/>
    <n v="333"/>
    <x v="0"/>
    <m/>
    <x v="0"/>
    <m/>
    <n v="183.71857534359199"/>
    <n v="1.3910936133"/>
  </r>
  <r>
    <n v="830000"/>
    <n v="1400000"/>
    <n v="1400000"/>
    <x v="0"/>
    <x v="0"/>
    <s v="BR1-2"/>
    <s v="62-304.520 (9), F.A.C."/>
    <n v="0.67"/>
    <n v="0.72"/>
    <s v="US Air Force"/>
    <n v="9.4100804886949996E-2"/>
    <n v="3316.29185875961"/>
    <n v="6.1207539176274803"/>
    <n v="0.81734063364039999"/>
    <n v="0.57596787016370998"/>
    <n v="7.6912411492370006E-2"/>
    <n v="312.06573314932899"/>
    <n v="8140"/>
    <s v="Roads and Highways"/>
    <n v="8140"/>
    <s v="US Air Force                                    Brevard County"/>
    <s v="US Air Force"/>
    <m/>
    <m/>
    <m/>
    <n v="0"/>
    <n v="1"/>
    <n v="0.57596787016370998"/>
    <n v="7.6912411492370006E-2"/>
    <n v="312.06573314932899"/>
    <m/>
    <n v="-1"/>
    <n v="-1"/>
    <n v="-1"/>
    <n v="-1"/>
    <n v="0"/>
    <m/>
    <m/>
    <s v="Banana River A"/>
    <n v="-1"/>
    <m/>
    <m/>
    <n v="333"/>
    <x v="0"/>
    <m/>
    <x v="0"/>
    <m/>
    <n v="95.858942272428195"/>
    <n v="0.25309467410000003"/>
  </r>
  <r>
    <n v="830000"/>
    <n v="1400000"/>
    <n v="1400000"/>
    <x v="0"/>
    <x v="0"/>
    <s v="BR1-2"/>
    <s v="62-304.520 (9), F.A.C."/>
    <n v="0.67"/>
    <n v="0.72"/>
    <s v="US Air Force"/>
    <n v="6.4530756764000002E-3"/>
    <n v="3316.29185875961"/>
    <n v="6.1207539176274803"/>
    <n v="0.81734063364039999"/>
    <n v="3.9497688227069998E-2"/>
    <n v="5.2743609622700003E-3"/>
    <n v="21.400282329605002"/>
    <n v="1730"/>
    <s v="Military"/>
    <n v="1730"/>
    <s v="US Air Force                                    Brevard County"/>
    <s v="US Air Force"/>
    <m/>
    <m/>
    <m/>
    <n v="0"/>
    <n v="1"/>
    <n v="3.9497688227069998E-2"/>
    <n v="5.2743609622700003E-3"/>
    <n v="21.400282329604298"/>
    <m/>
    <n v="-1"/>
    <n v="-1"/>
    <n v="-1"/>
    <n v="-1"/>
    <n v="0"/>
    <m/>
    <m/>
    <s v="Banana River A"/>
    <n v="-1"/>
    <m/>
    <m/>
    <n v="333"/>
    <x v="0"/>
    <m/>
    <x v="0"/>
    <m/>
    <n v="25.389204075766401"/>
    <n v="1.7356271199999999E-2"/>
  </r>
  <r>
    <n v="830000"/>
    <n v="1400000"/>
    <n v="1400000"/>
    <x v="0"/>
    <x v="0"/>
    <s v="BR1-2"/>
    <s v="62-304.520 (9), F.A.C."/>
    <n v="0.67"/>
    <n v="0.72"/>
    <s v="US Air Force"/>
    <n v="0.61776345375996"/>
    <n v="3319.2048824522099"/>
    <n v="6.18881612731803"/>
    <n v="0.82757345657697001"/>
    <n v="3.82322442549737"/>
    <n v="0.51124463677506005"/>
    <n v="2050.4834719206201"/>
    <n v="1730"/>
    <s v="Military"/>
    <n v="1730"/>
    <s v="US Air Force                                    Brevard County"/>
    <s v="US Air Force"/>
    <m/>
    <m/>
    <m/>
    <n v="0"/>
    <n v="1"/>
    <n v="3.82322442549737"/>
    <n v="0.51124463677506005"/>
    <n v="2050.4834719206201"/>
    <m/>
    <n v="-1"/>
    <n v="-1"/>
    <n v="-1"/>
    <n v="-1"/>
    <n v="0"/>
    <m/>
    <m/>
    <s v="Banana River A"/>
    <n v="-1"/>
    <m/>
    <m/>
    <n v="333"/>
    <x v="0"/>
    <m/>
    <x v="0"/>
    <m/>
    <n v="200.00000001490099"/>
    <n v="1.6630036268999999"/>
  </r>
  <r>
    <n v="830000"/>
    <n v="1400000"/>
    <n v="1400000"/>
    <x v="0"/>
    <x v="0"/>
    <s v="BR1-2"/>
    <s v="62-304.520 (9), F.A.C."/>
    <n v="0.67"/>
    <n v="0.72"/>
    <s v="Natural Lands"/>
    <n v="4.2154555580990002E-2"/>
    <n v="2522.97158487659"/>
    <n v="4.6589093525055496"/>
    <n v="0.59193359280849001"/>
    <n v="0.19639425324699"/>
    <n v="2.4952697538300001E-2"/>
    <n v="106.35474590394401"/>
    <n v="6430"/>
    <s v="Wet prairies"/>
    <n v="6430"/>
    <s v="US Air Force                                    Brevard County"/>
    <s v="US Air Force"/>
    <m/>
    <m/>
    <s v="Natural Lands"/>
    <n v="0"/>
    <n v="1"/>
    <n v="0.19639425324699"/>
    <n v="2.4952697538300001E-2"/>
    <n v="520.40325811247806"/>
    <m/>
    <n v="-1"/>
    <n v="-1"/>
    <n v="-1"/>
    <n v="-1"/>
    <n v="0"/>
    <m/>
    <m/>
    <s v="Banana River A"/>
    <n v="-1"/>
    <m/>
    <m/>
    <n v="333"/>
    <x v="0"/>
    <m/>
    <x v="0"/>
    <m/>
    <n v="64.796673014991796"/>
    <n v="0.42206265859999997"/>
  </r>
  <r>
    <n v="830000"/>
    <n v="1400000"/>
    <n v="1400000"/>
    <x v="0"/>
    <x v="0"/>
    <s v="BR1-2"/>
    <s v="62-304.520 (9), F.A.C."/>
    <n v="0.67"/>
    <n v="0.72"/>
    <s v="Natural Lands"/>
    <n v="0.23590451025489001"/>
    <n v="2522.97158487659"/>
    <n v="4.6589093525055496"/>
    <n v="0.59193359280849001"/>
    <n v="1.0990577291247401"/>
    <n v="0.1396398043149"/>
    <n v="595.180376117317"/>
    <n v="3100"/>
    <s v="Herbaceous Dry Prairie"/>
    <n v="3100"/>
    <s v="US Air Force                                    Brevard County"/>
    <s v="US Air Force"/>
    <m/>
    <m/>
    <s v="Natural Lands"/>
    <n v="0"/>
    <n v="1"/>
    <n v="1.0990577291247401"/>
    <n v="0.1396398043149"/>
    <n v="944.49547013400502"/>
    <m/>
    <n v="-1"/>
    <n v="-1"/>
    <n v="-1"/>
    <n v="-1"/>
    <n v="0"/>
    <m/>
    <m/>
    <s v="Banana River A"/>
    <n v="-1"/>
    <m/>
    <m/>
    <n v="333"/>
    <x v="0"/>
    <m/>
    <x v="0"/>
    <m/>
    <n v="134.87759686443101"/>
    <n v="0.76601416879999995"/>
  </r>
  <r>
    <n v="830000"/>
    <n v="1400000"/>
    <n v="1400000"/>
    <x v="0"/>
    <x v="0"/>
    <s v="BR1-2"/>
    <s v="62-304.520 (9), F.A.C."/>
    <n v="0.67"/>
    <n v="0.72"/>
    <s v="US Air Force"/>
    <n v="0.61776345359886997"/>
    <n v="3338.5581945310601"/>
    <n v="6.6850002395177199"/>
    <n v="0.91268091762925996"/>
    <n v="4.1297488352737597"/>
    <n v="0.56382091570843995"/>
    <n v="2062.4392402943299"/>
    <n v="1730"/>
    <s v="Military"/>
    <n v="1730"/>
    <s v="US Air Force                                    Brevard County"/>
    <s v="US Air Force"/>
    <m/>
    <m/>
    <m/>
    <n v="0"/>
    <n v="1"/>
    <n v="4.1297488352737597"/>
    <n v="0.56382091570843995"/>
    <n v="2062.4392402943299"/>
    <m/>
    <n v="-1"/>
    <n v="-1"/>
    <n v="-1"/>
    <n v="-1"/>
    <n v="0"/>
    <m/>
    <m/>
    <s v="Banana River A"/>
    <n v="-1"/>
    <m/>
    <m/>
    <n v="333"/>
    <x v="0"/>
    <m/>
    <x v="0"/>
    <m/>
    <n v="199.99999998882399"/>
    <n v="1.6727001137999999"/>
  </r>
  <r>
    <n v="830000"/>
    <n v="1400000"/>
    <n v="1400000"/>
    <x v="0"/>
    <x v="0"/>
    <s v="BR1-2"/>
    <s v="62-304.520 (9), F.A.C."/>
    <n v="0.67"/>
    <n v="0.72"/>
    <s v="US Air Force"/>
    <n v="0.54550173994275997"/>
    <n v="3319.3713655899601"/>
    <n v="7.2020522927878003"/>
    <n v="0.95766237453259995"/>
    <n v="3.9287320568745301"/>
    <n v="0.52240649158524999"/>
    <n v="1810.72285544551"/>
    <n v="1730"/>
    <s v="Military"/>
    <n v="1730"/>
    <s v="US Air Force                                    Brevard County"/>
    <s v="US Air Force"/>
    <m/>
    <m/>
    <m/>
    <n v="0"/>
    <n v="1"/>
    <n v="3.9287320568745301"/>
    <n v="0.52240649158524999"/>
    <n v="1810.72285544551"/>
    <m/>
    <n v="-1"/>
    <n v="-1"/>
    <n v="-1"/>
    <n v="-1"/>
    <n v="0"/>
    <m/>
    <m/>
    <s v="Banana River A"/>
    <n v="-1"/>
    <m/>
    <m/>
    <n v="333"/>
    <x v="0"/>
    <m/>
    <x v="0"/>
    <m/>
    <n v="186.25094972270901"/>
    <n v="1.4685505721000001"/>
  </r>
  <r>
    <n v="830000"/>
    <n v="1400000"/>
    <n v="1400000"/>
    <x v="0"/>
    <x v="0"/>
    <s v="BR1-2"/>
    <s v="62-304.520 (9), F.A.C."/>
    <n v="0.67"/>
    <n v="0.72"/>
    <s v="US Air Force"/>
    <n v="7.2261634098489999E-2"/>
    <n v="3319.3713655899601"/>
    <n v="7.2020522927878003"/>
    <n v="0.95766237453259995"/>
    <n v="0.52043206753967997"/>
    <n v="6.9202248098370001E-2"/>
    <n v="239.86319905729599"/>
    <n v="8140"/>
    <s v="Roads and Highways"/>
    <n v="8140"/>
    <s v="US Air Force                                    Brevard County"/>
    <s v="US Air Force"/>
    <m/>
    <m/>
    <m/>
    <n v="0"/>
    <n v="1"/>
    <n v="0.52043206753967997"/>
    <n v="6.9202248098370001E-2"/>
    <n v="239.86319905729701"/>
    <m/>
    <n v="-1"/>
    <n v="-1"/>
    <n v="-1"/>
    <n v="-1"/>
    <n v="0"/>
    <m/>
    <m/>
    <s v="Banana River A"/>
    <n v="-1"/>
    <m/>
    <m/>
    <n v="333"/>
    <x v="0"/>
    <m/>
    <x v="0"/>
    <m/>
    <n v="85.381666560654494"/>
    <n v="0.19453625229999999"/>
  </r>
  <r>
    <n v="830000"/>
    <n v="1400000"/>
    <n v="1400000"/>
    <x v="0"/>
    <x v="0"/>
    <s v="BR1-2"/>
    <s v="62-304.520 (9), F.A.C."/>
    <n v="0.67"/>
    <n v="0.72"/>
    <s v="US Air Force"/>
    <n v="0.61776345350680995"/>
    <n v="3320.1925871468602"/>
    <n v="6.1907600979402799"/>
    <n v="0.82784233185352996"/>
    <n v="3.8244253379358"/>
    <n v="0.51141073788497005"/>
    <n v="2051.0936389435801"/>
    <n v="1730"/>
    <s v="Military"/>
    <n v="1730"/>
    <s v="US Air Force                                    Brevard County"/>
    <s v="US Air Force"/>
    <m/>
    <m/>
    <m/>
    <n v="0"/>
    <n v="1"/>
    <n v="3.8244253379358"/>
    <n v="0.51141073788497005"/>
    <n v="2051.0936389435801"/>
    <m/>
    <n v="-1"/>
    <n v="-1"/>
    <n v="-1"/>
    <n v="-1"/>
    <n v="0"/>
    <m/>
    <m/>
    <s v="Banana River A"/>
    <n v="-1"/>
    <m/>
    <m/>
    <n v="333"/>
    <x v="0"/>
    <m/>
    <x v="0"/>
    <m/>
    <n v="199.999999973923"/>
    <n v="1.6634984906000001"/>
  </r>
  <r>
    <n v="830000"/>
    <n v="1400000"/>
    <n v="1400000"/>
    <x v="0"/>
    <x v="0"/>
    <s v="BR1-2"/>
    <s v="62-304.520 (9), F.A.C."/>
    <n v="0.67"/>
    <n v="0.72"/>
    <s v="US Air Force"/>
    <n v="0.61776345375996"/>
    <n v="3321.3767936897898"/>
    <n v="6.19304029150892"/>
    <n v="0.82815353645995005"/>
    <n v="3.8258339597571802"/>
    <n v="0.51160298892703004"/>
    <n v="2051.8251993080098"/>
    <n v="1730"/>
    <s v="Military"/>
    <n v="1730"/>
    <s v="US Air Force                                    Brevard County"/>
    <s v="US Air Force"/>
    <m/>
    <m/>
    <m/>
    <n v="0"/>
    <n v="1"/>
    <n v="3.8258339597571802"/>
    <n v="0.51160298892703004"/>
    <n v="2051.8251993080098"/>
    <m/>
    <n v="-1"/>
    <n v="-1"/>
    <n v="-1"/>
    <n v="-1"/>
    <n v="0"/>
    <m/>
    <m/>
    <s v="Banana River A"/>
    <n v="-1"/>
    <m/>
    <m/>
    <n v="333"/>
    <x v="0"/>
    <m/>
    <x v="0"/>
    <m/>
    <n v="200.00000001490099"/>
    <n v="1.664091808"/>
  </r>
  <r>
    <n v="830000"/>
    <n v="1400000"/>
    <n v="1400000"/>
    <x v="0"/>
    <x v="0"/>
    <s v="BR1-2"/>
    <s v="62-304.520 (9), F.A.C."/>
    <n v="0.67"/>
    <n v="0.72"/>
    <s v="US Air Force"/>
    <n v="0.61776345373694996"/>
    <n v="3338.5581940335801"/>
    <n v="6.6850002385215701"/>
    <n v="0.91268091749325997"/>
    <n v="4.1297488355814496"/>
    <n v="0.56382091575045001"/>
    <n v="2062.43924044799"/>
    <n v="1730"/>
    <s v="Military"/>
    <n v="1730"/>
    <s v="US Air Force                                    Brevard County"/>
    <s v="US Air Force"/>
    <m/>
    <m/>
    <m/>
    <n v="0"/>
    <n v="1"/>
    <n v="4.1297488355814496"/>
    <n v="0.56382091575045001"/>
    <n v="2062.43924044799"/>
    <m/>
    <n v="-1"/>
    <n v="-1"/>
    <n v="-1"/>
    <n v="-1"/>
    <n v="0"/>
    <m/>
    <m/>
    <s v="Banana River A"/>
    <n v="-1"/>
    <m/>
    <m/>
    <n v="333"/>
    <x v="0"/>
    <m/>
    <x v="0"/>
    <m/>
    <n v="200.00000001117499"/>
    <n v="1.6727001139"/>
  </r>
  <r>
    <n v="830000"/>
    <n v="1400000"/>
    <n v="1400000"/>
    <x v="0"/>
    <x v="0"/>
    <s v="BR1-2"/>
    <s v="62-304.520 (9), F.A.C."/>
    <n v="0.67"/>
    <n v="0.72"/>
    <s v="US Air Force"/>
    <n v="0.61776345343776995"/>
    <n v="3345.3204468328299"/>
    <n v="6.6984627605974802"/>
    <n v="0.91452256994563996"/>
    <n v="4.1380654877110503"/>
    <n v="0.56495862105641004"/>
    <n v="2066.6167120914602"/>
    <n v="1730"/>
    <s v="Military"/>
    <n v="1730"/>
    <s v="US Air Force                                    Brevard County"/>
    <s v="US Air Force"/>
    <m/>
    <m/>
    <m/>
    <n v="0"/>
    <n v="1"/>
    <n v="4.1380654877110503"/>
    <n v="0.56495862105641004"/>
    <n v="2066.6167120914602"/>
    <m/>
    <n v="-1"/>
    <n v="-1"/>
    <n v="-1"/>
    <n v="-1"/>
    <n v="0"/>
    <m/>
    <m/>
    <s v="Banana River A"/>
    <n v="-1"/>
    <m/>
    <m/>
    <n v="333"/>
    <x v="0"/>
    <m/>
    <x v="0"/>
    <m/>
    <n v="199.99999996274701"/>
    <n v="1.6760881688"/>
  </r>
  <r>
    <n v="830000"/>
    <n v="1400000"/>
    <n v="1400000"/>
    <x v="0"/>
    <x v="0"/>
    <s v="BR1-2"/>
    <s v="62-304.520 (9), F.A.C."/>
    <n v="0.67"/>
    <n v="0.72"/>
    <s v="US Air Force"/>
    <n v="0.61751349241328002"/>
    <n v="3328.1295781082999"/>
    <n v="6.6643386400479097"/>
    <n v="0.90985013124033998"/>
    <n v="4.1153190282408101"/>
    <n v="0.56184473211491004"/>
    <n v="2055.1649189816198"/>
    <n v="1730"/>
    <s v="Military"/>
    <n v="1730"/>
    <s v="US Air Force                                    Brevard County"/>
    <s v="US Air Force"/>
    <m/>
    <m/>
    <m/>
    <n v="0"/>
    <n v="1"/>
    <n v="4.1153190282408101"/>
    <n v="0.56184473211491004"/>
    <n v="2055.1649189816198"/>
    <m/>
    <n v="-1"/>
    <n v="-1"/>
    <n v="-1"/>
    <n v="-1"/>
    <n v="0"/>
    <m/>
    <m/>
    <s v="Banana River A"/>
    <n v="-1"/>
    <m/>
    <m/>
    <n v="333"/>
    <x v="0"/>
    <m/>
    <x v="0"/>
    <m/>
    <n v="199.19088705234901"/>
    <n v="1.6668004209"/>
  </r>
  <r>
    <n v="830000"/>
    <n v="1400000"/>
    <n v="1400000"/>
    <x v="0"/>
    <x v="0"/>
    <s v="BR1-2"/>
    <s v="62-304.520 (9), F.A.C."/>
    <n v="0.67"/>
    <n v="0.72"/>
    <s v="US Air Force"/>
    <n v="2.5003561118000002E-4"/>
    <n v="3328.1295781082999"/>
    <n v="6.6643386400479097"/>
    <n v="0.90985013124033998"/>
    <n v="1.6663219850000001E-3"/>
    <n v="2.2749493364999999E-4"/>
    <n v="0.83215091316517997"/>
    <n v="8140"/>
    <s v="Roads and Highways"/>
    <n v="8140"/>
    <s v="US Air Force                                    Brevard County"/>
    <s v="US Air Force"/>
    <m/>
    <m/>
    <m/>
    <n v="0"/>
    <n v="1"/>
    <n v="1.6663219850000001E-3"/>
    <n v="2.2749493364999999E-4"/>
    <n v="0.83215091316458001"/>
    <m/>
    <n v="-1"/>
    <n v="-1"/>
    <n v="-1"/>
    <n v="-1"/>
    <n v="0"/>
    <m/>
    <m/>
    <s v="Banana River A"/>
    <n v="-1"/>
    <m/>
    <m/>
    <n v="333"/>
    <x v="0"/>
    <m/>
    <x v="0"/>
    <m/>
    <n v="5.0022631919017497"/>
    <n v="6.7489939999999999E-4"/>
  </r>
  <r>
    <n v="830000"/>
    <n v="1400000"/>
    <n v="1400000"/>
    <x v="0"/>
    <x v="0"/>
    <s v="BR1-2"/>
    <s v="62-304.520 (9), F.A.C."/>
    <n v="0.67"/>
    <n v="0.72"/>
    <s v="US Air Force"/>
    <n v="0.61776345371394004"/>
    <n v="3338.4659568230099"/>
    <n v="6.22508130422601"/>
    <n v="0.83245356225264"/>
    <n v="3.8456277261487402"/>
    <n v="0.51425938767365997"/>
    <n v="2062.3822595933898"/>
    <n v="1730"/>
    <s v="Military"/>
    <n v="1730"/>
    <s v="US Air Force                                    Brevard County"/>
    <s v="US Air Force"/>
    <m/>
    <m/>
    <m/>
    <n v="0"/>
    <n v="1"/>
    <n v="3.8456277261487402"/>
    <n v="0.51425938767365997"/>
    <n v="2062.3822595933898"/>
    <m/>
    <n v="-1"/>
    <n v="-1"/>
    <n v="-1"/>
    <n v="-1"/>
    <n v="0"/>
    <m/>
    <m/>
    <s v="Banana River A"/>
    <n v="-1"/>
    <m/>
    <m/>
    <n v="333"/>
    <x v="0"/>
    <m/>
    <x v="0"/>
    <m/>
    <n v="200.00000000745001"/>
    <n v="1.6726539007000001"/>
  </r>
  <r>
    <n v="830000"/>
    <n v="1400000"/>
    <n v="1400000"/>
    <x v="0"/>
    <x v="0"/>
    <s v="BR1-2"/>
    <s v="62-304.520 (9), F.A.C."/>
    <n v="0.67"/>
    <n v="0.72"/>
    <s v="US Air Force"/>
    <n v="0.32046035019991997"/>
    <n v="3383.0555629712599"/>
    <n v="6.6220423723153496"/>
    <n v="0.88637606622739995"/>
    <n v="2.1221020176708798"/>
    <n v="0.28404838459206"/>
    <n v="1084.13517045556"/>
    <n v="1730"/>
    <s v="Military"/>
    <n v="1730"/>
    <s v="US Air Force                                    Brevard County"/>
    <s v="US Air Force"/>
    <m/>
    <m/>
    <m/>
    <n v="0"/>
    <n v="1"/>
    <n v="2.1221020176708798"/>
    <n v="0.28404838459206"/>
    <n v="1084.13517045556"/>
    <m/>
    <n v="-1"/>
    <n v="-1"/>
    <n v="-1"/>
    <n v="-1"/>
    <n v="0"/>
    <m/>
    <m/>
    <s v="Banana River A"/>
    <n v="-1"/>
    <m/>
    <m/>
    <n v="333"/>
    <x v="0"/>
    <m/>
    <x v="0"/>
    <m/>
    <n v="162.422592668118"/>
    <n v="0.87926615610000003"/>
  </r>
  <r>
    <n v="830000"/>
    <n v="1400000"/>
    <n v="1400000"/>
    <x v="0"/>
    <x v="0"/>
    <s v="BR1-2"/>
    <s v="62-304.520 (9), F.A.C."/>
    <n v="0.67"/>
    <n v="0.72"/>
    <s v="US Air Force"/>
    <n v="0.19718735988961"/>
    <n v="3383.0555629712599"/>
    <n v="6.6220423723153496"/>
    <n v="0.88637606622739995"/>
    <n v="1.3057830524740199"/>
    <n v="0.17478215636871999"/>
    <n v="667.09579482217896"/>
    <n v="8140"/>
    <s v="Roads and Highways"/>
    <n v="8140"/>
    <s v="US Air Force                                    Brevard County"/>
    <s v="US Air Force"/>
    <m/>
    <m/>
    <m/>
    <n v="0"/>
    <n v="1"/>
    <n v="1.3057830524740199"/>
    <n v="0.17478215636871999"/>
    <n v="667.09579482217896"/>
    <m/>
    <n v="-1"/>
    <n v="-1"/>
    <n v="-1"/>
    <n v="-1"/>
    <n v="0"/>
    <m/>
    <m/>
    <s v="Banana River A"/>
    <n v="-1"/>
    <m/>
    <m/>
    <n v="333"/>
    <x v="0"/>
    <m/>
    <x v="0"/>
    <m/>
    <n v="141.50047987386199"/>
    <n v="0.54103470789999997"/>
  </r>
  <r>
    <n v="830000"/>
    <n v="1400000"/>
    <n v="1400000"/>
    <x v="0"/>
    <x v="0"/>
    <s v="BR1-2"/>
    <s v="62-304.520 (9), F.A.C."/>
    <n v="0.67"/>
    <n v="0.72"/>
    <s v="US Air Force"/>
    <n v="0.1001157794541"/>
    <n v="3383.0555629712599"/>
    <n v="6.6220423723153496"/>
    <n v="0.88637606622739995"/>
    <n v="0.66297093368243998"/>
    <n v="8.8740230759809996E-2"/>
    <n v="338.697244623404"/>
    <n v="1730"/>
    <s v="Military"/>
    <n v="1730"/>
    <s v="US Air Force                                    Brevard County"/>
    <s v="US Air Force"/>
    <m/>
    <m/>
    <m/>
    <n v="0"/>
    <n v="1"/>
    <n v="0.66297093368243998"/>
    <n v="8.8740230759809996E-2"/>
    <n v="338.697244623404"/>
    <m/>
    <n v="-1"/>
    <n v="-1"/>
    <n v="-1"/>
    <n v="-1"/>
    <n v="0"/>
    <m/>
    <m/>
    <s v="Banana River A"/>
    <n v="-1"/>
    <m/>
    <m/>
    <n v="333"/>
    <x v="0"/>
    <m/>
    <x v="0"/>
    <m/>
    <n v="99.923376547512106"/>
    <n v="0.2746936291"/>
  </r>
  <r>
    <n v="830000"/>
    <n v="1400000"/>
    <n v="1400000"/>
    <x v="0"/>
    <x v="0"/>
    <s v="BR1-2"/>
    <s v="62-304.520 (9), F.A.C."/>
    <n v="0.67"/>
    <n v="0.72"/>
    <s v="Natural Lands"/>
    <n v="0.46986083661060002"/>
    <n v="2623.5878471156602"/>
    <n v="5.2953629099702804"/>
    <n v="0.71843021109371996"/>
    <n v="2.4880836470353902"/>
    <n v="0.33756222003081998"/>
    <n v="1232.7211807671699"/>
    <n v="3200"/>
    <s v="Shrub and Brushland"/>
    <n v="3200"/>
    <s v="US Air Force                                    Brevard County"/>
    <s v="US Air Force"/>
    <m/>
    <m/>
    <s v="Natural Lands"/>
    <n v="0"/>
    <n v="1"/>
    <n v="2.4880836470353902"/>
    <n v="0.33756222003081998"/>
    <n v="1232.7211807671699"/>
    <m/>
    <n v="-1"/>
    <n v="-1"/>
    <n v="-1"/>
    <n v="-1"/>
    <n v="0"/>
    <m/>
    <m/>
    <s v="Banana River A"/>
    <n v="-1"/>
    <m/>
    <m/>
    <n v="333"/>
    <x v="0"/>
    <m/>
    <x v="0"/>
    <m/>
    <n v="178.19451411744001"/>
    <n v="0.9997738692"/>
  </r>
  <r>
    <n v="830000"/>
    <n v="1400000"/>
    <n v="1400000"/>
    <x v="0"/>
    <x v="0"/>
    <s v="BR1-2"/>
    <s v="62-304.520 (9), F.A.C."/>
    <n v="0.67"/>
    <n v="0.72"/>
    <s v="US Air Force"/>
    <n v="0.14790255953362"/>
    <n v="2623.5878471156602"/>
    <n v="5.2953629099702804"/>
    <n v="0.71843021109371996"/>
    <n v="0.78319772804402998"/>
    <n v="0.10625766706704"/>
    <n v="388.03535774971903"/>
    <n v="1730"/>
    <s v="Military"/>
    <n v="1730"/>
    <s v="US Air Force                                    Brevard County"/>
    <s v="US Air Force"/>
    <m/>
    <m/>
    <m/>
    <n v="0"/>
    <n v="1"/>
    <n v="0.78319772804402998"/>
    <n v="0.10625766706704"/>
    <n v="388.03535774971903"/>
    <m/>
    <n v="-1"/>
    <n v="-1"/>
    <n v="-1"/>
    <n v="-1"/>
    <n v="0"/>
    <m/>
    <m/>
    <s v="Banana River A"/>
    <n v="-1"/>
    <m/>
    <m/>
    <n v="333"/>
    <x v="0"/>
    <m/>
    <x v="0"/>
    <m/>
    <n v="145.824307627297"/>
    <n v="0.31470831929999998"/>
  </r>
  <r>
    <n v="830000"/>
    <n v="1400000"/>
    <n v="1400000"/>
    <x v="0"/>
    <x v="0"/>
    <s v="BR1-2"/>
    <s v="62-304.520 (9), F.A.C."/>
    <n v="0.67"/>
    <n v="0.72"/>
    <s v="Natural Lands"/>
    <n v="0.54928108249457996"/>
    <n v="2477.1209103133201"/>
    <n v="4.9979259095767903"/>
    <n v="0.67802557358958004"/>
    <n v="2.74526615384007"/>
    <n v="0.37242662102029001"/>
    <n v="1360.63565508687"/>
    <n v="3200"/>
    <s v="Shrub and Brushland"/>
    <n v="3200"/>
    <s v="US Air Force                                    Brevard County"/>
    <s v="US Air Force"/>
    <m/>
    <m/>
    <s v="Natural Lands"/>
    <n v="0"/>
    <n v="1"/>
    <n v="2.74526615384007"/>
    <n v="0.37242662102029001"/>
    <n v="1360.63565508687"/>
    <m/>
    <n v="-1"/>
    <n v="-1"/>
    <n v="-1"/>
    <n v="-1"/>
    <n v="0"/>
    <m/>
    <m/>
    <s v="Banana River A"/>
    <n v="-1"/>
    <m/>
    <m/>
    <n v="333"/>
    <x v="0"/>
    <m/>
    <x v="0"/>
    <m/>
    <n v="186.57631333855099"/>
    <n v="1.1035163464"/>
  </r>
  <r>
    <n v="830000"/>
    <n v="1400000"/>
    <n v="1400000"/>
    <x v="0"/>
    <x v="0"/>
    <s v="BR1-2"/>
    <s v="62-304.520 (9), F.A.C."/>
    <n v="0.67"/>
    <n v="0.72"/>
    <s v="US Air Force"/>
    <n v="1.3798793801E-4"/>
    <n v="2477.1209103133201"/>
    <n v="4.9979259095767903"/>
    <n v="0.67802557358958004"/>
    <n v="6.8965349058999997E-4"/>
    <n v="9.3559350810000003E-5"/>
    <n v="0.34181280662053998"/>
    <n v="1730"/>
    <s v="Military"/>
    <n v="1730"/>
    <s v="US Air Force                                    Brevard County"/>
    <s v="US Air Force"/>
    <m/>
    <m/>
    <m/>
    <n v="0"/>
    <n v="1"/>
    <n v="6.8965349058999997E-4"/>
    <n v="9.3559350810000003E-5"/>
    <n v="0.34181280662164998"/>
    <m/>
    <n v="-1"/>
    <n v="-1"/>
    <n v="-1"/>
    <n v="-1"/>
    <n v="0"/>
    <m/>
    <m/>
    <s v="Banana River A"/>
    <n v="-1"/>
    <m/>
    <m/>
    <n v="333"/>
    <x v="0"/>
    <m/>
    <x v="0"/>
    <m/>
    <n v="3.71179029534738"/>
    <n v="2.7722039999999998E-4"/>
  </r>
  <r>
    <n v="830000"/>
    <n v="1400000"/>
    <n v="1400000"/>
    <x v="0"/>
    <x v="0"/>
    <s v="BR1-2"/>
    <s v="62-304.520 (9), F.A.C."/>
    <n v="0.67"/>
    <n v="0.72"/>
    <s v="US Air Force"/>
    <n v="6.8344392208060004E-2"/>
    <n v="2477.1209103133201"/>
    <n v="4.9979259095767903"/>
    <n v="0.67802557358958004"/>
    <n v="0.34158020859096999"/>
    <n v="4.6339245728499998E-2"/>
    <n v="169.297323041255"/>
    <n v="8140"/>
    <s v="Roads and Highways"/>
    <n v="8140"/>
    <s v="US Air Force                                    Brevard County"/>
    <s v="US Air Force"/>
    <m/>
    <m/>
    <m/>
    <n v="0"/>
    <n v="1"/>
    <n v="0.34158020859096999"/>
    <n v="4.6339245728499998E-2"/>
    <n v="169.297323041254"/>
    <m/>
    <n v="-1"/>
    <n v="-1"/>
    <n v="-1"/>
    <n v="-1"/>
    <n v="0"/>
    <m/>
    <m/>
    <s v="Banana River A"/>
    <n v="-1"/>
    <m/>
    <m/>
    <n v="333"/>
    <x v="0"/>
    <m/>
    <x v="0"/>
    <m/>
    <n v="81.980109309118305"/>
    <n v="0.13730520930000001"/>
  </r>
  <r>
    <n v="830000"/>
    <n v="1400000"/>
    <n v="1400000"/>
    <x v="0"/>
    <x v="0"/>
    <s v="BR1-2"/>
    <s v="62-304.520 (9), F.A.C."/>
    <n v="0.67"/>
    <n v="0.72"/>
    <s v="US Air Force"/>
    <n v="0.61776345373694996"/>
    <n v="3339.65197712175"/>
    <n v="6.2272997334146796"/>
    <n v="0.83275082615106999"/>
    <n v="3.8469981907694599"/>
    <n v="0.51444302646537998"/>
    <n v="2063.1149396661799"/>
    <n v="1730"/>
    <s v="Military"/>
    <n v="1730"/>
    <s v="US Air Force                                    Brevard County"/>
    <s v="US Air Force"/>
    <m/>
    <m/>
    <m/>
    <n v="0"/>
    <n v="1"/>
    <n v="3.8469981907694599"/>
    <n v="0.51444302646537998"/>
    <n v="2063.1149396661799"/>
    <m/>
    <n v="-1"/>
    <n v="-1"/>
    <n v="-1"/>
    <n v="-1"/>
    <n v="0"/>
    <m/>
    <m/>
    <s v="Banana River A"/>
    <n v="-1"/>
    <m/>
    <m/>
    <n v="333"/>
    <x v="0"/>
    <m/>
    <x v="0"/>
    <m/>
    <n v="200.00000001117499"/>
    <n v="1.6732481262000001"/>
  </r>
  <r>
    <n v="830000"/>
    <n v="1400000"/>
    <n v="1400000"/>
    <x v="0"/>
    <x v="0"/>
    <s v="BR1-2"/>
    <s v="62-304.520 (9), F.A.C."/>
    <n v="0.67"/>
    <n v="0.72"/>
    <s v="US Air Force"/>
    <n v="0.61776177892955997"/>
    <n v="3349.0624921869698"/>
    <n v="6.2450623398029403"/>
    <n v="0.83514491581481998"/>
    <n v="3.8579608205626799"/>
    <n v="0.51592060885774005"/>
    <n v="2068.9228029196902"/>
    <n v="1730"/>
    <s v="Military"/>
    <n v="1730"/>
    <s v="US Air Force                                    Brevard County"/>
    <s v="US Air Force"/>
    <m/>
    <m/>
    <m/>
    <n v="0"/>
    <n v="1"/>
    <n v="3.8579608205626799"/>
    <n v="0.51592060885774005"/>
    <n v="2068.9284113377198"/>
    <m/>
    <n v="-1"/>
    <n v="-1"/>
    <n v="-1"/>
    <n v="-1"/>
    <n v="0"/>
    <m/>
    <m/>
    <s v="Banana River A"/>
    <n v="-1"/>
    <m/>
    <m/>
    <n v="333"/>
    <x v="0"/>
    <m/>
    <x v="0"/>
    <m/>
    <n v="199.93448737964599"/>
    <n v="1.6779630262"/>
  </r>
  <r>
    <n v="830000"/>
    <n v="1400000"/>
    <n v="1400000"/>
    <x v="0"/>
    <x v="0"/>
    <s v="BR1-2"/>
    <s v="62-304.520 (9), F.A.C."/>
    <n v="0.67"/>
    <n v="0.72"/>
    <s v="US Air Force"/>
    <n v="0.55550819708566002"/>
    <n v="3295.82137967568"/>
    <n v="7.0857315117452702"/>
    <n v="0.94456504049956003"/>
    <n v="3.9361819371226998"/>
    <n v="0.52471362267805999"/>
    <n v="1830.85579254002"/>
    <n v="1730"/>
    <s v="Military"/>
    <n v="1730"/>
    <s v="US Air Force                                    Brevard County"/>
    <s v="US Air Force"/>
    <m/>
    <m/>
    <m/>
    <n v="0"/>
    <n v="1"/>
    <n v="3.9361819371226998"/>
    <n v="0.52471362267805999"/>
    <n v="2036.0379985602401"/>
    <m/>
    <n v="-1"/>
    <n v="-1"/>
    <n v="-1"/>
    <n v="-1"/>
    <n v="0"/>
    <m/>
    <m/>
    <s v="Banana River A"/>
    <n v="-1"/>
    <m/>
    <m/>
    <n v="333"/>
    <x v="0"/>
    <m/>
    <x v="0"/>
    <m/>
    <n v="187.06578654230199"/>
    <n v="1.6512879144999999"/>
  </r>
  <r>
    <n v="830000"/>
    <n v="1400000"/>
    <n v="1400000"/>
    <x v="0"/>
    <x v="0"/>
    <s v="BR1-2"/>
    <s v="62-304.520 (9), F.A.C."/>
    <n v="0.67"/>
    <n v="0.72"/>
    <s v="Natural Lands"/>
    <n v="0.61776345378298003"/>
    <n v="2411.6598206023"/>
    <n v="4.7295469034433104"/>
    <n v="0.64701618063725996"/>
    <n v="2.9217412298997401"/>
    <n v="0.39970295040394999"/>
    <n v="1489.83530012492"/>
    <n v="3200"/>
    <s v="Shrub and Brushland"/>
    <n v="3200"/>
    <s v="US Air Force                                    Brevard County"/>
    <s v="US Air Force"/>
    <m/>
    <m/>
    <s v="Natural Lands"/>
    <n v="0"/>
    <n v="1"/>
    <n v="2.9217412298997401"/>
    <n v="0.39970295040394999"/>
    <n v="1489.83530012492"/>
    <m/>
    <n v="-1"/>
    <n v="-1"/>
    <n v="-1"/>
    <n v="-1"/>
    <n v="0"/>
    <m/>
    <m/>
    <s v="Banana River A"/>
    <n v="-1"/>
    <m/>
    <m/>
    <n v="333"/>
    <x v="0"/>
    <m/>
    <x v="0"/>
    <m/>
    <n v="200.000000018626"/>
    <n v="1.2083011355"/>
  </r>
  <r>
    <n v="830000"/>
    <n v="1400000"/>
    <n v="1400000"/>
    <x v="0"/>
    <x v="0"/>
    <s v="BR1-2"/>
    <s v="62-304.520 (9), F.A.C."/>
    <n v="0.67"/>
    <n v="0.72"/>
    <s v="Natural Lands"/>
    <n v="0.56559885735965998"/>
    <n v="2404.8344755374601"/>
    <n v="4.8227089251314403"/>
    <n v="0.65534842967461004"/>
    <n v="2.72771865743261"/>
    <n v="0.37066432299641"/>
    <n v="1360.1716315031199"/>
    <n v="3200"/>
    <s v="Shrub and Brushland"/>
    <n v="3200"/>
    <s v="US Air Force                                    Brevard County"/>
    <s v="US Air Force"/>
    <m/>
    <m/>
    <s v="Natural Lands"/>
    <n v="0"/>
    <n v="1"/>
    <n v="2.72771865743261"/>
    <n v="0.37066432299641"/>
    <n v="1360.1716315031199"/>
    <m/>
    <n v="-1"/>
    <n v="-1"/>
    <n v="-1"/>
    <n v="-1"/>
    <n v="0"/>
    <m/>
    <m/>
    <s v="Banana River A"/>
    <n v="-1"/>
    <m/>
    <m/>
    <n v="333"/>
    <x v="0"/>
    <m/>
    <x v="0"/>
    <m/>
    <n v="188.282774449345"/>
    <n v="1.1031400092999999"/>
  </r>
  <r>
    <n v="830000"/>
    <n v="1400000"/>
    <n v="1400000"/>
    <x v="0"/>
    <x v="0"/>
    <s v="BR1-2"/>
    <s v="62-304.520 (9), F.A.C."/>
    <n v="0.67"/>
    <n v="0.72"/>
    <s v="Natural Lands"/>
    <n v="1.5636516070000001E-5"/>
    <n v="2404.8344755374601"/>
    <n v="4.8227089251314403"/>
    <n v="0.65534842967461004"/>
    <n v="7.5410365609999996E-5"/>
    <n v="1.0247366250000001E-5"/>
    <n v="3.760323292724E-2"/>
    <n v="3200"/>
    <s v="Shrub and Brushland"/>
    <n v="3200"/>
    <s v="US Air Force                                    Brevard County"/>
    <s v="US Air Force"/>
    <m/>
    <m/>
    <s v="Natural Lands"/>
    <n v="0"/>
    <n v="1"/>
    <n v="7.5410365609999996E-5"/>
    <n v="1.0247366250000001E-5"/>
    <n v="3.7603232928080002E-2"/>
    <m/>
    <n v="-1"/>
    <n v="-1"/>
    <n v="-1"/>
    <n v="-1"/>
    <n v="0"/>
    <m/>
    <m/>
    <s v="Banana River A"/>
    <n v="-1"/>
    <m/>
    <m/>
    <n v="333"/>
    <x v="0"/>
    <m/>
    <x v="0"/>
    <m/>
    <n v="1.24928222552971"/>
    <n v="3.04974E-5"/>
  </r>
  <r>
    <n v="830000"/>
    <n v="1400000"/>
    <n v="1400000"/>
    <x v="0"/>
    <x v="0"/>
    <s v="BR1-2"/>
    <s v="62-304.520 (9), F.A.C."/>
    <n v="0.67"/>
    <n v="0.72"/>
    <s v="US Air Force"/>
    <n v="5.2148959723130002E-2"/>
    <n v="2404.8344755374601"/>
    <n v="4.8227089251314403"/>
    <n v="0.65534842967461004"/>
    <n v="0.25149925349306002"/>
    <n v="3.4175738863710003E-2"/>
    <n v="125.40961620560201"/>
    <n v="8140"/>
    <s v="Roads and Highways"/>
    <n v="8140"/>
    <s v="US Air Force                                    Brevard County"/>
    <s v="US Air Force"/>
    <m/>
    <m/>
    <m/>
    <n v="0"/>
    <n v="1"/>
    <n v="0.25149925349306002"/>
    <n v="3.4175738863710003E-2"/>
    <n v="125.409616205603"/>
    <m/>
    <n v="-1"/>
    <n v="-1"/>
    <n v="-1"/>
    <n v="-1"/>
    <n v="0"/>
    <m/>
    <m/>
    <s v="Banana River A"/>
    <n v="-1"/>
    <m/>
    <m/>
    <n v="333"/>
    <x v="0"/>
    <m/>
    <x v="0"/>
    <m/>
    <n v="71.863131363458706"/>
    <n v="0.101710962"/>
  </r>
  <r>
    <n v="830000"/>
    <n v="1400000"/>
    <n v="1400000"/>
    <x v="0"/>
    <x v="0"/>
    <s v="BR1-2"/>
    <s v="62-304.520 (9), F.A.C."/>
    <n v="0.67"/>
    <n v="0.72"/>
    <s v="US Air Force"/>
    <n v="0.61776345359886997"/>
    <n v="3336.6867459176801"/>
    <n v="6.22175330782449"/>
    <n v="0.83200761784431998"/>
    <n v="3.8435718108818699"/>
    <n v="0.51398389942008005"/>
    <n v="2061.28312773569"/>
    <n v="1730"/>
    <s v="Military"/>
    <n v="1730"/>
    <s v="US Air Force                                    Brevard County"/>
    <s v="US Air Force"/>
    <m/>
    <m/>
    <m/>
    <n v="0"/>
    <n v="1"/>
    <n v="3.8435718108818699"/>
    <n v="0.51398389942008005"/>
    <n v="2061.28312773569"/>
    <m/>
    <n v="-1"/>
    <n v="-1"/>
    <n v="-1"/>
    <n v="-1"/>
    <n v="0"/>
    <m/>
    <m/>
    <s v="Banana River A"/>
    <n v="-1"/>
    <m/>
    <m/>
    <n v="333"/>
    <x v="0"/>
    <m/>
    <x v="0"/>
    <m/>
    <n v="199.99999998882399"/>
    <n v="1.6717624717999999"/>
  </r>
  <r>
    <n v="830000"/>
    <n v="1400000"/>
    <n v="1400000"/>
    <x v="0"/>
    <x v="0"/>
    <s v="BR1-2"/>
    <s v="62-304.520 (9), F.A.C."/>
    <n v="0.67"/>
    <n v="0.72"/>
    <s v="US Air Force"/>
    <n v="0.14865316741862999"/>
    <n v="3365.3599534827099"/>
    <n v="7.3361414363114799"/>
    <n v="0.97525279235671003"/>
    <n v="1.09054066113878"/>
    <n v="0.14497441661769001"/>
    <n v="500.271416589029"/>
    <n v="1730"/>
    <s v="Military"/>
    <n v="1730"/>
    <s v="US Air Force                                    Brevard County"/>
    <s v="US Air Force"/>
    <m/>
    <m/>
    <m/>
    <n v="0"/>
    <n v="1"/>
    <n v="1.09054066113878"/>
    <n v="0.14497441661769001"/>
    <n v="500.271416589029"/>
    <m/>
    <n v="-1"/>
    <n v="-1"/>
    <n v="-1"/>
    <n v="-1"/>
    <n v="0"/>
    <m/>
    <m/>
    <s v="Banana River A"/>
    <n v="-1"/>
    <m/>
    <m/>
    <n v="333"/>
    <x v="0"/>
    <m/>
    <x v="0"/>
    <m/>
    <n v="122.311939046931"/>
    <n v="0.40573513109999998"/>
  </r>
  <r>
    <n v="830000"/>
    <n v="1400000"/>
    <n v="1400000"/>
    <x v="0"/>
    <x v="0"/>
    <s v="BR1-2"/>
    <s v="62-304.520 (9), F.A.C."/>
    <n v="0.67"/>
    <n v="0.72"/>
    <s v="US Air Force"/>
    <n v="0.18815959768193999"/>
    <n v="3365.3599534827099"/>
    <n v="7.3361414363114799"/>
    <n v="0.97525279235671003"/>
    <n v="1.3803654211942"/>
    <n v="0.18350317304802999"/>
    <n v="633.22477490223298"/>
    <n v="1730"/>
    <s v="Military"/>
    <n v="1730"/>
    <s v="US Air Force                                    Brevard County"/>
    <s v="US Air Force"/>
    <m/>
    <m/>
    <m/>
    <n v="0"/>
    <n v="1"/>
    <n v="1.3803654211942"/>
    <n v="0.18350317304802999"/>
    <n v="633.22477490223298"/>
    <m/>
    <n v="-1"/>
    <n v="-1"/>
    <n v="-1"/>
    <n v="-1"/>
    <n v="0"/>
    <m/>
    <m/>
    <s v="Banana River A"/>
    <n v="-1"/>
    <m/>
    <m/>
    <n v="333"/>
    <x v="0"/>
    <m/>
    <x v="0"/>
    <m/>
    <n v="137.02843084538301"/>
    <n v="0.51356429429999995"/>
  </r>
  <r>
    <n v="830000"/>
    <n v="1400000"/>
    <n v="1400000"/>
    <x v="0"/>
    <x v="0"/>
    <s v="BR1-2"/>
    <s v="62-304.520 (9), F.A.C."/>
    <n v="0.67"/>
    <n v="0.72"/>
    <s v="US Air Force"/>
    <n v="0.28095069525275002"/>
    <n v="3365.3599534827099"/>
    <n v="7.3361414363114799"/>
    <n v="0.97525279235671003"/>
    <n v="2.0610940370042399"/>
    <n v="0.27399795005979999"/>
    <n v="945.50021870674095"/>
    <n v="8140"/>
    <s v="Roads and Highways"/>
    <n v="8140"/>
    <s v="US Air Force                                    Brevard County"/>
    <s v="US Air Force"/>
    <m/>
    <m/>
    <m/>
    <n v="0"/>
    <n v="1"/>
    <n v="2.0610940370042399"/>
    <n v="0.27399795005979999"/>
    <n v="945.50021870674095"/>
    <m/>
    <n v="-1"/>
    <n v="-1"/>
    <n v="-1"/>
    <n v="-1"/>
    <n v="0"/>
    <m/>
    <m/>
    <s v="Banana River A"/>
    <n v="-1"/>
    <m/>
    <m/>
    <n v="333"/>
    <x v="0"/>
    <m/>
    <x v="0"/>
    <m/>
    <n v="158.303232022576"/>
    <n v="0.76682905000000001"/>
  </r>
  <r>
    <n v="830000"/>
    <n v="1400000"/>
    <n v="1400000"/>
    <x v="0"/>
    <x v="0"/>
    <s v="BR1-2"/>
    <s v="62-304.520 (9), F.A.C."/>
    <n v="0.67"/>
    <n v="0.72"/>
    <s v="US Air Force"/>
    <n v="0.61776345371394004"/>
    <n v="3320.1925870231698"/>
    <n v="6.1907600977096502"/>
    <n v="0.82784233182268996"/>
    <n v="3.8244253390755598"/>
    <n v="0.51141073803738002"/>
    <n v="2051.0936395548501"/>
    <n v="1730"/>
    <s v="Military"/>
    <n v="1730"/>
    <s v="US Air Force                                    Brevard County"/>
    <s v="US Air Force"/>
    <m/>
    <m/>
    <m/>
    <n v="0"/>
    <n v="1"/>
    <n v="3.8244253390755598"/>
    <n v="0.51141073803738002"/>
    <n v="2051.0936395548501"/>
    <m/>
    <n v="-1"/>
    <n v="-1"/>
    <n v="-1"/>
    <n v="-1"/>
    <n v="0"/>
    <m/>
    <m/>
    <s v="Banana River A"/>
    <n v="-1"/>
    <m/>
    <m/>
    <n v="333"/>
    <x v="0"/>
    <m/>
    <x v="0"/>
    <m/>
    <n v="200.00000000745001"/>
    <n v="1.6634984910999999"/>
  </r>
  <r>
    <n v="830000"/>
    <n v="1400000"/>
    <n v="1400000"/>
    <x v="0"/>
    <x v="0"/>
    <s v="BR1-2"/>
    <s v="62-304.520 (9), F.A.C."/>
    <n v="0.67"/>
    <n v="0.72"/>
    <s v="Natural Lands"/>
    <n v="0.14864488160855999"/>
    <n v="2038.84988103675"/>
    <n v="3.8520075245225902"/>
    <n v="0.50265672152980001"/>
    <n v="0.57258120243795996"/>
    <n v="7.4717348861539995E-2"/>
    <n v="303.064599184347"/>
    <n v="3100"/>
    <s v="Herbaceous Dry Prairie"/>
    <n v="3100"/>
    <s v="US Air Force                                    Brevard County"/>
    <s v="US Air Force"/>
    <m/>
    <m/>
    <s v="Natural Lands"/>
    <n v="0"/>
    <n v="1"/>
    <n v="0.57258120243795996"/>
    <n v="7.4717348861539995E-2"/>
    <n v="303.064599184347"/>
    <m/>
    <n v="-1"/>
    <n v="-1"/>
    <n v="-1"/>
    <n v="-1"/>
    <n v="0"/>
    <m/>
    <m/>
    <s v="Banana River A"/>
    <n v="-1"/>
    <m/>
    <m/>
    <n v="333"/>
    <x v="0"/>
    <m/>
    <x v="0"/>
    <m/>
    <n v="181.31590763936899"/>
    <n v="0.2457944843"/>
  </r>
  <r>
    <n v="830000"/>
    <n v="1400000"/>
    <n v="1400000"/>
    <x v="0"/>
    <x v="0"/>
    <s v="BR1-2"/>
    <s v="62-304.520 (9), F.A.C."/>
    <n v="0.67"/>
    <n v="0.72"/>
    <s v="Natural Lands"/>
    <n v="0.17834006067338001"/>
    <n v="2038.84988103675"/>
    <n v="3.8520075245225902"/>
    <n v="0.50265672152980001"/>
    <n v="0.6869672556377"/>
    <n v="8.9643830215510006E-2"/>
    <n v="363.60861148802098"/>
    <n v="5100"/>
    <s v="Streams and waterways"/>
    <n v="5100"/>
    <s v="US Air Force                                    Brevard County"/>
    <s v="US Air Force"/>
    <m/>
    <m/>
    <s v="Natural Lands"/>
    <n v="0"/>
    <n v="1"/>
    <n v="0.6869672556377"/>
    <n v="8.9643830215510006E-2"/>
    <n v="363.60861148802098"/>
    <m/>
    <n v="-1"/>
    <n v="-1"/>
    <n v="-1"/>
    <n v="-1"/>
    <n v="0"/>
    <m/>
    <m/>
    <s v="Banana River A"/>
    <n v="-1"/>
    <m/>
    <m/>
    <n v="333"/>
    <x v="0"/>
    <m/>
    <x v="0"/>
    <m/>
    <n v="129.92619805318799"/>
    <n v="0.29489749510000002"/>
  </r>
  <r>
    <n v="830000"/>
    <n v="1400000"/>
    <n v="1400000"/>
    <x v="0"/>
    <x v="0"/>
    <s v="BR1-2"/>
    <s v="62-304.520 (9), F.A.C."/>
    <n v="0.67"/>
    <n v="0.72"/>
    <s v="US Air Force"/>
    <n v="0.2907787257833"/>
    <n v="2038.84988103675"/>
    <n v="3.8520075245225902"/>
    <n v="0.50265672152980001"/>
    <n v="1.12008183968839"/>
    <n v="0.14616188099284999"/>
    <n v="592.85417047131705"/>
    <n v="1730"/>
    <s v="Military"/>
    <n v="1730"/>
    <s v="US Air Force                                    Brevard County"/>
    <s v="US Air Force"/>
    <m/>
    <m/>
    <m/>
    <n v="0"/>
    <n v="1"/>
    <n v="1.12008183968839"/>
    <n v="0.14616188099284999"/>
    <n v="592.85417047131705"/>
    <m/>
    <n v="-1"/>
    <n v="-1"/>
    <n v="-1"/>
    <n v="-1"/>
    <n v="0"/>
    <m/>
    <m/>
    <s v="Banana River A"/>
    <n v="-1"/>
    <m/>
    <m/>
    <n v="333"/>
    <x v="0"/>
    <m/>
    <x v="0"/>
    <m/>
    <n v="176.21709277995001"/>
    <n v="0.48082252269999998"/>
  </r>
  <r>
    <n v="830000"/>
    <n v="1400000"/>
    <n v="1400000"/>
    <x v="0"/>
    <x v="0"/>
    <s v="BR1-2"/>
    <s v="62-304.520 (9), F.A.C."/>
    <n v="0.67"/>
    <n v="0.72"/>
    <s v="Natural Lands"/>
    <n v="0.54145777947935003"/>
    <n v="2586.5087867213301"/>
    <n v="5.1494468293459699"/>
    <n v="0.70148321456537999"/>
    <n v="2.7882080457646601"/>
    <n v="0.37982354370061"/>
    <n v="1400.48530426197"/>
    <n v="3200"/>
    <s v="Shrub and Brushland"/>
    <n v="3200"/>
    <s v="US Air Force                                    Brevard County"/>
    <s v="US Air Force"/>
    <m/>
    <m/>
    <s v="Natural Lands"/>
    <n v="0"/>
    <n v="1"/>
    <n v="2.7882080457646601"/>
    <n v="0.37982354370061"/>
    <n v="1400.48530426197"/>
    <m/>
    <n v="-1"/>
    <n v="-1"/>
    <n v="-1"/>
    <n v="-1"/>
    <n v="0"/>
    <m/>
    <m/>
    <s v="Banana River A"/>
    <n v="-1"/>
    <m/>
    <m/>
    <n v="333"/>
    <x v="0"/>
    <m/>
    <x v="0"/>
    <m/>
    <n v="196.12544743755299"/>
    <n v="1.1358356077"/>
  </r>
  <r>
    <n v="830000"/>
    <n v="1400000"/>
    <n v="1400000"/>
    <x v="0"/>
    <x v="0"/>
    <s v="BR1-2"/>
    <s v="62-304.520 (9), F.A.C."/>
    <n v="0.67"/>
    <n v="0.72"/>
    <s v="US Air Force"/>
    <n v="7.6305593583839995E-2"/>
    <n v="2586.5087867213301"/>
    <n v="5.1494468293459699"/>
    <n v="0.70148321456537999"/>
    <n v="0.39293159694166002"/>
    <n v="5.3527093076509998E-2"/>
    <n v="197.36508828058899"/>
    <n v="1730"/>
    <s v="Military"/>
    <n v="1730"/>
    <s v="US Air Force                                    Brevard County"/>
    <s v="US Air Force"/>
    <m/>
    <m/>
    <m/>
    <n v="0"/>
    <n v="1"/>
    <n v="0.39293159694166002"/>
    <n v="5.3527093076509998E-2"/>
    <n v="197.365088280588"/>
    <m/>
    <n v="-1"/>
    <n v="-1"/>
    <n v="-1"/>
    <n v="-1"/>
    <n v="0"/>
    <m/>
    <m/>
    <s v="Banana River A"/>
    <n v="-1"/>
    <m/>
    <m/>
    <n v="333"/>
    <x v="0"/>
    <m/>
    <x v="0"/>
    <m/>
    <n v="74.977746647237495"/>
    <n v="0.16006900909999999"/>
  </r>
  <r>
    <n v="830000"/>
    <n v="1400000"/>
    <n v="1400000"/>
    <x v="0"/>
    <x v="0"/>
    <s v="BR1-2"/>
    <s v="62-304.520 (9), F.A.C."/>
    <n v="0.67"/>
    <n v="0.72"/>
    <s v="US Air Force"/>
    <n v="0.49066223604539"/>
    <n v="3306.7983080367999"/>
    <n v="6.2859291177685499"/>
    <n v="0.85104633519591999"/>
    <n v="3.0842680365471602"/>
    <n v="0.41757629780547001"/>
    <n v="1622.5210519724601"/>
    <n v="1730"/>
    <s v="Military"/>
    <n v="1730"/>
    <s v="US Air Force                                    Brevard County"/>
    <s v="US Air Force"/>
    <m/>
    <m/>
    <m/>
    <n v="0"/>
    <n v="1"/>
    <n v="3.0842680365471602"/>
    <n v="0.41757629780547001"/>
    <n v="2042.8191433560301"/>
    <m/>
    <n v="-1"/>
    <n v="-1"/>
    <n v="-1"/>
    <n v="-1"/>
    <n v="0"/>
    <m/>
    <m/>
    <s v="Banana River A"/>
    <n v="-1"/>
    <m/>
    <m/>
    <n v="333"/>
    <x v="0"/>
    <m/>
    <x v="0"/>
    <m/>
    <n v="179.75017035749201"/>
    <n v="1.6567876264000001"/>
  </r>
  <r>
    <n v="830000"/>
    <n v="1400000"/>
    <n v="1400000"/>
    <x v="0"/>
    <x v="0"/>
    <s v="BR1-2"/>
    <s v="62-304.520 (9), F.A.C."/>
    <n v="0.67"/>
    <n v="0.72"/>
    <s v="US Air Force"/>
    <n v="0.61776345378298003"/>
    <n v="3339.65197712175"/>
    <n v="6.2272997334146796"/>
    <n v="0.83275082615106999"/>
    <n v="3.8469981910560902"/>
    <n v="0.51444302650370999"/>
    <n v="2063.11493981989"/>
    <n v="1730"/>
    <s v="Military"/>
    <n v="1730"/>
    <s v="US Air Force                                    Brevard County"/>
    <s v="US Air Force"/>
    <m/>
    <m/>
    <m/>
    <n v="0"/>
    <n v="1"/>
    <n v="3.8469981910560902"/>
    <n v="0.51444302650370999"/>
    <n v="2063.11493981989"/>
    <m/>
    <n v="-1"/>
    <n v="-1"/>
    <n v="-1"/>
    <n v="-1"/>
    <n v="0"/>
    <m/>
    <m/>
    <s v="Banana River A"/>
    <n v="-1"/>
    <m/>
    <m/>
    <n v="333"/>
    <x v="0"/>
    <m/>
    <x v="0"/>
    <m/>
    <n v="200.000000018626"/>
    <n v="1.6732481264000001"/>
  </r>
  <r>
    <n v="830000"/>
    <n v="1400000"/>
    <n v="1400000"/>
    <x v="0"/>
    <x v="0"/>
    <s v="BR1-2"/>
    <s v="62-304.520 (9), F.A.C."/>
    <n v="0.67"/>
    <n v="0.72"/>
    <s v="US Air Force"/>
    <n v="0.12040968143677"/>
    <n v="3344.84568901183"/>
    <n v="7.4889352816666097"/>
    <n v="0.98529507145563999"/>
    <n v="0.90174031156608003"/>
    <n v="0.11863906567519"/>
    <n v="402.75180386907499"/>
    <n v="1730"/>
    <s v="Military"/>
    <n v="1730"/>
    <s v="US Air Force                                    Brevard County"/>
    <s v="US Air Force"/>
    <m/>
    <m/>
    <m/>
    <n v="0"/>
    <n v="1"/>
    <n v="0.90174031156608003"/>
    <n v="0.11863906567519"/>
    <n v="2066.3234252150601"/>
    <m/>
    <n v="-1"/>
    <n v="-1"/>
    <n v="-1"/>
    <n v="-1"/>
    <n v="0"/>
    <m/>
    <m/>
    <s v="Banana River A"/>
    <n v="-1"/>
    <m/>
    <m/>
    <n v="333"/>
    <x v="0"/>
    <m/>
    <x v="0"/>
    <m/>
    <n v="93.3253436164932"/>
    <n v="1.6758503042999999"/>
  </r>
  <r>
    <n v="830000"/>
    <n v="1400000"/>
    <n v="1400000"/>
    <x v="0"/>
    <x v="0"/>
    <s v="BR1-2"/>
    <s v="62-304.520 (9), F.A.C."/>
    <n v="0.67"/>
    <n v="0.72"/>
    <s v="Natural Lands"/>
    <n v="0.617763453829"/>
    <n v="2590.46689169107"/>
    <n v="5.07894800657437"/>
    <n v="0.69510951140407995"/>
    <n v="3.1375884623593402"/>
    <n v="0.42941325255438001"/>
    <n v="1600.2957740407701"/>
    <n v="3200"/>
    <s v="Shrub and Brushland"/>
    <n v="3200"/>
    <s v="US Air Force                                    Brevard County"/>
    <s v="US Air Force"/>
    <m/>
    <m/>
    <s v="Natural Lands"/>
    <n v="0"/>
    <n v="1"/>
    <n v="3.1375884623593402"/>
    <n v="0.42941325255438001"/>
    <n v="1600.2957740407701"/>
    <m/>
    <n v="-1"/>
    <n v="-1"/>
    <n v="-1"/>
    <n v="-1"/>
    <n v="0"/>
    <m/>
    <m/>
    <s v="Banana River A"/>
    <n v="-1"/>
    <m/>
    <m/>
    <n v="333"/>
    <x v="0"/>
    <m/>
    <x v="0"/>
    <m/>
    <n v="200.000000026077"/>
    <n v="1.2978878946000001"/>
  </r>
  <r>
    <n v="830000"/>
    <n v="1400000"/>
    <n v="1400000"/>
    <x v="0"/>
    <x v="0"/>
    <s v="BR1-2"/>
    <s v="62-304.520 (9), F.A.C."/>
    <n v="0.67"/>
    <n v="0.72"/>
    <s v="Natural Lands"/>
    <n v="0.49412124400575003"/>
    <n v="2600.73925913123"/>
    <n v="5.3526819386997397"/>
    <n v="0.72211023111095995"/>
    <n v="2.64487385831743"/>
    <n v="0.35681000570582999"/>
    <n v="1285.0805180565201"/>
    <n v="3200"/>
    <s v="Shrub and Brushland"/>
    <n v="3200"/>
    <s v="US Air Force                                    Brevard County"/>
    <s v="US Air Force"/>
    <m/>
    <m/>
    <s v="Natural Lands"/>
    <n v="0"/>
    <n v="1"/>
    <n v="2.64487385831743"/>
    <n v="0.35681000570582999"/>
    <n v="1285.0805180565201"/>
    <m/>
    <n v="-1"/>
    <n v="-1"/>
    <n v="-1"/>
    <n v="-1"/>
    <n v="0"/>
    <m/>
    <m/>
    <s v="Banana River A"/>
    <n v="-1"/>
    <m/>
    <m/>
    <n v="333"/>
    <x v="0"/>
    <m/>
    <x v="0"/>
    <m/>
    <n v="182.649339073791"/>
    <n v="1.0422388629999999"/>
  </r>
  <r>
    <n v="830000"/>
    <n v="1400000"/>
    <n v="1400000"/>
    <x v="0"/>
    <x v="0"/>
    <s v="BR1-2"/>
    <s v="62-304.520 (9), F.A.C."/>
    <n v="0.67"/>
    <n v="0.72"/>
    <s v="Natural Lands"/>
    <n v="4.4938856520000002E-5"/>
    <n v="2600.73925913123"/>
    <n v="5.3526819386997397"/>
    <n v="0.72211023111095995"/>
    <n v="2.4054340567E-4"/>
    <n v="3.2450808070000002E-5"/>
    <n v="0.11687424843023"/>
    <n v="4210"/>
    <s v="Xeric oak"/>
    <n v="4210"/>
    <s v="US Air Force                                    Brevard County"/>
    <s v="US Air Force"/>
    <m/>
    <m/>
    <s v="Natural Lands"/>
    <n v="0"/>
    <n v="1"/>
    <n v="2.4054340567E-4"/>
    <n v="3.2450808070000002E-5"/>
    <n v="0.11687424843045"/>
    <m/>
    <n v="-1"/>
    <n v="-1"/>
    <n v="-1"/>
    <n v="-1"/>
    <n v="0"/>
    <m/>
    <m/>
    <s v="Banana River A"/>
    <n v="-1"/>
    <m/>
    <m/>
    <n v="333"/>
    <x v="0"/>
    <m/>
    <x v="0"/>
    <m/>
    <n v="2.1890082189945699"/>
    <n v="9.4788499999999995E-5"/>
  </r>
  <r>
    <n v="830000"/>
    <n v="1400000"/>
    <n v="1400000"/>
    <x v="0"/>
    <x v="0"/>
    <s v="BR1-2"/>
    <s v="62-304.520 (9), F.A.C."/>
    <n v="0.67"/>
    <n v="0.72"/>
    <s v="US Air Force"/>
    <n v="0.12359727069055999"/>
    <n v="2600.73925913123"/>
    <n v="5.3526819386997397"/>
    <n v="0.72211023111095995"/>
    <n v="0.66157687849797997"/>
    <n v="8.9250853703049998E-2"/>
    <n v="321.44427420643001"/>
    <n v="8140"/>
    <s v="Roads and Highways"/>
    <n v="8140"/>
    <s v="US Air Force                                    Brevard County"/>
    <s v="US Air Force"/>
    <m/>
    <m/>
    <m/>
    <n v="0"/>
    <n v="1"/>
    <n v="0.66157687849797997"/>
    <n v="8.9250853703049998E-2"/>
    <n v="321.44427420643001"/>
    <m/>
    <n v="-1"/>
    <n v="-1"/>
    <n v="-1"/>
    <n v="-1"/>
    <n v="0"/>
    <m/>
    <m/>
    <s v="Banana River A"/>
    <n v="-1"/>
    <m/>
    <m/>
    <n v="333"/>
    <x v="0"/>
    <m/>
    <x v="0"/>
    <m/>
    <n v="108.631955362206"/>
    <n v="0.26070095230000001"/>
  </r>
  <r>
    <n v="830000"/>
    <n v="1400000"/>
    <n v="1400000"/>
    <x v="0"/>
    <x v="0"/>
    <s v="BR1-2"/>
    <s v="62-304.520 (9), F.A.C."/>
    <n v="0.67"/>
    <n v="0.72"/>
    <s v="US Air Force"/>
    <n v="0.617763453829"/>
    <n v="3317.4534170782799"/>
    <n v="6.4256187351252603"/>
    <n v="0.87078769354368002"/>
    <n v="3.9695124227993599"/>
    <n v="0.53794081311534003"/>
    <n v="2049.4014808511201"/>
    <n v="1730"/>
    <s v="Military"/>
    <n v="1730"/>
    <s v="US Air Force                                    Brevard County"/>
    <s v="US Air Force"/>
    <m/>
    <m/>
    <m/>
    <n v="0"/>
    <n v="1"/>
    <n v="3.9695124227993599"/>
    <n v="0.53794081311534003"/>
    <n v="2049.4014808511201"/>
    <m/>
    <n v="-1"/>
    <n v="-1"/>
    <n v="-1"/>
    <n v="-1"/>
    <n v="0"/>
    <m/>
    <m/>
    <s v="Banana River A"/>
    <n v="-1"/>
    <m/>
    <m/>
    <n v="333"/>
    <x v="0"/>
    <m/>
    <x v="0"/>
    <m/>
    <n v="200.000000026077"/>
    <n v="1.6621260996"/>
  </r>
  <r>
    <n v="830000"/>
    <n v="1400000"/>
    <n v="1400000"/>
    <x v="0"/>
    <x v="0"/>
    <s v="BR1-2"/>
    <s v="62-304.520 (9), F.A.C."/>
    <n v="0.67"/>
    <n v="0.72"/>
    <s v="US Air Force"/>
    <n v="0.61776345375996"/>
    <n v="3345.3204460850902"/>
    <n v="6.6984627591002601"/>
    <n v="0.91452256974123003"/>
    <n v="4.1380654889442896"/>
    <n v="0.56495862122478002"/>
    <n v="2066.61671270736"/>
    <n v="1730"/>
    <s v="Military"/>
    <n v="1730"/>
    <s v="US Air Force                                    Brevard County"/>
    <s v="US Air Force"/>
    <m/>
    <m/>
    <m/>
    <n v="0"/>
    <n v="1"/>
    <n v="4.1380654889442896"/>
    <n v="0.56495862122478002"/>
    <n v="2066.61671270736"/>
    <m/>
    <n v="-1"/>
    <n v="-1"/>
    <n v="-1"/>
    <n v="-1"/>
    <n v="0"/>
    <m/>
    <m/>
    <s v="Banana River A"/>
    <n v="-1"/>
    <m/>
    <m/>
    <n v="333"/>
    <x v="0"/>
    <m/>
    <x v="0"/>
    <m/>
    <n v="200.00000001490099"/>
    <n v="1.6760881693"/>
  </r>
  <r>
    <n v="830000"/>
    <n v="1400000"/>
    <n v="1400000"/>
    <x v="0"/>
    <x v="0"/>
    <s v="BR1-2"/>
    <s v="62-304.520 (9), F.A.C."/>
    <n v="0.67"/>
    <n v="0.72"/>
    <s v="Natural Lands"/>
    <n v="0.61776345359886997"/>
    <n v="2378.2744607201898"/>
    <n v="4.6644089372832802"/>
    <n v="0.63802700436654003"/>
    <n v="2.88150137409357"/>
    <n v="0.39414976570681998"/>
    <n v="1469.2110444605"/>
    <n v="3200"/>
    <s v="Shrub and Brushland"/>
    <n v="3200"/>
    <s v="US Air Force                                    Brevard County"/>
    <s v="US Air Force"/>
    <m/>
    <m/>
    <s v="Natural Lands"/>
    <n v="0"/>
    <n v="1"/>
    <n v="2.88150137409357"/>
    <n v="0.39414976570681998"/>
    <n v="1469.2110444605"/>
    <m/>
    <n v="-1"/>
    <n v="-1"/>
    <n v="-1"/>
    <n v="-1"/>
    <n v="0"/>
    <m/>
    <m/>
    <s v="Banana River A"/>
    <n v="-1"/>
    <m/>
    <m/>
    <n v="333"/>
    <x v="0"/>
    <m/>
    <x v="0"/>
    <m/>
    <n v="199.99999998882399"/>
    <n v="1.1915742453"/>
  </r>
  <r>
    <n v="830000"/>
    <n v="1400000"/>
    <n v="1400000"/>
    <x v="0"/>
    <x v="0"/>
    <s v="BR1-2"/>
    <s v="62-304.520 (9), F.A.C."/>
    <n v="0.67"/>
    <n v="0.72"/>
    <s v="US Air Force"/>
    <n v="0.617763453829"/>
    <n v="3336.16017687775"/>
    <n v="7.1695332288699802"/>
    <n v="0.95586404120323998"/>
    <n v="4.4290756098085602"/>
    <n v="0.59049787148467003"/>
    <n v="2060.9578333947902"/>
    <n v="1730"/>
    <s v="Military"/>
    <n v="1730"/>
    <s v="US Air Force                                    Brevard County"/>
    <s v="US Air Force"/>
    <m/>
    <m/>
    <m/>
    <n v="0"/>
    <n v="1"/>
    <n v="4.4290756098085602"/>
    <n v="0.59049787148467003"/>
    <n v="2060.9578333947902"/>
    <m/>
    <n v="-1"/>
    <n v="-1"/>
    <n v="-1"/>
    <n v="-1"/>
    <n v="0"/>
    <m/>
    <m/>
    <s v="Banana River A"/>
    <n v="-1"/>
    <m/>
    <m/>
    <n v="333"/>
    <x v="0"/>
    <m/>
    <x v="0"/>
    <m/>
    <n v="200.000000026077"/>
    <n v="1.6714986483000001"/>
  </r>
  <r>
    <n v="830000"/>
    <n v="1400000"/>
    <n v="1400000"/>
    <x v="0"/>
    <x v="0"/>
    <s v="BR1-2"/>
    <s v="62-304.520 (9), F.A.C."/>
    <n v="0.67"/>
    <n v="0.72"/>
    <s v="Natural Lands"/>
    <n v="1.2344658502500001E-3"/>
    <n v="3336.3463988533399"/>
    <n v="7.1687658229283304"/>
    <n v="0.95580607461061995"/>
    <n v="8.8495965968499995E-3"/>
    <n v="1.1799099585700001E-3"/>
    <n v="4.1186056939956801"/>
    <n v="3200"/>
    <s v="Shrub and Brushland"/>
    <n v="3200"/>
    <s v="US Air Force                                    Brevard County"/>
    <s v="US Air Force"/>
    <m/>
    <m/>
    <s v="Natural Lands"/>
    <n v="0"/>
    <n v="1"/>
    <n v="8.8495965968499995E-3"/>
    <n v="1.1799099585700001E-3"/>
    <n v="4.1186056939965203"/>
    <m/>
    <n v="-1"/>
    <n v="-1"/>
    <n v="-1"/>
    <n v="-1"/>
    <n v="0"/>
    <m/>
    <m/>
    <s v="Banana River A"/>
    <n v="-1"/>
    <m/>
    <m/>
    <n v="333"/>
    <x v="0"/>
    <m/>
    <x v="0"/>
    <m/>
    <n v="10.644990448042201"/>
    <n v="3.3403128000000001E-3"/>
  </r>
  <r>
    <n v="830000"/>
    <n v="1400000"/>
    <n v="1400000"/>
    <x v="0"/>
    <x v="0"/>
    <s v="BR1-2"/>
    <s v="62-304.520 (9), F.A.C."/>
    <n v="0.67"/>
    <n v="0.72"/>
    <s v="US Air Force"/>
    <n v="0.61652904200438996"/>
    <n v="3336.3463988533399"/>
    <n v="7.1687658229283304"/>
    <n v="0.95580607461061995"/>
    <n v="4.4197523251638202"/>
    <n v="0.58928220352166005"/>
    <n v="2056.9544490798498"/>
    <n v="1730"/>
    <s v="Military"/>
    <n v="1730"/>
    <s v="US Air Force                                    Brevard County"/>
    <s v="US Air Force"/>
    <m/>
    <m/>
    <m/>
    <n v="0"/>
    <n v="1"/>
    <n v="4.4197523251638202"/>
    <n v="0.58928220352166005"/>
    <n v="2056.9544490798498"/>
    <m/>
    <n v="-1"/>
    <n v="-1"/>
    <n v="-1"/>
    <n v="-1"/>
    <n v="0"/>
    <m/>
    <m/>
    <s v="Banana River A"/>
    <n v="-1"/>
    <m/>
    <m/>
    <n v="333"/>
    <x v="0"/>
    <m/>
    <x v="0"/>
    <m/>
    <n v="203.047139994948"/>
    <n v="1.6682517834999999"/>
  </r>
  <r>
    <n v="830000"/>
    <n v="1400000"/>
    <n v="1400000"/>
    <x v="0"/>
    <x v="0"/>
    <s v="BR1-2"/>
    <s v="62-304.520 (9), F.A.C."/>
    <n v="0.67"/>
    <n v="0.72"/>
    <s v="US Air Force"/>
    <n v="3.1323317428899999E-3"/>
    <n v="3295.6790523489599"/>
    <n v="7.0896666001208297"/>
    <n v="0.94490420155063004"/>
    <n v="2.2207187738070001E-2"/>
    <n v="2.9597534245000001E-3"/>
    <n v="10.3231601100536"/>
    <n v="1730"/>
    <s v="Military"/>
    <n v="1730"/>
    <s v="US Air Force                                    Brevard County"/>
    <s v="US Air Force"/>
    <m/>
    <m/>
    <m/>
    <n v="0"/>
    <n v="1"/>
    <n v="2.2207187738070001E-2"/>
    <n v="2.9597534245000001E-3"/>
    <n v="2035.95007318086"/>
    <m/>
    <n v="-1"/>
    <n v="-1"/>
    <n v="-1"/>
    <n v="-1"/>
    <n v="0"/>
    <m/>
    <m/>
    <s v="Banana River A"/>
    <n v="-1"/>
    <m/>
    <m/>
    <n v="333"/>
    <x v="0"/>
    <m/>
    <x v="0"/>
    <m/>
    <n v="17.4767089184494"/>
    <n v="1.6512166044000001"/>
  </r>
  <r>
    <n v="830000"/>
    <n v="1400000"/>
    <n v="1400000"/>
    <x v="0"/>
    <x v="0"/>
    <s v="BR1-2"/>
    <s v="62-304.520 (9), F.A.C."/>
    <n v="0.67"/>
    <n v="0.72"/>
    <s v="Natural Lands"/>
    <n v="0.61776345378298003"/>
    <n v="2730.2505604953999"/>
    <n v="5.3520157371028096"/>
    <n v="0.73271443955683002"/>
    <n v="3.3062797264535"/>
    <n v="0.45264420281729001"/>
    <n v="1686.64901594456"/>
    <n v="3200"/>
    <s v="Shrub and Brushland"/>
    <n v="3200"/>
    <s v="US Air Force                                    Brevard County"/>
    <s v="US Air Force"/>
    <m/>
    <m/>
    <s v="Natural Lands"/>
    <n v="0"/>
    <n v="1"/>
    <n v="3.3062797264535"/>
    <n v="0.45264420281729001"/>
    <n v="1686.64901594456"/>
    <m/>
    <n v="-1"/>
    <n v="-1"/>
    <n v="-1"/>
    <n v="-1"/>
    <n v="0"/>
    <m/>
    <m/>
    <s v="Banana River A"/>
    <n v="-1"/>
    <m/>
    <m/>
    <n v="333"/>
    <x v="0"/>
    <m/>
    <x v="0"/>
    <m/>
    <n v="200.000000018626"/>
    <n v="1.3679229651"/>
  </r>
  <r>
    <n v="830000"/>
    <n v="1400000"/>
    <n v="1400000"/>
    <x v="0"/>
    <x v="0"/>
    <s v="BR1-2"/>
    <s v="62-304.520 (9), F.A.C."/>
    <n v="0.67"/>
    <n v="0.72"/>
    <s v="Natural Lands"/>
    <n v="6.9706855060000004E-5"/>
    <n v="2339.9610752297699"/>
    <n v="4.6930075217749003"/>
    <n v="0.63761607226030004"/>
    <n v="3.2713479511000001E-4"/>
    <n v="4.4446211129999999E-5"/>
    <n v="0.16311132751707999"/>
    <n v="3200"/>
    <s v="Shrub and Brushland"/>
    <n v="3200"/>
    <s v="US Air Force                                    Brevard County"/>
    <s v="US Air Force"/>
    <m/>
    <m/>
    <s v="Natural Lands"/>
    <n v="0"/>
    <n v="1"/>
    <n v="3.2713479511000001E-4"/>
    <n v="4.4446211129999999E-5"/>
    <n v="0.16311132751592"/>
    <m/>
    <n v="-1"/>
    <n v="-1"/>
    <n v="-1"/>
    <n v="-1"/>
    <n v="0"/>
    <m/>
    <m/>
    <s v="Banana River A"/>
    <n v="-1"/>
    <m/>
    <m/>
    <n v="333"/>
    <x v="0"/>
    <m/>
    <x v="0"/>
    <m/>
    <n v="2.6343798727085002"/>
    <n v="1.3228820000000001E-4"/>
  </r>
  <r>
    <n v="830000"/>
    <n v="1400000"/>
    <n v="1400000"/>
    <x v="0"/>
    <x v="0"/>
    <s v="BR1-2"/>
    <s v="62-304.520 (9), F.A.C."/>
    <n v="0.67"/>
    <n v="0.72"/>
    <s v="Natural Lands"/>
    <n v="0.47099517015492998"/>
    <n v="2339.9610752297699"/>
    <n v="4.6930075217749003"/>
    <n v="0.63761607226030004"/>
    <n v="2.2103838762567398"/>
    <n v="0.30031409044774998"/>
    <n v="1102.1103647837599"/>
    <n v="3200"/>
    <s v="Shrub and Brushland"/>
    <n v="3200"/>
    <s v="US Air Force                                    Brevard County"/>
    <s v="US Air Force"/>
    <m/>
    <m/>
    <s v="Natural Lands"/>
    <n v="0"/>
    <n v="1"/>
    <n v="2.2103838762567398"/>
    <n v="0.30031409044774998"/>
    <n v="1326.6546664822199"/>
    <m/>
    <n v="-1"/>
    <n v="-1"/>
    <n v="-1"/>
    <n v="-1"/>
    <n v="0"/>
    <m/>
    <m/>
    <s v="Banana River A"/>
    <n v="-1"/>
    <m/>
    <m/>
    <n v="333"/>
    <x v="0"/>
    <m/>
    <x v="0"/>
    <m/>
    <n v="172.39254236578199"/>
    <n v="1.0759567449"/>
  </r>
  <r>
    <n v="830000"/>
    <n v="1400000"/>
    <n v="1400000"/>
    <x v="0"/>
    <x v="0"/>
    <s v="BR1-2"/>
    <s v="62-304.520 (9), F.A.C."/>
    <n v="0.67"/>
    <n v="0.72"/>
    <s v="US Air Force"/>
    <n v="5.073787683191E-2"/>
    <n v="2339.9610752297699"/>
    <n v="4.6930075217749003"/>
    <n v="0.63761607226030004"/>
    <n v="0.23811323761104"/>
    <n v="3.235128574039E-2"/>
    <n v="118.724656826474"/>
    <n v="8140"/>
    <s v="Roads and Highways"/>
    <n v="8140"/>
    <s v="US Air Force                                    Brevard County"/>
    <s v="US Air Force"/>
    <m/>
    <m/>
    <m/>
    <n v="0"/>
    <n v="1"/>
    <n v="0.23811323761104"/>
    <n v="3.235128574039E-2"/>
    <n v="118.72465682647299"/>
    <m/>
    <n v="-1"/>
    <n v="-1"/>
    <n v="-1"/>
    <n v="-1"/>
    <n v="0"/>
    <m/>
    <m/>
    <s v="Banana River A"/>
    <n v="-1"/>
    <m/>
    <m/>
    <n v="333"/>
    <x v="0"/>
    <m/>
    <x v="0"/>
    <m/>
    <n v="70.783944284331895"/>
    <n v="9.6289259399999994E-2"/>
  </r>
  <r>
    <n v="830000"/>
    <n v="1400000"/>
    <n v="1400000"/>
    <x v="0"/>
    <x v="0"/>
    <s v="BR1-2"/>
    <s v="62-304.520 (9), F.A.C."/>
    <n v="0.67"/>
    <n v="0.72"/>
    <s v="Natural Lands"/>
    <n v="2.5667523099000001E-4"/>
    <n v="2162.45724561511"/>
    <n v="4.2575674875121301"/>
    <n v="0.74801904848690004"/>
    <n v="1.0928121183099999E-3"/>
    <n v="1.9199796205000001E-4"/>
    <n v="0.55504921302425003"/>
    <n v="3100"/>
    <s v="Herbaceous Dry Prairie"/>
    <n v="3100"/>
    <s v="US Air Force                                    Brevard County"/>
    <s v="US Air Force"/>
    <m/>
    <m/>
    <s v="Natural Lands"/>
    <n v="0"/>
    <n v="1"/>
    <n v="1.0928121183099999E-3"/>
    <n v="1.9199796205000001E-4"/>
    <n v="89.543018522859199"/>
    <m/>
    <n v="-1"/>
    <n v="-1"/>
    <n v="-1"/>
    <n v="-1"/>
    <n v="0"/>
    <m/>
    <m/>
    <s v="Banana River A"/>
    <n v="-1"/>
    <m/>
    <m/>
    <n v="333"/>
    <x v="0"/>
    <m/>
    <x v="0"/>
    <m/>
    <n v="5.2898091602847401"/>
    <n v="7.2622074999999994E-2"/>
  </r>
  <r>
    <n v="830000"/>
    <n v="1400000"/>
    <n v="1400000"/>
    <x v="0"/>
    <x v="0"/>
    <s v="BR1-2"/>
    <s v="62-304.520 (9), F.A.C."/>
    <n v="0.67"/>
    <n v="0.72"/>
    <s v="US Air Force"/>
    <n v="0.16968748782723"/>
    <n v="3358.6259574421201"/>
    <n v="7.2866110565131796"/>
    <n v="0.97002251512491"/>
    <n v="1.23644672495389"/>
    <n v="0.1646006837274"/>
    <n v="569.91680126970095"/>
    <n v="1730"/>
    <s v="Military"/>
    <n v="1730"/>
    <s v="US Air Force                                    Brevard County"/>
    <s v="US Air Force"/>
    <m/>
    <m/>
    <m/>
    <n v="0"/>
    <n v="1"/>
    <n v="1.23644672495389"/>
    <n v="0.1646006837274"/>
    <n v="569.91680126970095"/>
    <m/>
    <n v="-1"/>
    <n v="-1"/>
    <n v="-1"/>
    <n v="-1"/>
    <n v="0"/>
    <m/>
    <m/>
    <s v="Banana River A"/>
    <n v="-1"/>
    <m/>
    <m/>
    <n v="333"/>
    <x v="0"/>
    <m/>
    <x v="0"/>
    <m/>
    <n v="129.992835168884"/>
    <n v="0.46221962799999999"/>
  </r>
  <r>
    <n v="830000"/>
    <n v="1400000"/>
    <n v="1400000"/>
    <x v="0"/>
    <x v="0"/>
    <s v="BR1-2"/>
    <s v="62-304.520 (9), F.A.C."/>
    <n v="0.67"/>
    <n v="0.72"/>
    <s v="US Air Force"/>
    <n v="0.16704670042705999"/>
    <n v="3358.6259574421201"/>
    <n v="7.2866110565131796"/>
    <n v="0.97002251512491"/>
    <n v="1.21720433428589"/>
    <n v="0.16203906049156999"/>
    <n v="561.04738415939801"/>
    <n v="1730"/>
    <s v="Military"/>
    <n v="1730"/>
    <s v="US Air Force                                    Brevard County"/>
    <s v="US Air Force"/>
    <m/>
    <m/>
    <m/>
    <n v="0"/>
    <n v="1"/>
    <n v="1.21720433428589"/>
    <n v="0.16203906049156999"/>
    <n v="561.04738415939801"/>
    <m/>
    <n v="-1"/>
    <n v="-1"/>
    <n v="-1"/>
    <n v="-1"/>
    <n v="0"/>
    <m/>
    <m/>
    <s v="Banana River A"/>
    <n v="-1"/>
    <m/>
    <m/>
    <n v="333"/>
    <x v="0"/>
    <m/>
    <x v="0"/>
    <m/>
    <n v="129.43789953520599"/>
    <n v="0.4550262645"/>
  </r>
  <r>
    <n v="830000"/>
    <n v="1400000"/>
    <n v="1400000"/>
    <x v="0"/>
    <x v="0"/>
    <s v="BR1-2"/>
    <s v="62-304.520 (9), F.A.C."/>
    <n v="0.67"/>
    <n v="0.72"/>
    <s v="US Air Force"/>
    <n v="0.28102930096944001"/>
    <n v="3358.6259574421201"/>
    <n v="7.2866110565131796"/>
    <n v="0.97002251512491"/>
    <n v="2.04775121164809"/>
    <n v="0.27260474935016998"/>
    <n v="943.87230503777505"/>
    <n v="8140"/>
    <s v="Roads and Highways"/>
    <n v="8140"/>
    <s v="US Air Force                                    Brevard County"/>
    <s v="US Air Force"/>
    <m/>
    <m/>
    <m/>
    <n v="0"/>
    <n v="1"/>
    <n v="2.04775121164809"/>
    <n v="0.27260474935016998"/>
    <n v="943.87230503777505"/>
    <m/>
    <n v="-1"/>
    <n v="-1"/>
    <n v="-1"/>
    <n v="-1"/>
    <n v="0"/>
    <m/>
    <m/>
    <s v="Banana River A"/>
    <n v="-1"/>
    <m/>
    <m/>
    <n v="333"/>
    <x v="0"/>
    <m/>
    <x v="0"/>
    <m/>
    <n v="157.97882148142901"/>
    <n v="0.76550876320000005"/>
  </r>
  <r>
    <n v="830000"/>
    <n v="1400000"/>
    <n v="1400000"/>
    <x v="0"/>
    <x v="0"/>
    <s v="BR1-2"/>
    <s v="62-304.520 (9), F.A.C."/>
    <n v="0.67"/>
    <n v="0.72"/>
    <s v="US Air Force"/>
    <n v="0.47049633416339998"/>
    <n v="3308.2380262760598"/>
    <n v="7.11147633670166"/>
    <n v="0.94803848659578005"/>
    <n v="3.3459235469079198"/>
    <n v="0.44604863258913002"/>
    <n v="1556.5138639028601"/>
    <n v="1730"/>
    <s v="Military"/>
    <n v="1730"/>
    <s v="US Air Force                                    Brevard County"/>
    <s v="US Air Force"/>
    <m/>
    <m/>
    <m/>
    <n v="0"/>
    <n v="1"/>
    <n v="3.3459235469079198"/>
    <n v="0.44604863258913002"/>
    <n v="2043.70854889622"/>
    <m/>
    <n v="-1"/>
    <n v="-1"/>
    <n v="-1"/>
    <n v="-1"/>
    <n v="0"/>
    <m/>
    <m/>
    <s v="Banana River A"/>
    <n v="-1"/>
    <m/>
    <m/>
    <n v="333"/>
    <x v="0"/>
    <m/>
    <x v="0"/>
    <m/>
    <n v="180.106788201526"/>
    <n v="1.657508961"/>
  </r>
  <r>
    <n v="830000"/>
    <n v="1400000"/>
    <n v="1400000"/>
    <x v="0"/>
    <x v="0"/>
    <s v="BR1-2"/>
    <s v="62-304.520 (9), F.A.C."/>
    <n v="0.67"/>
    <n v="0.72"/>
    <s v="Natural Lands"/>
    <n v="0.61776345341476002"/>
    <n v="2582.53792814904"/>
    <n v="5.0634266961987402"/>
    <n v="0.69297954067401002"/>
    <n v="3.12799996195624"/>
    <n v="0.42809743419254997"/>
    <n v="1595.39754906796"/>
    <n v="3200"/>
    <s v="Shrub and Brushland"/>
    <n v="3200"/>
    <s v="US Air Force                                    Brevard County"/>
    <s v="US Air Force"/>
    <m/>
    <m/>
    <s v="Natural Lands"/>
    <n v="0"/>
    <n v="1"/>
    <n v="3.12799996195624"/>
    <n v="0.42809743419254997"/>
    <n v="1595.39754906796"/>
    <m/>
    <n v="-1"/>
    <n v="-1"/>
    <n v="-1"/>
    <n v="-1"/>
    <n v="0"/>
    <m/>
    <m/>
    <s v="Banana River A"/>
    <n v="-1"/>
    <m/>
    <m/>
    <n v="333"/>
    <x v="0"/>
    <m/>
    <x v="0"/>
    <m/>
    <n v="199.99999995902101"/>
    <n v="1.2939152871999999"/>
  </r>
  <r>
    <n v="830000"/>
    <n v="1400000"/>
    <n v="1400000"/>
    <x v="0"/>
    <x v="0"/>
    <s v="BR1-2"/>
    <s v="62-304.520 (9), F.A.C."/>
    <n v="0.67"/>
    <n v="0.72"/>
    <s v="US Air Force"/>
    <n v="8.4787538234759999E-2"/>
    <n v="3360.8271064671098"/>
    <n v="7.2201644699570702"/>
    <n v="0.96271839386756997"/>
    <n v="0.61217997105774002"/>
    <n v="8.1626522629349996E-2"/>
    <n v="284.95625679000102"/>
    <n v="1730"/>
    <s v="Military"/>
    <n v="1730"/>
    <s v="US Air Force                                    Brevard County"/>
    <s v="US Air Force"/>
    <m/>
    <m/>
    <m/>
    <n v="0"/>
    <n v="1"/>
    <n v="0.61217997105774002"/>
    <n v="8.1626522629349996E-2"/>
    <n v="2076.1961604718599"/>
    <m/>
    <n v="-1"/>
    <n v="-1"/>
    <n v="-1"/>
    <n v="-1"/>
    <n v="0"/>
    <m/>
    <m/>
    <s v="Banana River A"/>
    <n v="-1"/>
    <m/>
    <m/>
    <n v="333"/>
    <x v="0"/>
    <m/>
    <x v="0"/>
    <m/>
    <n v="92.815541172974093"/>
    <n v="1.6838573888999999"/>
  </r>
  <r>
    <n v="830000"/>
    <n v="1400000"/>
    <n v="1400000"/>
    <x v="0"/>
    <x v="0"/>
    <s v="BR1-2"/>
    <s v="62-304.520 (9), F.A.C."/>
    <n v="0.67"/>
    <n v="0.72"/>
    <s v="Natural Lands"/>
    <n v="0.61711770193365001"/>
    <n v="2353.1647970262502"/>
    <n v="4.6166713842611298"/>
    <n v="0.6313993049344"/>
    <n v="2.8490296352381099"/>
    <n v="0.38964768806362998"/>
    <n v="1452.17965181202"/>
    <n v="3200"/>
    <s v="Shrub and Brushland"/>
    <n v="3200"/>
    <s v="US Air Force                                    Brevard County"/>
    <s v="US Air Force"/>
    <m/>
    <m/>
    <s v="Natural Lands"/>
    <n v="0"/>
    <n v="1"/>
    <n v="2.8490296352381099"/>
    <n v="0.38964768806362998"/>
    <n v="1452.17965181202"/>
    <m/>
    <n v="-1"/>
    <n v="-1"/>
    <n v="-1"/>
    <n v="-1"/>
    <n v="0"/>
    <m/>
    <m/>
    <s v="Banana River A"/>
    <n v="-1"/>
    <m/>
    <m/>
    <n v="333"/>
    <x v="0"/>
    <m/>
    <x v="0"/>
    <m/>
    <n v="198.696323949781"/>
    <n v="1.1777612747999999"/>
  </r>
  <r>
    <n v="830000"/>
    <n v="1400000"/>
    <n v="1400000"/>
    <x v="0"/>
    <x v="0"/>
    <s v="BR1-2"/>
    <s v="62-304.520 (9), F.A.C."/>
    <n v="0.67"/>
    <n v="0.72"/>
    <s v="US Air Force"/>
    <n v="6.4575184932000004E-4"/>
    <n v="2353.1647970262502"/>
    <n v="4.6166713842611298"/>
    <n v="0.6313993049344"/>
    <n v="2.9812240840899999E-3"/>
    <n v="4.0772726881999999E-4"/>
    <n v="1.51956051943913"/>
    <n v="8140"/>
    <s v="Roads and Highways"/>
    <n v="8140"/>
    <s v="US Air Force                                    Brevard County"/>
    <s v="US Air Force"/>
    <m/>
    <m/>
    <m/>
    <n v="0"/>
    <n v="1"/>
    <n v="2.9812240840899999E-3"/>
    <n v="4.0772726881999999E-4"/>
    <n v="1.51956051943963"/>
    <m/>
    <n v="-1"/>
    <n v="-1"/>
    <n v="-1"/>
    <n v="-1"/>
    <n v="0"/>
    <m/>
    <m/>
    <s v="Banana River A"/>
    <n v="-1"/>
    <m/>
    <m/>
    <n v="333"/>
    <x v="0"/>
    <m/>
    <x v="0"/>
    <m/>
    <n v="8.0181421785928606"/>
    <n v="1.2324091999999999E-3"/>
  </r>
  <r>
    <n v="830000"/>
    <n v="1400000"/>
    <n v="1400000"/>
    <x v="0"/>
    <x v="0"/>
    <s v="BR1-2"/>
    <s v="62-304.520 (9), F.A.C."/>
    <n v="0.67"/>
    <n v="0.72"/>
    <s v="US Air Force"/>
    <n v="0.61776345373694996"/>
    <n v="3301.7268071835401"/>
    <n v="6.1640636262108197"/>
    <n v="0.82494694269746005"/>
    <n v="3.8079332347823298"/>
    <n v="0.50962207247052005"/>
    <n v="2039.68615570159"/>
    <n v="1730"/>
    <s v="Military"/>
    <n v="1730"/>
    <s v="US Air Force                                    Brevard County"/>
    <s v="US Air Force"/>
    <m/>
    <m/>
    <m/>
    <n v="0"/>
    <n v="1"/>
    <n v="3.8079332347823298"/>
    <n v="0.50962207247052005"/>
    <n v="2039.68615570159"/>
    <m/>
    <n v="-1"/>
    <n v="-1"/>
    <n v="-1"/>
    <n v="-1"/>
    <n v="0"/>
    <m/>
    <m/>
    <s v="Banana River A"/>
    <n v="-1"/>
    <m/>
    <m/>
    <n v="333"/>
    <x v="0"/>
    <m/>
    <x v="0"/>
    <m/>
    <n v="200.00000001117499"/>
    <n v="1.6542466793999999"/>
  </r>
  <r>
    <n v="830000"/>
    <n v="1400000"/>
    <n v="1400000"/>
    <x v="0"/>
    <x v="0"/>
    <s v="BR1-2"/>
    <s v="62-304.520 (9), F.A.C."/>
    <n v="0.67"/>
    <n v="0.72"/>
    <s v="US Air Force"/>
    <n v="0.61270722899061003"/>
    <n v="3323.37578682495"/>
    <n v="6.2263344037920403"/>
    <n v="0.83539805456833005"/>
    <n v="3.8149200993163501"/>
    <n v="0.51185442711870999"/>
    <n v="2036.2563692400199"/>
    <n v="1730"/>
    <s v="Military"/>
    <n v="1730"/>
    <s v="US Air Force                                    Brevard County"/>
    <s v="US Air Force"/>
    <m/>
    <m/>
    <m/>
    <n v="0"/>
    <n v="1"/>
    <n v="3.8149200993163501"/>
    <n v="0.51185442711870999"/>
    <n v="2036.2563692400199"/>
    <m/>
    <n v="-1"/>
    <n v="-1"/>
    <n v="-1"/>
    <n v="-1"/>
    <n v="0"/>
    <m/>
    <m/>
    <s v="Banana River A"/>
    <n v="-1"/>
    <m/>
    <m/>
    <n v="333"/>
    <x v="0"/>
    <m/>
    <x v="0"/>
    <m/>
    <n v="196.34975711185299"/>
    <n v="1.6514650197"/>
  </r>
  <r>
    <n v="830000"/>
    <n v="1400000"/>
    <n v="1400000"/>
    <x v="0"/>
    <x v="0"/>
    <s v="BR1-2"/>
    <s v="62-304.520 (9), F.A.C."/>
    <n v="0.67"/>
    <n v="0.72"/>
    <s v="US Air Force"/>
    <n v="5.0562587027300002E-3"/>
    <n v="3323.37578682495"/>
    <n v="6.2263344037920403"/>
    <n v="0.83539805456833005"/>
    <n v="3.1481957515279997E-2"/>
    <n v="4.22398868365E-3"/>
    <n v="16.803847744579102"/>
    <n v="8140"/>
    <s v="Roads and Highways"/>
    <n v="8140"/>
    <s v="US Air Force                                    Brevard County"/>
    <s v="US Air Force"/>
    <m/>
    <m/>
    <m/>
    <n v="0"/>
    <n v="1"/>
    <n v="3.1481957515279997E-2"/>
    <n v="4.22398868365E-3"/>
    <n v="16.803847744580199"/>
    <m/>
    <n v="-1"/>
    <n v="-1"/>
    <n v="-1"/>
    <n v="-1"/>
    <n v="0"/>
    <m/>
    <m/>
    <s v="Banana River A"/>
    <n v="-1"/>
    <m/>
    <m/>
    <n v="333"/>
    <x v="0"/>
    <m/>
    <x v="0"/>
    <m/>
    <n v="22.422537717266"/>
    <n v="1.36284248E-2"/>
  </r>
  <r>
    <n v="830000"/>
    <n v="1400000"/>
    <n v="1400000"/>
    <x v="0"/>
    <x v="0"/>
    <s v="BR1-2"/>
    <s v="62-304.520 (9), F.A.C."/>
    <n v="0.67"/>
    <n v="0.72"/>
    <s v="US Air Force"/>
    <n v="0.61776345348380002"/>
    <n v="3357.80112453028"/>
    <n v="6.7232265998590997"/>
    <n v="0.91791414928407"/>
    <n v="4.1533636828831302"/>
    <n v="0.56705381486337003"/>
    <n v="2074.32681880163"/>
    <n v="1730"/>
    <s v="Military"/>
    <n v="1730"/>
    <s v="US Air Force                                    Brevard County"/>
    <s v="US Air Force"/>
    <m/>
    <m/>
    <m/>
    <n v="0"/>
    <n v="1"/>
    <n v="4.1533636828831302"/>
    <n v="0.56705381486337003"/>
    <n v="2074.32681880163"/>
    <m/>
    <n v="-1"/>
    <n v="-1"/>
    <n v="-1"/>
    <n v="-1"/>
    <n v="0"/>
    <m/>
    <m/>
    <s v="Banana River A"/>
    <n v="-1"/>
    <m/>
    <m/>
    <n v="333"/>
    <x v="0"/>
    <m/>
    <x v="0"/>
    <m/>
    <n v="199.999999970197"/>
    <n v="1.6823412967"/>
  </r>
  <r>
    <n v="830000"/>
    <n v="1400000"/>
    <n v="1400000"/>
    <x v="0"/>
    <x v="0"/>
    <s v="BR1-2"/>
    <s v="62-304.520 (9), F.A.C."/>
    <n v="0.67"/>
    <n v="0.72"/>
    <s v="US Air Force"/>
    <n v="0.617763453829"/>
    <n v="3342.2524492113998"/>
    <n v="6.2531071366802999"/>
    <n v="0.83802966089594"/>
    <n v="3.8629410619184399"/>
    <n v="0.51770409772623005"/>
    <n v="2064.7214165932901"/>
    <n v="1730"/>
    <s v="Military"/>
    <n v="1730"/>
    <s v="US Air Force                                    Brevard County"/>
    <s v="US Air Force"/>
    <m/>
    <m/>
    <m/>
    <n v="0"/>
    <n v="1"/>
    <n v="3.8629410619184399"/>
    <n v="0.51770409772623005"/>
    <n v="2064.7214165932901"/>
    <m/>
    <n v="-1"/>
    <n v="-1"/>
    <n v="-1"/>
    <n v="-1"/>
    <n v="0"/>
    <m/>
    <m/>
    <s v="Banana River A"/>
    <n v="-1"/>
    <m/>
    <m/>
    <n v="333"/>
    <x v="0"/>
    <m/>
    <x v="0"/>
    <m/>
    <n v="200.000000026077"/>
    <n v="1.6745510271999999"/>
  </r>
  <r>
    <n v="830000"/>
    <n v="1400000"/>
    <n v="1400000"/>
    <x v="0"/>
    <x v="0"/>
    <s v="BR1-2"/>
    <s v="62-304.520 (9), F.A.C."/>
    <n v="0.67"/>
    <n v="0.72"/>
    <s v="Natural Lands"/>
    <n v="8.5326328025700001E-3"/>
    <n v="3272.0821083726801"/>
    <n v="5.9957234437492302"/>
    <n v="0.79889010756432999"/>
    <n v="5.115930653129E-2"/>
    <n v="6.8166359374500001E-3"/>
    <n v="27.919475130616199"/>
    <n v="5300"/>
    <s v="Reservoirs"/>
    <n v="5300"/>
    <s v="US Air Force                                    Brevard County"/>
    <s v="US Air Force"/>
    <m/>
    <m/>
    <s v="Natural Lands"/>
    <n v="0"/>
    <n v="1"/>
    <n v="5.115930653129E-2"/>
    <n v="6.8166359374500001E-3"/>
    <n v="27.9194751306173"/>
    <m/>
    <n v="-1"/>
    <n v="-1"/>
    <n v="-1"/>
    <n v="-1"/>
    <n v="0"/>
    <m/>
    <m/>
    <s v="Banana River A"/>
    <n v="-1"/>
    <m/>
    <m/>
    <n v="333"/>
    <x v="0"/>
    <m/>
    <x v="0"/>
    <m/>
    <n v="28.4141799969982"/>
    <n v="2.2643532099999999E-2"/>
  </r>
  <r>
    <n v="830000"/>
    <n v="1400000"/>
    <n v="1400000"/>
    <x v="0"/>
    <x v="0"/>
    <s v="BR1-2"/>
    <s v="62-304.520 (9), F.A.C."/>
    <n v="0.67"/>
    <n v="0.72"/>
    <s v="US Air Force"/>
    <n v="0.50727534021081999"/>
    <n v="3272.0821083726801"/>
    <n v="5.9957234437492302"/>
    <n v="0.79889010756432999"/>
    <n v="3.0414826497379002"/>
    <n v="0.40525725110575"/>
    <n v="1659.84656472249"/>
    <n v="1730"/>
    <s v="Military"/>
    <n v="1730"/>
    <s v="US Air Force                                    Brevard County"/>
    <s v="US Air Force"/>
    <m/>
    <m/>
    <m/>
    <n v="0"/>
    <n v="1"/>
    <n v="3.0414826497379002"/>
    <n v="0.40525725110575"/>
    <n v="1928.28132164045"/>
    <m/>
    <n v="-1"/>
    <n v="-1"/>
    <n v="-1"/>
    <n v="-1"/>
    <n v="0"/>
    <m/>
    <m/>
    <s v="Banana River A"/>
    <n v="-1"/>
    <m/>
    <m/>
    <n v="333"/>
    <x v="0"/>
    <m/>
    <x v="0"/>
    <m/>
    <n v="180.90863181971699"/>
    <n v="1.5638940159000001"/>
  </r>
  <r>
    <n v="830000"/>
    <n v="1400000"/>
    <n v="1400000"/>
    <x v="0"/>
    <x v="0"/>
    <s v="BR1-2"/>
    <s v="62-304.520 (9), F.A.C."/>
    <n v="0.67"/>
    <n v="0.72"/>
    <s v="Natural Lands"/>
    <n v="1.225715351366E-2"/>
    <n v="1701.80041679228"/>
    <n v="0.25363069380084002"/>
    <n v="2.8020883958800001E-3"/>
    <n v="3.1087903496900002E-3"/>
    <n v="3.4345627620000002E-5"/>
    <n v="20.8592289582352"/>
    <n v="6120"/>
    <s v="Mangrove swamp"/>
    <n v="6120"/>
    <s v="US Air Force                                    Brevard County"/>
    <s v="US Air Force"/>
    <m/>
    <m/>
    <s v="Natural Lands"/>
    <n v="0"/>
    <n v="1"/>
    <n v="3.1087903496900002E-3"/>
    <n v="3.4345627620000002E-5"/>
    <n v="502.58321711021102"/>
    <m/>
    <n v="-1"/>
    <n v="-1"/>
    <n v="-1"/>
    <n v="-1"/>
    <n v="0"/>
    <m/>
    <m/>
    <s v="Banana River A"/>
    <n v="-1"/>
    <m/>
    <m/>
    <n v="333"/>
    <x v="0"/>
    <m/>
    <x v="0"/>
    <m/>
    <n v="120.255789987447"/>
    <n v="0.40761007059999999"/>
  </r>
  <r>
    <n v="830000"/>
    <n v="1400000"/>
    <n v="1400000"/>
    <x v="0"/>
    <x v="0"/>
    <s v="BR1-2"/>
    <s v="62-304.520 (9), F.A.C."/>
    <n v="0.67"/>
    <n v="0.72"/>
    <s v="Natural Lands"/>
    <n v="0.25317727620678998"/>
    <n v="1701.80041679228"/>
    <n v="0.25363069380084002"/>
    <n v="2.8020883958800001E-3"/>
    <n v="6.4213528218930005E-2"/>
    <n v="7.0942510776E-4"/>
    <n v="430.85719417105298"/>
    <n v="5300"/>
    <s v="Reservoirs"/>
    <n v="5300"/>
    <s v="US Air Force                                    Brevard County"/>
    <s v="US Air Force"/>
    <m/>
    <m/>
    <s v="Natural Lands"/>
    <n v="0"/>
    <n v="1"/>
    <n v="6.4213528218930005E-2"/>
    <n v="7.0942510776E-4"/>
    <n v="430.85719417105298"/>
    <m/>
    <n v="-1"/>
    <n v="-1"/>
    <n v="-1"/>
    <n v="-1"/>
    <n v="0"/>
    <m/>
    <m/>
    <s v="Banana River A"/>
    <n v="-1"/>
    <m/>
    <m/>
    <n v="333"/>
    <x v="0"/>
    <m/>
    <x v="0"/>
    <m/>
    <n v="150.31661287315799"/>
    <n v="0.3494381137"/>
  </r>
  <r>
    <n v="830000"/>
    <n v="1400000"/>
    <n v="1400000"/>
    <x v="0"/>
    <x v="0"/>
    <s v="BR1-2"/>
    <s v="62-304.520 (9), F.A.C."/>
    <n v="0.67"/>
    <n v="0.72"/>
    <s v="Natural Lands"/>
    <n v="0.61776345378298003"/>
    <n v="2590.4668914980598"/>
    <n v="5.0789480061959598"/>
    <n v="0.69510951135229004"/>
    <n v="3.1375884618918"/>
    <n v="0.42941325249038997"/>
    <n v="1600.2957738022999"/>
    <n v="3200"/>
    <s v="Shrub and Brushland"/>
    <n v="3200"/>
    <s v="US Air Force                                    Brevard County"/>
    <s v="US Air Force"/>
    <m/>
    <m/>
    <s v="Natural Lands"/>
    <n v="0"/>
    <n v="1"/>
    <n v="3.1375884618918"/>
    <n v="0.42941325249038997"/>
    <n v="1600.2957738022999"/>
    <m/>
    <n v="-1"/>
    <n v="-1"/>
    <n v="-1"/>
    <n v="-1"/>
    <n v="0"/>
    <m/>
    <m/>
    <s v="Banana River A"/>
    <n v="-1"/>
    <m/>
    <m/>
    <n v="333"/>
    <x v="0"/>
    <m/>
    <x v="0"/>
    <m/>
    <n v="200.000000018626"/>
    <n v="1.2978878944000001"/>
  </r>
  <r>
    <n v="830000"/>
    <n v="1400000"/>
    <n v="1400000"/>
    <x v="0"/>
    <x v="0"/>
    <s v="BR1-2"/>
    <s v="62-304.520 (9), F.A.C."/>
    <n v="0.67"/>
    <n v="0.72"/>
    <s v="US Air Force"/>
    <n v="8.0874474980000008E-6"/>
    <n v="3295.0288975440599"/>
    <n v="6.2618398774302904"/>
    <n v="0.84763806695305"/>
    <n v="5.0642301250000003E-5"/>
    <n v="6.8552283637889999E-6"/>
    <n v="2.6648373213280001E-2"/>
    <n v="1730"/>
    <s v="Military"/>
    <n v="1730"/>
    <s v="US Air Force                                    Brevard County"/>
    <s v="US Air Force"/>
    <m/>
    <m/>
    <m/>
    <n v="0"/>
    <n v="1"/>
    <n v="5.0642301250000003E-5"/>
    <n v="6.8552283637889999E-6"/>
    <n v="2035.5484322131999"/>
    <m/>
    <n v="-1"/>
    <n v="-1"/>
    <n v="-1"/>
    <n v="-1"/>
    <n v="0"/>
    <m/>
    <m/>
    <s v="Banana River A"/>
    <n v="-1"/>
    <m/>
    <m/>
    <n v="333"/>
    <x v="0"/>
    <m/>
    <x v="0"/>
    <m/>
    <n v="1.03562245145316"/>
    <n v="1.6508908615"/>
  </r>
  <r>
    <n v="830000"/>
    <n v="1400000"/>
    <n v="1400000"/>
    <x v="0"/>
    <x v="0"/>
    <s v="BR1-2"/>
    <s v="62-304.520 (9), F.A.C."/>
    <n v="0.67"/>
    <n v="0.72"/>
    <s v="US Air Force"/>
    <n v="0.61415109592758999"/>
    <n v="3291.1201349835101"/>
    <n v="7.2308065095656602"/>
    <n v="0.95714735707237997"/>
    <n v="4.4408077422901"/>
    <n v="0.58783309831020003"/>
    <n v="2021.2450377294799"/>
    <n v="1730"/>
    <s v="Military"/>
    <n v="1730"/>
    <s v="US Air Force                                    Brevard County"/>
    <s v="US Air Force"/>
    <m/>
    <m/>
    <m/>
    <n v="0"/>
    <n v="1"/>
    <n v="4.4408077422901"/>
    <n v="0.58783309831020003"/>
    <n v="2021.2450377294799"/>
    <m/>
    <n v="-1"/>
    <n v="-1"/>
    <n v="-1"/>
    <n v="-1"/>
    <n v="0"/>
    <m/>
    <m/>
    <s v="Banana River A"/>
    <n v="-1"/>
    <m/>
    <m/>
    <n v="333"/>
    <x v="0"/>
    <m/>
    <x v="0"/>
    <m/>
    <n v="196.916985829005"/>
    <n v="1.6392903793"/>
  </r>
  <r>
    <n v="830000"/>
    <n v="1400000"/>
    <n v="1400000"/>
    <x v="0"/>
    <x v="0"/>
    <s v="BR1-2"/>
    <s v="62-304.520 (9), F.A.C."/>
    <n v="0.67"/>
    <n v="0.72"/>
    <s v="US Air Force"/>
    <n v="3.6122884352200002E-3"/>
    <n v="3291.1201349835101"/>
    <n v="7.2308065095656602"/>
    <n v="0.95714735707237997"/>
    <n v="2.6119758731829999E-2"/>
    <n v="3.4574923287499998E-3"/>
    <n v="11.8884752025272"/>
    <n v="8140"/>
    <s v="Roads and Highways"/>
    <n v="8140"/>
    <s v="US Air Force                                    Brevard County"/>
    <s v="US Air Force"/>
    <m/>
    <m/>
    <m/>
    <n v="0"/>
    <n v="1"/>
    <n v="2.6119758731829999E-2"/>
    <n v="3.4574923287499998E-3"/>
    <n v="11.888475202528699"/>
    <m/>
    <n v="-1"/>
    <n v="-1"/>
    <n v="-1"/>
    <n v="-1"/>
    <n v="0"/>
    <m/>
    <m/>
    <s v="Banana River A"/>
    <n v="-1"/>
    <m/>
    <m/>
    <n v="333"/>
    <x v="0"/>
    <m/>
    <x v="0"/>
    <m/>
    <n v="18.966437396248601"/>
    <n v="9.6419100999999997E-3"/>
  </r>
  <r>
    <n v="830000"/>
    <n v="1400000"/>
    <n v="1400000"/>
    <x v="0"/>
    <x v="0"/>
    <s v="BR1-2"/>
    <s v="62-304.520 (9), F.A.C."/>
    <n v="0.67"/>
    <n v="0.72"/>
    <s v="Natural Lands"/>
    <n v="0.40055199600587998"/>
    <n v="1378.49316005996"/>
    <n v="0"/>
    <n v="0"/>
    <n v="0"/>
    <n v="0"/>
    <n v="552.15818674247896"/>
    <n v="5300"/>
    <s v="Reservoirs"/>
    <n v="5300"/>
    <s v="US Air Force                                    Brevard County"/>
    <s v="US Air Force"/>
    <m/>
    <m/>
    <s v="Natural Lands"/>
    <n v="0"/>
    <n v="1"/>
    <n v="0"/>
    <n v="0"/>
    <n v="552.15818674247896"/>
    <m/>
    <n v="-1"/>
    <n v="-1"/>
    <n v="-1"/>
    <n v="-1"/>
    <n v="0"/>
    <m/>
    <m/>
    <s v="Banana River A"/>
    <n v="-1"/>
    <m/>
    <m/>
    <n v="333"/>
    <x v="0"/>
    <m/>
    <x v="0"/>
    <m/>
    <n v="174.986202203918"/>
    <n v="0.44781685869999999"/>
  </r>
  <r>
    <n v="830000"/>
    <n v="1400000"/>
    <n v="1400000"/>
    <x v="0"/>
    <x v="0"/>
    <s v="BR1-2"/>
    <s v="62-304.520 (9), F.A.C."/>
    <n v="0.67"/>
    <n v="0.72"/>
    <s v="US Air Force"/>
    <n v="0.2172114903987"/>
    <n v="1378.49316005996"/>
    <n v="0"/>
    <n v="0"/>
    <n v="0"/>
    <n v="0"/>
    <n v="299.42455380104701"/>
    <n v="1730"/>
    <s v="Military"/>
    <n v="1730"/>
    <s v="US Air Force                                    Brevard County"/>
    <s v="US Air Force"/>
    <m/>
    <m/>
    <m/>
    <n v="0"/>
    <n v="1"/>
    <n v="0"/>
    <n v="0"/>
    <n v="299.42455380104701"/>
    <m/>
    <n v="-1"/>
    <n v="-1"/>
    <n v="-1"/>
    <n v="-1"/>
    <n v="0"/>
    <m/>
    <m/>
    <s v="Banana River A"/>
    <n v="-1"/>
    <m/>
    <m/>
    <n v="333"/>
    <x v="0"/>
    <m/>
    <x v="0"/>
    <m/>
    <n v="146.09698667500001"/>
    <n v="0.24284229830000001"/>
  </r>
  <r>
    <n v="830000"/>
    <n v="1400000"/>
    <n v="1400000"/>
    <x v="0"/>
    <x v="0"/>
    <s v="BR1-2"/>
    <s v="62-304.520 (9), F.A.C."/>
    <n v="0.67"/>
    <n v="0.72"/>
    <s v="Natural Lands"/>
    <n v="0.61746977440436002"/>
    <n v="2476.3060588026201"/>
    <n v="4.85653333388374"/>
    <n v="0.66445562193485996"/>
    <n v="2.99876254206045"/>
    <n v="0.41028126297782003"/>
    <n v="1529.04414348501"/>
    <n v="3200"/>
    <s v="Shrub and Brushland"/>
    <n v="3200"/>
    <s v="US Air Force                                    Brevard County"/>
    <s v="US Air Force"/>
    <m/>
    <m/>
    <s v="Natural Lands"/>
    <n v="0"/>
    <n v="1"/>
    <n v="2.99876254206045"/>
    <n v="0.41028126297782003"/>
    <n v="1529.04414348501"/>
    <m/>
    <n v="-1"/>
    <n v="-1"/>
    <n v="-1"/>
    <n v="-1"/>
    <n v="0"/>
    <m/>
    <m/>
    <s v="Banana River A"/>
    <n v="-1"/>
    <m/>
    <m/>
    <n v="333"/>
    <x v="0"/>
    <m/>
    <x v="0"/>
    <m/>
    <n v="199.34279243334299"/>
    <n v="1.2401006841"/>
  </r>
  <r>
    <n v="830000"/>
    <n v="1400000"/>
    <n v="1400000"/>
    <x v="0"/>
    <x v="0"/>
    <s v="BR1-2"/>
    <s v="62-304.520 (9), F.A.C."/>
    <n v="0.67"/>
    <n v="0.72"/>
    <s v="US Air Force"/>
    <n v="2.9367921751999998E-4"/>
    <n v="2476.3060588026201"/>
    <n v="4.85653333388374"/>
    <n v="0.66445562193485996"/>
    <n v="1.4262629093700001E-3"/>
    <n v="1.9513680713000001E-4"/>
    <n v="0.72723962570156997"/>
    <n v="8140"/>
    <s v="Roads and Highways"/>
    <n v="8140"/>
    <s v="US Air Force                                    Brevard County"/>
    <s v="US Air Force"/>
    <m/>
    <m/>
    <m/>
    <n v="0"/>
    <n v="1"/>
    <n v="1.4262629093700001E-3"/>
    <n v="1.9513680713000001E-4"/>
    <n v="0.72723962570175005"/>
    <m/>
    <n v="-1"/>
    <n v="-1"/>
    <n v="-1"/>
    <n v="-1"/>
    <n v="0"/>
    <m/>
    <m/>
    <s v="Banana River A"/>
    <n v="-1"/>
    <m/>
    <m/>
    <n v="333"/>
    <x v="0"/>
    <m/>
    <x v="0"/>
    <m/>
    <n v="7.2334994381592601"/>
    <n v="5.8981319999999997E-4"/>
  </r>
  <r>
    <n v="830000"/>
    <n v="1400000"/>
    <n v="1400000"/>
    <x v="0"/>
    <x v="0"/>
    <s v="BR1-2"/>
    <s v="62-304.520 (9), F.A.C."/>
    <n v="0.67"/>
    <n v="0.72"/>
    <s v="Natural Lands"/>
    <n v="2.2735988542599999E-3"/>
    <n v="2327.6016619251"/>
    <n v="4.5793619765085696"/>
    <n v="0.82654492560782"/>
    <n v="1.041163214306E-2"/>
    <n v="1.8792315958600001E-3"/>
    <n v="5.2920324717452196"/>
    <n v="4210"/>
    <s v="Xeric oak"/>
    <n v="4210"/>
    <s v="US Air Force                                    Brevard County"/>
    <s v="US Air Force"/>
    <m/>
    <m/>
    <s v="Natural Lands"/>
    <n v="0"/>
    <n v="1"/>
    <n v="1.041163214306E-2"/>
    <n v="1.8792315958600001E-3"/>
    <n v="1437.9072417018599"/>
    <m/>
    <n v="-1"/>
    <n v="-1"/>
    <n v="-1"/>
    <n v="-1"/>
    <n v="0"/>
    <m/>
    <m/>
    <s v="Banana River A"/>
    <n v="-1"/>
    <m/>
    <m/>
    <n v="333"/>
    <x v="0"/>
    <m/>
    <x v="0"/>
    <m/>
    <n v="15.7436325328247"/>
    <n v="1.1661859218999999"/>
  </r>
  <r>
    <n v="830000"/>
    <n v="1400000"/>
    <n v="1400000"/>
    <x v="0"/>
    <x v="0"/>
    <s v="BR1-2"/>
    <s v="62-304.520 (9), F.A.C."/>
    <n v="0.67"/>
    <n v="0.72"/>
    <s v="Natural Lands"/>
    <n v="0.18748942470968999"/>
    <n v="3105.5107617783601"/>
    <n v="6.7482041421140897"/>
    <n v="0.89684111879869"/>
    <n v="1.26521691242853"/>
    <n v="0.16814822541956001"/>
    <n v="582.25042615558596"/>
    <n v="3200"/>
    <s v="Shrub and Brushland"/>
    <n v="3200"/>
    <s v="US Air Force                                    Brevard County"/>
    <s v="US Air Force"/>
    <m/>
    <m/>
    <s v="Natural Lands"/>
    <n v="0"/>
    <n v="1"/>
    <n v="1.26521691242853"/>
    <n v="0.16814822541956001"/>
    <n v="582.25042615558596"/>
    <m/>
    <n v="-1"/>
    <n v="-1"/>
    <n v="-1"/>
    <n v="-1"/>
    <n v="0"/>
    <m/>
    <m/>
    <s v="Banana River A"/>
    <n v="-1"/>
    <m/>
    <m/>
    <n v="333"/>
    <x v="0"/>
    <m/>
    <x v="0"/>
    <m/>
    <n v="130.559164867335"/>
    <n v="0.47222256779999999"/>
  </r>
  <r>
    <n v="830000"/>
    <n v="1400000"/>
    <n v="1400000"/>
    <x v="0"/>
    <x v="0"/>
    <s v="BR1-2"/>
    <s v="62-304.520 (9), F.A.C."/>
    <n v="0.67"/>
    <n v="0.72"/>
    <s v="US Air Force"/>
    <n v="5.2339618023819999E-2"/>
    <n v="3105.5107617783601"/>
    <n v="6.7482041421140897"/>
    <n v="0.89684111879869"/>
    <n v="0.35319842714501998"/>
    <n v="4.6940321585980001E-2"/>
    <n v="162.541247040348"/>
    <n v="8140"/>
    <s v="Roads and Highways"/>
    <n v="8140"/>
    <s v="US Air Force                                    Brevard County"/>
    <s v="US Air Force"/>
    <m/>
    <m/>
    <m/>
    <n v="0"/>
    <n v="1"/>
    <n v="0.35319842714501998"/>
    <n v="4.6940321585980001E-2"/>
    <n v="664.76012653122905"/>
    <m/>
    <n v="-1"/>
    <n v="-1"/>
    <n v="-1"/>
    <n v="-1"/>
    <n v="0"/>
    <m/>
    <m/>
    <s v="Banana River A"/>
    <n v="-1"/>
    <m/>
    <m/>
    <n v="333"/>
    <x v="0"/>
    <m/>
    <x v="0"/>
    <m/>
    <n v="108.8239664929"/>
    <n v="0.53914041079999997"/>
  </r>
  <r>
    <n v="830000"/>
    <n v="1400000"/>
    <n v="1400000"/>
    <x v="0"/>
    <x v="0"/>
    <s v="BR1-2"/>
    <s v="62-304.520 (9), F.A.C."/>
    <n v="0.67"/>
    <n v="0.72"/>
    <s v="US Air Force"/>
    <n v="0.61776345350680995"/>
    <n v="3323.1527442284601"/>
    <n v="6.1964598798653698"/>
    <n v="0.82862024669768997"/>
    <n v="3.8279464549020799"/>
    <n v="0.51189130524563997"/>
    <n v="2052.92231580524"/>
    <n v="1730"/>
    <s v="Military"/>
    <n v="1730"/>
    <s v="US Air Force                                    Brevard County"/>
    <s v="US Air Force"/>
    <m/>
    <m/>
    <m/>
    <n v="0"/>
    <n v="1"/>
    <n v="3.8279464549020799"/>
    <n v="0.51189130524563997"/>
    <n v="2052.92231580524"/>
    <m/>
    <n v="-1"/>
    <n v="-1"/>
    <n v="-1"/>
    <n v="-1"/>
    <n v="0"/>
    <m/>
    <m/>
    <s v="Banana River A"/>
    <n v="-1"/>
    <m/>
    <m/>
    <n v="333"/>
    <x v="0"/>
    <m/>
    <x v="0"/>
    <m/>
    <n v="199.999999973923"/>
    <n v="1.6649816023999999"/>
  </r>
  <r>
    <n v="830000"/>
    <n v="1400000"/>
    <n v="1400000"/>
    <x v="0"/>
    <x v="0"/>
    <s v="BR1-2"/>
    <s v="62-304.520 (9), F.A.C."/>
    <n v="0.67"/>
    <n v="0.72"/>
    <s v="Natural Lands"/>
    <n v="1.057120419083E-2"/>
    <n v="609.27880260733605"/>
    <n v="0"/>
    <n v="0"/>
    <n v="0"/>
    <n v="0"/>
    <n v="6.4408106315071603"/>
    <n v="6430"/>
    <s v="Wet prairies"/>
    <n v="6430"/>
    <s v="US Air Force                                    Brevard County"/>
    <s v="US Air Force"/>
    <m/>
    <m/>
    <s v="Natural Lands"/>
    <n v="0"/>
    <n v="1"/>
    <n v="0"/>
    <n v="0"/>
    <n v="11.579342668135601"/>
    <m/>
    <n v="-1"/>
    <n v="-1"/>
    <n v="-1"/>
    <n v="-1"/>
    <n v="0"/>
    <m/>
    <m/>
    <s v="Banana River A"/>
    <n v="-1"/>
    <m/>
    <m/>
    <n v="333"/>
    <x v="0"/>
    <m/>
    <x v="0"/>
    <m/>
    <n v="38.9221156620304"/>
    <n v="9.3911944000000004E-3"/>
  </r>
  <r>
    <n v="830000"/>
    <n v="1400000"/>
    <n v="1400000"/>
    <x v="0"/>
    <x v="0"/>
    <s v="BR1-2"/>
    <s v="62-304.520 (9), F.A.C."/>
    <n v="0.67"/>
    <n v="0.72"/>
    <s v="Natural Lands"/>
    <n v="0.59875845526884997"/>
    <n v="609.27880260733605"/>
    <n v="0"/>
    <n v="0"/>
    <n v="0"/>
    <n v="0"/>
    <n v="364.810834677223"/>
    <n v="5300"/>
    <s v="Reservoirs"/>
    <n v="5300"/>
    <s v="US Air Force                                    Brevard County"/>
    <s v="US Air Force"/>
    <m/>
    <m/>
    <s v="Natural Lands"/>
    <n v="0"/>
    <n v="1"/>
    <n v="0"/>
    <n v="0"/>
    <n v="364.810834677223"/>
    <m/>
    <n v="-1"/>
    <n v="-1"/>
    <n v="-1"/>
    <n v="-1"/>
    <n v="0"/>
    <m/>
    <m/>
    <s v="Banana River A"/>
    <n v="-1"/>
    <m/>
    <m/>
    <n v="333"/>
    <x v="0"/>
    <m/>
    <x v="0"/>
    <m/>
    <n v="192.94066374625999"/>
    <n v="0.29587253419999998"/>
  </r>
  <r>
    <n v="830000"/>
    <n v="1400000"/>
    <n v="1400000"/>
    <x v="0"/>
    <x v="0"/>
    <s v="BR1-2"/>
    <s v="62-304.520 (9), F.A.C."/>
    <n v="0.67"/>
    <n v="0.72"/>
    <s v="US Air Force"/>
    <n v="0.47763681072490999"/>
    <n v="3362.2264769552498"/>
    <n v="6.9998961134071704"/>
    <n v="0.94390691203728005"/>
    <n v="3.3434080550135401"/>
    <n v="0.45084468708669001"/>
    <n v="1605.9231313877699"/>
    <n v="1730"/>
    <s v="Military"/>
    <n v="1730"/>
    <s v="US Air Force                                    Brevard County"/>
    <s v="US Air Force"/>
    <m/>
    <m/>
    <m/>
    <n v="0"/>
    <n v="1"/>
    <n v="3.3434080550135401"/>
    <n v="0.45084468708669001"/>
    <n v="1605.9231313877699"/>
    <m/>
    <n v="-1"/>
    <n v="-1"/>
    <n v="-1"/>
    <n v="-1"/>
    <n v="0"/>
    <m/>
    <m/>
    <s v="Banana River A"/>
    <n v="-1"/>
    <m/>
    <m/>
    <n v="333"/>
    <x v="0"/>
    <m/>
    <x v="0"/>
    <m/>
    <n v="180.098847286427"/>
    <n v="1.3024518503"/>
  </r>
  <r>
    <n v="830000"/>
    <n v="1400000"/>
    <n v="1400000"/>
    <x v="0"/>
    <x v="0"/>
    <s v="BR1-2"/>
    <s v="62-304.520 (9), F.A.C."/>
    <n v="0.67"/>
    <n v="0.72"/>
    <s v="US Air Force"/>
    <n v="1.642313179596E-2"/>
    <n v="3362.2264769552498"/>
    <n v="6.9998961134071704"/>
    <n v="0.94390691203728005"/>
    <n v="0.11496021642857"/>
    <n v="1.5501907619509999E-2"/>
    <n v="55.218288558932599"/>
    <n v="1730"/>
    <s v="Military"/>
    <n v="1730"/>
    <s v="US Air Force                                    Brevard County"/>
    <s v="US Air Force"/>
    <m/>
    <m/>
    <m/>
    <n v="0"/>
    <n v="1"/>
    <n v="0.11496021642857"/>
    <n v="1.5501907619509999E-2"/>
    <n v="55.218288558932599"/>
    <m/>
    <n v="-1"/>
    <n v="-1"/>
    <n v="-1"/>
    <n v="-1"/>
    <n v="0"/>
    <m/>
    <m/>
    <s v="Banana River A"/>
    <n v="-1"/>
    <m/>
    <m/>
    <n v="333"/>
    <x v="0"/>
    <m/>
    <x v="0"/>
    <m/>
    <n v="40.408011918073299"/>
    <n v="4.4783689000000002E-2"/>
  </r>
  <r>
    <n v="830000"/>
    <n v="1400000"/>
    <n v="1400000"/>
    <x v="0"/>
    <x v="0"/>
    <s v="BR1-2"/>
    <s v="62-304.520 (9), F.A.C."/>
    <n v="0.67"/>
    <n v="0.72"/>
    <s v="US Air Force"/>
    <n v="0.12370345934955999"/>
    <n v="3362.2264769552498"/>
    <n v="6.9998961134071704"/>
    <n v="0.94390691203728005"/>
    <n v="0.86591136431603999"/>
    <n v="0.11676455032297001"/>
    <n v="415.91904631606798"/>
    <n v="8140"/>
    <s v="Roads and Highways"/>
    <n v="8140"/>
    <s v="US Air Force                                    Brevard County"/>
    <s v="US Air Force"/>
    <m/>
    <m/>
    <m/>
    <n v="0"/>
    <n v="1"/>
    <n v="0.86591136431603999"/>
    <n v="0.11676455032297001"/>
    <n v="415.91904631606798"/>
    <m/>
    <n v="-1"/>
    <n v="-1"/>
    <n v="-1"/>
    <n v="-1"/>
    <n v="0"/>
    <m/>
    <m/>
    <s v="Banana River A"/>
    <n v="-1"/>
    <m/>
    <m/>
    <n v="333"/>
    <x v="0"/>
    <m/>
    <x v="0"/>
    <m/>
    <n v="113.78888218357299"/>
    <n v="0.33732282749999998"/>
  </r>
  <r>
    <n v="830000"/>
    <n v="1400000"/>
    <n v="1400000"/>
    <x v="0"/>
    <x v="0"/>
    <s v="BR1-2"/>
    <s v="62-304.520 (9), F.A.C."/>
    <n v="0.67"/>
    <n v="0.72"/>
    <s v="US Air Force"/>
    <n v="2.4204585541930002E-2"/>
    <n v="3333.8513317317502"/>
    <n v="6.1262870141893"/>
    <n v="0.81760885554954998"/>
    <n v="0.1482842380894"/>
    <n v="1.9789883483989999E-2"/>
    <n v="80.694489743005207"/>
    <n v="1730"/>
    <s v="Military"/>
    <n v="1730"/>
    <s v="US Air Force                                    Brevard County"/>
    <s v="US Air Force"/>
    <m/>
    <m/>
    <m/>
    <n v="0"/>
    <n v="1"/>
    <n v="0.1482842380894"/>
    <n v="1.9789883483989999E-2"/>
    <n v="80.694489743006201"/>
    <m/>
    <n v="-1"/>
    <n v="-1"/>
    <n v="-1"/>
    <n v="-1"/>
    <n v="0"/>
    <m/>
    <m/>
    <s v="Banana River A"/>
    <n v="-1"/>
    <m/>
    <m/>
    <n v="333"/>
    <x v="0"/>
    <m/>
    <x v="0"/>
    <m/>
    <n v="49.408457473386903"/>
    <n v="6.5445652699999995E-2"/>
  </r>
  <r>
    <n v="830000"/>
    <n v="1400000"/>
    <n v="1400000"/>
    <x v="0"/>
    <x v="0"/>
    <s v="BR1-2"/>
    <s v="62-304.520 (9), F.A.C."/>
    <n v="0.67"/>
    <n v="0.72"/>
    <s v="US Air Force"/>
    <n v="0.13506281904364001"/>
    <n v="3333.8513317317502"/>
    <n v="6.1262870141893"/>
    <n v="0.81760885554954998"/>
    <n v="0.82743359440688002"/>
    <n v="0.11042855690557001"/>
    <n v="450.27935913610099"/>
    <n v="8140"/>
    <s v="Roads and Highways"/>
    <n v="8140"/>
    <s v="US Air Force                                    Brevard County"/>
    <s v="US Air Force"/>
    <m/>
    <m/>
    <m/>
    <n v="0"/>
    <n v="1"/>
    <n v="0.82743359440688002"/>
    <n v="0.11042855690557001"/>
    <n v="450.27935913610099"/>
    <m/>
    <n v="-1"/>
    <n v="-1"/>
    <n v="-1"/>
    <n v="-1"/>
    <n v="0"/>
    <m/>
    <m/>
    <s v="Banana River A"/>
    <n v="-1"/>
    <m/>
    <m/>
    <n v="333"/>
    <x v="0"/>
    <m/>
    <x v="0"/>
    <m/>
    <n v="119.499471074103"/>
    <n v="0.3651900723"/>
  </r>
  <r>
    <n v="830000"/>
    <n v="1400000"/>
    <n v="1400000"/>
    <x v="0"/>
    <x v="0"/>
    <s v="BR1-2"/>
    <s v="62-304.520 (9), F.A.C."/>
    <n v="0.67"/>
    <n v="0.72"/>
    <s v="US Air Force"/>
    <n v="0.45849586154657002"/>
    <n v="3333.8513317317502"/>
    <n v="6.1262870141893"/>
    <n v="0.81760885554954998"/>
    <n v="2.8088772426522901"/>
    <n v="0.37487027663328998"/>
    <n v="1528.5570386105301"/>
    <n v="1730"/>
    <s v="Military"/>
    <n v="1730"/>
    <s v="US Air Force                                    Brevard County"/>
    <s v="US Air Force"/>
    <m/>
    <m/>
    <m/>
    <n v="0"/>
    <n v="1"/>
    <n v="2.8088772426522901"/>
    <n v="0.37487027663328998"/>
    <n v="1528.5570386105301"/>
    <m/>
    <n v="-1"/>
    <n v="-1"/>
    <n v="-1"/>
    <n v="-1"/>
    <n v="0"/>
    <m/>
    <m/>
    <s v="Banana River A"/>
    <n v="-1"/>
    <m/>
    <m/>
    <n v="333"/>
    <x v="0"/>
    <m/>
    <x v="0"/>
    <m/>
    <n v="179.76817087239201"/>
    <n v="1.2397056274"/>
  </r>
  <r>
    <n v="830000"/>
    <n v="1400000"/>
    <n v="1400000"/>
    <x v="0"/>
    <x v="0"/>
    <s v="BR1-2"/>
    <s v="62-304.520 (9), F.A.C."/>
    <n v="0.67"/>
    <n v="0.72"/>
    <s v="US Air Force"/>
    <n v="0.61776345341476002"/>
    <n v="3348.5680481833001"/>
    <n v="7.1763550230631497"/>
    <n v="0.95764137957318995"/>
    <n v="4.4332898619778804"/>
    <n v="0.59159584577801005"/>
    <n v="2068.6229614400499"/>
    <n v="1730"/>
    <s v="Military"/>
    <n v="1730"/>
    <s v="US Air Force                                    Brevard County"/>
    <s v="US Air Force"/>
    <m/>
    <m/>
    <m/>
    <n v="0"/>
    <n v="1"/>
    <n v="4.4332898619778804"/>
    <n v="0.59159584577801005"/>
    <n v="2068.6229614400499"/>
    <m/>
    <n v="-1"/>
    <n v="-1"/>
    <n v="-1"/>
    <n v="-1"/>
    <n v="0"/>
    <m/>
    <m/>
    <s v="Banana River A"/>
    <n v="-1"/>
    <m/>
    <m/>
    <n v="333"/>
    <x v="0"/>
    <m/>
    <x v="0"/>
    <m/>
    <n v="199.99999995902101"/>
    <n v="1.6777152972"/>
  </r>
  <r>
    <n v="830000"/>
    <n v="1400000"/>
    <n v="1400000"/>
    <x v="0"/>
    <x v="0"/>
    <s v="BR1-2"/>
    <s v="62-304.520 (9), F.A.C."/>
    <n v="0.67"/>
    <n v="0.72"/>
    <s v="Natural Lands"/>
    <n v="0.61776345366790997"/>
    <n v="2308.3218078796899"/>
    <n v="4.5276626616500497"/>
    <n v="0.61921722183455996"/>
    <n v="2.7970245229041901"/>
    <n v="0.38252976953117002"/>
    <n v="1425.9968522127199"/>
    <n v="3200"/>
    <s v="Shrub and Brushland"/>
    <n v="3200"/>
    <s v="US Air Force                                    Brevard County"/>
    <s v="US Air Force"/>
    <m/>
    <m/>
    <s v="Natural Lands"/>
    <n v="0"/>
    <n v="1"/>
    <n v="2.7970245229041901"/>
    <n v="0.38252976953117002"/>
    <n v="1425.9968522127199"/>
    <m/>
    <n v="-1"/>
    <n v="-1"/>
    <n v="-1"/>
    <n v="-1"/>
    <n v="0"/>
    <m/>
    <m/>
    <s v="Banana River A"/>
    <n v="-1"/>
    <m/>
    <m/>
    <n v="333"/>
    <x v="0"/>
    <m/>
    <x v="0"/>
    <m/>
    <n v="200"/>
    <n v="1.1565262385999999"/>
  </r>
  <r>
    <n v="830000"/>
    <n v="1400000"/>
    <n v="1400000"/>
    <x v="0"/>
    <x v="0"/>
    <s v="BR1-2"/>
    <s v="62-304.520 (9), F.A.C."/>
    <n v="0.67"/>
    <n v="0.72"/>
    <s v="US Air Force"/>
    <n v="0.61776345348380002"/>
    <n v="3302.61053781072"/>
    <n v="6.1763737837816404"/>
    <n v="0.82752295503826001"/>
    <n v="3.8155379986757798"/>
    <n v="0.51121343854155998"/>
    <n v="2040.23209134995"/>
    <n v="1730"/>
    <s v="Military"/>
    <n v="1730"/>
    <s v="US Air Force                                    Brevard County"/>
    <s v="US Air Force"/>
    <m/>
    <m/>
    <m/>
    <n v="0"/>
    <n v="1"/>
    <n v="3.8155379986757798"/>
    <n v="0.51121343854155998"/>
    <n v="2040.23209134995"/>
    <m/>
    <n v="-1"/>
    <n v="-1"/>
    <n v="-1"/>
    <n v="-1"/>
    <n v="0"/>
    <m/>
    <m/>
    <s v="Banana River A"/>
    <n v="-1"/>
    <m/>
    <m/>
    <n v="333"/>
    <x v="0"/>
    <m/>
    <x v="0"/>
    <m/>
    <n v="199.999999970197"/>
    <n v="1.6546894496"/>
  </r>
  <r>
    <n v="830000"/>
    <n v="1400000"/>
    <n v="1400000"/>
    <x v="0"/>
    <x v="0"/>
    <s v="BR1-2"/>
    <s v="62-304.520 (9), F.A.C."/>
    <n v="0.67"/>
    <n v="0.72"/>
    <s v="Natural Lands"/>
    <n v="0.61776345355284001"/>
    <n v="2572.2879240052598"/>
    <n v="5.0433661096174101"/>
    <n v="0.69022565264362001"/>
    <n v="3.11560726540863"/>
    <n v="0.42639618290789"/>
    <n v="1589.0654714657701"/>
    <n v="3200"/>
    <s v="Shrub and Brushland"/>
    <n v="3200"/>
    <s v="US Air Force                                    Brevard County"/>
    <s v="US Air Force"/>
    <m/>
    <m/>
    <s v="Natural Lands"/>
    <n v="0"/>
    <n v="1"/>
    <n v="3.11560726540863"/>
    <n v="0.42639618290789"/>
    <n v="1589.0654714657701"/>
    <m/>
    <n v="-1"/>
    <n v="-1"/>
    <n v="-1"/>
    <n v="-1"/>
    <n v="0"/>
    <m/>
    <m/>
    <s v="Banana River A"/>
    <n v="-1"/>
    <m/>
    <m/>
    <n v="333"/>
    <x v="0"/>
    <m/>
    <x v="0"/>
    <m/>
    <n v="199.99999998137301"/>
    <n v="1.2887797822"/>
  </r>
  <r>
    <n v="830000"/>
    <n v="1400000"/>
    <n v="1400000"/>
    <x v="0"/>
    <x v="0"/>
    <s v="BR1-2"/>
    <s v="62-304.520 (9), F.A.C."/>
    <n v="0.67"/>
    <n v="0.72"/>
    <s v="Natural Lands"/>
    <n v="6.7762497404700002E-3"/>
    <n v="3037.3475444853102"/>
    <n v="6.8288510553743302"/>
    <n v="0.89789449026070001"/>
    <n v="4.6274000191730003E-2"/>
    <n v="6.0843573066E-3"/>
    <n v="20.581825510057001"/>
    <n v="3100"/>
    <s v="Herbaceous Dry Prairie"/>
    <n v="3100"/>
    <s v="US Air Force                                    Brevard County"/>
    <s v="US Air Force"/>
    <m/>
    <m/>
    <s v="Natural Lands"/>
    <n v="0"/>
    <n v="1"/>
    <n v="4.6274000191730003E-2"/>
    <n v="6.0843573066E-3"/>
    <n v="126.289101410493"/>
    <m/>
    <n v="-1"/>
    <n v="-1"/>
    <n v="-1"/>
    <n v="-1"/>
    <n v="0"/>
    <m/>
    <m/>
    <s v="Banana River A"/>
    <n v="-1"/>
    <m/>
    <m/>
    <n v="333"/>
    <x v="0"/>
    <m/>
    <x v="0"/>
    <m/>
    <n v="30.1203616098264"/>
    <n v="0.1024242509"/>
  </r>
  <r>
    <n v="830000"/>
    <n v="1400000"/>
    <n v="1400000"/>
    <x v="0"/>
    <x v="0"/>
    <s v="BR1-2"/>
    <s v="62-304.520 (9), F.A.C."/>
    <n v="0.67"/>
    <n v="0.72"/>
    <s v="US Air Force"/>
    <n v="5.483528812466E-2"/>
    <n v="3037.3475444853102"/>
    <n v="6.8288510553743302"/>
    <n v="0.89789449026070001"/>
    <n v="0.37446201518186001"/>
    <n v="4.9236303078989997E-2"/>
    <n v="166.55382773658999"/>
    <n v="8140"/>
    <s v="Roads and Highways"/>
    <n v="8140"/>
    <s v="US Air Force                                    Brevard County"/>
    <s v="US Air Force"/>
    <m/>
    <m/>
    <m/>
    <n v="0"/>
    <n v="1"/>
    <n v="0.37446201518186001"/>
    <n v="4.9236303078989997E-2"/>
    <n v="1271.47423433875"/>
    <m/>
    <n v="-1"/>
    <n v="-1"/>
    <n v="-1"/>
    <n v="-1"/>
    <n v="0"/>
    <m/>
    <m/>
    <s v="Banana River A"/>
    <n v="-1"/>
    <m/>
    <m/>
    <n v="333"/>
    <x v="0"/>
    <m/>
    <x v="0"/>
    <m/>
    <n v="72.595297119730105"/>
    <n v="1.0312037586"/>
  </r>
  <r>
    <n v="830000"/>
    <n v="1400000"/>
    <n v="1400000"/>
    <x v="0"/>
    <x v="0"/>
    <s v="BR1-2"/>
    <s v="62-304.520 (9), F.A.C."/>
    <n v="0.67"/>
    <n v="0.72"/>
    <s v="Natural Lands"/>
    <n v="0.61776345348380002"/>
    <n v="2580.82087873807"/>
    <n v="5.0600612653409502"/>
    <n v="0.69251869527468002"/>
    <n v="3.12592092211665"/>
    <n v="0.42781274079498"/>
    <n v="1594.33681887234"/>
    <n v="3200"/>
    <s v="Shrub and Brushland"/>
    <n v="3200"/>
    <s v="US Air Force                                    Brevard County"/>
    <s v="US Air Force"/>
    <m/>
    <m/>
    <s v="Natural Lands"/>
    <n v="0"/>
    <n v="1"/>
    <n v="3.12592092211665"/>
    <n v="0.42781274079498"/>
    <n v="1594.33681887234"/>
    <m/>
    <n v="-1"/>
    <n v="-1"/>
    <n v="-1"/>
    <n v="-1"/>
    <n v="0"/>
    <m/>
    <m/>
    <s v="Banana River A"/>
    <n v="-1"/>
    <m/>
    <m/>
    <n v="333"/>
    <x v="0"/>
    <m/>
    <x v="0"/>
    <m/>
    <n v="199.999999970197"/>
    <n v="1.2930550031000001"/>
  </r>
  <r>
    <n v="830000"/>
    <n v="1400000"/>
    <n v="1400000"/>
    <x v="0"/>
    <x v="0"/>
    <s v="BR1-2"/>
    <s v="62-304.520 (9), F.A.C."/>
    <n v="0.67"/>
    <n v="0.72"/>
    <s v="US Air Force"/>
    <n v="0.61776345378298003"/>
    <n v="3336.6867451718699"/>
    <n v="6.2217533064338202"/>
    <n v="0.83200761765834996"/>
    <n v="3.84357181116824"/>
    <n v="0.51398389945836997"/>
    <n v="2061.28312788927"/>
    <n v="1730"/>
    <s v="Military"/>
    <n v="1730"/>
    <s v="US Air Force                                    Brevard County"/>
    <s v="US Air Force"/>
    <m/>
    <m/>
    <m/>
    <n v="0"/>
    <n v="1"/>
    <n v="3.84357181116824"/>
    <n v="0.51398389945836997"/>
    <n v="2061.28312788927"/>
    <m/>
    <n v="-1"/>
    <n v="-1"/>
    <n v="-1"/>
    <n v="-1"/>
    <n v="0"/>
    <m/>
    <m/>
    <s v="Banana River A"/>
    <n v="-1"/>
    <m/>
    <m/>
    <n v="333"/>
    <x v="0"/>
    <m/>
    <x v="0"/>
    <m/>
    <n v="200.000000018626"/>
    <n v="1.6717624718999999"/>
  </r>
  <r>
    <n v="830000"/>
    <n v="1400000"/>
    <n v="1400000"/>
    <x v="0"/>
    <x v="0"/>
    <s v="BR1-2"/>
    <s v="62-304.520 (9), F.A.C."/>
    <n v="0.67"/>
    <n v="0.72"/>
    <s v="US Air Force"/>
    <n v="0.61776345366790997"/>
    <n v="3300.4249661198501"/>
    <n v="6.1549641842987297"/>
    <n v="0.82314827172302996"/>
    <n v="3.8023119316946898"/>
    <n v="0.50851091922039005"/>
    <n v="2038.8819256419999"/>
    <n v="1730"/>
    <s v="Military"/>
    <n v="1730"/>
    <s v="US Air Force                                    Brevard County"/>
    <s v="US Air Force"/>
    <m/>
    <m/>
    <m/>
    <n v="0"/>
    <n v="1"/>
    <n v="3.8023119316946898"/>
    <n v="0.50851091922039005"/>
    <n v="2038.8819256419999"/>
    <m/>
    <n v="-1"/>
    <n v="-1"/>
    <n v="-1"/>
    <n v="-1"/>
    <n v="0"/>
    <m/>
    <m/>
    <s v="Banana River A"/>
    <n v="-1"/>
    <m/>
    <m/>
    <n v="333"/>
    <x v="0"/>
    <m/>
    <x v="0"/>
    <m/>
    <n v="200"/>
    <n v="1.6535944247000001"/>
  </r>
  <r>
    <n v="830000"/>
    <n v="1400000"/>
    <n v="1400000"/>
    <x v="0"/>
    <x v="0"/>
    <s v="BR1-2"/>
    <s v="62-304.520 (9), F.A.C."/>
    <n v="0.67"/>
    <n v="0.72"/>
    <s v="Natural Lands"/>
    <n v="0.54158719637249997"/>
    <n v="2873.1908450627898"/>
    <n v="5.7093843470226098"/>
    <n v="0.77859092011603004"/>
    <n v="3.09212946151706"/>
    <n v="0.42167487354673"/>
    <n v="1556.08337442071"/>
    <n v="3200"/>
    <s v="Shrub and Brushland"/>
    <n v="3200"/>
    <s v="US Air Force                                    Brevard County"/>
    <s v="US Air Force"/>
    <m/>
    <m/>
    <s v="Natural Lands"/>
    <n v="0"/>
    <n v="1"/>
    <n v="3.09212946151706"/>
    <n v="0.42167487354673"/>
    <n v="1556.08337442071"/>
    <m/>
    <n v="-1"/>
    <n v="-1"/>
    <n v="-1"/>
    <n v="-1"/>
    <n v="0"/>
    <m/>
    <m/>
    <s v="Banana River A"/>
    <n v="-1"/>
    <m/>
    <m/>
    <n v="333"/>
    <x v="0"/>
    <m/>
    <x v="0"/>
    <m/>
    <n v="187.18587593224899"/>
    <n v="1.2620303118"/>
  </r>
  <r>
    <n v="830000"/>
    <n v="1400000"/>
    <n v="1400000"/>
    <x v="0"/>
    <x v="0"/>
    <s v="BR1-2"/>
    <s v="62-304.520 (9), F.A.C."/>
    <n v="0.67"/>
    <n v="0.72"/>
    <s v="US Air Force"/>
    <n v="7.6176130456589997E-2"/>
    <n v="2873.1908450627898"/>
    <n v="5.7093843470226098"/>
    <n v="0.77859092011603004"/>
    <n v="0.43491880684564999"/>
    <n v="5.9310043503080001E-2"/>
    <n v="218.86856064020901"/>
    <n v="1730"/>
    <s v="Military"/>
    <n v="1730"/>
    <s v="US Air Force                                    Brevard County"/>
    <s v="US Air Force"/>
    <m/>
    <m/>
    <m/>
    <n v="0"/>
    <n v="1"/>
    <n v="0.43491880684564999"/>
    <n v="5.9310043503080001E-2"/>
    <n v="218.86856064020799"/>
    <m/>
    <n v="-1"/>
    <n v="-1"/>
    <n v="-1"/>
    <n v="-1"/>
    <n v="0"/>
    <m/>
    <m/>
    <s v="Banana River A"/>
    <n v="-1"/>
    <m/>
    <m/>
    <n v="333"/>
    <x v="0"/>
    <m/>
    <x v="0"/>
    <m/>
    <n v="96.039633079002598"/>
    <n v="0.1775089705"/>
  </r>
  <r>
    <n v="830000"/>
    <n v="1400000"/>
    <n v="1400000"/>
    <x v="0"/>
    <x v="0"/>
    <s v="BR1-2"/>
    <s v="62-304.520 (9), F.A.C."/>
    <n v="0.67"/>
    <n v="0.72"/>
    <s v="US Air Force"/>
    <n v="0.61776345373694996"/>
    <n v="3345.5426210699302"/>
    <n v="6.6988791915028001"/>
    <n v="0.91458075890720003"/>
    <n v="4.1383227455093801"/>
    <n v="0.56499456834387995"/>
    <n v="2066.7539642163401"/>
    <n v="1730"/>
    <s v="Military"/>
    <n v="1730"/>
    <s v="US Air Force                                    Brevard County"/>
    <s v="US Air Force"/>
    <m/>
    <m/>
    <m/>
    <n v="0"/>
    <n v="1"/>
    <n v="4.1383227455093801"/>
    <n v="0.56499456834387995"/>
    <n v="2066.7539642163401"/>
    <m/>
    <n v="-1"/>
    <n v="-1"/>
    <n v="-1"/>
    <n v="-1"/>
    <n v="0"/>
    <m/>
    <m/>
    <s v="Banana River A"/>
    <n v="-1"/>
    <m/>
    <m/>
    <n v="333"/>
    <x v="0"/>
    <m/>
    <x v="0"/>
    <m/>
    <n v="200.00000001117499"/>
    <n v="1.6761994844000001"/>
  </r>
  <r>
    <n v="830000"/>
    <n v="1400000"/>
    <n v="1400000"/>
    <x v="0"/>
    <x v="0"/>
    <s v="BR1-2"/>
    <s v="62-304.520 (9), F.A.C."/>
    <n v="0.67"/>
    <n v="0.72"/>
    <s v="Natural Lands"/>
    <n v="0.61776345362188001"/>
    <n v="2570.46454055511"/>
    <n v="5.0397925684880702"/>
    <n v="0.68973623835144005"/>
    <n v="3.1133996626471099"/>
    <n v="0.42609384069215001"/>
    <n v="1587.9390519859201"/>
    <n v="3200"/>
    <s v="Shrub and Brushland"/>
    <n v="3200"/>
    <s v="US Air Force                                    Brevard County"/>
    <s v="US Air Force"/>
    <m/>
    <m/>
    <s v="Natural Lands"/>
    <n v="0"/>
    <n v="1"/>
    <n v="3.1133996626471099"/>
    <n v="0.42609384069215001"/>
    <n v="1587.9390519859201"/>
    <m/>
    <n v="-1"/>
    <n v="-1"/>
    <n v="-1"/>
    <n v="-1"/>
    <n v="0"/>
    <m/>
    <m/>
    <s v="Banana River A"/>
    <n v="-1"/>
    <m/>
    <m/>
    <n v="333"/>
    <x v="0"/>
    <m/>
    <x v="0"/>
    <m/>
    <n v="199.99999999254899"/>
    <n v="1.2878662221999999"/>
  </r>
  <r>
    <n v="830000"/>
    <n v="1400000"/>
    <n v="1400000"/>
    <x v="0"/>
    <x v="0"/>
    <s v="BR1-2"/>
    <s v="62-304.520 (9), F.A.C."/>
    <n v="0.67"/>
    <n v="0.72"/>
    <s v="US Air Force"/>
    <n v="2.862284425798E-2"/>
    <n v="3350.1898893378502"/>
    <n v="7.2142506071601504"/>
    <n v="0.95446261560197998"/>
    <n v="0.2064923715668"/>
    <n v="2.7319434796440001E-2"/>
    <n v="95.891963437186703"/>
    <n v="1730"/>
    <s v="Military"/>
    <n v="1730"/>
    <s v="US Air Force                                    Brevard County"/>
    <s v="US Air Force"/>
    <m/>
    <m/>
    <m/>
    <n v="0"/>
    <n v="1"/>
    <n v="0.2064923715668"/>
    <n v="2.7319434796440001E-2"/>
    <n v="95.891963437186007"/>
    <m/>
    <n v="-1"/>
    <n v="-1"/>
    <n v="-1"/>
    <n v="-1"/>
    <n v="0"/>
    <m/>
    <m/>
    <s v="Banana River A"/>
    <n v="-1"/>
    <m/>
    <m/>
    <n v="333"/>
    <x v="0"/>
    <m/>
    <x v="0"/>
    <m/>
    <n v="53.351113455536101"/>
    <n v="7.77712599E-2"/>
  </r>
  <r>
    <n v="830000"/>
    <n v="1400000"/>
    <n v="1400000"/>
    <x v="0"/>
    <x v="0"/>
    <s v="BR1-2"/>
    <s v="62-304.520 (9), F.A.C."/>
    <n v="0.67"/>
    <n v="0.72"/>
    <s v="US Air Force"/>
    <n v="0.14451271847641001"/>
    <n v="3350.1898893378502"/>
    <n v="7.2142506071601504"/>
    <n v="0.95446261560197998"/>
    <n v="1.0425509670108599"/>
    <n v="0.13793198726475001"/>
    <n v="484.14504832042297"/>
    <n v="8140"/>
    <s v="Roads and Highways"/>
    <n v="8140"/>
    <s v="US Air Force                                    Brevard County"/>
    <s v="US Air Force"/>
    <m/>
    <m/>
    <m/>
    <n v="0"/>
    <n v="1"/>
    <n v="1.0425509670108599"/>
    <n v="0.13793198726475001"/>
    <n v="484.14504832042297"/>
    <m/>
    <n v="-1"/>
    <n v="-1"/>
    <n v="-1"/>
    <n v="-1"/>
    <n v="0"/>
    <m/>
    <m/>
    <s v="Banana River A"/>
    <n v="-1"/>
    <m/>
    <m/>
    <n v="333"/>
    <x v="0"/>
    <m/>
    <x v="0"/>
    <m/>
    <n v="122.851997801292"/>
    <n v="0.39265616250000002"/>
  </r>
  <r>
    <n v="830000"/>
    <n v="1400000"/>
    <n v="1400000"/>
    <x v="0"/>
    <x v="0"/>
    <s v="BR1-2"/>
    <s v="62-304.520 (9), F.A.C."/>
    <n v="0.67"/>
    <n v="0.72"/>
    <s v="US Air Force"/>
    <n v="0.44462774221982998"/>
    <n v="3350.1898893378502"/>
    <n v="7.2142506071601504"/>
    <n v="0.95446261560197998"/>
    <n v="3.2076559592697098"/>
    <n v="0.42438055780834999"/>
    <n v="1489.5873665040101"/>
    <n v="1730"/>
    <s v="Military"/>
    <n v="1730"/>
    <s v="US Air Force                                    Brevard County"/>
    <s v="US Air Force"/>
    <m/>
    <m/>
    <m/>
    <n v="0"/>
    <n v="1"/>
    <n v="3.2076559592697098"/>
    <n v="0.42438055780834999"/>
    <n v="1489.5873665040101"/>
    <m/>
    <n v="-1"/>
    <n v="-1"/>
    <n v="-1"/>
    <n v="-1"/>
    <n v="0"/>
    <m/>
    <m/>
    <s v="Banana River A"/>
    <n v="-1"/>
    <m/>
    <m/>
    <n v="333"/>
    <x v="0"/>
    <m/>
    <x v="0"/>
    <m/>
    <n v="178.220663576422"/>
    <n v="1.2081000539"/>
  </r>
  <r>
    <n v="830000"/>
    <n v="1400000"/>
    <n v="1400000"/>
    <x v="0"/>
    <x v="0"/>
    <s v="BR1-2"/>
    <s v="62-304.520 (9), F.A.C."/>
    <n v="0.67"/>
    <n v="0.72"/>
    <s v="US Air Force"/>
    <n v="0.43590031436714"/>
    <n v="3305.0507788175701"/>
    <n v="6.2665058623715799"/>
    <n v="0.84703926983739997"/>
    <n v="2.7315718753913498"/>
    <n v="0.36922468400344"/>
    <n v="1440.6726734859701"/>
    <n v="1730"/>
    <s v="Military"/>
    <n v="1730"/>
    <s v="US Air Force                                    Brevard County"/>
    <s v="US Air Force"/>
    <m/>
    <m/>
    <m/>
    <n v="0"/>
    <n v="1"/>
    <n v="2.7315718753913498"/>
    <n v="0.36922468400344"/>
    <n v="2041.7395840504701"/>
    <m/>
    <n v="-1"/>
    <n v="-1"/>
    <n v="-1"/>
    <n v="-1"/>
    <n v="0"/>
    <m/>
    <m/>
    <s v="Banana River A"/>
    <n v="-1"/>
    <m/>
    <m/>
    <n v="333"/>
    <x v="0"/>
    <m/>
    <x v="0"/>
    <m/>
    <n v="199.89122697222601"/>
    <n v="1.6559120714"/>
  </r>
  <r>
    <n v="830000"/>
    <n v="1400000"/>
    <n v="1400000"/>
    <x v="0"/>
    <x v="0"/>
    <s v="BR1-2"/>
    <s v="62-304.520 (9), F.A.C."/>
    <n v="0.67"/>
    <n v="0.72"/>
    <s v="Natural Lands"/>
    <n v="0.22652759026149"/>
    <n v="2616.5355762607701"/>
    <n v="5.1971430047726201"/>
    <n v="0.70594507466592005"/>
    <n v="1.1772962811155401"/>
    <n v="0.15991603662104001"/>
    <n v="592.71749892383298"/>
    <n v="3200"/>
    <s v="Shrub and Brushland"/>
    <n v="3200"/>
    <s v="US Air Force                                    Brevard County"/>
    <s v="US Air Force"/>
    <m/>
    <m/>
    <s v="Natural Lands"/>
    <n v="0"/>
    <n v="1"/>
    <n v="1.1772962811155401"/>
    <n v="0.15991603662104001"/>
    <n v="592.71749892383298"/>
    <m/>
    <n v="-1"/>
    <n v="-1"/>
    <n v="-1"/>
    <n v="-1"/>
    <n v="0"/>
    <m/>
    <m/>
    <s v="Banana River A"/>
    <n v="-1"/>
    <m/>
    <m/>
    <n v="333"/>
    <x v="0"/>
    <m/>
    <x v="0"/>
    <m/>
    <n v="156.022019977978"/>
    <n v="0.48071167799999998"/>
  </r>
  <r>
    <n v="830000"/>
    <n v="1400000"/>
    <n v="1400000"/>
    <x v="0"/>
    <x v="0"/>
    <s v="BR1-2"/>
    <s v="62-304.520 (9), F.A.C."/>
    <n v="0.67"/>
    <n v="0.72"/>
    <s v="Natural Lands"/>
    <n v="0.36908128449234001"/>
    <n v="2616.5355762607701"/>
    <n v="5.1971430047726201"/>
    <n v="0.70594507466592005"/>
    <n v="1.91816821589188"/>
    <n v="0.26055111493874"/>
    <n v="965.71431140624497"/>
    <n v="3100"/>
    <s v="Herbaceous Dry Prairie"/>
    <n v="3100"/>
    <s v="US Air Force                                    Brevard County"/>
    <s v="US Air Force"/>
    <m/>
    <m/>
    <s v="Natural Lands"/>
    <n v="0"/>
    <n v="1"/>
    <n v="1.91816821589188"/>
    <n v="0.26055111493874"/>
    <n v="978.52475693799295"/>
    <m/>
    <n v="-1"/>
    <n v="-1"/>
    <n v="-1"/>
    <n v="-1"/>
    <n v="0"/>
    <m/>
    <m/>
    <s v="Banana River A"/>
    <n v="-1"/>
    <m/>
    <m/>
    <n v="333"/>
    <x v="0"/>
    <m/>
    <x v="0"/>
    <m/>
    <n v="152.08459111144001"/>
    <n v="0.79361294159999995"/>
  </r>
  <r>
    <n v="830000"/>
    <n v="1400000"/>
    <n v="1400000"/>
    <x v="0"/>
    <x v="0"/>
    <s v="BR1-2"/>
    <s v="62-304.520 (9), F.A.C."/>
    <n v="0.67"/>
    <n v="0.72"/>
    <s v="US Air Force"/>
    <n v="1.56997513719E-3"/>
    <n v="2616.5355762607701"/>
    <n v="5.1971430047726201"/>
    <n v="0.70594507466592005"/>
    <n v="8.1593853019199993E-3"/>
    <n v="1.1083162154400001E-3"/>
    <n v="4.1078958003077597"/>
    <n v="8140"/>
    <s v="Roads and Highways"/>
    <n v="8140"/>
    <s v="US Air Force                                    Brevard County"/>
    <s v="US Air Force"/>
    <m/>
    <m/>
    <m/>
    <n v="0"/>
    <n v="1"/>
    <n v="8.1593853019199993E-3"/>
    <n v="1.1083162154400001E-3"/>
    <n v="45.157798675072002"/>
    <m/>
    <n v="-1"/>
    <n v="-1"/>
    <n v="-1"/>
    <n v="-1"/>
    <n v="0"/>
    <m/>
    <m/>
    <s v="Banana River A"/>
    <n v="-1"/>
    <m/>
    <m/>
    <n v="333"/>
    <x v="0"/>
    <m/>
    <x v="0"/>
    <m/>
    <n v="23.543589389891999"/>
    <n v="3.6624329800000001E-2"/>
  </r>
  <r>
    <n v="830000"/>
    <n v="1400000"/>
    <n v="1400000"/>
    <x v="0"/>
    <x v="0"/>
    <s v="BR1-2"/>
    <s v="62-304.520 (9), F.A.C."/>
    <n v="0.67"/>
    <n v="0.72"/>
    <s v="US Air Force"/>
    <n v="0.52365085781137999"/>
    <n v="3330.1742418466101"/>
    <n v="7.2484058951363197"/>
    <n v="0.96297629799452999"/>
    <n v="3.79563396475322"/>
    <n v="0.50426336449686004"/>
    <n v="1743.84859840435"/>
    <n v="1730"/>
    <s v="Military"/>
    <n v="1730"/>
    <s v="US Air Force                                    Brevard County"/>
    <s v="US Air Force"/>
    <m/>
    <m/>
    <m/>
    <n v="0"/>
    <n v="1"/>
    <n v="3.79563396475322"/>
    <n v="0.50426336449686004"/>
    <n v="1749.5253615793099"/>
    <m/>
    <n v="-1"/>
    <n v="-1"/>
    <n v="-1"/>
    <n v="-1"/>
    <n v="0"/>
    <m/>
    <m/>
    <s v="Banana River A"/>
    <n v="-1"/>
    <m/>
    <m/>
    <n v="333"/>
    <x v="0"/>
    <m/>
    <x v="0"/>
    <m/>
    <n v="182.34833616245001"/>
    <n v="1.4189175681999999"/>
  </r>
  <r>
    <n v="830000"/>
    <n v="1400000"/>
    <n v="1400000"/>
    <x v="0"/>
    <x v="0"/>
    <s v="BR1-2"/>
    <s v="62-304.520 (9), F.A.C."/>
    <n v="0.67"/>
    <n v="0.72"/>
    <s v="US Air Force"/>
    <n v="9.2407816759809996E-2"/>
    <n v="3330.1742418466101"/>
    <n v="7.2484058951363197"/>
    <n v="0.96297629799452999"/>
    <n v="0.66980936375851996"/>
    <n v="8.8986537289119996E-2"/>
    <n v="307.73413111882098"/>
    <n v="8140"/>
    <s v="Roads and Highways"/>
    <n v="8140"/>
    <s v="US Air Force                                    Brevard County"/>
    <s v="US Air Force"/>
    <m/>
    <m/>
    <m/>
    <n v="0"/>
    <n v="1"/>
    <n v="0.66980936375851996"/>
    <n v="8.8986537289119996E-2"/>
    <n v="307.73413111882002"/>
    <m/>
    <n v="-1"/>
    <n v="-1"/>
    <n v="-1"/>
    <n v="-1"/>
    <n v="0"/>
    <m/>
    <m/>
    <s v="Banana River A"/>
    <n v="-1"/>
    <m/>
    <m/>
    <n v="333"/>
    <x v="0"/>
    <m/>
    <x v="0"/>
    <m/>
    <n v="96.435315768997796"/>
    <n v="0.2495816149"/>
  </r>
  <r>
    <n v="830000"/>
    <n v="1400000"/>
    <n v="1400000"/>
    <x v="0"/>
    <x v="0"/>
    <s v="BR1-2"/>
    <s v="62-304.520 (9), F.A.C."/>
    <n v="0.67"/>
    <n v="0.72"/>
    <s v="US Air Force"/>
    <n v="0.61776345371394004"/>
    <n v="3337.8559319361698"/>
    <n v="6.6991960103461503"/>
    <n v="0.91388668928150996"/>
    <n v="4.1385184644580901"/>
    <n v="0.56456579747374003"/>
    <n v="2062.0054085124498"/>
    <n v="1730"/>
    <s v="Military"/>
    <n v="1730"/>
    <s v="US Air Force                                    Brevard County"/>
    <s v="US Air Force"/>
    <m/>
    <m/>
    <m/>
    <n v="0"/>
    <n v="1"/>
    <n v="4.1385184644580901"/>
    <n v="0.56456579747374003"/>
    <n v="2062.0054085124498"/>
    <m/>
    <n v="-1"/>
    <n v="-1"/>
    <n v="-1"/>
    <n v="-1"/>
    <n v="0"/>
    <m/>
    <m/>
    <s v="Banana River A"/>
    <n v="-1"/>
    <m/>
    <m/>
    <n v="333"/>
    <x v="0"/>
    <m/>
    <x v="0"/>
    <m/>
    <n v="200.00000000745001"/>
    <n v="1.6723482632"/>
  </r>
  <r>
    <n v="830000"/>
    <n v="1400000"/>
    <n v="1400000"/>
    <x v="0"/>
    <x v="0"/>
    <s v="BR1-2"/>
    <s v="62-304.520 (9), F.A.C."/>
    <n v="0.67"/>
    <n v="0.72"/>
    <s v="Natural Lands"/>
    <n v="0.12148541958304"/>
    <n v="3160.7658030451298"/>
    <n v="6.7483142962501104"/>
    <n v="0.90128193170403004"/>
    <n v="0.81982179375820996"/>
    <n v="0.10949261363568"/>
    <n v="383.98695978668502"/>
    <n v="3200"/>
    <s v="Shrub and Brushland"/>
    <n v="3200"/>
    <s v="US Air Force                                    Brevard County"/>
    <s v="US Air Force"/>
    <m/>
    <m/>
    <s v="Natural Lands"/>
    <n v="0"/>
    <n v="1"/>
    <n v="0.81982179375820996"/>
    <n v="0.10949261363568"/>
    <n v="383.98695978668502"/>
    <m/>
    <n v="-1"/>
    <n v="-1"/>
    <n v="-1"/>
    <n v="-1"/>
    <n v="0"/>
    <m/>
    <m/>
    <s v="Banana River A"/>
    <n v="-1"/>
    <m/>
    <m/>
    <n v="333"/>
    <x v="0"/>
    <m/>
    <x v="0"/>
    <m/>
    <n v="104.310648394488"/>
    <n v="0.31142494710000002"/>
  </r>
  <r>
    <n v="830000"/>
    <n v="1400000"/>
    <n v="1400000"/>
    <x v="0"/>
    <x v="0"/>
    <s v="BR1-2"/>
    <s v="62-304.520 (9), F.A.C."/>
    <n v="0.67"/>
    <n v="0.72"/>
    <s v="US Air Force"/>
    <n v="2.5883132352199998E-3"/>
    <n v="3160.7658030451298"/>
    <n v="6.7483142962501104"/>
    <n v="0.90128193170403004"/>
    <n v="1.7466751208430002E-2"/>
    <n v="2.3327999524900001E-3"/>
    <n v="8.1810519614651405"/>
    <n v="8140"/>
    <s v="Roads and Highways"/>
    <n v="8140"/>
    <s v="US Air Force                                    Brevard County"/>
    <s v="US Air Force"/>
    <m/>
    <m/>
    <m/>
    <n v="0"/>
    <n v="1"/>
    <n v="1.7466751208430002E-2"/>
    <n v="2.3327999524900001E-3"/>
    <n v="8.1810519614639698"/>
    <m/>
    <n v="-1"/>
    <n v="-1"/>
    <n v="-1"/>
    <n v="-1"/>
    <n v="0"/>
    <m/>
    <m/>
    <s v="Banana River A"/>
    <n v="-1"/>
    <m/>
    <m/>
    <n v="333"/>
    <x v="0"/>
    <m/>
    <x v="0"/>
    <m/>
    <n v="16.514754294148101"/>
    <n v="6.6350786000000002E-3"/>
  </r>
  <r>
    <n v="830000"/>
    <n v="1400000"/>
    <n v="1400000"/>
    <x v="0"/>
    <x v="0"/>
    <s v="BR1-2"/>
    <s v="62-304.520 (9), F.A.C."/>
    <n v="0.67"/>
    <n v="0.72"/>
    <s v="US Air Force"/>
    <n v="0.45094850091084998"/>
    <n v="3160.7658030451298"/>
    <n v="6.7483142962501104"/>
    <n v="0.90128193170403004"/>
    <n v="3.04314221556929"/>
    <n v="0.40643173599997001"/>
    <n v="1425.3426006135001"/>
    <n v="1730"/>
    <s v="Military"/>
    <n v="1730"/>
    <s v="US Air Force                                    Brevard County"/>
    <s v="US Air Force"/>
    <m/>
    <m/>
    <m/>
    <n v="0"/>
    <n v="1"/>
    <n v="3.04314221556929"/>
    <n v="0.40643173599997001"/>
    <n v="1425.3426006135001"/>
    <m/>
    <n v="-1"/>
    <n v="-1"/>
    <n v="-1"/>
    <n v="-1"/>
    <n v="0"/>
    <m/>
    <m/>
    <s v="Banana River A"/>
    <n v="-1"/>
    <m/>
    <m/>
    <n v="333"/>
    <x v="0"/>
    <m/>
    <x v="0"/>
    <m/>
    <n v="169.042493396086"/>
    <n v="1.1559956209"/>
  </r>
  <r>
    <n v="830000"/>
    <n v="1400000"/>
    <n v="1400000"/>
    <x v="0"/>
    <x v="0"/>
    <s v="BR1-2"/>
    <s v="62-304.520 (9), F.A.C."/>
    <n v="0.67"/>
    <n v="0.72"/>
    <s v="US Air Force"/>
    <n v="4.274121821277E-2"/>
    <n v="3160.7658030451298"/>
    <n v="6.7483142962501104"/>
    <n v="0.90128193170403004"/>
    <n v="0.28843117390440998"/>
    <n v="3.8521887714190003E-2"/>
    <n v="135.094980907429"/>
    <n v="8140"/>
    <s v="Roads and Highways"/>
    <n v="8140"/>
    <s v="US Air Force                                    Brevard County"/>
    <s v="US Air Force"/>
    <m/>
    <m/>
    <m/>
    <n v="0"/>
    <n v="1"/>
    <n v="0.28843117390440998"/>
    <n v="3.8521887714190003E-2"/>
    <n v="135.09498090742699"/>
    <m/>
    <n v="-1"/>
    <n v="-1"/>
    <n v="-1"/>
    <n v="-1"/>
    <n v="0"/>
    <m/>
    <m/>
    <s v="Banana River A"/>
    <n v="-1"/>
    <m/>
    <m/>
    <n v="333"/>
    <x v="0"/>
    <m/>
    <x v="0"/>
    <m/>
    <n v="62.608822421739902"/>
    <n v="0.10956608349999999"/>
  </r>
  <r>
    <n v="830000"/>
    <n v="1400000"/>
    <n v="1400000"/>
    <x v="0"/>
    <x v="0"/>
    <s v="BR1-2"/>
    <s v="62-304.520 (9), F.A.C."/>
    <n v="0.67"/>
    <n v="0.72"/>
    <s v="US Air Force"/>
    <n v="0.61776345362188001"/>
    <n v="3318.5462043513398"/>
    <n v="6.1875197399093302"/>
    <n v="0.8273941503469"/>
    <n v="3.8224235638799802"/>
    <n v="0.51113386782484005"/>
    <n v="2050.07656420388"/>
    <n v="1730"/>
    <s v="Military"/>
    <n v="1730"/>
    <s v="US Air Force                                    Brevard County"/>
    <s v="US Air Force"/>
    <m/>
    <m/>
    <m/>
    <n v="0"/>
    <n v="1"/>
    <n v="3.8224235638799802"/>
    <n v="0.51113386782484005"/>
    <n v="2050.07656420388"/>
    <m/>
    <n v="-1"/>
    <n v="-1"/>
    <n v="-1"/>
    <n v="-1"/>
    <n v="0"/>
    <m/>
    <m/>
    <s v="Banana River A"/>
    <n v="-1"/>
    <m/>
    <m/>
    <n v="333"/>
    <x v="0"/>
    <m/>
    <x v="0"/>
    <m/>
    <n v="199.99999999254899"/>
    <n v="1.6626736124999999"/>
  </r>
  <r>
    <n v="830000"/>
    <n v="1400000"/>
    <n v="1400000"/>
    <x v="0"/>
    <x v="0"/>
    <s v="BR1-2"/>
    <s v="62-304.520 (9), F.A.C."/>
    <n v="0.67"/>
    <n v="0.72"/>
    <s v="US Air Force"/>
    <n v="7.7430292350999996E-4"/>
    <n v="2432.7119200471102"/>
    <n v="4.8679595327070002"/>
    <n v="0.66195737074991001"/>
    <n v="3.7692752977400001E-3"/>
    <n v="5.1255552741000005E-4"/>
    <n v="1.88365595177199"/>
    <n v="1730"/>
    <s v="Military"/>
    <n v="1730"/>
    <s v="US Air Force                                    Brevard County"/>
    <s v="US Air Force"/>
    <m/>
    <m/>
    <m/>
    <n v="0"/>
    <n v="1"/>
    <n v="3.7692752977400001E-3"/>
    <n v="5.1255552741000005E-4"/>
    <n v="1.8836559517722"/>
    <m/>
    <n v="-1"/>
    <n v="-1"/>
    <n v="-1"/>
    <n v="-1"/>
    <n v="0"/>
    <m/>
    <m/>
    <s v="Banana River A"/>
    <n v="-1"/>
    <m/>
    <m/>
    <n v="333"/>
    <x v="0"/>
    <m/>
    <x v="0"/>
    <m/>
    <n v="8.6866260231173609"/>
    <n v="1.5277015E-3"/>
  </r>
  <r>
    <n v="830000"/>
    <n v="1400000"/>
    <n v="1400000"/>
    <x v="0"/>
    <x v="0"/>
    <s v="BR1-2"/>
    <s v="62-304.520 (9), F.A.C."/>
    <n v="0.67"/>
    <n v="0.72"/>
    <s v="Natural Lands"/>
    <n v="0.23290310413049001"/>
    <n v="2432.7119200471102"/>
    <n v="4.8679595327070002"/>
    <n v="0.66195737074991001"/>
    <n v="1.13376288594909"/>
    <n v="0.15417192644971001"/>
    <n v="566.58615763422597"/>
    <n v="3200"/>
    <s v="Shrub and Brushland"/>
    <n v="3200"/>
    <s v="US Air Force                                    Brevard County"/>
    <s v="US Air Force"/>
    <m/>
    <m/>
    <s v="Natural Lands"/>
    <n v="0"/>
    <n v="1"/>
    <n v="1.13376288594909"/>
    <n v="0.15417192644971001"/>
    <n v="1386.45811642591"/>
    <m/>
    <n v="-1"/>
    <n v="-1"/>
    <n v="-1"/>
    <n v="-1"/>
    <n v="0"/>
    <m/>
    <m/>
    <s v="Banana River A"/>
    <n v="-1"/>
    <m/>
    <m/>
    <n v="333"/>
    <x v="0"/>
    <m/>
    <x v="0"/>
    <m/>
    <n v="145.14661815963001"/>
    <n v="1.1244591373999999"/>
  </r>
  <r>
    <n v="830000"/>
    <n v="1400000"/>
    <n v="1400000"/>
    <x v="0"/>
    <x v="0"/>
    <s v="BR1-2"/>
    <s v="62-304.520 (9), F.A.C."/>
    <n v="0.67"/>
    <n v="0.72"/>
    <s v="US Air Force"/>
    <n v="4.7066445831499999E-2"/>
    <n v="2432.7119200471102"/>
    <n v="4.8679595327070002"/>
    <n v="0.66195737074991001"/>
    <n v="0.22911755365611"/>
    <n v="3.1155980733160001E-2"/>
    <n v="114.499103808556"/>
    <n v="8140"/>
    <s v="Roads and Highways"/>
    <n v="8140"/>
    <s v="US Air Force                                    Brevard County"/>
    <s v="US Air Force"/>
    <m/>
    <m/>
    <m/>
    <n v="0"/>
    <n v="1"/>
    <n v="0.22911755365611"/>
    <n v="3.1155980733160001E-2"/>
    <n v="114.49910380855501"/>
    <m/>
    <n v="-1"/>
    <n v="-1"/>
    <n v="-1"/>
    <n v="-1"/>
    <n v="0"/>
    <m/>
    <m/>
    <s v="Banana River A"/>
    <n v="-1"/>
    <m/>
    <m/>
    <n v="333"/>
    <x v="0"/>
    <m/>
    <x v="0"/>
    <m/>
    <n v="68.540341788754503"/>
    <n v="9.2862209099999996E-2"/>
  </r>
  <r>
    <n v="830000"/>
    <n v="1400000"/>
    <n v="1400000"/>
    <x v="0"/>
    <x v="0"/>
    <s v="BR1-2"/>
    <s v="62-304.520 (9), F.A.C."/>
    <n v="0.67"/>
    <n v="0.72"/>
    <s v="Natural Lands"/>
    <n v="0.20156011841959001"/>
    <n v="3086.9914726237898"/>
    <n v="6.7236605534028397"/>
    <n v="0.89299501724958996"/>
    <n v="1.35522181735706"/>
    <n v="0.17999218142494"/>
    <n v="622.21436678234397"/>
    <n v="3200"/>
    <s v="Shrub and Brushland"/>
    <n v="3200"/>
    <s v="US Air Force                                    Brevard County"/>
    <s v="US Air Force"/>
    <m/>
    <m/>
    <s v="Natural Lands"/>
    <n v="0"/>
    <n v="1"/>
    <n v="1.35522181735706"/>
    <n v="0.17999218142494"/>
    <n v="634.61212644553905"/>
    <m/>
    <n v="-1"/>
    <n v="-1"/>
    <n v="-1"/>
    <n v="-1"/>
    <n v="0"/>
    <m/>
    <m/>
    <s v="Banana River A"/>
    <n v="-1"/>
    <m/>
    <m/>
    <n v="333"/>
    <x v="0"/>
    <m/>
    <x v="0"/>
    <m/>
    <n v="136.413355513721"/>
    <n v="0.51468947809999999"/>
  </r>
  <r>
    <n v="830000"/>
    <n v="1400000"/>
    <n v="1400000"/>
    <x v="0"/>
    <x v="0"/>
    <s v="BR1-2"/>
    <s v="62-304.520 (9), F.A.C."/>
    <n v="0.67"/>
    <n v="0.72"/>
    <s v="US Air Force"/>
    <n v="8.0171051178589997E-2"/>
    <n v="3086.9914726237898"/>
    <n v="6.7236605534028397"/>
    <n v="0.89299501724958996"/>
    <n v="0.53904293433436001"/>
    <n v="7.1592349230140004E-2"/>
    <n v="247.48735133960801"/>
    <n v="8140"/>
    <s v="Roads and Highways"/>
    <n v="8140"/>
    <s v="US Air Force                                    Brevard County"/>
    <s v="US Air Force"/>
    <m/>
    <m/>
    <m/>
    <n v="0"/>
    <n v="1"/>
    <n v="0.53904293433436001"/>
    <n v="7.1592349230140004E-2"/>
    <n v="749.208631643697"/>
    <m/>
    <n v="-1"/>
    <n v="-1"/>
    <n v="-1"/>
    <n v="-1"/>
    <n v="0"/>
    <m/>
    <m/>
    <s v="Banana River A"/>
    <n v="-1"/>
    <m/>
    <m/>
    <n v="333"/>
    <x v="0"/>
    <m/>
    <x v="0"/>
    <m/>
    <n v="179.895607847424"/>
    <n v="0.60763068259999997"/>
  </r>
  <r>
    <n v="830000"/>
    <n v="1400000"/>
    <n v="1400000"/>
    <x v="0"/>
    <x v="0"/>
    <s v="BR1-2"/>
    <s v="62-304.520 (9), F.A.C."/>
    <n v="0.67"/>
    <n v="0.72"/>
    <s v="Natural Lands"/>
    <n v="0.617763453829"/>
    <n v="2730.2505604953999"/>
    <n v="5.3520157371028096"/>
    <n v="0.73271443955683002"/>
    <n v="3.3062797266998398"/>
    <n v="0.45264420285100998"/>
    <n v="1686.6490160702199"/>
    <n v="3200"/>
    <s v="Shrub and Brushland"/>
    <n v="3200"/>
    <s v="US Air Force                                    Brevard County"/>
    <s v="US Air Force"/>
    <m/>
    <m/>
    <s v="Natural Lands"/>
    <n v="0"/>
    <n v="1"/>
    <n v="3.3062797266998398"/>
    <n v="0.45264420285100998"/>
    <n v="1686.6490160702199"/>
    <m/>
    <n v="-1"/>
    <n v="-1"/>
    <n v="-1"/>
    <n v="-1"/>
    <n v="0"/>
    <m/>
    <m/>
    <s v="Banana River A"/>
    <n v="-1"/>
    <m/>
    <m/>
    <n v="333"/>
    <x v="0"/>
    <m/>
    <x v="0"/>
    <m/>
    <n v="200.000000026077"/>
    <n v="1.3679229652"/>
  </r>
  <r>
    <n v="830000"/>
    <n v="1400000"/>
    <n v="1400000"/>
    <x v="0"/>
    <x v="0"/>
    <s v="BR1-2"/>
    <s v="62-304.520 (9), F.A.C."/>
    <n v="0.67"/>
    <n v="0.72"/>
    <s v="US Air Force"/>
    <n v="0.60841272317496997"/>
    <n v="3345.3757004084"/>
    <n v="6.2668951994442201"/>
    <n v="0.84087307850426996"/>
    <n v="3.8128587741460298"/>
    <n v="0.51159787953730995"/>
    <n v="2035.36913992886"/>
    <n v="1730"/>
    <s v="Military"/>
    <n v="1730"/>
    <s v="US Air Force                                    Brevard County"/>
    <s v="US Air Force"/>
    <m/>
    <m/>
    <m/>
    <n v="0"/>
    <n v="1"/>
    <n v="3.8128587741460298"/>
    <n v="0.51159787953730995"/>
    <n v="2035.36913992886"/>
    <m/>
    <n v="-1"/>
    <n v="-1"/>
    <n v="-1"/>
    <n v="-1"/>
    <n v="0"/>
    <m/>
    <m/>
    <s v="Banana River A"/>
    <n v="-1"/>
    <m/>
    <m/>
    <n v="333"/>
    <x v="0"/>
    <m/>
    <x v="0"/>
    <m/>
    <n v="195.03181757491001"/>
    <n v="1.6507454501000001"/>
  </r>
  <r>
    <n v="830000"/>
    <n v="1400000"/>
    <n v="1400000"/>
    <x v="0"/>
    <x v="0"/>
    <s v="BR1-2"/>
    <s v="62-304.520 (9), F.A.C."/>
    <n v="0.67"/>
    <n v="0.72"/>
    <s v="US Air Force"/>
    <n v="9.3507643457700004E-3"/>
    <n v="3345.3757004084"/>
    <n v="6.2668951994442201"/>
    <n v="0.84087307850426996"/>
    <n v="5.8600260189639999E-2"/>
    <n v="7.8628060017900004E-3"/>
    <n v="31.2818198225842"/>
    <n v="8140"/>
    <s v="Roads and Highways"/>
    <n v="8140"/>
    <s v="US Air Force                                    Brevard County"/>
    <s v="US Air Force"/>
    <m/>
    <m/>
    <m/>
    <n v="0"/>
    <n v="1"/>
    <n v="5.8600260189639999E-2"/>
    <n v="7.8628060017900004E-3"/>
    <n v="31.281819822584598"/>
    <m/>
    <n v="-1"/>
    <n v="-1"/>
    <n v="-1"/>
    <n v="-1"/>
    <n v="0"/>
    <m/>
    <m/>
    <s v="Banana River A"/>
    <n v="-1"/>
    <m/>
    <m/>
    <n v="333"/>
    <x v="0"/>
    <m/>
    <x v="0"/>
    <m/>
    <n v="30.466810231025701"/>
    <n v="2.5370494600000001E-2"/>
  </r>
  <r>
    <n v="830000"/>
    <n v="1400000"/>
    <n v="1400000"/>
    <x v="0"/>
    <x v="0"/>
    <s v="BR1-2"/>
    <s v="62-304.520 (9), F.A.C."/>
    <n v="0.67"/>
    <n v="0.72"/>
    <s v="US Air Force"/>
    <n v="2.8066094902899998E-3"/>
    <n v="3027.1092469189098"/>
    <n v="6.3595644294028704"/>
    <n v="0.85314916391241002"/>
    <n v="1.784881388169E-2"/>
    <n v="2.3944565400700001E-3"/>
    <n v="8.4959135405563107"/>
    <n v="1730"/>
    <s v="Military"/>
    <n v="1730"/>
    <s v="US Air Force                                    Brevard County"/>
    <s v="US Air Force"/>
    <m/>
    <m/>
    <m/>
    <n v="0"/>
    <n v="1"/>
    <n v="1.784881388169E-2"/>
    <n v="2.3944565400700001E-3"/>
    <n v="1258.2292961597"/>
    <m/>
    <n v="-1"/>
    <n v="-1"/>
    <n v="-1"/>
    <n v="-1"/>
    <n v="0"/>
    <m/>
    <m/>
    <s v="Banana River A"/>
    <n v="-1"/>
    <m/>
    <m/>
    <n v="333"/>
    <x v="0"/>
    <m/>
    <x v="0"/>
    <m/>
    <n v="15.805809947010401"/>
    <n v="1.0204617163"/>
  </r>
  <r>
    <n v="830000"/>
    <n v="1400000"/>
    <n v="1400000"/>
    <x v="0"/>
    <x v="0"/>
    <s v="BR1-2"/>
    <s v="62-304.520 (9), F.A.C."/>
    <n v="0.67"/>
    <n v="0.72"/>
    <s v="Natural Lands"/>
    <n v="9.3334456469999994E-5"/>
    <n v="3027.1092469189098"/>
    <n v="6.3595644294028704"/>
    <n v="0.85314916391241002"/>
    <n v="5.9356648940000003E-4"/>
    <n v="7.9628213500000005E-5"/>
    <n v="0.28253359623648"/>
    <n v="3200"/>
    <s v="Shrub and Brushland"/>
    <n v="3200"/>
    <s v="US Air Force                                    Brevard County"/>
    <s v="US Air Force"/>
    <m/>
    <m/>
    <s v="Natural Lands"/>
    <n v="0"/>
    <n v="1"/>
    <n v="5.9356648940000003E-4"/>
    <n v="7.9628213500000005E-5"/>
    <n v="611.80784318655003"/>
    <m/>
    <n v="-1"/>
    <n v="-1"/>
    <n v="-1"/>
    <n v="-1"/>
    <n v="0"/>
    <m/>
    <m/>
    <s v="Banana River A"/>
    <n v="-1"/>
    <m/>
    <m/>
    <n v="333"/>
    <x v="0"/>
    <m/>
    <x v="0"/>
    <m/>
    <n v="3.0168730945538802"/>
    <n v="0.49619451999999997"/>
  </r>
  <r>
    <n v="830000"/>
    <n v="1400000"/>
    <n v="1400000"/>
    <x v="0"/>
    <x v="0"/>
    <s v="BR1-2"/>
    <s v="62-304.520 (9), F.A.C."/>
    <n v="0.67"/>
    <n v="0.72"/>
    <s v="Natural Lands"/>
    <n v="0.61776345359886997"/>
    <n v="2583.6822357531701"/>
    <n v="5.0656695509382903"/>
    <n v="0.69328666548776996"/>
    <n v="3.12938551657829"/>
    <n v="0.42828716480577"/>
    <n v="1596.1044609609401"/>
    <n v="3200"/>
    <s v="Shrub and Brushland"/>
    <n v="3200"/>
    <s v="US Air Force                                    Brevard County"/>
    <s v="US Air Force"/>
    <m/>
    <m/>
    <s v="Natural Lands"/>
    <n v="0"/>
    <n v="1"/>
    <n v="3.12938551657829"/>
    <n v="0.42828716480577"/>
    <n v="1596.1044609609401"/>
    <m/>
    <n v="-1"/>
    <n v="-1"/>
    <n v="-1"/>
    <n v="-1"/>
    <n v="0"/>
    <m/>
    <m/>
    <s v="Banana River A"/>
    <n v="-1"/>
    <m/>
    <m/>
    <n v="333"/>
    <x v="0"/>
    <m/>
    <x v="0"/>
    <m/>
    <n v="199.99999998882399"/>
    <n v="1.2944886139"/>
  </r>
  <r>
    <n v="830000"/>
    <n v="1400000"/>
    <n v="1400000"/>
    <x v="0"/>
    <x v="0"/>
    <s v="BR1-2"/>
    <s v="62-304.520 (9), F.A.C."/>
    <n v="0.67"/>
    <n v="0.72"/>
    <s v="Natural Lands"/>
    <n v="0.10674168470694"/>
    <n v="2436.3967020608102"/>
    <n v="4.8440556515382696"/>
    <n v="0.83503042246731995"/>
    <n v="0.51706266105939003"/>
    <n v="8.9132554075709997E-2"/>
    <n v="260.06508859241802"/>
    <n v="4210"/>
    <s v="Xeric oak"/>
    <n v="4210"/>
    <s v="US Air Force                                    Brevard County"/>
    <s v="US Air Force"/>
    <m/>
    <m/>
    <s v="Natural Lands"/>
    <n v="0"/>
    <n v="1"/>
    <n v="0.51706266105939003"/>
    <n v="8.9132554075709997E-2"/>
    <n v="1314.8669839517399"/>
    <m/>
    <n v="-1"/>
    <n v="-1"/>
    <n v="-1"/>
    <n v="-1"/>
    <n v="0"/>
    <m/>
    <m/>
    <s v="Banana River A"/>
    <n v="-1"/>
    <m/>
    <m/>
    <n v="333"/>
    <x v="0"/>
    <m/>
    <x v="0"/>
    <m/>
    <n v="104.651471848651"/>
    <n v="1.0663965807"/>
  </r>
  <r>
    <n v="830000"/>
    <n v="1400000"/>
    <n v="1400000"/>
    <x v="0"/>
    <x v="0"/>
    <s v="BR1-2"/>
    <s v="62-304.520 (9), F.A.C."/>
    <n v="0.67"/>
    <n v="0.72"/>
    <s v="Natural Lands"/>
    <n v="4.2925305749329998E-2"/>
    <n v="2436.3967020608102"/>
    <n v="4.8440556515382696"/>
    <n v="0.83503042246731995"/>
    <n v="0.20793256990909001"/>
    <n v="3.5843936194410002E-2"/>
    <n v="104.583073362641"/>
    <n v="3100"/>
    <s v="Herbaceous Dry Prairie"/>
    <n v="3100"/>
    <s v="US Air Force                                    Brevard County"/>
    <s v="US Air Force"/>
    <m/>
    <m/>
    <s v="Natural Lands"/>
    <n v="0"/>
    <n v="1"/>
    <n v="0.20793256990909001"/>
    <n v="3.5843936194410002E-2"/>
    <n v="131.84914340491099"/>
    <m/>
    <n v="-1"/>
    <n v="-1"/>
    <n v="-1"/>
    <n v="-1"/>
    <n v="0"/>
    <m/>
    <m/>
    <s v="Banana River A"/>
    <n v="-1"/>
    <m/>
    <m/>
    <n v="333"/>
    <x v="0"/>
    <m/>
    <x v="0"/>
    <m/>
    <n v="63.963950659360002"/>
    <n v="0.10693361179999999"/>
  </r>
  <r>
    <n v="830000"/>
    <n v="1400000"/>
    <n v="1400000"/>
    <x v="0"/>
    <x v="0"/>
    <s v="BR1-2"/>
    <s v="62-304.520 (9), F.A.C."/>
    <n v="0.67"/>
    <n v="0.72"/>
    <s v="US Air Force"/>
    <n v="2.3970116874650001E-2"/>
    <n v="2436.3967020608102"/>
    <n v="4.8440556515382696"/>
    <n v="0.83503042246731995"/>
    <n v="0.11611258011467999"/>
    <n v="2.0015776820430001E-2"/>
    <n v="58.400713701409401"/>
    <n v="8140"/>
    <s v="Roads and Highways"/>
    <n v="8140"/>
    <s v="US Air Force                                    Brevard County"/>
    <s v="US Air Force"/>
    <m/>
    <m/>
    <m/>
    <n v="0"/>
    <n v="1"/>
    <n v="0.11611258011467999"/>
    <n v="2.0015776820430001E-2"/>
    <n v="58.400713701409202"/>
    <m/>
    <n v="-1"/>
    <n v="-1"/>
    <n v="-1"/>
    <n v="-1"/>
    <n v="0"/>
    <m/>
    <m/>
    <s v="Banana River A"/>
    <n v="-1"/>
    <m/>
    <m/>
    <n v="333"/>
    <x v="0"/>
    <m/>
    <x v="0"/>
    <m/>
    <n v="64.814832513043001"/>
    <n v="4.7364731299999997E-2"/>
  </r>
  <r>
    <n v="840000"/>
    <n v="2500000"/>
    <n v="1400000"/>
    <x v="0"/>
    <x v="0"/>
    <s v="BR1-2"/>
    <s v="62-304.520 (9), F.A.C."/>
    <n v="0.67"/>
    <n v="0.72"/>
    <s v="US Air Force"/>
    <n v="2.9670580189999999E-5"/>
    <n v="3396.1907002268999"/>
    <n v="7.0257629100835004"/>
    <n v="0.93495910354274003"/>
    <n v="2.0845846185999999E-4"/>
    <n v="2.7740779059999999E-5"/>
    <n v="0.10076694853538"/>
    <n v="1730"/>
    <s v="Military"/>
    <n v="1730"/>
    <s v="US Air Force                                    Brevard County"/>
    <s v="US Air Force"/>
    <m/>
    <m/>
    <m/>
    <n v="0"/>
    <n v="1"/>
    <n v="2.0845846185999999E-4"/>
    <n v="2.7740779059999999E-5"/>
    <n v="0.1007669484602"/>
    <m/>
    <n v="-1"/>
    <n v="-1"/>
    <n v="-1"/>
    <n v="-1"/>
    <n v="0"/>
    <m/>
    <m/>
    <s v="Banana River A"/>
    <n v="-1"/>
    <m/>
    <m/>
    <n v="333"/>
    <x v="0"/>
    <m/>
    <x v="0"/>
    <m/>
    <n v="5.7645736114597597"/>
    <n v="8.1724999999999994E-5"/>
  </r>
  <r>
    <n v="840000"/>
    <n v="2500000"/>
    <n v="1400000"/>
    <x v="0"/>
    <x v="0"/>
    <s v="BR1-2"/>
    <s v="62-304.520 (9), F.A.C."/>
    <n v="0.67"/>
    <n v="0.72"/>
    <s v="US Air Force"/>
    <n v="2.9670580189999999E-5"/>
    <n v="3396.1907002268999"/>
    <n v="7.0257629100835004"/>
    <n v="0.93495910354274003"/>
    <n v="2.0845846185999999E-4"/>
    <n v="2.7740779059999999E-5"/>
    <n v="0.10076694853538"/>
    <n v="8140"/>
    <s v="Roads and Highways"/>
    <n v="8140"/>
    <s v="US Air Force                                    Brevard County"/>
    <s v="US Air Force"/>
    <m/>
    <m/>
    <m/>
    <n v="0"/>
    <n v="1"/>
    <n v="2.0845846185999999E-4"/>
    <n v="2.7740779059999999E-5"/>
    <n v="0.1007669484602"/>
    <m/>
    <n v="-1"/>
    <n v="-1"/>
    <n v="-1"/>
    <n v="-1"/>
    <n v="0"/>
    <m/>
    <m/>
    <s v="Banana River A"/>
    <n v="-1"/>
    <m/>
    <m/>
    <n v="333"/>
    <x v="0"/>
    <m/>
    <x v="0"/>
    <m/>
    <n v="5.7645736114597597"/>
    <n v="8.1724999999999994E-5"/>
  </r>
  <r>
    <n v="840000"/>
    <n v="2500000"/>
    <n v="1400000"/>
    <x v="0"/>
    <x v="0"/>
    <s v="BR1-2"/>
    <s v="62-304.520 (9), F.A.C."/>
    <n v="0.67"/>
    <n v="0.72"/>
    <s v="US Air Force"/>
    <n v="3.5639701828999999E-4"/>
    <n v="3370.5733285740598"/>
    <n v="7.4017960056580803"/>
    <n v="0.98174200130759004"/>
    <n v="2.6379780264500002E-3"/>
    <n v="3.4988992199999999E-4"/>
    <n v="1.2012622842551901"/>
    <n v="1730"/>
    <s v="Military"/>
    <n v="1730"/>
    <s v="US Air Force                                    Brevard County"/>
    <s v="US Air Force"/>
    <m/>
    <m/>
    <m/>
    <n v="0"/>
    <n v="1"/>
    <n v="2.6379780264500002E-3"/>
    <n v="3.4988992199999999E-4"/>
    <n v="1.2012622837016"/>
    <m/>
    <n v="-1"/>
    <n v="-1"/>
    <n v="-1"/>
    <n v="-1"/>
    <n v="0"/>
    <m/>
    <m/>
    <s v="Banana River A"/>
    <n v="-1"/>
    <m/>
    <m/>
    <n v="333"/>
    <x v="0"/>
    <m/>
    <x v="0"/>
    <m/>
    <n v="46.339890735965803"/>
    <n v="9.7425980000000005E-4"/>
  </r>
  <r>
    <n v="840000"/>
    <n v="2500000"/>
    <n v="1400000"/>
    <x v="0"/>
    <x v="0"/>
    <s v="BR1-2"/>
    <s v="62-304.520 (9), F.A.C."/>
    <n v="0.67"/>
    <n v="0.72"/>
    <s v="US Air Force"/>
    <n v="3.5639701828999999E-4"/>
    <n v="3370.5733285740598"/>
    <n v="7.4017960056580803"/>
    <n v="0.98174200130759004"/>
    <n v="2.6379780264500002E-3"/>
    <n v="3.4988992199999999E-4"/>
    <n v="1.2012622842551901"/>
    <n v="8140"/>
    <s v="Roads and Highways"/>
    <n v="8140"/>
    <s v="US Air Force                                    Brevard County"/>
    <s v="US Air Force"/>
    <m/>
    <m/>
    <m/>
    <n v="0"/>
    <n v="1"/>
    <n v="2.6379780264500002E-3"/>
    <n v="3.4988992199999999E-4"/>
    <n v="1.2012622837016"/>
    <m/>
    <n v="-1"/>
    <n v="-1"/>
    <n v="-1"/>
    <n v="-1"/>
    <n v="0"/>
    <m/>
    <m/>
    <s v="Banana River A"/>
    <n v="-1"/>
    <m/>
    <m/>
    <n v="333"/>
    <x v="0"/>
    <m/>
    <x v="0"/>
    <m/>
    <n v="46.339890735965803"/>
    <n v="9.7425980000000005E-4"/>
  </r>
  <r>
    <n v="840000"/>
    <n v="2500000"/>
    <n v="1400000"/>
    <x v="0"/>
    <x v="0"/>
    <s v="BR1-2"/>
    <s v="62-304.520 (9), F.A.C."/>
    <n v="0.67"/>
    <n v="0.72"/>
    <s v="US Air Force"/>
    <n v="3.9335890219999999E-5"/>
    <n v="3361.3431316462802"/>
    <n v="7.4141874181091998"/>
    <n v="0.98143071809170002"/>
    <n v="2.9164366239000001E-4"/>
    <n v="3.8605450989999998E-5"/>
    <n v="0.13222142443835"/>
    <n v="1730"/>
    <s v="Military"/>
    <n v="1730"/>
    <s v="US Air Force                                    Brevard County"/>
    <s v="US Air Force"/>
    <m/>
    <m/>
    <m/>
    <n v="0"/>
    <n v="1"/>
    <n v="2.9164366239000001E-4"/>
    <n v="3.8605450989999998E-5"/>
    <n v="0.13222142468197001"/>
    <m/>
    <n v="-1"/>
    <n v="-1"/>
    <n v="-1"/>
    <n v="-1"/>
    <n v="0"/>
    <m/>
    <m/>
    <s v="Banana River A"/>
    <n v="-1"/>
    <m/>
    <m/>
    <n v="333"/>
    <x v="0"/>
    <m/>
    <x v="0"/>
    <m/>
    <n v="6.8838129412488103"/>
    <n v="1.0723549999999999E-4"/>
  </r>
  <r>
    <n v="840000"/>
    <n v="2500000"/>
    <n v="1400000"/>
    <x v="0"/>
    <x v="0"/>
    <s v="BR1-2"/>
    <s v="62-304.520 (9), F.A.C."/>
    <n v="0.67"/>
    <n v="0.72"/>
    <s v="US Air Force"/>
    <n v="3.9335890219999999E-5"/>
    <n v="3361.3431316462802"/>
    <n v="7.4141874181091998"/>
    <n v="0.98143071809170002"/>
    <n v="2.9164366239000001E-4"/>
    <n v="3.8605450989999998E-5"/>
    <n v="0.13222142443835"/>
    <n v="8140"/>
    <s v="Roads and Highways"/>
    <n v="8140"/>
    <s v="US Air Force                                    Brevard County"/>
    <s v="US Air Force"/>
    <m/>
    <m/>
    <m/>
    <n v="0"/>
    <n v="1"/>
    <n v="2.9164366239000001E-4"/>
    <n v="3.8605450989999998E-5"/>
    <n v="0.13222142468197001"/>
    <m/>
    <n v="-1"/>
    <n v="-1"/>
    <n v="-1"/>
    <n v="-1"/>
    <n v="0"/>
    <m/>
    <m/>
    <s v="Banana River A"/>
    <n v="-1"/>
    <m/>
    <m/>
    <n v="333"/>
    <x v="0"/>
    <m/>
    <x v="0"/>
    <m/>
    <n v="6.8838129412488103"/>
    <n v="1.0723549999999999E-4"/>
  </r>
  <r>
    <n v="820000"/>
    <n v="1400000"/>
    <n v="1400000"/>
    <x v="0"/>
    <x v="0"/>
    <s v="BR1-2"/>
    <s v="62-304.520 (9), F.A.C."/>
    <n v="0.67"/>
    <n v="0.72"/>
    <s v="Natural Lands"/>
    <n v="4.1312805859499997E-3"/>
    <n v="3037.38770007115"/>
    <n v="6.1854002413910996"/>
    <n v="0.74694784946785997"/>
    <n v="2.5553623933630001E-2"/>
    <n v="3.0858511492200002E-3"/>
    <n v="12.548300837328499"/>
    <n v="6120"/>
    <s v="Mangrove swamp"/>
    <n v="6120"/>
    <s v="US Air Force                                    Brevard County"/>
    <s v="US Air Force"/>
    <m/>
    <m/>
    <s v="Natural Lands"/>
    <n v="0"/>
    <n v="1"/>
    <n v="2.5553623933630001E-2"/>
    <n v="3.0858511492200002E-3"/>
    <n v="807.06731404330401"/>
    <m/>
    <n v="-1"/>
    <n v="-1"/>
    <n v="-1"/>
    <n v="-1"/>
    <n v="0"/>
    <m/>
    <m/>
    <s v="Banana River A"/>
    <n v="-1"/>
    <m/>
    <m/>
    <n v="332"/>
    <x v="1"/>
    <m/>
    <x v="0"/>
    <m/>
    <n v="35.391259686508299"/>
    <n v="0.65455581029999998"/>
  </r>
  <r>
    <n v="820000"/>
    <n v="1400000"/>
    <n v="1400000"/>
    <x v="0"/>
    <x v="0"/>
    <s v="BR1-2"/>
    <s v="62-304.520 (9), F.A.C."/>
    <n v="0.67"/>
    <n v="0.72"/>
    <s v="US Air Force"/>
    <n v="0.1654794459026"/>
    <n v="3037.38770007115"/>
    <n v="6.1854002413910996"/>
    <n v="0.74694784946785997"/>
    <n v="1.0235566046312199"/>
    <n v="0.12360451624808"/>
    <n v="502.62523359915599"/>
    <n v="1730"/>
    <s v="Military"/>
    <n v="1730"/>
    <s v="US Air Force                                    Brevard County"/>
    <s v="US Air Force"/>
    <m/>
    <m/>
    <m/>
    <n v="0"/>
    <n v="1"/>
    <n v="1.0235566046312199"/>
    <n v="0.12360451624808"/>
    <n v="1069.3197450963401"/>
    <m/>
    <n v="-1"/>
    <n v="-1"/>
    <n v="-1"/>
    <n v="-1"/>
    <n v="0"/>
    <m/>
    <m/>
    <s v="Banana River A"/>
    <n v="-1"/>
    <m/>
    <m/>
    <n v="332"/>
    <x v="1"/>
    <m/>
    <x v="0"/>
    <m/>
    <n v="122.392145675526"/>
    <n v="0.86725040149999999"/>
  </r>
  <r>
    <n v="820000"/>
    <n v="1400000"/>
    <n v="1400000"/>
    <x v="0"/>
    <x v="0"/>
    <s v="BR1-2"/>
    <s v="62-304.520 (9), F.A.C."/>
    <n v="0.67"/>
    <n v="0.72"/>
    <s v="US Air Force"/>
    <n v="1.985537835146E-2"/>
    <n v="3320.497218689"/>
    <n v="6.1116798089831397"/>
    <n v="0.81582752870958997"/>
    <n v="0.12134971497032999"/>
    <n v="1.619856425206E-2"/>
    <n v="65.929728592040703"/>
    <n v="1730"/>
    <s v="Military"/>
    <n v="1730"/>
    <s v="US Air Force                                    Brevard County"/>
    <s v="US Air Force"/>
    <m/>
    <m/>
    <m/>
    <n v="0"/>
    <n v="1"/>
    <n v="0.12134971497032999"/>
    <n v="1.619856425206E-2"/>
    <n v="65.929728592038998"/>
    <m/>
    <n v="-1"/>
    <n v="-1"/>
    <n v="-1"/>
    <n v="-1"/>
    <n v="0"/>
    <m/>
    <m/>
    <s v="Banana River A"/>
    <n v="-1"/>
    <m/>
    <m/>
    <n v="332"/>
    <x v="1"/>
    <m/>
    <x v="0"/>
    <m/>
    <n v="44.424594711082101"/>
    <n v="5.3470988300000001E-2"/>
  </r>
  <r>
    <n v="820000"/>
    <n v="1400000"/>
    <n v="1400000"/>
    <x v="0"/>
    <x v="0"/>
    <s v="BR1-2"/>
    <s v="62-304.520 (9), F.A.C."/>
    <n v="0.67"/>
    <n v="0.72"/>
    <s v="US Air Force"/>
    <n v="0.11964440404759"/>
    <n v="3320.497218689"/>
    <n v="6.1116798089831397"/>
    <n v="0.81582752870958997"/>
    <n v="0.73122828847548005"/>
    <n v="9.7609198478069994E-2"/>
    <n v="397.27891087172799"/>
    <n v="8140"/>
    <s v="Roads and Highways"/>
    <n v="8140"/>
    <s v="US Air Force                                    Brevard County"/>
    <s v="US Air Force"/>
    <m/>
    <m/>
    <m/>
    <n v="0"/>
    <n v="1"/>
    <n v="0.73122828847548005"/>
    <n v="9.7609198478069994E-2"/>
    <n v="397.27891087172799"/>
    <m/>
    <n v="-1"/>
    <n v="-1"/>
    <n v="-1"/>
    <n v="-1"/>
    <n v="0"/>
    <m/>
    <m/>
    <s v="Banana River A"/>
    <n v="-1"/>
    <m/>
    <m/>
    <n v="332"/>
    <x v="1"/>
    <m/>
    <x v="0"/>
    <m/>
    <n v="110.81143690814901"/>
    <n v="0.32220511829999998"/>
  </r>
  <r>
    <n v="820000"/>
    <n v="1400000"/>
    <n v="1400000"/>
    <x v="0"/>
    <x v="0"/>
    <s v="BR1-2"/>
    <s v="62-304.520 (9), F.A.C."/>
    <n v="0.67"/>
    <n v="0.72"/>
    <s v="US Air Force"/>
    <n v="0.47826355048699998"/>
    <n v="3320.497218689"/>
    <n v="6.1116798089831397"/>
    <n v="0.81582752870958997"/>
    <n v="2.9229936848840001"/>
    <n v="0.39018057046568"/>
    <n v="1588.07278919242"/>
    <n v="1730"/>
    <s v="Military"/>
    <n v="1730"/>
    <s v="US Air Force                                    Brevard County"/>
    <s v="US Air Force"/>
    <m/>
    <m/>
    <m/>
    <n v="0"/>
    <n v="1"/>
    <n v="2.9229936848840001"/>
    <n v="0.39018057046568"/>
    <n v="1588.07278919242"/>
    <m/>
    <n v="-1"/>
    <n v="-1"/>
    <n v="-1"/>
    <n v="-1"/>
    <n v="0"/>
    <m/>
    <m/>
    <s v="Banana River A"/>
    <n v="-1"/>
    <m/>
    <m/>
    <n v="332"/>
    <x v="1"/>
    <m/>
    <x v="0"/>
    <m/>
    <n v="180.870699765431"/>
    <n v="1.2879746871"/>
  </r>
  <r>
    <n v="820000"/>
    <n v="1400000"/>
    <n v="1400000"/>
    <x v="0"/>
    <x v="0"/>
    <s v="BR1-2"/>
    <s v="62-304.520 (9), F.A.C."/>
    <n v="0.67"/>
    <n v="0.72"/>
    <s v="US Air Force"/>
    <n v="0.61776345359886997"/>
    <n v="3339.65197737058"/>
    <n v="6.2272997338786498"/>
    <n v="0.83275082621311003"/>
    <n v="3.84699819019621"/>
    <n v="0.51444302638872996"/>
    <n v="2063.1149393587498"/>
    <n v="1730"/>
    <s v="Military"/>
    <n v="1730"/>
    <s v="US Air Force                                    Brevard County"/>
    <s v="US Air Force"/>
    <m/>
    <m/>
    <m/>
    <n v="0"/>
    <n v="1"/>
    <n v="3.84699819019621"/>
    <n v="0.51444302638872996"/>
    <n v="2063.1149393587498"/>
    <m/>
    <n v="-1"/>
    <n v="-1"/>
    <n v="-1"/>
    <n v="-1"/>
    <n v="0"/>
    <m/>
    <m/>
    <s v="Banana River A"/>
    <n v="-1"/>
    <m/>
    <m/>
    <n v="332"/>
    <x v="1"/>
    <m/>
    <x v="0"/>
    <m/>
    <n v="199.99999998882399"/>
    <n v="1.6732481260000001"/>
  </r>
  <r>
    <n v="820000"/>
    <n v="1400000"/>
    <n v="1400000"/>
    <x v="0"/>
    <x v="0"/>
    <s v="BR1-2"/>
    <s v="62-304.520 (9), F.A.C."/>
    <n v="0.67"/>
    <n v="0.72"/>
    <s v="Natural Lands"/>
    <n v="0.38615229577827997"/>
    <n v="2506.1920409619202"/>
    <n v="4.9340537185686699"/>
    <n v="0.67271370023324994"/>
    <n v="1.90529617091868"/>
    <n v="0.25976993974656998"/>
    <n v="967.77181027871598"/>
    <n v="3200"/>
    <s v="Shrub and Brushland"/>
    <n v="3200"/>
    <s v="US Air Force                                    Brevard County"/>
    <s v="US Air Force"/>
    <m/>
    <m/>
    <s v="Natural Lands"/>
    <n v="0"/>
    <n v="1"/>
    <n v="1.90529617091868"/>
    <n v="0.25976993974656998"/>
    <n v="967.77181027871598"/>
    <m/>
    <n v="-1"/>
    <n v="-1"/>
    <n v="-1"/>
    <n v="-1"/>
    <n v="0"/>
    <m/>
    <m/>
    <s v="Banana River A"/>
    <n v="-1"/>
    <m/>
    <m/>
    <n v="332"/>
    <x v="1"/>
    <m/>
    <x v="0"/>
    <m/>
    <n v="166.284424997288"/>
    <n v="0.78489197909999997"/>
  </r>
  <r>
    <n v="820000"/>
    <n v="1400000"/>
    <n v="1400000"/>
    <x v="0"/>
    <x v="0"/>
    <s v="BR1-2"/>
    <s v="62-304.520 (9), F.A.C."/>
    <n v="0.67"/>
    <n v="0.72"/>
    <s v="Natural Lands"/>
    <n v="0.23161115788962"/>
    <n v="2506.1920409619202"/>
    <n v="4.9340537185686699"/>
    <n v="0.67271370023324994"/>
    <n v="1.1427818948473101"/>
    <n v="0.15580799903923001"/>
    <n v="580.46204050095901"/>
    <n v="3100"/>
    <s v="Herbaceous Dry Prairie"/>
    <n v="3100"/>
    <s v="US Air Force                                    Brevard County"/>
    <s v="US Air Force"/>
    <m/>
    <m/>
    <s v="Natural Lands"/>
    <n v="0"/>
    <n v="1"/>
    <n v="1.1427818948473101"/>
    <n v="0.15580799903923001"/>
    <n v="580.46204050095901"/>
    <m/>
    <n v="-1"/>
    <n v="-1"/>
    <n v="-1"/>
    <n v="-1"/>
    <n v="0"/>
    <m/>
    <m/>
    <s v="Banana River A"/>
    <n v="-1"/>
    <m/>
    <m/>
    <n v="332"/>
    <x v="1"/>
    <m/>
    <x v="0"/>
    <m/>
    <n v="136.23531202168999"/>
    <n v="0.47077213340000001"/>
  </r>
  <r>
    <n v="820000"/>
    <n v="1400000"/>
    <n v="1400000"/>
    <x v="0"/>
    <x v="0"/>
    <s v="BR1-2"/>
    <s v="62-304.520 (9), F.A.C."/>
    <n v="0.67"/>
    <n v="0.72"/>
    <s v="Natural Lands"/>
    <n v="4.9684828335669999E-2"/>
    <n v="3020.3473831965498"/>
    <n v="5.0369683083788104"/>
    <n v="0.67094098090900001"/>
    <n v="0.25026090573401"/>
    <n v="3.333558745983E-2"/>
    <n v="150.06544124820999"/>
    <n v="5300"/>
    <s v="Reservoirs"/>
    <n v="5300"/>
    <s v="US Air Force                                    Brevard County"/>
    <s v="US Air Force"/>
    <m/>
    <m/>
    <s v="Natural Lands"/>
    <n v="0"/>
    <n v="1"/>
    <n v="0.25026090573401"/>
    <n v="3.333558745983E-2"/>
    <n v="150.06544124820999"/>
    <m/>
    <n v="-1"/>
    <n v="-1"/>
    <n v="-1"/>
    <n v="-1"/>
    <n v="0"/>
    <m/>
    <m/>
    <s v="Banana River A"/>
    <n v="-1"/>
    <m/>
    <m/>
    <n v="332"/>
    <x v="1"/>
    <m/>
    <x v="0"/>
    <m/>
    <n v="70.381958404256494"/>
    <n v="0.121707576"/>
  </r>
  <r>
    <n v="820000"/>
    <n v="1400000"/>
    <n v="1400000"/>
    <x v="0"/>
    <x v="0"/>
    <s v="BR1-2"/>
    <s v="62-304.520 (9), F.A.C."/>
    <n v="0.67"/>
    <n v="0.72"/>
    <s v="US Air Force"/>
    <n v="0.56807848231494995"/>
    <n v="3020.3473831965498"/>
    <n v="5.0369683083788104"/>
    <n v="0.67094098090900001"/>
    <n v="2.86139331209238"/>
    <n v="0.38114713415770002"/>
    <n v="1715.7943575102499"/>
    <n v="1730"/>
    <s v="Military"/>
    <n v="1730"/>
    <s v="US Air Force                                    Brevard County"/>
    <s v="US Air Force"/>
    <m/>
    <m/>
    <m/>
    <n v="0"/>
    <n v="1"/>
    <n v="2.86139331209238"/>
    <n v="0.38114713415770002"/>
    <n v="1715.7943575102599"/>
    <m/>
    <n v="-1"/>
    <n v="-1"/>
    <n v="-1"/>
    <n v="-1"/>
    <n v="0"/>
    <m/>
    <m/>
    <s v="Banana River A"/>
    <n v="-1"/>
    <m/>
    <m/>
    <n v="332"/>
    <x v="1"/>
    <m/>
    <x v="0"/>
    <m/>
    <n v="188.57277494452299"/>
    <n v="1.3915607117"/>
  </r>
  <r>
    <n v="820000"/>
    <n v="1400000"/>
    <n v="1400000"/>
    <x v="0"/>
    <x v="0"/>
    <s v="BR1-2"/>
    <s v="62-304.520 (9), F.A.C."/>
    <n v="0.67"/>
    <n v="0.72"/>
    <s v="US Air Force"/>
    <n v="0.33885026787028"/>
    <n v="3331.2174378961099"/>
    <n v="6.0883907215498896"/>
    <n v="0.81194625525581998"/>
    <n v="2.0630528268961199"/>
    <n v="0.27512820608970001"/>
    <n v="1128.7839211652499"/>
    <n v="1730"/>
    <s v="Military"/>
    <n v="1730"/>
    <s v="US Air Force                                    Brevard County"/>
    <s v="US Air Force"/>
    <m/>
    <m/>
    <m/>
    <n v="0"/>
    <n v="1"/>
    <n v="2.0630528268961199"/>
    <n v="0.27512820608970001"/>
    <n v="1128.7839211652499"/>
    <m/>
    <n v="-1"/>
    <n v="-1"/>
    <n v="-1"/>
    <n v="-1"/>
    <n v="0"/>
    <m/>
    <m/>
    <s v="Banana River A"/>
    <n v="-1"/>
    <m/>
    <m/>
    <n v="332"/>
    <x v="1"/>
    <m/>
    <x v="0"/>
    <m/>
    <n v="165.29186857809401"/>
    <n v="0.91547763270000004"/>
  </r>
  <r>
    <n v="820000"/>
    <n v="1400000"/>
    <n v="1400000"/>
    <x v="0"/>
    <x v="0"/>
    <s v="BR1-2"/>
    <s v="62-304.520 (9), F.A.C."/>
    <n v="0.67"/>
    <n v="0.72"/>
    <s v="US Air Force"/>
    <n v="0.18498944456142999"/>
    <n v="3331.2174378961099"/>
    <n v="6.0883907215498896"/>
    <n v="0.81194625525581998"/>
    <n v="1.1262880178525201"/>
    <n v="0.15020148677351"/>
    <n v="616.24006354977803"/>
    <n v="8140"/>
    <s v="Roads and Highways"/>
    <n v="8140"/>
    <s v="US Air Force                                    Brevard County"/>
    <s v="US Air Force"/>
    <m/>
    <m/>
    <m/>
    <n v="0"/>
    <n v="1"/>
    <n v="1.1262880178525201"/>
    <n v="0.15020148677351"/>
    <n v="616.24006354977803"/>
    <m/>
    <n v="-1"/>
    <n v="-1"/>
    <n v="-1"/>
    <n v="-1"/>
    <n v="0"/>
    <m/>
    <m/>
    <s v="Banana River A"/>
    <n v="-1"/>
    <m/>
    <m/>
    <n v="332"/>
    <x v="1"/>
    <m/>
    <x v="0"/>
    <m/>
    <n v="139.89714133176301"/>
    <n v="0.49978918369999997"/>
  </r>
  <r>
    <n v="820000"/>
    <n v="1400000"/>
    <n v="1400000"/>
    <x v="0"/>
    <x v="0"/>
    <s v="BR1-2"/>
    <s v="62-304.520 (9), F.A.C."/>
    <n v="0.67"/>
    <n v="0.72"/>
    <s v="US Air Force"/>
    <n v="9.3923809271910005E-2"/>
    <n v="3331.2174378961099"/>
    <n v="6.0883907215498896"/>
    <n v="0.81194625525581998"/>
    <n v="0.57184484890371001"/>
    <n v="7.6261085217680005E-2"/>
    <n v="312.88063128021503"/>
    <n v="1730"/>
    <s v="Military"/>
    <n v="1730"/>
    <s v="US Air Force                                    Brevard County"/>
    <s v="US Air Force"/>
    <m/>
    <m/>
    <m/>
    <n v="0"/>
    <n v="1"/>
    <n v="0.57184484890371001"/>
    <n v="7.6261085217680005E-2"/>
    <n v="312.88063128021702"/>
    <m/>
    <n v="-1"/>
    <n v="-1"/>
    <n v="-1"/>
    <n v="-1"/>
    <n v="0"/>
    <m/>
    <m/>
    <s v="Banana River A"/>
    <n v="-1"/>
    <m/>
    <m/>
    <n v="332"/>
    <x v="1"/>
    <m/>
    <x v="0"/>
    <m/>
    <n v="96.665694134815197"/>
    <n v="0.2537555809"/>
  </r>
  <r>
    <n v="820000"/>
    <n v="1400000"/>
    <n v="1400000"/>
    <x v="0"/>
    <x v="0"/>
    <s v="BR1-2"/>
    <s v="62-304.520 (9), F.A.C."/>
    <n v="0.67"/>
    <n v="0.72"/>
    <s v="Natural Lands"/>
    <n v="2.7867411719209999E-2"/>
    <n v="2234.8955501876499"/>
    <n v="4.3841900077285496"/>
    <n v="0.59946723126604995"/>
    <n v="0.12217602800065"/>
    <n v="1.6705600145870001E-2"/>
    <n v="62.280754446527702"/>
    <n v="3200"/>
    <s v="Shrub and Brushland"/>
    <n v="3200"/>
    <s v="US Air Force                                    Brevard County"/>
    <s v="US Air Force"/>
    <m/>
    <m/>
    <s v="Natural Lands"/>
    <n v="0"/>
    <n v="1"/>
    <n v="0.12217602800065"/>
    <n v="1.6705600145870001E-2"/>
    <n v="1380.6367936709701"/>
    <m/>
    <n v="-1"/>
    <n v="-1"/>
    <n v="-1"/>
    <n v="-1"/>
    <n v="0"/>
    <m/>
    <m/>
    <s v="Banana River A"/>
    <n v="-1"/>
    <m/>
    <m/>
    <n v="332"/>
    <x v="1"/>
    <m/>
    <x v="0"/>
    <m/>
    <n v="52.128363882737197"/>
    <n v="1.11973787"/>
  </r>
  <r>
    <n v="820000"/>
    <n v="1400000"/>
    <n v="1400000"/>
    <x v="0"/>
    <x v="0"/>
    <s v="BR1-2"/>
    <s v="62-304.520 (9), F.A.C."/>
    <n v="0.67"/>
    <n v="0.72"/>
    <s v="US Air Force"/>
    <n v="0.61776345373694996"/>
    <n v="3321.1297618782301"/>
    <n v="6.88215595000701"/>
    <n v="0.92870571563329996"/>
    <n v="4.25154442883266"/>
    <n v="0.57372045039487995"/>
    <n v="2051.67259200648"/>
    <n v="1730"/>
    <s v="Military"/>
    <n v="1730"/>
    <s v="US Air Force                                    Brevard County"/>
    <s v="US Air Force"/>
    <m/>
    <m/>
    <m/>
    <n v="0"/>
    <n v="1"/>
    <n v="4.25154442883266"/>
    <n v="0.57372045039487995"/>
    <n v="2051.67259200648"/>
    <m/>
    <n v="-1"/>
    <n v="-1"/>
    <n v="-1"/>
    <n v="-1"/>
    <n v="0"/>
    <m/>
    <m/>
    <s v="Banana River A"/>
    <n v="-1"/>
    <m/>
    <m/>
    <n v="332"/>
    <x v="1"/>
    <m/>
    <x v="0"/>
    <m/>
    <n v="200.00000001117499"/>
    <n v="1.6639680389"/>
  </r>
  <r>
    <n v="820000"/>
    <n v="1400000"/>
    <n v="1400000"/>
    <x v="0"/>
    <x v="0"/>
    <s v="BR1-2"/>
    <s v="62-304.520 (9), F.A.C."/>
    <n v="0.67"/>
    <n v="0.72"/>
    <s v="US Air Force"/>
    <n v="0.61776345341476002"/>
    <n v="3329.4311931452598"/>
    <n v="6.2080611775793297"/>
    <n v="0.83016240942776998"/>
    <n v="3.8351133120715399"/>
    <n v="0.51284399694322003"/>
    <n v="2056.8009117842498"/>
    <n v="1730"/>
    <s v="Military"/>
    <n v="1730"/>
    <s v="US Air Force                                    Brevard County"/>
    <s v="US Air Force"/>
    <m/>
    <m/>
    <m/>
    <n v="0"/>
    <n v="1"/>
    <n v="3.8351133120715399"/>
    <n v="0.51284399694322003"/>
    <n v="2056.8009117842498"/>
    <m/>
    <n v="-1"/>
    <n v="-1"/>
    <n v="-1"/>
    <n v="-1"/>
    <n v="0"/>
    <m/>
    <m/>
    <s v="Banana River A"/>
    <n v="-1"/>
    <m/>
    <m/>
    <n v="332"/>
    <x v="1"/>
    <m/>
    <x v="0"/>
    <m/>
    <n v="199.99999995902101"/>
    <n v="1.6681272601999999"/>
  </r>
  <r>
    <n v="820000"/>
    <n v="1400000"/>
    <n v="1400000"/>
    <x v="0"/>
    <x v="0"/>
    <s v="BR1-2"/>
    <s v="62-304.520 (9), F.A.C."/>
    <n v="0.67"/>
    <n v="0.72"/>
    <s v="US Air Force"/>
    <n v="0.61776345332270999"/>
    <n v="3338.2197701988298"/>
    <n v="7.1736926322670298"/>
    <n v="0.95643025134107995"/>
    <n v="4.4316451335849703"/>
    <n v="0.59084765493076996"/>
    <n v="2062.2301731881798"/>
    <n v="1730"/>
    <s v="Military"/>
    <n v="1730"/>
    <s v="US Air Force                                    Brevard County"/>
    <s v="US Air Force"/>
    <m/>
    <m/>
    <m/>
    <n v="0"/>
    <n v="1"/>
    <n v="4.4316451335849703"/>
    <n v="0.59084765493076996"/>
    <n v="2062.2301731881798"/>
    <m/>
    <n v="-1"/>
    <n v="-1"/>
    <n v="-1"/>
    <n v="-1"/>
    <n v="0"/>
    <m/>
    <m/>
    <s v="Banana River A"/>
    <n v="-1"/>
    <m/>
    <m/>
    <n v="332"/>
    <x v="1"/>
    <m/>
    <x v="0"/>
    <m/>
    <n v="199.99999994411999"/>
    <n v="1.6725305541"/>
  </r>
  <r>
    <n v="820000"/>
    <n v="1400000"/>
    <n v="1400000"/>
    <x v="0"/>
    <x v="0"/>
    <s v="BR1-2"/>
    <s v="62-304.520 (9), F.A.C."/>
    <n v="0.67"/>
    <n v="0.72"/>
    <s v="US Air Force"/>
    <n v="2.135155718452E-2"/>
    <n v="3363.1563199542802"/>
    <n v="6.7740399788836898"/>
    <n v="0.91882059194082999"/>
    <n v="0.14463630197937"/>
    <n v="1.9618250411140001E-2"/>
    <n v="71.808624485990407"/>
    <n v="1730"/>
    <s v="Military"/>
    <n v="1730"/>
    <s v="US Air Force                                    Brevard County"/>
    <s v="US Air Force"/>
    <m/>
    <m/>
    <m/>
    <n v="0"/>
    <n v="1"/>
    <n v="0.14463630197937"/>
    <n v="1.9618250411140001E-2"/>
    <n v="71.808624485989299"/>
    <m/>
    <n v="-1"/>
    <n v="-1"/>
    <n v="-1"/>
    <n v="-1"/>
    <n v="0"/>
    <m/>
    <m/>
    <s v="Banana River A"/>
    <n v="-1"/>
    <m/>
    <m/>
    <n v="332"/>
    <x v="1"/>
    <m/>
    <x v="0"/>
    <m/>
    <n v="46.077105384941703"/>
    <n v="5.8238949300000002E-2"/>
  </r>
  <r>
    <n v="820000"/>
    <n v="1400000"/>
    <n v="1400000"/>
    <x v="0"/>
    <x v="0"/>
    <s v="BR1-2"/>
    <s v="62-304.520 (9), F.A.C."/>
    <n v="0.67"/>
    <n v="0.72"/>
    <s v="US Air Force"/>
    <n v="0.11635564504162001"/>
    <n v="3363.1563199542802"/>
    <n v="6.7740399788836898"/>
    <n v="0.91882059194082999"/>
    <n v="0.78819779128077005"/>
    <n v="0.10690996265280001"/>
    <n v="391.32222298410102"/>
    <n v="8140"/>
    <s v="Roads and Highways"/>
    <n v="8140"/>
    <s v="US Air Force                                    Brevard County"/>
    <s v="US Air Force"/>
    <m/>
    <m/>
    <m/>
    <n v="0"/>
    <n v="1"/>
    <n v="0.78819779128077005"/>
    <n v="0.10690996265280001"/>
    <n v="391.32222298410102"/>
    <m/>
    <n v="-1"/>
    <n v="-1"/>
    <n v="-1"/>
    <n v="-1"/>
    <n v="0"/>
    <m/>
    <m/>
    <s v="Banana River A"/>
    <n v="-1"/>
    <m/>
    <m/>
    <n v="332"/>
    <x v="1"/>
    <m/>
    <x v="0"/>
    <m/>
    <n v="109.851190636021"/>
    <n v="0.31737406569999999"/>
  </r>
  <r>
    <n v="820000"/>
    <n v="1400000"/>
    <n v="1400000"/>
    <x v="0"/>
    <x v="0"/>
    <s v="BR1-2"/>
    <s v="62-304.520 (9), F.A.C."/>
    <n v="0.67"/>
    <n v="0.72"/>
    <s v="US Air Force"/>
    <n v="0.48005608961072999"/>
    <n v="3363.1563199542802"/>
    <n v="6.7740399788836898"/>
    <n v="0.91882059194082999"/>
    <n v="3.2519191431297001"/>
    <n v="0.44108542042094001"/>
    <n v="1614.5036717068799"/>
    <n v="1730"/>
    <s v="Military"/>
    <n v="1730"/>
    <s v="US Air Force                                    Brevard County"/>
    <s v="US Air Force"/>
    <m/>
    <m/>
    <m/>
    <n v="0"/>
    <n v="1"/>
    <n v="3.2519191431297001"/>
    <n v="0.44108542042094001"/>
    <n v="1614.5036717068799"/>
    <m/>
    <n v="-1"/>
    <n v="-1"/>
    <n v="-1"/>
    <n v="-1"/>
    <n v="0"/>
    <m/>
    <m/>
    <s v="Banana River A"/>
    <n v="-1"/>
    <m/>
    <m/>
    <n v="332"/>
    <x v="1"/>
    <m/>
    <x v="0"/>
    <m/>
    <n v="180.90869048372099"/>
    <n v="1.309410926"/>
  </r>
  <r>
    <n v="820000"/>
    <n v="1400000"/>
    <n v="1400000"/>
    <x v="0"/>
    <x v="0"/>
    <s v="BR1-2"/>
    <s v="62-304.520 (9), F.A.C."/>
    <n v="0.67"/>
    <n v="0.72"/>
    <s v="US Air Force"/>
    <n v="0.52070085958871004"/>
    <n v="3351.0341179554798"/>
    <n v="6.3400337293518403"/>
    <n v="0.84886273489304997"/>
    <n v="3.3012610126949502"/>
    <n v="0.44200355573164002"/>
    <n v="1744.8863457305299"/>
    <n v="1730"/>
    <s v="Military"/>
    <n v="1730"/>
    <s v="US Air Force                                    Brevard County"/>
    <s v="US Air Force"/>
    <m/>
    <m/>
    <m/>
    <n v="0"/>
    <n v="1"/>
    <n v="3.3012610126949502"/>
    <n v="0.44200355573164002"/>
    <n v="1744.8863457305299"/>
    <m/>
    <n v="-1"/>
    <n v="-1"/>
    <n v="-1"/>
    <n v="-1"/>
    <n v="0"/>
    <m/>
    <m/>
    <s v="Banana River A"/>
    <n v="-1"/>
    <m/>
    <m/>
    <n v="332"/>
    <x v="1"/>
    <m/>
    <x v="0"/>
    <m/>
    <n v="184.00687434427499"/>
    <n v="1.4151551871000001"/>
  </r>
  <r>
    <n v="820000"/>
    <n v="1400000"/>
    <n v="1400000"/>
    <x v="0"/>
    <x v="0"/>
    <s v="BR1-2"/>
    <s v="62-304.520 (9), F.A.C."/>
    <n v="0.67"/>
    <n v="0.72"/>
    <s v="US Air Force"/>
    <n v="8.9884541610099997E-2"/>
    <n v="3351.0341179554798"/>
    <n v="6.3400337293518403"/>
    <n v="0.84886273489304997"/>
    <n v="0.56987102555538005"/>
    <n v="7.6299637815760005E-2"/>
    <n v="301.20616561224801"/>
    <n v="8140"/>
    <s v="Roads and Highways"/>
    <n v="8140"/>
    <s v="US Air Force                                    Brevard County"/>
    <s v="US Air Force"/>
    <m/>
    <m/>
    <m/>
    <n v="0"/>
    <n v="1"/>
    <n v="0.56987102555538005"/>
    <n v="7.6299637815760005E-2"/>
    <n v="301.20616561224699"/>
    <m/>
    <n v="-1"/>
    <n v="-1"/>
    <n v="-1"/>
    <n v="-1"/>
    <n v="0"/>
    <m/>
    <m/>
    <s v="Banana River A"/>
    <n v="-1"/>
    <m/>
    <m/>
    <n v="332"/>
    <x v="1"/>
    <m/>
    <x v="0"/>
    <m/>
    <n v="93.899058867591904"/>
    <n v="0.24428723890000001"/>
  </r>
  <r>
    <n v="820000"/>
    <n v="1400000"/>
    <n v="1400000"/>
    <x v="0"/>
    <x v="0"/>
    <s v="BR1-2"/>
    <s v="62-304.520 (9), F.A.C."/>
    <n v="0.67"/>
    <n v="0.72"/>
    <s v="US Air Force"/>
    <n v="7.1782457403200004E-3"/>
    <n v="3351.0341179554798"/>
    <n v="6.3400337293518403"/>
    <n v="0.84886273489304997"/>
    <n v="4.5510320111229997E-2"/>
    <n v="6.0933453108600001E-3"/>
    <n v="24.054546382897701"/>
    <n v="1730"/>
    <s v="Military"/>
    <n v="1730"/>
    <s v="US Air Force                                    Brevard County"/>
    <s v="US Air Force"/>
    <m/>
    <m/>
    <m/>
    <n v="0"/>
    <n v="1"/>
    <n v="4.5510320111229997E-2"/>
    <n v="6.0933453108600001E-3"/>
    <n v="24.054546382899101"/>
    <m/>
    <n v="-1"/>
    <n v="-1"/>
    <n v="-1"/>
    <n v="-1"/>
    <n v="0"/>
    <m/>
    <m/>
    <s v="Banana River A"/>
    <n v="-1"/>
    <m/>
    <m/>
    <n v="332"/>
    <x v="1"/>
    <m/>
    <x v="0"/>
    <m/>
    <n v="26.756244928988298"/>
    <n v="1.9508958900000001E-2"/>
  </r>
  <r>
    <n v="820000"/>
    <n v="1400000"/>
    <n v="1400000"/>
    <x v="0"/>
    <x v="0"/>
    <s v="BR1-2"/>
    <s v="62-304.520 (9), F.A.C."/>
    <n v="0.67"/>
    <n v="0.72"/>
    <s v="US Air Force"/>
    <n v="3.505553730904E-2"/>
    <n v="3369.1198447093898"/>
    <n v="6.5265973932621302"/>
    <n v="0.87672611310423998"/>
    <n v="0.22879337842062999"/>
    <n v="3.0734104967740001E-2"/>
    <n v="118.10630641486399"/>
    <n v="8140"/>
    <s v="Roads and Highways"/>
    <n v="8140"/>
    <s v="US Air Force                                    Brevard County"/>
    <s v="US Air Force"/>
    <m/>
    <m/>
    <m/>
    <n v="0"/>
    <n v="1"/>
    <n v="0.22879337842062999"/>
    <n v="3.0734104967740001E-2"/>
    <n v="446.71560919911502"/>
    <m/>
    <n v="-1"/>
    <n v="-1"/>
    <n v="-1"/>
    <n v="-1"/>
    <n v="0"/>
    <m/>
    <m/>
    <s v="Banana River A"/>
    <n v="-1"/>
    <m/>
    <m/>
    <n v="332"/>
    <x v="1"/>
    <m/>
    <x v="0"/>
    <m/>
    <n v="58.906633982703603"/>
    <n v="0.36229976419999999"/>
  </r>
  <r>
    <n v="820000"/>
    <n v="1400000"/>
    <n v="1400000"/>
    <x v="0"/>
    <x v="0"/>
    <s v="BR1-2"/>
    <s v="62-304.520 (9), F.A.C."/>
    <n v="0.67"/>
    <n v="0.72"/>
    <s v="US Air Force"/>
    <n v="0.17094450957060001"/>
    <n v="3369.1198447093898"/>
    <n v="6.5265973932621302"/>
    <n v="0.87672611310423998"/>
    <n v="1.1156859905559999"/>
    <n v="0.14987151543235"/>
    <n v="575.93253953845101"/>
    <n v="1730"/>
    <s v="Military"/>
    <n v="1730"/>
    <s v="US Air Force                                    Brevard County"/>
    <s v="US Air Force"/>
    <m/>
    <m/>
    <m/>
    <n v="0"/>
    <n v="1"/>
    <n v="1.1156859905559999"/>
    <n v="0.14987151543235"/>
    <n v="1010.96032095344"/>
    <m/>
    <n v="-1"/>
    <n v="-1"/>
    <n v="-1"/>
    <n v="-1"/>
    <n v="0"/>
    <m/>
    <m/>
    <s v="Banana River A"/>
    <n v="-1"/>
    <m/>
    <m/>
    <n v="332"/>
    <x v="1"/>
    <m/>
    <x v="0"/>
    <m/>
    <n v="124.94368202330701"/>
    <n v="0.81991915729999998"/>
  </r>
  <r>
    <n v="820000"/>
    <n v="1400000"/>
    <n v="1400000"/>
    <x v="0"/>
    <x v="0"/>
    <s v="BR1-2"/>
    <s v="62-304.520 (9), F.A.C."/>
    <n v="0.67"/>
    <n v="0.72"/>
    <s v="US Air Force"/>
    <n v="0.28061333932854998"/>
    <n v="3290.4885013316102"/>
    <n v="7.2275824818485104"/>
    <n v="0.95677200972351995"/>
    <n v="2.0281560555040601"/>
    <n v="0.26848298862460002"/>
    <n v="923.35496638087"/>
    <n v="1730"/>
    <s v="Military"/>
    <n v="1730"/>
    <s v="US Air Force                                    Brevard County"/>
    <s v="US Air Force"/>
    <m/>
    <m/>
    <m/>
    <n v="0"/>
    <n v="1"/>
    <n v="2.0281560555040601"/>
    <n v="0.26848298862460002"/>
    <n v="2032.7435406857201"/>
    <m/>
    <n v="-1"/>
    <n v="-1"/>
    <n v="-1"/>
    <n v="-1"/>
    <n v="0"/>
    <m/>
    <m/>
    <s v="Banana River A"/>
    <n v="-1"/>
    <m/>
    <m/>
    <n v="332"/>
    <x v="1"/>
    <m/>
    <x v="0"/>
    <m/>
    <n v="157.49854608743999"/>
    <n v="1.6486160103"/>
  </r>
  <r>
    <n v="820000"/>
    <n v="1400000"/>
    <n v="1400000"/>
    <x v="0"/>
    <x v="0"/>
    <s v="BR1-2"/>
    <s v="62-304.520 (9), F.A.C."/>
    <n v="0.67"/>
    <n v="0.72"/>
    <s v="Natural Lands"/>
    <n v="0.61776345359886997"/>
    <n v="2583.6822355606701"/>
    <n v="5.0656695505608704"/>
    <n v="0.69328666543610995"/>
    <n v="3.1293855163451298"/>
    <n v="0.42828716477385997"/>
    <n v="1596.10446084202"/>
    <n v="3200"/>
    <s v="Shrub and Brushland"/>
    <n v="3200"/>
    <s v="US Air Force                                    Brevard County"/>
    <s v="US Air Force"/>
    <m/>
    <m/>
    <s v="Natural Lands"/>
    <n v="0"/>
    <n v="1"/>
    <n v="3.1293855163451298"/>
    <n v="0.42828716477385997"/>
    <n v="1596.10446084202"/>
    <m/>
    <n v="-1"/>
    <n v="-1"/>
    <n v="-1"/>
    <n v="-1"/>
    <n v="0"/>
    <m/>
    <m/>
    <s v="Banana River A"/>
    <n v="-1"/>
    <m/>
    <m/>
    <n v="332"/>
    <x v="1"/>
    <m/>
    <x v="0"/>
    <m/>
    <n v="199.99999998882399"/>
    <n v="1.2944886138"/>
  </r>
  <r>
    <n v="820000"/>
    <n v="1400000"/>
    <n v="1400000"/>
    <x v="0"/>
    <x v="0"/>
    <s v="BR1-2"/>
    <s v="62-304.520 (9), F.A.C."/>
    <n v="0.67"/>
    <n v="0.72"/>
    <s v="Natural Lands"/>
    <n v="0.55760340378150997"/>
    <n v="2581.3781758733899"/>
    <n v="5.1841886915985098"/>
    <n v="0.70441538363797995"/>
    <n v="2.8907212602809498"/>
    <n v="0.39278441559258997"/>
    <n v="1439.3852573143099"/>
    <n v="3200"/>
    <s v="Shrub and Brushland"/>
    <n v="3200"/>
    <s v="US Air Force                                    Brevard County"/>
    <s v="US Air Force"/>
    <m/>
    <m/>
    <s v="Natural Lands"/>
    <n v="0"/>
    <n v="1"/>
    <n v="2.8907212602809498"/>
    <n v="0.39278441559258997"/>
    <n v="1439.3852573143099"/>
    <m/>
    <n v="-1"/>
    <n v="-1"/>
    <n v="-1"/>
    <n v="-1"/>
    <n v="0"/>
    <m/>
    <m/>
    <s v="Banana River A"/>
    <n v="-1"/>
    <m/>
    <m/>
    <n v="332"/>
    <x v="1"/>
    <m/>
    <x v="0"/>
    <m/>
    <n v="187.41680409086999"/>
    <n v="1.1673846369000001"/>
  </r>
  <r>
    <n v="820000"/>
    <n v="1400000"/>
    <n v="1400000"/>
    <x v="0"/>
    <x v="0"/>
    <s v="BR1-2"/>
    <s v="62-304.520 (9), F.A.C."/>
    <n v="0.67"/>
    <n v="0.72"/>
    <s v="Natural Lands"/>
    <n v="6.6961143990000002E-5"/>
    <n v="2581.3781758733899"/>
    <n v="5.1841886915985098"/>
    <n v="0.70441538363797995"/>
    <n v="3.4713920549000001E-4"/>
    <n v="4.7168459930000003E-5"/>
    <n v="0.17285203575052999"/>
    <n v="3200"/>
    <s v="Shrub and Brushland"/>
    <n v="3200"/>
    <s v="US Air Force                                    Brevard County"/>
    <s v="US Air Force"/>
    <m/>
    <m/>
    <s v="Natural Lands"/>
    <n v="0"/>
    <n v="1"/>
    <n v="3.4713920549000001E-4"/>
    <n v="4.7168459930000003E-5"/>
    <n v="0.17285203575092001"/>
    <m/>
    <n v="-1"/>
    <n v="-1"/>
    <n v="-1"/>
    <n v="-1"/>
    <n v="0"/>
    <m/>
    <m/>
    <s v="Banana River A"/>
    <n v="-1"/>
    <m/>
    <m/>
    <n v="332"/>
    <x v="1"/>
    <m/>
    <x v="0"/>
    <m/>
    <n v="2.58524671822006"/>
    <n v="1.4018820000000001E-4"/>
  </r>
  <r>
    <n v="820000"/>
    <n v="1400000"/>
    <n v="1400000"/>
    <x v="0"/>
    <x v="0"/>
    <s v="BR1-2"/>
    <s v="62-304.520 (9), F.A.C."/>
    <n v="0.67"/>
    <n v="0.72"/>
    <s v="US Air Force"/>
    <n v="6.009308855829E-2"/>
    <n v="2581.3781758733899"/>
    <n v="5.1841886915985098"/>
    <n v="0.70441538363797995"/>
    <n v="0.31153391014713999"/>
    <n v="4.2330496030779999E-2"/>
    <n v="155.12298732521"/>
    <n v="8140"/>
    <s v="Roads and Highways"/>
    <n v="8140"/>
    <s v="US Air Force                                    Brevard County"/>
    <s v="US Air Force"/>
    <m/>
    <m/>
    <m/>
    <n v="0"/>
    <n v="1"/>
    <n v="0.31153391014713999"/>
    <n v="4.2330496030779999E-2"/>
    <n v="155.12298732521"/>
    <m/>
    <n v="-1"/>
    <n v="-1"/>
    <n v="-1"/>
    <n v="-1"/>
    <n v="0"/>
    <m/>
    <m/>
    <s v="Banana River A"/>
    <n v="-1"/>
    <m/>
    <m/>
    <n v="332"/>
    <x v="1"/>
    <m/>
    <x v="0"/>
    <m/>
    <n v="76.972537632559906"/>
    <n v="0.12580939769999999"/>
  </r>
  <r>
    <n v="820000"/>
    <n v="1400000"/>
    <n v="1400000"/>
    <x v="0"/>
    <x v="0"/>
    <s v="BR1-2"/>
    <s v="62-304.520 (9), F.A.C."/>
    <n v="0.67"/>
    <n v="0.72"/>
    <s v="Natural Lands"/>
    <n v="0.28023475757604999"/>
    <n v="1306.5869469143399"/>
    <n v="0"/>
    <n v="0"/>
    <n v="0"/>
    <n v="0"/>
    <n v="366.15107632057197"/>
    <n v="5300"/>
    <s v="Reservoirs"/>
    <n v="5300"/>
    <s v="US Air Force                                    Brevard County"/>
    <s v="US Air Force"/>
    <m/>
    <m/>
    <s v="Natural Lands"/>
    <n v="0"/>
    <n v="1"/>
    <n v="0"/>
    <n v="0"/>
    <n v="366.15107632057197"/>
    <m/>
    <n v="-1"/>
    <n v="-1"/>
    <n v="-1"/>
    <n v="-1"/>
    <n v="0"/>
    <m/>
    <m/>
    <s v="Banana River A"/>
    <n v="-1"/>
    <m/>
    <m/>
    <n v="332"/>
    <x v="1"/>
    <m/>
    <x v="0"/>
    <m/>
    <n v="149.83664887867201"/>
    <n v="0.29695951040000002"/>
  </r>
  <r>
    <n v="820000"/>
    <n v="1400000"/>
    <n v="1400000"/>
    <x v="0"/>
    <x v="0"/>
    <s v="BR1-2"/>
    <s v="62-304.520 (9), F.A.C."/>
    <n v="0.67"/>
    <n v="0.72"/>
    <s v="Natural Lands"/>
    <n v="0.26726966854133999"/>
    <n v="1306.5869469143399"/>
    <n v="0"/>
    <n v="0"/>
    <n v="0"/>
    <n v="0"/>
    <n v="349.21106022223699"/>
    <n v="3100"/>
    <s v="Herbaceous Dry Prairie"/>
    <n v="3100"/>
    <s v="US Air Force                                    Brevard County"/>
    <s v="US Air Force"/>
    <m/>
    <m/>
    <s v="Natural Lands"/>
    <n v="0"/>
    <n v="1"/>
    <n v="0"/>
    <n v="0"/>
    <n v="349.21106022223699"/>
    <m/>
    <n v="-1"/>
    <n v="-1"/>
    <n v="-1"/>
    <n v="-1"/>
    <n v="0"/>
    <m/>
    <m/>
    <s v="Banana River A"/>
    <n v="-1"/>
    <m/>
    <m/>
    <n v="332"/>
    <x v="1"/>
    <m/>
    <x v="0"/>
    <m/>
    <n v="175.88555600767501"/>
    <n v="0.28322064899999999"/>
  </r>
  <r>
    <n v="820000"/>
    <n v="1400000"/>
    <n v="1400000"/>
    <x v="0"/>
    <x v="0"/>
    <s v="BR1-2"/>
    <s v="62-304.520 (9), F.A.C."/>
    <n v="0.67"/>
    <n v="0.72"/>
    <s v="Natural Lands"/>
    <n v="7.0259027550520006E-2"/>
    <n v="1306.5869469143399"/>
    <n v="0"/>
    <n v="0"/>
    <n v="0"/>
    <n v="0"/>
    <n v="91.799528300408298"/>
    <n v="5100"/>
    <s v="Streams and waterways"/>
    <n v="5100"/>
    <s v="US Air Force                                    Brevard County"/>
    <s v="US Air Force"/>
    <m/>
    <m/>
    <s v="Natural Lands"/>
    <n v="0"/>
    <n v="1"/>
    <n v="0"/>
    <n v="0"/>
    <n v="91.799528300407999"/>
    <m/>
    <n v="-1"/>
    <n v="-1"/>
    <n v="-1"/>
    <n v="-1"/>
    <n v="0"/>
    <m/>
    <m/>
    <s v="Banana River A"/>
    <n v="-1"/>
    <m/>
    <m/>
    <n v="332"/>
    <x v="1"/>
    <m/>
    <x v="0"/>
    <m/>
    <n v="75.256001297088403"/>
    <n v="7.44521722E-2"/>
  </r>
  <r>
    <n v="820000"/>
    <n v="1400000"/>
    <n v="1400000"/>
    <x v="0"/>
    <x v="0"/>
    <s v="BR1-2"/>
    <s v="62-304.520 (9), F.A.C."/>
    <n v="0.67"/>
    <n v="0.72"/>
    <s v="US Air Force"/>
    <n v="0.45508803139496001"/>
    <n v="3336.0811270406102"/>
    <n v="6.3184870283736601"/>
    <n v="0.85661646729282004"/>
    <n v="2.8754678231372099"/>
    <n v="0.38983590176080002"/>
    <n v="1518.2105926788099"/>
    <n v="1730"/>
    <s v="Military"/>
    <n v="1730"/>
    <s v="US Air Force                                    Brevard County"/>
    <s v="US Air Force"/>
    <m/>
    <m/>
    <m/>
    <n v="0"/>
    <n v="1"/>
    <n v="2.8754678231372099"/>
    <n v="0.38983590176080002"/>
    <n v="1719.9071995982199"/>
    <m/>
    <n v="-1"/>
    <n v="-1"/>
    <n v="-1"/>
    <n v="-1"/>
    <n v="0"/>
    <m/>
    <m/>
    <s v="Banana River A"/>
    <n v="-1"/>
    <m/>
    <m/>
    <n v="332"/>
    <x v="1"/>
    <m/>
    <x v="0"/>
    <m/>
    <n v="169.709495696799"/>
    <n v="1.39489635"/>
  </r>
  <r>
    <n v="820000"/>
    <n v="1400000"/>
    <n v="1400000"/>
    <x v="0"/>
    <x v="0"/>
    <s v="BR1-2"/>
    <s v="62-304.520 (9), F.A.C."/>
    <n v="0.67"/>
    <n v="0.72"/>
    <s v="US Air Force"/>
    <n v="9.5960208581929995E-2"/>
    <n v="3336.0811270406102"/>
    <n v="6.3184870283736601"/>
    <n v="0.85661646729282004"/>
    <n v="0.60632333316498999"/>
    <n v="8.2201094876139996E-2"/>
    <n v="320.13104079707699"/>
    <n v="8140"/>
    <s v="Roads and Highways"/>
    <n v="8140"/>
    <s v="US Air Force                                    Brevard County"/>
    <s v="US Air Force"/>
    <m/>
    <m/>
    <m/>
    <n v="0"/>
    <n v="1"/>
    <n v="0.60632333316498999"/>
    <n v="8.2201094876139996E-2"/>
    <n v="323.00809530687599"/>
    <m/>
    <n v="-1"/>
    <n v="-1"/>
    <n v="-1"/>
    <n v="-1"/>
    <n v="0"/>
    <m/>
    <m/>
    <s v="Banana River A"/>
    <n v="-1"/>
    <m/>
    <m/>
    <n v="332"/>
    <x v="1"/>
    <m/>
    <x v="0"/>
    <m/>
    <n v="92.980016392822606"/>
    <n v="0.2619692582"/>
  </r>
  <r>
    <n v="820000"/>
    <n v="1400000"/>
    <n v="1400000"/>
    <x v="0"/>
    <x v="0"/>
    <s v="BR1-2"/>
    <s v="62-304.520 (9), F.A.C."/>
    <n v="0.67"/>
    <n v="0.72"/>
    <s v="US Air Force"/>
    <n v="5.1373248530999999E-3"/>
    <n v="3336.0811270406102"/>
    <n v="6.3184870283736601"/>
    <n v="0.85661646729282004"/>
    <n v="3.2460120444869997E-2"/>
    <n v="4.4007170670000003E-3"/>
    <n v="17.138532485913601"/>
    <n v="1730"/>
    <s v="Military"/>
    <n v="1730"/>
    <s v="US Air Force                                    Brevard County"/>
    <s v="US Air Force"/>
    <m/>
    <m/>
    <m/>
    <n v="0"/>
    <n v="1"/>
    <n v="3.2460120444869997E-2"/>
    <n v="4.4007170670000003E-3"/>
    <n v="17.138532485914101"/>
    <m/>
    <n v="-1"/>
    <n v="-1"/>
    <n v="-1"/>
    <n v="-1"/>
    <n v="0"/>
    <m/>
    <m/>
    <s v="Banana River A"/>
    <n v="-1"/>
    <m/>
    <m/>
    <n v="332"/>
    <x v="1"/>
    <m/>
    <x v="0"/>
    <m/>
    <n v="22.6224467596398"/>
    <n v="1.3899864099999999E-2"/>
  </r>
  <r>
    <n v="820000"/>
    <n v="1400000"/>
    <n v="1400000"/>
    <x v="0"/>
    <x v="0"/>
    <s v="BR1-2"/>
    <s v="62-304.520 (9), F.A.C."/>
    <n v="0.67"/>
    <n v="0.72"/>
    <s v="US Air Force"/>
    <n v="3.0532697095999998E-4"/>
    <n v="3375.6775903396801"/>
    <n v="7.2426919714173303"/>
    <n v="0.96761054306200001"/>
    <n v="2.2113892012900001E-3"/>
    <n v="2.9543759618999999E-4"/>
    <n v="1.0306854136263399"/>
    <n v="1730"/>
    <s v="Military"/>
    <n v="1730"/>
    <s v="US Air Force                                    Brevard County"/>
    <s v="US Air Force"/>
    <m/>
    <m/>
    <m/>
    <n v="0"/>
    <n v="1"/>
    <n v="2.2113892012900001E-3"/>
    <n v="2.9543759618999999E-4"/>
    <n v="1.0306854134677399"/>
    <m/>
    <n v="-1"/>
    <n v="-1"/>
    <n v="-1"/>
    <n v="-1"/>
    <n v="0"/>
    <m/>
    <m/>
    <s v="Banana River A"/>
    <n v="-1"/>
    <m/>
    <m/>
    <n v="332"/>
    <x v="1"/>
    <m/>
    <x v="0"/>
    <m/>
    <n v="42.148475197188901"/>
    <n v="8.3591679999999997E-4"/>
  </r>
  <r>
    <n v="820000"/>
    <n v="1400000"/>
    <n v="1400000"/>
    <x v="0"/>
    <x v="0"/>
    <s v="BR1-2"/>
    <s v="62-304.520 (9), F.A.C."/>
    <n v="0.67"/>
    <n v="0.72"/>
    <s v="US Air Force"/>
    <n v="0.25962226308626002"/>
    <n v="3375.6775903396801"/>
    <n v="7.2426919714173303"/>
    <n v="0.96761054306200001"/>
    <n v="1.8803640804560799"/>
    <n v="0.25121323897587999"/>
    <n v="876.40105545357403"/>
    <n v="1730"/>
    <s v="Military"/>
    <n v="1730"/>
    <s v="US Air Force                                    Brevard County"/>
    <s v="US Air Force"/>
    <m/>
    <m/>
    <m/>
    <n v="0"/>
    <n v="1"/>
    <n v="1.8803640804560799"/>
    <n v="0.25121323897587999"/>
    <n v="876.40105547851397"/>
    <m/>
    <n v="-1"/>
    <n v="-1"/>
    <n v="-1"/>
    <n v="-1"/>
    <n v="0"/>
    <m/>
    <m/>
    <s v="Banana River A"/>
    <n v="-1"/>
    <m/>
    <m/>
    <n v="332"/>
    <x v="1"/>
    <m/>
    <x v="0"/>
    <m/>
    <n v="140.26164454150401"/>
    <n v="0.71078755510000002"/>
  </r>
  <r>
    <n v="820000"/>
    <n v="1400000"/>
    <n v="1400000"/>
    <x v="0"/>
    <x v="0"/>
    <s v="BR1-2"/>
    <s v="62-304.520 (9), F.A.C."/>
    <n v="0.67"/>
    <n v="0.72"/>
    <s v="US Air Force"/>
    <n v="7.6493621990000006E-5"/>
    <n v="3375.6775903396801"/>
    <n v="7.2426919714173303"/>
    <n v="0.96761054306200001"/>
    <n v="5.5401974185000005E-4"/>
    <n v="7.4016035109999995E-5"/>
    <n v="0.25821780555555002"/>
    <n v="1730"/>
    <s v="Military"/>
    <n v="1730"/>
    <s v="US Air Force                                    Brevard County"/>
    <s v="US Air Force"/>
    <m/>
    <m/>
    <m/>
    <n v="0"/>
    <n v="1"/>
    <n v="5.5401974185000005E-4"/>
    <n v="7.4016035109999995E-5"/>
    <n v="0.25821780541206002"/>
    <m/>
    <n v="-1"/>
    <n v="-1"/>
    <n v="-1"/>
    <n v="-1"/>
    <n v="0"/>
    <m/>
    <m/>
    <s v="Banana River A"/>
    <n v="-1"/>
    <m/>
    <m/>
    <n v="332"/>
    <x v="1"/>
    <m/>
    <x v="0"/>
    <m/>
    <n v="12.9291806792854"/>
    <n v="2.0942239999999999E-4"/>
  </r>
  <r>
    <n v="820000"/>
    <n v="1400000"/>
    <n v="1400000"/>
    <x v="0"/>
    <x v="0"/>
    <s v="BR1-2"/>
    <s v="62-304.520 (9), F.A.C."/>
    <n v="0.67"/>
    <n v="0.72"/>
    <s v="US Air Force"/>
    <n v="0.11139323753262"/>
    <n v="3375.6775903396801"/>
    <n v="7.2426919714173303"/>
    <n v="0.96761054306200001"/>
    <n v="0.80678690714768997"/>
    <n v="0.10778527106237"/>
    <n v="376.02765565425"/>
    <n v="1730"/>
    <s v="Military"/>
    <n v="1730"/>
    <s v="US Air Force                                    Brevard County"/>
    <s v="US Air Force"/>
    <m/>
    <m/>
    <m/>
    <n v="0"/>
    <n v="1"/>
    <n v="0.80678690714768997"/>
    <n v="0.10778527106237"/>
    <n v="376.02765565425"/>
    <m/>
    <n v="-1"/>
    <n v="-1"/>
    <n v="-1"/>
    <n v="-1"/>
    <n v="0"/>
    <m/>
    <m/>
    <s v="Banana River A"/>
    <n v="-1"/>
    <m/>
    <m/>
    <n v="332"/>
    <x v="1"/>
    <m/>
    <x v="0"/>
    <m/>
    <n v="101.785986806387"/>
    <n v="0.3049697126"/>
  </r>
  <r>
    <n v="820000"/>
    <n v="1400000"/>
    <n v="1400000"/>
    <x v="0"/>
    <x v="0"/>
    <s v="BR1-2"/>
    <s v="62-304.520 (9), F.A.C."/>
    <n v="0.67"/>
    <n v="0.72"/>
    <s v="US Air Force"/>
    <n v="0.24601268443805999"/>
    <n v="3375.6775903396801"/>
    <n v="7.2426919714173303"/>
    <n v="0.96761054306200001"/>
    <n v="1.7817940944463699"/>
    <n v="0.23804446718924999"/>
    <n v="830.45950579686996"/>
    <n v="8140"/>
    <s v="Roads and Highways"/>
    <n v="8140"/>
    <s v="US Air Force                                    Brevard County"/>
    <s v="US Air Force"/>
    <m/>
    <m/>
    <m/>
    <n v="0"/>
    <n v="1"/>
    <n v="1.7817940944463699"/>
    <n v="0.23804446718924999"/>
    <n v="830.45950579735995"/>
    <m/>
    <n v="-1"/>
    <n v="-1"/>
    <n v="-1"/>
    <n v="-1"/>
    <n v="0"/>
    <m/>
    <m/>
    <s v="Banana River A"/>
    <n v="-1"/>
    <m/>
    <m/>
    <n v="332"/>
    <x v="1"/>
    <m/>
    <x v="0"/>
    <m/>
    <n v="154.620565516639"/>
    <n v="0.67352757969999999"/>
  </r>
  <r>
    <n v="820000"/>
    <n v="1400000"/>
    <n v="1400000"/>
    <x v="0"/>
    <x v="0"/>
    <s v="BR1-2"/>
    <s v="62-304.520 (9), F.A.C."/>
    <n v="0.67"/>
    <n v="0.72"/>
    <s v="US Air Force"/>
    <n v="3.5339900295999998E-4"/>
    <n v="3375.6775903396801"/>
    <n v="7.2426919714173303"/>
    <n v="0.96761054306200001"/>
    <n v="2.5595601214799999E-3"/>
    <n v="3.4195260116999998E-4"/>
    <n v="1.1929610947607101"/>
    <n v="8140"/>
    <s v="Roads and Highways"/>
    <n v="8140"/>
    <s v="US Air Force                                    Brevard County"/>
    <s v="US Air Force"/>
    <m/>
    <m/>
    <m/>
    <n v="0"/>
    <n v="1"/>
    <n v="2.5595601214799999E-3"/>
    <n v="3.4195260116999998E-4"/>
    <n v="1.19296107070171"/>
    <m/>
    <n v="-1"/>
    <n v="-1"/>
    <n v="-1"/>
    <n v="-1"/>
    <n v="0"/>
    <m/>
    <m/>
    <s v="Banana River A"/>
    <n v="-1"/>
    <m/>
    <m/>
    <n v="332"/>
    <x v="1"/>
    <m/>
    <x v="0"/>
    <m/>
    <n v="56.418015720770299"/>
    <n v="9.675272E-4"/>
  </r>
  <r>
    <n v="820000"/>
    <n v="1400000"/>
    <n v="1400000"/>
    <x v="0"/>
    <x v="0"/>
    <s v="BR1-2"/>
    <s v="62-304.520 (9), F.A.C."/>
    <n v="0.67"/>
    <n v="0.72"/>
    <s v="Natural Lands"/>
    <n v="0.41682717136512998"/>
    <n v="2527.8892941335698"/>
    <n v="5.2595527700639"/>
    <n v="0.70721387900895005"/>
    <n v="2.1923245037913901"/>
    <n v="0.29478596073746"/>
    <n v="1053.6929439979001"/>
    <n v="3200"/>
    <s v="Shrub and Brushland"/>
    <n v="3200"/>
    <s v="US Air Force                                    Brevard County"/>
    <s v="US Air Force"/>
    <m/>
    <m/>
    <s v="Natural Lands"/>
    <n v="0"/>
    <n v="1"/>
    <n v="2.1923245037913901"/>
    <n v="0.29478596073746"/>
    <n v="1053.6929439979001"/>
    <m/>
    <n v="-1"/>
    <n v="-1"/>
    <n v="-1"/>
    <n v="-1"/>
    <n v="0"/>
    <m/>
    <m/>
    <s v="Banana River A"/>
    <n v="-1"/>
    <m/>
    <m/>
    <n v="332"/>
    <x v="1"/>
    <m/>
    <x v="0"/>
    <m/>
    <n v="177.00327690642601"/>
    <n v="0.85457659689999999"/>
  </r>
  <r>
    <n v="820000"/>
    <n v="1400000"/>
    <n v="1400000"/>
    <x v="0"/>
    <x v="0"/>
    <s v="BR1-2"/>
    <s v="62-304.520 (9), F.A.C."/>
    <n v="0.67"/>
    <n v="0.72"/>
    <s v="Natural Lands"/>
    <n v="5.2480078439309998E-2"/>
    <n v="2527.8892941335698"/>
    <n v="5.2595527700639"/>
    <n v="0.70721387900895005"/>
    <n v="0.27602174192868001"/>
    <n v="3.7114639843759997E-2"/>
    <n v="132.66382844204199"/>
    <n v="3200"/>
    <s v="Shrub and Brushland"/>
    <n v="3200"/>
    <s v="US Air Force                                    Brevard County"/>
    <s v="US Air Force"/>
    <m/>
    <m/>
    <s v="Natural Lands"/>
    <n v="0"/>
    <n v="1"/>
    <n v="0.27602174192868001"/>
    <n v="3.7114639843759997E-2"/>
    <n v="132.66382844204199"/>
    <m/>
    <n v="-1"/>
    <n v="-1"/>
    <n v="-1"/>
    <n v="-1"/>
    <n v="0"/>
    <m/>
    <m/>
    <s v="Banana River A"/>
    <n v="-1"/>
    <m/>
    <m/>
    <n v="332"/>
    <x v="1"/>
    <m/>
    <x v="0"/>
    <m/>
    <n v="72.374870792875996"/>
    <n v="0.1075943459"/>
  </r>
  <r>
    <n v="820000"/>
    <n v="1400000"/>
    <n v="1400000"/>
    <x v="0"/>
    <x v="0"/>
    <s v="BR1-2"/>
    <s v="62-304.520 (9), F.A.C."/>
    <n v="0.67"/>
    <n v="0.72"/>
    <s v="US Air Force"/>
    <n v="0.14845620390948"/>
    <n v="2527.8892941335698"/>
    <n v="5.2595527700639"/>
    <n v="0.70721387900895005"/>
    <n v="0.78081323850531004"/>
    <n v="0.10499028782977"/>
    <n v="375.28084851050301"/>
    <n v="8140"/>
    <s v="Roads and Highways"/>
    <n v="8140"/>
    <s v="US Air Force                                    Brevard County"/>
    <s v="US Air Force"/>
    <m/>
    <m/>
    <m/>
    <n v="0"/>
    <n v="1"/>
    <n v="0.78081323850531004"/>
    <n v="0.10499028782977"/>
    <n v="375.28084851050301"/>
    <m/>
    <n v="-1"/>
    <n v="-1"/>
    <n v="-1"/>
    <n v="-1"/>
    <n v="0"/>
    <m/>
    <m/>
    <s v="Banana River A"/>
    <n v="-1"/>
    <m/>
    <m/>
    <n v="332"/>
    <x v="1"/>
    <m/>
    <x v="0"/>
    <m/>
    <n v="129.701433342314"/>
    <n v="0.30436402959999997"/>
  </r>
  <r>
    <n v="820000"/>
    <n v="1400000"/>
    <n v="1400000"/>
    <x v="0"/>
    <x v="0"/>
    <s v="BR1-2"/>
    <s v="62-304.520 (9), F.A.C."/>
    <n v="0.67"/>
    <n v="0.72"/>
    <s v="Natural Lands"/>
    <n v="3.9850185101709998E-2"/>
    <n v="2229.0386235686201"/>
    <n v="4.3727915284826802"/>
    <n v="0.59788742894024005"/>
    <n v="0.17425655182124999"/>
    <n v="2.3825924713249999E-2"/>
    <n v="88.827601748086295"/>
    <n v="3200"/>
    <s v="Shrub and Brushland"/>
    <n v="3200"/>
    <s v="US Air Force                                    Brevard County"/>
    <s v="US Air Force"/>
    <m/>
    <m/>
    <s v="Natural Lands"/>
    <n v="0"/>
    <n v="1"/>
    <n v="0.17425655182124999"/>
    <n v="2.3825924713249999E-2"/>
    <n v="1377.01859845492"/>
    <m/>
    <n v="-1"/>
    <n v="-1"/>
    <n v="-1"/>
    <n v="-1"/>
    <n v="0"/>
    <m/>
    <m/>
    <s v="Banana River A"/>
    <n v="-1"/>
    <m/>
    <m/>
    <n v="332"/>
    <x v="1"/>
    <m/>
    <x v="0"/>
    <m/>
    <n v="62.280941719187901"/>
    <n v="1.1168034051"/>
  </r>
  <r>
    <n v="820000"/>
    <n v="1400000"/>
    <n v="1400000"/>
    <x v="0"/>
    <x v="0"/>
    <s v="BR1-2"/>
    <s v="62-304.520 (9), F.A.C."/>
    <n v="0.67"/>
    <n v="0.72"/>
    <s v="US Air Force"/>
    <n v="0.61776345348380002"/>
    <n v="3329.4311930212202"/>
    <n v="6.2080611773480596"/>
    <n v="0.83016240939684005"/>
    <n v="3.83511331235727"/>
    <n v="0.51284399698143002"/>
    <n v="2056.8009119374901"/>
    <n v="1730"/>
    <s v="Military"/>
    <n v="1730"/>
    <s v="US Air Force                                    Brevard County"/>
    <s v="US Air Force"/>
    <m/>
    <m/>
    <m/>
    <n v="0"/>
    <n v="1"/>
    <n v="3.83511331235727"/>
    <n v="0.51284399698143002"/>
    <n v="2056.8009119374901"/>
    <m/>
    <n v="-1"/>
    <n v="-1"/>
    <n v="-1"/>
    <n v="-1"/>
    <n v="0"/>
    <m/>
    <m/>
    <s v="Banana River A"/>
    <n v="-1"/>
    <m/>
    <m/>
    <n v="332"/>
    <x v="1"/>
    <m/>
    <x v="0"/>
    <m/>
    <n v="199.999999970197"/>
    <n v="1.6681272602999999"/>
  </r>
  <r>
    <n v="820000"/>
    <n v="1400000"/>
    <n v="1400000"/>
    <x v="0"/>
    <x v="0"/>
    <s v="BR1-2"/>
    <s v="62-304.520 (9), F.A.C."/>
    <n v="0.67"/>
    <n v="0.72"/>
    <s v="Natural Lands"/>
    <n v="0.61769066050426003"/>
    <n v="2573.6046664333899"/>
    <n v="5.0460948299466004"/>
    <n v="0.69059334526255001"/>
    <n v="3.1169256484768599"/>
    <n v="0.42657305957507002"/>
    <n v="1589.6915662860899"/>
    <n v="3200"/>
    <s v="Shrub and Brushland"/>
    <n v="3200"/>
    <s v="US Air Force                                    Brevard County"/>
    <s v="US Air Force"/>
    <m/>
    <m/>
    <s v="Natural Lands"/>
    <n v="0"/>
    <n v="1"/>
    <n v="3.1169256484768599"/>
    <n v="0.42657305957507002"/>
    <n v="1589.6915662860899"/>
    <m/>
    <n v="-1"/>
    <n v="-1"/>
    <n v="-1"/>
    <n v="-1"/>
    <n v="0"/>
    <m/>
    <m/>
    <s v="Banana River A"/>
    <n v="-1"/>
    <m/>
    <m/>
    <n v="332"/>
    <x v="1"/>
    <m/>
    <x v="0"/>
    <m/>
    <n v="199.56229414507999"/>
    <n v="1.2892875639000001"/>
  </r>
  <r>
    <n v="820000"/>
    <n v="1400000"/>
    <n v="1400000"/>
    <x v="0"/>
    <x v="0"/>
    <s v="BR1-2"/>
    <s v="62-304.520 (9), F.A.C."/>
    <n v="0.67"/>
    <n v="0.72"/>
    <s v="US Air Force"/>
    <n v="7.2793232690000005E-5"/>
    <n v="2573.6046664333899"/>
    <n v="5.0460948299466004"/>
    <n v="0.69059334526255001"/>
    <n v="3.6732155513000001E-4"/>
    <n v="5.0270522070000002E-5"/>
    <n v="0.18734100333831999"/>
    <n v="8140"/>
    <s v="Roads and Highways"/>
    <n v="8140"/>
    <s v="US Air Force                                    Brevard County"/>
    <s v="US Air Force"/>
    <m/>
    <m/>
    <m/>
    <n v="0"/>
    <n v="1"/>
    <n v="3.6732155513000001E-4"/>
    <n v="5.0270522070000002E-5"/>
    <n v="0.18734100333709"/>
    <m/>
    <n v="-1"/>
    <n v="-1"/>
    <n v="-1"/>
    <n v="-1"/>
    <n v="0"/>
    <m/>
    <m/>
    <s v="Banana River A"/>
    <n v="-1"/>
    <m/>
    <m/>
    <n v="332"/>
    <x v="1"/>
    <m/>
    <x v="0"/>
    <m/>
    <n v="2.6920704887834699"/>
    <n v="1.5193920000000001E-4"/>
  </r>
  <r>
    <n v="820000"/>
    <n v="1400000"/>
    <n v="1400000"/>
    <x v="0"/>
    <x v="0"/>
    <s v="BR1-2"/>
    <s v="62-304.520 (9), F.A.C."/>
    <n v="0.67"/>
    <n v="0.72"/>
    <s v="Natural Lands"/>
    <n v="1.2037477510499999E-2"/>
    <n v="2303.8523483775698"/>
    <n v="4.5332376202177302"/>
    <n v="0.81978154853944996"/>
    <n v="5.4568745903130003E-2"/>
    <n v="9.8681019540600001E-3"/>
    <n v="27.7325708311146"/>
    <n v="4210"/>
    <s v="Xeric oak"/>
    <n v="4210"/>
    <s v="US Air Force                                    Brevard County"/>
    <s v="US Air Force"/>
    <m/>
    <m/>
    <s v="Natural Lands"/>
    <n v="0"/>
    <n v="1"/>
    <n v="5.4568745903130003E-2"/>
    <n v="9.8681019540600001E-3"/>
    <n v="1422.5008048902"/>
    <m/>
    <n v="-1"/>
    <n v="-1"/>
    <n v="-1"/>
    <n v="-1"/>
    <n v="0"/>
    <m/>
    <m/>
    <s v="Banana River A"/>
    <n v="-1"/>
    <m/>
    <m/>
    <n v="332"/>
    <x v="1"/>
    <m/>
    <x v="0"/>
    <m/>
    <n v="34.972156926428497"/>
    <n v="1.1536908393"/>
  </r>
  <r>
    <n v="820000"/>
    <n v="1400000"/>
    <n v="1400000"/>
    <x v="0"/>
    <x v="0"/>
    <s v="BR1-2"/>
    <s v="62-304.520 (9), F.A.C."/>
    <n v="0.67"/>
    <n v="0.72"/>
    <s v="Natural Lands"/>
    <n v="0.61776345373694996"/>
    <n v="2713.0582459020802"/>
    <n v="5.3183679090630704"/>
    <n v="0.72809537102703004"/>
    <n v="3.2854933277465799"/>
    <n v="0.44979071105554003"/>
    <n v="1676.02823217799"/>
    <n v="3200"/>
    <s v="Shrub and Brushland"/>
    <n v="3200"/>
    <s v="US Air Force                                    Brevard County"/>
    <s v="US Air Force"/>
    <m/>
    <m/>
    <s v="Natural Lands"/>
    <n v="0"/>
    <n v="1"/>
    <n v="3.2854933277465799"/>
    <n v="0.44979071105554003"/>
    <n v="1676.02823217799"/>
    <m/>
    <n v="-1"/>
    <n v="-1"/>
    <n v="-1"/>
    <n v="-1"/>
    <n v="0"/>
    <m/>
    <m/>
    <s v="Banana River A"/>
    <n v="-1"/>
    <m/>
    <m/>
    <n v="332"/>
    <x v="1"/>
    <m/>
    <x v="0"/>
    <m/>
    <n v="200.00000001117499"/>
    <n v="1.3593091906999999"/>
  </r>
  <r>
    <n v="820000"/>
    <n v="1400000"/>
    <n v="1400000"/>
    <x v="0"/>
    <x v="0"/>
    <s v="BR1-2"/>
    <s v="62-304.520 (9), F.A.C."/>
    <n v="0.67"/>
    <n v="0.72"/>
    <s v="US Air Force"/>
    <n v="0.617763453829"/>
    <n v="3328.0799407376098"/>
    <n v="6.6641786583617799"/>
    <n v="0.90983072152985001"/>
    <n v="4.11688602492314"/>
    <n v="0.56206016893202004"/>
    <n v="2055.9661588091099"/>
    <n v="1730"/>
    <s v="Military"/>
    <n v="1730"/>
    <s v="US Air Force                                    Brevard County"/>
    <s v="US Air Force"/>
    <m/>
    <m/>
    <m/>
    <n v="0"/>
    <n v="1"/>
    <n v="4.11688602492314"/>
    <n v="0.56206016893202004"/>
    <n v="2055.9661588091099"/>
    <m/>
    <n v="-1"/>
    <n v="-1"/>
    <n v="-1"/>
    <n v="-1"/>
    <n v="0"/>
    <m/>
    <m/>
    <s v="Banana River A"/>
    <n v="-1"/>
    <m/>
    <m/>
    <n v="332"/>
    <x v="1"/>
    <m/>
    <x v="0"/>
    <m/>
    <n v="200.000000026077"/>
    <n v="1.6674502505"/>
  </r>
  <r>
    <n v="820000"/>
    <n v="1400000"/>
    <n v="1400000"/>
    <x v="0"/>
    <x v="0"/>
    <s v="BR1-2"/>
    <s v="62-304.520 (9), F.A.C."/>
    <n v="0.67"/>
    <n v="0.72"/>
    <s v="Natural Lands"/>
    <n v="0.20077163274605"/>
    <n v="2686.9505672662999"/>
    <n v="5.6899094223646998"/>
    <n v="0.76142214281737997"/>
    <n v="1.1423724049053401"/>
    <n v="0.15287196682244"/>
    <n v="539.46345249800197"/>
    <n v="3200"/>
    <s v="Shrub and Brushland"/>
    <n v="3200"/>
    <s v="US Air Force                                    Brevard County"/>
    <s v="US Air Force"/>
    <m/>
    <m/>
    <s v="Natural Lands"/>
    <n v="0"/>
    <n v="1"/>
    <n v="1.1423724049053401"/>
    <n v="0.15287196682244"/>
    <n v="539.46345249799901"/>
    <m/>
    <n v="-1"/>
    <n v="-1"/>
    <n v="-1"/>
    <n v="-1"/>
    <n v="0"/>
    <m/>
    <m/>
    <s v="Banana River A"/>
    <n v="-1"/>
    <m/>
    <m/>
    <n v="332"/>
    <x v="1"/>
    <m/>
    <x v="0"/>
    <m/>
    <n v="141.38134182696999"/>
    <n v="0.43752104829999999"/>
  </r>
  <r>
    <n v="820000"/>
    <n v="1400000"/>
    <n v="1400000"/>
    <x v="0"/>
    <x v="0"/>
    <s v="BR1-2"/>
    <s v="62-304.520 (9), F.A.C."/>
    <n v="0.67"/>
    <n v="0.72"/>
    <s v="Natural Lands"/>
    <n v="0.21015617067334"/>
    <n v="2686.9505672662999"/>
    <n v="5.6899094223646998"/>
    <n v="0.76142214281737997"/>
    <n v="1.1957695756823301"/>
    <n v="0.16001756180039001"/>
    <n v="564.67924200525295"/>
    <n v="3200"/>
    <s v="Shrub and Brushland"/>
    <n v="3200"/>
    <s v="US Air Force                                    Brevard County"/>
    <s v="US Air Force"/>
    <m/>
    <m/>
    <s v="Natural Lands"/>
    <n v="0"/>
    <n v="1"/>
    <n v="1.1957695756823301"/>
    <n v="0.16001756180039001"/>
    <n v="564.67924200525295"/>
    <m/>
    <n v="-1"/>
    <n v="-1"/>
    <n v="-1"/>
    <n v="-1"/>
    <n v="0"/>
    <m/>
    <m/>
    <s v="Banana River A"/>
    <n v="-1"/>
    <m/>
    <m/>
    <n v="332"/>
    <x v="1"/>
    <m/>
    <x v="0"/>
    <m/>
    <n v="144.168980466232"/>
    <n v="0.4579718102"/>
  </r>
  <r>
    <n v="820000"/>
    <n v="1400000"/>
    <n v="1400000"/>
    <x v="0"/>
    <x v="0"/>
    <s v="BR1-2"/>
    <s v="62-304.520 (9), F.A.C."/>
    <n v="0.67"/>
    <n v="0.72"/>
    <s v="US Air Force"/>
    <n v="0.20683565036358001"/>
    <n v="2686.9505672662999"/>
    <n v="5.6899094223646998"/>
    <n v="0.76142214281737997"/>
    <n v="1.1768761158846599"/>
    <n v="0.15748924411085999"/>
    <n v="555.75716807531603"/>
    <n v="8140"/>
    <s v="Roads and Highways"/>
    <n v="8140"/>
    <s v="US Air Force                                    Brevard County"/>
    <s v="US Air Force"/>
    <m/>
    <m/>
    <m/>
    <n v="0"/>
    <n v="1"/>
    <n v="1.1768761158846599"/>
    <n v="0.15748924411085999"/>
    <n v="555.75716807531603"/>
    <m/>
    <n v="-1"/>
    <n v="-1"/>
    <n v="-1"/>
    <n v="-1"/>
    <n v="0"/>
    <m/>
    <m/>
    <s v="Banana River A"/>
    <n v="-1"/>
    <m/>
    <m/>
    <n v="332"/>
    <x v="1"/>
    <m/>
    <x v="0"/>
    <m/>
    <n v="153.14392851934801"/>
    <n v="0.45073574049999998"/>
  </r>
  <r>
    <n v="820000"/>
    <n v="1400000"/>
    <n v="1400000"/>
    <x v="0"/>
    <x v="0"/>
    <s v="BR1-2"/>
    <s v="62-304.520 (9), F.A.C."/>
    <n v="0.67"/>
    <n v="0.72"/>
    <s v="US Air Force"/>
    <n v="0.33807101783670002"/>
    <n v="3343.2824773839502"/>
    <n v="6.1083421934036997"/>
    <n v="0.81458534718990006"/>
    <n v="2.0650534626188701"/>
    <n v="0.27538769743934999"/>
    <n v="1130.2669100448099"/>
    <n v="1730"/>
    <s v="Military"/>
    <n v="1730"/>
    <s v="US Air Force                                    Brevard County"/>
    <s v="US Air Force"/>
    <m/>
    <m/>
    <m/>
    <n v="0"/>
    <n v="1"/>
    <n v="2.0650534626188701"/>
    <n v="0.27538769743934999"/>
    <n v="1130.2669100448099"/>
    <m/>
    <n v="-1"/>
    <n v="-1"/>
    <n v="-1"/>
    <n v="-1"/>
    <n v="0"/>
    <m/>
    <m/>
    <s v="Banana River A"/>
    <n v="-1"/>
    <m/>
    <m/>
    <n v="332"/>
    <x v="1"/>
    <m/>
    <x v="0"/>
    <m/>
    <n v="164.22064325418501"/>
    <n v="0.91668038119999995"/>
  </r>
  <r>
    <n v="820000"/>
    <n v="1400000"/>
    <n v="1400000"/>
    <x v="0"/>
    <x v="0"/>
    <s v="BR1-2"/>
    <s v="62-304.520 (9), F.A.C."/>
    <n v="0.67"/>
    <n v="0.72"/>
    <s v="US Air Force"/>
    <n v="0.18869552055510999"/>
    <n v="3343.2824773839502"/>
    <n v="6.1083421934036997"/>
    <n v="0.81458534718990006"/>
    <n v="1.15261680991307"/>
    <n v="0.15370860612456"/>
    <n v="630.86242743275295"/>
    <n v="8140"/>
    <s v="Roads and Highways"/>
    <n v="8140"/>
    <s v="US Air Force                                    Brevard County"/>
    <s v="US Air Force"/>
    <m/>
    <m/>
    <m/>
    <n v="0"/>
    <n v="1"/>
    <n v="1.15261680991307"/>
    <n v="0.15370860612456"/>
    <n v="630.86242743275295"/>
    <m/>
    <n v="-1"/>
    <n v="-1"/>
    <n v="-1"/>
    <n v="-1"/>
    <n v="0"/>
    <m/>
    <m/>
    <s v="Banana River A"/>
    <n v="-1"/>
    <m/>
    <m/>
    <n v="332"/>
    <x v="1"/>
    <m/>
    <x v="0"/>
    <m/>
    <n v="139.49381250072901"/>
    <n v="0.51164835959999999"/>
  </r>
  <r>
    <n v="820000"/>
    <n v="1400000"/>
    <n v="1400000"/>
    <x v="0"/>
    <x v="0"/>
    <s v="BR1-2"/>
    <s v="62-304.520 (9), F.A.C."/>
    <n v="0.67"/>
    <n v="0.72"/>
    <s v="US Air Force"/>
    <n v="9.0996952433690007E-2"/>
    <n v="3343.2824773839502"/>
    <n v="6.1083421934036997"/>
    <n v="0.81458534718990006"/>
    <n v="0.55584052402189998"/>
    <n v="7.4124784091419996E-2"/>
    <n v="304.22851656692001"/>
    <n v="1730"/>
    <s v="Military"/>
    <n v="1730"/>
    <s v="US Air Force                                    Brevard County"/>
    <s v="US Air Force"/>
    <m/>
    <m/>
    <m/>
    <n v="0"/>
    <n v="1"/>
    <n v="0.55584052402189998"/>
    <n v="7.4124784091419996E-2"/>
    <n v="304.22851656692001"/>
    <m/>
    <n v="-1"/>
    <n v="-1"/>
    <n v="-1"/>
    <n v="-1"/>
    <n v="0"/>
    <m/>
    <m/>
    <s v="Banana River A"/>
    <n v="-1"/>
    <m/>
    <m/>
    <n v="332"/>
    <x v="1"/>
    <m/>
    <x v="0"/>
    <m/>
    <n v="95.167033688195303"/>
    <n v="0.24673845629999999"/>
  </r>
  <r>
    <n v="820000"/>
    <n v="1400000"/>
    <n v="1400000"/>
    <x v="0"/>
    <x v="0"/>
    <s v="BR1-2"/>
    <s v="62-304.520 (9), F.A.C."/>
    <n v="0.67"/>
    <n v="0.72"/>
    <s v="Natural Lands"/>
    <n v="0.25842166405007999"/>
    <n v="2245.3623245219701"/>
    <n v="4.4046820003741303"/>
    <n v="0.60227866773390004"/>
    <n v="1.13826525214813"/>
    <n v="0.15564185553766"/>
    <n v="580.250268298332"/>
    <n v="3200"/>
    <s v="Shrub and Brushland"/>
    <n v="3200"/>
    <s v="US Air Force                                    Brevard County"/>
    <s v="US Air Force"/>
    <m/>
    <m/>
    <s v="Natural Lands"/>
    <n v="0"/>
    <n v="1"/>
    <n v="1.13826525214813"/>
    <n v="0.15564185553766"/>
    <n v="1387.10278469422"/>
    <m/>
    <n v="-1"/>
    <n v="-1"/>
    <n v="-1"/>
    <n v="-1"/>
    <n v="0"/>
    <m/>
    <m/>
    <s v="Banana River A"/>
    <n v="-1"/>
    <m/>
    <m/>
    <n v="332"/>
    <x v="1"/>
    <m/>
    <x v="0"/>
    <m/>
    <n v="153.90628515783899"/>
    <n v="1.1249819827"/>
  </r>
  <r>
    <n v="820000"/>
    <n v="1400000"/>
    <n v="1400000"/>
    <x v="0"/>
    <x v="0"/>
    <s v="BR1-2"/>
    <s v="62-304.520 (9), F.A.C."/>
    <n v="0.67"/>
    <n v="0.72"/>
    <s v="US Air Force"/>
    <n v="0.13135029646301999"/>
    <n v="3396.1907002268999"/>
    <n v="7.0257629100835004"/>
    <n v="0.93495910354274003"/>
    <n v="0.92283604111839002"/>
    <n v="0.12280715543114"/>
    <n v="446.090655319772"/>
    <n v="1730"/>
    <s v="Military"/>
    <n v="1730"/>
    <s v="US Air Force                                    Brevard County"/>
    <s v="US Air Force"/>
    <m/>
    <m/>
    <m/>
    <n v="0"/>
    <n v="1"/>
    <n v="0.92283604111839002"/>
    <n v="0.12280715543114"/>
    <n v="446.090655319772"/>
    <m/>
    <n v="-1"/>
    <n v="-1"/>
    <n v="-1"/>
    <n v="-1"/>
    <n v="0"/>
    <m/>
    <m/>
    <s v="Banana River A"/>
    <n v="-1"/>
    <m/>
    <m/>
    <n v="332"/>
    <x v="1"/>
    <m/>
    <x v="0"/>
    <m/>
    <n v="114.163365129073"/>
    <n v="0.36179290780000001"/>
  </r>
  <r>
    <n v="820000"/>
    <n v="1400000"/>
    <n v="1400000"/>
    <x v="0"/>
    <x v="0"/>
    <s v="BR1-2"/>
    <s v="62-304.520 (9), F.A.C."/>
    <n v="0.67"/>
    <n v="0.72"/>
    <s v="US Air Force"/>
    <n v="0.20212030428825001"/>
    <n v="3396.1907002268999"/>
    <n v="7.0257629100835004"/>
    <n v="0.93495910354274003"/>
    <n v="1.42004933724317"/>
    <n v="0.18897421850512"/>
    <n v="686.439097750786"/>
    <n v="8140"/>
    <s v="Roads and Highways"/>
    <n v="8140"/>
    <s v="US Air Force                                    Brevard County"/>
    <s v="US Air Force"/>
    <m/>
    <m/>
    <m/>
    <n v="0"/>
    <n v="1"/>
    <n v="1.42004933724317"/>
    <n v="0.18897421850512"/>
    <n v="686.439097750786"/>
    <m/>
    <n v="-1"/>
    <n v="-1"/>
    <n v="-1"/>
    <n v="-1"/>
    <n v="0"/>
    <m/>
    <m/>
    <s v="Banana River A"/>
    <n v="-1"/>
    <m/>
    <m/>
    <n v="332"/>
    <x v="1"/>
    <m/>
    <x v="0"/>
    <m/>
    <n v="145.571707379488"/>
    <n v="0.55672270700000004"/>
  </r>
  <r>
    <n v="820000"/>
    <n v="1400000"/>
    <n v="1400000"/>
    <x v="0"/>
    <x v="0"/>
    <s v="BR1-2"/>
    <s v="62-304.520 (9), F.A.C."/>
    <n v="0.67"/>
    <n v="0.72"/>
    <s v="US Air Force"/>
    <n v="1.4835031144999999E-4"/>
    <n v="3396.1907002268999"/>
    <n v="7.0257629100835004"/>
    <n v="0.93495910354274003"/>
    <n v="1.0422741159200001E-3"/>
    <n v="1.3870147420000001E-4"/>
    <n v="0.50382594814263004"/>
    <n v="1730"/>
    <s v="Military"/>
    <n v="1730"/>
    <s v="US Air Force                                    Brevard County"/>
    <s v="US Air Force"/>
    <m/>
    <m/>
    <m/>
    <n v="0"/>
    <n v="1"/>
    <n v="1.0422741159200001E-3"/>
    <n v="1.3870147420000001E-4"/>
    <n v="0.50382594797181002"/>
    <m/>
    <n v="-1"/>
    <n v="-1"/>
    <n v="-1"/>
    <n v="-1"/>
    <n v="0"/>
    <m/>
    <m/>
    <s v="Banana River A"/>
    <n v="-1"/>
    <m/>
    <m/>
    <n v="332"/>
    <x v="1"/>
    <m/>
    <x v="0"/>
    <m/>
    <n v="28.8225437693666"/>
    <n v="4.0861800000000002E-4"/>
  </r>
  <r>
    <n v="820000"/>
    <n v="1400000"/>
    <n v="1400000"/>
    <x v="0"/>
    <x v="0"/>
    <s v="BR1-2"/>
    <s v="62-304.520 (9), F.A.C."/>
    <n v="0.67"/>
    <n v="0.72"/>
    <s v="US Air Force"/>
    <n v="3.0743766157619999E-2"/>
    <n v="3396.1907002268999"/>
    <n v="7.0257629100835004"/>
    <n v="0.93495910354274003"/>
    <n v="0.21599841198649999"/>
    <n v="2.8744164046249999E-2"/>
    <n v="104.411692714466"/>
    <n v="1730"/>
    <s v="Military"/>
    <n v="1730"/>
    <s v="US Air Force                                    Brevard County"/>
    <s v="US Air Force"/>
    <m/>
    <m/>
    <m/>
    <n v="0"/>
    <n v="1"/>
    <n v="0.21599841198649999"/>
    <n v="2.8744164046249999E-2"/>
    <n v="104.411692714466"/>
    <m/>
    <n v="-1"/>
    <n v="-1"/>
    <n v="-1"/>
    <n v="-1"/>
    <n v="0"/>
    <m/>
    <m/>
    <s v="Banana River A"/>
    <n v="-1"/>
    <m/>
    <m/>
    <n v="332"/>
    <x v="1"/>
    <m/>
    <x v="0"/>
    <m/>
    <n v="49.9471876732729"/>
    <n v="8.4681015999999998E-2"/>
  </r>
  <r>
    <n v="820000"/>
    <n v="1400000"/>
    <n v="1400000"/>
    <x v="0"/>
    <x v="0"/>
    <s v="BR1-2"/>
    <s v="62-304.520 (9), F.A.C."/>
    <n v="0.67"/>
    <n v="0.72"/>
    <s v="US Air Force"/>
    <n v="0.1395214706747"/>
    <n v="3396.1907002268999"/>
    <n v="7.0257629100835004"/>
    <n v="0.93495910354274003"/>
    <n v="0.98024477382664998"/>
    <n v="0.13044686914698"/>
    <n v="473.84152118741702"/>
    <n v="1730"/>
    <s v="Military"/>
    <n v="1730"/>
    <s v="US Air Force                                    Brevard County"/>
    <s v="US Air Force"/>
    <m/>
    <m/>
    <m/>
    <n v="0"/>
    <n v="1"/>
    <n v="0.98024477382664998"/>
    <n v="0.13044686914698"/>
    <n v="473.84152118763097"/>
    <m/>
    <n v="-1"/>
    <n v="-1"/>
    <n v="-1"/>
    <n v="-1"/>
    <n v="0"/>
    <m/>
    <m/>
    <s v="Banana River A"/>
    <n v="-1"/>
    <m/>
    <m/>
    <n v="332"/>
    <x v="1"/>
    <m/>
    <x v="0"/>
    <m/>
    <n v="101.885541212234"/>
    <n v="0.38429969279999998"/>
  </r>
  <r>
    <n v="820000"/>
    <n v="1400000"/>
    <n v="1400000"/>
    <x v="0"/>
    <x v="0"/>
    <s v="BR1-2"/>
    <s v="62-304.520 (9), F.A.C."/>
    <n v="0.67"/>
    <n v="0.72"/>
    <s v="US Air Force"/>
    <n v="0.11372014181166"/>
    <n v="3396.1907002268999"/>
    <n v="7.0257629100835004"/>
    <n v="0.93495910354274003"/>
    <n v="0.79897075446979005"/>
    <n v="0.10632368184297999"/>
    <n v="386.21528804924401"/>
    <n v="8140"/>
    <s v="Roads and Highways"/>
    <n v="8140"/>
    <s v="US Air Force                                    Brevard County"/>
    <s v="US Air Force"/>
    <m/>
    <m/>
    <m/>
    <n v="0"/>
    <n v="1"/>
    <n v="0.79897075446979005"/>
    <n v="0.10632368184297999"/>
    <n v="386.21528804967897"/>
    <m/>
    <n v="-1"/>
    <n v="-1"/>
    <n v="-1"/>
    <n v="-1"/>
    <n v="0"/>
    <m/>
    <m/>
    <s v="Banana River A"/>
    <n v="-1"/>
    <m/>
    <m/>
    <n v="332"/>
    <x v="1"/>
    <m/>
    <x v="0"/>
    <m/>
    <n v="108.811758140119"/>
    <n v="0.31323218819999998"/>
  </r>
  <r>
    <n v="820000"/>
    <n v="1400000"/>
    <n v="1400000"/>
    <x v="0"/>
    <x v="0"/>
    <s v="BR1-2"/>
    <s v="62-304.520 (9), F.A.C."/>
    <n v="0.67"/>
    <n v="0.72"/>
    <s v="US Air Force"/>
    <n v="1.2955817047000001E-4"/>
    <n v="3396.1907002268999"/>
    <n v="7.0257629100835004"/>
    <n v="0.93495910354274003"/>
    <n v="9.1024498883000003E-4"/>
    <n v="1.2113159092E-4"/>
    <n v="0.44000425371238999"/>
    <n v="8140"/>
    <s v="Roads and Highways"/>
    <n v="8140"/>
    <s v="US Air Force                                    Brevard County"/>
    <s v="US Air Force"/>
    <m/>
    <m/>
    <m/>
    <n v="0"/>
    <n v="1"/>
    <n v="9.1024498883000003E-4"/>
    <n v="1.2113159092E-4"/>
    <n v="0.44000425359647999"/>
    <m/>
    <n v="-1"/>
    <n v="-1"/>
    <n v="-1"/>
    <n v="-1"/>
    <n v="0"/>
    <m/>
    <m/>
    <s v="Banana River A"/>
    <n v="-1"/>
    <m/>
    <m/>
    <n v="332"/>
    <x v="1"/>
    <m/>
    <x v="0"/>
    <m/>
    <n v="25.568524829254301"/>
    <n v="3.5685669999999998E-4"/>
  </r>
  <r>
    <n v="820000"/>
    <n v="1400000"/>
    <n v="1400000"/>
    <x v="0"/>
    <x v="0"/>
    <s v="BR1-2"/>
    <s v="62-304.520 (9), F.A.C."/>
    <n v="0.67"/>
    <n v="0.72"/>
    <s v="US Air Force"/>
    <n v="0.61206674185714005"/>
    <n v="3302.2604320242599"/>
    <n v="6.1538375842939397"/>
    <n v="0.82286308350961002"/>
    <n v="3.7665593201368002"/>
    <n v="0.50364712651825005"/>
    <n v="2021.20378339284"/>
    <n v="1730"/>
    <s v="Military"/>
    <n v="1730"/>
    <s v="US Air Force                                    Brevard County"/>
    <s v="US Air Force"/>
    <m/>
    <m/>
    <m/>
    <n v="0"/>
    <n v="1"/>
    <n v="3.7665593201368002"/>
    <n v="0.50364712651825005"/>
    <n v="2021.20378339284"/>
    <m/>
    <n v="-1"/>
    <n v="-1"/>
    <n v="-1"/>
    <n v="-1"/>
    <n v="0"/>
    <m/>
    <m/>
    <s v="Banana River A"/>
    <n v="-1"/>
    <m/>
    <m/>
    <n v="332"/>
    <x v="1"/>
    <m/>
    <x v="0"/>
    <m/>
    <n v="196.12467728584099"/>
    <n v="1.6392569208000001"/>
  </r>
  <r>
    <n v="820000"/>
    <n v="1400000"/>
    <n v="1400000"/>
    <x v="0"/>
    <x v="0"/>
    <s v="BR1-2"/>
    <s v="62-304.520 (9), F.A.C."/>
    <n v="0.67"/>
    <n v="0.72"/>
    <s v="US Air Force"/>
    <n v="5.6968062005700003E-3"/>
    <n v="3302.2604320242599"/>
    <n v="6.1538375842939397"/>
    <n v="0.82286308350961002"/>
    <n v="3.5057220107500002E-2"/>
    <n v="4.68769151635E-3"/>
    <n v="18.812337705052698"/>
    <n v="8140"/>
    <s v="Roads and Highways"/>
    <n v="8140"/>
    <s v="US Air Force                                    Brevard County"/>
    <s v="US Air Force"/>
    <m/>
    <m/>
    <m/>
    <n v="0"/>
    <n v="1"/>
    <n v="3.5057220107500002E-2"/>
    <n v="4.68769151635E-3"/>
    <n v="18.812337705051998"/>
    <m/>
    <n v="-1"/>
    <n v="-1"/>
    <n v="-1"/>
    <n v="-1"/>
    <n v="0"/>
    <m/>
    <m/>
    <s v="Banana River A"/>
    <n v="-1"/>
    <m/>
    <m/>
    <n v="332"/>
    <x v="1"/>
    <m/>
    <x v="0"/>
    <m/>
    <n v="23.7957988272621"/>
    <n v="1.5257370399999999E-2"/>
  </r>
  <r>
    <n v="820000"/>
    <n v="1400000"/>
    <n v="1400000"/>
    <x v="0"/>
    <x v="0"/>
    <s v="BR1-2"/>
    <s v="62-304.520 (9), F.A.C."/>
    <n v="0.67"/>
    <n v="0.72"/>
    <s v="Natural Lands"/>
    <n v="1.263003108093E-2"/>
    <n v="2624.89917067947"/>
    <n v="5.4974981941744403"/>
    <n v="0.88034152877774996"/>
    <n v="6.9433573059819995E-2"/>
    <n v="1.1118740870300001E-2"/>
    <n v="33.152558110010098"/>
    <n v="3200"/>
    <s v="Shrub and Brushland"/>
    <n v="3200"/>
    <s v="US Air Force                                    Brevard County"/>
    <s v="US Air Force"/>
    <m/>
    <m/>
    <s v="Natural Lands"/>
    <n v="0"/>
    <n v="1"/>
    <n v="6.9433573059819995E-2"/>
    <n v="1.1118740870300001E-2"/>
    <n v="33.152558110010901"/>
    <m/>
    <n v="-1"/>
    <n v="-1"/>
    <n v="-1"/>
    <n v="-1"/>
    <n v="0"/>
    <m/>
    <m/>
    <s v="Banana River A"/>
    <n v="-1"/>
    <m/>
    <m/>
    <n v="332"/>
    <x v="1"/>
    <m/>
    <x v="0"/>
    <m/>
    <n v="34.897751083103699"/>
    <n v="2.6887719500000001E-2"/>
  </r>
  <r>
    <n v="820000"/>
    <n v="1400000"/>
    <n v="1400000"/>
    <x v="0"/>
    <x v="0"/>
    <s v="BR1-2"/>
    <s v="62-304.520 (9), F.A.C."/>
    <n v="0.67"/>
    <n v="0.72"/>
    <s v="Natural Lands"/>
    <n v="0.33773541365932003"/>
    <n v="2624.89917067947"/>
    <n v="5.4974981941744403"/>
    <n v="0.88034152877774996"/>
    <n v="1.8566998267009001"/>
    <n v="0.29732251038322999"/>
    <n v="886.52140722345496"/>
    <n v="4210"/>
    <s v="Xeric oak"/>
    <n v="4210"/>
    <s v="US Air Force                                    Brevard County"/>
    <s v="US Air Force"/>
    <m/>
    <m/>
    <s v="Natural Lands"/>
    <n v="0"/>
    <n v="1"/>
    <n v="1.8566998267009001"/>
    <n v="0.29732251038322999"/>
    <n v="1151.75016245805"/>
    <m/>
    <n v="-1"/>
    <n v="-1"/>
    <n v="-1"/>
    <n v="-1"/>
    <n v="0"/>
    <m/>
    <m/>
    <s v="Banana River A"/>
    <n v="-1"/>
    <m/>
    <m/>
    <n v="332"/>
    <x v="1"/>
    <m/>
    <x v="0"/>
    <m/>
    <n v="162.63350069178401"/>
    <n v="0.93410394360000004"/>
  </r>
  <r>
    <n v="820000"/>
    <n v="1400000"/>
    <n v="1400000"/>
    <x v="0"/>
    <x v="0"/>
    <s v="BR1-2"/>
    <s v="62-304.520 (9), F.A.C."/>
    <n v="0.67"/>
    <n v="0.72"/>
    <s v="US Air Force"/>
    <n v="0.16635460185998999"/>
    <n v="2624.89917067947"/>
    <n v="5.4974981941744403"/>
    <n v="0.88034152877774996"/>
    <n v="0.91453412331794004"/>
    <n v="0.14644886452063999"/>
    <n v="436.66405646101998"/>
    <n v="8140"/>
    <s v="Roads and Highways"/>
    <n v="8140"/>
    <s v="US Air Force                                    Brevard County"/>
    <s v="US Air Force"/>
    <m/>
    <m/>
    <m/>
    <n v="0"/>
    <n v="1"/>
    <n v="0.91453412331794004"/>
    <n v="0.14644886452063999"/>
    <n v="436.66405645970502"/>
    <m/>
    <n v="-1"/>
    <n v="-1"/>
    <n v="-1"/>
    <n v="-1"/>
    <n v="0"/>
    <m/>
    <m/>
    <s v="Banana River A"/>
    <n v="-1"/>
    <m/>
    <m/>
    <n v="332"/>
    <x v="1"/>
    <m/>
    <x v="0"/>
    <m/>
    <n v="132.254543739463"/>
    <n v="0.35414765329999998"/>
  </r>
  <r>
    <n v="820000"/>
    <n v="1400000"/>
    <n v="1400000"/>
    <x v="0"/>
    <x v="0"/>
    <s v="BR1-2"/>
    <s v="62-304.520 (9), F.A.C."/>
    <n v="0.67"/>
    <n v="0.72"/>
    <s v="Natural Lands"/>
    <n v="0.61537069132545996"/>
    <n v="584.01196534597898"/>
    <n v="0"/>
    <n v="0"/>
    <n v="0"/>
    <n v="0"/>
    <n v="359.38384685729801"/>
    <n v="5300"/>
    <s v="Reservoirs"/>
    <n v="5300"/>
    <s v="US Air Force                                    Brevard County"/>
    <s v="US Air Force"/>
    <m/>
    <m/>
    <s v="Natural Lands"/>
    <n v="0"/>
    <n v="1"/>
    <n v="0"/>
    <n v="0"/>
    <n v="359.41346179454399"/>
    <m/>
    <n v="-1"/>
    <n v="-1"/>
    <n v="-1"/>
    <n v="-1"/>
    <n v="0"/>
    <m/>
    <m/>
    <s v="Banana River A"/>
    <n v="-1"/>
    <m/>
    <m/>
    <n v="332"/>
    <x v="1"/>
    <m/>
    <x v="0"/>
    <m/>
    <n v="197.16144653781001"/>
    <n v="0.29149510280000002"/>
  </r>
  <r>
    <n v="820000"/>
    <n v="1400000"/>
    <n v="1400000"/>
    <x v="0"/>
    <x v="0"/>
    <s v="BR1-2"/>
    <s v="62-304.520 (9), F.A.C."/>
    <n v="0.67"/>
    <n v="0.72"/>
    <s v="US Air Force"/>
    <n v="2.3421474002999999E-3"/>
    <n v="584.01196534597898"/>
    <n v="0"/>
    <n v="0"/>
    <n v="0"/>
    <n v="0"/>
    <n v="1.3678421063844299"/>
    <n v="1730"/>
    <s v="Military"/>
    <n v="1730"/>
    <s v="US Air Force                                    Brevard County"/>
    <s v="US Air Force"/>
    <m/>
    <m/>
    <m/>
    <n v="0"/>
    <n v="1"/>
    <n v="0"/>
    <n v="0"/>
    <n v="1.36784210638462"/>
    <m/>
    <n v="-1"/>
    <n v="-1"/>
    <n v="-1"/>
    <n v="-1"/>
    <n v="0"/>
    <m/>
    <m/>
    <s v="Banana River A"/>
    <n v="-1"/>
    <m/>
    <m/>
    <n v="332"/>
    <x v="1"/>
    <m/>
    <x v="0"/>
    <m/>
    <n v="15.303510902844099"/>
    <n v="1.1093609999999999E-3"/>
  </r>
  <r>
    <n v="820000"/>
    <n v="1400000"/>
    <n v="1400000"/>
    <x v="0"/>
    <x v="0"/>
    <s v="BR1-2"/>
    <s v="62-304.520 (9), F.A.C."/>
    <n v="0.67"/>
    <n v="0.72"/>
    <s v="US Air Force"/>
    <n v="0.61776345371394004"/>
    <n v="3304.85285466398"/>
    <n v="6.1846790598090902"/>
    <n v="0.82899323730253005"/>
    <n v="3.8206686960999501"/>
    <n v="0.51212172538151002"/>
    <n v="2041.61731351359"/>
    <n v="1730"/>
    <s v="Military"/>
    <n v="1730"/>
    <s v="US Air Force                                    Brevard County"/>
    <s v="US Air Force"/>
    <m/>
    <m/>
    <m/>
    <n v="0"/>
    <n v="1"/>
    <n v="3.8206686960999501"/>
    <n v="0.51212172538151002"/>
    <n v="2041.61731351359"/>
    <m/>
    <n v="-1"/>
    <n v="-1"/>
    <n v="-1"/>
    <n v="-1"/>
    <n v="0"/>
    <m/>
    <m/>
    <s v="Banana River A"/>
    <n v="-1"/>
    <m/>
    <m/>
    <n v="332"/>
    <x v="1"/>
    <m/>
    <x v="0"/>
    <m/>
    <n v="200.00000000745001"/>
    <n v="1.6558129063"/>
  </r>
  <r>
    <n v="820000"/>
    <n v="1400000"/>
    <n v="1400000"/>
    <x v="0"/>
    <x v="0"/>
    <s v="BR1-2"/>
    <s v="62-304.520 (9), F.A.C."/>
    <n v="0.67"/>
    <n v="0.72"/>
    <s v="US Air Force"/>
    <n v="0.31587978931159999"/>
    <n v="3296.6984897339398"/>
    <n v="7.0874697512057203"/>
    <n v="0.94480320389647998"/>
    <n v="2.2387884517632402"/>
    <n v="0.29844423698775002"/>
    <n v="1041.36042436104"/>
    <n v="1730"/>
    <s v="Military"/>
    <n v="1730"/>
    <s v="US Air Force                                    Brevard County"/>
    <s v="US Air Force"/>
    <m/>
    <m/>
    <m/>
    <n v="0"/>
    <n v="1"/>
    <n v="2.2387884517632402"/>
    <n v="0.29844423698775002"/>
    <n v="2036.5798450233001"/>
    <m/>
    <n v="-1"/>
    <n v="-1"/>
    <n v="-1"/>
    <n v="-1"/>
    <n v="0"/>
    <m/>
    <m/>
    <s v="Banana River A"/>
    <n v="-1"/>
    <m/>
    <m/>
    <n v="332"/>
    <x v="1"/>
    <m/>
    <x v="0"/>
    <m/>
    <n v="163.207276481771"/>
    <n v="1.6517273682"/>
  </r>
  <r>
    <n v="820000"/>
    <n v="1400000"/>
    <n v="1400000"/>
    <x v="0"/>
    <x v="0"/>
    <s v="BR1-2"/>
    <s v="62-304.520 (9), F.A.C."/>
    <n v="0.67"/>
    <n v="0.72"/>
    <s v="US Air Force"/>
    <n v="0.61776345378298003"/>
    <n v="3300.7268404001702"/>
    <n v="6.1540430713301797"/>
    <n v="0.82289567973141997"/>
    <n v="3.8017429024741598"/>
    <n v="0.50835487721396999"/>
    <n v="2039.06841291979"/>
    <n v="1730"/>
    <s v="Military"/>
    <n v="1730"/>
    <s v="US Air Force                                    Brevard County"/>
    <s v="US Air Force"/>
    <m/>
    <m/>
    <m/>
    <n v="0"/>
    <n v="1"/>
    <n v="3.8017429024741598"/>
    <n v="0.50835487721396999"/>
    <n v="2039.06841291979"/>
    <m/>
    <n v="-1"/>
    <n v="-1"/>
    <n v="-1"/>
    <n v="-1"/>
    <n v="0"/>
    <m/>
    <m/>
    <s v="Banana River A"/>
    <n v="-1"/>
    <m/>
    <m/>
    <n v="332"/>
    <x v="1"/>
    <m/>
    <x v="0"/>
    <m/>
    <n v="200.000000018626"/>
    <n v="1.6537456715000001"/>
  </r>
  <r>
    <n v="820000"/>
    <n v="1400000"/>
    <n v="1400000"/>
    <x v="0"/>
    <x v="0"/>
    <s v="BR1-2"/>
    <s v="62-304.520 (9), F.A.C."/>
    <n v="0.67"/>
    <n v="0.72"/>
    <s v="US Air Force"/>
    <n v="0.617763453829"/>
    <n v="3314.1329371299298"/>
    <n v="6.2975291820909201"/>
    <n v="0.85241647916018004"/>
    <n v="3.8903833781174599"/>
    <n v="0.52659174826676003"/>
    <n v="2047.3502096898601"/>
    <n v="1730"/>
    <s v="Military"/>
    <n v="1730"/>
    <s v="US Air Force                                    Brevard County"/>
    <s v="US Air Force"/>
    <m/>
    <m/>
    <m/>
    <n v="0"/>
    <n v="1"/>
    <n v="3.8903833781174599"/>
    <n v="0.52659174826676003"/>
    <n v="2047.3502096898601"/>
    <m/>
    <n v="-1"/>
    <n v="-1"/>
    <n v="-1"/>
    <n v="-1"/>
    <n v="0"/>
    <m/>
    <m/>
    <s v="Banana River A"/>
    <n v="-1"/>
    <m/>
    <m/>
    <n v="332"/>
    <x v="1"/>
    <m/>
    <x v="0"/>
    <m/>
    <n v="200.000000026077"/>
    <n v="1.6604624572"/>
  </r>
  <r>
    <n v="820000"/>
    <n v="1400000"/>
    <n v="1400000"/>
    <x v="0"/>
    <x v="0"/>
    <s v="BR1-2"/>
    <s v="62-304.520 (9), F.A.C."/>
    <n v="0.67"/>
    <n v="0.72"/>
    <s v="US Air Force"/>
    <n v="0.60963166142945002"/>
    <n v="3313.74708845337"/>
    <n v="6.1731741523660402"/>
    <n v="0.82538034669096005"/>
    <n v="3.7633624148003002"/>
    <n v="0.50317799206443004"/>
    <n v="2020.1651430908601"/>
    <n v="1730"/>
    <s v="Military"/>
    <n v="1730"/>
    <s v="US Air Force                                    Brevard County"/>
    <s v="US Air Force"/>
    <m/>
    <m/>
    <m/>
    <n v="0"/>
    <n v="1"/>
    <n v="3.7633624148003002"/>
    <n v="0.50317799206443004"/>
    <n v="2020.1651430908601"/>
    <m/>
    <n v="-1"/>
    <n v="-1"/>
    <n v="-1"/>
    <n v="-1"/>
    <n v="0"/>
    <m/>
    <m/>
    <s v="Banana River A"/>
    <n v="-1"/>
    <m/>
    <m/>
    <n v="332"/>
    <x v="1"/>
    <m/>
    <x v="0"/>
    <m/>
    <n v="195.403569744984"/>
    <n v="1.6384145524"/>
  </r>
  <r>
    <n v="820000"/>
    <n v="1400000"/>
    <n v="1400000"/>
    <x v="0"/>
    <x v="0"/>
    <s v="BR1-2"/>
    <s v="62-304.520 (9), F.A.C."/>
    <n v="0.67"/>
    <n v="0.72"/>
    <s v="US Air Force"/>
    <n v="8.1319072023000004E-3"/>
    <n v="3313.74708845337"/>
    <n v="6.1731741523660402"/>
    <n v="0.82538034669096005"/>
    <n v="5.0199679350700001E-2"/>
    <n v="6.7119163858899997E-3"/>
    <n v="26.947083815211201"/>
    <n v="8140"/>
    <s v="Roads and Highways"/>
    <n v="8140"/>
    <s v="US Air Force                                    Brevard County"/>
    <s v="US Air Force"/>
    <m/>
    <m/>
    <m/>
    <n v="0"/>
    <n v="1"/>
    <n v="5.0199679350700001E-2"/>
    <n v="6.7119163858899997E-3"/>
    <n v="26.947083815210899"/>
    <m/>
    <n v="-1"/>
    <n v="-1"/>
    <n v="-1"/>
    <n v="-1"/>
    <n v="0"/>
    <m/>
    <m/>
    <s v="Banana River A"/>
    <n v="-1"/>
    <m/>
    <m/>
    <n v="332"/>
    <x v="1"/>
    <m/>
    <x v="0"/>
    <m/>
    <n v="28.638364954034799"/>
    <n v="2.1854893600000001E-2"/>
  </r>
  <r>
    <n v="820000"/>
    <n v="1400000"/>
    <n v="1400000"/>
    <x v="0"/>
    <x v="0"/>
    <s v="BR1-2"/>
    <s v="62-304.520 (9), F.A.C."/>
    <n v="0.67"/>
    <n v="0.72"/>
    <s v="Natural Lands"/>
    <n v="0.23977718468944001"/>
    <n v="3025.4967434694499"/>
    <n v="6.5306650136445104"/>
    <n v="0.86949508274623"/>
    <n v="1.56590447112155"/>
    <n v="0.20848508304220001"/>
    <n v="725.44509143619496"/>
    <n v="3200"/>
    <s v="Shrub and Brushland"/>
    <n v="3200"/>
    <s v="US Air Force                                    Brevard County"/>
    <s v="US Air Force"/>
    <m/>
    <m/>
    <s v="Natural Lands"/>
    <n v="0"/>
    <n v="1"/>
    <n v="1.56590447112155"/>
    <n v="0.20848508304220001"/>
    <n v="725.44509143619496"/>
    <m/>
    <n v="-1"/>
    <n v="-1"/>
    <n v="-1"/>
    <n v="-1"/>
    <n v="0"/>
    <m/>
    <m/>
    <s v="Banana River A"/>
    <n v="-1"/>
    <m/>
    <m/>
    <n v="332"/>
    <x v="1"/>
    <m/>
    <x v="0"/>
    <m/>
    <n v="138.622931126846"/>
    <n v="0.58835773840000005"/>
  </r>
  <r>
    <n v="820000"/>
    <n v="1400000"/>
    <n v="1400000"/>
    <x v="0"/>
    <x v="0"/>
    <s v="BR1-2"/>
    <s v="62-304.520 (9), F.A.C."/>
    <n v="0.67"/>
    <n v="0.72"/>
    <s v="US Air Force"/>
    <n v="4.4908107033949998E-2"/>
    <n v="3025.4967434694499"/>
    <n v="6.5306650136445104"/>
    <n v="0.86949508274623"/>
    <n v="0.29327980343565002"/>
    <n v="3.9047378241459998E-2"/>
    <n v="135.86933158660801"/>
    <n v="8140"/>
    <s v="Roads and Highways"/>
    <n v="8140"/>
    <s v="US Air Force                                    Brevard County"/>
    <s v="US Air Force"/>
    <m/>
    <m/>
    <m/>
    <n v="0"/>
    <n v="1"/>
    <n v="0.29327980343565002"/>
    <n v="3.9047378241459998E-2"/>
    <n v="624.60613342980696"/>
    <m/>
    <n v="-1"/>
    <n v="-1"/>
    <n v="-1"/>
    <n v="-1"/>
    <n v="0"/>
    <m/>
    <m/>
    <s v="Banana River A"/>
    <n v="-1"/>
    <m/>
    <m/>
    <n v="332"/>
    <x v="1"/>
    <m/>
    <x v="0"/>
    <m/>
    <n v="107.733509970518"/>
    <n v="0.50657431750000004"/>
  </r>
  <r>
    <n v="820000"/>
    <n v="1400000"/>
    <n v="1400000"/>
    <x v="0"/>
    <x v="0"/>
    <s v="BR1-2"/>
    <s v="62-304.520 (9), F.A.C."/>
    <n v="0.67"/>
    <n v="0.72"/>
    <s v="Natural Lands"/>
    <n v="2.4134105037400002E-3"/>
    <n v="653.64012920034099"/>
    <n v="0"/>
    <n v="0"/>
    <n v="0"/>
    <n v="0"/>
    <n v="1.57750195347872"/>
    <n v="6120"/>
    <s v="Mangrove swamp"/>
    <n v="6120"/>
    <s v="US Air Force                                    Brevard County"/>
    <s v="US Air Force"/>
    <m/>
    <m/>
    <s v="Natural Lands"/>
    <n v="0"/>
    <n v="1"/>
    <n v="0"/>
    <n v="0"/>
    <n v="23.0670452715785"/>
    <m/>
    <n v="-1"/>
    <n v="-1"/>
    <n v="-1"/>
    <n v="-1"/>
    <n v="0"/>
    <m/>
    <m/>
    <s v="Banana River A"/>
    <n v="-1"/>
    <m/>
    <m/>
    <n v="332"/>
    <x v="1"/>
    <m/>
    <x v="0"/>
    <m/>
    <n v="50.648204812320003"/>
    <n v="1.8708065900000001E-2"/>
  </r>
  <r>
    <n v="820000"/>
    <n v="1400000"/>
    <n v="1400000"/>
    <x v="0"/>
    <x v="0"/>
    <s v="BR1-2"/>
    <s v="62-304.520 (9), F.A.C."/>
    <n v="0.67"/>
    <n v="0.72"/>
    <s v="Natural Lands"/>
    <n v="0.58233137308223004"/>
    <n v="653.64012920034099"/>
    <n v="0"/>
    <n v="0"/>
    <n v="0"/>
    <n v="0"/>
    <n v="380.63515393888201"/>
    <n v="5300"/>
    <s v="Reservoirs"/>
    <n v="5300"/>
    <s v="US Air Force                                    Brevard County"/>
    <s v="US Air Force"/>
    <m/>
    <m/>
    <s v="Natural Lands"/>
    <n v="0"/>
    <n v="1"/>
    <n v="0"/>
    <n v="0"/>
    <n v="380.63515393888201"/>
    <m/>
    <n v="-1"/>
    <n v="-1"/>
    <n v="-1"/>
    <n v="-1"/>
    <n v="0"/>
    <m/>
    <m/>
    <s v="Banana River A"/>
    <n v="-1"/>
    <m/>
    <m/>
    <n v="332"/>
    <x v="1"/>
    <m/>
    <x v="0"/>
    <m/>
    <n v="190.418955272858"/>
    <n v="0.30870653199999998"/>
  </r>
  <r>
    <n v="820000"/>
    <n v="1400000"/>
    <n v="1400000"/>
    <x v="0"/>
    <x v="0"/>
    <s v="BR1-2"/>
    <s v="62-304.520 (9), F.A.C."/>
    <n v="0.67"/>
    <n v="0.72"/>
    <s v="Natural Lands"/>
    <n v="5.2080566905879998E-2"/>
    <n v="2534.3544761041899"/>
    <n v="5.2773887083583002"/>
    <n v="0.70944799249523005"/>
    <n v="0.27484939571403"/>
    <n v="3.6948453639389998E-2"/>
    <n v="131.990617855983"/>
    <n v="3200"/>
    <s v="Shrub and Brushland"/>
    <n v="3200"/>
    <s v="US Air Force                                    Brevard County"/>
    <s v="US Air Force"/>
    <m/>
    <m/>
    <s v="Natural Lands"/>
    <n v="0"/>
    <n v="1"/>
    <n v="0.27484939571403"/>
    <n v="3.6948453639389998E-2"/>
    <n v="131.990617855983"/>
    <m/>
    <n v="-1"/>
    <n v="-1"/>
    <n v="-1"/>
    <n v="-1"/>
    <n v="0"/>
    <m/>
    <m/>
    <s v="Banana River A"/>
    <n v="-1"/>
    <m/>
    <m/>
    <n v="332"/>
    <x v="1"/>
    <m/>
    <x v="0"/>
    <m/>
    <n v="72.0076727169631"/>
    <n v="0.1070483519"/>
  </r>
  <r>
    <n v="820000"/>
    <n v="1400000"/>
    <n v="1400000"/>
    <x v="0"/>
    <x v="0"/>
    <s v="BR1-2"/>
    <s v="62-304.520 (9), F.A.C."/>
    <n v="0.67"/>
    <n v="0.72"/>
    <s v="Natural Lands"/>
    <n v="0.39558655949450999"/>
    <n v="2534.3544761041899"/>
    <n v="5.2773887083583002"/>
    <n v="0.70944799249523005"/>
    <n v="2.0876640422546799"/>
    <n v="0.28064809049147998"/>
    <n v="1002.55656774159"/>
    <n v="3200"/>
    <s v="Shrub and Brushland"/>
    <n v="3200"/>
    <s v="US Air Force                                    Brevard County"/>
    <s v="US Air Force"/>
    <m/>
    <m/>
    <s v="Natural Lands"/>
    <n v="0"/>
    <n v="1"/>
    <n v="2.0876640422546799"/>
    <n v="0.28064809049147998"/>
    <n v="1051.2006213885099"/>
    <m/>
    <n v="-1"/>
    <n v="-1"/>
    <n v="-1"/>
    <n v="-1"/>
    <n v="0"/>
    <m/>
    <m/>
    <s v="Banana River A"/>
    <n v="-1"/>
    <m/>
    <m/>
    <n v="332"/>
    <x v="1"/>
    <m/>
    <x v="0"/>
    <m/>
    <n v="169.73388134673399"/>
    <n v="0.85255524849999997"/>
  </r>
  <r>
    <n v="820000"/>
    <n v="1400000"/>
    <n v="1400000"/>
    <x v="0"/>
    <x v="0"/>
    <s v="BR1-2"/>
    <s v="62-304.520 (9), F.A.C."/>
    <n v="0.67"/>
    <n v="0.72"/>
    <s v="US Air Force"/>
    <n v="0.15090246383447001"/>
    <n v="2534.3544761041899"/>
    <n v="5.2773887083583002"/>
    <n v="0.70944799249523005"/>
    <n v="0.79637095870347996"/>
    <n v="0.10705745002995"/>
    <n v="382.44033467404302"/>
    <n v="8140"/>
    <s v="Roads and Highways"/>
    <n v="8140"/>
    <s v="US Air Force                                    Brevard County"/>
    <s v="US Air Force"/>
    <m/>
    <m/>
    <m/>
    <n v="0"/>
    <n v="1"/>
    <n v="0.79637095870347996"/>
    <n v="0.10705745002995"/>
    <n v="382.44033467404302"/>
    <m/>
    <n v="-1"/>
    <n v="-1"/>
    <n v="-1"/>
    <n v="-1"/>
    <n v="0"/>
    <m/>
    <m/>
    <s v="Banana River A"/>
    <n v="-1"/>
    <m/>
    <m/>
    <n v="332"/>
    <x v="1"/>
    <m/>
    <x v="0"/>
    <m/>
    <n v="130.63007490758901"/>
    <n v="0.3101705877"/>
  </r>
  <r>
    <n v="820000"/>
    <n v="1400000"/>
    <n v="1400000"/>
    <x v="0"/>
    <x v="0"/>
    <s v="BR1-2"/>
    <s v="62-304.520 (9), F.A.C."/>
    <n v="0.67"/>
    <n v="0.72"/>
    <s v="Natural Lands"/>
    <n v="3.5148376018800001E-3"/>
    <n v="1889.69715131307"/>
    <n v="1.95997742239378"/>
    <n v="0.19450730446937001"/>
    <n v="6.8890023430700003E-3"/>
    <n v="6.8366158759E-4"/>
    <n v="6.6419786036063702"/>
    <n v="6120"/>
    <s v="Mangrove swamp"/>
    <n v="6120"/>
    <s v="US Air Force                                    Brevard County"/>
    <s v="US Air Force"/>
    <m/>
    <m/>
    <s v="Natural Lands"/>
    <n v="0"/>
    <n v="1"/>
    <n v="6.8890023430700003E-3"/>
    <n v="6.8366158759E-4"/>
    <n v="707.49773585815603"/>
    <m/>
    <n v="-1"/>
    <n v="-1"/>
    <n v="-1"/>
    <n v="-1"/>
    <n v="0"/>
    <m/>
    <m/>
    <s v="Banana River A"/>
    <n v="-1"/>
    <m/>
    <m/>
    <n v="332"/>
    <x v="1"/>
    <m/>
    <x v="0"/>
    <m/>
    <n v="29.2971641080285"/>
    <n v="0.57380189449999996"/>
  </r>
  <r>
    <n v="820000"/>
    <n v="1400000"/>
    <n v="1400000"/>
    <x v="0"/>
    <x v="0"/>
    <s v="BR1-2"/>
    <s v="62-304.520 (9), F.A.C."/>
    <n v="0.67"/>
    <n v="0.72"/>
    <s v="Natural Lands"/>
    <n v="9.63572835595E-3"/>
    <n v="1889.69715131307"/>
    <n v="1.95997742239378"/>
    <n v="0.19450730446937001"/>
    <n v="1.8885810025979999E-2"/>
    <n v="1.87421954911E-3"/>
    <n v="18.208608425068999"/>
    <n v="6430"/>
    <s v="Wet prairies"/>
    <n v="6430"/>
    <s v="US Air Force                                    Brevard County"/>
    <s v="US Air Force"/>
    <m/>
    <m/>
    <s v="Natural Lands"/>
    <n v="0"/>
    <n v="1"/>
    <n v="1.8885810025979999E-2"/>
    <n v="1.87421954911E-3"/>
    <n v="248.68202985276801"/>
    <m/>
    <n v="-1"/>
    <n v="-1"/>
    <n v="-1"/>
    <n v="-1"/>
    <n v="0"/>
    <m/>
    <m/>
    <s v="Banana River A"/>
    <n v="-1"/>
    <m/>
    <m/>
    <n v="332"/>
    <x v="1"/>
    <m/>
    <x v="0"/>
    <m/>
    <n v="40.5459427109855"/>
    <n v="0.2016885887"/>
  </r>
  <r>
    <n v="820000"/>
    <n v="1400000"/>
    <n v="1400000"/>
    <x v="0"/>
    <x v="0"/>
    <s v="BR1-2"/>
    <s v="62-304.520 (9), F.A.C."/>
    <n v="0.67"/>
    <n v="0.72"/>
    <s v="Natural Lands"/>
    <n v="0.10740956928176"/>
    <n v="1889.69715131307"/>
    <n v="1.95997742239378"/>
    <n v="0.19450730446937001"/>
    <n v="0.21052033074129001"/>
    <n v="2.0891945795210001E-2"/>
    <n v="202.97155709550699"/>
    <n v="5300"/>
    <s v="Reservoirs"/>
    <n v="5300"/>
    <s v="US Air Force                                    Brevard County"/>
    <s v="US Air Force"/>
    <m/>
    <m/>
    <s v="Natural Lands"/>
    <n v="0"/>
    <n v="1"/>
    <n v="0.21052033074129001"/>
    <n v="2.0891945795210001E-2"/>
    <n v="211.20607295763199"/>
    <m/>
    <n v="-1"/>
    <n v="-1"/>
    <n v="-1"/>
    <n v="-1"/>
    <n v="0"/>
    <m/>
    <m/>
    <s v="Banana River A"/>
    <n v="-1"/>
    <m/>
    <m/>
    <n v="332"/>
    <x v="1"/>
    <m/>
    <x v="0"/>
    <m/>
    <n v="102.233959886175"/>
    <n v="0.17129446309999999"/>
  </r>
  <r>
    <n v="820000"/>
    <n v="1400000"/>
    <n v="1400000"/>
    <x v="0"/>
    <x v="0"/>
    <s v="BR1-2"/>
    <s v="62-304.520 (9), F.A.C."/>
    <n v="0.67"/>
    <n v="0.72"/>
    <s v="US Air Force"/>
    <n v="0.61776345373694996"/>
    <n v="3318.5462037332099"/>
    <n v="6.1875197387568202"/>
    <n v="0.82739415019277995"/>
    <n v="3.8224235638799802"/>
    <n v="0.51113386782484005"/>
    <n v="2050.07656420388"/>
    <n v="1730"/>
    <s v="Military"/>
    <n v="1730"/>
    <s v="US Air Force                                    Brevard County"/>
    <s v="US Air Force"/>
    <m/>
    <m/>
    <m/>
    <n v="0"/>
    <n v="1"/>
    <n v="3.8224235638799802"/>
    <n v="0.51113386782484005"/>
    <n v="2050.07656420388"/>
    <m/>
    <n v="-1"/>
    <n v="-1"/>
    <n v="-1"/>
    <n v="-1"/>
    <n v="0"/>
    <m/>
    <m/>
    <s v="Banana River A"/>
    <n v="-1"/>
    <m/>
    <m/>
    <n v="332"/>
    <x v="1"/>
    <m/>
    <x v="0"/>
    <m/>
    <n v="200.00000001117499"/>
    <n v="1.6626736124999999"/>
  </r>
  <r>
    <n v="820000"/>
    <n v="1400000"/>
    <n v="1400000"/>
    <x v="0"/>
    <x v="0"/>
    <s v="BR1-2"/>
    <s v="62-304.520 (9), F.A.C."/>
    <n v="0.67"/>
    <n v="0.72"/>
    <s v="US Air Force"/>
    <n v="0.61776345366790997"/>
    <n v="3311.21677322806"/>
    <n v="6.1736907021936798"/>
    <n v="0.82553070800740003"/>
    <n v="3.8138804900646499"/>
    <n v="0.50998270128756995"/>
    <n v="2045.5487096724801"/>
    <n v="1730"/>
    <s v="Military"/>
    <n v="1730"/>
    <s v="US Air Force                                    Brevard County"/>
    <s v="US Air Force"/>
    <m/>
    <m/>
    <m/>
    <n v="0"/>
    <n v="1"/>
    <n v="3.8138804900646499"/>
    <n v="0.50998270128756995"/>
    <n v="2045.5487096724801"/>
    <m/>
    <n v="-1"/>
    <n v="-1"/>
    <n v="-1"/>
    <n v="-1"/>
    <n v="0"/>
    <m/>
    <m/>
    <s v="Banana River A"/>
    <n v="-1"/>
    <m/>
    <m/>
    <n v="332"/>
    <x v="1"/>
    <m/>
    <x v="0"/>
    <m/>
    <n v="200"/>
    <n v="1.6590013866"/>
  </r>
  <r>
    <n v="820000"/>
    <n v="1400000"/>
    <n v="1400000"/>
    <x v="0"/>
    <x v="0"/>
    <s v="BR1-2"/>
    <s v="62-304.520 (9), F.A.C."/>
    <n v="0.67"/>
    <n v="0.72"/>
    <s v="Natural Lands"/>
    <n v="9.5525310200870003E-2"/>
    <n v="2444.2268385046"/>
    <n v="4.3319065662614697"/>
    <n v="0.55657401450285005"/>
    <n v="0.41380671850331002"/>
    <n v="5.3166905385119999E-2"/>
    <n v="233.48552694944601"/>
    <n v="3200"/>
    <s v="Shrub and Brushland"/>
    <n v="3200"/>
    <s v="US Air Force                                    Brevard County"/>
    <s v="US Air Force"/>
    <m/>
    <m/>
    <s v="Natural Lands"/>
    <n v="0"/>
    <n v="1"/>
    <n v="0.41380671850331002"/>
    <n v="5.3166905385119999E-2"/>
    <n v="1149.57113191245"/>
    <m/>
    <n v="-1"/>
    <n v="-1"/>
    <n v="-1"/>
    <n v="-1"/>
    <n v="0"/>
    <m/>
    <m/>
    <s v="Banana River A"/>
    <n v="-1"/>
    <m/>
    <m/>
    <n v="332"/>
    <x v="1"/>
    <m/>
    <x v="0"/>
    <m/>
    <n v="128.85799483704"/>
    <n v="0.93233668439999995"/>
  </r>
  <r>
    <n v="820000"/>
    <n v="1400000"/>
    <n v="1400000"/>
    <x v="0"/>
    <x v="0"/>
    <s v="BR1-2"/>
    <s v="62-304.520 (9), F.A.C."/>
    <n v="0.67"/>
    <n v="0.72"/>
    <s v="US Air Force"/>
    <n v="0.61776345359886997"/>
    <n v="3357.6163619160102"/>
    <n v="6.7992886678396296"/>
    <n v="0.92471105848780999"/>
    <n v="4.2003520494602897"/>
    <n v="0.57125269707250004"/>
    <n v="2074.2126795973199"/>
    <n v="1730"/>
    <s v="Military"/>
    <n v="1730"/>
    <s v="US Air Force                                    Brevard County"/>
    <s v="US Air Force"/>
    <m/>
    <m/>
    <m/>
    <n v="0"/>
    <n v="1"/>
    <n v="4.2003520494602897"/>
    <n v="0.57125269707250004"/>
    <n v="2074.2126795973199"/>
    <m/>
    <n v="-1"/>
    <n v="-1"/>
    <n v="-1"/>
    <n v="-1"/>
    <n v="0"/>
    <m/>
    <m/>
    <s v="Banana River A"/>
    <n v="-1"/>
    <m/>
    <m/>
    <n v="332"/>
    <x v="1"/>
    <m/>
    <x v="0"/>
    <m/>
    <n v="199.99999998882399"/>
    <n v="1.6822487263999999"/>
  </r>
  <r>
    <n v="820000"/>
    <n v="1400000"/>
    <n v="1400000"/>
    <x v="0"/>
    <x v="0"/>
    <s v="BR1-2"/>
    <s v="62-304.520 (9), F.A.C."/>
    <n v="0.67"/>
    <n v="0.72"/>
    <s v="US Air Force"/>
    <n v="0.15705083183221"/>
    <n v="3336.8207507612701"/>
    <n v="6.9022657651636798"/>
    <n v="0.91582590530769004"/>
    <n v="1.0840065799459899"/>
    <n v="0.14383122024205999"/>
    <n v="524.05047458206104"/>
    <n v="1730"/>
    <s v="Military"/>
    <n v="1730"/>
    <s v="US Air Force                                    Brevard County"/>
    <s v="US Air Force"/>
    <m/>
    <m/>
    <m/>
    <n v="0"/>
    <n v="1"/>
    <n v="1.0840065799459899"/>
    <n v="0.14383122024205999"/>
    <n v="524.05047458206104"/>
    <m/>
    <n v="-1"/>
    <n v="-1"/>
    <n v="-1"/>
    <n v="-1"/>
    <n v="0"/>
    <m/>
    <m/>
    <s v="Banana River A"/>
    <n v="-1"/>
    <m/>
    <m/>
    <n v="332"/>
    <x v="1"/>
    <m/>
    <x v="0"/>
    <m/>
    <n v="125.05889183638099"/>
    <n v="0.4250206607"/>
  </r>
  <r>
    <n v="820000"/>
    <n v="1400000"/>
    <n v="1400000"/>
    <x v="0"/>
    <x v="0"/>
    <s v="BR1-2"/>
    <s v="62-304.520 (9), F.A.C."/>
    <n v="0.67"/>
    <n v="0.72"/>
    <s v="US Air Force"/>
    <n v="0.18920180225714001"/>
    <n v="3336.8207507612701"/>
    <n v="6.9022657651636798"/>
    <n v="0.91582590530769004"/>
    <n v="1.30592112242674"/>
    <n v="0.17327591183798999"/>
    <n v="631.33249985306304"/>
    <n v="1730"/>
    <s v="Military"/>
    <n v="1730"/>
    <s v="US Air Force                                    Brevard County"/>
    <s v="US Air Force"/>
    <m/>
    <m/>
    <m/>
    <n v="0"/>
    <n v="1"/>
    <n v="1.30592112242674"/>
    <n v="0.17327591183798999"/>
    <n v="631.33249985306304"/>
    <m/>
    <n v="-1"/>
    <n v="-1"/>
    <n v="-1"/>
    <n v="-1"/>
    <n v="0"/>
    <m/>
    <m/>
    <s v="Banana River A"/>
    <n v="-1"/>
    <m/>
    <m/>
    <n v="332"/>
    <x v="1"/>
    <m/>
    <x v="0"/>
    <m/>
    <n v="136.91781242203399"/>
    <n v="0.51202960249999996"/>
  </r>
  <r>
    <n v="820000"/>
    <n v="1400000"/>
    <n v="1400000"/>
    <x v="0"/>
    <x v="0"/>
    <s v="BR1-2"/>
    <s v="62-304.520 (9), F.A.C."/>
    <n v="0.67"/>
    <n v="0.72"/>
    <s v="US Air Force"/>
    <n v="0.27151086878136999"/>
    <n v="3336.8207507612701"/>
    <n v="6.9022657651636798"/>
    <n v="0.91582590530769004"/>
    <n v="1.8740401744595601"/>
    <n v="0.24865668720258"/>
    <n v="905.98310100692697"/>
    <n v="8140"/>
    <s v="Roads and Highways"/>
    <n v="8140"/>
    <s v="US Air Force                                    Brevard County"/>
    <s v="US Air Force"/>
    <m/>
    <m/>
    <m/>
    <n v="0"/>
    <n v="1"/>
    <n v="1.8740401744595601"/>
    <n v="0.24865668720258"/>
    <n v="905.98310100692697"/>
    <m/>
    <n v="-1"/>
    <n v="-1"/>
    <n v="-1"/>
    <n v="-1"/>
    <n v="0"/>
    <m/>
    <m/>
    <s v="Banana River A"/>
    <n v="-1"/>
    <m/>
    <m/>
    <n v="332"/>
    <x v="1"/>
    <m/>
    <x v="0"/>
    <m/>
    <n v="157.30277117709201"/>
    <n v="0.73477948179999997"/>
  </r>
  <r>
    <n v="820000"/>
    <n v="1400000"/>
    <n v="1400000"/>
    <x v="0"/>
    <x v="0"/>
    <s v="BR1-2"/>
    <s v="62-304.520 (9), F.A.C."/>
    <n v="0.67"/>
    <n v="0.72"/>
    <s v="US Air Force"/>
    <n v="0.61776345359886997"/>
    <n v="3329.4311924010699"/>
    <n v="6.2080611761917197"/>
    <n v="0.83016240924220996"/>
    <n v="3.8351133123572798"/>
    <n v="0.51284399698143002"/>
    <n v="2056.8009119375001"/>
    <n v="1730"/>
    <s v="Military"/>
    <n v="1730"/>
    <s v="US Air Force                                    Brevard County"/>
    <s v="US Air Force"/>
    <m/>
    <m/>
    <m/>
    <n v="0"/>
    <n v="1"/>
    <n v="3.8351133123572798"/>
    <n v="0.51284399698143002"/>
    <n v="2056.8009119375001"/>
    <m/>
    <n v="-1"/>
    <n v="-1"/>
    <n v="-1"/>
    <n v="-1"/>
    <n v="0"/>
    <m/>
    <m/>
    <s v="Banana River A"/>
    <n v="-1"/>
    <m/>
    <m/>
    <n v="332"/>
    <x v="1"/>
    <m/>
    <x v="0"/>
    <m/>
    <n v="199.99999998882399"/>
    <n v="1.6681272602999999"/>
  </r>
  <r>
    <n v="820000"/>
    <n v="1400000"/>
    <n v="1400000"/>
    <x v="0"/>
    <x v="0"/>
    <s v="BR1-2"/>
    <s v="62-304.520 (9), F.A.C."/>
    <n v="0.67"/>
    <n v="0.72"/>
    <s v="US Air Force"/>
    <n v="0.61776345359886997"/>
    <n v="3324.87394229864"/>
    <n v="6.73771037605953"/>
    <n v="0.91609080481303995"/>
    <n v="4.1623112312634998"/>
    <n v="0.56592741939146995"/>
    <n v="2053.9856093753101"/>
    <n v="1730"/>
    <s v="Military"/>
    <n v="1730"/>
    <s v="US Air Force                                    Brevard County"/>
    <s v="US Air Force"/>
    <m/>
    <m/>
    <m/>
    <n v="0"/>
    <n v="1"/>
    <n v="4.1623112312634998"/>
    <n v="0.56592741939146995"/>
    <n v="2053.9856093753101"/>
    <m/>
    <n v="-1"/>
    <n v="-1"/>
    <n v="-1"/>
    <n v="-1"/>
    <n v="0"/>
    <m/>
    <m/>
    <s v="Banana River A"/>
    <n v="-1"/>
    <m/>
    <m/>
    <n v="332"/>
    <x v="1"/>
    <m/>
    <x v="0"/>
    <m/>
    <n v="199.99999998882399"/>
    <n v="1.6658439653999999"/>
  </r>
  <r>
    <n v="820000"/>
    <n v="1400000"/>
    <n v="1400000"/>
    <x v="0"/>
    <x v="0"/>
    <s v="BR1-2"/>
    <s v="62-304.520 (9), F.A.C."/>
    <n v="0.67"/>
    <n v="0.72"/>
    <s v="US Air Force"/>
    <n v="2.499944933602E-2"/>
    <n v="3348.7467344164802"/>
    <n v="6.7568031057390598"/>
    <n v="0.92019297139369005"/>
    <n v="0.16891635691542001"/>
    <n v="2.3004317567719999E-2"/>
    <n v="83.716824326224099"/>
    <n v="8140"/>
    <s v="Roads and Highways"/>
    <n v="8140"/>
    <s v="US Air Force                                    Brevard County"/>
    <s v="US Air Force"/>
    <m/>
    <m/>
    <m/>
    <n v="0"/>
    <n v="1"/>
    <n v="0.16891635691542001"/>
    <n v="2.3004317567719999E-2"/>
    <n v="83.716824326225705"/>
    <m/>
    <n v="-1"/>
    <n v="-1"/>
    <n v="-1"/>
    <n v="-1"/>
    <n v="0"/>
    <m/>
    <m/>
    <s v="Banana River A"/>
    <n v="-1"/>
    <m/>
    <m/>
    <n v="332"/>
    <x v="1"/>
    <m/>
    <x v="0"/>
    <m/>
    <n v="49.793407087479302"/>
    <n v="6.7896856699999994E-2"/>
  </r>
  <r>
    <n v="820000"/>
    <n v="1400000"/>
    <n v="1400000"/>
    <x v="0"/>
    <x v="0"/>
    <s v="BR1-2"/>
    <s v="62-304.520 (9), F.A.C."/>
    <n v="0.67"/>
    <n v="0.72"/>
    <s v="US Air Force"/>
    <n v="0.59276389845835997"/>
    <n v="3348.7467344164802"/>
    <n v="6.7568031057390598"/>
    <n v="0.92019297139369005"/>
    <n v="4.0051889500734701"/>
    <n v="0.54545717305731001"/>
    <n v="1985.0161692424299"/>
    <n v="1730"/>
    <s v="Military"/>
    <n v="1730"/>
    <s v="US Air Force                                    Brevard County"/>
    <s v="US Air Force"/>
    <m/>
    <m/>
    <m/>
    <n v="0"/>
    <n v="1"/>
    <n v="4.0051889500734701"/>
    <n v="0.54545717305731001"/>
    <n v="1985.0161692424299"/>
    <m/>
    <n v="-1"/>
    <n v="-1"/>
    <n v="-1"/>
    <n v="-1"/>
    <n v="0"/>
    <m/>
    <m/>
    <s v="Banana River A"/>
    <n v="-1"/>
    <m/>
    <m/>
    <n v="332"/>
    <x v="1"/>
    <m/>
    <x v="0"/>
    <m/>
    <n v="191.87287292375399"/>
    <n v="1.6099076798"/>
  </r>
  <r>
    <n v="820000"/>
    <n v="1400000"/>
    <n v="1400000"/>
    <x v="0"/>
    <x v="0"/>
    <s v="BR1-2"/>
    <s v="62-304.520 (9), F.A.C."/>
    <n v="0.67"/>
    <n v="0.72"/>
    <s v="Natural Lands"/>
    <n v="0.18592975147537"/>
    <n v="2732.0621295999899"/>
    <n v="5.8014863599629196"/>
    <n v="0.77578966329517995"/>
    <n v="1.07866891709567"/>
    <n v="0.14424237929363001"/>
    <n v="507.97163277180601"/>
    <n v="3200"/>
    <s v="Shrub and Brushland"/>
    <n v="3200"/>
    <s v="US Air Force                                    Brevard County"/>
    <s v="US Air Force"/>
    <m/>
    <m/>
    <s v="Natural Lands"/>
    <n v="0"/>
    <n v="1"/>
    <n v="1.07866891709567"/>
    <n v="0.14424237929363001"/>
    <n v="507.97163277180601"/>
    <m/>
    <n v="-1"/>
    <n v="-1"/>
    <n v="-1"/>
    <n v="-1"/>
    <n v="0"/>
    <m/>
    <m/>
    <s v="Banana River A"/>
    <n v="-1"/>
    <m/>
    <m/>
    <n v="332"/>
    <x v="1"/>
    <m/>
    <x v="0"/>
    <m/>
    <n v="136.05526987573501"/>
    <n v="0.4119802374"/>
  </r>
  <r>
    <n v="820000"/>
    <n v="1400000"/>
    <n v="1400000"/>
    <x v="0"/>
    <x v="0"/>
    <s v="BR1-2"/>
    <s v="62-304.520 (9), F.A.C."/>
    <n v="0.67"/>
    <n v="0.72"/>
    <s v="Natural Lands"/>
    <n v="0.20131506055886"/>
    <n v="2732.0621295999899"/>
    <n v="5.8014863599629196"/>
    <n v="0.77578966329517995"/>
    <n v="1.16792657788734"/>
    <n v="0.15617814304720001"/>
    <n v="550.00525307099701"/>
    <n v="3200"/>
    <s v="Shrub and Brushland"/>
    <n v="3200"/>
    <s v="US Air Force                                    Brevard County"/>
    <s v="US Air Force"/>
    <m/>
    <m/>
    <s v="Natural Lands"/>
    <n v="0"/>
    <n v="1"/>
    <n v="1.16792657788734"/>
    <n v="0.15617814304720001"/>
    <n v="584.66118046248005"/>
    <m/>
    <n v="-1"/>
    <n v="-1"/>
    <n v="-1"/>
    <n v="-1"/>
    <n v="0"/>
    <m/>
    <m/>
    <s v="Banana River A"/>
    <n v="-1"/>
    <m/>
    <m/>
    <n v="332"/>
    <x v="1"/>
    <m/>
    <x v="0"/>
    <m/>
    <n v="138.947580083595"/>
    <n v="0.47417776189999999"/>
  </r>
  <r>
    <n v="820000"/>
    <n v="1400000"/>
    <n v="1400000"/>
    <x v="0"/>
    <x v="0"/>
    <s v="BR1-2"/>
    <s v="62-304.520 (9), F.A.C."/>
    <n v="0.67"/>
    <n v="0.72"/>
    <s v="US Air Force"/>
    <n v="0.21783374431576999"/>
    <n v="2732.0621295999899"/>
    <n v="5.8014863599629196"/>
    <n v="0.77578966329517995"/>
    <n v="1.26375949638762"/>
    <n v="0.16899316715706"/>
    <n v="595.13532339409699"/>
    <n v="8140"/>
    <s v="Roads and Highways"/>
    <n v="8140"/>
    <s v="US Air Force                                    Brevard County"/>
    <s v="US Air Force"/>
    <m/>
    <m/>
    <m/>
    <n v="0"/>
    <n v="1"/>
    <n v="1.26375949638762"/>
    <n v="0.16899316715706"/>
    <n v="595.13532339409699"/>
    <m/>
    <n v="-1"/>
    <n v="-1"/>
    <n v="-1"/>
    <n v="-1"/>
    <n v="0"/>
    <m/>
    <m/>
    <s v="Banana River A"/>
    <n v="-1"/>
    <m/>
    <m/>
    <n v="332"/>
    <x v="1"/>
    <m/>
    <x v="0"/>
    <m/>
    <n v="153.387688573958"/>
    <n v="0.48267260620000002"/>
  </r>
  <r>
    <n v="820000"/>
    <n v="1400000"/>
    <n v="1400000"/>
    <x v="0"/>
    <x v="0"/>
    <s v="BR1-2"/>
    <s v="62-304.520 (9), F.A.C."/>
    <n v="0.67"/>
    <n v="0.72"/>
    <s v="US Air Force"/>
    <n v="0.61776345350680995"/>
    <n v="3320.1925871468602"/>
    <n v="6.1907600979402799"/>
    <n v="0.82784233185352996"/>
    <n v="3.8244253379358"/>
    <n v="0.51141073788497005"/>
    <n v="2051.0936389435801"/>
    <n v="1730"/>
    <s v="Military"/>
    <n v="1730"/>
    <s v="US Air Force                                    Brevard County"/>
    <s v="US Air Force"/>
    <m/>
    <m/>
    <m/>
    <n v="0"/>
    <n v="1"/>
    <n v="3.8244253379358"/>
    <n v="0.51141073788497005"/>
    <n v="2051.0936389435801"/>
    <m/>
    <n v="-1"/>
    <n v="-1"/>
    <n v="-1"/>
    <n v="-1"/>
    <n v="0"/>
    <m/>
    <m/>
    <s v="Banana River A"/>
    <n v="-1"/>
    <m/>
    <m/>
    <n v="332"/>
    <x v="1"/>
    <m/>
    <x v="0"/>
    <m/>
    <n v="199.999999973923"/>
    <n v="1.6634984906000001"/>
  </r>
  <r>
    <n v="820000"/>
    <n v="1400000"/>
    <n v="1400000"/>
    <x v="0"/>
    <x v="0"/>
    <s v="BR1-2"/>
    <s v="62-304.520 (9), F.A.C."/>
    <n v="0.67"/>
    <n v="0.72"/>
    <s v="Natural Lands"/>
    <n v="0.48729600806831003"/>
    <n v="2838.11073566806"/>
    <n v="5.59312344109739"/>
    <n v="0.76381978166581999"/>
    <n v="2.7255067254800802"/>
    <n v="0.37220633048936003"/>
    <n v="1383.00003194688"/>
    <n v="3200"/>
    <s v="Shrub and Brushland"/>
    <n v="3200"/>
    <s v="US Air Force                                    Brevard County"/>
    <s v="US Air Force"/>
    <m/>
    <m/>
    <s v="Natural Lands"/>
    <n v="0"/>
    <n v="1"/>
    <n v="2.7255067254800802"/>
    <n v="0.37220633048936003"/>
    <n v="1383.00003194688"/>
    <m/>
    <n v="-1"/>
    <n v="-1"/>
    <n v="-1"/>
    <n v="-1"/>
    <n v="0"/>
    <m/>
    <m/>
    <s v="Banana River A"/>
    <n v="-1"/>
    <m/>
    <m/>
    <n v="332"/>
    <x v="1"/>
    <m/>
    <x v="0"/>
    <m/>
    <n v="179.93541329467499"/>
    <n v="1.1216545271"/>
  </r>
  <r>
    <n v="820000"/>
    <n v="1400000"/>
    <n v="1400000"/>
    <x v="0"/>
    <x v="0"/>
    <s v="BR1-2"/>
    <s v="62-304.520 (9), F.A.C."/>
    <n v="0.67"/>
    <n v="0.72"/>
    <s v="Natural Lands"/>
    <n v="0.11610952320498"/>
    <n v="2838.11073566806"/>
    <n v="5.59312344109739"/>
    <n v="0.76381978166581999"/>
    <n v="0.64941489597240998"/>
    <n v="8.8686750663749994E-2"/>
    <n v="329.53168432135402"/>
    <n v="3100"/>
    <s v="Herbaceous Dry Prairie"/>
    <n v="3100"/>
    <s v="US Air Force                                    Brevard County"/>
    <s v="US Air Force"/>
    <m/>
    <m/>
    <s v="Natural Lands"/>
    <n v="0"/>
    <n v="1"/>
    <n v="0.64941489597240998"/>
    <n v="8.8686750663749994E-2"/>
    <n v="329.53168432135402"/>
    <m/>
    <n v="-1"/>
    <n v="-1"/>
    <n v="-1"/>
    <n v="-1"/>
    <n v="0"/>
    <m/>
    <m/>
    <s v="Banana River A"/>
    <n v="-1"/>
    <m/>
    <m/>
    <n v="332"/>
    <x v="1"/>
    <m/>
    <x v="0"/>
    <m/>
    <n v="117.817895112114"/>
    <n v="0.2672600846"/>
  </r>
  <r>
    <n v="820000"/>
    <n v="1400000"/>
    <n v="1400000"/>
    <x v="0"/>
    <x v="0"/>
    <s v="BR1-2"/>
    <s v="62-304.520 (9), F.A.C."/>
    <n v="0.67"/>
    <n v="0.72"/>
    <s v="US Air Force"/>
    <n v="5.6127420215099999E-3"/>
    <n v="2838.11073566806"/>
    <n v="5.59312344109739"/>
    <n v="0.76381978166581999"/>
    <n v="3.1392758969370001E-2"/>
    <n v="4.2871233854200001E-3"/>
    <n v="15.9295833878026"/>
    <n v="8140"/>
    <s v="Roads and Highways"/>
    <n v="8140"/>
    <s v="US Air Force                                    Brevard County"/>
    <s v="US Air Force"/>
    <m/>
    <m/>
    <m/>
    <n v="0"/>
    <n v="1"/>
    <n v="3.1392758969370001E-2"/>
    <n v="4.2871233854200001E-3"/>
    <n v="15.9295833878029"/>
    <m/>
    <n v="-1"/>
    <n v="-1"/>
    <n v="-1"/>
    <n v="-1"/>
    <n v="0"/>
    <m/>
    <m/>
    <s v="Banana River A"/>
    <n v="-1"/>
    <m/>
    <m/>
    <n v="332"/>
    <x v="1"/>
    <m/>
    <x v="0"/>
    <m/>
    <n v="25.8825870280732"/>
    <n v="1.2919370100000001E-2"/>
  </r>
  <r>
    <n v="820000"/>
    <n v="1400000"/>
    <n v="1400000"/>
    <x v="0"/>
    <x v="0"/>
    <s v="BR1-2"/>
    <s v="62-304.520 (9), F.A.C."/>
    <n v="0.67"/>
    <n v="0.72"/>
    <s v="US Air Force"/>
    <n v="8.7452919273100001E-3"/>
    <n v="2838.11073566806"/>
    <n v="5.59312344109739"/>
    <n v="0.76381978166581999"/>
    <n v="4.8913497277910001E-2"/>
    <n v="6.6798269705200001E-3"/>
    <n v="24.820106905466801"/>
    <n v="1730"/>
    <s v="Military"/>
    <n v="1730"/>
    <s v="US Air Force                                    Brevard County"/>
    <s v="US Air Force"/>
    <m/>
    <m/>
    <m/>
    <n v="0"/>
    <n v="1"/>
    <n v="4.8913497277910001E-2"/>
    <n v="6.6798269705200001E-3"/>
    <n v="24.820106905466002"/>
    <m/>
    <n v="-1"/>
    <n v="-1"/>
    <n v="-1"/>
    <n v="-1"/>
    <n v="0"/>
    <m/>
    <m/>
    <s v="Banana River A"/>
    <n v="-1"/>
    <m/>
    <m/>
    <n v="332"/>
    <x v="1"/>
    <m/>
    <x v="0"/>
    <m/>
    <n v="31.235272654432698"/>
    <n v="2.01298515E-2"/>
  </r>
  <r>
    <n v="820000"/>
    <n v="1400000"/>
    <n v="1400000"/>
    <x v="0"/>
    <x v="0"/>
    <s v="BR1-2"/>
    <s v="62-304.520 (9), F.A.C."/>
    <n v="0.67"/>
    <n v="0.72"/>
    <s v="US Air Force"/>
    <n v="0.61776345366790997"/>
    <n v="3320.1925867758"/>
    <n v="6.1907600972483996"/>
    <n v="0.82784233176100996"/>
    <n v="3.8244253385056801"/>
    <n v="0.51141073796117997"/>
    <n v="2051.0936392492199"/>
    <n v="1730"/>
    <s v="Military"/>
    <n v="1730"/>
    <s v="US Air Force                                    Brevard County"/>
    <s v="US Air Force"/>
    <m/>
    <m/>
    <m/>
    <n v="0"/>
    <n v="1"/>
    <n v="3.8244253385056801"/>
    <n v="0.51141073796117997"/>
    <n v="2051.0936392492199"/>
    <m/>
    <n v="-1"/>
    <n v="-1"/>
    <n v="-1"/>
    <n v="-1"/>
    <n v="0"/>
    <m/>
    <m/>
    <s v="Banana River A"/>
    <n v="-1"/>
    <m/>
    <m/>
    <n v="332"/>
    <x v="1"/>
    <m/>
    <x v="0"/>
    <m/>
    <n v="200"/>
    <n v="1.6634984908999999"/>
  </r>
  <r>
    <n v="820000"/>
    <n v="1400000"/>
    <n v="1400000"/>
    <x v="0"/>
    <x v="0"/>
    <s v="BR1-2"/>
    <s v="62-304.520 (9), F.A.C."/>
    <n v="0.67"/>
    <n v="0.72"/>
    <s v="US Air Force"/>
    <n v="0.61776345371394004"/>
    <n v="3300.2209704450202"/>
    <n v="6.1529439101622696"/>
    <n v="0.82273509897906005"/>
    <n v="3.8010638804500001"/>
    <n v="0.50825567623697998"/>
    <n v="2038.7559047212901"/>
    <n v="1730"/>
    <s v="Military"/>
    <n v="1730"/>
    <s v="US Air Force                                    Brevard County"/>
    <s v="US Air Force"/>
    <m/>
    <m/>
    <m/>
    <n v="0"/>
    <n v="1"/>
    <n v="3.8010638804500001"/>
    <n v="0.50825567623697998"/>
    <n v="2038.7559047212901"/>
    <m/>
    <n v="-1"/>
    <n v="-1"/>
    <n v="-1"/>
    <n v="-1"/>
    <n v="0"/>
    <m/>
    <m/>
    <s v="Banana River A"/>
    <n v="-1"/>
    <m/>
    <m/>
    <n v="332"/>
    <x v="1"/>
    <m/>
    <x v="0"/>
    <m/>
    <n v="200.00000000745001"/>
    <n v="1.6534922179"/>
  </r>
  <r>
    <n v="820000"/>
    <n v="1400000"/>
    <n v="1400000"/>
    <x v="0"/>
    <x v="0"/>
    <s v="BR1-2"/>
    <s v="62-304.520 (9), F.A.C."/>
    <n v="0.67"/>
    <n v="0.72"/>
    <s v="US Air Force"/>
    <n v="0.61776345362188001"/>
    <n v="3311.0892637812099"/>
    <n v="6.2660072477260398"/>
    <n v="0.84594718687764003"/>
    <n v="3.8709102777750002"/>
    <n v="0.52259525574724996"/>
    <n v="2045.4699388438301"/>
    <n v="1730"/>
    <s v="Military"/>
    <n v="1730"/>
    <s v="US Air Force                                    Brevard County"/>
    <s v="US Air Force"/>
    <m/>
    <m/>
    <m/>
    <n v="0"/>
    <n v="1"/>
    <n v="3.8709102777750002"/>
    <n v="0.52259525574724996"/>
    <n v="2045.4699388438301"/>
    <m/>
    <n v="-1"/>
    <n v="-1"/>
    <n v="-1"/>
    <n v="-1"/>
    <n v="0"/>
    <m/>
    <m/>
    <s v="Banana River A"/>
    <n v="-1"/>
    <m/>
    <m/>
    <n v="332"/>
    <x v="1"/>
    <m/>
    <x v="0"/>
    <m/>
    <n v="199.99999999254899"/>
    <n v="1.6589375011"/>
  </r>
  <r>
    <n v="820000"/>
    <n v="1400000"/>
    <n v="1400000"/>
    <x v="0"/>
    <x v="0"/>
    <s v="BR1-2"/>
    <s v="62-304.520 (9), F.A.C."/>
    <n v="0.67"/>
    <n v="0.72"/>
    <s v="US Air Force"/>
    <n v="0.61776345364490004"/>
    <n v="3328.07994123354"/>
    <n v="6.6641786593548202"/>
    <n v="0.90983072166543"/>
    <n v="4.1168860243096699"/>
    <n v="0.56206016884827004"/>
    <n v="2055.9661585027402"/>
    <n v="1730"/>
    <s v="Military"/>
    <n v="1730"/>
    <s v="US Air Force                                    Brevard County"/>
    <s v="US Air Force"/>
    <m/>
    <m/>
    <m/>
    <n v="0"/>
    <n v="1"/>
    <n v="4.1168860243096699"/>
    <n v="0.56206016884827004"/>
    <n v="2055.9661585027402"/>
    <m/>
    <n v="-1"/>
    <n v="-1"/>
    <n v="-1"/>
    <n v="-1"/>
    <n v="0"/>
    <m/>
    <m/>
    <s v="Banana River A"/>
    <n v="-1"/>
    <m/>
    <m/>
    <n v="332"/>
    <x v="1"/>
    <m/>
    <x v="0"/>
    <m/>
    <n v="199.999999996274"/>
    <n v="1.6674502501999999"/>
  </r>
  <r>
    <n v="820000"/>
    <n v="1400000"/>
    <n v="1400000"/>
    <x v="0"/>
    <x v="0"/>
    <s v="BR1-2"/>
    <s v="62-304.520 (9), F.A.C."/>
    <n v="0.67"/>
    <n v="0.72"/>
    <s v="US Air Force"/>
    <n v="0.59915322219651002"/>
    <n v="3326.1770911591202"/>
    <n v="6.22642347659749"/>
    <n v="0.83474839390965005"/>
    <n v="3.7305816887633898"/>
    <n v="0.50014218993433002"/>
    <n v="1992.8897217642"/>
    <n v="1730"/>
    <s v="Military"/>
    <n v="1730"/>
    <s v="US Air Force                                    Brevard County"/>
    <s v="US Air Force"/>
    <m/>
    <m/>
    <m/>
    <n v="0"/>
    <n v="1"/>
    <n v="3.7305816887633898"/>
    <n v="0.50014218993433002"/>
    <n v="2054.79064642699"/>
    <m/>
    <n v="-1"/>
    <n v="-1"/>
    <n v="-1"/>
    <n v="-1"/>
    <n v="0"/>
    <m/>
    <m/>
    <s v="Banana River A"/>
    <n v="-1"/>
    <m/>
    <m/>
    <n v="332"/>
    <x v="1"/>
    <m/>
    <x v="0"/>
    <m/>
    <n v="192.94976325072699"/>
    <n v="1.6664968746"/>
  </r>
  <r>
    <n v="820000"/>
    <n v="1400000"/>
    <n v="1400000"/>
    <x v="0"/>
    <x v="0"/>
    <s v="BR1-2"/>
    <s v="62-304.520 (9), F.A.C."/>
    <n v="0.67"/>
    <n v="0.72"/>
    <s v="US Air Force"/>
    <n v="0.61776345378298003"/>
    <n v="3338.5581940335801"/>
    <n v="6.6850002385215701"/>
    <n v="0.91268091749325997"/>
    <n v="4.1297488358891403"/>
    <n v="0.56382091579244997"/>
    <n v="2062.43924060165"/>
    <n v="1730"/>
    <s v="Military"/>
    <n v="1730"/>
    <s v="US Air Force                                    Brevard County"/>
    <s v="US Air Force"/>
    <m/>
    <m/>
    <m/>
    <n v="0"/>
    <n v="1"/>
    <n v="4.1297488358891403"/>
    <n v="0.56382091579244997"/>
    <n v="2062.43924060165"/>
    <m/>
    <n v="-1"/>
    <n v="-1"/>
    <n v="-1"/>
    <n v="-1"/>
    <n v="0"/>
    <m/>
    <m/>
    <s v="Banana River A"/>
    <n v="-1"/>
    <m/>
    <m/>
    <n v="332"/>
    <x v="1"/>
    <m/>
    <x v="0"/>
    <m/>
    <n v="200.000000018626"/>
    <n v="1.672700114"/>
  </r>
  <r>
    <n v="820000"/>
    <n v="1400000"/>
    <n v="1400000"/>
    <x v="0"/>
    <x v="0"/>
    <s v="BR1-2"/>
    <s v="62-304.520 (9), F.A.C."/>
    <n v="0.67"/>
    <n v="0.72"/>
    <s v="US Air Force"/>
    <n v="0.61776345378298003"/>
    <n v="3328.0799407376098"/>
    <n v="6.6641786583617799"/>
    <n v="0.90983072152985001"/>
    <n v="4.1168860246163996"/>
    <n v="0.56206016889013999"/>
    <n v="2055.96615865593"/>
    <n v="1730"/>
    <s v="Military"/>
    <n v="1730"/>
    <s v="US Air Force                                    Brevard County"/>
    <s v="US Air Force"/>
    <m/>
    <m/>
    <m/>
    <n v="0"/>
    <n v="1"/>
    <n v="4.1168860246163996"/>
    <n v="0.56206016889013999"/>
    <n v="2055.96615865593"/>
    <m/>
    <n v="-1"/>
    <n v="-1"/>
    <n v="-1"/>
    <n v="-1"/>
    <n v="0"/>
    <m/>
    <m/>
    <s v="Banana River A"/>
    <n v="-1"/>
    <m/>
    <m/>
    <n v="332"/>
    <x v="1"/>
    <m/>
    <x v="0"/>
    <m/>
    <n v="200.000000018626"/>
    <n v="1.6674502502999999"/>
  </r>
  <r>
    <n v="820000"/>
    <n v="1400000"/>
    <n v="1400000"/>
    <x v="0"/>
    <x v="0"/>
    <s v="BR1-2"/>
    <s v="62-304.520 (9), F.A.C."/>
    <n v="0.67"/>
    <n v="0.72"/>
    <s v="US Air Force"/>
    <n v="8.9406027592809995E-2"/>
    <n v="3334.79389760299"/>
    <n v="7.2552874685785396"/>
    <n v="0.96400995621426"/>
    <n v="0.64866643160952997"/>
    <n v="8.6188300745039997E-2"/>
    <n v="298.15067522544399"/>
    <n v="1730"/>
    <s v="Military"/>
    <n v="1730"/>
    <s v="US Air Force                                    Brevard County"/>
    <s v="US Air Force"/>
    <m/>
    <m/>
    <m/>
    <n v="0"/>
    <n v="1"/>
    <n v="0.64866643160952997"/>
    <n v="8.6188300745039997E-2"/>
    <n v="1729.33124998414"/>
    <m/>
    <n v="-1"/>
    <n v="-1"/>
    <n v="-1"/>
    <n v="-1"/>
    <n v="0"/>
    <m/>
    <m/>
    <s v="Banana River A"/>
    <n v="-1"/>
    <m/>
    <m/>
    <n v="332"/>
    <x v="1"/>
    <m/>
    <x v="0"/>
    <m/>
    <n v="88.315967725038902"/>
    <n v="1.4025395377000001"/>
  </r>
  <r>
    <n v="820000"/>
    <n v="1400000"/>
    <n v="1400000"/>
    <x v="0"/>
    <x v="0"/>
    <s v="BR1-2"/>
    <s v="62-304.520 (9), F.A.C."/>
    <n v="0.67"/>
    <n v="0.72"/>
    <s v="US Air Force"/>
    <n v="1.3028325748499999E-3"/>
    <n v="3334.79389760299"/>
    <n v="7.2552874685785396"/>
    <n v="0.96400995621426"/>
    <n v="9.4524248540199998E-3"/>
    <n v="1.2559435734399999E-3"/>
    <n v="4.3446781202348603"/>
    <n v="8140"/>
    <s v="Roads and Highways"/>
    <n v="8140"/>
    <s v="US Air Force                                    Brevard County"/>
    <s v="US Air Force"/>
    <m/>
    <m/>
    <m/>
    <n v="0"/>
    <n v="1"/>
    <n v="9.4524248540199998E-3"/>
    <n v="1.2559435734399999E-3"/>
    <n v="299.09143498174802"/>
    <m/>
    <n v="-1"/>
    <n v="-1"/>
    <n v="-1"/>
    <n v="-1"/>
    <n v="0"/>
    <m/>
    <m/>
    <s v="Banana River A"/>
    <n v="-1"/>
    <m/>
    <m/>
    <n v="332"/>
    <x v="1"/>
    <m/>
    <x v="0"/>
    <m/>
    <n v="11.2088453428184"/>
    <n v="0.24257212889999999"/>
  </r>
  <r>
    <n v="820000"/>
    <n v="1400000"/>
    <n v="1400000"/>
    <x v="0"/>
    <x v="0"/>
    <s v="BR1-2"/>
    <s v="62-304.520 (9), F.A.C."/>
    <n v="0.67"/>
    <n v="0.72"/>
    <s v="US Air Force"/>
    <n v="0.617763453829"/>
    <n v="3295.0288975440599"/>
    <n v="6.2618398774302904"/>
    <n v="0.84763806695305"/>
    <n v="3.8683358300055501"/>
    <n v="0.52363981983786001"/>
    <n v="2035.5484322131999"/>
    <n v="1730"/>
    <s v="Military"/>
    <n v="1730"/>
    <s v="US Air Force                                    Brevard County"/>
    <s v="US Air Force"/>
    <m/>
    <m/>
    <m/>
    <n v="0"/>
    <n v="1"/>
    <n v="3.8683358300055501"/>
    <n v="0.52363981983786001"/>
    <n v="2035.5484322131999"/>
    <m/>
    <n v="-1"/>
    <n v="-1"/>
    <n v="-1"/>
    <n v="-1"/>
    <n v="0"/>
    <m/>
    <m/>
    <s v="Banana River A"/>
    <n v="-1"/>
    <m/>
    <m/>
    <n v="332"/>
    <x v="1"/>
    <m/>
    <x v="0"/>
    <m/>
    <n v="200.000000026077"/>
    <n v="1.6508908615"/>
  </r>
  <r>
    <n v="820000"/>
    <n v="1400000"/>
    <n v="1400000"/>
    <x v="0"/>
    <x v="0"/>
    <s v="BR1-2"/>
    <s v="62-304.520 (9), F.A.C."/>
    <n v="0.67"/>
    <n v="0.72"/>
    <s v="Natural Lands"/>
    <n v="0.25100792599554"/>
    <n v="2800.90481759154"/>
    <n v="5.9275211341217604"/>
    <n v="0.79238058879285"/>
    <n v="1.4878547861706399"/>
    <n v="0.19889380819201999"/>
    <n v="703.04930917457398"/>
    <n v="3200"/>
    <s v="Shrub and Brushland"/>
    <n v="3200"/>
    <s v="US Air Force                                    Brevard County"/>
    <s v="US Air Force"/>
    <m/>
    <m/>
    <s v="Natural Lands"/>
    <n v="0"/>
    <n v="1"/>
    <n v="1.4878547861706399"/>
    <n v="0.19889380819201999"/>
    <n v="703.04930917457398"/>
    <m/>
    <n v="-1"/>
    <n v="-1"/>
    <n v="-1"/>
    <n v="-1"/>
    <n v="0"/>
    <m/>
    <m/>
    <s v="Banana River A"/>
    <n v="-1"/>
    <m/>
    <m/>
    <n v="332"/>
    <x v="1"/>
    <m/>
    <x v="0"/>
    <m/>
    <n v="141.32751209675001"/>
    <n v="0.57019408689999995"/>
  </r>
  <r>
    <n v="820000"/>
    <n v="1400000"/>
    <n v="1400000"/>
    <x v="0"/>
    <x v="0"/>
    <s v="BR1-2"/>
    <s v="62-304.520 (9), F.A.C."/>
    <n v="0.67"/>
    <n v="0.72"/>
    <s v="Natural Lands"/>
    <n v="0.14493693675863001"/>
    <n v="2800.90481759154"/>
    <n v="5.9275211341217604"/>
    <n v="0.79238058879285"/>
    <n v="0.85911675575166002"/>
    <n v="0.11484521528663"/>
    <n v="405.95456441421499"/>
    <n v="3100"/>
    <s v="Herbaceous Dry Prairie"/>
    <n v="3100"/>
    <s v="US Air Force                                    Brevard County"/>
    <s v="US Air Force"/>
    <m/>
    <m/>
    <s v="Natural Lands"/>
    <n v="0"/>
    <n v="1"/>
    <n v="0.85911675575166002"/>
    <n v="0.11484521528663"/>
    <n v="405.95456441421499"/>
    <m/>
    <n v="-1"/>
    <n v="-1"/>
    <n v="-1"/>
    <n v="-1"/>
    <n v="0"/>
    <m/>
    <m/>
    <s v="Banana River A"/>
    <n v="-1"/>
    <m/>
    <m/>
    <n v="332"/>
    <x v="1"/>
    <m/>
    <x v="0"/>
    <m/>
    <n v="129.90625313275899"/>
    <n v="0.32924133370000003"/>
  </r>
  <r>
    <n v="820000"/>
    <n v="1400000"/>
    <n v="1400000"/>
    <x v="0"/>
    <x v="0"/>
    <s v="BR1-2"/>
    <s v="62-304.520 (9), F.A.C."/>
    <n v="0.67"/>
    <n v="0.72"/>
    <s v="US Air Force"/>
    <n v="0.12485320876261"/>
    <n v="2800.90481759154"/>
    <n v="5.9275211341217604"/>
    <n v="0.79238058879285"/>
    <n v="0.74007003360331003"/>
    <n v="9.8931259071990005E-2"/>
    <n v="349.70195391496702"/>
    <n v="8140"/>
    <s v="Roads and Highways"/>
    <n v="8140"/>
    <s v="US Air Force                                    Brevard County"/>
    <s v="US Air Force"/>
    <m/>
    <m/>
    <m/>
    <n v="0"/>
    <n v="1"/>
    <n v="0.74007003360331003"/>
    <n v="9.8931259071990005E-2"/>
    <n v="578.63564978732995"/>
    <m/>
    <n v="-1"/>
    <n v="-1"/>
    <n v="-1"/>
    <n v="-1"/>
    <n v="0"/>
    <m/>
    <m/>
    <s v="Banana River A"/>
    <n v="-1"/>
    <m/>
    <m/>
    <n v="332"/>
    <x v="1"/>
    <m/>
    <x v="0"/>
    <m/>
    <n v="122.224318218344"/>
    <n v="0.4692908757"/>
  </r>
  <r>
    <n v="820000"/>
    <n v="1400000"/>
    <n v="1400000"/>
    <x v="0"/>
    <x v="0"/>
    <s v="BR1-2"/>
    <s v="62-304.520 (9), F.A.C."/>
    <n v="0.67"/>
    <n v="0.72"/>
    <s v="US Air Force"/>
    <n v="3.3347182090719997E-2"/>
    <n v="3348.3267226322"/>
    <n v="6.2696183030504802"/>
    <n v="0.83814705766302"/>
    <n v="0.20907410319114"/>
    <n v="2.794984255069E-2"/>
    <n v="111.65726091884601"/>
    <n v="1730"/>
    <s v="Military"/>
    <n v="1730"/>
    <s v="US Air Force                                    Brevard County"/>
    <s v="US Air Force"/>
    <m/>
    <m/>
    <m/>
    <n v="0"/>
    <n v="1"/>
    <n v="0.20907410319114"/>
    <n v="2.794984255069E-2"/>
    <n v="2047.7769563465699"/>
    <m/>
    <n v="-1"/>
    <n v="-1"/>
    <n v="-1"/>
    <n v="-1"/>
    <n v="0"/>
    <m/>
    <m/>
    <s v="Banana River A"/>
    <n v="-1"/>
    <m/>
    <m/>
    <n v="332"/>
    <x v="1"/>
    <m/>
    <x v="0"/>
    <m/>
    <n v="53.141625818771999"/>
    <n v="1.6608085614999999"/>
  </r>
  <r>
    <n v="820000"/>
    <n v="1400000"/>
    <n v="1400000"/>
    <x v="0"/>
    <x v="0"/>
    <s v="BR1-2"/>
    <s v="62-304.520 (9), F.A.C."/>
    <n v="0.67"/>
    <n v="0.72"/>
    <s v="US Air Force"/>
    <n v="0.15861377105487001"/>
    <n v="3355.1521485919602"/>
    <n v="6.1062271347249304"/>
    <n v="0.81387296895135997"/>
    <n v="0.96853171275630001"/>
    <n v="0.129091460765"/>
    <n v="532.17333475102703"/>
    <n v="1730"/>
    <s v="Military"/>
    <n v="1730"/>
    <s v="US Air Force                                    Brevard County"/>
    <s v="US Air Force"/>
    <m/>
    <m/>
    <m/>
    <n v="0"/>
    <n v="1"/>
    <n v="0.96853171275630001"/>
    <n v="0.129091460765"/>
    <n v="532.17333475102703"/>
    <m/>
    <n v="-1"/>
    <n v="-1"/>
    <n v="-1"/>
    <n v="-1"/>
    <n v="0"/>
    <m/>
    <m/>
    <s v="Banana River A"/>
    <n v="-1"/>
    <m/>
    <m/>
    <n v="332"/>
    <x v="1"/>
    <m/>
    <x v="0"/>
    <m/>
    <n v="126.26899834426401"/>
    <n v="0.43160854399999998"/>
  </r>
  <r>
    <n v="820000"/>
    <n v="1400000"/>
    <n v="1400000"/>
    <x v="0"/>
    <x v="0"/>
    <s v="BR1-2"/>
    <s v="62-304.520 (9), F.A.C."/>
    <n v="0.67"/>
    <n v="0.72"/>
    <s v="US Air Force"/>
    <n v="0.22485569755085999"/>
    <n v="3355.1521485919602"/>
    <n v="6.1062271347249304"/>
    <n v="0.81387296895135997"/>
    <n v="1.37301996178261"/>
    <n v="0.18300397415135"/>
    <n v="754.42507676094306"/>
    <n v="8140"/>
    <s v="Roads and Highways"/>
    <n v="8140"/>
    <s v="US Air Force                                    Brevard County"/>
    <s v="US Air Force"/>
    <m/>
    <m/>
    <m/>
    <n v="0"/>
    <n v="1"/>
    <n v="1.37301996178261"/>
    <n v="0.18300397415135"/>
    <n v="754.42507676094306"/>
    <m/>
    <n v="-1"/>
    <n v="-1"/>
    <n v="-1"/>
    <n v="-1"/>
    <n v="0"/>
    <m/>
    <m/>
    <s v="Banana River A"/>
    <n v="-1"/>
    <m/>
    <m/>
    <n v="332"/>
    <x v="1"/>
    <m/>
    <x v="0"/>
    <m/>
    <n v="151.26480178083"/>
    <n v="0.61186137610000002"/>
  </r>
  <r>
    <n v="820000"/>
    <n v="1400000"/>
    <n v="1400000"/>
    <x v="0"/>
    <x v="0"/>
    <s v="BR1-2"/>
    <s v="62-304.520 (9), F.A.C."/>
    <n v="0.67"/>
    <n v="0.72"/>
    <s v="US Air Force"/>
    <n v="0.23429384227030001"/>
    <n v="3355.1521485919602"/>
    <n v="6.1062271347249304"/>
    <n v="0.81387296895135997"/>
    <n v="1.4306514171699101"/>
    <n v="0.19068542501555"/>
    <n v="786.09148829509002"/>
    <n v="1730"/>
    <s v="Military"/>
    <n v="1730"/>
    <s v="US Air Force                                    Brevard County"/>
    <s v="US Air Force"/>
    <m/>
    <m/>
    <m/>
    <n v="0"/>
    <n v="1"/>
    <n v="1.4306514171699101"/>
    <n v="0.19068542501555"/>
    <n v="786.09148829509002"/>
    <m/>
    <n v="-1"/>
    <n v="-1"/>
    <n v="-1"/>
    <n v="-1"/>
    <n v="0"/>
    <m/>
    <m/>
    <s v="Banana River A"/>
    <n v="-1"/>
    <m/>
    <m/>
    <n v="332"/>
    <x v="1"/>
    <m/>
    <x v="0"/>
    <m/>
    <n v="147.50312844140601"/>
    <n v="0.63754378609999995"/>
  </r>
  <r>
    <n v="820000"/>
    <n v="1400000"/>
    <n v="1400000"/>
    <x v="0"/>
    <x v="0"/>
    <s v="BR1-2"/>
    <s v="62-304.520 (9), F.A.C."/>
    <n v="0.67"/>
    <n v="0.72"/>
    <s v="Natural Lands"/>
    <n v="0.14282137295076"/>
    <n v="1776.30956838068"/>
    <n v="1.79465612504163"/>
    <n v="0.19545706786634001"/>
    <n v="0.25631525175294001"/>
    <n v="2.7915446785600002E-2"/>
    <n v="253.69497134170999"/>
    <n v="5300"/>
    <s v="Reservoirs"/>
    <n v="5300"/>
    <s v="US Air Force                                    Brevard County"/>
    <s v="US Air Force"/>
    <m/>
    <m/>
    <s v="Natural Lands"/>
    <n v="0"/>
    <n v="1"/>
    <n v="0.25631525175294001"/>
    <n v="2.7915446785600002E-2"/>
    <n v="253.69497134170999"/>
    <m/>
    <n v="-1"/>
    <n v="-1"/>
    <n v="-1"/>
    <n v="-1"/>
    <n v="0"/>
    <m/>
    <m/>
    <s v="Banana River A"/>
    <n v="-1"/>
    <m/>
    <m/>
    <n v="332"/>
    <x v="1"/>
    <m/>
    <x v="0"/>
    <m/>
    <n v="105.178585545522"/>
    <n v="0.20575423470000001"/>
  </r>
  <r>
    <n v="820000"/>
    <n v="1400000"/>
    <n v="1400000"/>
    <x v="0"/>
    <x v="0"/>
    <s v="BR1-2"/>
    <s v="62-304.520 (9), F.A.C."/>
    <n v="0.67"/>
    <n v="0.72"/>
    <s v="Natural Lands"/>
    <n v="0.47494208078618"/>
    <n v="1776.30956838068"/>
    <n v="1.79465612504163"/>
    <n v="0.19545706786634001"/>
    <n v="0.85235771432295004"/>
    <n v="9.2830786516809996E-2"/>
    <n v="843.64416252714"/>
    <n v="3100"/>
    <s v="Herbaceous Dry Prairie"/>
    <n v="3100"/>
    <s v="US Air Force                                    Brevard County"/>
    <s v="US Air Force"/>
    <m/>
    <m/>
    <s v="Natural Lands"/>
    <n v="0"/>
    <n v="1"/>
    <n v="0.85235771432295004"/>
    <n v="9.2830786516809996E-2"/>
    <n v="843.64416252714"/>
    <m/>
    <n v="-1"/>
    <n v="-1"/>
    <n v="-1"/>
    <n v="-1"/>
    <n v="0"/>
    <m/>
    <m/>
    <s v="Banana River A"/>
    <n v="-1"/>
    <m/>
    <m/>
    <n v="332"/>
    <x v="1"/>
    <m/>
    <x v="0"/>
    <m/>
    <n v="184.80171470100899"/>
    <n v="0.684220732"/>
  </r>
  <r>
    <n v="820000"/>
    <n v="1400000"/>
    <n v="1400000"/>
    <x v="0"/>
    <x v="0"/>
    <s v="BR1-2"/>
    <s v="62-304.520 (9), F.A.C."/>
    <n v="0.67"/>
    <n v="0.72"/>
    <s v="US Air Force"/>
    <n v="1.688595785508E-2"/>
    <n v="3318.5940754410699"/>
    <n v="7.1328991721214896"/>
    <n v="0.95093106235722002"/>
    <n v="0.12044583480502"/>
    <n v="1.6057381842050002E-2"/>
    <n v="56.037639696036003"/>
    <n v="1730"/>
    <s v="Military"/>
    <n v="1730"/>
    <s v="US Air Force                                    Brevard County"/>
    <s v="US Air Force"/>
    <m/>
    <m/>
    <m/>
    <n v="0"/>
    <n v="1"/>
    <n v="0.12044583480502"/>
    <n v="1.6057381842050002E-2"/>
    <n v="2050.1061371372298"/>
    <m/>
    <n v="-1"/>
    <n v="-1"/>
    <n v="-1"/>
    <n v="-1"/>
    <n v="0"/>
    <m/>
    <m/>
    <s v="Banana River A"/>
    <n v="-1"/>
    <m/>
    <m/>
    <n v="332"/>
    <x v="1"/>
    <m/>
    <x v="0"/>
    <m/>
    <n v="40.577812185313199"/>
    <n v="1.662697597"/>
  </r>
  <r>
    <n v="820000"/>
    <n v="1400000"/>
    <n v="1400000"/>
    <x v="0"/>
    <x v="0"/>
    <s v="BR1-2"/>
    <s v="62-304.520 (9), F.A.C."/>
    <n v="0.67"/>
    <n v="0.72"/>
    <s v="US Air Force"/>
    <n v="3.2110532970829997E-2"/>
    <n v="3358.49553455671"/>
    <n v="7.08833861314708"/>
    <n v="0.95183492756662003"/>
    <n v="0.22761033074590001"/>
    <n v="3.0563926824419999E-2"/>
    <n v="107.843081594785"/>
    <n v="1730"/>
    <s v="Military"/>
    <n v="1730"/>
    <s v="US Air Force                                    Brevard County"/>
    <s v="US Air Force"/>
    <m/>
    <m/>
    <m/>
    <n v="0"/>
    <n v="1"/>
    <n v="0.22761033074590001"/>
    <n v="3.0563926824419999E-2"/>
    <n v="107.843081594784"/>
    <m/>
    <n v="-1"/>
    <n v="-1"/>
    <n v="-1"/>
    <n v="-1"/>
    <n v="0"/>
    <m/>
    <m/>
    <s v="Banana River A"/>
    <n v="-1"/>
    <m/>
    <m/>
    <n v="332"/>
    <x v="1"/>
    <m/>
    <x v="0"/>
    <m/>
    <n v="56.846727815992899"/>
    <n v="8.7463975299999996E-2"/>
  </r>
  <r>
    <n v="820000"/>
    <n v="1400000"/>
    <n v="1400000"/>
    <x v="0"/>
    <x v="0"/>
    <s v="BR1-2"/>
    <s v="62-304.520 (9), F.A.C."/>
    <n v="0.67"/>
    <n v="0.72"/>
    <s v="US Air Force"/>
    <n v="0.37699769504209002"/>
    <n v="3358.49553455671"/>
    <n v="7.08833861314708"/>
    <n v="0.95183492756662003"/>
    <n v="2.6722873188342899"/>
    <n v="0.35883957375316999"/>
    <n v="1266.14507533703"/>
    <n v="1730"/>
    <s v="Military"/>
    <n v="1730"/>
    <s v="US Air Force                                    Brevard County"/>
    <s v="US Air Force"/>
    <m/>
    <m/>
    <m/>
    <n v="0"/>
    <n v="1"/>
    <n v="2.6722873188342899"/>
    <n v="0.35883957375316999"/>
    <n v="1266.14507533703"/>
    <m/>
    <n v="-1"/>
    <n v="-1"/>
    <n v="-1"/>
    <n v="-1"/>
    <n v="0"/>
    <m/>
    <m/>
    <s v="Banana River A"/>
    <n v="-1"/>
    <m/>
    <m/>
    <n v="332"/>
    <x v="1"/>
    <m/>
    <x v="0"/>
    <m/>
    <n v="170.86034771827801"/>
    <n v="1.0268816507"/>
  </r>
  <r>
    <n v="820000"/>
    <n v="1400000"/>
    <n v="1400000"/>
    <x v="0"/>
    <x v="0"/>
    <s v="BR1-2"/>
    <s v="62-304.520 (9), F.A.C."/>
    <n v="0.67"/>
    <n v="0.72"/>
    <s v="US Air Force"/>
    <n v="0.20865519943763"/>
    <n v="3358.49553455671"/>
    <n v="7.08833861314708"/>
    <n v="0.95183492756662003"/>
    <n v="1.4790187070076799"/>
    <n v="0.19860530664310999"/>
    <n v="700.76755557333297"/>
    <n v="8140"/>
    <s v="Roads and Highways"/>
    <n v="8140"/>
    <s v="US Air Force                                    Brevard County"/>
    <s v="US Air Force"/>
    <m/>
    <m/>
    <m/>
    <n v="0"/>
    <n v="1"/>
    <n v="1.4790187070076799"/>
    <n v="0.19860530664310999"/>
    <n v="700.76755557333297"/>
    <m/>
    <n v="-1"/>
    <n v="-1"/>
    <n v="-1"/>
    <n v="-1"/>
    <n v="0"/>
    <m/>
    <m/>
    <s v="Banana River A"/>
    <n v="-1"/>
    <m/>
    <m/>
    <n v="332"/>
    <x v="1"/>
    <m/>
    <x v="0"/>
    <m/>
    <n v="139.66426337315301"/>
    <n v="0.56834351630000002"/>
  </r>
  <r>
    <n v="820000"/>
    <n v="1400000"/>
    <n v="1400000"/>
    <x v="0"/>
    <x v="0"/>
    <s v="BR1-2"/>
    <s v="62-304.520 (9), F.A.C."/>
    <n v="0.67"/>
    <n v="0.72"/>
    <s v="Natural Lands"/>
    <n v="0.38609480163467003"/>
    <n v="2705.36110179249"/>
    <n v="5.6882500267460401"/>
    <n v="0.76275292071359002"/>
    <n v="2.1962037657249298"/>
    <n v="0.29449493761918"/>
    <n v="1044.52585794673"/>
    <n v="3200"/>
    <s v="Shrub and Brushland"/>
    <n v="3200"/>
    <s v="US Air Force                                    Brevard County"/>
    <s v="US Air Force"/>
    <m/>
    <m/>
    <s v="Natural Lands"/>
    <n v="0"/>
    <n v="1"/>
    <n v="2.1962037657249298"/>
    <n v="0.29449493761918"/>
    <n v="1044.52585794673"/>
    <m/>
    <n v="-1"/>
    <n v="-1"/>
    <n v="-1"/>
    <n v="-1"/>
    <n v="0"/>
    <m/>
    <m/>
    <s v="Banana River A"/>
    <n v="-1"/>
    <m/>
    <m/>
    <n v="332"/>
    <x v="1"/>
    <m/>
    <x v="0"/>
    <m/>
    <n v="172.82373722083801"/>
    <n v="0.84714181499999996"/>
  </r>
  <r>
    <n v="820000"/>
    <n v="1400000"/>
    <n v="1400000"/>
    <x v="0"/>
    <x v="0"/>
    <s v="BR1-2"/>
    <s v="62-304.520 (9), F.A.C."/>
    <n v="0.67"/>
    <n v="0.72"/>
    <s v="US Air Force"/>
    <n v="2.4594948920349999E-2"/>
    <n v="2705.36110179249"/>
    <n v="5.6882500267460401"/>
    <n v="0.76275292071359002"/>
    <n v="0.13990221885401999"/>
    <n v="1.87598691238E-2"/>
    <n v="66.538218109699002"/>
    <n v="1730"/>
    <s v="Military"/>
    <n v="1730"/>
    <s v="US Air Force                                    Brevard County"/>
    <s v="US Air Force"/>
    <m/>
    <m/>
    <m/>
    <n v="0"/>
    <n v="1"/>
    <n v="0.13990221885401999"/>
    <n v="1.87598691238E-2"/>
    <n v="66.538218109698505"/>
    <m/>
    <n v="-1"/>
    <n v="-1"/>
    <n v="-1"/>
    <n v="-1"/>
    <n v="0"/>
    <m/>
    <m/>
    <s v="Banana River A"/>
    <n v="-1"/>
    <m/>
    <m/>
    <n v="332"/>
    <x v="1"/>
    <m/>
    <x v="0"/>
    <m/>
    <n v="45.078623882477899"/>
    <n v="5.3964491599999997E-2"/>
  </r>
  <r>
    <n v="820000"/>
    <n v="1400000"/>
    <n v="1400000"/>
    <x v="0"/>
    <x v="0"/>
    <s v="BR1-2"/>
    <s v="62-304.520 (9), F.A.C."/>
    <n v="0.67"/>
    <n v="0.72"/>
    <s v="Natural Lands"/>
    <n v="3.182129699992E-2"/>
    <n v="2705.36110179249"/>
    <n v="5.6882500267460401"/>
    <n v="0.76275292071359002"/>
    <n v="0.18100749351093001"/>
    <n v="2.4271787227589998E-2"/>
    <n v="86.088099112191401"/>
    <n v="3200"/>
    <s v="Shrub and Brushland"/>
    <n v="3200"/>
    <s v="US Air Force                                    Brevard County"/>
    <s v="US Air Force"/>
    <m/>
    <m/>
    <s v="Natural Lands"/>
    <n v="0"/>
    <n v="1"/>
    <n v="0.18100749351093001"/>
    <n v="2.4271787227589998E-2"/>
    <n v="86.088099112191699"/>
    <m/>
    <n v="-1"/>
    <n v="-1"/>
    <n v="-1"/>
    <n v="-1"/>
    <n v="0"/>
    <m/>
    <m/>
    <s v="Banana River A"/>
    <n v="-1"/>
    <m/>
    <m/>
    <n v="332"/>
    <x v="1"/>
    <m/>
    <x v="0"/>
    <m/>
    <n v="56.647264272274199"/>
    <n v="6.9820031699999993E-2"/>
  </r>
  <r>
    <n v="820000"/>
    <n v="1400000"/>
    <n v="1400000"/>
    <x v="0"/>
    <x v="0"/>
    <s v="BR1-2"/>
    <s v="62-304.520 (9), F.A.C."/>
    <n v="0.67"/>
    <n v="0.72"/>
    <s v="US Air Force"/>
    <n v="0.1752524820894"/>
    <n v="2705.36110179249"/>
    <n v="5.6882500267460401"/>
    <n v="0.76275292071359002"/>
    <n v="0.99687993593234003"/>
    <n v="0.13367434257599001"/>
    <n v="474.12124803724799"/>
    <n v="8140"/>
    <s v="Roads and Highways"/>
    <n v="8140"/>
    <s v="US Air Force                                    Brevard County"/>
    <s v="US Air Force"/>
    <m/>
    <m/>
    <m/>
    <n v="0"/>
    <n v="1"/>
    <n v="0.99687993593234003"/>
    <n v="0.13367434257599001"/>
    <n v="474.12124803724799"/>
    <m/>
    <n v="-1"/>
    <n v="-1"/>
    <n v="-1"/>
    <n v="-1"/>
    <n v="0"/>
    <m/>
    <m/>
    <s v="Banana River A"/>
    <n v="-1"/>
    <m/>
    <m/>
    <n v="332"/>
    <x v="1"/>
    <m/>
    <x v="0"/>
    <m/>
    <n v="135.64396283492999"/>
    <n v="0.38452655959999998"/>
  </r>
  <r>
    <n v="820000"/>
    <n v="1400000"/>
    <n v="1400000"/>
    <x v="0"/>
    <x v="0"/>
    <s v="BR1-2"/>
    <s v="62-304.520 (9), F.A.C."/>
    <n v="0.67"/>
    <n v="0.72"/>
    <s v="US Air Force"/>
    <n v="0.40397191560144002"/>
    <n v="3320.8798349138601"/>
    <n v="6.4824743307316002"/>
    <n v="0.87607269552391998"/>
    <n v="2.6187375732228402"/>
    <n v="0.35390876501690999"/>
    <n v="1341.54218839236"/>
    <n v="1730"/>
    <s v="Military"/>
    <n v="1730"/>
    <s v="US Air Force                                    Brevard County"/>
    <s v="US Air Force"/>
    <m/>
    <m/>
    <m/>
    <n v="0"/>
    <n v="1"/>
    <n v="2.6187375732228402"/>
    <n v="0.35390876501690999"/>
    <n v="1835.0040801785101"/>
    <m/>
    <n v="-1"/>
    <n v="-1"/>
    <n v="-1"/>
    <n v="-1"/>
    <n v="0"/>
    <m/>
    <m/>
    <s v="Banana River A"/>
    <n v="-1"/>
    <m/>
    <m/>
    <n v="332"/>
    <x v="1"/>
    <m/>
    <x v="0"/>
    <m/>
    <n v="168.43779415409699"/>
    <n v="1.4882433740000001"/>
  </r>
  <r>
    <n v="820000"/>
    <n v="1400000"/>
    <n v="1400000"/>
    <x v="0"/>
    <x v="0"/>
    <s v="BR1-2"/>
    <s v="62-304.520 (9), F.A.C."/>
    <n v="0.67"/>
    <n v="0.72"/>
    <s v="US Air Force"/>
    <n v="0.61776345375996"/>
    <n v="3295.2486948635001"/>
    <n v="6.2622075612519401"/>
    <n v="0.84768355892487002"/>
    <n v="3.8685629712007801"/>
    <n v="0.52366792305695997"/>
    <n v="2035.6842147369"/>
    <n v="1730"/>
    <s v="Military"/>
    <n v="1730"/>
    <s v="US Air Force                                    Brevard County"/>
    <s v="US Air Force"/>
    <m/>
    <m/>
    <m/>
    <n v="0"/>
    <n v="1"/>
    <n v="3.8685629712007801"/>
    <n v="0.52366792305695997"/>
    <n v="2035.6842147369"/>
    <m/>
    <n v="-1"/>
    <n v="-1"/>
    <n v="-1"/>
    <n v="-1"/>
    <n v="0"/>
    <m/>
    <m/>
    <s v="Banana River A"/>
    <n v="-1"/>
    <m/>
    <m/>
    <n v="332"/>
    <x v="1"/>
    <m/>
    <x v="0"/>
    <m/>
    <n v="200.00000001490099"/>
    <n v="1.6510009852"/>
  </r>
  <r>
    <n v="820000"/>
    <n v="1400000"/>
    <n v="1400000"/>
    <x v="0"/>
    <x v="0"/>
    <s v="BR1-2"/>
    <s v="62-304.520 (9), F.A.C."/>
    <n v="0.67"/>
    <n v="0.72"/>
    <s v="Natural Lands"/>
    <n v="0.37486551535884"/>
    <n v="1212.92652631081"/>
    <n v="0"/>
    <n v="0"/>
    <n v="0"/>
    <n v="0"/>
    <n v="454.68432737791397"/>
    <n v="5300"/>
    <s v="Reservoirs"/>
    <n v="5300"/>
    <s v="US Air Force                                    Brevard County"/>
    <s v="US Air Force"/>
    <m/>
    <m/>
    <s v="Natural Lands"/>
    <n v="0"/>
    <n v="1"/>
    <n v="0"/>
    <n v="0"/>
    <n v="454.68432737791397"/>
    <m/>
    <n v="-1"/>
    <n v="-1"/>
    <n v="-1"/>
    <n v="-1"/>
    <n v="0"/>
    <m/>
    <m/>
    <s v="Banana River A"/>
    <n v="-1"/>
    <m/>
    <m/>
    <n v="332"/>
    <x v="1"/>
    <m/>
    <x v="0"/>
    <m/>
    <n v="156.19891005859401"/>
    <n v="0.36876263370000001"/>
  </r>
  <r>
    <n v="820000"/>
    <n v="1400000"/>
    <n v="1400000"/>
    <x v="0"/>
    <x v="0"/>
    <s v="BR1-2"/>
    <s v="62-304.520 (9), F.A.C."/>
    <n v="0.67"/>
    <n v="0.72"/>
    <s v="Natural Lands"/>
    <n v="4.2312413105949999E-2"/>
    <n v="1212.92652631081"/>
    <n v="0"/>
    <n v="0"/>
    <n v="0"/>
    <n v="0"/>
    <n v="51.3218482484316"/>
    <n v="6430"/>
    <s v="Wet prairies"/>
    <n v="6430"/>
    <s v="US Air Force                                    Brevard County"/>
    <s v="US Air Force"/>
    <m/>
    <m/>
    <s v="Natural Lands"/>
    <n v="0"/>
    <n v="1"/>
    <n v="0"/>
    <n v="0"/>
    <n v="51.358236223839597"/>
    <m/>
    <n v="-1"/>
    <n v="-1"/>
    <n v="-1"/>
    <n v="-1"/>
    <n v="0"/>
    <m/>
    <m/>
    <s v="Banana River A"/>
    <n v="-1"/>
    <m/>
    <m/>
    <n v="332"/>
    <x v="1"/>
    <m/>
    <x v="0"/>
    <m/>
    <n v="63.142060458805901"/>
    <n v="4.1653070700000003E-2"/>
  </r>
  <r>
    <n v="820000"/>
    <n v="1400000"/>
    <n v="1400000"/>
    <x v="0"/>
    <x v="0"/>
    <s v="BR1-2"/>
    <s v="62-304.520 (9), F.A.C."/>
    <n v="0.67"/>
    <n v="0.72"/>
    <s v="Natural Lands"/>
    <n v="0.20055552498599"/>
    <n v="1212.92652631081"/>
    <n v="0"/>
    <n v="0"/>
    <n v="0"/>
    <n v="0"/>
    <n v="243.25911625369801"/>
    <n v="3100"/>
    <s v="Herbaceous Dry Prairie"/>
    <n v="3100"/>
    <s v="US Air Force                                    Brevard County"/>
    <s v="US Air Force"/>
    <m/>
    <m/>
    <s v="Natural Lands"/>
    <n v="0"/>
    <n v="1"/>
    <n v="0"/>
    <n v="0"/>
    <n v="243.25911625369801"/>
    <m/>
    <n v="-1"/>
    <n v="-1"/>
    <n v="-1"/>
    <n v="-1"/>
    <n v="0"/>
    <m/>
    <m/>
    <s v="Banana River A"/>
    <n v="-1"/>
    <m/>
    <m/>
    <n v="332"/>
    <x v="1"/>
    <m/>
    <x v="0"/>
    <m/>
    <n v="168.14430034974001"/>
    <n v="0.19729044300000001"/>
  </r>
  <r>
    <n v="820000"/>
    <n v="1400000"/>
    <n v="1400000"/>
    <x v="0"/>
    <x v="0"/>
    <s v="BR1-2"/>
    <s v="62-304.520 (9), F.A.C."/>
    <n v="0.67"/>
    <n v="0.72"/>
    <s v="Natural Lands"/>
    <n v="1.8559378603229999E-2"/>
    <n v="3334.24628094953"/>
    <n v="7.2898846907576296"/>
    <n v="0.96707840901695996"/>
    <n v="0.13529572994967001"/>
    <n v="1.7948374331949998E-2"/>
    <n v="61.8815390845607"/>
    <n v="3200"/>
    <s v="Shrub and Brushland"/>
    <n v="3200"/>
    <s v="US Air Force                                    Brevard County"/>
    <s v="US Air Force"/>
    <m/>
    <m/>
    <s v="Natural Lands"/>
    <n v="0"/>
    <n v="1"/>
    <n v="0.13529572994967001"/>
    <n v="1.7948374331949998E-2"/>
    <n v="61.881539084562398"/>
    <m/>
    <n v="-1"/>
    <n v="-1"/>
    <n v="-1"/>
    <n v="-1"/>
    <n v="0"/>
    <m/>
    <m/>
    <s v="Banana River A"/>
    <n v="-1"/>
    <m/>
    <m/>
    <n v="332"/>
    <x v="1"/>
    <m/>
    <x v="0"/>
    <m/>
    <n v="45.274803786699202"/>
    <n v="5.01877851E-2"/>
  </r>
  <r>
    <n v="820000"/>
    <n v="1400000"/>
    <n v="1400000"/>
    <x v="0"/>
    <x v="0"/>
    <s v="BR1-2"/>
    <s v="62-304.520 (9), F.A.C."/>
    <n v="0.67"/>
    <n v="0.72"/>
    <s v="Natural Lands"/>
    <n v="3.5941158449129998E-2"/>
    <n v="3334.24628094953"/>
    <n v="7.2898846907576296"/>
    <n v="0.96707840901695996"/>
    <n v="0.26200690074645999"/>
    <n v="3.4757918331210003E-2"/>
    <n v="119.836673892056"/>
    <n v="3100"/>
    <s v="Herbaceous Dry Prairie"/>
    <n v="3100"/>
    <s v="US Air Force                                    Brevard County"/>
    <s v="US Air Force"/>
    <m/>
    <m/>
    <s v="Natural Lands"/>
    <n v="0"/>
    <n v="1"/>
    <n v="0.26200690074645999"/>
    <n v="3.4757918331210003E-2"/>
    <n v="119.836673892055"/>
    <m/>
    <n v="-1"/>
    <n v="-1"/>
    <n v="-1"/>
    <n v="-1"/>
    <n v="0"/>
    <m/>
    <m/>
    <s v="Banana River A"/>
    <n v="-1"/>
    <m/>
    <m/>
    <n v="332"/>
    <x v="1"/>
    <m/>
    <x v="0"/>
    <m/>
    <n v="49.041228912094297"/>
    <n v="9.7191138600000004E-2"/>
  </r>
  <r>
    <n v="820000"/>
    <n v="1400000"/>
    <n v="1400000"/>
    <x v="0"/>
    <x v="0"/>
    <s v="BR1-2"/>
    <s v="62-304.520 (9), F.A.C."/>
    <n v="0.67"/>
    <n v="0.72"/>
    <s v="US Air Force"/>
    <n v="2.7212285340940001E-2"/>
    <n v="3334.24628094953"/>
    <n v="7.2898846907576296"/>
    <n v="0.96707840901695996"/>
    <n v="0.19837442230749999"/>
    <n v="2.6316413613240001E-2"/>
    <n v="90.732461194193505"/>
    <n v="8140"/>
    <s v="Roads and Highways"/>
    <n v="8140"/>
    <s v="US Air Force                                    Brevard County"/>
    <s v="US Air Force"/>
    <m/>
    <m/>
    <m/>
    <n v="0"/>
    <n v="1"/>
    <n v="0.19837442230749999"/>
    <n v="2.6316413613240001E-2"/>
    <n v="90.732461194195196"/>
    <m/>
    <n v="-1"/>
    <n v="-1"/>
    <n v="-1"/>
    <n v="-1"/>
    <n v="0"/>
    <m/>
    <m/>
    <s v="Banana River A"/>
    <n v="-1"/>
    <m/>
    <m/>
    <n v="332"/>
    <x v="1"/>
    <m/>
    <x v="0"/>
    <m/>
    <n v="44.800379274662298"/>
    <n v="7.3586748699999996E-2"/>
  </r>
  <r>
    <n v="820000"/>
    <n v="1400000"/>
    <n v="1400000"/>
    <x v="0"/>
    <x v="0"/>
    <s v="BR1-2"/>
    <s v="62-304.520 (9), F.A.C."/>
    <n v="0.67"/>
    <n v="0.72"/>
    <s v="US Air Force"/>
    <n v="2.9462692508500001E-2"/>
    <n v="3334.24628094953"/>
    <n v="7.2898846907576296"/>
    <n v="0.96707840901695996"/>
    <n v="0.21477963106626999"/>
    <n v="2.8492733796479999E-2"/>
    <n v="98.235872923255897"/>
    <n v="1730"/>
    <s v="Military"/>
    <n v="1730"/>
    <s v="US Air Force                                    Brevard County"/>
    <s v="US Air Force"/>
    <m/>
    <m/>
    <m/>
    <n v="0"/>
    <n v="1"/>
    <n v="0.21477963106626999"/>
    <n v="2.8492733796479999E-2"/>
    <n v="149.86950507229699"/>
    <m/>
    <n v="-1"/>
    <n v="-1"/>
    <n v="-1"/>
    <n v="-1"/>
    <n v="0"/>
    <m/>
    <m/>
    <s v="Banana River A"/>
    <n v="-1"/>
    <m/>
    <m/>
    <n v="332"/>
    <x v="1"/>
    <m/>
    <x v="0"/>
    <m/>
    <n v="66.053942574949303"/>
    <n v="0.12154866590000001"/>
  </r>
  <r>
    <n v="820000"/>
    <n v="1400000"/>
    <n v="1400000"/>
    <x v="0"/>
    <x v="0"/>
    <s v="BR1-2"/>
    <s v="62-304.520 (9), F.A.C."/>
    <n v="0.67"/>
    <n v="0.72"/>
    <s v="US Air Force"/>
    <n v="0.14450279490807"/>
    <n v="3334.24628094953"/>
    <n v="7.2898846907576296"/>
    <n v="0.96707840901695996"/>
    <n v="1.0534087123720499"/>
    <n v="0.1397455329982"/>
    <n v="481.80790650905902"/>
    <n v="8140"/>
    <s v="Roads and Highways"/>
    <n v="8140"/>
    <s v="US Air Force                                    Brevard County"/>
    <s v="US Air Force"/>
    <m/>
    <m/>
    <m/>
    <n v="0"/>
    <n v="1"/>
    <n v="1.0534087123720499"/>
    <n v="0.1397455329982"/>
    <n v="481.80790650905902"/>
    <m/>
    <n v="-1"/>
    <n v="-1"/>
    <n v="-1"/>
    <n v="-1"/>
    <n v="0"/>
    <m/>
    <m/>
    <s v="Banana River A"/>
    <n v="-1"/>
    <m/>
    <m/>
    <n v="332"/>
    <x v="1"/>
    <m/>
    <x v="0"/>
    <m/>
    <n v="108.47283473205501"/>
    <n v="0.3907606703"/>
  </r>
  <r>
    <n v="820000"/>
    <n v="1400000"/>
    <n v="1400000"/>
    <x v="0"/>
    <x v="0"/>
    <s v="BR1-2"/>
    <s v="62-304.520 (9), F.A.C."/>
    <n v="0.67"/>
    <n v="0.72"/>
    <s v="US Air Force"/>
    <n v="0.34659917944670998"/>
    <n v="3334.24628094953"/>
    <n v="7.2898846907576296"/>
    <n v="0.96707840901695996"/>
    <n v="2.52666805207777"/>
    <n v="0.33518858302590998"/>
    <n v="1155.6470250503701"/>
    <n v="1730"/>
    <s v="Military"/>
    <n v="1730"/>
    <s v="US Air Force                                    Brevard County"/>
    <s v="US Air Force"/>
    <m/>
    <m/>
    <m/>
    <n v="0"/>
    <n v="1"/>
    <n v="2.52666805207777"/>
    <n v="0.33518858302590998"/>
    <n v="1155.6470250503701"/>
    <m/>
    <n v="-1"/>
    <n v="-1"/>
    <n v="-1"/>
    <n v="-1"/>
    <n v="0"/>
    <m/>
    <m/>
    <s v="Banana River A"/>
    <n v="-1"/>
    <m/>
    <m/>
    <n v="332"/>
    <x v="1"/>
    <m/>
    <x v="0"/>
    <m/>
    <n v="154.27727584936301"/>
    <n v="0.9372644161"/>
  </r>
  <r>
    <n v="820000"/>
    <n v="1400000"/>
    <n v="1400000"/>
    <x v="0"/>
    <x v="0"/>
    <s v="BR1-2"/>
    <s v="62-304.520 (9), F.A.C."/>
    <n v="0.67"/>
    <n v="0.72"/>
    <s v="Natural Lands"/>
    <n v="0.41186158789444"/>
    <n v="1332.2462099966399"/>
    <n v="0"/>
    <n v="0"/>
    <n v="0"/>
    <n v="0"/>
    <n v="548.70103951557701"/>
    <n v="5300"/>
    <s v="Reservoirs"/>
    <n v="5300"/>
    <s v="US Air Force                                    Brevard County"/>
    <s v="US Air Force"/>
    <m/>
    <m/>
    <s v="Natural Lands"/>
    <n v="0"/>
    <n v="1"/>
    <n v="0"/>
    <n v="0"/>
    <n v="548.70103951557701"/>
    <m/>
    <n v="-1"/>
    <n v="-1"/>
    <n v="-1"/>
    <n v="-1"/>
    <n v="0"/>
    <m/>
    <m/>
    <s v="Banana River A"/>
    <n v="-1"/>
    <m/>
    <m/>
    <n v="332"/>
    <x v="1"/>
    <m/>
    <x v="0"/>
    <m/>
    <n v="175.43343184717099"/>
    <n v="0.44501300849999997"/>
  </r>
  <r>
    <n v="820000"/>
    <n v="1400000"/>
    <n v="1400000"/>
    <x v="0"/>
    <x v="0"/>
    <s v="BR1-2"/>
    <s v="62-304.520 (9), F.A.C."/>
    <n v="0.67"/>
    <n v="0.72"/>
    <s v="US Air Force"/>
    <n v="0.20590181326820001"/>
    <n v="1332.2462099966399"/>
    <n v="0"/>
    <n v="0"/>
    <n v="0"/>
    <n v="0"/>
    <n v="274.31191035800202"/>
    <n v="1730"/>
    <s v="Military"/>
    <n v="1730"/>
    <s v="US Air Force                                    Brevard County"/>
    <s v="US Air Force"/>
    <m/>
    <m/>
    <m/>
    <n v="0"/>
    <n v="1"/>
    <n v="0"/>
    <n v="0"/>
    <n v="274.31191035800202"/>
    <m/>
    <n v="-1"/>
    <n v="-1"/>
    <n v="-1"/>
    <n v="-1"/>
    <n v="0"/>
    <m/>
    <m/>
    <s v="Banana River A"/>
    <n v="-1"/>
    <m/>
    <m/>
    <n v="332"/>
    <x v="1"/>
    <m/>
    <x v="0"/>
    <m/>
    <n v="137.21735445987201"/>
    <n v="0.22247519090000001"/>
  </r>
  <r>
    <n v="820000"/>
    <n v="1400000"/>
    <n v="1400000"/>
    <x v="0"/>
    <x v="0"/>
    <s v="BR1-2"/>
    <s v="62-304.520 (9), F.A.C."/>
    <n v="0.67"/>
    <n v="0.72"/>
    <s v="Natural Lands"/>
    <n v="0.29073787418022001"/>
    <n v="3088.5891162504599"/>
    <n v="6.3876313171613601"/>
    <n v="0.86096387946301001"/>
    <n v="1.85712635019849"/>
    <n v="0.25031480806103001"/>
    <n v="897.96983387482396"/>
    <n v="3200"/>
    <s v="Shrub and Brushland"/>
    <n v="3200"/>
    <s v="US Air Force                                    Brevard County"/>
    <s v="US Air Force"/>
    <m/>
    <m/>
    <s v="Natural Lands"/>
    <n v="0"/>
    <n v="1"/>
    <n v="1.85712635019849"/>
    <n v="0.25031480806103001"/>
    <n v="897.96983387482396"/>
    <m/>
    <n v="-1"/>
    <n v="-1"/>
    <n v="-1"/>
    <n v="-1"/>
    <n v="0"/>
    <m/>
    <m/>
    <s v="Banana River A"/>
    <n v="-1"/>
    <m/>
    <m/>
    <n v="332"/>
    <x v="1"/>
    <m/>
    <x v="0"/>
    <m/>
    <n v="152.06303496236001"/>
    <n v="0.72828048170000004"/>
  </r>
  <r>
    <n v="820000"/>
    <n v="1400000"/>
    <n v="1400000"/>
    <x v="0"/>
    <x v="0"/>
    <s v="BR1-2"/>
    <s v="62-304.520 (9), F.A.C."/>
    <n v="0.67"/>
    <n v="0.72"/>
    <s v="US Air Force"/>
    <n v="0.32702572495518001"/>
    <n v="3088.5891162504599"/>
    <n v="6.3876313171613601"/>
    <n v="0.86096387946301001"/>
    <n v="2.08891976224113"/>
    <n v="0.28155733684161999"/>
    <n v="1010.04809483049"/>
    <n v="1730"/>
    <s v="Military"/>
    <n v="1730"/>
    <s v="US Air Force                                    Brevard County"/>
    <s v="US Air Force"/>
    <m/>
    <m/>
    <m/>
    <n v="0"/>
    <n v="1"/>
    <n v="2.08891976224113"/>
    <n v="0.28155733684161999"/>
    <n v="1010.04809483049"/>
    <m/>
    <n v="-1"/>
    <n v="-1"/>
    <n v="-1"/>
    <n v="-1"/>
    <n v="0"/>
    <m/>
    <m/>
    <s v="Banana River A"/>
    <n v="-1"/>
    <m/>
    <m/>
    <n v="332"/>
    <x v="1"/>
    <m/>
    <x v="0"/>
    <m/>
    <n v="165.91515130874399"/>
    <n v="0.81917931450000003"/>
  </r>
  <r>
    <n v="820000"/>
    <n v="1400000"/>
    <n v="1400000"/>
    <x v="0"/>
    <x v="0"/>
    <s v="BR1-2"/>
    <s v="62-304.520 (9), F.A.C."/>
    <n v="0.67"/>
    <n v="0.72"/>
    <s v="Natural Lands"/>
    <n v="9.6106933619779997E-2"/>
    <n v="2778.68050595659"/>
    <n v="5.2247056317911396"/>
    <n v="0.70246499713425004"/>
    <n v="0.50213043733746998"/>
    <n v="6.75117568498E-2"/>
    <n v="267.05046293656397"/>
    <n v="5100"/>
    <s v="Streams and waterways"/>
    <n v="5100"/>
    <s v="US Air Force                                    Brevard County"/>
    <s v="US Air Force"/>
    <m/>
    <m/>
    <s v="Natural Lands"/>
    <n v="0"/>
    <n v="1"/>
    <n v="0.50213043733746998"/>
    <n v="6.75117568498E-2"/>
    <n v="267.05046293656397"/>
    <m/>
    <n v="-1"/>
    <n v="-1"/>
    <n v="-1"/>
    <n v="-1"/>
    <n v="0"/>
    <m/>
    <m/>
    <s v="Banana River A"/>
    <n v="-1"/>
    <m/>
    <m/>
    <n v="332"/>
    <x v="1"/>
    <m/>
    <x v="0"/>
    <m/>
    <n v="81.525275854018304"/>
    <n v="0.21658593910000001"/>
  </r>
  <r>
    <n v="820000"/>
    <n v="1400000"/>
    <n v="1400000"/>
    <x v="0"/>
    <x v="0"/>
    <s v="BR1-2"/>
    <s v="62-304.520 (9), F.A.C."/>
    <n v="0.67"/>
    <n v="0.72"/>
    <s v="US Air Force"/>
    <n v="0.48544849540465002"/>
    <n v="2778.68050595659"/>
    <n v="5.2247056317911396"/>
    <n v="0.70246499713425004"/>
    <n v="2.5363254878852399"/>
    <n v="0.34101057593325002"/>
    <n v="1348.90627082687"/>
    <n v="1730"/>
    <s v="Military"/>
    <n v="1730"/>
    <s v="US Air Force                                    Brevard County"/>
    <s v="US Air Force"/>
    <m/>
    <m/>
    <m/>
    <n v="0"/>
    <n v="1"/>
    <n v="2.5363254878852399"/>
    <n v="0.34101057593325002"/>
    <n v="1449.5163105317999"/>
    <m/>
    <n v="-1"/>
    <n v="-1"/>
    <n v="-1"/>
    <n v="-1"/>
    <n v="0"/>
    <m/>
    <m/>
    <s v="Banana River A"/>
    <n v="-1"/>
    <m/>
    <m/>
    <n v="332"/>
    <x v="1"/>
    <m/>
    <x v="0"/>
    <m/>
    <n v="239.247644584645"/>
    <n v="1.1756012251000001"/>
  </r>
  <r>
    <n v="820000"/>
    <n v="1400000"/>
    <n v="1400000"/>
    <x v="0"/>
    <x v="0"/>
    <s v="BR1-2"/>
    <s v="62-304.520 (9), F.A.C."/>
    <n v="0.67"/>
    <n v="0.72"/>
    <s v="US Air Force"/>
    <n v="0.61776345366790997"/>
    <n v="3314.68877528236"/>
    <n v="6.1804984573996897"/>
    <n v="0.82647017888573004"/>
    <n v="3.8180860724324401"/>
    <n v="0.51056307206199003"/>
    <n v="2047.69358565269"/>
    <n v="1730"/>
    <s v="Military"/>
    <n v="1730"/>
    <s v="US Air Force                                    Brevard County"/>
    <s v="US Air Force"/>
    <m/>
    <m/>
    <m/>
    <n v="0"/>
    <n v="1"/>
    <n v="3.8180860724324401"/>
    <n v="0.51056307206199003"/>
    <n v="2047.69358565269"/>
    <m/>
    <n v="-1"/>
    <n v="-1"/>
    <n v="-1"/>
    <n v="-1"/>
    <n v="0"/>
    <m/>
    <m/>
    <s v="Banana River A"/>
    <n v="-1"/>
    <m/>
    <m/>
    <n v="332"/>
    <x v="1"/>
    <m/>
    <x v="0"/>
    <m/>
    <n v="200"/>
    <n v="1.6607409453999999"/>
  </r>
  <r>
    <n v="820000"/>
    <n v="1400000"/>
    <n v="1400000"/>
    <x v="0"/>
    <x v="0"/>
    <s v="BR1-2"/>
    <s v="62-304.520 (9), F.A.C."/>
    <n v="0.67"/>
    <n v="0.72"/>
    <s v="Natural Lands"/>
    <n v="3.6723549985900002E-2"/>
    <n v="2276.0863546062101"/>
    <n v="3.6831756948036198"/>
    <n v="0.43999250935487999"/>
    <n v="0.13525928673500001"/>
    <n v="1.6158086910720001E-2"/>
    <n v="83.585971015626598"/>
    <n v="5300"/>
    <s v="Reservoirs"/>
    <n v="5300"/>
    <s v="US Air Force                                    Brevard County"/>
    <s v="US Air Force"/>
    <m/>
    <m/>
    <s v="Natural Lands"/>
    <n v="0"/>
    <n v="1"/>
    <n v="0.13525928673500001"/>
    <n v="1.6158086910720001E-2"/>
    <n v="93.3781347475975"/>
    <m/>
    <n v="-1"/>
    <n v="-1"/>
    <n v="-1"/>
    <n v="-1"/>
    <n v="0"/>
    <m/>
    <m/>
    <s v="Banana River A"/>
    <n v="-1"/>
    <m/>
    <m/>
    <n v="332"/>
    <x v="1"/>
    <m/>
    <x v="0"/>
    <m/>
    <n v="87.733657211024806"/>
    <n v="7.5732469400000002E-2"/>
  </r>
  <r>
    <n v="820000"/>
    <n v="1400000"/>
    <n v="1400000"/>
    <x v="0"/>
    <x v="0"/>
    <s v="BR1-2"/>
    <s v="62-304.520 (9), F.A.C."/>
    <n v="0.67"/>
    <n v="0.72"/>
    <s v="Natural Lands"/>
    <n v="5.6140639603E-4"/>
    <n v="2276.0863546062101"/>
    <n v="3.6831756948036198"/>
    <n v="0.43999250935487999"/>
    <n v="2.0677583927800002E-3"/>
    <n v="2.4701460895000001E-4"/>
    <n v="1.27780943740391"/>
    <n v="5100"/>
    <s v="Streams and waterways"/>
    <n v="5100"/>
    <s v="US Air Force                                    Brevard County"/>
    <s v="US Air Force"/>
    <m/>
    <m/>
    <s v="Natural Lands"/>
    <n v="0"/>
    <n v="1"/>
    <n v="2.0677583927800002E-3"/>
    <n v="2.4701460895000001E-4"/>
    <n v="1.35649927416488"/>
    <m/>
    <n v="-1"/>
    <n v="-1"/>
    <n v="-1"/>
    <n v="-1"/>
    <n v="0"/>
    <m/>
    <m/>
    <s v="Banana River A"/>
    <n v="-1"/>
    <m/>
    <m/>
    <n v="332"/>
    <x v="1"/>
    <m/>
    <x v="0"/>
    <m/>
    <n v="14.493624478954199"/>
    <n v="1.1001616000000001E-3"/>
  </r>
  <r>
    <n v="820000"/>
    <n v="1400000"/>
    <n v="1400000"/>
    <x v="0"/>
    <x v="0"/>
    <s v="BR1-2"/>
    <s v="62-304.520 (9), F.A.C."/>
    <n v="0.67"/>
    <n v="0.72"/>
    <s v="Natural Lands"/>
    <n v="0.18354755179665"/>
    <n v="2276.0863546062101"/>
    <n v="3.6831756948036198"/>
    <n v="0.43999250935487999"/>
    <n v="0.67603788161814005"/>
    <n v="8.0759547900949996E-2"/>
    <n v="417.77007806574301"/>
    <n v="3100"/>
    <s v="Herbaceous Dry Prairie"/>
    <n v="3100"/>
    <s v="US Air Force                                    Brevard County"/>
    <s v="US Air Force"/>
    <m/>
    <m/>
    <s v="Natural Lands"/>
    <n v="0"/>
    <n v="1"/>
    <n v="0.67603788161814005"/>
    <n v="8.0759547900949996E-2"/>
    <n v="834.93358462238302"/>
    <m/>
    <n v="-1"/>
    <n v="-1"/>
    <n v="-1"/>
    <n v="-1"/>
    <n v="0"/>
    <m/>
    <m/>
    <s v="Banana River A"/>
    <n v="-1"/>
    <m/>
    <m/>
    <n v="332"/>
    <x v="1"/>
    <m/>
    <x v="0"/>
    <m/>
    <n v="113.90862332949099"/>
    <n v="0.67715619189999998"/>
  </r>
  <r>
    <n v="820000"/>
    <n v="1400000"/>
    <n v="1400000"/>
    <x v="0"/>
    <x v="0"/>
    <s v="BR1-2"/>
    <s v="62-304.520 (9), F.A.C."/>
    <n v="0.67"/>
    <n v="0.72"/>
    <s v="Natural Lands"/>
    <n v="3.6971899792000003E-2"/>
    <n v="3310.69140039597"/>
    <n v="6.8473466479224596"/>
    <n v="0.92440495604965001"/>
    <n v="0.25315941410809001"/>
    <n v="3.4177007402290002E-2"/>
    <n v="122.402550697682"/>
    <n v="3200"/>
    <s v="Shrub and Brushland"/>
    <n v="3200"/>
    <s v="US Air Force                                    Brevard County"/>
    <s v="US Air Force"/>
    <m/>
    <m/>
    <s v="Natural Lands"/>
    <n v="0"/>
    <n v="1"/>
    <n v="0.25315941410809001"/>
    <n v="3.4177007402290002E-2"/>
    <n v="122.402550697682"/>
    <m/>
    <n v="-1"/>
    <n v="-1"/>
    <n v="-1"/>
    <n v="-1"/>
    <n v="0"/>
    <m/>
    <m/>
    <s v="Banana River A"/>
    <n v="-1"/>
    <m/>
    <m/>
    <n v="332"/>
    <x v="1"/>
    <m/>
    <x v="0"/>
    <m/>
    <n v="56.912648820331199"/>
    <n v="9.9272141699999997E-2"/>
  </r>
  <r>
    <n v="820000"/>
    <n v="1400000"/>
    <n v="1400000"/>
    <x v="0"/>
    <x v="0"/>
    <s v="BR1-2"/>
    <s v="62-304.520 (9), F.A.C."/>
    <n v="0.67"/>
    <n v="0.72"/>
    <s v="US Air Force"/>
    <n v="0.58079166378830005"/>
    <n v="3310.69140039597"/>
    <n v="6.8473466479224596"/>
    <n v="0.92440495604965001"/>
    <n v="3.9768818521821401"/>
    <n v="0.53688669243822995"/>
    <n v="1922.8219667256001"/>
    <n v="1730"/>
    <s v="Military"/>
    <n v="1730"/>
    <s v="US Air Force                                    Brevard County"/>
    <s v="US Air Force"/>
    <m/>
    <m/>
    <m/>
    <n v="0"/>
    <n v="1"/>
    <n v="3.9768818521821401"/>
    <n v="0.53688669243822995"/>
    <n v="1922.8219667255901"/>
    <m/>
    <n v="-1"/>
    <n v="-1"/>
    <n v="-1"/>
    <n v="-1"/>
    <n v="0"/>
    <m/>
    <m/>
    <s v="Banana River A"/>
    <n v="-1"/>
    <m/>
    <m/>
    <n v="332"/>
    <x v="1"/>
    <m/>
    <x v="0"/>
    <m/>
    <n v="191.10423796345401"/>
    <n v="1.5594663152999999"/>
  </r>
  <r>
    <n v="820000"/>
    <n v="1400000"/>
    <n v="1400000"/>
    <x v="0"/>
    <x v="0"/>
    <s v="BR1-2"/>
    <s v="62-304.520 (9), F.A.C."/>
    <n v="0.67"/>
    <n v="0.72"/>
    <s v="Natural Lands"/>
    <n v="1.5139486915299999E-3"/>
    <n v="3279.9042885530298"/>
    <n v="7.4112442535499801"/>
    <n v="0.97392703285191995"/>
    <n v="1.1220243540280001E-2"/>
    <n v="1.4744755570300001E-3"/>
    <n v="4.9656068060050496"/>
    <n v="3200"/>
    <s v="Shrub and Brushland"/>
    <n v="3200"/>
    <s v="US Air Force                                    Brevard County"/>
    <s v="US Air Force"/>
    <m/>
    <m/>
    <s v="Natural Lands"/>
    <n v="0"/>
    <n v="1"/>
    <n v="1.1220243540280001E-2"/>
    <n v="1.4744755570300001E-3"/>
    <n v="6.3346018851330204"/>
    <m/>
    <n v="-1"/>
    <n v="-1"/>
    <n v="-1"/>
    <n v="-1"/>
    <n v="0"/>
    <m/>
    <m/>
    <s v="Banana River A"/>
    <n v="-1"/>
    <m/>
    <m/>
    <n v="332"/>
    <x v="1"/>
    <m/>
    <x v="0"/>
    <m/>
    <n v="13.854102901983801"/>
    <n v="5.1375522000000002E-3"/>
  </r>
  <r>
    <n v="830000"/>
    <n v="1400000"/>
    <n v="1400000"/>
    <x v="0"/>
    <x v="0"/>
    <s v="BR1-2"/>
    <s v="62-304.520 (9), F.A.C."/>
    <n v="0.67"/>
    <n v="0.72"/>
    <s v="Natural Lands"/>
    <n v="9.4232027171100002E-3"/>
    <n v="3279.9042885530298"/>
    <n v="7.4112442535499801"/>
    <n v="0.97392703285191995"/>
    <n v="6.9837656987219998E-2"/>
    <n v="9.1775118622300002E-3"/>
    <n v="30.907203003756901"/>
    <n v="3100"/>
    <s v="Herbaceous Dry Prairie"/>
    <n v="3100"/>
    <s v="US Air Force                                    Brevard County"/>
    <s v="US Air Force"/>
    <m/>
    <m/>
    <s v="Natural Lands"/>
    <n v="0"/>
    <n v="1"/>
    <n v="6.9837656987219998E-2"/>
    <n v="9.1775118622300002E-3"/>
    <n v="30.907203003757399"/>
    <m/>
    <n v="-1"/>
    <n v="-1"/>
    <n v="-1"/>
    <n v="-1"/>
    <n v="0"/>
    <m/>
    <m/>
    <s v="Banana River A"/>
    <n v="-1"/>
    <m/>
    <m/>
    <n v="332"/>
    <x v="1"/>
    <m/>
    <x v="0"/>
    <m/>
    <n v="47.457771419021299"/>
    <n v="2.5066669100000001E-2"/>
  </r>
  <r>
    <n v="830000"/>
    <n v="1400000"/>
    <n v="1400000"/>
    <x v="0"/>
    <x v="0"/>
    <s v="BR1-2"/>
    <s v="62-304.520 (9), F.A.C."/>
    <n v="0.67"/>
    <n v="0.72"/>
    <s v="US Air Force"/>
    <n v="0.21943104115527001"/>
    <n v="3279.9042885530298"/>
    <n v="7.4112442535499801"/>
    <n v="0.97392703285191995"/>
    <n v="1.6262570428125001"/>
    <n v="0.21370982282796"/>
    <n v="719.71281292683295"/>
    <n v="8140"/>
    <s v="Roads and Highways"/>
    <n v="8140"/>
    <s v="US Air Force                                    Brevard County"/>
    <s v="US Air Force"/>
    <m/>
    <m/>
    <m/>
    <n v="0"/>
    <n v="1"/>
    <n v="1.6262570428125001"/>
    <n v="0.21370982282796"/>
    <n v="1414.4357789600101"/>
    <m/>
    <n v="-1"/>
    <n v="-1"/>
    <n v="-1"/>
    <n v="-1"/>
    <n v="0"/>
    <m/>
    <m/>
    <s v="Banana River A"/>
    <n v="-1"/>
    <m/>
    <m/>
    <n v="332"/>
    <x v="1"/>
    <m/>
    <x v="0"/>
    <m/>
    <n v="132.340116899186"/>
    <n v="1.1471498613"/>
  </r>
  <r>
    <n v="830000"/>
    <n v="1400000"/>
    <n v="1400000"/>
    <x v="0"/>
    <x v="0"/>
    <s v="BR1-2"/>
    <s v="62-304.520 (9), F.A.C."/>
    <n v="0.67"/>
    <n v="0.72"/>
    <s v="US Air Force"/>
    <n v="0.28001535944584"/>
    <n v="3329.5562288298302"/>
    <n v="6.33653785209835"/>
    <n v="0.85852677698386004"/>
    <n v="1.77432792429754"/>
    <n v="0.24040068405102"/>
    <n v="932.32688421095099"/>
    <n v="1730"/>
    <s v="Military"/>
    <n v="1730"/>
    <s v="US Air Force                                    Brevard County"/>
    <s v="US Air Force"/>
    <m/>
    <m/>
    <m/>
    <n v="0"/>
    <n v="1"/>
    <n v="1.77432792429754"/>
    <n v="0.24040068405102"/>
    <n v="2056.8781551034199"/>
    <m/>
    <n v="-1"/>
    <n v="-1"/>
    <n v="-1"/>
    <n v="-1"/>
    <n v="0"/>
    <m/>
    <m/>
    <s v="Banana River A"/>
    <n v="-1"/>
    <m/>
    <m/>
    <n v="332"/>
    <x v="1"/>
    <m/>
    <x v="0"/>
    <m/>
    <n v="157.05027878255299"/>
    <n v="1.6681899067999999"/>
  </r>
  <r>
    <n v="830000"/>
    <n v="1400000"/>
    <n v="1400000"/>
    <x v="0"/>
    <x v="0"/>
    <s v="BR1-2"/>
    <s v="62-304.520 (9), F.A.C."/>
    <n v="0.67"/>
    <n v="0.72"/>
    <s v="US Air Force"/>
    <n v="0.61776345352982998"/>
    <n v="3330.4623242543398"/>
    <n v="6.2100553205026996"/>
    <n v="0.83043530780412"/>
    <n v="3.83634522140505"/>
    <n v="0.51301258368217995"/>
    <n v="2057.4379072823499"/>
    <n v="1730"/>
    <s v="Military"/>
    <n v="1730"/>
    <s v="US Air Force                                    Brevard County"/>
    <s v="US Air Force"/>
    <m/>
    <m/>
    <m/>
    <n v="0"/>
    <n v="1"/>
    <n v="3.83634522140505"/>
    <n v="0.51301258368217995"/>
    <n v="2057.4379072823499"/>
    <m/>
    <n v="-1"/>
    <n v="-1"/>
    <n v="-1"/>
    <n v="-1"/>
    <n v="0"/>
    <m/>
    <m/>
    <s v="Banana River A"/>
    <n v="-1"/>
    <m/>
    <m/>
    <n v="332"/>
    <x v="1"/>
    <m/>
    <x v="0"/>
    <m/>
    <n v="199.999999977648"/>
    <n v="1.6686438826000001"/>
  </r>
  <r>
    <n v="830000"/>
    <n v="1400000"/>
    <n v="1400000"/>
    <x v="0"/>
    <x v="0"/>
    <s v="BR1-2"/>
    <s v="62-304.520 (9), F.A.C."/>
    <n v="0.67"/>
    <n v="0.72"/>
    <s v="US Air Force"/>
    <n v="0.61776345366790997"/>
    <n v="3338.4659570717399"/>
    <n v="6.2250813046898097"/>
    <n v="0.83245356231465995"/>
    <n v="3.8456277261487402"/>
    <n v="0.51425938767365997"/>
    <n v="2062.3822595933898"/>
    <n v="1730"/>
    <s v="Military"/>
    <n v="1730"/>
    <s v="US Air Force                                    Brevard County"/>
    <s v="US Air Force"/>
    <m/>
    <m/>
    <m/>
    <n v="0"/>
    <n v="1"/>
    <n v="3.8456277261487402"/>
    <n v="0.51425938767365997"/>
    <n v="2062.3822595933898"/>
    <m/>
    <n v="-1"/>
    <n v="-1"/>
    <n v="-1"/>
    <n v="-1"/>
    <n v="0"/>
    <m/>
    <m/>
    <s v="Banana River A"/>
    <n v="-1"/>
    <m/>
    <m/>
    <n v="332"/>
    <x v="1"/>
    <m/>
    <x v="0"/>
    <m/>
    <n v="200"/>
    <n v="1.6726539007000001"/>
  </r>
  <r>
    <n v="830000"/>
    <n v="1400000"/>
    <n v="1400000"/>
    <x v="0"/>
    <x v="0"/>
    <s v="BR1-2"/>
    <s v="62-304.520 (9), F.A.C."/>
    <n v="0.67"/>
    <n v="0.72"/>
    <s v="US Air Force"/>
    <n v="0.61776345352982998"/>
    <n v="3348.40542581402"/>
    <n v="6.2438422649502003"/>
    <n v="0.83498220744011997"/>
    <n v="3.8572175608911601"/>
    <n v="0.51582149210417005"/>
    <n v="2068.5224996688898"/>
    <n v="1730"/>
    <s v="Military"/>
    <n v="1730"/>
    <s v="US Air Force                                    Brevard County"/>
    <s v="US Air Force"/>
    <m/>
    <m/>
    <m/>
    <n v="0"/>
    <n v="1"/>
    <n v="3.8572175608911601"/>
    <n v="0.51582149210417005"/>
    <n v="2068.5224996688898"/>
    <m/>
    <n v="-1"/>
    <n v="-1"/>
    <n v="-1"/>
    <n v="-1"/>
    <n v="0"/>
    <m/>
    <m/>
    <s v="Banana River A"/>
    <n v="-1"/>
    <m/>
    <m/>
    <n v="332"/>
    <x v="1"/>
    <m/>
    <x v="0"/>
    <m/>
    <n v="199.999999977648"/>
    <n v="1.6776338197"/>
  </r>
  <r>
    <n v="830000"/>
    <n v="1400000"/>
    <n v="1400000"/>
    <x v="0"/>
    <x v="0"/>
    <s v="BR1-2"/>
    <s v="62-304.520 (9), F.A.C."/>
    <n v="0.67"/>
    <n v="0.72"/>
    <s v="US Air Force"/>
    <n v="0.53457678774328998"/>
    <n v="3332.2666671468201"/>
    <n v="6.3167044816654796"/>
    <n v="0.84233584294349995"/>
    <n v="3.3767635909324301"/>
    <n v="0.45029318912178001"/>
    <n v="1781.35241082741"/>
    <n v="1730"/>
    <s v="Military"/>
    <n v="1730"/>
    <s v="US Air Force                                    Brevard County"/>
    <s v="US Air Force"/>
    <m/>
    <m/>
    <m/>
    <n v="0"/>
    <n v="1"/>
    <n v="3.3767635909324301"/>
    <n v="0.45029318912178001"/>
    <n v="1781.35241082741"/>
    <m/>
    <n v="-1"/>
    <n v="-1"/>
    <n v="-1"/>
    <n v="-1"/>
    <n v="0"/>
    <m/>
    <m/>
    <s v="Banana River A"/>
    <n v="-1"/>
    <m/>
    <m/>
    <n v="332"/>
    <x v="1"/>
    <m/>
    <x v="0"/>
    <m/>
    <n v="185.19469287048801"/>
    <n v="1.4447302602000001"/>
  </r>
  <r>
    <n v="830000"/>
    <n v="1400000"/>
    <n v="1400000"/>
    <x v="0"/>
    <x v="0"/>
    <s v="BR1-2"/>
    <s v="62-304.520 (9), F.A.C."/>
    <n v="0.67"/>
    <n v="0.72"/>
    <s v="US Air Force"/>
    <n v="8.0321017420559998E-2"/>
    <n v="3332.2666671468201"/>
    <n v="6.3167044816654796"/>
    <n v="0.84233584294349995"/>
    <n v="0.50736413071238995"/>
    <n v="6.7657271915019995E-2"/>
    <n v="267.651049021858"/>
    <n v="8140"/>
    <s v="Roads and Highways"/>
    <n v="8140"/>
    <s v="US Air Force                                    Brevard County"/>
    <s v="US Air Force"/>
    <m/>
    <m/>
    <m/>
    <n v="0"/>
    <n v="1"/>
    <n v="0.50736413071238995"/>
    <n v="6.7657271915019995E-2"/>
    <n v="267.651049021858"/>
    <m/>
    <n v="-1"/>
    <n v="-1"/>
    <n v="-1"/>
    <n v="-1"/>
    <n v="0"/>
    <m/>
    <m/>
    <s v="Banana River A"/>
    <n v="-1"/>
    <m/>
    <m/>
    <n v="332"/>
    <x v="1"/>
    <m/>
    <x v="0"/>
    <m/>
    <n v="88.200793148981006"/>
    <n v="0.21707303250000001"/>
  </r>
  <r>
    <n v="830000"/>
    <n v="1400000"/>
    <n v="1400000"/>
    <x v="0"/>
    <x v="0"/>
    <s v="BR1-2"/>
    <s v="62-304.520 (9), F.A.C."/>
    <n v="0.67"/>
    <n v="0.72"/>
    <s v="US Air Force"/>
    <n v="2.8657876074800002E-3"/>
    <n v="3332.2666671468201"/>
    <n v="6.3167044816654796"/>
    <n v="0.84233584294349995"/>
    <n v="1.8102333423690001E-2"/>
    <n v="2.41395562004E-3"/>
    <n v="9.5495685195413795"/>
    <n v="1730"/>
    <s v="Military"/>
    <n v="1730"/>
    <s v="US Air Force                                    Brevard County"/>
    <s v="US Air Force"/>
    <m/>
    <m/>
    <m/>
    <n v="0"/>
    <n v="1"/>
    <n v="1.8102333423690001E-2"/>
    <n v="2.41395562004E-3"/>
    <n v="9.5495685195418805"/>
    <m/>
    <n v="-1"/>
    <n v="-1"/>
    <n v="-1"/>
    <n v="-1"/>
    <n v="0"/>
    <m/>
    <m/>
    <s v="Banana River A"/>
    <n v="-1"/>
    <m/>
    <m/>
    <n v="332"/>
    <x v="1"/>
    <m/>
    <x v="0"/>
    <m/>
    <n v="16.858885143113401"/>
    <n v="7.7449865999999999E-3"/>
  </r>
  <r>
    <n v="830000"/>
    <n v="1400000"/>
    <n v="1400000"/>
    <x v="0"/>
    <x v="0"/>
    <s v="BR1-2"/>
    <s v="62-304.520 (9), F.A.C."/>
    <n v="0.67"/>
    <n v="0.72"/>
    <s v="US Air Force"/>
    <n v="0.61776345355284001"/>
    <n v="3318.5462044749602"/>
    <n v="6.1875197401398303"/>
    <n v="0.82739415037772002"/>
    <n v="3.8224235635951902"/>
    <n v="0.51113386778675995"/>
    <n v="2050.0765640511399"/>
    <n v="1730"/>
    <s v="Military"/>
    <n v="1730"/>
    <s v="US Air Force                                    Brevard County"/>
    <s v="US Air Force"/>
    <m/>
    <m/>
    <m/>
    <n v="0"/>
    <n v="1"/>
    <n v="3.8224235635951902"/>
    <n v="0.51113386778675995"/>
    <n v="2050.0765640511399"/>
    <m/>
    <n v="-1"/>
    <n v="-1"/>
    <n v="-1"/>
    <n v="-1"/>
    <n v="0"/>
    <m/>
    <m/>
    <s v="Banana River A"/>
    <n v="-1"/>
    <m/>
    <m/>
    <n v="332"/>
    <x v="1"/>
    <m/>
    <x v="0"/>
    <m/>
    <n v="199.99999998137301"/>
    <n v="1.6626736123999999"/>
  </r>
  <r>
    <n v="830000"/>
    <n v="1400000"/>
    <n v="1400000"/>
    <x v="0"/>
    <x v="0"/>
    <s v="BR1-2"/>
    <s v="62-304.520 (9), F.A.C."/>
    <n v="0.67"/>
    <n v="0.72"/>
    <s v="US Air Force"/>
    <n v="0.61776345362188001"/>
    <n v="3345.14005188089"/>
    <n v="6.7154304587999398"/>
    <n v="0.91602572302546004"/>
    <n v="4.1485475127858598"/>
    <n v="0.56588721426268995"/>
    <n v="2066.5052712988299"/>
    <n v="1730"/>
    <s v="Military"/>
    <n v="1730"/>
    <s v="US Air Force                                    Brevard County"/>
    <s v="US Air Force"/>
    <m/>
    <m/>
    <m/>
    <n v="0"/>
    <n v="1"/>
    <n v="4.1485475127858598"/>
    <n v="0.56588721426268995"/>
    <n v="2066.5052712988299"/>
    <m/>
    <n v="-1"/>
    <n v="-1"/>
    <n v="-1"/>
    <n v="-1"/>
    <n v="0"/>
    <m/>
    <m/>
    <s v="Banana River A"/>
    <n v="-1"/>
    <m/>
    <m/>
    <n v="332"/>
    <x v="1"/>
    <m/>
    <x v="0"/>
    <m/>
    <n v="199.99999999254899"/>
    <n v="1.6759977869"/>
  </r>
  <r>
    <n v="830000"/>
    <n v="1400000"/>
    <n v="1400000"/>
    <x v="0"/>
    <x v="0"/>
    <s v="BR1-2"/>
    <s v="62-304.520 (9), F.A.C."/>
    <n v="0.67"/>
    <n v="0.72"/>
    <s v="US Air Force"/>
    <n v="1.9250643934320001E-2"/>
    <n v="3359.78365192722"/>
    <n v="6.7941952997863497"/>
    <n v="0.92450691501258997"/>
    <n v="0.13079263453644999"/>
    <n v="1.7797353435729999E-2"/>
    <n v="64.677998779620395"/>
    <n v="8140"/>
    <s v="Roads and Highways"/>
    <n v="8140"/>
    <s v="US Air Force                                    Brevard County"/>
    <s v="US Air Force"/>
    <m/>
    <m/>
    <m/>
    <n v="0"/>
    <n v="1"/>
    <n v="0.13079263453644999"/>
    <n v="1.7797353435729999E-2"/>
    <n v="64.677998779619401"/>
    <m/>
    <n v="-1"/>
    <n v="-1"/>
    <n v="-1"/>
    <n v="-1"/>
    <n v="0"/>
    <m/>
    <m/>
    <s v="Banana River A"/>
    <n v="-1"/>
    <m/>
    <m/>
    <n v="332"/>
    <x v="1"/>
    <m/>
    <x v="0"/>
    <m/>
    <n v="43.8165799015445"/>
    <n v="5.2455797899999997E-2"/>
  </r>
  <r>
    <n v="830000"/>
    <n v="1400000"/>
    <n v="1400000"/>
    <x v="0"/>
    <x v="0"/>
    <s v="BR1-2"/>
    <s v="62-304.520 (9), F.A.C."/>
    <n v="0.67"/>
    <n v="0.72"/>
    <s v="US Air Force"/>
    <n v="0.59851272712669001"/>
    <n v="3359.78365192722"/>
    <n v="6.7941952997863497"/>
    <n v="0.92450691501258997"/>
    <n v="4.0664123575064899"/>
    <n v="0.55332915495167001"/>
    <n v="2010.87327607064"/>
    <n v="1730"/>
    <s v="Military"/>
    <n v="1730"/>
    <s v="US Air Force                                    Brevard County"/>
    <s v="US Air Force"/>
    <m/>
    <m/>
    <m/>
    <n v="0"/>
    <n v="1"/>
    <n v="4.0664123575064899"/>
    <n v="0.55332915495167001"/>
    <n v="2010.87327607064"/>
    <m/>
    <n v="-1"/>
    <n v="-1"/>
    <n v="-1"/>
    <n v="-1"/>
    <n v="0"/>
    <m/>
    <m/>
    <s v="Banana River A"/>
    <n v="-1"/>
    <m/>
    <m/>
    <n v="332"/>
    <x v="1"/>
    <m/>
    <x v="0"/>
    <m/>
    <n v="192.888108556085"/>
    <n v="1.6308785694000001"/>
  </r>
  <r>
    <n v="830000"/>
    <n v="1400000"/>
    <n v="1400000"/>
    <x v="0"/>
    <x v="0"/>
    <s v="BR1-2"/>
    <s v="62-304.520 (9), F.A.C."/>
    <n v="0.67"/>
    <n v="0.72"/>
    <s v="US Air Force"/>
    <n v="0.61776345359886997"/>
    <n v="3300.7268404001702"/>
    <n v="6.1540430713301797"/>
    <n v="0.82289567973141997"/>
    <n v="3.8017429013411501"/>
    <n v="0.50835487706246996"/>
    <n v="2039.0684123121"/>
    <n v="1730"/>
    <s v="Military"/>
    <n v="1730"/>
    <s v="US Air Force                                    Brevard County"/>
    <s v="US Air Force"/>
    <m/>
    <m/>
    <m/>
    <n v="0"/>
    <n v="1"/>
    <n v="3.8017429013411501"/>
    <n v="0.50835487706246996"/>
    <n v="2039.0684123121"/>
    <m/>
    <n v="-1"/>
    <n v="-1"/>
    <n v="-1"/>
    <n v="-1"/>
    <n v="0"/>
    <m/>
    <m/>
    <s v="Banana River A"/>
    <n v="-1"/>
    <m/>
    <m/>
    <n v="332"/>
    <x v="1"/>
    <m/>
    <x v="0"/>
    <m/>
    <n v="199.99999998882399"/>
    <n v="1.653745671"/>
  </r>
  <r>
    <n v="830000"/>
    <n v="1400000"/>
    <n v="1400000"/>
    <x v="0"/>
    <x v="0"/>
    <s v="BR1-2"/>
    <s v="62-304.520 (9), F.A.C."/>
    <n v="0.67"/>
    <n v="0.72"/>
    <s v="US Air Force"/>
    <n v="0.61776345366790997"/>
    <n v="3312.4070084129798"/>
    <n v="6.1760746938477196"/>
    <n v="0.82586386468387996"/>
    <n v="3.8153532329823698"/>
    <n v="0.51018851330663995"/>
    <n v="2046.283993471"/>
    <n v="1730"/>
    <s v="Military"/>
    <n v="1730"/>
    <s v="US Air Force                                    Brevard County"/>
    <s v="US Air Force"/>
    <m/>
    <m/>
    <m/>
    <n v="0"/>
    <n v="1"/>
    <n v="3.8153532329823698"/>
    <n v="0.51018851330663995"/>
    <n v="2046.283993471"/>
    <m/>
    <n v="-1"/>
    <n v="-1"/>
    <n v="-1"/>
    <n v="-1"/>
    <n v="0"/>
    <m/>
    <m/>
    <s v="Banana River A"/>
    <n v="-1"/>
    <m/>
    <m/>
    <n v="332"/>
    <x v="1"/>
    <m/>
    <x v="0"/>
    <m/>
    <n v="200"/>
    <n v="1.6595977237999999"/>
  </r>
  <r>
    <n v="830000"/>
    <n v="1400000"/>
    <n v="1400000"/>
    <x v="0"/>
    <x v="0"/>
    <s v="BR1-2"/>
    <s v="62-304.520 (9), F.A.C."/>
    <n v="0.67"/>
    <n v="0.72"/>
    <s v="US Air Force"/>
    <n v="0.61776345378298003"/>
    <n v="3328.7840663319398"/>
    <n v="6.7721335239017799"/>
    <n v="0.91243915281610999"/>
    <n v="4.1835765952050696"/>
    <n v="0.56367156241048999"/>
    <n v="2056.40114171497"/>
    <n v="1730"/>
    <s v="Military"/>
    <n v="1730"/>
    <s v="US Air Force                                    Brevard County"/>
    <s v="US Air Force"/>
    <m/>
    <m/>
    <m/>
    <n v="0"/>
    <n v="1"/>
    <n v="4.1835765952050696"/>
    <n v="0.56367156241048999"/>
    <n v="2056.40114171497"/>
    <m/>
    <n v="-1"/>
    <n v="-1"/>
    <n v="-1"/>
    <n v="-1"/>
    <n v="0"/>
    <m/>
    <m/>
    <s v="Banana River A"/>
    <n v="-1"/>
    <m/>
    <m/>
    <n v="332"/>
    <x v="1"/>
    <m/>
    <x v="0"/>
    <m/>
    <n v="200.000000018626"/>
    <n v="1.6678030345999999"/>
  </r>
  <r>
    <n v="830000"/>
    <n v="1400000"/>
    <n v="1400000"/>
    <x v="0"/>
    <x v="0"/>
    <s v="BR1-2"/>
    <s v="62-304.520 (9), F.A.C."/>
    <n v="0.67"/>
    <n v="0.72"/>
    <s v="Natural Lands"/>
    <n v="0.61776345366790997"/>
    <n v="2495.3327160732201"/>
    <n v="4.8930910270641004"/>
    <n v="0.66951746682093005"/>
    <n v="3.0227728119905901"/>
    <n v="0.41360342259429"/>
    <n v="1541.5253567319201"/>
    <n v="3200"/>
    <s v="Shrub and Brushland"/>
    <n v="3200"/>
    <s v="US Air Force                                    Brevard County"/>
    <s v="US Air Force"/>
    <m/>
    <m/>
    <s v="Natural Lands"/>
    <n v="0"/>
    <n v="1"/>
    <n v="3.0227728119905901"/>
    <n v="0.41360342259429"/>
    <n v="1541.5253567319201"/>
    <m/>
    <n v="-1"/>
    <n v="-1"/>
    <n v="-1"/>
    <n v="-1"/>
    <n v="0"/>
    <m/>
    <m/>
    <s v="Banana River A"/>
    <n v="-1"/>
    <m/>
    <m/>
    <n v="332"/>
    <x v="1"/>
    <m/>
    <x v="0"/>
    <m/>
    <n v="200"/>
    <n v="1.2502233225999999"/>
  </r>
  <r>
    <n v="830000"/>
    <n v="1400000"/>
    <n v="1400000"/>
    <x v="0"/>
    <x v="0"/>
    <s v="BR1-2"/>
    <s v="62-304.520 (9), F.A.C."/>
    <n v="0.67"/>
    <n v="0.72"/>
    <s v="US Air Force"/>
    <n v="0.61776345359886997"/>
    <n v="3345.5426215684602"/>
    <n v="6.6988791925010096"/>
    <n v="0.91458075904349001"/>
    <n v="4.1383227452010498"/>
    <n v="0.56499456830177996"/>
    <n v="2066.75396406236"/>
    <n v="1730"/>
    <s v="Military"/>
    <n v="1730"/>
    <s v="US Air Force                                    Brevard County"/>
    <s v="US Air Force"/>
    <m/>
    <m/>
    <m/>
    <n v="0"/>
    <n v="1"/>
    <n v="4.1383227452010498"/>
    <n v="0.56499456830177996"/>
    <n v="2066.75396406236"/>
    <m/>
    <n v="-1"/>
    <n v="-1"/>
    <n v="-1"/>
    <n v="-1"/>
    <n v="0"/>
    <m/>
    <m/>
    <s v="Banana River A"/>
    <n v="-1"/>
    <m/>
    <m/>
    <n v="332"/>
    <x v="1"/>
    <m/>
    <x v="0"/>
    <m/>
    <n v="199.99999998882399"/>
    <n v="1.6761994842000001"/>
  </r>
  <r>
    <n v="830000"/>
    <n v="1400000"/>
    <n v="1400000"/>
    <x v="0"/>
    <x v="0"/>
    <s v="BR1-2"/>
    <s v="62-304.520 (9), F.A.C."/>
    <n v="0.67"/>
    <n v="0.72"/>
    <s v="US Air Force"/>
    <n v="0.24274903296273001"/>
    <n v="3387.0059663417701"/>
    <n v="7.4892756777435201"/>
    <n v="0.99071198757764001"/>
    <n v="1.81801442836357"/>
    <n v="0.24049437692906001"/>
    <n v="822.19242296847801"/>
    <n v="1730"/>
    <s v="Military"/>
    <n v="1730"/>
    <s v="US Air Force                                    Brevard County"/>
    <s v="US Air Force"/>
    <m/>
    <m/>
    <m/>
    <n v="0"/>
    <n v="1"/>
    <n v="1.81801442836357"/>
    <n v="0.24049437692906001"/>
    <n v="983.39810288715205"/>
    <m/>
    <n v="-1"/>
    <n v="-1"/>
    <n v="-1"/>
    <n v="-1"/>
    <n v="0"/>
    <m/>
    <m/>
    <s v="Banana River A"/>
    <n v="-1"/>
    <m/>
    <m/>
    <n v="332"/>
    <x v="1"/>
    <m/>
    <x v="0"/>
    <m/>
    <n v="151.233151037319"/>
    <n v="0.79756537139999995"/>
  </r>
  <r>
    <n v="830000"/>
    <n v="1400000"/>
    <n v="1400000"/>
    <x v="0"/>
    <x v="0"/>
    <s v="BR1-2"/>
    <s v="62-304.520 (9), F.A.C."/>
    <n v="0.67"/>
    <n v="0.72"/>
    <s v="US Air Force"/>
    <n v="0.21425484024548"/>
    <n v="3387.0059663417701"/>
    <n v="7.4892756777435201"/>
    <n v="0.99071198757764001"/>
    <n v="1.6046135638893499"/>
    <n v="0.21226483862772999"/>
    <n v="725.68242222906701"/>
    <n v="8140"/>
    <s v="Roads and Highways"/>
    <n v="8140"/>
    <s v="US Air Force                                    Brevard County"/>
    <s v="US Air Force"/>
    <m/>
    <m/>
    <m/>
    <n v="0"/>
    <n v="1"/>
    <n v="1.6046135638893499"/>
    <n v="0.21226483862772999"/>
    <n v="725.68242222906701"/>
    <m/>
    <n v="-1"/>
    <n v="-1"/>
    <n v="-1"/>
    <n v="-1"/>
    <n v="0"/>
    <m/>
    <m/>
    <s v="Banana River A"/>
    <n v="-1"/>
    <m/>
    <m/>
    <n v="332"/>
    <x v="1"/>
    <m/>
    <x v="0"/>
    <m/>
    <n v="141.95719280143501"/>
    <n v="0.58855022079999997"/>
  </r>
  <r>
    <n v="830000"/>
    <n v="1400000"/>
    <n v="1400000"/>
    <x v="0"/>
    <x v="0"/>
    <s v="BR1-2"/>
    <s v="62-304.520 (9), F.A.C."/>
    <n v="0.67"/>
    <n v="0.72"/>
    <s v="US Air Force"/>
    <n v="0.11316432610938"/>
    <n v="3387.0059663417701"/>
    <n v="7.4892756777435201"/>
    <n v="0.99071198757764001"/>
    <n v="0.84751883511921999"/>
    <n v="0.1121132544427"/>
    <n v="383.288247709519"/>
    <n v="1730"/>
    <s v="Military"/>
    <n v="1730"/>
    <s v="US Air Force                                    Brevard County"/>
    <s v="US Air Force"/>
    <m/>
    <m/>
    <m/>
    <n v="0"/>
    <n v="1"/>
    <n v="0.84751883511921999"/>
    <n v="0.1121132544427"/>
    <n v="383.288247709519"/>
    <m/>
    <n v="-1"/>
    <n v="-1"/>
    <n v="-1"/>
    <n v="-1"/>
    <n v="0"/>
    <m/>
    <m/>
    <s v="Banana River A"/>
    <n v="-1"/>
    <m/>
    <m/>
    <n v="332"/>
    <x v="1"/>
    <m/>
    <x v="0"/>
    <m/>
    <n v="117.37633605713"/>
    <n v="0.31085827059999999"/>
  </r>
  <r>
    <n v="830000"/>
    <n v="1400000"/>
    <n v="1400000"/>
    <x v="0"/>
    <x v="0"/>
    <s v="BR1-2"/>
    <s v="62-304.520 (9), F.A.C."/>
    <n v="0.67"/>
    <n v="0.72"/>
    <s v="US Air Force"/>
    <n v="0.61776345378298003"/>
    <n v="3319.3650789632802"/>
    <n v="6.2571903538341598"/>
    <n v="0.84265350996800004"/>
    <n v="3.86546352396214"/>
    <n v="0.52056054266018004"/>
    <n v="2050.5824355469699"/>
    <n v="1730"/>
    <s v="Military"/>
    <n v="1730"/>
    <s v="US Air Force                                    Brevard County"/>
    <s v="US Air Force"/>
    <m/>
    <m/>
    <m/>
    <n v="0"/>
    <n v="1"/>
    <n v="3.86546352396214"/>
    <n v="0.52056054266018004"/>
    <n v="2050.5824355469699"/>
    <m/>
    <n v="-1"/>
    <n v="-1"/>
    <n v="-1"/>
    <n v="-1"/>
    <n v="0"/>
    <m/>
    <m/>
    <s v="Banana River A"/>
    <n v="-1"/>
    <m/>
    <m/>
    <n v="332"/>
    <x v="1"/>
    <m/>
    <x v="0"/>
    <m/>
    <n v="200.000000018626"/>
    <n v="1.6630838893"/>
  </r>
  <r>
    <n v="830000"/>
    <n v="1400000"/>
    <n v="1400000"/>
    <x v="0"/>
    <x v="0"/>
    <s v="BR1-2"/>
    <s v="62-304.520 (9), F.A.C."/>
    <n v="0.67"/>
    <n v="0.72"/>
    <s v="Natural Lands"/>
    <n v="0.11607891325385"/>
    <n v="2600.9046142887801"/>
    <n v="3.4595182508142099"/>
    <n v="0.45638135264356"/>
    <n v="0.40157711893637998"/>
    <n v="5.297625144418E-2"/>
    <n v="301.91018110357101"/>
    <n v="5300"/>
    <s v="Reservoirs"/>
    <n v="5300"/>
    <s v="US Air Force                                    Brevard County"/>
    <s v="US Air Force"/>
    <m/>
    <m/>
    <s v="Natural Lands"/>
    <n v="0"/>
    <n v="1"/>
    <n v="0.40157711893637998"/>
    <n v="5.297625144418E-2"/>
    <n v="301.91018110357101"/>
    <m/>
    <n v="-1"/>
    <n v="-1"/>
    <n v="-1"/>
    <n v="-1"/>
    <n v="0"/>
    <m/>
    <m/>
    <s v="Banana River A"/>
    <n v="-1"/>
    <m/>
    <m/>
    <n v="332"/>
    <x v="1"/>
    <m/>
    <x v="0"/>
    <m/>
    <n v="138.58366946248401"/>
    <n v="0.24485821660000001"/>
  </r>
  <r>
    <n v="830000"/>
    <n v="1400000"/>
    <n v="1400000"/>
    <x v="0"/>
    <x v="0"/>
    <s v="BR1-2"/>
    <s v="62-304.520 (9), F.A.C."/>
    <n v="0.67"/>
    <n v="0.72"/>
    <s v="US Air Force"/>
    <n v="0.50168442629620003"/>
    <n v="2600.9046142887801"/>
    <n v="3.4595182508142099"/>
    <n v="0.45638135264356"/>
    <n v="1.7355864289209599"/>
    <n v="0.22895941707326001"/>
    <n v="1304.8333392706099"/>
    <n v="1730"/>
    <s v="Military"/>
    <n v="1730"/>
    <s v="US Air Force                                    Brevard County"/>
    <s v="US Air Force"/>
    <m/>
    <m/>
    <m/>
    <n v="0"/>
    <n v="1"/>
    <n v="1.7355864289209599"/>
    <n v="0.22895941707326001"/>
    <n v="1304.8333392706099"/>
    <m/>
    <n v="-1"/>
    <n v="-1"/>
    <n v="-1"/>
    <n v="-1"/>
    <n v="0"/>
    <m/>
    <m/>
    <s v="Banana River A"/>
    <n v="-1"/>
    <m/>
    <m/>
    <n v="332"/>
    <x v="1"/>
    <m/>
    <x v="0"/>
    <m/>
    <n v="193.61807988343099"/>
    <n v="1.0582589937"/>
  </r>
  <r>
    <n v="830000"/>
    <n v="1400000"/>
    <n v="1400000"/>
    <x v="0"/>
    <x v="0"/>
    <s v="BR1-2"/>
    <s v="62-304.520 (9), F.A.C."/>
    <n v="0.67"/>
    <n v="0.72"/>
    <s v="Natural Lands"/>
    <n v="9.929970237612E-2"/>
    <n v="3200.57443454448"/>
    <n v="6.8028770216376504"/>
    <n v="0.90973213871268999"/>
    <n v="0.67552366354999005"/>
    <n v="9.0336130616159999E-2"/>
    <n v="317.81608878289802"/>
    <n v="3200"/>
    <s v="Shrub and Brushland"/>
    <n v="3200"/>
    <s v="US Air Force                                    Brevard County"/>
    <s v="US Air Force"/>
    <m/>
    <m/>
    <s v="Natural Lands"/>
    <n v="0"/>
    <n v="1"/>
    <n v="0.67552366354999005"/>
    <n v="9.0336130616159999E-2"/>
    <n v="317.816088782897"/>
    <m/>
    <n v="-1"/>
    <n v="-1"/>
    <n v="-1"/>
    <n v="-1"/>
    <n v="0"/>
    <m/>
    <m/>
    <s v="Banana River A"/>
    <n v="-1"/>
    <m/>
    <m/>
    <n v="332"/>
    <x v="1"/>
    <m/>
    <x v="0"/>
    <m/>
    <n v="141.39619842910599"/>
    <n v="0.25775838509999999"/>
  </r>
  <r>
    <n v="830000"/>
    <n v="1400000"/>
    <n v="1400000"/>
    <x v="0"/>
    <x v="0"/>
    <s v="BR1-2"/>
    <s v="62-304.520 (9), F.A.C."/>
    <n v="0.67"/>
    <n v="0.72"/>
    <s v="US Air Force"/>
    <n v="0.51846371494272003"/>
    <n v="3200.57443454448"/>
    <n v="6.8028770216376504"/>
    <n v="0.90973213871268999"/>
    <n v="3.5270448929367402"/>
    <n v="0.47166310423976998"/>
    <n v="1659.38171128463"/>
    <n v="1730"/>
    <s v="Military"/>
    <n v="1730"/>
    <s v="US Air Force                                    Brevard County"/>
    <s v="US Air Force"/>
    <m/>
    <m/>
    <m/>
    <n v="0"/>
    <n v="1"/>
    <n v="3.5270448929367402"/>
    <n v="0.47166310423976998"/>
    <n v="1659.38171128463"/>
    <m/>
    <n v="-1"/>
    <n v="-1"/>
    <n v="-1"/>
    <n v="-1"/>
    <n v="0"/>
    <m/>
    <m/>
    <s v="Banana River A"/>
    <n v="-1"/>
    <m/>
    <m/>
    <n v="332"/>
    <x v="1"/>
    <m/>
    <x v="0"/>
    <m/>
    <n v="179.94407412405201"/>
    <n v="1.3458083627999999"/>
  </r>
  <r>
    <n v="830000"/>
    <n v="1400000"/>
    <n v="1400000"/>
    <x v="0"/>
    <x v="0"/>
    <s v="BR1-2"/>
    <s v="62-304.520 (9), F.A.C."/>
    <n v="0.67"/>
    <n v="0.72"/>
    <s v="US Air Force"/>
    <n v="0.55145735098273996"/>
    <n v="3327.0066918144598"/>
    <n v="7.1835006401975097"/>
    <n v="0.95669193036479006"/>
    <n v="3.9613942338261898"/>
    <n v="0.52757479762554005"/>
    <n v="1834.7022969698701"/>
    <n v="1730"/>
    <s v="Military"/>
    <n v="1730"/>
    <s v="US Air Force                                    Brevard County"/>
    <s v="US Air Force"/>
    <m/>
    <m/>
    <m/>
    <n v="0"/>
    <n v="1"/>
    <n v="3.9613942338261898"/>
    <n v="0.52757479762554005"/>
    <n v="1834.7022969698701"/>
    <m/>
    <n v="-1"/>
    <n v="-1"/>
    <n v="-1"/>
    <n v="-1"/>
    <n v="0"/>
    <m/>
    <m/>
    <s v="Banana River A"/>
    <n v="-1"/>
    <m/>
    <m/>
    <n v="332"/>
    <x v="1"/>
    <m/>
    <x v="0"/>
    <m/>
    <n v="186.862823112938"/>
    <n v="1.4879986188000001"/>
  </r>
  <r>
    <n v="830000"/>
    <n v="1400000"/>
    <n v="1400000"/>
    <x v="0"/>
    <x v="0"/>
    <s v="BR1-2"/>
    <s v="62-304.520 (9), F.A.C."/>
    <n v="0.67"/>
    <n v="0.72"/>
    <s v="US Air Force"/>
    <n v="6.6306200480949998E-2"/>
    <n v="3327.0066918144598"/>
    <n v="7.1835006401975097"/>
    <n v="0.95669193036479006"/>
    <n v="0.47631063360400999"/>
    <n v="6.3434606933279999E-2"/>
    <n v="220.601172708935"/>
    <n v="8140"/>
    <s v="Roads and Highways"/>
    <n v="8140"/>
    <s v="US Air Force                                    Brevard County"/>
    <s v="US Air Force"/>
    <m/>
    <m/>
    <m/>
    <n v="0"/>
    <n v="1"/>
    <n v="0.47631063360400999"/>
    <n v="6.3434606933279999E-2"/>
    <n v="220.60117270893599"/>
    <m/>
    <n v="-1"/>
    <n v="-1"/>
    <n v="-1"/>
    <n v="-1"/>
    <n v="0"/>
    <m/>
    <m/>
    <s v="Banana River A"/>
    <n v="-1"/>
    <m/>
    <m/>
    <n v="332"/>
    <x v="1"/>
    <m/>
    <x v="0"/>
    <m/>
    <n v="81.472338064645299"/>
    <n v="0.1789141709"/>
  </r>
  <r>
    <n v="830000"/>
    <n v="1400000"/>
    <n v="1400000"/>
    <x v="0"/>
    <x v="0"/>
    <s v="BR1-2"/>
    <s v="62-304.520 (9), F.A.C."/>
    <n v="0.67"/>
    <n v="0.72"/>
    <s v="Natural Lands"/>
    <n v="3.7909559677739998E-2"/>
    <n v="3323.4211328208899"/>
    <n v="7.2694455937093601"/>
    <n v="0.96446195510579003"/>
    <n v="0.27558148155882001"/>
    <n v="3.6562328043989997E-2"/>
    <n v="125.989431768942"/>
    <n v="3200"/>
    <s v="Shrub and Brushland"/>
    <n v="3200"/>
    <s v="US Air Force                                    Brevard County"/>
    <s v="US Air Force"/>
    <m/>
    <m/>
    <s v="Natural Lands"/>
    <n v="0"/>
    <n v="1"/>
    <n v="0.27558148155882001"/>
    <n v="3.6562328043989997E-2"/>
    <n v="125.989431768942"/>
    <m/>
    <n v="-1"/>
    <n v="-1"/>
    <n v="-1"/>
    <n v="-1"/>
    <n v="0"/>
    <m/>
    <m/>
    <s v="Banana River A"/>
    <n v="-1"/>
    <m/>
    <m/>
    <n v="332"/>
    <x v="1"/>
    <m/>
    <x v="0"/>
    <m/>
    <n v="61.442622753762798"/>
    <n v="0.1021812099"/>
  </r>
  <r>
    <n v="830000"/>
    <n v="1400000"/>
    <n v="1400000"/>
    <x v="0"/>
    <x v="0"/>
    <s v="BR1-2"/>
    <s v="62-304.520 (9), F.A.C."/>
    <n v="0.67"/>
    <n v="0.72"/>
    <s v="US Air Force"/>
    <n v="0.25659563048148998"/>
    <n v="3323.4211328208899"/>
    <n v="7.2694455937093601"/>
    <n v="0.96446195510579003"/>
    <n v="1.8653079753688"/>
    <n v="0.24747672344579"/>
    <n v="852.77534093171505"/>
    <n v="1730"/>
    <s v="Military"/>
    <n v="1730"/>
    <s v="US Air Force                                    Brevard County"/>
    <s v="US Air Force"/>
    <m/>
    <m/>
    <m/>
    <n v="0"/>
    <n v="1"/>
    <n v="1.8653079753688"/>
    <n v="0.24747672344579"/>
    <n v="1402.4467556572499"/>
    <m/>
    <n v="-1"/>
    <n v="-1"/>
    <n v="-1"/>
    <n v="-1"/>
    <n v="0"/>
    <m/>
    <m/>
    <s v="Banana River A"/>
    <n v="-1"/>
    <m/>
    <m/>
    <n v="332"/>
    <x v="1"/>
    <m/>
    <x v="0"/>
    <m/>
    <n v="156.90208274097401"/>
    <n v="1.1374264035999999"/>
  </r>
  <r>
    <n v="830000"/>
    <n v="1400000"/>
    <n v="1400000"/>
    <x v="0"/>
    <x v="0"/>
    <s v="BR1-2"/>
    <s v="62-304.520 (9), F.A.C."/>
    <n v="0.67"/>
    <n v="0.72"/>
    <s v="US Air Force"/>
    <n v="0.15786498972655999"/>
    <n v="3323.4211328208899"/>
    <n v="7.2694455937093601"/>
    <n v="0.96446195510579003"/>
    <n v="1.1475909539687501"/>
    <n v="0.15225477663444001"/>
    <n v="524.65184298982297"/>
    <n v="8140"/>
    <s v="Roads and Highways"/>
    <n v="8140"/>
    <s v="US Air Force                                    Brevard County"/>
    <s v="US Air Force"/>
    <m/>
    <m/>
    <m/>
    <n v="0"/>
    <n v="1"/>
    <n v="1.1475909539687501"/>
    <n v="0.15225477663444001"/>
    <n v="524.65184298982297"/>
    <m/>
    <n v="-1"/>
    <n v="-1"/>
    <n v="-1"/>
    <n v="-1"/>
    <n v="0"/>
    <m/>
    <m/>
    <s v="Banana River A"/>
    <n v="-1"/>
    <m/>
    <m/>
    <n v="332"/>
    <x v="1"/>
    <m/>
    <x v="0"/>
    <m/>
    <n v="129.823851823209"/>
    <n v="0.4255083885"/>
  </r>
  <r>
    <n v="830000"/>
    <n v="1400000"/>
    <n v="1400000"/>
    <x v="0"/>
    <x v="0"/>
    <s v="BR1-2"/>
    <s v="62-304.520 (9), F.A.C."/>
    <n v="0.67"/>
    <n v="0.72"/>
    <s v="US Air Force"/>
    <n v="0.4081340437132"/>
    <n v="3304.2322681965702"/>
    <n v="7.2939318582519297"/>
    <n v="0.96317226674765"/>
    <n v="2.97690190387695"/>
    <n v="0.39310339202013"/>
    <n v="1348.56967698673"/>
    <n v="1730"/>
    <s v="Military"/>
    <n v="1730"/>
    <s v="US Air Force                                    Brevard County"/>
    <s v="US Air Force"/>
    <m/>
    <m/>
    <m/>
    <n v="0"/>
    <n v="1"/>
    <n v="2.97690190387695"/>
    <n v="0.39310339202013"/>
    <n v="1747.6443477488101"/>
    <m/>
    <n v="-1"/>
    <n v="-1"/>
    <n v="-1"/>
    <n v="-1"/>
    <n v="0"/>
    <m/>
    <m/>
    <s v="Banana River A"/>
    <n v="-1"/>
    <m/>
    <m/>
    <n v="332"/>
    <x v="1"/>
    <m/>
    <x v="0"/>
    <m/>
    <n v="160.698974998203"/>
    <n v="1.4173920095000001"/>
  </r>
  <r>
    <n v="830000"/>
    <n v="1400000"/>
    <n v="1400000"/>
    <x v="0"/>
    <x v="0"/>
    <s v="BR1-2"/>
    <s v="62-304.520 (9), F.A.C."/>
    <n v="0.67"/>
    <n v="0.72"/>
    <s v="US Air Force"/>
    <n v="5.7113153360949999E-2"/>
    <n v="3304.2322681965702"/>
    <n v="7.2939318582519297"/>
    <n v="0.96317226674765"/>
    <n v="0.41657944882467002"/>
    <n v="5.5009805383769997E-2"/>
    <n v="188.71512427371701"/>
    <n v="8140"/>
    <s v="Roads and Highways"/>
    <n v="8140"/>
    <s v="US Air Force                                    Brevard County"/>
    <s v="US Air Force"/>
    <m/>
    <m/>
    <m/>
    <n v="0"/>
    <n v="1"/>
    <n v="0.41657944882467002"/>
    <n v="5.5009805383769997E-2"/>
    <n v="292.55190119218798"/>
    <m/>
    <n v="-1"/>
    <n v="-1"/>
    <n v="-1"/>
    <n v="-1"/>
    <n v="0"/>
    <m/>
    <m/>
    <s v="Banana River A"/>
    <n v="-1"/>
    <m/>
    <m/>
    <n v="332"/>
    <x v="1"/>
    <m/>
    <x v="0"/>
    <m/>
    <n v="74.228417142805398"/>
    <n v="0.23726837079999999"/>
  </r>
  <r>
    <n v="830000"/>
    <n v="1400000"/>
    <n v="1400000"/>
    <x v="0"/>
    <x v="0"/>
    <s v="BR1-2"/>
    <s v="62-304.520 (9), F.A.C."/>
    <n v="0.67"/>
    <n v="0.72"/>
    <s v="US Air Force"/>
    <n v="0.61776345339174998"/>
    <n v="3323.1527445998499"/>
    <n v="6.1964598805578799"/>
    <n v="0.8286202467903"/>
    <n v="3.8279464546168702"/>
    <n v="0.51189130520750004"/>
    <n v="2052.9223156522798"/>
    <n v="1730"/>
    <s v="Military"/>
    <n v="1730"/>
    <s v="US Air Force                                    Brevard County"/>
    <s v="US Air Force"/>
    <m/>
    <m/>
    <m/>
    <n v="0"/>
    <n v="1"/>
    <n v="3.8279464546168702"/>
    <n v="0.51189130520750004"/>
    <n v="2052.9223156522798"/>
    <m/>
    <n v="-1"/>
    <n v="-1"/>
    <n v="-1"/>
    <n v="-1"/>
    <n v="0"/>
    <m/>
    <m/>
    <s v="Banana River A"/>
    <n v="-1"/>
    <m/>
    <m/>
    <n v="332"/>
    <x v="1"/>
    <m/>
    <x v="0"/>
    <m/>
    <n v="199.999999955296"/>
    <n v="1.6649816022999999"/>
  </r>
  <r>
    <n v="830000"/>
    <n v="1400000"/>
    <n v="1400000"/>
    <x v="0"/>
    <x v="0"/>
    <s v="BR1-2"/>
    <s v="62-304.520 (9), F.A.C."/>
    <n v="0.67"/>
    <n v="0.72"/>
    <s v="Natural Lands"/>
    <n v="9.0577601443969993E-2"/>
    <n v="2925.7342645468402"/>
    <n v="6.1271271150968598"/>
    <n v="0.82042309820352"/>
    <n v="0.55498047782781001"/>
    <n v="7.4311956404509993E-2"/>
    <n v="265.00599214510498"/>
    <n v="3200"/>
    <s v="Shrub and Brushland"/>
    <n v="3200"/>
    <s v="US Air Force                                    Brevard County"/>
    <s v="US Air Force"/>
    <m/>
    <m/>
    <s v="Natural Lands"/>
    <n v="0"/>
    <n v="1"/>
    <n v="0.55498047782781001"/>
    <n v="7.4311956404509993E-2"/>
    <n v="265.00599214510601"/>
    <m/>
    <n v="-1"/>
    <n v="-1"/>
    <n v="-1"/>
    <n v="-1"/>
    <n v="0"/>
    <m/>
    <m/>
    <s v="Banana River A"/>
    <n v="-1"/>
    <m/>
    <m/>
    <n v="332"/>
    <x v="1"/>
    <m/>
    <x v="0"/>
    <m/>
    <n v="116.377325625721"/>
    <n v="0.214927812"/>
  </r>
  <r>
    <n v="830000"/>
    <n v="1400000"/>
    <n v="1400000"/>
    <x v="0"/>
    <x v="0"/>
    <s v="BR1-2"/>
    <s v="62-304.520 (9), F.A.C."/>
    <n v="0.67"/>
    <n v="0.72"/>
    <s v="Natural Lands"/>
    <n v="0.11384919089416"/>
    <n v="2925.7342645468402"/>
    <n v="6.1271271150968598"/>
    <n v="0.82042309820352"/>
    <n v="0.69756846455947996"/>
    <n v="9.3404505921349995E-2"/>
    <n v="333.09247878999798"/>
    <n v="3100"/>
    <s v="Herbaceous Dry Prairie"/>
    <n v="3100"/>
    <s v="US Air Force                                    Brevard County"/>
    <s v="US Air Force"/>
    <m/>
    <m/>
    <s v="Natural Lands"/>
    <n v="0"/>
    <n v="1"/>
    <n v="0.69756846455947996"/>
    <n v="9.3404505921349995E-2"/>
    <n v="357.135791987696"/>
    <m/>
    <n v="-1"/>
    <n v="-1"/>
    <n v="-1"/>
    <n v="-1"/>
    <n v="0"/>
    <m/>
    <m/>
    <s v="Banana River A"/>
    <n v="-1"/>
    <m/>
    <m/>
    <n v="332"/>
    <x v="1"/>
    <m/>
    <x v="0"/>
    <m/>
    <n v="118.346576778467"/>
    <n v="0.28964784430000001"/>
  </r>
  <r>
    <n v="830000"/>
    <n v="1400000"/>
    <n v="1400000"/>
    <x v="0"/>
    <x v="0"/>
    <s v="BR1-2"/>
    <s v="62-304.520 (9), F.A.C."/>
    <n v="0.67"/>
    <n v="0.72"/>
    <s v="US Air Force"/>
    <n v="2.1835677605599998E-2"/>
    <n v="2925.7342645468402"/>
    <n v="6.1271271150968598"/>
    <n v="0.82042309820352"/>
    <n v="0.13378997233378001"/>
    <n v="1.7914494272559998E-2"/>
    <n v="63.885390160302002"/>
    <n v="8140"/>
    <s v="Roads and Highways"/>
    <n v="8140"/>
    <s v="US Air Force                                    Brevard County"/>
    <s v="US Air Force"/>
    <m/>
    <m/>
    <m/>
    <n v="0"/>
    <n v="1"/>
    <n v="0.13378997233378001"/>
    <n v="1.7914494272559998E-2"/>
    <n v="519.20722458528803"/>
    <m/>
    <n v="-1"/>
    <n v="-1"/>
    <n v="-1"/>
    <n v="-1"/>
    <n v="0"/>
    <m/>
    <m/>
    <s v="Banana River A"/>
    <n v="-1"/>
    <m/>
    <m/>
    <n v="332"/>
    <x v="1"/>
    <m/>
    <x v="0"/>
    <m/>
    <n v="68.521541579977793"/>
    <n v="0.42109263959999998"/>
  </r>
  <r>
    <n v="830000"/>
    <n v="1400000"/>
    <n v="1400000"/>
    <x v="0"/>
    <x v="0"/>
    <s v="BR1-2"/>
    <s v="62-304.520 (9), F.A.C."/>
    <n v="0.67"/>
    <n v="0.72"/>
    <s v="Natural Lands"/>
    <n v="1.2934523570400001E-3"/>
    <n v="3200.7006246637202"/>
    <n v="6.9143464497927898"/>
    <n v="0.85558255894982005"/>
    <n v="8.9433777128800004E-3"/>
    <n v="1.10665527751E-3"/>
    <n v="4.1399537671570901"/>
    <n v="4280"/>
    <s v="Cabbage palm"/>
    <n v="4280"/>
    <s v="US Air Force                                    Brevard County"/>
    <s v="US Air Force"/>
    <m/>
    <m/>
    <s v="Natural Lands"/>
    <n v="0"/>
    <n v="1"/>
    <n v="8.9433777128800004E-3"/>
    <n v="1.10665527751E-3"/>
    <n v="262.96733146230298"/>
    <m/>
    <n v="-1"/>
    <n v="-1"/>
    <n v="-1"/>
    <n v="-1"/>
    <n v="0"/>
    <m/>
    <m/>
    <s v="Banana River A"/>
    <n v="-1"/>
    <m/>
    <m/>
    <n v="332"/>
    <x v="1"/>
    <m/>
    <x v="0"/>
    <m/>
    <n v="10.700871476403901"/>
    <n v="0.213274397"/>
  </r>
  <r>
    <n v="830000"/>
    <n v="1400000"/>
    <n v="1400000"/>
    <x v="0"/>
    <x v="0"/>
    <s v="BR1-2"/>
    <s v="62-304.520 (9), F.A.C."/>
    <n v="0.67"/>
    <n v="0.72"/>
    <s v="US Air Force"/>
    <n v="0.18884695932057"/>
    <n v="3200.7006246637202"/>
    <n v="6.9143464497927898"/>
    <n v="0.85558255894982005"/>
    <n v="1.30575330273239"/>
    <n v="0.16157416470538999"/>
    <n v="604.44258066321504"/>
    <n v="1730"/>
    <s v="Military"/>
    <n v="1730"/>
    <s v="US Air Force                                    Brevard County"/>
    <s v="US Air Force"/>
    <m/>
    <m/>
    <m/>
    <n v="0"/>
    <n v="1"/>
    <n v="1.30575330273239"/>
    <n v="0.16157416470538999"/>
    <n v="1592.9361433106701"/>
    <m/>
    <n v="-1"/>
    <n v="-1"/>
    <n v="-1"/>
    <n v="-1"/>
    <n v="0"/>
    <m/>
    <m/>
    <s v="Banana River A"/>
    <n v="-1"/>
    <m/>
    <m/>
    <n v="332"/>
    <x v="1"/>
    <m/>
    <x v="0"/>
    <m/>
    <n v="136.77194673259601"/>
    <n v="1.2919190132"/>
  </r>
  <r>
    <n v="830000"/>
    <n v="1400000"/>
    <n v="1400000"/>
    <x v="0"/>
    <x v="0"/>
    <s v="BR1-2"/>
    <s v="62-304.520 (9), F.A.C."/>
    <n v="0.67"/>
    <n v="0.72"/>
    <s v="US Air Force"/>
    <n v="0.61776345378298003"/>
    <n v="3320.19258615736"/>
    <n v="6.19076009609529"/>
    <n v="0.82784233160680998"/>
    <n v="3.8244253385056801"/>
    <n v="0.51141073796117997"/>
    <n v="2051.0936392492199"/>
    <n v="1730"/>
    <s v="Military"/>
    <n v="1730"/>
    <s v="US Air Force                                    Brevard County"/>
    <s v="US Air Force"/>
    <m/>
    <m/>
    <m/>
    <n v="0"/>
    <n v="1"/>
    <n v="3.8244253385056801"/>
    <n v="0.51141073796117997"/>
    <n v="2051.0936392492199"/>
    <m/>
    <n v="-1"/>
    <n v="-1"/>
    <n v="-1"/>
    <n v="-1"/>
    <n v="0"/>
    <m/>
    <m/>
    <s v="Banana River A"/>
    <n v="-1"/>
    <m/>
    <m/>
    <n v="332"/>
    <x v="1"/>
    <m/>
    <x v="0"/>
    <m/>
    <n v="200.000000018626"/>
    <n v="1.6634984908999999"/>
  </r>
  <r>
    <n v="830000"/>
    <n v="1400000"/>
    <n v="1400000"/>
    <x v="0"/>
    <x v="0"/>
    <s v="BR1-2"/>
    <s v="62-304.520 (9), F.A.C."/>
    <n v="0.67"/>
    <n v="0.72"/>
    <s v="US Air Force"/>
    <n v="0.29473375305971999"/>
    <n v="3334.55866316622"/>
    <n v="7.7390432645539304"/>
    <n v="1.0065470202367"/>
    <n v="2.28095726645358"/>
    <n v="0.29666338090543998"/>
    <n v="982.80698959280699"/>
    <n v="1730"/>
    <s v="Military"/>
    <n v="1730"/>
    <s v="US Air Force                                    Brevard County"/>
    <s v="US Air Force"/>
    <m/>
    <m/>
    <m/>
    <n v="0"/>
    <n v="1"/>
    <n v="2.28095726645358"/>
    <n v="0.29666338090543998"/>
    <n v="2059.9684762158199"/>
    <m/>
    <n v="-1"/>
    <n v="-1"/>
    <n v="-1"/>
    <n v="-1"/>
    <n v="0"/>
    <m/>
    <m/>
    <s v="Banana River A"/>
    <n v="-1"/>
    <m/>
    <m/>
    <n v="332"/>
    <x v="1"/>
    <m/>
    <x v="0"/>
    <m/>
    <n v="144.99545309586"/>
    <n v="1.67069625"/>
  </r>
  <r>
    <n v="830000"/>
    <n v="1400000"/>
    <n v="1400000"/>
    <x v="0"/>
    <x v="0"/>
    <s v="BR1-2"/>
    <s v="62-304.520 (9), F.A.C."/>
    <n v="0.67"/>
    <n v="0.72"/>
    <s v="US Air Force"/>
    <n v="0.61776345332270999"/>
    <n v="3345.5426225655101"/>
    <n v="6.6988791944974304"/>
    <n v="0.91458075931604998"/>
    <n v="4.1383227445843902"/>
    <n v="0.56499456821758998"/>
    <n v="2066.75396375438"/>
    <n v="1730"/>
    <s v="Military"/>
    <n v="1730"/>
    <s v="US Air Force                                    Brevard County"/>
    <s v="US Air Force"/>
    <m/>
    <m/>
    <m/>
    <n v="0"/>
    <n v="1"/>
    <n v="4.1383227445843902"/>
    <n v="0.56499456821758998"/>
    <n v="2066.75396375438"/>
    <m/>
    <n v="-1"/>
    <n v="-1"/>
    <n v="-1"/>
    <n v="-1"/>
    <n v="0"/>
    <m/>
    <m/>
    <s v="Banana River A"/>
    <n v="-1"/>
    <m/>
    <m/>
    <n v="332"/>
    <x v="1"/>
    <m/>
    <x v="0"/>
    <m/>
    <n v="199.99999994411999"/>
    <n v="1.6761994840000001"/>
  </r>
  <r>
    <n v="830000"/>
    <n v="1400000"/>
    <n v="1400000"/>
    <x v="0"/>
    <x v="0"/>
    <s v="BR1-2"/>
    <s v="62-304.520 (9), F.A.C."/>
    <n v="0.67"/>
    <n v="0.72"/>
    <s v="Natural Lands"/>
    <n v="0.13088499114273"/>
    <n v="3204.0331098152301"/>
    <n v="6.9863357919078197"/>
    <n v="0.92766190152072003"/>
    <n v="0.914406498244"/>
    <n v="0.12141701976399"/>
    <n v="419.35984519918298"/>
    <n v="3200"/>
    <s v="Shrub and Brushland"/>
    <n v="3200"/>
    <s v="US Air Force                                    Brevard County"/>
    <s v="US Air Force"/>
    <m/>
    <m/>
    <s v="Natural Lands"/>
    <n v="0"/>
    <n v="1"/>
    <n v="0.914406498244"/>
    <n v="0.12141701976399"/>
    <n v="419.35984519918298"/>
    <m/>
    <n v="-1"/>
    <n v="-1"/>
    <n v="-1"/>
    <n v="-1"/>
    <n v="0"/>
    <m/>
    <m/>
    <s v="Banana River A"/>
    <n v="-1"/>
    <m/>
    <m/>
    <n v="332"/>
    <x v="1"/>
    <m/>
    <x v="0"/>
    <m/>
    <n v="121.396364270083"/>
    <n v="0.3401134187"/>
  </r>
  <r>
    <n v="830000"/>
    <n v="1400000"/>
    <n v="1400000"/>
    <x v="0"/>
    <x v="0"/>
    <s v="BR1-2"/>
    <s v="62-304.520 (9), F.A.C."/>
    <n v="0.67"/>
    <n v="0.72"/>
    <s v="US Air Force"/>
    <n v="2.4335069728430001E-2"/>
    <n v="3204.0331098152301"/>
    <n v="6.9863357919078197"/>
    <n v="0.92766190152072003"/>
    <n v="0.17001296864233001"/>
    <n v="2.2574717057910001E-2"/>
    <n v="77.970369139564895"/>
    <n v="8140"/>
    <s v="Roads and Highways"/>
    <n v="8140"/>
    <s v="US Air Force                                    Brevard County"/>
    <s v="US Air Force"/>
    <m/>
    <m/>
    <m/>
    <n v="0"/>
    <n v="1"/>
    <n v="0.17001296864233001"/>
    <n v="2.2574717057910001E-2"/>
    <n v="646.03911863742906"/>
    <m/>
    <n v="-1"/>
    <n v="-1"/>
    <n v="-1"/>
    <n v="-1"/>
    <n v="0"/>
    <m/>
    <m/>
    <s v="Banana River A"/>
    <n v="-1"/>
    <m/>
    <m/>
    <n v="332"/>
    <x v="1"/>
    <m/>
    <x v="0"/>
    <m/>
    <n v="104.61662951307299"/>
    <n v="0.52395711160000003"/>
  </r>
  <r>
    <n v="830000"/>
    <n v="1400000"/>
    <n v="1400000"/>
    <x v="0"/>
    <x v="0"/>
    <s v="BR1-2"/>
    <s v="62-304.520 (9), F.A.C."/>
    <n v="0.67"/>
    <n v="0.72"/>
    <s v="US Air Force"/>
    <n v="0.12891878596785"/>
    <n v="3335.31735841516"/>
    <n v="6.0794232320159498"/>
    <n v="0.81045259794213997"/>
    <n v="0.78375186245628004"/>
    <n v="0.10448256501119001"/>
    <n v="429.98506466440602"/>
    <n v="1730"/>
    <s v="Military"/>
    <n v="1730"/>
    <s v="US Air Force                                    Brevard County"/>
    <s v="US Air Force"/>
    <m/>
    <m/>
    <m/>
    <n v="0"/>
    <n v="1"/>
    <n v="0.78375186245628004"/>
    <n v="0.10448256501119001"/>
    <n v="429.98506466440602"/>
    <m/>
    <n v="-1"/>
    <n v="-1"/>
    <n v="-1"/>
    <n v="-1"/>
    <n v="0"/>
    <m/>
    <m/>
    <s v="Banana River A"/>
    <n v="-1"/>
    <m/>
    <m/>
    <n v="332"/>
    <x v="1"/>
    <m/>
    <x v="0"/>
    <m/>
    <n v="114.281858850197"/>
    <n v="0.3487307905"/>
  </r>
  <r>
    <n v="830000"/>
    <n v="1400000"/>
    <n v="1400000"/>
    <x v="0"/>
    <x v="0"/>
    <s v="BR1-2"/>
    <s v="62-304.520 (9), F.A.C."/>
    <n v="0.67"/>
    <n v="0.72"/>
    <s v="US Air Force"/>
    <n v="0.21006957092371001"/>
    <n v="3335.31735841516"/>
    <n v="6.0794232320159498"/>
    <n v="0.81045259794213997"/>
    <n v="1.2771018298132499"/>
    <n v="0.17025142950371"/>
    <n v="700.64868637669201"/>
    <n v="8140"/>
    <s v="Roads and Highways"/>
    <n v="8140"/>
    <s v="US Air Force                                    Brevard County"/>
    <s v="US Air Force"/>
    <m/>
    <m/>
    <m/>
    <n v="0"/>
    <n v="1"/>
    <n v="1.2771018298132499"/>
    <n v="0.17025142950371"/>
    <n v="700.64868637669201"/>
    <m/>
    <n v="-1"/>
    <n v="-1"/>
    <n v="-1"/>
    <n v="-1"/>
    <n v="0"/>
    <m/>
    <m/>
    <s v="Banana River A"/>
    <n v="-1"/>
    <m/>
    <m/>
    <n v="332"/>
    <x v="1"/>
    <m/>
    <x v="0"/>
    <m/>
    <n v="146.495469057939"/>
    <n v="0.56824710980000004"/>
  </r>
  <r>
    <n v="830000"/>
    <n v="1400000"/>
    <n v="1400000"/>
    <x v="0"/>
    <x v="0"/>
    <s v="BR1-2"/>
    <s v="62-304.520 (9), F.A.C."/>
    <n v="0.67"/>
    <n v="0.72"/>
    <s v="US Air Force"/>
    <n v="0.27877506599329999"/>
    <n v="3335.31735841516"/>
    <n v="6.0794232320159498"/>
    <n v="0.81045259794213997"/>
    <n v="1.69479161270645"/>
    <n v="0.22593397647576"/>
    <n v="929.80331670078999"/>
    <n v="1730"/>
    <s v="Military"/>
    <n v="1730"/>
    <s v="US Air Force                                    Brevard County"/>
    <s v="US Air Force"/>
    <m/>
    <m/>
    <m/>
    <n v="0"/>
    <n v="1"/>
    <n v="1.69479161270645"/>
    <n v="0.22593397647576"/>
    <n v="929.80331670078999"/>
    <m/>
    <n v="-1"/>
    <n v="-1"/>
    <n v="-1"/>
    <n v="-1"/>
    <n v="0"/>
    <m/>
    <m/>
    <s v="Banana River A"/>
    <n v="-1"/>
    <m/>
    <m/>
    <n v="332"/>
    <x v="1"/>
    <m/>
    <x v="0"/>
    <m/>
    <n v="155.11632940368801"/>
    <n v="0.75409839150000002"/>
  </r>
  <r>
    <n v="830000"/>
    <n v="1400000"/>
    <n v="1400000"/>
    <x v="0"/>
    <x v="0"/>
    <s v="BR1-2"/>
    <s v="62-304.520 (9), F.A.C."/>
    <n v="0.67"/>
    <n v="0.72"/>
    <s v="US Air Force"/>
    <n v="0.61776345371394004"/>
    <n v="3313.31984321346"/>
    <n v="6.1778444494581697"/>
    <n v="0.82610642481694996"/>
    <n v="3.8164465236047702"/>
    <n v="0.51033835813019002"/>
    <n v="2046.8479096024801"/>
    <n v="1730"/>
    <s v="Military"/>
    <n v="1730"/>
    <s v="US Air Force                                    Brevard County"/>
    <s v="US Air Force"/>
    <m/>
    <m/>
    <m/>
    <n v="0"/>
    <n v="1"/>
    <n v="3.8164465236047702"/>
    <n v="0.51033835813019002"/>
    <n v="2046.8479096024801"/>
    <m/>
    <n v="-1"/>
    <n v="-1"/>
    <n v="-1"/>
    <n v="-1"/>
    <n v="0"/>
    <m/>
    <m/>
    <s v="Banana River A"/>
    <n v="-1"/>
    <m/>
    <m/>
    <n v="332"/>
    <x v="1"/>
    <m/>
    <x v="0"/>
    <m/>
    <n v="200.00000000745001"/>
    <n v="1.6600550767"/>
  </r>
  <r>
    <n v="830000"/>
    <n v="1400000"/>
    <n v="1400000"/>
    <x v="0"/>
    <x v="0"/>
    <s v="BR1-2"/>
    <s v="62-304.520 (9), F.A.C."/>
    <n v="0.67"/>
    <n v="0.72"/>
    <s v="US Air Force"/>
    <n v="0.61601010961197999"/>
    <n v="3326.9466799024199"/>
    <n v="6.67050798262445"/>
    <n v="0.91029412960041001"/>
    <n v="4.1091003535441297"/>
    <n v="0.56075038655429998"/>
    <n v="2049.4327889599299"/>
    <n v="1730"/>
    <s v="Military"/>
    <n v="1730"/>
    <s v="US Air Force                                    Brevard County"/>
    <s v="US Air Force"/>
    <m/>
    <m/>
    <m/>
    <n v="0"/>
    <n v="1"/>
    <n v="4.1091003535441297"/>
    <n v="0.56075038655429998"/>
    <n v="2049.4327889599299"/>
    <m/>
    <n v="-1"/>
    <n v="-1"/>
    <n v="-1"/>
    <n v="-1"/>
    <n v="0"/>
    <m/>
    <m/>
    <s v="Banana River A"/>
    <n v="-1"/>
    <m/>
    <m/>
    <n v="332"/>
    <x v="1"/>
    <m/>
    <x v="0"/>
    <m/>
    <n v="197.859662932525"/>
    <n v="1.6621514915"/>
  </r>
  <r>
    <n v="830000"/>
    <n v="1400000"/>
    <n v="1400000"/>
    <x v="0"/>
    <x v="0"/>
    <s v="BR1-2"/>
    <s v="62-304.520 (9), F.A.C."/>
    <n v="0.67"/>
    <n v="0.72"/>
    <s v="US Air Force"/>
    <n v="1.75347762617E-3"/>
    <n v="3326.9466799024199"/>
    <n v="6.67050798262445"/>
    <n v="0.91029412960041001"/>
    <n v="1.169658650275E-2"/>
    <n v="1.5961803894899999E-3"/>
    <n v="5.8337265666861002"/>
    <n v="8140"/>
    <s v="Roads and Highways"/>
    <n v="8140"/>
    <s v="US Air Force                                    Brevard County"/>
    <s v="US Air Force"/>
    <m/>
    <m/>
    <m/>
    <n v="0"/>
    <n v="1"/>
    <n v="1.169658650275E-2"/>
    <n v="1.5961803894899999E-3"/>
    <n v="5.8337265666857299"/>
    <m/>
    <n v="-1"/>
    <n v="-1"/>
    <n v="-1"/>
    <n v="-1"/>
    <n v="0"/>
    <m/>
    <m/>
    <s v="Banana River A"/>
    <n v="-1"/>
    <m/>
    <m/>
    <n v="332"/>
    <x v="1"/>
    <m/>
    <x v="0"/>
    <m/>
    <n v="13.261513126303401"/>
    <n v="4.7313273000000001E-3"/>
  </r>
  <r>
    <n v="830000"/>
    <n v="1400000"/>
    <n v="1400000"/>
    <x v="0"/>
    <x v="0"/>
    <s v="BR1-2"/>
    <s v="62-304.520 (9), F.A.C."/>
    <n v="0.67"/>
    <n v="0.72"/>
    <s v="US Air Force"/>
    <n v="0.61776345378298003"/>
    <n v="3336.6867454204798"/>
    <n v="6.22175330689738"/>
    <n v="0.83200761772034004"/>
    <n v="3.8435718114545998"/>
    <n v="0.51398389949667"/>
    <n v="2061.28312804285"/>
    <n v="1730"/>
    <s v="Military"/>
    <n v="1730"/>
    <s v="US Air Force                                    Brevard County"/>
    <s v="US Air Force"/>
    <m/>
    <m/>
    <m/>
    <n v="0"/>
    <n v="1"/>
    <n v="3.8435718114545998"/>
    <n v="0.51398389949667"/>
    <n v="2061.28312804285"/>
    <m/>
    <n v="-1"/>
    <n v="-1"/>
    <n v="-1"/>
    <n v="-1"/>
    <n v="0"/>
    <m/>
    <m/>
    <s v="Banana River A"/>
    <n v="-1"/>
    <m/>
    <m/>
    <n v="332"/>
    <x v="1"/>
    <m/>
    <x v="0"/>
    <m/>
    <n v="200.000000018626"/>
    <n v="1.6717624721"/>
  </r>
  <r>
    <n v="830000"/>
    <n v="1400000"/>
    <n v="1400000"/>
    <x v="0"/>
    <x v="0"/>
    <s v="BR1-2"/>
    <s v="62-304.520 (9), F.A.C."/>
    <n v="0.67"/>
    <n v="0.72"/>
    <s v="Natural Lands"/>
    <n v="0.21611575361933999"/>
    <n v="2684.3565514735801"/>
    <n v="5.66247892283792"/>
    <n v="0.75859147238966995"/>
    <n v="1.22375089976278"/>
    <n v="0.16394356774470001"/>
    <n v="580.13173910474495"/>
    <n v="3200"/>
    <s v="Shrub and Brushland"/>
    <n v="3200"/>
    <s v="US Air Force                                    Brevard County"/>
    <s v="US Air Force"/>
    <m/>
    <m/>
    <s v="Natural Lands"/>
    <n v="0"/>
    <n v="1"/>
    <n v="1.22375089976278"/>
    <n v="0.16394356774470001"/>
    <n v="580.13173910474495"/>
    <m/>
    <n v="-1"/>
    <n v="-1"/>
    <n v="-1"/>
    <n v="-1"/>
    <n v="0"/>
    <m/>
    <m/>
    <s v="Banana River A"/>
    <n v="-1"/>
    <m/>
    <m/>
    <n v="332"/>
    <x v="1"/>
    <m/>
    <x v="0"/>
    <m/>
    <n v="145.30786484409299"/>
    <n v="0.47050424909999999"/>
  </r>
  <r>
    <n v="830000"/>
    <n v="1400000"/>
    <n v="1400000"/>
    <x v="0"/>
    <x v="0"/>
    <s v="BR1-2"/>
    <s v="62-304.520 (9), F.A.C."/>
    <n v="0.67"/>
    <n v="0.72"/>
    <s v="Natural Lands"/>
    <n v="0.20483990105988001"/>
    <n v="2684.3565514735801"/>
    <n v="5.66247892283792"/>
    <n v="0.75859147238966995"/>
    <n v="1.15990162230782"/>
    <n v="0.15538980214917"/>
    <n v="549.86333041331102"/>
    <n v="3200"/>
    <s v="Shrub and Brushland"/>
    <n v="3200"/>
    <s v="US Air Force                                    Brevard County"/>
    <s v="US Air Force"/>
    <m/>
    <m/>
    <s v="Natural Lands"/>
    <n v="0"/>
    <n v="1"/>
    <n v="1.15990162230782"/>
    <n v="0.15538980214917"/>
    <n v="549.86333041331102"/>
    <m/>
    <n v="-1"/>
    <n v="-1"/>
    <n v="-1"/>
    <n v="-1"/>
    <n v="0"/>
    <m/>
    <m/>
    <s v="Banana River A"/>
    <n v="-1"/>
    <m/>
    <m/>
    <n v="332"/>
    <x v="1"/>
    <m/>
    <x v="0"/>
    <m/>
    <n v="136.988181988197"/>
    <n v="0.44595566129999997"/>
  </r>
  <r>
    <n v="830000"/>
    <n v="1400000"/>
    <n v="1400000"/>
    <x v="0"/>
    <x v="0"/>
    <s v="BR1-2"/>
    <s v="62-304.520 (9), F.A.C."/>
    <n v="0.67"/>
    <n v="0.72"/>
    <s v="US Air Force"/>
    <n v="0.19150643501822001"/>
    <n v="2684.3565514735801"/>
    <n v="5.66247892283792"/>
    <n v="0.75859147238966995"/>
    <n v="1.0844011518785099"/>
    <n v="0.14527514851257001"/>
    <n v="514.07155349051698"/>
    <n v="8140"/>
    <s v="Roads and Highways"/>
    <n v="8140"/>
    <s v="US Air Force                                    Brevard County"/>
    <s v="US Air Force"/>
    <m/>
    <m/>
    <m/>
    <n v="0"/>
    <n v="1"/>
    <n v="1.0844011518785099"/>
    <n v="0.14527514851257001"/>
    <n v="514.07155349051698"/>
    <m/>
    <n v="-1"/>
    <n v="-1"/>
    <n v="-1"/>
    <n v="-1"/>
    <n v="0"/>
    <m/>
    <m/>
    <s v="Banana River A"/>
    <n v="-1"/>
    <m/>
    <m/>
    <n v="332"/>
    <x v="1"/>
    <m/>
    <x v="0"/>
    <m/>
    <n v="146.31604423144"/>
    <n v="0.41692745619999999"/>
  </r>
  <r>
    <n v="830000"/>
    <n v="1400000"/>
    <n v="1400000"/>
    <x v="0"/>
    <x v="0"/>
    <s v="BR1-2"/>
    <s v="62-304.520 (9), F.A.C."/>
    <n v="0.67"/>
    <n v="0.72"/>
    <s v="US Air Force"/>
    <n v="1.39689163922E-3"/>
    <n v="2684.3565514735801"/>
    <n v="5.66247892283792"/>
    <n v="0.75859147238966995"/>
    <n v="7.9098694646200004E-3"/>
    <n v="1.0596700853700001E-3"/>
    <n v="3.74975522346304"/>
    <n v="1730"/>
    <s v="Military"/>
    <n v="1730"/>
    <s v="US Air Force                                    Brevard County"/>
    <s v="US Air Force"/>
    <m/>
    <m/>
    <m/>
    <n v="0"/>
    <n v="1"/>
    <n v="7.9098694646200004E-3"/>
    <n v="1.0596700853700001E-3"/>
    <n v="3.74975522346368"/>
    <m/>
    <n v="-1"/>
    <n v="-1"/>
    <n v="-1"/>
    <n v="-1"/>
    <n v="0"/>
    <m/>
    <m/>
    <s v="Banana River A"/>
    <n v="-1"/>
    <m/>
    <m/>
    <n v="332"/>
    <x v="1"/>
    <m/>
    <x v="0"/>
    <m/>
    <n v="11.591964329596699"/>
    <n v="3.0411639999999998E-3"/>
  </r>
  <r>
    <n v="830000"/>
    <n v="1400000"/>
    <n v="1400000"/>
    <x v="0"/>
    <x v="0"/>
    <s v="BR1-2"/>
    <s v="62-304.520 (9), F.A.C."/>
    <n v="0.67"/>
    <n v="0.72"/>
    <s v="US Air Force"/>
    <n v="3.9045094623299998E-3"/>
    <n v="2684.3565514735801"/>
    <n v="5.66247892283792"/>
    <n v="0.75859147238966995"/>
    <n v="2.210920253448E-2"/>
    <n v="2.9619275819900001E-3"/>
    <n v="10.481095555504099"/>
    <n v="8140"/>
    <s v="Roads and Highways"/>
    <n v="8140"/>
    <s v="US Air Force                                    Brevard County"/>
    <s v="US Air Force"/>
    <m/>
    <m/>
    <m/>
    <n v="0"/>
    <n v="1"/>
    <n v="2.210920253448E-2"/>
    <n v="2.9619275819900001E-3"/>
    <n v="10.4810955555029"/>
    <m/>
    <n v="-1"/>
    <n v="-1"/>
    <n v="-1"/>
    <n v="-1"/>
    <n v="0"/>
    <m/>
    <m/>
    <s v="Banana River A"/>
    <n v="-1"/>
    <m/>
    <m/>
    <n v="332"/>
    <x v="1"/>
    <m/>
    <x v="0"/>
    <m/>
    <n v="20.096879321052"/>
    <n v="8.5004829999999997E-3"/>
  </r>
  <r>
    <n v="830000"/>
    <n v="1400000"/>
    <n v="1400000"/>
    <x v="0"/>
    <x v="0"/>
    <s v="BR1-2"/>
    <s v="62-304.520 (9), F.A.C."/>
    <n v="0.67"/>
    <n v="0.72"/>
    <s v="US Air Force"/>
    <n v="0.61276546191051995"/>
    <n v="3319.1154907895102"/>
    <n v="6.3376806016450802"/>
    <n v="0.86047702416439997"/>
    <n v="3.8835117813083899"/>
    <n v="0.52727060117548996"/>
    <n v="2033.8393368479999"/>
    <n v="1730"/>
    <s v="Military"/>
    <n v="1730"/>
    <s v="US Air Force                                    Brevard County"/>
    <s v="US Air Force"/>
    <m/>
    <m/>
    <m/>
    <n v="0"/>
    <n v="1"/>
    <n v="3.8835117813083899"/>
    <n v="0.52727060117548996"/>
    <n v="2050.4282492474899"/>
    <m/>
    <n v="-1"/>
    <n v="-1"/>
    <n v="-1"/>
    <n v="-1"/>
    <n v="0"/>
    <m/>
    <m/>
    <s v="Banana River A"/>
    <n v="-1"/>
    <m/>
    <m/>
    <n v="332"/>
    <x v="1"/>
    <m/>
    <x v="0"/>
    <m/>
    <n v="196.412651007162"/>
    <n v="1.6629588395999999"/>
  </r>
  <r>
    <n v="830000"/>
    <n v="1400000"/>
    <n v="1400000"/>
    <x v="0"/>
    <x v="0"/>
    <s v="BR1-2"/>
    <s v="62-304.520 (9), F.A.C."/>
    <n v="0.67"/>
    <n v="0.72"/>
    <s v="Natural Lands"/>
    <n v="0.19629542287125001"/>
    <n v="2835.1134051695199"/>
    <n v="5.9397779034294196"/>
    <n v="0.79387447119703003"/>
    <n v="1.165951215315"/>
    <n v="0.15583392503030999"/>
    <n v="556.519784755709"/>
    <n v="3200"/>
    <s v="Shrub and Brushland"/>
    <n v="3200"/>
    <s v="US Air Force                                    Brevard County"/>
    <s v="US Air Force"/>
    <m/>
    <m/>
    <s v="Natural Lands"/>
    <n v="0"/>
    <n v="1"/>
    <n v="1.165951215315"/>
    <n v="0.15583392503030999"/>
    <n v="725.47892620273296"/>
    <m/>
    <n v="-1"/>
    <n v="-1"/>
    <n v="-1"/>
    <n v="-1"/>
    <n v="0"/>
    <m/>
    <m/>
    <s v="Banana River A"/>
    <n v="-1"/>
    <m/>
    <m/>
    <n v="332"/>
    <x v="1"/>
    <m/>
    <x v="0"/>
    <m/>
    <n v="129.69880661665499"/>
    <n v="0.58838517940000001"/>
  </r>
  <r>
    <n v="830000"/>
    <n v="1400000"/>
    <n v="1400000"/>
    <x v="0"/>
    <x v="0"/>
    <s v="BR1-2"/>
    <s v="62-304.520 (9), F.A.C."/>
    <n v="0.67"/>
    <n v="0.72"/>
    <s v="Natural Lands"/>
    <n v="3.5757052469500001E-3"/>
    <n v="2835.1134051695199"/>
    <n v="5.9397779034294196"/>
    <n v="0.79387447119703003"/>
    <n v="2.123889501502E-2"/>
    <n v="2.8386611120799999E-3"/>
    <n v="10.1375298785686"/>
    <n v="3100"/>
    <s v="Herbaceous Dry Prairie"/>
    <n v="3100"/>
    <s v="US Air Force                                    Brevard County"/>
    <s v="US Air Force"/>
    <m/>
    <m/>
    <s v="Natural Lands"/>
    <n v="0"/>
    <n v="1"/>
    <n v="2.123889501502E-2"/>
    <n v="2.8386611120799999E-3"/>
    <n v="128.612999154866"/>
    <m/>
    <n v="-1"/>
    <n v="-1"/>
    <n v="-1"/>
    <n v="-1"/>
    <n v="0"/>
    <m/>
    <m/>
    <s v="Banana River A"/>
    <n v="-1"/>
    <m/>
    <m/>
    <n v="332"/>
    <x v="1"/>
    <m/>
    <x v="0"/>
    <m/>
    <n v="22.3664220967758"/>
    <n v="0.1043090017"/>
  </r>
  <r>
    <n v="830000"/>
    <n v="1400000"/>
    <n v="1400000"/>
    <x v="0"/>
    <x v="0"/>
    <s v="BR1-2"/>
    <s v="62-304.520 (9), F.A.C."/>
    <n v="0.67"/>
    <n v="0.72"/>
    <s v="US Air Force"/>
    <n v="0.61776345364490004"/>
    <n v="3305.7993415582"/>
    <n v="6.2094995071544998"/>
    <n v="0.83432297700493996"/>
    <n v="3.8360018609460602"/>
    <n v="0.51541424372986999"/>
    <n v="2042.20201829803"/>
    <n v="1730"/>
    <s v="Military"/>
    <n v="1730"/>
    <s v="US Air Force                                    Brevard County"/>
    <s v="US Air Force"/>
    <m/>
    <m/>
    <m/>
    <n v="0"/>
    <n v="1"/>
    <n v="3.8360018609460602"/>
    <n v="0.51541424372986999"/>
    <n v="2042.20201829803"/>
    <m/>
    <n v="-1"/>
    <n v="-1"/>
    <n v="-1"/>
    <n v="-1"/>
    <n v="0"/>
    <m/>
    <m/>
    <s v="Banana River A"/>
    <n v="-1"/>
    <m/>
    <m/>
    <n v="332"/>
    <x v="1"/>
    <m/>
    <x v="0"/>
    <m/>
    <n v="199.999999996274"/>
    <n v="1.6562871195"/>
  </r>
  <r>
    <n v="830000"/>
    <n v="1400000"/>
    <n v="1400000"/>
    <x v="0"/>
    <x v="0"/>
    <s v="BR1-2"/>
    <s v="62-304.520 (9), F.A.C."/>
    <n v="0.67"/>
    <n v="0.72"/>
    <s v="US Air Force"/>
    <n v="0.18959340824651"/>
    <n v="3315.5401208160602"/>
    <n v="7.1267060211840896"/>
    <n v="0.95008919458884999"/>
    <n v="1.35117648412722"/>
    <n v="0.18013064854027999"/>
    <n v="628.604551683566"/>
    <n v="1730"/>
    <s v="Military"/>
    <n v="1730"/>
    <s v="US Air Force                                    Brevard County"/>
    <s v="US Air Force"/>
    <m/>
    <m/>
    <m/>
    <n v="0"/>
    <n v="1"/>
    <n v="1.35117648412722"/>
    <n v="0.18013064854027999"/>
    <n v="2048.21951603876"/>
    <m/>
    <n v="-1"/>
    <n v="-1"/>
    <n v="-1"/>
    <n v="-1"/>
    <n v="0"/>
    <m/>
    <m/>
    <s v="Banana River A"/>
    <n v="-1"/>
    <m/>
    <m/>
    <n v="332"/>
    <x v="1"/>
    <m/>
    <x v="0"/>
    <m/>
    <n v="135.96821436642401"/>
    <n v="1.6611674907"/>
  </r>
  <r>
    <n v="830000"/>
    <n v="1400000"/>
    <n v="1400000"/>
    <x v="0"/>
    <x v="0"/>
    <s v="BR1-2"/>
    <s v="62-304.520 (9), F.A.C."/>
    <n v="0.67"/>
    <n v="0.72"/>
    <s v="US Air Force"/>
    <n v="0.61776345371394004"/>
    <n v="3300.72684101497"/>
    <n v="6.1540430724764601"/>
    <n v="0.82289567988469003"/>
    <n v="3.8017429027573999"/>
    <n v="0.50835487725185002"/>
    <n v="2039.06841307171"/>
    <n v="1730"/>
    <s v="Military"/>
    <n v="1730"/>
    <s v="US Air Force                                    Brevard County"/>
    <s v="US Air Force"/>
    <m/>
    <m/>
    <m/>
    <n v="0"/>
    <n v="1"/>
    <n v="3.8017429027573999"/>
    <n v="0.50835487725185002"/>
    <n v="2039.06841307171"/>
    <m/>
    <n v="-1"/>
    <n v="-1"/>
    <n v="-1"/>
    <n v="-1"/>
    <n v="0"/>
    <m/>
    <m/>
    <s v="Banana River A"/>
    <n v="-1"/>
    <m/>
    <m/>
    <n v="332"/>
    <x v="1"/>
    <m/>
    <x v="0"/>
    <m/>
    <n v="200.00000000745001"/>
    <n v="1.6537456716000001"/>
  </r>
  <r>
    <n v="830000"/>
    <n v="1400000"/>
    <n v="1400000"/>
    <x v="0"/>
    <x v="0"/>
    <s v="BR1-2"/>
    <s v="62-304.520 (9), F.A.C."/>
    <n v="0.67"/>
    <n v="0.72"/>
    <s v="US Air Force"/>
    <n v="0.61776345371394004"/>
    <n v="3319.2048822049101"/>
    <n v="6.1888161268569304"/>
    <n v="0.82757345651531999"/>
    <n v="3.8232244249276599"/>
    <n v="0.51124463669887998"/>
    <n v="2050.4834716150799"/>
    <n v="1730"/>
    <s v="Military"/>
    <n v="1730"/>
    <s v="US Air Force                                    Brevard County"/>
    <s v="US Air Force"/>
    <m/>
    <m/>
    <m/>
    <n v="0"/>
    <n v="1"/>
    <n v="3.8232244249276599"/>
    <n v="0.51124463669887998"/>
    <n v="2050.4834716150799"/>
    <m/>
    <n v="-1"/>
    <n v="-1"/>
    <n v="-1"/>
    <n v="-1"/>
    <n v="0"/>
    <m/>
    <m/>
    <s v="Banana River A"/>
    <n v="-1"/>
    <m/>
    <m/>
    <n v="332"/>
    <x v="1"/>
    <m/>
    <x v="0"/>
    <m/>
    <n v="200.00000000745001"/>
    <n v="1.6630036265999999"/>
  </r>
  <r>
    <n v="830000"/>
    <n v="1400000"/>
    <n v="1400000"/>
    <x v="0"/>
    <x v="0"/>
    <s v="BR1-2"/>
    <s v="62-304.520 (9), F.A.C."/>
    <n v="0.67"/>
    <n v="0.72"/>
    <s v="US Air Force"/>
    <n v="0.61776345366790997"/>
    <n v="3320.1925867758"/>
    <n v="6.1907600972483996"/>
    <n v="0.82784233176100996"/>
    <n v="3.8244253385056801"/>
    <n v="0.51141073796117997"/>
    <n v="2051.0936392492199"/>
    <n v="1730"/>
    <s v="Military"/>
    <n v="1730"/>
    <s v="US Air Force                                    Brevard County"/>
    <s v="US Air Force"/>
    <m/>
    <m/>
    <m/>
    <n v="0"/>
    <n v="1"/>
    <n v="3.8244253385056801"/>
    <n v="0.51141073796117997"/>
    <n v="2051.0936392492199"/>
    <m/>
    <n v="-1"/>
    <n v="-1"/>
    <n v="-1"/>
    <n v="-1"/>
    <n v="0"/>
    <m/>
    <m/>
    <s v="Banana River A"/>
    <n v="-1"/>
    <m/>
    <m/>
    <n v="332"/>
    <x v="1"/>
    <m/>
    <x v="0"/>
    <m/>
    <n v="200"/>
    <n v="1.6634984908999999"/>
  </r>
  <r>
    <n v="830000"/>
    <n v="1400000"/>
    <n v="1400000"/>
    <x v="0"/>
    <x v="0"/>
    <s v="BR1-2"/>
    <s v="62-304.520 (9), F.A.C."/>
    <n v="0.67"/>
    <n v="0.72"/>
    <s v="US Air Force"/>
    <n v="0.61776345346078998"/>
    <n v="3345.5426220669801"/>
    <n v="6.69887919349922"/>
    <n v="0.91458075917977"/>
    <n v="4.1383227448927196"/>
    <n v="0.56499456825968997"/>
    <n v="2066.7539639083702"/>
    <n v="1730"/>
    <s v="Military"/>
    <n v="1730"/>
    <s v="US Air Force                                    Brevard County"/>
    <s v="US Air Force"/>
    <m/>
    <m/>
    <m/>
    <n v="0"/>
    <n v="1"/>
    <n v="4.1383227448927196"/>
    <n v="0.56499456825968997"/>
    <n v="2066.7539639083702"/>
    <m/>
    <n v="-1"/>
    <n v="-1"/>
    <n v="-1"/>
    <n v="-1"/>
    <n v="0"/>
    <m/>
    <m/>
    <s v="Banana River A"/>
    <n v="-1"/>
    <m/>
    <m/>
    <n v="332"/>
    <x v="1"/>
    <m/>
    <x v="0"/>
    <m/>
    <n v="199.99999996647199"/>
    <n v="1.6761994841000001"/>
  </r>
  <r>
    <n v="830000"/>
    <n v="1400000"/>
    <n v="1400000"/>
    <x v="0"/>
    <x v="0"/>
    <s v="BR1-2"/>
    <s v="62-304.520 (9), F.A.C."/>
    <n v="0.67"/>
    <n v="0.72"/>
    <s v="Natural Lands"/>
    <n v="5.3998920695999997E-4"/>
    <n v="2184.8667442514102"/>
    <n v="3.1231374968435901"/>
    <n v="0.36755988336063"/>
    <n v="1.6864605401499999E-3"/>
    <n v="1.9847836991999999E-4"/>
    <n v="1.1798044605437801"/>
    <n v="6120"/>
    <s v="Mangrove swamp"/>
    <n v="6120"/>
    <s v="US Air Force                                    Brevard County"/>
    <s v="US Air Force"/>
    <m/>
    <m/>
    <s v="Natural Lands"/>
    <n v="0"/>
    <n v="1"/>
    <n v="1.6864605401499999E-3"/>
    <n v="1.9847836991999999E-4"/>
    <n v="28.819119089685099"/>
    <m/>
    <n v="-1"/>
    <n v="-1"/>
    <n v="-1"/>
    <n v="-1"/>
    <n v="0"/>
    <m/>
    <m/>
    <s v="Banana River A"/>
    <n v="-1"/>
    <m/>
    <m/>
    <n v="332"/>
    <x v="1"/>
    <m/>
    <x v="0"/>
    <m/>
    <n v="22.0116125899373"/>
    <n v="2.3373170400000001E-2"/>
  </r>
  <r>
    <n v="830000"/>
    <n v="1400000"/>
    <n v="1400000"/>
    <x v="0"/>
    <x v="0"/>
    <s v="BR1-2"/>
    <s v="62-304.520 (9), F.A.C."/>
    <n v="0.67"/>
    <n v="0.72"/>
    <s v="Natural Lands"/>
    <n v="6.5642546282140002E-2"/>
    <n v="2184.8667442514102"/>
    <n v="3.1231374968435901"/>
    <n v="0.36755988336063"/>
    <n v="0.20501069768207"/>
    <n v="2.4127566654959999E-2"/>
    <n v="143.42021637985101"/>
    <n v="5300"/>
    <s v="Reservoirs"/>
    <n v="5300"/>
    <s v="US Air Force                                    Brevard County"/>
    <s v="US Air Force"/>
    <m/>
    <m/>
    <s v="Natural Lands"/>
    <n v="0"/>
    <n v="1"/>
    <n v="0.20501069768207"/>
    <n v="2.4127566654959999E-2"/>
    <n v="153.74663850546099"/>
    <m/>
    <n v="-1"/>
    <n v="-1"/>
    <n v="-1"/>
    <n v="-1"/>
    <n v="0"/>
    <m/>
    <m/>
    <s v="Banana River A"/>
    <n v="-1"/>
    <m/>
    <m/>
    <n v="332"/>
    <x v="1"/>
    <m/>
    <x v="0"/>
    <m/>
    <n v="81.2373188512437"/>
    <n v="0.1246931375"/>
  </r>
  <r>
    <n v="830000"/>
    <n v="1400000"/>
    <n v="1400000"/>
    <x v="0"/>
    <x v="0"/>
    <s v="BR1-2"/>
    <s v="62-304.520 (9), F.A.C."/>
    <n v="0.67"/>
    <n v="0.72"/>
    <s v="US Air Force"/>
    <n v="4.288189867E-5"/>
    <n v="2184.8667442514102"/>
    <n v="3.1231374968435901"/>
    <n v="0.36755988336063"/>
    <n v="1.3392606567999999E-4"/>
    <n v="1.5761665670000001E-5"/>
    <n v="9.3691234345360003E-2"/>
    <n v="8320"/>
    <s v="Electrical power transmission lines"/>
    <n v="8320"/>
    <s v="US Air Force                                    Brevard County"/>
    <s v="US Air Force"/>
    <m/>
    <m/>
    <m/>
    <n v="0"/>
    <n v="1"/>
    <n v="1.3392606567999999E-4"/>
    <n v="1.5761665670000001E-5"/>
    <n v="667.19228543925897"/>
    <m/>
    <n v="-1"/>
    <n v="-1"/>
    <n v="-1"/>
    <n v="-1"/>
    <n v="0"/>
    <m/>
    <m/>
    <s v="Banana River A"/>
    <n v="-1"/>
    <m/>
    <m/>
    <n v="332"/>
    <x v="1"/>
    <m/>
    <x v="0"/>
    <m/>
    <n v="4.6842391622268096"/>
    <n v="0.54111296470000003"/>
  </r>
  <r>
    <n v="830000"/>
    <n v="1400000"/>
    <n v="1400000"/>
    <x v="0"/>
    <x v="0"/>
    <s v="BR1-2"/>
    <s v="62-304.520 (9), F.A.C."/>
    <n v="0.67"/>
    <n v="0.72"/>
    <s v="Natural Lands"/>
    <n v="0.10105164335168999"/>
    <n v="3261.3591119084299"/>
    <n v="6.9209266272117604"/>
    <n v="0.92601036441860995"/>
    <n v="0.69937100919620998"/>
    <n v="9.3574869085189999E-2"/>
    <n v="329.56569781835498"/>
    <n v="3200"/>
    <s v="Shrub and Brushland"/>
    <n v="3200"/>
    <s v="US Air Force                                    Brevard County"/>
    <s v="US Air Force"/>
    <m/>
    <m/>
    <s v="Natural Lands"/>
    <n v="0"/>
    <n v="1"/>
    <n v="0.69937100919620998"/>
    <n v="9.3574869085189999E-2"/>
    <n v="329.56569781835498"/>
    <m/>
    <n v="-1"/>
    <n v="-1"/>
    <n v="-1"/>
    <n v="-1"/>
    <n v="0"/>
    <m/>
    <m/>
    <s v="Banana River A"/>
    <n v="-1"/>
    <m/>
    <m/>
    <n v="332"/>
    <x v="1"/>
    <m/>
    <x v="0"/>
    <m/>
    <n v="131.486441518216"/>
    <n v="0.26728767060000003"/>
  </r>
  <r>
    <n v="830000"/>
    <n v="1400000"/>
    <n v="1400000"/>
    <x v="0"/>
    <x v="0"/>
    <s v="BR1-2"/>
    <s v="62-304.520 (9), F.A.C."/>
    <n v="0.67"/>
    <n v="0.72"/>
    <s v="US Air Force"/>
    <n v="0.51671179549641"/>
    <n v="3261.3591119084299"/>
    <n v="6.9209266272117604"/>
    <n v="0.92601036441860995"/>
    <n v="3.5761244240455499"/>
    <n v="0.47848047804702998"/>
    <n v="1685.1827224728099"/>
    <n v="1730"/>
    <s v="Military"/>
    <n v="1730"/>
    <s v="US Air Force                                    Brevard County"/>
    <s v="US Air Force"/>
    <m/>
    <m/>
    <m/>
    <n v="0"/>
    <n v="1"/>
    <n v="3.5761244240455499"/>
    <n v="0.47848047804702998"/>
    <n v="1685.1827224728099"/>
    <m/>
    <n v="-1"/>
    <n v="-1"/>
    <n v="-1"/>
    <n v="-1"/>
    <n v="0"/>
    <m/>
    <m/>
    <s v="Banana River A"/>
    <n v="-1"/>
    <m/>
    <m/>
    <n v="332"/>
    <x v="1"/>
    <m/>
    <x v="0"/>
    <m/>
    <n v="181.25040838775701"/>
    <n v="1.3667337571"/>
  </r>
  <r>
    <n v="830000"/>
    <n v="1400000"/>
    <n v="1400000"/>
    <x v="0"/>
    <x v="0"/>
    <s v="BR1-2"/>
    <s v="62-304.520 (9), F.A.C."/>
    <n v="0.67"/>
    <n v="0.72"/>
    <s v="Natural Lands"/>
    <n v="0.17720645146733999"/>
    <n v="1808.33356259487"/>
    <n v="1.7474956803005299"/>
    <n v="0.21970673258408999"/>
    <n v="0.30966750846056001"/>
    <n v="3.8933450444709999E-2"/>
    <n v="320.44837369673598"/>
    <n v="3200"/>
    <s v="Shrub and Brushland"/>
    <n v="3200"/>
    <s v="US Air Force                                    Brevard County"/>
    <s v="US Air Force"/>
    <m/>
    <m/>
    <s v="Natural Lands"/>
    <n v="0"/>
    <n v="1"/>
    <n v="0.30966750846056001"/>
    <n v="3.8933450444709999E-2"/>
    <n v="881.40079142285003"/>
    <m/>
    <n v="-1"/>
    <n v="-1"/>
    <n v="-1"/>
    <n v="-1"/>
    <n v="0"/>
    <m/>
    <m/>
    <s v="Banana River A"/>
    <n v="-1"/>
    <m/>
    <m/>
    <n v="332"/>
    <x v="1"/>
    <m/>
    <x v="0"/>
    <m/>
    <n v="142.16383638617901"/>
    <n v="0.71484249099999997"/>
  </r>
  <r>
    <n v="830000"/>
    <n v="1400000"/>
    <n v="1400000"/>
    <x v="0"/>
    <x v="0"/>
    <s v="BR1-2"/>
    <s v="62-304.520 (9), F.A.C."/>
    <n v="0.67"/>
    <n v="0.72"/>
    <s v="Natural Lands"/>
    <n v="0.13035293951402999"/>
    <n v="1808.33356259487"/>
    <n v="1.7474956803005299"/>
    <n v="0.21970673258408999"/>
    <n v="0.22779119871525"/>
    <n v="2.863941842336E-2"/>
    <n v="235.721595506131"/>
    <n v="5300"/>
    <s v="Reservoirs"/>
    <n v="5300"/>
    <s v="US Air Force                                    Brevard County"/>
    <s v="US Air Force"/>
    <m/>
    <m/>
    <s v="Natural Lands"/>
    <n v="0"/>
    <n v="1"/>
    <n v="0.22779119871525"/>
    <n v="2.863941842336E-2"/>
    <n v="235.721595506131"/>
    <m/>
    <n v="-1"/>
    <n v="-1"/>
    <n v="-1"/>
    <n v="-1"/>
    <n v="0"/>
    <m/>
    <m/>
    <s v="Banana River A"/>
    <n v="-1"/>
    <m/>
    <m/>
    <n v="332"/>
    <x v="1"/>
    <m/>
    <x v="0"/>
    <m/>
    <n v="115.125347402784"/>
    <n v="0.19117728749999999"/>
  </r>
  <r>
    <n v="830000"/>
    <n v="1400000"/>
    <n v="1400000"/>
    <x v="0"/>
    <x v="0"/>
    <s v="BR1-2"/>
    <s v="62-304.520 (9), F.A.C."/>
    <n v="0.67"/>
    <n v="0.72"/>
    <s v="US Air Force"/>
    <n v="0.54114821366517996"/>
    <n v="3320.2975802595602"/>
    <n v="7.0225110856551298"/>
    <n v="0.93745743079179999"/>
    <n v="3.8002193294461999"/>
    <n v="0.50730341406013002"/>
    <n v="1796.7731043942799"/>
    <n v="1730"/>
    <s v="Military"/>
    <n v="1730"/>
    <s v="US Air Force                                    Brevard County"/>
    <s v="US Air Force"/>
    <m/>
    <m/>
    <m/>
    <n v="0"/>
    <n v="1"/>
    <n v="3.8002193294461999"/>
    <n v="0.50730341406013002"/>
    <n v="1796.7731043942799"/>
    <m/>
    <n v="-1"/>
    <n v="-1"/>
    <n v="-1"/>
    <n v="-1"/>
    <n v="0"/>
    <m/>
    <m/>
    <s v="Banana River A"/>
    <n v="-1"/>
    <m/>
    <m/>
    <n v="332"/>
    <x v="1"/>
    <m/>
    <x v="0"/>
    <m/>
    <n v="185.85207579836299"/>
    <n v="1.4572369054000001"/>
  </r>
  <r>
    <n v="830000"/>
    <n v="1400000"/>
    <n v="1400000"/>
    <x v="0"/>
    <x v="0"/>
    <s v="BR1-2"/>
    <s v="62-304.520 (9), F.A.C."/>
    <n v="0.67"/>
    <n v="0.72"/>
    <s v="US Air Force"/>
    <n v="7.6615335577720003E-2"/>
    <n v="3320.2975802595602"/>
    <n v="7.0225110856551298"/>
    <n v="0.93745743079179999"/>
    <n v="0.53803204342573996"/>
    <n v="7.1823615649939998E-2"/>
    <n v="254.385713329488"/>
    <n v="8140"/>
    <s v="Roads and Highways"/>
    <n v="8140"/>
    <s v="US Air Force                                    Brevard County"/>
    <s v="US Air Force"/>
    <m/>
    <m/>
    <m/>
    <n v="0"/>
    <n v="1"/>
    <n v="0.53803204342573996"/>
    <n v="7.1823615649939998E-2"/>
    <n v="254.38571332948899"/>
    <m/>
    <n v="-1"/>
    <n v="-1"/>
    <n v="-1"/>
    <n v="-1"/>
    <n v="0"/>
    <m/>
    <m/>
    <s v="Banana River A"/>
    <n v="-1"/>
    <m/>
    <m/>
    <n v="332"/>
    <x v="1"/>
    <m/>
    <x v="0"/>
    <m/>
    <n v="87.659802673311404"/>
    <n v="0.20631444709999999"/>
  </r>
  <r>
    <n v="830000"/>
    <n v="1400000"/>
    <n v="1400000"/>
    <x v="0"/>
    <x v="0"/>
    <s v="BR1-2"/>
    <s v="62-304.520 (9), F.A.C."/>
    <n v="0.67"/>
    <n v="0.72"/>
    <s v="US Air Force"/>
    <n v="0.61776345359886997"/>
    <n v="3314.1799685461101"/>
    <n v="6.2035185238909198"/>
    <n v="0.83163880198380002"/>
    <n v="3.8323070277834401"/>
    <n v="0.51375605846034"/>
    <n v="2047.3792632172499"/>
    <n v="1730"/>
    <s v="Military"/>
    <n v="1730"/>
    <s v="US Air Force                                    Brevard County"/>
    <s v="US Air Force"/>
    <m/>
    <m/>
    <m/>
    <n v="0"/>
    <n v="1"/>
    <n v="3.8323070277834401"/>
    <n v="0.51375605846034"/>
    <n v="2047.3792632172499"/>
    <m/>
    <n v="-1"/>
    <n v="-1"/>
    <n v="-1"/>
    <n v="-1"/>
    <n v="0"/>
    <m/>
    <m/>
    <s v="Banana River A"/>
    <n v="-1"/>
    <m/>
    <m/>
    <n v="332"/>
    <x v="1"/>
    <m/>
    <x v="0"/>
    <m/>
    <n v="199.99999998882399"/>
    <n v="1.6604860205"/>
  </r>
  <r>
    <n v="830000"/>
    <n v="1400000"/>
    <n v="1400000"/>
    <x v="0"/>
    <x v="0"/>
    <s v="BR1-2"/>
    <s v="62-304.520 (9), F.A.C."/>
    <n v="0.67"/>
    <n v="0.72"/>
    <s v="US Air Force"/>
    <n v="7.2140630233370001E-2"/>
    <n v="3295.0288981578001"/>
    <n v="6.2618398785966498"/>
    <n v="0.84763806711094003"/>
    <n v="0.45173307526241002"/>
    <n v="6.114914437117E-2"/>
    <n v="237.70546135027101"/>
    <n v="1730"/>
    <s v="Military"/>
    <n v="1730"/>
    <s v="US Air Force                                    Brevard County"/>
    <s v="US Air Force"/>
    <m/>
    <m/>
    <m/>
    <n v="0"/>
    <n v="1"/>
    <n v="0.45173307526241002"/>
    <n v="6.114914437117E-2"/>
    <n v="2035.5484314549001"/>
    <m/>
    <n v="-1"/>
    <n v="-1"/>
    <n v="-1"/>
    <n v="-1"/>
    <n v="0"/>
    <m/>
    <m/>
    <s v="Banana River A"/>
    <n v="-1"/>
    <m/>
    <m/>
    <n v="332"/>
    <x v="1"/>
    <m/>
    <x v="0"/>
    <m/>
    <n v="97.810546700563506"/>
    <n v="1.6508908608999999"/>
  </r>
  <r>
    <n v="830000"/>
    <n v="1400000"/>
    <n v="1400000"/>
    <x v="0"/>
    <x v="0"/>
    <s v="BR1-2"/>
    <s v="62-304.520 (9), F.A.C."/>
    <n v="0.67"/>
    <n v="0.72"/>
    <s v="Natural Lands"/>
    <n v="0.61605770099613"/>
    <n v="2382.6808414623902"/>
    <n v="4.6765224612092"/>
    <n v="0.63954627388873997"/>
    <n v="2.8810076761093102"/>
    <n v="0.39399740717254"/>
    <n v="1467.8688813988499"/>
    <n v="3200"/>
    <s v="Shrub and Brushland"/>
    <n v="3200"/>
    <s v="US Air Force                                    Brevard County"/>
    <s v="US Air Force"/>
    <m/>
    <m/>
    <s v="Natural Lands"/>
    <n v="0"/>
    <n v="1"/>
    <n v="2.8810076761093102"/>
    <n v="0.39399740717254"/>
    <n v="1467.8688813988499"/>
    <m/>
    <n v="-1"/>
    <n v="-1"/>
    <n v="-1"/>
    <n v="-1"/>
    <n v="0"/>
    <m/>
    <m/>
    <s v="Banana River A"/>
    <n v="-1"/>
    <m/>
    <m/>
    <n v="332"/>
    <x v="1"/>
    <m/>
    <x v="0"/>
    <m/>
    <n v="197.88144159195201"/>
    <n v="1.1904857108"/>
  </r>
  <r>
    <n v="830000"/>
    <n v="1400000"/>
    <n v="1400000"/>
    <x v="0"/>
    <x v="0"/>
    <s v="BR1-2"/>
    <s v="62-304.520 (9), F.A.C."/>
    <n v="0.67"/>
    <n v="0.72"/>
    <s v="US Air Force"/>
    <n v="1.7057526717799999E-3"/>
    <n v="2382.6808414623902"/>
    <n v="4.6765224612092"/>
    <n v="0.63954627388873997"/>
    <n v="7.9769906828500003E-3"/>
    <n v="1.09090776541E-3"/>
    <n v="4.0642642113282603"/>
    <n v="8140"/>
    <s v="Roads and Highways"/>
    <n v="8140"/>
    <s v="US Air Force                                    Brevard County"/>
    <s v="US Air Force"/>
    <m/>
    <m/>
    <m/>
    <n v="0"/>
    <n v="1"/>
    <n v="7.9769906828500003E-3"/>
    <n v="1.09090776541E-3"/>
    <n v="4.0642642113273597"/>
    <m/>
    <n v="-1"/>
    <n v="-1"/>
    <n v="-1"/>
    <n v="-1"/>
    <n v="0"/>
    <m/>
    <m/>
    <s v="Banana River A"/>
    <n v="-1"/>
    <m/>
    <m/>
    <n v="332"/>
    <x v="1"/>
    <m/>
    <x v="0"/>
    <m/>
    <n v="13.0332704137011"/>
    <n v="3.2962401999999998E-3"/>
  </r>
  <r>
    <n v="830000"/>
    <n v="1400000"/>
    <n v="1400000"/>
    <x v="0"/>
    <x v="0"/>
    <s v="BR1-2"/>
    <s v="62-304.520 (9), F.A.C."/>
    <n v="0.67"/>
    <n v="0.72"/>
    <s v="Natural Lands"/>
    <n v="0.61776345378298003"/>
    <n v="2590.46689169107"/>
    <n v="5.07894800657437"/>
    <n v="0.69510951140407995"/>
    <n v="3.1375884621255699"/>
    <n v="0.42941325252238999"/>
    <n v="1600.2957739215301"/>
    <n v="3200"/>
    <s v="Shrub and Brushland"/>
    <n v="3200"/>
    <s v="US Air Force                                    Brevard County"/>
    <s v="US Air Force"/>
    <m/>
    <m/>
    <s v="Natural Lands"/>
    <n v="0"/>
    <n v="1"/>
    <n v="3.1375884621255699"/>
    <n v="0.42941325252238999"/>
    <n v="1600.2957739215301"/>
    <m/>
    <n v="-1"/>
    <n v="-1"/>
    <n v="-1"/>
    <n v="-1"/>
    <n v="0"/>
    <m/>
    <m/>
    <s v="Banana River A"/>
    <n v="-1"/>
    <m/>
    <m/>
    <n v="332"/>
    <x v="1"/>
    <m/>
    <x v="0"/>
    <m/>
    <n v="200.000000018626"/>
    <n v="1.2978878945000001"/>
  </r>
  <r>
    <n v="830000"/>
    <n v="1400000"/>
    <n v="1400000"/>
    <x v="0"/>
    <x v="0"/>
    <s v="BR1-2"/>
    <s v="62-304.520 (9), F.A.C."/>
    <n v="0.67"/>
    <n v="0.72"/>
    <s v="US Air Force"/>
    <n v="2.799121273549E-2"/>
    <n v="3302.73951706248"/>
    <n v="7.0900359324805402"/>
    <n v="0.94507704249506996"/>
    <n v="0.19845870408833999"/>
    <n v="2.64538525479E-2"/>
    <n v="92.447684432011997"/>
    <n v="8140"/>
    <s v="Roads and Highways"/>
    <n v="8140"/>
    <s v="US Air Force                                    Brevard County"/>
    <s v="US Air Force"/>
    <m/>
    <m/>
    <m/>
    <n v="0"/>
    <n v="1"/>
    <n v="0.19845870408833999"/>
    <n v="2.64538525479E-2"/>
    <n v="107.303609240694"/>
    <m/>
    <n v="-1"/>
    <n v="-1"/>
    <n v="-1"/>
    <n v="-1"/>
    <n v="0"/>
    <m/>
    <m/>
    <s v="Banana River A"/>
    <n v="-1"/>
    <m/>
    <m/>
    <n v="332"/>
    <x v="1"/>
    <m/>
    <x v="0"/>
    <m/>
    <n v="45.967248724076697"/>
    <n v="8.7026447100000001E-2"/>
  </r>
  <r>
    <n v="830000"/>
    <n v="1400000"/>
    <n v="1400000"/>
    <x v="0"/>
    <x v="0"/>
    <s v="BR1-2"/>
    <s v="62-304.520 (9), F.A.C."/>
    <n v="0.67"/>
    <n v="0.72"/>
    <s v="US Air Force"/>
    <n v="1.219252942224E-2"/>
    <n v="3302.73951706248"/>
    <n v="7.0900359324805402"/>
    <n v="0.94507704249506996"/>
    <n v="8.6445471711540003E-2"/>
    <n v="1.15228796469E-2"/>
    <n v="40.268748735795498"/>
    <n v="1730"/>
    <s v="Military"/>
    <n v="1730"/>
    <s v="US Air Force                                    Brevard County"/>
    <s v="US Air Force"/>
    <m/>
    <m/>
    <m/>
    <n v="0"/>
    <n v="1"/>
    <n v="8.6445471711540003E-2"/>
    <n v="1.15228796469E-2"/>
    <n v="1717.0326213911301"/>
    <m/>
    <n v="-1"/>
    <n v="-1"/>
    <n v="-1"/>
    <n v="-1"/>
    <n v="0"/>
    <m/>
    <m/>
    <s v="Banana River A"/>
    <n v="-1"/>
    <m/>
    <m/>
    <n v="332"/>
    <x v="1"/>
    <m/>
    <x v="0"/>
    <m/>
    <n v="51.319668320842297"/>
    <n v="1.3925649809"/>
  </r>
  <r>
    <n v="830000"/>
    <n v="1400000"/>
    <n v="1400000"/>
    <x v="0"/>
    <x v="0"/>
    <s v="BR1-2"/>
    <s v="62-304.520 (9), F.A.C."/>
    <n v="0.67"/>
    <n v="0.72"/>
    <s v="US Air Force"/>
    <n v="2.0875580031099999E-3"/>
    <n v="3302.73951706248"/>
    <n v="7.0900359324805402"/>
    <n v="0.94507704249506996"/>
    <n v="1.480086125323E-2"/>
    <n v="1.9729031436199998E-3"/>
    <n v="6.8946603110512497"/>
    <n v="8140"/>
    <s v="Roads and Highways"/>
    <n v="8140"/>
    <s v="US Air Force                                    Brevard County"/>
    <s v="US Air Force"/>
    <m/>
    <m/>
    <m/>
    <n v="0"/>
    <n v="1"/>
    <n v="1.480086125323E-2"/>
    <n v="1.9729031436199998E-3"/>
    <n v="6.89466031105"/>
    <m/>
    <n v="-1"/>
    <n v="-1"/>
    <n v="-1"/>
    <n v="-1"/>
    <n v="0"/>
    <m/>
    <m/>
    <s v="Banana River A"/>
    <n v="-1"/>
    <m/>
    <m/>
    <n v="332"/>
    <x v="1"/>
    <m/>
    <x v="0"/>
    <m/>
    <n v="15.442389640205301"/>
    <n v="5.5917763999999998E-3"/>
  </r>
  <r>
    <n v="830000"/>
    <n v="1400000"/>
    <n v="1400000"/>
    <x v="0"/>
    <x v="0"/>
    <s v="BR1-2"/>
    <s v="62-304.520 (9), F.A.C."/>
    <n v="0.67"/>
    <n v="0.72"/>
    <s v="US Air Force"/>
    <n v="0.13064213320849999"/>
    <n v="3282.7829711418099"/>
    <n v="7.2108151608913698"/>
    <n v="0.95454562950862998"/>
    <n v="0.94203627479104002"/>
    <n v="0.12470387728385"/>
    <n v="428.86977021050399"/>
    <n v="1730"/>
    <s v="Military"/>
    <n v="1730"/>
    <s v="US Air Force                                    Brevard County"/>
    <s v="US Air Force"/>
    <m/>
    <m/>
    <m/>
    <n v="0"/>
    <n v="1"/>
    <n v="0.94203627479104002"/>
    <n v="0.12470387728385"/>
    <n v="2027.9833460458699"/>
    <m/>
    <n v="-1"/>
    <n v="-1"/>
    <n v="-1"/>
    <n v="-1"/>
    <n v="0"/>
    <m/>
    <m/>
    <s v="Banana River A"/>
    <n v="-1"/>
    <m/>
    <m/>
    <n v="332"/>
    <x v="1"/>
    <m/>
    <x v="0"/>
    <m/>
    <n v="112.86711101688"/>
    <n v="1.6447553496"/>
  </r>
  <r>
    <n v="830000"/>
    <n v="1400000"/>
    <n v="1400000"/>
    <x v="0"/>
    <x v="0"/>
    <s v="BR1-2"/>
    <s v="62-304.520 (9), F.A.C."/>
    <n v="0.67"/>
    <n v="0.72"/>
    <s v="Natural Lands"/>
    <n v="0.61776345366790997"/>
    <n v="2587.7236140435102"/>
    <n v="5.0735708187080304"/>
    <n v="0.69437326569160995"/>
    <n v="3.1342666313938099"/>
    <n v="0.42895842674832002"/>
    <n v="1598.6010769495299"/>
    <n v="3200"/>
    <s v="Shrub and Brushland"/>
    <n v="3200"/>
    <s v="US Air Force                                    Brevard County"/>
    <s v="US Air Force"/>
    <m/>
    <m/>
    <s v="Natural Lands"/>
    <n v="0"/>
    <n v="1"/>
    <n v="3.1342666313938099"/>
    <n v="0.42895842674832002"/>
    <n v="1598.6010769495299"/>
    <m/>
    <n v="-1"/>
    <n v="-1"/>
    <n v="-1"/>
    <n v="-1"/>
    <n v="0"/>
    <m/>
    <m/>
    <s v="Banana River A"/>
    <n v="-1"/>
    <m/>
    <m/>
    <n v="332"/>
    <x v="1"/>
    <m/>
    <x v="0"/>
    <m/>
    <n v="200"/>
    <n v="1.2965134443999999"/>
  </r>
  <r>
    <n v="830000"/>
    <n v="1400000"/>
    <n v="1400000"/>
    <x v="0"/>
    <x v="0"/>
    <s v="BR1-2"/>
    <s v="62-304.520 (9), F.A.C."/>
    <n v="0.67"/>
    <n v="0.72"/>
    <s v="US Air Force"/>
    <n v="0.35460266157134002"/>
    <n v="3324.9584460553701"/>
    <n v="7.2154935374901603"/>
    <n v="0.95235285569604999"/>
    <n v="2.5586332129448102"/>
    <n v="0.33770685738487999"/>
    <n v="1179.03911458534"/>
    <n v="1730"/>
    <s v="Military"/>
    <n v="1730"/>
    <s v="US Air Force                                    Brevard County"/>
    <s v="US Air Force"/>
    <m/>
    <m/>
    <m/>
    <n v="0"/>
    <n v="1"/>
    <n v="2.5586332129448102"/>
    <n v="0.33770685738487999"/>
    <n v="1179.03911458534"/>
    <m/>
    <n v="-1"/>
    <n v="-1"/>
    <n v="-1"/>
    <n v="-1"/>
    <n v="0"/>
    <m/>
    <m/>
    <s v="Banana River A"/>
    <n v="-1"/>
    <m/>
    <m/>
    <n v="332"/>
    <x v="1"/>
    <m/>
    <x v="0"/>
    <m/>
    <n v="167.707988419576"/>
    <n v="0.95623610270000003"/>
  </r>
  <r>
    <n v="830000"/>
    <n v="1400000"/>
    <n v="1400000"/>
    <x v="0"/>
    <x v="0"/>
    <s v="BR1-2"/>
    <s v="62-304.520 (9), F.A.C."/>
    <n v="0.67"/>
    <n v="0.72"/>
    <s v="US Air Force"/>
    <n v="5.0820341308240001E-2"/>
    <n v="3324.9584460553701"/>
    <n v="7.2154935374901603"/>
    <n v="0.95235285569604999"/>
    <n v="0.36669384428271001"/>
    <n v="4.8398897172349999E-2"/>
    <n v="168.975523064279"/>
    <n v="1730"/>
    <s v="Military"/>
    <n v="1730"/>
    <s v="US Air Force                                    Brevard County"/>
    <s v="US Air Force"/>
    <m/>
    <m/>
    <m/>
    <n v="0"/>
    <n v="1"/>
    <n v="0.36669384428271001"/>
    <n v="4.8398897172349999E-2"/>
    <n v="168.975523064279"/>
    <m/>
    <n v="-1"/>
    <n v="-1"/>
    <n v="-1"/>
    <n v="-1"/>
    <n v="0"/>
    <m/>
    <m/>
    <s v="Banana River A"/>
    <n v="-1"/>
    <m/>
    <m/>
    <n v="332"/>
    <x v="1"/>
    <m/>
    <x v="0"/>
    <m/>
    <n v="70.960396916073904"/>
    <n v="0.13704421980000001"/>
  </r>
  <r>
    <n v="830000"/>
    <n v="1400000"/>
    <n v="1400000"/>
    <x v="0"/>
    <x v="0"/>
    <s v="BR1-2"/>
    <s v="62-304.520 (9), F.A.C."/>
    <n v="0.67"/>
    <n v="0.72"/>
    <s v="US Air Force"/>
    <n v="0.21234035359466"/>
    <n v="3324.9584460553701"/>
    <n v="7.2154935374901603"/>
    <n v="0.95235285569604999"/>
    <n v="1.5321404491106501"/>
    <n v="0.20222294212538"/>
    <n v="706.02285212295101"/>
    <n v="8140"/>
    <s v="Roads and Highways"/>
    <n v="8140"/>
    <s v="US Air Force                                    Brevard County"/>
    <s v="US Air Force"/>
    <m/>
    <m/>
    <m/>
    <n v="0"/>
    <n v="1"/>
    <n v="1.5321404491106501"/>
    <n v="0.20222294212538"/>
    <n v="706.02285212295101"/>
    <m/>
    <n v="-1"/>
    <n v="-1"/>
    <n v="-1"/>
    <n v="-1"/>
    <n v="0"/>
    <m/>
    <m/>
    <s v="Banana River A"/>
    <n v="-1"/>
    <m/>
    <m/>
    <n v="332"/>
    <x v="1"/>
    <m/>
    <x v="0"/>
    <m/>
    <n v="141.31277435778699"/>
    <n v="0.57260571950000005"/>
  </r>
  <r>
    <n v="830000"/>
    <n v="1400000"/>
    <n v="1400000"/>
    <x v="0"/>
    <x v="0"/>
    <s v="BR1-2"/>
    <s v="62-304.520 (9), F.A.C."/>
    <n v="0.67"/>
    <n v="0.72"/>
    <s v="Natural Lands"/>
    <n v="0.11435805135844"/>
    <n v="2244.1714479132002"/>
    <n v="4.40234791843372"/>
    <n v="0.60195903940970996"/>
    <n v="0.50344392935395998"/>
    <n v="6.8838862744489998E-2"/>
    <n v="256.63907369760199"/>
    <n v="3200"/>
    <s v="Shrub and Brushland"/>
    <n v="3200"/>
    <s v="US Air Force                                    Brevard County"/>
    <s v="US Air Force"/>
    <m/>
    <m/>
    <s v="Natural Lands"/>
    <n v="0"/>
    <n v="1"/>
    <n v="0.50344392935395998"/>
    <n v="6.8838862744489998E-2"/>
    <n v="1386.3671035110799"/>
    <m/>
    <n v="-1"/>
    <n v="-1"/>
    <n v="-1"/>
    <n v="-1"/>
    <n v="0"/>
    <m/>
    <m/>
    <s v="Banana River A"/>
    <n v="-1"/>
    <m/>
    <m/>
    <n v="332"/>
    <x v="1"/>
    <m/>
    <x v="0"/>
    <m/>
    <n v="105.598840715387"/>
    <n v="1.1243853232000001"/>
  </r>
  <r>
    <n v="830000"/>
    <n v="1400000"/>
    <n v="1400000"/>
    <x v="0"/>
    <x v="0"/>
    <s v="BR1-2"/>
    <s v="62-304.520 (9), F.A.C."/>
    <n v="0.67"/>
    <n v="0.72"/>
    <s v="US Air Force"/>
    <n v="0.61776345350680995"/>
    <n v="3345.5426220669801"/>
    <n v="6.69887919349922"/>
    <n v="0.91458075917977"/>
    <n v="4.1383227452010498"/>
    <n v="0.56499456830177996"/>
    <n v="2066.75396406236"/>
    <n v="1730"/>
    <s v="Military"/>
    <n v="1730"/>
    <s v="US Air Force                                    Brevard County"/>
    <s v="US Air Force"/>
    <m/>
    <m/>
    <m/>
    <n v="0"/>
    <n v="1"/>
    <n v="4.1383227452010498"/>
    <n v="0.56499456830177996"/>
    <n v="2066.75396406236"/>
    <m/>
    <n v="-1"/>
    <n v="-1"/>
    <n v="-1"/>
    <n v="-1"/>
    <n v="0"/>
    <m/>
    <m/>
    <s v="Banana River A"/>
    <n v="-1"/>
    <m/>
    <m/>
    <n v="332"/>
    <x v="1"/>
    <m/>
    <x v="0"/>
    <m/>
    <n v="199.999999973923"/>
    <n v="1.6761994842000001"/>
  </r>
  <r>
    <n v="830000"/>
    <n v="1400000"/>
    <n v="1400000"/>
    <x v="0"/>
    <x v="0"/>
    <s v="BR1-2"/>
    <s v="62-304.520 (9), F.A.C."/>
    <n v="0.67"/>
    <n v="0.72"/>
    <s v="US Air Force"/>
    <n v="0.14942478813228"/>
    <n v="3364.9084227031499"/>
    <n v="6.88428089266508"/>
    <n v="0.91878143821281"/>
    <n v="1.0286822138296099"/>
    <n v="0.13728872174482001"/>
    <n v="502.80072814696001"/>
    <n v="1730"/>
    <s v="Military"/>
    <n v="1730"/>
    <s v="US Air Force                                    Brevard County"/>
    <s v="US Air Force"/>
    <m/>
    <m/>
    <m/>
    <n v="0"/>
    <n v="1"/>
    <n v="1.0286822138296099"/>
    <n v="0.13728872174482001"/>
    <n v="502.80072814696001"/>
    <m/>
    <n v="-1"/>
    <n v="-1"/>
    <n v="-1"/>
    <n v="-1"/>
    <n v="0"/>
    <m/>
    <m/>
    <s v="Banana River A"/>
    <n v="-1"/>
    <m/>
    <m/>
    <n v="332"/>
    <x v="1"/>
    <m/>
    <x v="0"/>
    <m/>
    <n v="121.891472872447"/>
    <n v="0.4077864786"/>
  </r>
  <r>
    <n v="830000"/>
    <n v="1400000"/>
    <n v="1400000"/>
    <x v="0"/>
    <x v="0"/>
    <s v="BR1-2"/>
    <s v="62-304.520 (9), F.A.C."/>
    <n v="0.67"/>
    <n v="0.72"/>
    <s v="US Air Force"/>
    <n v="0.20755632775397001"/>
    <n v="3364.9084227031499"/>
    <n v="6.88428089266508"/>
    <n v="0.91878143821281"/>
    <n v="1.4288760613084199"/>
    <n v="0.19069890132396"/>
    <n v="698.40803544468997"/>
    <n v="8140"/>
    <s v="Roads and Highways"/>
    <n v="8140"/>
    <s v="US Air Force                                    Brevard County"/>
    <s v="US Air Force"/>
    <m/>
    <m/>
    <m/>
    <n v="0"/>
    <n v="1"/>
    <n v="1.4288760613084199"/>
    <n v="0.19069890132396"/>
    <n v="698.40803544468997"/>
    <m/>
    <n v="-1"/>
    <n v="-1"/>
    <n v="-1"/>
    <n v="-1"/>
    <n v="0"/>
    <m/>
    <m/>
    <s v="Banana River A"/>
    <n v="-1"/>
    <m/>
    <m/>
    <n v="332"/>
    <x v="1"/>
    <m/>
    <x v="0"/>
    <m/>
    <n v="148.54518048881499"/>
    <n v="0.56642987469999995"/>
  </r>
  <r>
    <n v="830000"/>
    <n v="1400000"/>
    <n v="1400000"/>
    <x v="0"/>
    <x v="0"/>
    <s v="BR1-2"/>
    <s v="62-304.520 (9), F.A.C."/>
    <n v="0.67"/>
    <n v="0.72"/>
    <s v="US Air Force"/>
    <n v="0.26078240113135998"/>
    <n v="3364.9084227031499"/>
    <n v="6.88428089266508"/>
    <n v="0.91878143821281"/>
    <n v="1.79529930125199"/>
    <n v="0.23960202957206"/>
    <n v="877.50889805968905"/>
    <n v="1730"/>
    <s v="Military"/>
    <n v="1730"/>
    <s v="US Air Force                                    Brevard County"/>
    <s v="US Air Force"/>
    <m/>
    <m/>
    <m/>
    <n v="0"/>
    <n v="1"/>
    <n v="1.79529930125199"/>
    <n v="0.23960202957206"/>
    <n v="877.50889805968905"/>
    <m/>
    <n v="-1"/>
    <n v="-1"/>
    <n v="-1"/>
    <n v="-1"/>
    <n v="0"/>
    <m/>
    <m/>
    <s v="Banana River A"/>
    <n v="-1"/>
    <m/>
    <m/>
    <n v="332"/>
    <x v="1"/>
    <m/>
    <x v="0"/>
    <m/>
    <n v="152.815667692907"/>
    <n v="0.71168604869999996"/>
  </r>
  <r>
    <n v="830000"/>
    <n v="1400000"/>
    <n v="1400000"/>
    <x v="0"/>
    <x v="0"/>
    <s v="BR1-2"/>
    <s v="62-304.520 (9), F.A.C."/>
    <n v="0.67"/>
    <n v="0.72"/>
    <s v="US Air Force"/>
    <n v="0.61776345359886997"/>
    <n v="3300.7268404001702"/>
    <n v="6.1540430713301797"/>
    <n v="0.82289567973141997"/>
    <n v="3.8017429013411501"/>
    <n v="0.50835487706246996"/>
    <n v="2039.0684123121"/>
    <n v="1730"/>
    <s v="Military"/>
    <n v="1730"/>
    <s v="US Air Force                                    Brevard County"/>
    <s v="US Air Force"/>
    <m/>
    <m/>
    <m/>
    <n v="0"/>
    <n v="1"/>
    <n v="3.8017429013411501"/>
    <n v="0.50835487706246996"/>
    <n v="2039.0684123121"/>
    <m/>
    <n v="-1"/>
    <n v="-1"/>
    <n v="-1"/>
    <n v="-1"/>
    <n v="0"/>
    <m/>
    <m/>
    <s v="Banana River A"/>
    <n v="-1"/>
    <m/>
    <m/>
    <n v="332"/>
    <x v="1"/>
    <m/>
    <x v="0"/>
    <m/>
    <n v="199.99999998882399"/>
    <n v="1.653745671"/>
  </r>
  <r>
    <n v="830000"/>
    <n v="1400000"/>
    <n v="1400000"/>
    <x v="0"/>
    <x v="0"/>
    <s v="BR1-2"/>
    <s v="62-304.520 (9), F.A.C."/>
    <n v="0.67"/>
    <n v="0.72"/>
    <s v="Natural Lands"/>
    <n v="2.2497030104000001E-4"/>
    <n v="2735.8573487386302"/>
    <n v="5.7795123479996899"/>
    <n v="0.91038661739927995"/>
    <n v="1.3002186328100001E-3"/>
    <n v="2.0480995138000001E-4"/>
    <n v="0.61548665135642999"/>
    <n v="3200"/>
    <s v="Shrub and Brushland"/>
    <n v="3200"/>
    <s v="US Air Force                                    Brevard County"/>
    <s v="US Air Force"/>
    <m/>
    <m/>
    <s v="Natural Lands"/>
    <n v="0"/>
    <n v="1"/>
    <n v="1.3002186328100001E-3"/>
    <n v="2.0480995138000001E-4"/>
    <n v="0.61548665135761005"/>
    <m/>
    <n v="-1"/>
    <n v="-1"/>
    <n v="-1"/>
    <n v="-1"/>
    <n v="0"/>
    <m/>
    <m/>
    <s v="Banana River A"/>
    <n v="-1"/>
    <m/>
    <m/>
    <n v="332"/>
    <x v="1"/>
    <m/>
    <x v="0"/>
    <m/>
    <n v="5.190699368013"/>
    <n v="4.991781E-4"/>
  </r>
  <r>
    <n v="830000"/>
    <n v="1400000"/>
    <n v="1400000"/>
    <x v="0"/>
    <x v="0"/>
    <s v="BR1-2"/>
    <s v="62-304.520 (9), F.A.C."/>
    <n v="0.67"/>
    <n v="0.72"/>
    <s v="Natural Lands"/>
    <n v="0.29475047130242998"/>
    <n v="2735.8573487386302"/>
    <n v="5.7795123479996899"/>
    <n v="0.91038661739927995"/>
    <n v="1.7035139884711501"/>
    <n v="0.26833688454586002"/>
    <n v="806.39524295694196"/>
    <n v="4210"/>
    <s v="Xeric oak"/>
    <n v="4210"/>
    <s v="US Air Force                                    Brevard County"/>
    <s v="US Air Force"/>
    <m/>
    <m/>
    <s v="Natural Lands"/>
    <n v="0"/>
    <n v="1"/>
    <n v="1.7035139884711501"/>
    <n v="0.26833688454586002"/>
    <n v="1147.8919887592001"/>
    <m/>
    <n v="-1"/>
    <n v="-1"/>
    <n v="-1"/>
    <n v="-1"/>
    <n v="0"/>
    <m/>
    <m/>
    <s v="Banana River A"/>
    <n v="-1"/>
    <m/>
    <m/>
    <n v="332"/>
    <x v="1"/>
    <m/>
    <x v="0"/>
    <m/>
    <n v="152.851834552074"/>
    <n v="0.93097484900000005"/>
  </r>
  <r>
    <n v="830000"/>
    <n v="1400000"/>
    <n v="1400000"/>
    <x v="0"/>
    <x v="0"/>
    <s v="BR1-2"/>
    <s v="62-304.520 (9), F.A.C."/>
    <n v="0.67"/>
    <n v="0.72"/>
    <s v="US Air Force"/>
    <n v="0.19796544199402999"/>
    <n v="2735.8573487386302"/>
    <n v="5.7795123479996899"/>
    <n v="0.91038661739927995"/>
    <n v="1.1441437164817201"/>
    <n v="0.1802250890989"/>
    <n v="541.60520927566097"/>
    <n v="8140"/>
    <s v="Roads and Highways"/>
    <n v="8140"/>
    <s v="US Air Force                                    Brevard County"/>
    <s v="US Air Force"/>
    <m/>
    <m/>
    <m/>
    <n v="0"/>
    <n v="1"/>
    <n v="1.1441437164817201"/>
    <n v="0.1802250890989"/>
    <n v="541.60520927191806"/>
    <m/>
    <n v="-1"/>
    <n v="-1"/>
    <n v="-1"/>
    <n v="-1"/>
    <n v="0"/>
    <m/>
    <m/>
    <s v="Banana River A"/>
    <n v="-1"/>
    <m/>
    <m/>
    <n v="332"/>
    <x v="1"/>
    <m/>
    <x v="0"/>
    <m/>
    <n v="135.44697953778001"/>
    <n v="0.43925807729999999"/>
  </r>
  <r>
    <n v="830000"/>
    <n v="1400000"/>
    <n v="1400000"/>
    <x v="0"/>
    <x v="0"/>
    <s v="BR1-2"/>
    <s v="62-304.520 (9), F.A.C."/>
    <n v="0.67"/>
    <n v="0.72"/>
    <s v="US Air Force"/>
    <n v="0.35114623956976998"/>
    <n v="3315.5401211866001"/>
    <n v="7.12670602198056"/>
    <n v="0.95008919469504005"/>
    <n v="2.5025160201377501"/>
    <n v="0.33362024797304002"/>
    <n v="1164.23944569739"/>
    <n v="1730"/>
    <s v="Military"/>
    <n v="1730"/>
    <s v="US Air Force                                    Brevard County"/>
    <s v="US Air Force"/>
    <m/>
    <m/>
    <m/>
    <n v="0"/>
    <n v="1"/>
    <n v="2.5025160201377501"/>
    <n v="0.33362024797304002"/>
    <n v="2048.2195154283399"/>
    <m/>
    <n v="-1"/>
    <n v="-1"/>
    <n v="-1"/>
    <n v="-1"/>
    <n v="0"/>
    <m/>
    <m/>
    <s v="Banana River A"/>
    <n v="-1"/>
    <m/>
    <m/>
    <n v="332"/>
    <x v="1"/>
    <m/>
    <x v="0"/>
    <m/>
    <n v="168.91600690155801"/>
    <n v="1.6611674902"/>
  </r>
  <r>
    <n v="830000"/>
    <n v="1400000"/>
    <n v="1400000"/>
    <x v="0"/>
    <x v="0"/>
    <s v="BR1-2"/>
    <s v="62-304.520 (9), F.A.C."/>
    <n v="0.67"/>
    <n v="0.72"/>
    <s v="US Air Force"/>
    <n v="0.36887402658188001"/>
    <n v="3331.85452781493"/>
    <n v="7.1153138705591799"/>
    <n v="0.94494291996900004"/>
    <n v="2.6246544778270602"/>
    <n v="0.34856489977900001"/>
    <n v="1229.03459566016"/>
    <n v="1730"/>
    <s v="Military"/>
    <n v="1730"/>
    <s v="US Air Force                                    Brevard County"/>
    <s v="US Air Force"/>
    <m/>
    <m/>
    <m/>
    <n v="0"/>
    <n v="1"/>
    <n v="2.6246544778270602"/>
    <n v="0.34856489977900001"/>
    <n v="1229.03459566016"/>
    <m/>
    <n v="-1"/>
    <n v="-1"/>
    <n v="-1"/>
    <n v="-1"/>
    <n v="0"/>
    <m/>
    <m/>
    <s v="Banana River A"/>
    <n v="-1"/>
    <m/>
    <m/>
    <n v="332"/>
    <x v="1"/>
    <m/>
    <x v="0"/>
    <m/>
    <n v="170.01816982954401"/>
    <n v="0.99678393809999999"/>
  </r>
  <r>
    <n v="830000"/>
    <n v="1400000"/>
    <n v="1400000"/>
    <x v="0"/>
    <x v="0"/>
    <s v="BR1-2"/>
    <s v="62-304.520 (9), F.A.C."/>
    <n v="0.67"/>
    <n v="0.72"/>
    <s v="US Air Force"/>
    <n v="3.1966378658189999E-2"/>
    <n v="3331.85452781493"/>
    <n v="7.1153138705591799"/>
    <n v="0.94494291996900004"/>
    <n v="0.22745081745817999"/>
    <n v="3.0206403190100001E-2"/>
    <n v="106.50732347014301"/>
    <n v="1730"/>
    <s v="Military"/>
    <n v="1730"/>
    <s v="US Air Force                                    Brevard County"/>
    <s v="US Air Force"/>
    <m/>
    <m/>
    <m/>
    <n v="0"/>
    <n v="1"/>
    <n v="0.22745081745817999"/>
    <n v="3.0206403190100001E-2"/>
    <n v="106.507323470144"/>
    <m/>
    <n v="-1"/>
    <n v="-1"/>
    <n v="-1"/>
    <n v="-1"/>
    <n v="0"/>
    <m/>
    <m/>
    <s v="Banana River A"/>
    <n v="-1"/>
    <m/>
    <m/>
    <n v="332"/>
    <x v="1"/>
    <m/>
    <x v="0"/>
    <m/>
    <n v="56.204102189190301"/>
    <n v="8.6380635400000003E-2"/>
  </r>
  <r>
    <n v="830000"/>
    <n v="1400000"/>
    <n v="1400000"/>
    <x v="0"/>
    <x v="0"/>
    <s v="BR1-2"/>
    <s v="62-304.520 (9), F.A.C."/>
    <n v="0.67"/>
    <n v="0.72"/>
    <s v="US Air Force"/>
    <n v="0.21692299702899001"/>
    <n v="3331.85452781493"/>
    <n v="7.1153138705591799"/>
    <n v="0.94494291996900004"/>
    <n v="1.5434752096036799"/>
    <n v="0.20497985022099999"/>
    <n v="722.75586983824599"/>
    <n v="8140"/>
    <s v="Roads and Highways"/>
    <n v="8140"/>
    <s v="US Air Force                                    Brevard County"/>
    <s v="US Air Force"/>
    <m/>
    <m/>
    <m/>
    <n v="0"/>
    <n v="1"/>
    <n v="1.5434752096036799"/>
    <n v="0.20497985022099999"/>
    <n v="722.75586983824599"/>
    <m/>
    <n v="-1"/>
    <n v="-1"/>
    <n v="-1"/>
    <n v="-1"/>
    <n v="0"/>
    <m/>
    <m/>
    <s v="Banana River A"/>
    <n v="-1"/>
    <m/>
    <m/>
    <n v="332"/>
    <x v="1"/>
    <m/>
    <x v="0"/>
    <m/>
    <n v="141.384549128667"/>
    <n v="0.58617669900000002"/>
  </r>
  <r>
    <n v="830000"/>
    <n v="1400000"/>
    <n v="1400000"/>
    <x v="0"/>
    <x v="0"/>
    <s v="BR1-2"/>
    <s v="62-304.520 (9), F.A.C."/>
    <n v="0.67"/>
    <n v="0.72"/>
    <s v="Natural Lands"/>
    <n v="0.1503309525606"/>
    <n v="2920.05964679925"/>
    <n v="6.3564422523751496"/>
    <n v="0.89652490728312995"/>
    <n v="0.95557001869601998"/>
    <n v="0.13477544330617999"/>
    <n v="438.975348237113"/>
    <n v="3200"/>
    <s v="Shrub and Brushland"/>
    <n v="3200"/>
    <s v="US Air Force                                    Brevard County"/>
    <s v="US Air Force"/>
    <m/>
    <m/>
    <s v="Natural Lands"/>
    <n v="0"/>
    <n v="1"/>
    <n v="0.95557001869601998"/>
    <n v="0.13477544330617999"/>
    <n v="438.975348237113"/>
    <m/>
    <n v="-1"/>
    <n v="-1"/>
    <n v="-1"/>
    <n v="-1"/>
    <n v="0"/>
    <m/>
    <m/>
    <s v="Banana River A"/>
    <n v="-1"/>
    <m/>
    <m/>
    <n v="332"/>
    <x v="1"/>
    <m/>
    <x v="0"/>
    <m/>
    <n v="132.070974181346"/>
    <n v="0.35602218019999998"/>
  </r>
  <r>
    <n v="830000"/>
    <n v="1400000"/>
    <n v="1400000"/>
    <x v="0"/>
    <x v="0"/>
    <s v="BR1-2"/>
    <s v="62-304.520 (9), F.A.C."/>
    <n v="0.67"/>
    <n v="0.72"/>
    <s v="Natural Lands"/>
    <n v="0.16082495001576"/>
    <n v="2920.05964679925"/>
    <n v="6.3564422523751496"/>
    <n v="0.89652490728312995"/>
    <n v="1.02227450751631"/>
    <n v="0.14418357340169"/>
    <n v="469.61844673953402"/>
    <n v="4210"/>
    <s v="Xeric oak"/>
    <n v="4210"/>
    <s v="US Air Force                                    Brevard County"/>
    <s v="US Air Force"/>
    <m/>
    <m/>
    <s v="Natural Lands"/>
    <n v="0"/>
    <n v="1"/>
    <n v="1.02227450751631"/>
    <n v="0.14418357340169"/>
    <n v="469.61844673387202"/>
    <m/>
    <n v="-1"/>
    <n v="-1"/>
    <n v="-1"/>
    <n v="-1"/>
    <n v="0"/>
    <m/>
    <m/>
    <s v="Banana River A"/>
    <n v="-1"/>
    <m/>
    <m/>
    <n v="332"/>
    <x v="1"/>
    <m/>
    <x v="0"/>
    <m/>
    <n v="130.468310117068"/>
    <n v="0.38087465269999998"/>
  </r>
  <r>
    <n v="830000"/>
    <n v="1400000"/>
    <n v="1400000"/>
    <x v="0"/>
    <x v="0"/>
    <s v="BR1-2"/>
    <s v="62-304.520 (9), F.A.C."/>
    <n v="0.67"/>
    <n v="0.72"/>
    <s v="US Air Force"/>
    <n v="0.30660755116058003"/>
    <n v="2920.05964679925"/>
    <n v="6.3564422523751496"/>
    <n v="0.89652490728312995"/>
    <n v="1.94893319309444"/>
    <n v="0.27488130637655001"/>
    <n v="895.31233754797199"/>
    <n v="8140"/>
    <s v="Roads and Highways"/>
    <n v="8140"/>
    <s v="US Air Force                                    Brevard County"/>
    <s v="US Air Force"/>
    <m/>
    <m/>
    <m/>
    <n v="0"/>
    <n v="1"/>
    <n v="1.94893319309444"/>
    <n v="0.27488130637655001"/>
    <n v="895.31233755363405"/>
    <m/>
    <n v="-1"/>
    <n v="-1"/>
    <n v="-1"/>
    <n v="-1"/>
    <n v="0"/>
    <m/>
    <m/>
    <s v="Banana River A"/>
    <n v="-1"/>
    <m/>
    <m/>
    <n v="332"/>
    <x v="1"/>
    <m/>
    <x v="0"/>
    <m/>
    <n v="160.082606313968"/>
    <n v="0.72612517239999996"/>
  </r>
  <r>
    <n v="830000"/>
    <n v="1400000"/>
    <n v="1400000"/>
    <x v="0"/>
    <x v="0"/>
    <s v="BR1-2"/>
    <s v="62-304.520 (9), F.A.C."/>
    <n v="0.67"/>
    <n v="0.72"/>
    <s v="US Air Force"/>
    <n v="0.61776345371394004"/>
    <n v="3320.1925870231698"/>
    <n v="6.1907600977096502"/>
    <n v="0.82784233182268996"/>
    <n v="3.8244253390755598"/>
    <n v="0.51141073803738002"/>
    <n v="2051.0936395548501"/>
    <n v="1730"/>
    <s v="Military"/>
    <n v="1730"/>
    <s v="US Air Force                                    Brevard County"/>
    <s v="US Air Force"/>
    <m/>
    <m/>
    <m/>
    <n v="0"/>
    <n v="1"/>
    <n v="3.8244253390755598"/>
    <n v="0.51141073803738002"/>
    <n v="2051.0936395548501"/>
    <m/>
    <n v="-1"/>
    <n v="-1"/>
    <n v="-1"/>
    <n v="-1"/>
    <n v="0"/>
    <m/>
    <m/>
    <s v="Banana River A"/>
    <n v="-1"/>
    <m/>
    <m/>
    <n v="332"/>
    <x v="1"/>
    <m/>
    <x v="0"/>
    <m/>
    <n v="200.00000000745001"/>
    <n v="1.6634984910999999"/>
  </r>
  <r>
    <n v="830000"/>
    <n v="1400000"/>
    <n v="1400000"/>
    <x v="0"/>
    <x v="0"/>
    <s v="BR1-2"/>
    <s v="62-304.520 (9), F.A.C."/>
    <n v="0.67"/>
    <n v="0.72"/>
    <s v="US Air Force"/>
    <n v="0.61776345364490004"/>
    <n v="3345.5426218177199"/>
    <n v="6.6988791930001099"/>
    <n v="0.91458075911162995"/>
    <n v="4.1383227458177103"/>
    <n v="0.56499456838596995"/>
    <n v="2066.7539643703299"/>
    <n v="1730"/>
    <s v="Military"/>
    <n v="1730"/>
    <s v="US Air Force                                    Brevard County"/>
    <s v="US Air Force"/>
    <m/>
    <m/>
    <m/>
    <n v="0"/>
    <n v="1"/>
    <n v="4.1383227458177103"/>
    <n v="0.56499456838596995"/>
    <n v="2066.7539643703299"/>
    <m/>
    <n v="-1"/>
    <n v="-1"/>
    <n v="-1"/>
    <n v="-1"/>
    <n v="0"/>
    <m/>
    <m/>
    <s v="Banana River A"/>
    <n v="-1"/>
    <m/>
    <m/>
    <n v="332"/>
    <x v="1"/>
    <m/>
    <x v="0"/>
    <m/>
    <n v="199.999999996274"/>
    <n v="1.6761994844999999"/>
  </r>
  <r>
    <n v="830000"/>
    <n v="1400000"/>
    <n v="1400000"/>
    <x v="0"/>
    <x v="0"/>
    <s v="BR1-2"/>
    <s v="62-304.520 (9), F.A.C."/>
    <n v="0.67"/>
    <n v="0.72"/>
    <s v="US Air Force"/>
    <n v="0.17668680150429"/>
    <n v="3361.1128055183399"/>
    <n v="6.4275178955825103"/>
    <n v="0.86235867928073995"/>
    <n v="1.1356575785820699"/>
    <n v="0.15236739679158001"/>
    <n v="593.86427110215698"/>
    <n v="1730"/>
    <s v="Military"/>
    <n v="1730"/>
    <s v="US Air Force                                    Brevard County"/>
    <s v="US Air Force"/>
    <m/>
    <m/>
    <m/>
    <n v="0"/>
    <n v="1"/>
    <n v="1.1356575785820699"/>
    <n v="0.15236739679158001"/>
    <n v="2076.37265505916"/>
    <m/>
    <n v="-1"/>
    <n v="-1"/>
    <n v="-1"/>
    <n v="-1"/>
    <n v="0"/>
    <m/>
    <m/>
    <s v="Banana River A"/>
    <n v="-1"/>
    <m/>
    <m/>
    <n v="332"/>
    <x v="1"/>
    <m/>
    <x v="0"/>
    <m/>
    <n v="127.084196234594"/>
    <n v="1.6840005312999999"/>
  </r>
  <r>
    <n v="830000"/>
    <n v="1400000"/>
    <n v="1400000"/>
    <x v="0"/>
    <x v="0"/>
    <s v="BR1-2"/>
    <s v="62-304.520 (9), F.A.C."/>
    <n v="0.67"/>
    <n v="0.72"/>
    <s v="Natural Lands"/>
    <n v="0.37206992034406"/>
    <n v="2519.6183412666801"/>
    <n v="4.9012196192901296"/>
    <n v="0.64644965124742004"/>
    <n v="1.8235963933380199"/>
    <n v="0.24052447024606999"/>
    <n v="937.47419553252701"/>
    <n v="3100"/>
    <s v="Herbaceous Dry Prairie"/>
    <n v="3100"/>
    <s v="US Air Force                                    Brevard County"/>
    <s v="US Air Force"/>
    <m/>
    <m/>
    <s v="Natural Lands"/>
    <n v="0"/>
    <n v="1"/>
    <n v="1.8235963933380199"/>
    <n v="0.24052447024606999"/>
    <n v="1203.0165541875299"/>
    <m/>
    <n v="-1"/>
    <n v="-1"/>
    <n v="-1"/>
    <n v="-1"/>
    <n v="0"/>
    <m/>
    <m/>
    <s v="Banana River A"/>
    <n v="-1"/>
    <m/>
    <m/>
    <n v="332"/>
    <x v="1"/>
    <m/>
    <x v="0"/>
    <m/>
    <n v="174.67935604371399"/>
    <n v="0.97568252570000003"/>
  </r>
  <r>
    <n v="830000"/>
    <n v="1400000"/>
    <n v="1400000"/>
    <x v="0"/>
    <x v="0"/>
    <s v="BR1-2"/>
    <s v="62-304.520 (9), F.A.C."/>
    <n v="0.67"/>
    <n v="0.72"/>
    <s v="US Air Force"/>
    <n v="0.10039362175555"/>
    <n v="2519.6183412666801"/>
    <n v="4.9012196192901296"/>
    <n v="0.64644965124742004"/>
    <n v="0.49205118859990998"/>
    <n v="6.4899421771340005E-2"/>
    <n v="252.95361072148299"/>
    <n v="1730"/>
    <s v="Military"/>
    <n v="1730"/>
    <s v="US Air Force                                    Brevard County"/>
    <s v="US Air Force"/>
    <m/>
    <m/>
    <m/>
    <n v="0"/>
    <n v="1"/>
    <n v="0.49205118859990998"/>
    <n v="6.4899421771340005E-2"/>
    <n v="353.47205779063302"/>
    <m/>
    <n v="-1"/>
    <n v="-1"/>
    <n v="-1"/>
    <n v="-1"/>
    <n v="0"/>
    <m/>
    <m/>
    <s v="Banana River A"/>
    <n v="-1"/>
    <m/>
    <m/>
    <n v="332"/>
    <x v="1"/>
    <m/>
    <x v="0"/>
    <m/>
    <n v="81.317395043492795"/>
    <n v="0.28667644590000002"/>
  </r>
  <r>
    <n v="830000"/>
    <n v="1400000"/>
    <n v="1400000"/>
    <x v="0"/>
    <x v="0"/>
    <s v="BR1-2"/>
    <s v="62-304.520 (9), F.A.C."/>
    <n v="0.67"/>
    <n v="0.72"/>
    <s v="US Air Force"/>
    <n v="2.5689565483010001E-2"/>
    <n v="3322.1522650975298"/>
    <n v="6.5173965303606796"/>
    <n v="0.87358295442074996"/>
    <n v="0.16742908494545"/>
    <n v="2.2441966512429998E-2"/>
    <n v="85.3446481587563"/>
    <n v="1730"/>
    <s v="Military"/>
    <n v="1730"/>
    <s v="US Air Force                                    Brevard County"/>
    <s v="US Air Force"/>
    <m/>
    <m/>
    <m/>
    <n v="0"/>
    <n v="1"/>
    <n v="0.16742908494545"/>
    <n v="2.2441966512429998E-2"/>
    <n v="85.344648158756002"/>
    <m/>
    <n v="-1"/>
    <n v="-1"/>
    <n v="-1"/>
    <n v="-1"/>
    <n v="0"/>
    <m/>
    <m/>
    <s v="Banana River A"/>
    <n v="-1"/>
    <m/>
    <m/>
    <n v="332"/>
    <x v="1"/>
    <m/>
    <x v="0"/>
    <m/>
    <n v="50.579292750451003"/>
    <n v="6.9217070699999994E-2"/>
  </r>
  <r>
    <n v="830000"/>
    <n v="1400000"/>
    <n v="1400000"/>
    <x v="0"/>
    <x v="0"/>
    <s v="BR1-2"/>
    <s v="62-304.520 (9), F.A.C."/>
    <n v="0.67"/>
    <n v="0.72"/>
    <s v="US Air Force"/>
    <n v="0.41654579040739997"/>
    <n v="3322.1522650975298"/>
    <n v="6.5173965303606796"/>
    <n v="0.87358295442074996"/>
    <n v="2.7147940891375599"/>
    <n v="0.36388730223561999"/>
    <n v="1383.8285411187901"/>
    <n v="1730"/>
    <s v="Military"/>
    <n v="1730"/>
    <s v="US Air Force                                    Brevard County"/>
    <s v="US Air Force"/>
    <m/>
    <m/>
    <m/>
    <n v="0"/>
    <n v="1"/>
    <n v="2.7147940891375599"/>
    <n v="0.36388730223561999"/>
    <n v="1396.7299240334601"/>
    <m/>
    <n v="-1"/>
    <n v="-1"/>
    <n v="-1"/>
    <n v="-1"/>
    <n v="0"/>
    <m/>
    <m/>
    <s v="Banana River A"/>
    <n v="-1"/>
    <m/>
    <m/>
    <n v="332"/>
    <x v="1"/>
    <m/>
    <x v="0"/>
    <m/>
    <n v="173.48615837032801"/>
    <n v="1.1327898815999999"/>
  </r>
  <r>
    <n v="830000"/>
    <n v="1400000"/>
    <n v="1400000"/>
    <x v="0"/>
    <x v="0"/>
    <s v="BR1-2"/>
    <s v="62-304.520 (9), F.A.C."/>
    <n v="0.67"/>
    <n v="0.72"/>
    <s v="US Air Force"/>
    <n v="0.17149103003266999"/>
    <n v="3322.1522650975298"/>
    <n v="6.5173965303606796"/>
    <n v="0.87358295442074996"/>
    <n v="1.11767504412291"/>
    <n v="0.1498116406726"/>
    <n v="569.71931386694996"/>
    <n v="8140"/>
    <s v="Roads and Highways"/>
    <n v="8140"/>
    <s v="US Air Force                                    Brevard County"/>
    <s v="US Air Force"/>
    <m/>
    <m/>
    <m/>
    <n v="0"/>
    <n v="1"/>
    <n v="1.11767504412291"/>
    <n v="0.1498116406726"/>
    <n v="570.23020292741603"/>
    <m/>
    <n v="-1"/>
    <n v="-1"/>
    <n v="-1"/>
    <n v="-1"/>
    <n v="0"/>
    <m/>
    <m/>
    <s v="Banana River A"/>
    <n v="-1"/>
    <m/>
    <m/>
    <n v="332"/>
    <x v="1"/>
    <m/>
    <x v="0"/>
    <m/>
    <n v="129.39041245364601"/>
    <n v="0.4624738061"/>
  </r>
  <r>
    <n v="830000"/>
    <n v="1400000"/>
    <n v="1400000"/>
    <x v="0"/>
    <x v="0"/>
    <s v="BR1-2"/>
    <s v="62-304.520 (9), F.A.C."/>
    <n v="0.67"/>
    <n v="0.72"/>
    <s v="US Air Force"/>
    <n v="0.61776345355284001"/>
    <n v="3316.3924731839702"/>
    <n v="6.6614372858929096"/>
    <n v="0.89744140388391003"/>
    <n v="4.1151925033588999"/>
    <n v="0.55440650102463995"/>
    <n v="2048.7460675707898"/>
    <n v="1730"/>
    <s v="Military"/>
    <n v="1730"/>
    <s v="US Air Force                                    Brevard County"/>
    <s v="US Air Force"/>
    <m/>
    <m/>
    <m/>
    <n v="0"/>
    <n v="1"/>
    <n v="4.1151925033588999"/>
    <n v="0.55440650102463995"/>
    <n v="2048.7460675707898"/>
    <m/>
    <n v="-1"/>
    <n v="-1"/>
    <n v="-1"/>
    <n v="-1"/>
    <n v="0"/>
    <m/>
    <m/>
    <s v="Banana River A"/>
    <n v="-1"/>
    <m/>
    <m/>
    <n v="332"/>
    <x v="1"/>
    <m/>
    <x v="0"/>
    <m/>
    <n v="199.99999998137301"/>
    <n v="1.6615945398"/>
  </r>
  <r>
    <n v="830000"/>
    <n v="1400000"/>
    <n v="1400000"/>
    <x v="0"/>
    <x v="0"/>
    <s v="BR1-2"/>
    <s v="62-304.520 (9), F.A.C."/>
    <n v="0.67"/>
    <n v="0.72"/>
    <s v="Natural Lands"/>
    <n v="0.57238172669597998"/>
    <n v="2376.1050154730201"/>
    <n v="4.6640335178441701"/>
    <n v="0.63749789946088997"/>
    <n v="2.6696075583116099"/>
    <n v="0.36489214845849"/>
    <n v="1360.03909156744"/>
    <n v="3200"/>
    <s v="Shrub and Brushland"/>
    <n v="3200"/>
    <s v="US Air Force                                    Brevard County"/>
    <s v="US Air Force"/>
    <m/>
    <m/>
    <s v="Natural Lands"/>
    <n v="0"/>
    <n v="1"/>
    <n v="2.6696075583116099"/>
    <n v="0.36489214845849"/>
    <n v="1360.03909156744"/>
    <m/>
    <n v="-1"/>
    <n v="-1"/>
    <n v="-1"/>
    <n v="-1"/>
    <n v="0"/>
    <m/>
    <m/>
    <s v="Banana River A"/>
    <n v="-1"/>
    <m/>
    <m/>
    <n v="332"/>
    <x v="1"/>
    <m/>
    <x v="0"/>
    <m/>
    <n v="190.43523276441201"/>
    <n v="1.1030325155"/>
  </r>
  <r>
    <n v="830000"/>
    <n v="1400000"/>
    <n v="1400000"/>
    <x v="0"/>
    <x v="0"/>
    <s v="BR1-2"/>
    <s v="62-304.520 (9), F.A.C."/>
    <n v="0.67"/>
    <n v="0.72"/>
    <s v="Natural Lands"/>
    <n v="4.5381727086990002E-2"/>
    <n v="2376.1050154730201"/>
    <n v="4.6640335178441701"/>
    <n v="0.63749789946088997"/>
    <n v="0.21166189623137999"/>
    <n v="2.8930755691859999E-2"/>
    <n v="107.831749342229"/>
    <n v="3100"/>
    <s v="Herbaceous Dry Prairie"/>
    <n v="3100"/>
    <s v="US Air Force                                    Brevard County"/>
    <s v="US Air Force"/>
    <m/>
    <m/>
    <s v="Natural Lands"/>
    <n v="0"/>
    <n v="1"/>
    <n v="0.21166189623137999"/>
    <n v="2.8930755691859999E-2"/>
    <n v="107.83174934223"/>
    <m/>
    <n v="-1"/>
    <n v="-1"/>
    <n v="-1"/>
    <n v="-1"/>
    <n v="0"/>
    <m/>
    <m/>
    <s v="Banana River A"/>
    <n v="-1"/>
    <m/>
    <m/>
    <n v="332"/>
    <x v="1"/>
    <m/>
    <x v="0"/>
    <m/>
    <n v="69.119499342818997"/>
    <n v="8.7454784499999993E-2"/>
  </r>
  <r>
    <n v="830000"/>
    <n v="1400000"/>
    <n v="1400000"/>
    <x v="0"/>
    <x v="0"/>
    <s v="BR1-2"/>
    <s v="62-304.520 (9), F.A.C."/>
    <n v="0.67"/>
    <n v="0.72"/>
    <s v="US Air Force"/>
    <n v="0.61776345378298003"/>
    <n v="3314.64997562588"/>
    <n v="7.0411840878550596"/>
    <n v="0.94036117374563"/>
    <n v="4.3497862008351103"/>
    <n v="0.58092076649652002"/>
    <n v="2047.6696170243099"/>
    <n v="1730"/>
    <s v="Military"/>
    <n v="1730"/>
    <s v="US Air Force                                    Brevard County"/>
    <s v="US Air Force"/>
    <m/>
    <m/>
    <m/>
    <n v="0"/>
    <n v="1"/>
    <n v="4.3497862008351103"/>
    <n v="0.58092076649652002"/>
    <n v="2047.6696170243099"/>
    <m/>
    <n v="-1"/>
    <n v="-1"/>
    <n v="-1"/>
    <n v="-1"/>
    <n v="0"/>
    <m/>
    <m/>
    <s v="Banana River A"/>
    <n v="-1"/>
    <m/>
    <m/>
    <n v="332"/>
    <x v="1"/>
    <m/>
    <x v="0"/>
    <m/>
    <n v="200.000000018626"/>
    <n v="1.6607215061"/>
  </r>
  <r>
    <n v="830000"/>
    <n v="1400000"/>
    <n v="1400000"/>
    <x v="0"/>
    <x v="0"/>
    <s v="BR1-2"/>
    <s v="62-304.520 (9), F.A.C."/>
    <n v="0.67"/>
    <n v="0.72"/>
    <s v="Natural Lands"/>
    <n v="4.4661177857439997E-2"/>
    <n v="2717.32912831965"/>
    <n v="5.6424057924925597"/>
    <n v="0.75938978863847995"/>
    <n v="0.25199648864238"/>
    <n v="3.3915242413510002E-2"/>
    <n v="121.359119497097"/>
    <n v="3200"/>
    <s v="Shrub and Brushland"/>
    <n v="3200"/>
    <s v="US Air Force                                    Brevard County"/>
    <s v="US Air Force"/>
    <m/>
    <m/>
    <s v="Natural Lands"/>
    <n v="0"/>
    <n v="1"/>
    <n v="0.25199648864238"/>
    <n v="3.3915242413510002E-2"/>
    <n v="121.35911949709801"/>
    <m/>
    <n v="-1"/>
    <n v="-1"/>
    <n v="-1"/>
    <n v="-1"/>
    <n v="0"/>
    <m/>
    <m/>
    <s v="Banana River A"/>
    <n v="-1"/>
    <m/>
    <m/>
    <n v="332"/>
    <x v="1"/>
    <m/>
    <x v="0"/>
    <m/>
    <n v="66.681599692974203"/>
    <n v="9.8425887700000006E-2"/>
  </r>
  <r>
    <n v="830000"/>
    <n v="1400000"/>
    <n v="1400000"/>
    <x v="0"/>
    <x v="0"/>
    <s v="BR1-2"/>
    <s v="62-304.520 (9), F.A.C."/>
    <n v="0.67"/>
    <n v="0.72"/>
    <s v="Natural Lands"/>
    <n v="0.34067283337096999"/>
    <n v="2717.32912831965"/>
    <n v="5.6424057924925597"/>
    <n v="0.75938978863847995"/>
    <n v="1.9222143683572299"/>
    <n v="0.25870347092844997"/>
    <n v="925.72021334613396"/>
    <n v="3200"/>
    <s v="Shrub and Brushland"/>
    <n v="3200"/>
    <s v="US Air Force                                    Brevard County"/>
    <s v="US Air Force"/>
    <m/>
    <m/>
    <s v="Natural Lands"/>
    <n v="0"/>
    <n v="1"/>
    <n v="1.9222143683572299"/>
    <n v="0.25870347092844997"/>
    <n v="1137.4002938638801"/>
    <m/>
    <n v="-1"/>
    <n v="-1"/>
    <n v="-1"/>
    <n v="-1"/>
    <n v="0"/>
    <m/>
    <m/>
    <s v="Banana River A"/>
    <n v="-1"/>
    <m/>
    <m/>
    <n v="332"/>
    <x v="1"/>
    <m/>
    <x v="0"/>
    <m/>
    <n v="162.65107577219999"/>
    <n v="0.92246576960000004"/>
  </r>
  <r>
    <n v="830000"/>
    <n v="1400000"/>
    <n v="1400000"/>
    <x v="0"/>
    <x v="0"/>
    <s v="BR1-2"/>
    <s v="62-304.520 (9), F.A.C."/>
    <n v="0.67"/>
    <n v="0.72"/>
    <s v="US Air Force"/>
    <n v="0.15452939034911001"/>
    <n v="2717.32912831965"/>
    <n v="5.6424057924925597"/>
    <n v="0.75938978863847995"/>
    <n v="0.87191752721617"/>
    <n v="0.11734804107563999"/>
    <n v="419.90721357711999"/>
    <n v="8140"/>
    <s v="Roads and Highways"/>
    <n v="8140"/>
    <s v="US Air Force                                    Brevard County"/>
    <s v="US Air Force"/>
    <m/>
    <m/>
    <m/>
    <n v="0"/>
    <n v="1"/>
    <n v="0.87191752721617"/>
    <n v="0.11734804107563999"/>
    <n v="419.90721357711999"/>
    <m/>
    <n v="-1"/>
    <n v="-1"/>
    <n v="-1"/>
    <n v="-1"/>
    <n v="0"/>
    <m/>
    <m/>
    <s v="Banana River A"/>
    <n v="-1"/>
    <m/>
    <m/>
    <n v="332"/>
    <x v="1"/>
    <m/>
    <x v="0"/>
    <m/>
    <n v="130.16008086577401"/>
    <n v="0.34055735079999999"/>
  </r>
  <r>
    <n v="830000"/>
    <n v="1400000"/>
    <n v="1400000"/>
    <x v="0"/>
    <x v="0"/>
    <s v="BR1-2"/>
    <s v="62-304.520 (9), F.A.C."/>
    <n v="0.67"/>
    <n v="0.72"/>
    <s v="Natural Lands"/>
    <n v="7.0239372020599999E-3"/>
    <n v="3047.6782963973601"/>
    <n v="6.5259163199207704"/>
    <n v="0.87598443981768004"/>
    <n v="4.5837626417080002E-2"/>
    <n v="6.1528596952599999E-3"/>
    <n v="21.406700966003701"/>
    <n v="3100"/>
    <s v="Herbaceous Dry Prairie"/>
    <n v="3100"/>
    <s v="US Air Force                                    Brevard County"/>
    <s v="US Air Force"/>
    <m/>
    <m/>
    <s v="Natural Lands"/>
    <n v="0"/>
    <n v="1"/>
    <n v="4.5837626417080002E-2"/>
    <n v="6.1528596952599999E-3"/>
    <n v="624.72085502399"/>
    <m/>
    <n v="-1"/>
    <n v="-1"/>
    <n v="-1"/>
    <n v="-1"/>
    <n v="0"/>
    <m/>
    <m/>
    <s v="Banana River A"/>
    <n v="-1"/>
    <m/>
    <m/>
    <n v="332"/>
    <x v="1"/>
    <m/>
    <x v="0"/>
    <m/>
    <n v="26.3222682911188"/>
    <n v="0.50666736010000002"/>
  </r>
  <r>
    <n v="830000"/>
    <n v="1400000"/>
    <n v="1400000"/>
    <x v="0"/>
    <x v="0"/>
    <s v="BR1-2"/>
    <s v="62-304.520 (9), F.A.C."/>
    <n v="0.67"/>
    <n v="0.72"/>
    <s v="US Air Force"/>
    <n v="0.14336767954533999"/>
    <n v="3342.9857248140002"/>
    <n v="6.1753162116864697"/>
    <n v="0.82880794067425001"/>
    <n v="0.88534075572822002"/>
    <n v="0.11882427124321999"/>
    <n v="479.27610611978901"/>
    <n v="1730"/>
    <s v="Military"/>
    <n v="1730"/>
    <s v="US Air Force                                    Brevard County"/>
    <s v="US Air Force"/>
    <m/>
    <m/>
    <m/>
    <n v="0"/>
    <n v="1"/>
    <n v="0.88534075572822002"/>
    <n v="0.11882427124321999"/>
    <n v="479.27610611978901"/>
    <m/>
    <n v="-1"/>
    <n v="-1"/>
    <n v="-1"/>
    <n v="-1"/>
    <n v="0"/>
    <m/>
    <m/>
    <s v="Banana River A"/>
    <n v="-1"/>
    <m/>
    <m/>
    <n v="332"/>
    <x v="1"/>
    <m/>
    <x v="0"/>
    <m/>
    <n v="118.877846498952"/>
    <n v="0.38870730419999999"/>
  </r>
  <r>
    <n v="830000"/>
    <n v="1400000"/>
    <n v="1400000"/>
    <x v="0"/>
    <x v="0"/>
    <s v="BR1-2"/>
    <s v="62-304.520 (9), F.A.C."/>
    <n v="0.67"/>
    <n v="0.72"/>
    <s v="US Air Force"/>
    <n v="0.20098440281523"/>
    <n v="3342.9857248140002"/>
    <n v="6.1753162116864697"/>
    <n v="0.82880794067425001"/>
    <n v="1.24114224100105"/>
    <n v="0.16657746900494"/>
    <n v="671.88798952160403"/>
    <n v="8140"/>
    <s v="Roads and Highways"/>
    <n v="8140"/>
    <s v="US Air Force                                    Brevard County"/>
    <s v="US Air Force"/>
    <m/>
    <m/>
    <m/>
    <n v="0"/>
    <n v="1"/>
    <n v="1.24114224100105"/>
    <n v="0.16657746900494"/>
    <n v="671.88798952160403"/>
    <m/>
    <n v="-1"/>
    <n v="-1"/>
    <n v="-1"/>
    <n v="-1"/>
    <n v="0"/>
    <m/>
    <m/>
    <s v="Banana River A"/>
    <n v="-1"/>
    <m/>
    <m/>
    <n v="332"/>
    <x v="1"/>
    <m/>
    <x v="0"/>
    <m/>
    <n v="146.88832439399599"/>
    <n v="0.54492132159999995"/>
  </r>
  <r>
    <n v="830000"/>
    <n v="1400000"/>
    <n v="1400000"/>
    <x v="0"/>
    <x v="0"/>
    <s v="BR1-2"/>
    <s v="62-304.520 (9), F.A.C."/>
    <n v="0.67"/>
    <n v="0.72"/>
    <s v="US Air Force"/>
    <n v="0.27341129205468001"/>
    <n v="3342.9857248140002"/>
    <n v="6.1753162116864697"/>
    <n v="0.82880794067425001"/>
    <n v="1.6884011842834199"/>
    <n v="0.22660544992491999"/>
    <n v="914.01004634175297"/>
    <n v="1730"/>
    <s v="Military"/>
    <n v="1730"/>
    <s v="US Air Force                                    Brevard County"/>
    <s v="US Air Force"/>
    <m/>
    <m/>
    <m/>
    <n v="0"/>
    <n v="1"/>
    <n v="1.6884011842834199"/>
    <n v="0.22660544992491999"/>
    <n v="914.01004634175297"/>
    <m/>
    <n v="-1"/>
    <n v="-1"/>
    <n v="-1"/>
    <n v="-1"/>
    <n v="0"/>
    <m/>
    <m/>
    <s v="Banana River A"/>
    <n v="-1"/>
    <m/>
    <m/>
    <n v="332"/>
    <x v="1"/>
    <m/>
    <x v="0"/>
    <m/>
    <n v="154.540710931793"/>
    <n v="0.74128957529999995"/>
  </r>
  <r>
    <n v="830000"/>
    <n v="1400000"/>
    <n v="1400000"/>
    <x v="0"/>
    <x v="0"/>
    <s v="BR1-2"/>
    <s v="62-304.520 (9), F.A.C."/>
    <n v="0.67"/>
    <n v="0.72"/>
    <s v="Natural Lands"/>
    <n v="0.14495462634011999"/>
    <n v="1888.3118096034"/>
    <n v="1.26464337664255"/>
    <n v="0.12621092599587999"/>
    <n v="0.18331590811473"/>
    <n v="1.829485761777E-2"/>
    <n v="273.71953277470402"/>
    <n v="5300"/>
    <s v="Reservoirs"/>
    <n v="5300"/>
    <s v="US Air Force                                    Brevard County"/>
    <s v="US Air Force"/>
    <m/>
    <m/>
    <s v="Natural Lands"/>
    <n v="0"/>
    <n v="1"/>
    <n v="0.18331590811473"/>
    <n v="1.829485761777E-2"/>
    <n v="352.30332673234199"/>
    <m/>
    <n v="-1"/>
    <n v="-1"/>
    <n v="-1"/>
    <n v="-1"/>
    <n v="0"/>
    <m/>
    <m/>
    <s v="Banana River A"/>
    <n v="-1"/>
    <m/>
    <m/>
    <n v="332"/>
    <x v="1"/>
    <m/>
    <x v="0"/>
    <m/>
    <n v="117.712996724503"/>
    <n v="0.28572856990000001"/>
  </r>
  <r>
    <n v="830000"/>
    <n v="1400000"/>
    <n v="1400000"/>
    <x v="0"/>
    <x v="0"/>
    <s v="BR1-2"/>
    <s v="62-304.520 (9), F.A.C."/>
    <n v="0.67"/>
    <n v="0.72"/>
    <s v="US Air Force"/>
    <n v="3.7215985758629999E-2"/>
    <n v="1888.3118096034"/>
    <n v="1.26464337664255"/>
    <n v="0.12621092599587999"/>
    <n v="4.7064949894869999E-2"/>
    <n v="4.6970640244400003E-3"/>
    <n v="70.2753854140568"/>
    <n v="1730"/>
    <s v="Military"/>
    <n v="1730"/>
    <s v="US Air Force                                    Brevard County"/>
    <s v="US Air Force"/>
    <m/>
    <m/>
    <m/>
    <n v="0"/>
    <n v="1"/>
    <n v="4.7064949894869999E-2"/>
    <n v="4.6970640244400003E-3"/>
    <n v="301.233055577958"/>
    <m/>
    <n v="-1"/>
    <n v="-1"/>
    <n v="-1"/>
    <n v="-1"/>
    <n v="0"/>
    <m/>
    <m/>
    <s v="Banana River A"/>
    <n v="-1"/>
    <m/>
    <m/>
    <n v="332"/>
    <x v="1"/>
    <m/>
    <x v="0"/>
    <m/>
    <n v="56.2207266743657"/>
    <n v="0.24430904749999999"/>
  </r>
  <r>
    <n v="830000"/>
    <n v="1400000"/>
    <n v="1400000"/>
    <x v="0"/>
    <x v="0"/>
    <s v="BR1-2"/>
    <s v="62-304.520 (9), F.A.C."/>
    <n v="0.67"/>
    <n v="0.72"/>
    <s v="US Air Force"/>
    <n v="2.539076050008E-2"/>
    <n v="3356.39062208933"/>
    <n v="7.0599227005369203"/>
    <n v="0.94911867566483998"/>
    <n v="0.17925680643840999"/>
    <n v="2.4098844979950001E-2"/>
    <n v="85.221310430184701"/>
    <n v="1730"/>
    <s v="Military"/>
    <n v="1730"/>
    <s v="US Air Force                                    Brevard County"/>
    <s v="US Air Force"/>
    <m/>
    <m/>
    <m/>
    <n v="0"/>
    <n v="1"/>
    <n v="0.17925680643840999"/>
    <n v="2.4098844979950001E-2"/>
    <n v="85.221310430183294"/>
    <m/>
    <n v="-1"/>
    <n v="-1"/>
    <n v="-1"/>
    <n v="-1"/>
    <n v="0"/>
    <m/>
    <m/>
    <s v="Banana River A"/>
    <n v="-1"/>
    <m/>
    <m/>
    <n v="332"/>
    <x v="1"/>
    <m/>
    <x v="0"/>
    <m/>
    <n v="49.476963384041802"/>
    <n v="6.9117040099999999E-2"/>
  </r>
  <r>
    <n v="830000"/>
    <n v="1400000"/>
    <n v="1400000"/>
    <x v="0"/>
    <x v="0"/>
    <s v="BR1-2"/>
    <s v="62-304.520 (9), F.A.C."/>
    <n v="0.67"/>
    <n v="0.72"/>
    <s v="US Air Force"/>
    <n v="0.39885015728134998"/>
    <n v="3356.39062208933"/>
    <n v="7.0599227005369203"/>
    <n v="0.94911867566483998"/>
    <n v="2.8158512795033301"/>
    <n v="0.37855613306759001"/>
    <n v="1338.6969275179799"/>
    <n v="1730"/>
    <s v="Military"/>
    <n v="1730"/>
    <s v="US Air Force                                    Brevard County"/>
    <s v="US Air Force"/>
    <m/>
    <m/>
    <m/>
    <n v="0"/>
    <n v="1"/>
    <n v="2.8158512795033301"/>
    <n v="0.37855613306759001"/>
    <n v="1338.6969275179799"/>
    <m/>
    <n v="-1"/>
    <n v="-1"/>
    <n v="-1"/>
    <n v="-1"/>
    <n v="0"/>
    <m/>
    <m/>
    <s v="Banana River A"/>
    <n v="-1"/>
    <m/>
    <m/>
    <n v="332"/>
    <x v="1"/>
    <m/>
    <x v="0"/>
    <m/>
    <n v="174.53845377873901"/>
    <n v="1.0857233799999999"/>
  </r>
  <r>
    <n v="830000"/>
    <n v="1400000"/>
    <n v="1400000"/>
    <x v="0"/>
    <x v="0"/>
    <s v="BR1-2"/>
    <s v="62-304.520 (9), F.A.C."/>
    <n v="0.67"/>
    <n v="0.72"/>
    <s v="US Air Force"/>
    <n v="0.19352263762686001"/>
    <n v="3356.39062208933"/>
    <n v="7.0599227005369203"/>
    <n v="0.94911867566483998"/>
    <n v="1.36625486244964"/>
    <n v="0.18367594953557001"/>
    <n v="649.537566092784"/>
    <n v="8140"/>
    <s v="Roads and Highways"/>
    <n v="8140"/>
    <s v="US Air Force                                    Brevard County"/>
    <s v="US Air Force"/>
    <m/>
    <m/>
    <m/>
    <n v="0"/>
    <n v="1"/>
    <n v="1.36625486244964"/>
    <n v="0.18367594953557001"/>
    <n v="649.537566092784"/>
    <m/>
    <n v="-1"/>
    <n v="-1"/>
    <n v="-1"/>
    <n v="-1"/>
    <n v="0"/>
    <m/>
    <m/>
    <s v="Banana River A"/>
    <n v="-1"/>
    <m/>
    <m/>
    <n v="332"/>
    <x v="1"/>
    <m/>
    <x v="0"/>
    <m/>
    <n v="137.07383751543199"/>
    <n v="0.52679445749999998"/>
  </r>
  <r>
    <n v="830000"/>
    <n v="1400000"/>
    <n v="1400000"/>
    <x v="0"/>
    <x v="0"/>
    <s v="BR1-2"/>
    <s v="62-304.520 (9), F.A.C."/>
    <n v="0.67"/>
    <n v="0.72"/>
    <s v="US Air Force"/>
    <n v="0.61776345359886997"/>
    <n v="3329.8527109524198"/>
    <n v="6.2122822246102096"/>
    <n v="0.83102643344758997"/>
    <n v="3.8377209218060901"/>
    <n v="0.51337775955854004"/>
    <n v="2057.0613106935298"/>
    <n v="1730"/>
    <s v="Military"/>
    <n v="1730"/>
    <s v="US Air Force                                    Brevard County"/>
    <s v="US Air Force"/>
    <m/>
    <m/>
    <m/>
    <n v="0"/>
    <n v="1"/>
    <n v="3.8377209218060901"/>
    <n v="0.51337775955854004"/>
    <n v="2057.0613106935298"/>
    <m/>
    <n v="-1"/>
    <n v="-1"/>
    <n v="-1"/>
    <n v="-1"/>
    <n v="0"/>
    <m/>
    <m/>
    <s v="Banana River A"/>
    <n v="-1"/>
    <m/>
    <m/>
    <n v="332"/>
    <x v="1"/>
    <m/>
    <x v="0"/>
    <m/>
    <n v="199.99999998882399"/>
    <n v="1.6683384514999999"/>
  </r>
  <r>
    <n v="830000"/>
    <n v="1400000"/>
    <n v="1400000"/>
    <x v="0"/>
    <x v="0"/>
    <s v="BR1-2"/>
    <s v="62-304.520 (9), F.A.C."/>
    <n v="0.67"/>
    <n v="0.72"/>
    <s v="Natural Lands"/>
    <n v="0.36349838687434"/>
    <n v="2366.18017931845"/>
    <n v="4.6644670475893202"/>
    <n v="0.63704210384222004"/>
    <n v="1.6955262474272701"/>
    <n v="0.23156377711769"/>
    <n v="860.10267823631796"/>
    <n v="3200"/>
    <s v="Shrub and Brushland"/>
    <n v="3200"/>
    <s v="US Air Force                                    Brevard County"/>
    <s v="US Air Force"/>
    <m/>
    <m/>
    <s v="Natural Lands"/>
    <n v="0"/>
    <n v="1"/>
    <n v="1.6955262474272701"/>
    <n v="0.23156377711769"/>
    <n v="1406.8154319422599"/>
    <m/>
    <n v="-1"/>
    <n v="-1"/>
    <n v="-1"/>
    <n v="-1"/>
    <n v="0"/>
    <m/>
    <m/>
    <s v="Banana River A"/>
    <n v="-1"/>
    <m/>
    <m/>
    <n v="332"/>
    <x v="1"/>
    <m/>
    <x v="0"/>
    <m/>
    <n v="174.88812188644599"/>
    <n v="1.1409695312000001"/>
  </r>
  <r>
    <n v="830000"/>
    <n v="1400000"/>
    <n v="1400000"/>
    <x v="0"/>
    <x v="0"/>
    <s v="BR1-2"/>
    <s v="62-304.520 (9), F.A.C."/>
    <n v="0.67"/>
    <n v="0.72"/>
    <s v="US Air Force"/>
    <n v="2.2906869255720001E-2"/>
    <n v="2366.18017931845"/>
    <n v="4.6644670475893202"/>
    <n v="0.63704210384222004"/>
    <n v="0.10684833680675"/>
    <n v="1.4592640183099999E-2"/>
    <n v="54.201780003128803"/>
    <n v="1730"/>
    <s v="Military"/>
    <n v="1730"/>
    <s v="US Air Force                                    Brevard County"/>
    <s v="US Air Force"/>
    <m/>
    <m/>
    <m/>
    <n v="0"/>
    <n v="1"/>
    <n v="0.10684833680675"/>
    <n v="1.4592640183099999E-2"/>
    <n v="54.9070239444438"/>
    <m/>
    <n v="-1"/>
    <n v="-1"/>
    <n v="-1"/>
    <n v="-1"/>
    <n v="0"/>
    <m/>
    <m/>
    <s v="Banana River A"/>
    <n v="-1"/>
    <m/>
    <m/>
    <n v="332"/>
    <x v="1"/>
    <m/>
    <x v="0"/>
    <m/>
    <n v="45.965280857592496"/>
    <n v="4.4531244099999999E-2"/>
  </r>
  <r>
    <n v="830000"/>
    <n v="1400000"/>
    <n v="1400000"/>
    <x v="0"/>
    <x v="0"/>
    <s v="BR1-2"/>
    <s v="62-304.520 (9), F.A.C."/>
    <n v="0.67"/>
    <n v="0.72"/>
    <s v="US Air Force"/>
    <n v="7.2865026180000004E-6"/>
    <n v="2366.18017931845"/>
    <n v="4.6644670475893202"/>
    <n v="0.63704210384222004"/>
    <n v="3.3987651350000003E-5"/>
    <n v="4.6418089574230002E-6"/>
    <n v="1.7241178071260001E-2"/>
    <n v="8140"/>
    <s v="Roads and Highways"/>
    <n v="8140"/>
    <s v="US Air Force                                    Brevard County"/>
    <s v="US Air Force"/>
    <m/>
    <m/>
    <m/>
    <n v="0"/>
    <n v="1"/>
    <n v="3.3987651350000003E-5"/>
    <n v="4.6418089574230002E-6"/>
    <n v="1.724117807222E-2"/>
    <m/>
    <n v="-1"/>
    <n v="-1"/>
    <n v="-1"/>
    <n v="-1"/>
    <n v="0"/>
    <m/>
    <m/>
    <s v="Banana River A"/>
    <n v="-1"/>
    <m/>
    <m/>
    <n v="332"/>
    <x v="1"/>
    <m/>
    <x v="0"/>
    <m/>
    <n v="0.84488272117926"/>
    <n v="1.39831E-5"/>
  </r>
  <r>
    <n v="830000"/>
    <n v="1400000"/>
    <n v="1400000"/>
    <x v="0"/>
    <x v="0"/>
    <s v="BR1-2"/>
    <s v="62-304.520 (9), F.A.C."/>
    <n v="0.67"/>
    <n v="0.72"/>
    <s v="US Air Force"/>
    <n v="0.49751737235528998"/>
    <n v="3318.5941237300599"/>
    <n v="7.1328995724632396"/>
    <n v="0.95093110476127996"/>
    <n v="3.54874145256615"/>
    <n v="0.47310474453175"/>
    <n v="1651.05822835191"/>
    <n v="1730"/>
    <s v="Military"/>
    <n v="1730"/>
    <s v="US Air Force                                    Brevard County"/>
    <s v="US Air Force"/>
    <m/>
    <m/>
    <m/>
    <n v="0"/>
    <n v="1"/>
    <n v="3.54874145256615"/>
    <n v="0.47310474453175"/>
    <n v="2050.10488867808"/>
    <m/>
    <n v="-1"/>
    <n v="-1"/>
    <n v="-1"/>
    <n v="-1"/>
    <n v="0"/>
    <m/>
    <m/>
    <s v="Banana River A"/>
    <n v="-1"/>
    <m/>
    <m/>
    <n v="332"/>
    <x v="1"/>
    <m/>
    <x v="0"/>
    <m/>
    <n v="181.99595523680699"/>
    <n v="1.6626965844999999"/>
  </r>
  <r>
    <n v="830000"/>
    <n v="1400000"/>
    <n v="1400000"/>
    <x v="0"/>
    <x v="0"/>
    <s v="BR1-2"/>
    <s v="62-304.520 (9), F.A.C."/>
    <n v="0.67"/>
    <n v="0.72"/>
    <s v="US Air Force"/>
    <n v="3.0413683499999998E-7"/>
    <n v="3318.5941237300599"/>
    <n v="7.1328995724632396"/>
    <n v="0.95093110476127996"/>
    <n v="2.1693775003420002E-6"/>
    <n v="2.892131765051E-7"/>
    <n v="1.00930671344E-3"/>
    <n v="8140"/>
    <s v="Roads and Highways"/>
    <n v="8140"/>
    <s v="US Air Force                                    Brevard County"/>
    <s v="US Air Force"/>
    <m/>
    <m/>
    <m/>
    <n v="0"/>
    <n v="1"/>
    <n v="2.1693775003420002E-6"/>
    <n v="2.892131765051E-7"/>
    <n v="1.00930671303E-3"/>
    <m/>
    <n v="-1"/>
    <n v="-1"/>
    <n v="-1"/>
    <n v="-1"/>
    <n v="0"/>
    <m/>
    <m/>
    <s v="Banana River A"/>
    <n v="-1"/>
    <m/>
    <m/>
    <n v="332"/>
    <x v="1"/>
    <m/>
    <x v="0"/>
    <m/>
    <n v="0.17398298615567001"/>
    <n v="8.1857803000000002E-7"/>
  </r>
  <r>
    <n v="830000"/>
    <n v="1400000"/>
    <n v="1400000"/>
    <x v="0"/>
    <x v="0"/>
    <s v="BR1-2"/>
    <s v="62-304.520 (9), F.A.C."/>
    <n v="0.67"/>
    <n v="0.72"/>
    <s v="US Air Force"/>
    <n v="0.50933459487981003"/>
    <n v="3295.0288981578001"/>
    <n v="6.2618398785966498"/>
    <n v="0.84763806711094003"/>
    <n v="3.1893716777673"/>
    <n v="0.43173139151666001"/>
    <n v="1678.2722089604899"/>
    <n v="1730"/>
    <s v="Military"/>
    <n v="1730"/>
    <s v="US Air Force                                    Brevard County"/>
    <s v="US Air Force"/>
    <m/>
    <m/>
    <m/>
    <n v="0"/>
    <n v="1"/>
    <n v="3.1893716777673"/>
    <n v="0.43173139151666001"/>
    <n v="2035.5484322131999"/>
    <m/>
    <n v="-1"/>
    <n v="-1"/>
    <n v="-1"/>
    <n v="-1"/>
    <n v="0"/>
    <m/>
    <m/>
    <s v="Banana River A"/>
    <n v="-1"/>
    <m/>
    <m/>
    <n v="332"/>
    <x v="1"/>
    <m/>
    <x v="0"/>
    <m/>
    <n v="185.36291783615999"/>
    <n v="1.6508908615"/>
  </r>
  <r>
    <n v="830000"/>
    <n v="1400000"/>
    <n v="1400000"/>
    <x v="0"/>
    <x v="0"/>
    <s v="BR1-2"/>
    <s v="62-304.520 (9), F.A.C."/>
    <n v="0.67"/>
    <n v="0.72"/>
    <s v="US Air Force"/>
    <n v="0.61520423300691995"/>
    <n v="3318.9665487790498"/>
    <n v="6.1866016282672502"/>
    <n v="0.82724123738489996"/>
    <n v="3.8060235096375101"/>
    <n v="0.50892231095706997"/>
    <n v="2041.84227001724"/>
    <n v="1730"/>
    <s v="Military"/>
    <n v="1730"/>
    <s v="US Air Force                                    Brevard County"/>
    <s v="US Air Force"/>
    <m/>
    <m/>
    <m/>
    <n v="0"/>
    <n v="1"/>
    <n v="3.8060235096375101"/>
    <n v="0.50892231095706997"/>
    <n v="2041.84227001724"/>
    <m/>
    <n v="-1"/>
    <n v="-1"/>
    <n v="-1"/>
    <n v="-1"/>
    <n v="0"/>
    <m/>
    <m/>
    <s v="Banana River A"/>
    <n v="-1"/>
    <m/>
    <m/>
    <n v="332"/>
    <x v="1"/>
    <m/>
    <x v="0"/>
    <m/>
    <n v="197.417063887745"/>
    <n v="1.6559953528"/>
  </r>
  <r>
    <n v="830000"/>
    <n v="1400000"/>
    <n v="1400000"/>
    <x v="0"/>
    <x v="0"/>
    <s v="BR1-2"/>
    <s v="62-304.520 (9), F.A.C."/>
    <n v="0.67"/>
    <n v="0.72"/>
    <s v="US Air Force"/>
    <n v="2.5593473271899999E-3"/>
    <n v="3318.9665487790498"/>
    <n v="6.1866016282672502"/>
    <n v="0.82724123738489996"/>
    <n v="1.5833662341739999E-2"/>
    <n v="2.1171976498399999E-3"/>
    <n v="8.4943881656772398"/>
    <n v="8140"/>
    <s v="Roads and Highways"/>
    <n v="8140"/>
    <s v="US Air Force                                    Brevard County"/>
    <s v="US Air Force"/>
    <m/>
    <m/>
    <m/>
    <n v="0"/>
    <n v="1"/>
    <n v="1.5833662341739999E-2"/>
    <n v="2.1171976498399999E-3"/>
    <n v="8.4943881656780693"/>
    <m/>
    <n v="-1"/>
    <n v="-1"/>
    <n v="-1"/>
    <n v="-1"/>
    <n v="0"/>
    <m/>
    <m/>
    <s v="Banana River A"/>
    <n v="-1"/>
    <m/>
    <m/>
    <n v="332"/>
    <x v="1"/>
    <m/>
    <x v="0"/>
    <m/>
    <n v="16.0395115535574"/>
    <n v="6.8892036999999998E-3"/>
  </r>
  <r>
    <n v="830000"/>
    <n v="1400000"/>
    <n v="1400000"/>
    <x v="0"/>
    <x v="0"/>
    <s v="BR1-2"/>
    <s v="62-304.520 (9), F.A.C."/>
    <n v="0.67"/>
    <n v="0.72"/>
    <s v="US Air Force"/>
    <n v="0.28872304502594998"/>
    <n v="3295.0288981578001"/>
    <n v="6.2618398785966498"/>
    <n v="0.84763806711094003"/>
    <n v="1.8079374772133501"/>
    <n v="0.24473264381618001"/>
    <n v="951.35077692462301"/>
    <n v="1730"/>
    <s v="Military"/>
    <n v="1730"/>
    <s v="US Air Force                                    Brevard County"/>
    <s v="US Air Force"/>
    <m/>
    <m/>
    <m/>
    <n v="0"/>
    <n v="1"/>
    <n v="1.8079374772133501"/>
    <n v="0.24473264381618001"/>
    <n v="2035.5484320615401"/>
    <m/>
    <n v="-1"/>
    <n v="-1"/>
    <n v="-1"/>
    <n v="-1"/>
    <n v="0"/>
    <m/>
    <m/>
    <s v="Banana River A"/>
    <n v="-1"/>
    <m/>
    <m/>
    <n v="332"/>
    <x v="1"/>
    <m/>
    <x v="0"/>
    <m/>
    <n v="149.82965425738101"/>
    <n v="1.6508908614"/>
  </r>
  <r>
    <n v="830000"/>
    <n v="1400000"/>
    <n v="1400000"/>
    <x v="0"/>
    <x v="0"/>
    <s v="BR1-2"/>
    <s v="62-304.520 (9), F.A.C."/>
    <n v="0.67"/>
    <n v="0.72"/>
    <s v="US Air Force"/>
    <n v="0.61776345352982998"/>
    <n v="3300.42342102676"/>
    <n v="6.1533837750712603"/>
    <n v="0.82279935888033995"/>
    <n v="3.8013356117824602"/>
    <n v="0.50829537350404996"/>
    <n v="2038.8809706842301"/>
    <n v="1730"/>
    <s v="Military"/>
    <n v="1730"/>
    <s v="US Air Force                                    Brevard County"/>
    <s v="US Air Force"/>
    <m/>
    <m/>
    <m/>
    <n v="0"/>
    <n v="1"/>
    <n v="3.8013356117824602"/>
    <n v="0.50829537350404996"/>
    <n v="2038.8809706842301"/>
    <m/>
    <n v="-1"/>
    <n v="-1"/>
    <n v="-1"/>
    <n v="-1"/>
    <n v="0"/>
    <m/>
    <m/>
    <s v="Banana River A"/>
    <n v="-1"/>
    <m/>
    <m/>
    <n v="332"/>
    <x v="1"/>
    <m/>
    <x v="0"/>
    <m/>
    <n v="199.999999977648"/>
    <n v="1.6535936501999999"/>
  </r>
  <r>
    <n v="830000"/>
    <n v="1400000"/>
    <n v="1400000"/>
    <x v="0"/>
    <x v="0"/>
    <s v="BR1-2"/>
    <s v="62-304.520 (9), F.A.C."/>
    <n v="0.67"/>
    <n v="0.72"/>
    <s v="US Air Force"/>
    <n v="0.617763453829"/>
    <n v="3343.08418983603"/>
    <n v="6.7699586163783696"/>
    <n v="0.92071758488448996"/>
    <n v="4.1822330171333499"/>
    <n v="0.56878567523933998"/>
    <n v="2065.2352355542498"/>
    <n v="1730"/>
    <s v="Military"/>
    <n v="1730"/>
    <s v="US Air Force                                    Brevard County"/>
    <s v="US Air Force"/>
    <m/>
    <m/>
    <m/>
    <n v="0"/>
    <n v="1"/>
    <n v="4.1822330171333499"/>
    <n v="0.56878567523933998"/>
    <n v="2065.2352355542498"/>
    <m/>
    <n v="-1"/>
    <n v="-1"/>
    <n v="-1"/>
    <n v="-1"/>
    <n v="0"/>
    <m/>
    <m/>
    <s v="Banana River A"/>
    <n v="-1"/>
    <m/>
    <m/>
    <n v="332"/>
    <x v="1"/>
    <m/>
    <x v="0"/>
    <m/>
    <n v="200.000000026077"/>
    <n v="1.6749677498"/>
  </r>
  <r>
    <n v="830000"/>
    <n v="1400000"/>
    <n v="1400000"/>
    <x v="0"/>
    <x v="0"/>
    <s v="BR1-2"/>
    <s v="62-304.520 (9), F.A.C."/>
    <n v="0.67"/>
    <n v="0.72"/>
    <s v="Natural Lands"/>
    <n v="2.5201345604210001E-2"/>
    <n v="872.89434020375302"/>
    <n v="0"/>
    <n v="0"/>
    <n v="0"/>
    <n v="0"/>
    <n v="21.998111943441501"/>
    <n v="6430"/>
    <s v="Wet prairies"/>
    <n v="6430"/>
    <s v="US Air Force                                    Brevard County"/>
    <s v="US Air Force"/>
    <m/>
    <m/>
    <s v="Natural Lands"/>
    <n v="0"/>
    <n v="1"/>
    <n v="0"/>
    <n v="0"/>
    <n v="115.541117224649"/>
    <m/>
    <n v="-1"/>
    <n v="-1"/>
    <n v="-1"/>
    <n v="-1"/>
    <n v="0"/>
    <m/>
    <m/>
    <s v="Banana River A"/>
    <n v="-1"/>
    <m/>
    <m/>
    <n v="332"/>
    <x v="1"/>
    <m/>
    <x v="0"/>
    <m/>
    <n v="98.202241127036103"/>
    <n v="9.3707313200000003E-2"/>
  </r>
  <r>
    <n v="830000"/>
    <n v="1400000"/>
    <n v="1400000"/>
    <x v="0"/>
    <x v="0"/>
    <s v="BR1-2"/>
    <s v="62-304.520 (9), F.A.C."/>
    <n v="0.67"/>
    <n v="0.72"/>
    <s v="Natural Lands"/>
    <n v="0.48539792892595002"/>
    <n v="872.89434020375302"/>
    <n v="0"/>
    <n v="0"/>
    <n v="0"/>
    <n v="0"/>
    <n v="423.70110490608801"/>
    <n v="5300"/>
    <s v="Reservoirs"/>
    <n v="5300"/>
    <s v="US Air Force                                    Brevard County"/>
    <s v="US Air Force"/>
    <m/>
    <m/>
    <s v="Natural Lands"/>
    <n v="0"/>
    <n v="1"/>
    <n v="0"/>
    <n v="0"/>
    <n v="423.70110490608801"/>
    <m/>
    <n v="-1"/>
    <n v="-1"/>
    <n v="-1"/>
    <n v="-1"/>
    <n v="0"/>
    <m/>
    <m/>
    <s v="Banana River A"/>
    <n v="-1"/>
    <m/>
    <m/>
    <n v="332"/>
    <x v="1"/>
    <m/>
    <x v="0"/>
    <m/>
    <n v="181.36978283673599"/>
    <n v="0.34363431049999998"/>
  </r>
  <r>
    <n v="830000"/>
    <n v="1400000"/>
    <n v="1400000"/>
    <x v="0"/>
    <x v="0"/>
    <s v="BR1-2"/>
    <s v="62-304.520 (9), F.A.C."/>
    <n v="0.67"/>
    <n v="0.72"/>
    <s v="US Air Force"/>
    <n v="0.10499946719177999"/>
    <n v="3371.8520177441701"/>
    <n v="7.2966725272415696"/>
    <n v="0.97177801906588002"/>
    <n v="0.76614672763330005"/>
    <n v="0.1020361742306"/>
    <n v="354.04266531268303"/>
    <n v="1730"/>
    <s v="Military"/>
    <n v="1730"/>
    <s v="US Air Force                                    Brevard County"/>
    <s v="US Air Force"/>
    <m/>
    <m/>
    <m/>
    <n v="0"/>
    <n v="1"/>
    <n v="0.76614672763330005"/>
    <n v="0.1020361742306"/>
    <n v="354.04266531268303"/>
    <m/>
    <n v="-1"/>
    <n v="-1"/>
    <n v="-1"/>
    <n v="-1"/>
    <n v="0"/>
    <m/>
    <m/>
    <s v="Banana River A"/>
    <n v="-1"/>
    <m/>
    <m/>
    <n v="332"/>
    <x v="1"/>
    <m/>
    <x v="0"/>
    <m/>
    <n v="102.262586216495"/>
    <n v="0.2871392257"/>
  </r>
  <r>
    <n v="830000"/>
    <n v="1400000"/>
    <n v="1400000"/>
    <x v="0"/>
    <x v="0"/>
    <s v="BR1-2"/>
    <s v="62-304.520 (9), F.A.C."/>
    <n v="0.67"/>
    <n v="0.72"/>
    <s v="US Air Force"/>
    <n v="0.29978714931405998"/>
    <n v="3371.8520177441701"/>
    <n v="7.2966725272415696"/>
    <n v="0.97177801906588002"/>
    <n v="2.18744865642002"/>
    <n v="0.29132656210183"/>
    <n v="1010.83790430841"/>
    <n v="1730"/>
    <s v="Military"/>
    <n v="1730"/>
    <s v="US Air Force                                    Brevard County"/>
    <s v="US Air Force"/>
    <m/>
    <m/>
    <m/>
    <n v="0"/>
    <n v="1"/>
    <n v="2.18744865642002"/>
    <n v="0.29132656210183"/>
    <n v="1010.83790430841"/>
    <m/>
    <n v="-1"/>
    <n v="-1"/>
    <n v="-1"/>
    <n v="-1"/>
    <n v="0"/>
    <m/>
    <m/>
    <s v="Banana River A"/>
    <n v="-1"/>
    <m/>
    <m/>
    <n v="332"/>
    <x v="1"/>
    <m/>
    <x v="0"/>
    <m/>
    <n v="159.09039631691701"/>
    <n v="0.81981987369999998"/>
  </r>
  <r>
    <n v="830000"/>
    <n v="1400000"/>
    <n v="1400000"/>
    <x v="0"/>
    <x v="0"/>
    <s v="BR1-2"/>
    <s v="62-304.520 (9), F.A.C."/>
    <n v="0.67"/>
    <n v="0.72"/>
    <s v="US Air Force"/>
    <n v="0.21297679870512001"/>
    <n v="3371.8520177441701"/>
    <n v="7.2966725272415696"/>
    <n v="0.97177801906588002"/>
    <n v="1.5540219560515101"/>
    <n v="0.20696617155265001"/>
    <n v="718.12624844655602"/>
    <n v="8140"/>
    <s v="Roads and Highways"/>
    <n v="8140"/>
    <s v="US Air Force                                    Brevard County"/>
    <s v="US Air Force"/>
    <m/>
    <m/>
    <m/>
    <n v="0"/>
    <n v="1"/>
    <n v="1.5540219560515101"/>
    <n v="0.20696617155265001"/>
    <n v="718.12624844655602"/>
    <m/>
    <n v="-1"/>
    <n v="-1"/>
    <n v="-1"/>
    <n v="-1"/>
    <n v="0"/>
    <m/>
    <m/>
    <s v="Banana River A"/>
    <n v="-1"/>
    <m/>
    <m/>
    <n v="332"/>
    <x v="1"/>
    <m/>
    <x v="0"/>
    <m/>
    <n v="145.414135904272"/>
    <n v="0.58242193710000001"/>
  </r>
  <r>
    <n v="830000"/>
    <n v="1400000"/>
    <n v="1400000"/>
    <x v="0"/>
    <x v="0"/>
    <s v="BR1-2"/>
    <s v="62-304.520 (9), F.A.C."/>
    <n v="0.67"/>
    <n v="0.72"/>
    <s v="Natural Lands"/>
    <n v="0.60248883719160995"/>
    <n v="572.52489833948505"/>
    <n v="0"/>
    <n v="0"/>
    <n v="0"/>
    <n v="0"/>
    <n v="344.93986026380298"/>
    <n v="5300"/>
    <s v="Reservoirs"/>
    <n v="5300"/>
    <s v="US Air Force                                    Brevard County"/>
    <s v="US Air Force"/>
    <m/>
    <m/>
    <s v="Natural Lands"/>
    <n v="0"/>
    <n v="1"/>
    <n v="0"/>
    <n v="0"/>
    <n v="352.54498931877299"/>
    <m/>
    <n v="-1"/>
    <n v="-1"/>
    <n v="-1"/>
    <n v="-1"/>
    <n v="0"/>
    <m/>
    <m/>
    <s v="Banana River A"/>
    <n v="-1"/>
    <m/>
    <m/>
    <n v="332"/>
    <x v="1"/>
    <m/>
    <x v="0"/>
    <m/>
    <n v="193.57543238609699"/>
    <n v="0.28592456550000001"/>
  </r>
  <r>
    <n v="830000"/>
    <n v="1400000"/>
    <n v="1400000"/>
    <x v="0"/>
    <x v="0"/>
    <s v="BR1-2"/>
    <s v="62-304.520 (9), F.A.C."/>
    <n v="0.67"/>
    <n v="0.72"/>
    <s v="US Air Force"/>
    <n v="0.22317368646637001"/>
    <n v="3320.6299253103498"/>
    <n v="7.13702770524276"/>
    <n v="0.95149227528990998"/>
    <n v="1.5927967833916701"/>
    <n v="0.21234803872072"/>
    <n v="741.07722182207101"/>
    <n v="1730"/>
    <s v="Military"/>
    <n v="1730"/>
    <s v="US Air Force                                    Brevard County"/>
    <s v="US Air Force"/>
    <m/>
    <m/>
    <m/>
    <n v="0"/>
    <n v="1"/>
    <n v="1.5927967833916701"/>
    <n v="0.21234803872072"/>
    <n v="2051.3638115476801"/>
    <m/>
    <n v="-1"/>
    <n v="-1"/>
    <n v="-1"/>
    <n v="-1"/>
    <n v="0"/>
    <m/>
    <m/>
    <s v="Banana River A"/>
    <n v="-1"/>
    <m/>
    <m/>
    <n v="332"/>
    <x v="1"/>
    <m/>
    <x v="0"/>
    <m/>
    <n v="147.51876601755899"/>
    <n v="1.6637176087000001"/>
  </r>
  <r>
    <n v="830000"/>
    <n v="1400000"/>
    <n v="1400000"/>
    <x v="0"/>
    <x v="0"/>
    <s v="BR1-2"/>
    <s v="62-304.520 (9), F.A.C."/>
    <n v="0.67"/>
    <n v="0.72"/>
    <s v="US Air Force"/>
    <n v="0.61776345350680995"/>
    <n v="3323.5009767745801"/>
    <n v="6.6809917960658698"/>
    <n v="0.88994168981874"/>
    <n v="4.1272725647883801"/>
    <n v="0.54977345172212"/>
    <n v="2053.1374411455499"/>
    <n v="1730"/>
    <s v="Military"/>
    <n v="1730"/>
    <s v="US Air Force                                    Brevard County"/>
    <s v="US Air Force"/>
    <m/>
    <m/>
    <m/>
    <n v="0"/>
    <n v="1"/>
    <n v="4.1272725647883801"/>
    <n v="0.54977345172212"/>
    <n v="2053.1374411455499"/>
    <m/>
    <n v="-1"/>
    <n v="-1"/>
    <n v="-1"/>
    <n v="-1"/>
    <n v="0"/>
    <m/>
    <m/>
    <s v="Banana River A"/>
    <n v="-1"/>
    <m/>
    <m/>
    <n v="332"/>
    <x v="1"/>
    <m/>
    <x v="0"/>
    <m/>
    <n v="199.999999973923"/>
    <n v="1.6651560755000001"/>
  </r>
  <r>
    <n v="830000"/>
    <n v="1400000"/>
    <n v="1400000"/>
    <x v="0"/>
    <x v="0"/>
    <s v="BR1-2"/>
    <s v="62-304.520 (9), F.A.C."/>
    <n v="0.67"/>
    <n v="0.72"/>
    <s v="US Air Force"/>
    <n v="0.61776345371394004"/>
    <n v="3323.1527436094798"/>
    <n v="6.19645987871119"/>
    <n v="0.82862024654334998"/>
    <n v="3.82794645547248"/>
    <n v="0.51189130532190996"/>
    <n v="2052.9223161111399"/>
    <n v="1730"/>
    <s v="Military"/>
    <n v="1730"/>
    <s v="US Air Force                                    Brevard County"/>
    <s v="US Air Force"/>
    <m/>
    <m/>
    <m/>
    <n v="0"/>
    <n v="1"/>
    <n v="3.82794645547248"/>
    <n v="0.51189130532190996"/>
    <n v="2052.9223161111399"/>
    <m/>
    <n v="-1"/>
    <n v="-1"/>
    <n v="-1"/>
    <n v="-1"/>
    <n v="0"/>
    <m/>
    <m/>
    <s v="Banana River A"/>
    <n v="-1"/>
    <m/>
    <m/>
    <n v="332"/>
    <x v="1"/>
    <m/>
    <x v="0"/>
    <m/>
    <n v="200.00000000745001"/>
    <n v="1.6649816027"/>
  </r>
  <r>
    <n v="830000"/>
    <n v="1400000"/>
    <n v="1400000"/>
    <x v="0"/>
    <x v="0"/>
    <s v="BR1-2"/>
    <s v="62-304.520 (9), F.A.C."/>
    <n v="0.67"/>
    <n v="0.72"/>
    <s v="Natural Lands"/>
    <n v="0.11454959337388"/>
    <n v="2620.3329115337101"/>
    <n v="3.5108572775675899"/>
    <n v="0.46333554949155997"/>
    <n v="0.40216727353912002"/>
    <n v="5.307489878992E-2"/>
    <n v="300.15806952039998"/>
    <n v="5300"/>
    <s v="Reservoirs"/>
    <n v="5300"/>
    <s v="US Air Force                                    Brevard County"/>
    <s v="US Air Force"/>
    <m/>
    <m/>
    <s v="Natural Lands"/>
    <n v="0"/>
    <n v="1"/>
    <n v="0.40216727353912002"/>
    <n v="5.307489878992E-2"/>
    <n v="300.15806952039998"/>
    <m/>
    <n v="-1"/>
    <n v="-1"/>
    <n v="-1"/>
    <n v="-1"/>
    <n v="0"/>
    <m/>
    <m/>
    <s v="Banana River A"/>
    <n v="-1"/>
    <m/>
    <m/>
    <n v="332"/>
    <x v="1"/>
    <m/>
    <x v="0"/>
    <m/>
    <n v="107.050110219939"/>
    <n v="0.24343720160000001"/>
  </r>
  <r>
    <n v="830000"/>
    <n v="1400000"/>
    <n v="1400000"/>
    <x v="0"/>
    <x v="0"/>
    <s v="BR1-2"/>
    <s v="62-304.520 (9), F.A.C."/>
    <n v="0.67"/>
    <n v="0.72"/>
    <s v="US Air Force"/>
    <n v="0.50321372360545003"/>
    <n v="2620.3329115337101"/>
    <n v="3.5108572775675899"/>
    <n v="0.46333554949155997"/>
    <n v="1.76671156369208"/>
    <n v="0.23315680713841999"/>
    <n v="1318.5874814987801"/>
    <n v="1730"/>
    <s v="Military"/>
    <n v="1730"/>
    <s v="US Air Force                                    Brevard County"/>
    <s v="US Air Force"/>
    <m/>
    <m/>
    <m/>
    <n v="0"/>
    <n v="1"/>
    <n v="1.76671156369208"/>
    <n v="0.23315680713841999"/>
    <n v="1318.5874814987801"/>
    <m/>
    <n v="-1"/>
    <n v="-1"/>
    <n v="-1"/>
    <n v="-1"/>
    <n v="0"/>
    <m/>
    <m/>
    <s v="Banana River A"/>
    <n v="-1"/>
    <m/>
    <m/>
    <n v="332"/>
    <x v="1"/>
    <m/>
    <x v="0"/>
    <m/>
    <n v="182.678536898419"/>
    <n v="1.0694140158000001"/>
  </r>
  <r>
    <n v="830000"/>
    <n v="1400000"/>
    <n v="1400000"/>
    <x v="0"/>
    <x v="0"/>
    <s v="BR1-2"/>
    <s v="62-304.520 (9), F.A.C."/>
    <n v="0.67"/>
    <n v="0.72"/>
    <s v="US Air Force"/>
    <n v="0.61776345339174998"/>
    <n v="3320.1925877652902"/>
    <n v="6.1907600990934002"/>
    <n v="0.82784233200771995"/>
    <n v="3.8244253379358"/>
    <n v="0.51141073788497005"/>
    <n v="2051.0936389435801"/>
    <n v="1730"/>
    <s v="Military"/>
    <n v="1730"/>
    <s v="US Air Force                                    Brevard County"/>
    <s v="US Air Force"/>
    <m/>
    <m/>
    <m/>
    <n v="0"/>
    <n v="1"/>
    <n v="3.8244253379358"/>
    <n v="0.51141073788497005"/>
    <n v="2051.0936389435801"/>
    <m/>
    <n v="-1"/>
    <n v="-1"/>
    <n v="-1"/>
    <n v="-1"/>
    <n v="0"/>
    <m/>
    <m/>
    <s v="Banana River A"/>
    <n v="-1"/>
    <m/>
    <m/>
    <n v="332"/>
    <x v="1"/>
    <m/>
    <x v="0"/>
    <m/>
    <n v="199.999999955296"/>
    <n v="1.6634984906000001"/>
  </r>
  <r>
    <n v="830000"/>
    <n v="1400000"/>
    <n v="1400000"/>
    <x v="0"/>
    <x v="0"/>
    <s v="BR1-2"/>
    <s v="62-304.520 (9), F.A.C."/>
    <n v="0.67"/>
    <n v="0.72"/>
    <s v="US Air Force"/>
    <n v="0.61776345375996"/>
    <n v="3301.2325239032998"/>
    <n v="6.1550469869417599"/>
    <n v="0.82303524794412997"/>
    <n v="3.8023630847080199"/>
    <n v="0.50844109733616005"/>
    <n v="2039.38080563123"/>
    <n v="1730"/>
    <s v="Military"/>
    <n v="1730"/>
    <s v="US Air Force                                    Brevard County"/>
    <s v="US Air Force"/>
    <m/>
    <m/>
    <m/>
    <n v="0"/>
    <n v="1"/>
    <n v="3.8023630847080199"/>
    <n v="0.50844109733616005"/>
    <n v="2039.38080563123"/>
    <m/>
    <n v="-1"/>
    <n v="-1"/>
    <n v="-1"/>
    <n v="-1"/>
    <n v="0"/>
    <m/>
    <m/>
    <s v="Banana River A"/>
    <n v="-1"/>
    <m/>
    <m/>
    <n v="332"/>
    <x v="1"/>
    <m/>
    <x v="0"/>
    <m/>
    <n v="200.00000001490099"/>
    <n v="1.6539990312999999"/>
  </r>
  <r>
    <n v="830000"/>
    <n v="1400000"/>
    <n v="1400000"/>
    <x v="0"/>
    <x v="0"/>
    <s v="BR1-2"/>
    <s v="62-304.520 (9), F.A.C."/>
    <n v="0.67"/>
    <n v="0.72"/>
    <s v="US Air Force"/>
    <n v="0.61776345359886997"/>
    <n v="3318.5462042277099"/>
    <n v="6.1875197396788302"/>
    <n v="0.82739415031607"/>
    <n v="3.8224235635951902"/>
    <n v="0.51113386778675995"/>
    <n v="2050.0765640511399"/>
    <n v="1730"/>
    <s v="Military"/>
    <n v="1730"/>
    <s v="US Air Force                                    Brevard County"/>
    <s v="US Air Force"/>
    <m/>
    <m/>
    <m/>
    <n v="0"/>
    <n v="1"/>
    <n v="3.8224235635951902"/>
    <n v="0.51113386778675995"/>
    <n v="2050.0765640511399"/>
    <m/>
    <n v="-1"/>
    <n v="-1"/>
    <n v="-1"/>
    <n v="-1"/>
    <n v="0"/>
    <m/>
    <m/>
    <s v="Banana River A"/>
    <n v="-1"/>
    <m/>
    <m/>
    <n v="332"/>
    <x v="1"/>
    <m/>
    <x v="0"/>
    <m/>
    <n v="199.99999998882399"/>
    <n v="1.6626736123999999"/>
  </r>
  <r>
    <n v="830000"/>
    <n v="1400000"/>
    <n v="1400000"/>
    <x v="0"/>
    <x v="0"/>
    <s v="BR1-2"/>
    <s v="62-304.520 (9), F.A.C."/>
    <n v="0.67"/>
    <n v="0.72"/>
    <s v="US Air Force"/>
    <n v="2.2333436302320001E-2"/>
    <n v="3304.4311324956798"/>
    <n v="6.1461624203451501"/>
    <n v="0.82158003350167996"/>
    <n v="0.13726492691851999"/>
    <n v="1.834870534547E-2"/>
    <n v="73.799302213015295"/>
    <n v="8140"/>
    <s v="Roads and Highways"/>
    <n v="8140"/>
    <s v="US Air Force                                    Brevard County"/>
    <s v="US Air Force"/>
    <m/>
    <m/>
    <m/>
    <n v="0"/>
    <n v="1"/>
    <n v="0.13726492691851999"/>
    <n v="1.834870534547E-2"/>
    <n v="73.799302213015594"/>
    <m/>
    <n v="-1"/>
    <n v="-1"/>
    <n v="-1"/>
    <n v="-1"/>
    <n v="0"/>
    <m/>
    <m/>
    <s v="Banana River A"/>
    <n v="-1"/>
    <m/>
    <m/>
    <n v="332"/>
    <x v="1"/>
    <m/>
    <x v="0"/>
    <m/>
    <n v="47.168117375913901"/>
    <n v="5.9853448699999999E-2"/>
  </r>
  <r>
    <n v="830000"/>
    <n v="1400000"/>
    <n v="1400000"/>
    <x v="0"/>
    <x v="0"/>
    <s v="BR1-2"/>
    <s v="62-304.520 (9), F.A.C."/>
    <n v="0.67"/>
    <n v="0.72"/>
    <s v="US Air Force"/>
    <n v="0.59542990860387002"/>
    <n v="3304.4311324956798"/>
    <n v="6.1461624203451501"/>
    <n v="0.82158003350167996"/>
    <n v="3.6596089282106599"/>
    <n v="0.48919332425867001"/>
    <n v="1967.55712720969"/>
    <n v="1730"/>
    <s v="Military"/>
    <n v="1730"/>
    <s v="US Air Force                                    Brevard County"/>
    <s v="US Air Force"/>
    <m/>
    <m/>
    <m/>
    <n v="0"/>
    <n v="1"/>
    <n v="3.6596089282106599"/>
    <n v="0.48919332425867001"/>
    <n v="1967.55712720969"/>
    <m/>
    <n v="-1"/>
    <n v="-1"/>
    <n v="-1"/>
    <n v="-1"/>
    <n v="0"/>
    <m/>
    <m/>
    <s v="Banana River A"/>
    <n v="-1"/>
    <m/>
    <m/>
    <n v="332"/>
    <x v="1"/>
    <m/>
    <x v="0"/>
    <m/>
    <n v="192.335472149639"/>
    <n v="1.5957478728000001"/>
  </r>
  <r>
    <n v="830000"/>
    <n v="1400000"/>
    <n v="1400000"/>
    <x v="0"/>
    <x v="0"/>
    <s v="BR1-2"/>
    <s v="62-304.520 (9), F.A.C."/>
    <n v="0.67"/>
    <n v="0.72"/>
    <s v="Natural Lands"/>
    <n v="2.279341153979E-2"/>
    <n v="3268.44684503706"/>
    <n v="6.4244430623731201"/>
    <n v="0.83363250579550996"/>
    <n v="0.14643497463461999"/>
    <n v="1.9001328777539999E-2"/>
    <n v="74.499054034861203"/>
    <n v="4280"/>
    <s v="Cabbage palm"/>
    <n v="4280"/>
    <s v="US Air Force                                    Brevard County"/>
    <s v="US Air Force"/>
    <m/>
    <m/>
    <s v="Natural Lands"/>
    <n v="0"/>
    <n v="1"/>
    <n v="0.14643497463461999"/>
    <n v="1.9001328777539999E-2"/>
    <n v="204.897307705354"/>
    <m/>
    <n v="-1"/>
    <n v="-1"/>
    <n v="-1"/>
    <n v="-1"/>
    <n v="0"/>
    <m/>
    <m/>
    <s v="Banana River A"/>
    <n v="-1"/>
    <m/>
    <m/>
    <n v="332"/>
    <x v="1"/>
    <m/>
    <x v="0"/>
    <m/>
    <n v="45.124012267922097"/>
    <n v="0.16617786509999999"/>
  </r>
  <r>
    <n v="830000"/>
    <n v="1400000"/>
    <n v="1400000"/>
    <x v="0"/>
    <x v="0"/>
    <s v="BR1-2"/>
    <s v="62-304.520 (9), F.A.C."/>
    <n v="0.67"/>
    <n v="0.72"/>
    <s v="US Air Force"/>
    <n v="0.42229607495263"/>
    <n v="3268.44684503706"/>
    <n v="6.4244430623731201"/>
    <n v="0.83363250579550996"/>
    <n v="2.7130170889968399"/>
    <n v="0.35203973515037001"/>
    <n v="1380.2522738504599"/>
    <n v="1730"/>
    <s v="Military"/>
    <n v="1730"/>
    <s v="US Air Force                                    Brevard County"/>
    <s v="US Air Force"/>
    <m/>
    <m/>
    <m/>
    <n v="0"/>
    <n v="1"/>
    <n v="2.7130170889968399"/>
    <n v="0.35203973515037001"/>
    <n v="1814.2292496774"/>
    <m/>
    <n v="-1"/>
    <n v="-1"/>
    <n v="-1"/>
    <n v="-1"/>
    <n v="0"/>
    <m/>
    <m/>
    <s v="Banana River A"/>
    <n v="-1"/>
    <m/>
    <m/>
    <n v="332"/>
    <x v="1"/>
    <m/>
    <x v="0"/>
    <m/>
    <n v="190.23184816460801"/>
    <n v="1.4713943630999999"/>
  </r>
  <r>
    <n v="830000"/>
    <n v="1400000"/>
    <n v="1400000"/>
    <x v="0"/>
    <x v="0"/>
    <s v="BR1-2"/>
    <s v="62-304.520 (9), F.A.C."/>
    <n v="0.67"/>
    <n v="0.72"/>
    <s v="US Air Force"/>
    <n v="0.53317876616182003"/>
    <n v="3332.7916464447799"/>
    <n v="6.1589306489364901"/>
    <n v="0.82259861841337001"/>
    <n v="3.2838110442761899"/>
    <n v="0.43859211641205997"/>
    <n v="1776.97373792586"/>
    <n v="1730"/>
    <s v="Military"/>
    <n v="1730"/>
    <s v="US Air Force                                    Brevard County"/>
    <s v="US Air Force"/>
    <m/>
    <m/>
    <m/>
    <n v="0"/>
    <n v="1"/>
    <n v="3.2838110442761899"/>
    <n v="0.43859211641205997"/>
    <n v="1776.97373792586"/>
    <m/>
    <n v="-1"/>
    <n v="-1"/>
    <n v="-1"/>
    <n v="-1"/>
    <n v="0"/>
    <m/>
    <m/>
    <s v="Banana River A"/>
    <n v="-1"/>
    <m/>
    <m/>
    <n v="332"/>
    <x v="1"/>
    <m/>
    <x v="0"/>
    <m/>
    <n v="185.154266600445"/>
    <n v="1.4411790251000001"/>
  </r>
  <r>
    <n v="830000"/>
    <n v="1400000"/>
    <n v="1400000"/>
    <x v="0"/>
    <x v="0"/>
    <s v="BR1-2"/>
    <s v="62-304.520 (9), F.A.C."/>
    <n v="0.67"/>
    <n v="0.72"/>
    <s v="US Air Force"/>
    <n v="8.3026152942419995E-2"/>
    <n v="3332.7916464447799"/>
    <n v="6.1589306489364901"/>
    <n v="0.82259861841337001"/>
    <n v="0.51135231802035996"/>
    <n v="6.8297198702610001E-2"/>
    <n v="276.708868962944"/>
    <n v="8140"/>
    <s v="Roads and Highways"/>
    <n v="8140"/>
    <s v="US Air Force                                    Brevard County"/>
    <s v="US Air Force"/>
    <m/>
    <m/>
    <m/>
    <n v="0"/>
    <n v="1"/>
    <n v="0.51135231802035996"/>
    <n v="6.8297198702610001E-2"/>
    <n v="276.70886896294502"/>
    <m/>
    <n v="-1"/>
    <n v="-1"/>
    <n v="-1"/>
    <n v="-1"/>
    <n v="0"/>
    <m/>
    <m/>
    <s v="Banana River A"/>
    <n v="-1"/>
    <m/>
    <m/>
    <n v="332"/>
    <x v="1"/>
    <m/>
    <x v="0"/>
    <m/>
    <n v="90.420461332983706"/>
    <n v="0.2244191962"/>
  </r>
  <r>
    <n v="830000"/>
    <n v="1400000"/>
    <n v="1400000"/>
    <x v="0"/>
    <x v="0"/>
    <s v="BR1-2"/>
    <s v="62-304.520 (9), F.A.C."/>
    <n v="0.67"/>
    <n v="0.72"/>
    <s v="US Air Force"/>
    <n v="1.5587515245399999E-3"/>
    <n v="3332.7916464447799"/>
    <n v="6.1589306489364901"/>
    <n v="0.82259861841337001"/>
    <n v="9.6002425385999998E-3"/>
    <n v="1.28222685054E-3"/>
    <n v="5.1949940598899804"/>
    <n v="1730"/>
    <s v="Military"/>
    <n v="1730"/>
    <s v="US Air Force                                    Brevard County"/>
    <s v="US Air Force"/>
    <m/>
    <m/>
    <m/>
    <n v="0"/>
    <n v="1"/>
    <n v="9.6002425385999998E-3"/>
    <n v="1.28222685054E-3"/>
    <n v="5.1949940598907096"/>
    <m/>
    <n v="-1"/>
    <n v="-1"/>
    <n v="-1"/>
    <n v="-1"/>
    <n v="0"/>
    <m/>
    <m/>
    <s v="Banana River A"/>
    <n v="-1"/>
    <m/>
    <m/>
    <n v="332"/>
    <x v="1"/>
    <m/>
    <x v="0"/>
    <m/>
    <n v="12.606518720948101"/>
    <n v="4.2132960999999997E-3"/>
  </r>
  <r>
    <n v="830000"/>
    <n v="1400000"/>
    <n v="1400000"/>
    <x v="0"/>
    <x v="0"/>
    <s v="BR1-2"/>
    <s v="62-304.520 (9), F.A.C."/>
    <n v="0.67"/>
    <n v="0.72"/>
    <s v="US Air Force"/>
    <n v="0.61776345378298003"/>
    <n v="3312.40700779599"/>
    <n v="6.1760746926973402"/>
    <n v="0.82586386453006"/>
    <n v="3.8153532329823698"/>
    <n v="0.51018851330665005"/>
    <n v="2046.283993471"/>
    <n v="1730"/>
    <s v="Military"/>
    <n v="1730"/>
    <s v="US Air Force                                    Brevard County"/>
    <s v="US Air Force"/>
    <m/>
    <m/>
    <m/>
    <n v="0"/>
    <n v="1"/>
    <n v="3.8153532329823698"/>
    <n v="0.51018851330665005"/>
    <n v="2046.283993471"/>
    <m/>
    <n v="-1"/>
    <n v="-1"/>
    <n v="-1"/>
    <n v="-1"/>
    <n v="0"/>
    <m/>
    <m/>
    <s v="Banana River A"/>
    <n v="-1"/>
    <m/>
    <m/>
    <n v="332"/>
    <x v="1"/>
    <m/>
    <x v="0"/>
    <m/>
    <n v="200.000000018626"/>
    <n v="1.6595977237999999"/>
  </r>
  <r>
    <n v="830000"/>
    <n v="1400000"/>
    <n v="1400000"/>
    <x v="0"/>
    <x v="0"/>
    <s v="BR1-2"/>
    <s v="62-304.520 (9), F.A.C."/>
    <n v="0.67"/>
    <n v="0.72"/>
    <s v="US Air Force"/>
    <n v="0.61776345373694996"/>
    <n v="3320.1925864047398"/>
    <n v="6.1907600965565299"/>
    <n v="0.82784233166848997"/>
    <n v="3.8244253385056801"/>
    <n v="0.51141073796117997"/>
    <n v="2051.0936392492199"/>
    <n v="1730"/>
    <s v="Military"/>
    <n v="1730"/>
    <s v="US Air Force                                    Brevard County"/>
    <s v="US Air Force"/>
    <m/>
    <m/>
    <m/>
    <n v="0"/>
    <n v="1"/>
    <n v="3.8244253385056801"/>
    <n v="0.51141073796117997"/>
    <n v="2051.0936392492199"/>
    <m/>
    <n v="-1"/>
    <n v="-1"/>
    <n v="-1"/>
    <n v="-1"/>
    <n v="0"/>
    <m/>
    <m/>
    <s v="Banana River A"/>
    <n v="-1"/>
    <m/>
    <m/>
    <n v="332"/>
    <x v="1"/>
    <m/>
    <x v="0"/>
    <m/>
    <n v="200.00000001117499"/>
    <n v="1.6634984908999999"/>
  </r>
  <r>
    <n v="830000"/>
    <n v="1400000"/>
    <n v="1400000"/>
    <x v="0"/>
    <x v="0"/>
    <s v="BR1-2"/>
    <s v="62-304.520 (9), F.A.C."/>
    <n v="0.67"/>
    <n v="0.72"/>
    <s v="US Air Force"/>
    <n v="0.15874955698432"/>
    <n v="3295.8213799212399"/>
    <n v="7.0857315122731999"/>
    <n v="0.94456504056992996"/>
    <n v="1.12485673848326"/>
    <n v="0.14994928173336"/>
    <n v="523.21018396197303"/>
    <n v="1730"/>
    <s v="Military"/>
    <n v="1730"/>
    <s v="US Air Force                                    Brevard County"/>
    <s v="US Air Force"/>
    <m/>
    <m/>
    <m/>
    <n v="0"/>
    <n v="1"/>
    <n v="1.12485673848326"/>
    <n v="0.14994928173336"/>
    <n v="2036.03799871193"/>
    <m/>
    <n v="-1"/>
    <n v="-1"/>
    <n v="-1"/>
    <n v="-1"/>
    <n v="0"/>
    <m/>
    <m/>
    <s v="Banana River A"/>
    <n v="-1"/>
    <m/>
    <m/>
    <n v="332"/>
    <x v="1"/>
    <m/>
    <x v="0"/>
    <m/>
    <n v="124.41766263260899"/>
    <n v="1.6512879145999999"/>
  </r>
  <r>
    <n v="830000"/>
    <n v="1400000"/>
    <n v="1400000"/>
    <x v="0"/>
    <x v="0"/>
    <s v="BR1-2"/>
    <s v="62-304.520 (9), F.A.C."/>
    <n v="0.67"/>
    <n v="0.72"/>
    <s v="US Air Force"/>
    <n v="0.56870503476906997"/>
    <n v="3316.16077237846"/>
    <n v="7.1318422675545499"/>
    <n v="0.95063332747609997"/>
    <n v="4.0559146047371302"/>
    <n v="0.54062995955492998"/>
    <n v="1885.9173273553199"/>
    <n v="1730"/>
    <s v="Military"/>
    <n v="1730"/>
    <s v="US Air Force                                    Brevard County"/>
    <s v="US Air Force"/>
    <m/>
    <m/>
    <m/>
    <n v="0"/>
    <n v="1"/>
    <n v="4.0559146047371302"/>
    <n v="0.54062995955492998"/>
    <n v="2035.6918336061401"/>
    <m/>
    <n v="-1"/>
    <n v="-1"/>
    <n v="-1"/>
    <n v="-1"/>
    <n v="0"/>
    <m/>
    <m/>
    <s v="Banana River A"/>
    <n v="-1"/>
    <m/>
    <m/>
    <n v="332"/>
    <x v="1"/>
    <m/>
    <x v="0"/>
    <m/>
    <n v="185.799388404566"/>
    <n v="1.6510071642999999"/>
  </r>
  <r>
    <n v="830000"/>
    <n v="1400000"/>
    <n v="1400000"/>
    <x v="0"/>
    <x v="0"/>
    <s v="BR1-2"/>
    <s v="62-304.520 (9), F.A.C."/>
    <n v="0.67"/>
    <n v="0.72"/>
    <s v="US Air Force"/>
    <n v="3.8932777016900001E-3"/>
    <n v="3316.16077237846"/>
    <n v="7.1318422675545499"/>
    <n v="0.95063332747609997"/>
    <n v="2.7766242472289999E-2"/>
    <n v="3.7010795363499999E-3"/>
    <n v="12.9107347903433"/>
    <n v="8140"/>
    <s v="Roads and Highways"/>
    <n v="8140"/>
    <s v="US Air Force                                    Brevard County"/>
    <s v="US Air Force"/>
    <m/>
    <m/>
    <m/>
    <n v="0"/>
    <n v="1"/>
    <n v="2.7766242472289999E-2"/>
    <n v="3.7010795363499999E-3"/>
    <n v="12.910734790344801"/>
    <m/>
    <n v="-1"/>
    <n v="-1"/>
    <n v="-1"/>
    <n v="-1"/>
    <n v="0"/>
    <m/>
    <m/>
    <s v="Banana River A"/>
    <n v="-1"/>
    <m/>
    <m/>
    <n v="332"/>
    <x v="1"/>
    <m/>
    <x v="0"/>
    <m/>
    <n v="19.794274437199899"/>
    <n v="1.04709933E-2"/>
  </r>
  <r>
    <n v="830000"/>
    <n v="1400000"/>
    <n v="1400000"/>
    <x v="0"/>
    <x v="0"/>
    <s v="BR1-2"/>
    <s v="62-304.520 (9), F.A.C."/>
    <n v="0.67"/>
    <n v="0.72"/>
    <s v="Natural Lands"/>
    <n v="0.13403189749684"/>
    <n v="2334.9330751114999"/>
    <n v="4.5796701058483604"/>
    <n v="0.62637409534999"/>
    <n v="0.61382187419642997"/>
    <n v="8.3954108542629996E-2"/>
    <n v="312.95551058533999"/>
    <n v="3200"/>
    <s v="Shrub and Brushland"/>
    <n v="3200"/>
    <s v="US Air Force                                    Brevard County"/>
    <s v="US Air Force"/>
    <m/>
    <m/>
    <s v="Natural Lands"/>
    <n v="0"/>
    <n v="1"/>
    <n v="0.61382187419642997"/>
    <n v="8.3954108542629996E-2"/>
    <n v="1442.4363207255201"/>
    <m/>
    <n v="-1"/>
    <n v="-1"/>
    <n v="-1"/>
    <n v="-1"/>
    <n v="0"/>
    <m/>
    <m/>
    <s v="Banana River A"/>
    <n v="-1"/>
    <m/>
    <m/>
    <n v="332"/>
    <x v="1"/>
    <m/>
    <x v="0"/>
    <m/>
    <n v="114.22050662927199"/>
    <n v="1.1698591409000001"/>
  </r>
  <r>
    <n v="830000"/>
    <n v="1400000"/>
    <n v="1400000"/>
    <x v="0"/>
    <x v="0"/>
    <s v="BR1-2"/>
    <s v="62-304.520 (9), F.A.C."/>
    <n v="0.67"/>
    <n v="0.72"/>
    <s v="US Air Force"/>
    <n v="1.9472731728190001E-2"/>
    <n v="3382.10685961134"/>
    <n v="6.9829823183356901"/>
    <n v="0.93981141521778999"/>
    <n v="0.13597774134769999"/>
    <n v="1.8300695563629999E-2"/>
    <n v="65.858859553309799"/>
    <n v="1730"/>
    <s v="Military"/>
    <n v="1730"/>
    <s v="US Air Force                                    Brevard County"/>
    <s v="US Air Force"/>
    <m/>
    <m/>
    <m/>
    <n v="0"/>
    <n v="1"/>
    <n v="0.13597774134769999"/>
    <n v="1.8300695563629999E-2"/>
    <n v="65.858859553309799"/>
    <m/>
    <n v="-1"/>
    <n v="-1"/>
    <n v="-1"/>
    <n v="-1"/>
    <n v="0"/>
    <m/>
    <m/>
    <s v="Banana River A"/>
    <n v="-1"/>
    <m/>
    <m/>
    <n v="332"/>
    <x v="1"/>
    <m/>
    <x v="0"/>
    <m/>
    <n v="45.1401683417103"/>
    <n v="5.3413511400000002E-2"/>
  </r>
  <r>
    <n v="830000"/>
    <n v="1400000"/>
    <n v="1400000"/>
    <x v="0"/>
    <x v="0"/>
    <s v="BR1-2"/>
    <s v="62-304.520 (9), F.A.C."/>
    <n v="0.67"/>
    <n v="0.72"/>
    <s v="US Air Force"/>
    <n v="0.1332043354853"/>
    <n v="3382.10685961134"/>
    <n v="6.9829823183356901"/>
    <n v="0.93981141521778999"/>
    <n v="0.93016351941952002"/>
    <n v="0.12518695504558"/>
    <n v="450.51129677481401"/>
    <n v="8140"/>
    <s v="Roads and Highways"/>
    <n v="8140"/>
    <s v="US Air Force                                    Brevard County"/>
    <s v="US Air Force"/>
    <m/>
    <m/>
    <m/>
    <n v="0"/>
    <n v="1"/>
    <n v="0.93016351941952002"/>
    <n v="0.12518695504558"/>
    <n v="450.51129677481401"/>
    <m/>
    <n v="-1"/>
    <n v="-1"/>
    <n v="-1"/>
    <n v="-1"/>
    <n v="0"/>
    <m/>
    <m/>
    <s v="Banana River A"/>
    <n v="-1"/>
    <m/>
    <m/>
    <n v="332"/>
    <x v="1"/>
    <m/>
    <x v="0"/>
    <m/>
    <n v="127.352275592669"/>
    <n v="0.3653781807"/>
  </r>
  <r>
    <n v="830000"/>
    <n v="1400000"/>
    <n v="1400000"/>
    <x v="0"/>
    <x v="0"/>
    <s v="BR1-2"/>
    <s v="62-304.520 (9), F.A.C."/>
    <n v="0.67"/>
    <n v="0.72"/>
    <s v="US Air Force"/>
    <n v="0.46508639199143997"/>
    <n v="3382.10685961134"/>
    <n v="6.9829823183356901"/>
    <n v="0.93981141521778999"/>
    <n v="3.24769005177482"/>
    <n v="0.43709350025601001"/>
    <n v="1572.9718766661599"/>
    <n v="1730"/>
    <s v="Military"/>
    <n v="1730"/>
    <s v="US Air Force                                    Brevard County"/>
    <s v="US Air Force"/>
    <m/>
    <m/>
    <m/>
    <n v="0"/>
    <n v="1"/>
    <n v="3.24769005177482"/>
    <n v="0.43709350025601001"/>
    <n v="1572.9718766661599"/>
    <m/>
    <n v="-1"/>
    <n v="-1"/>
    <n v="-1"/>
    <n v="-1"/>
    <n v="0"/>
    <m/>
    <m/>
    <s v="Banana River A"/>
    <n v="-1"/>
    <m/>
    <m/>
    <n v="332"/>
    <x v="1"/>
    <m/>
    <x v="0"/>
    <m/>
    <n v="178.47881406021901"/>
    <n v="1.2757273939"/>
  </r>
  <r>
    <n v="830000"/>
    <n v="1400000"/>
    <n v="1400000"/>
    <x v="0"/>
    <x v="0"/>
    <s v="BR1-2"/>
    <s v="62-304.520 (9), F.A.C."/>
    <n v="0.67"/>
    <n v="0.72"/>
    <s v="US Air Force"/>
    <n v="0.61776345339174998"/>
    <n v="3320.1925877652902"/>
    <n v="6.1907600990934002"/>
    <n v="0.82784233200771995"/>
    <n v="3.8244253379358"/>
    <n v="0.51141073788497005"/>
    <n v="2051.0936389435801"/>
    <n v="1730"/>
    <s v="Military"/>
    <n v="1730"/>
    <s v="US Air Force                                    Brevard County"/>
    <s v="US Air Force"/>
    <m/>
    <m/>
    <m/>
    <n v="0"/>
    <n v="1"/>
    <n v="3.8244253379358"/>
    <n v="0.51141073788497005"/>
    <n v="2051.0936389435801"/>
    <m/>
    <n v="-1"/>
    <n v="-1"/>
    <n v="-1"/>
    <n v="-1"/>
    <n v="0"/>
    <m/>
    <m/>
    <s v="Banana River A"/>
    <n v="-1"/>
    <m/>
    <m/>
    <n v="332"/>
    <x v="1"/>
    <m/>
    <x v="0"/>
    <m/>
    <n v="199.999999955296"/>
    <n v="1.6634984906000001"/>
  </r>
  <r>
    <n v="830000"/>
    <n v="1400000"/>
    <n v="1400000"/>
    <x v="0"/>
    <x v="0"/>
    <s v="BR1-2"/>
    <s v="62-304.520 (9), F.A.C."/>
    <n v="0.67"/>
    <n v="0.72"/>
    <s v="Natural Lands"/>
    <n v="1.0687277561199999E-3"/>
    <n v="2245.3623246892598"/>
    <n v="4.4046820007023104"/>
    <n v="0.60227866777877004"/>
    <n v="4.7074059110300001E-3"/>
    <n v="6.4367192917000001E-4"/>
    <n v="2.3996810389415399"/>
    <n v="3200"/>
    <s v="Shrub and Brushland"/>
    <n v="3200"/>
    <s v="US Air Force                                    Brevard County"/>
    <s v="US Air Force"/>
    <m/>
    <m/>
    <s v="Natural Lands"/>
    <n v="0"/>
    <n v="1"/>
    <n v="4.7074059110300001E-3"/>
    <n v="6.4367192917000001E-4"/>
    <n v="1387.1027847975699"/>
    <m/>
    <n v="-1"/>
    <n v="-1"/>
    <n v="-1"/>
    <n v="-1"/>
    <n v="0"/>
    <m/>
    <m/>
    <s v="Banana River A"/>
    <n v="-1"/>
    <m/>
    <m/>
    <n v="332"/>
    <x v="1"/>
    <m/>
    <x v="0"/>
    <m/>
    <n v="10.208438611023499"/>
    <n v="1.1249819828000001"/>
  </r>
  <r>
    <n v="830000"/>
    <n v="1400000"/>
    <n v="1400000"/>
    <x v="0"/>
    <x v="0"/>
    <s v="BR1-2"/>
    <s v="62-304.520 (9), F.A.C."/>
    <n v="0.67"/>
    <n v="0.72"/>
    <s v="Natural Lands"/>
    <n v="0.61776345373694996"/>
    <n v="2440.6951557658399"/>
    <n v="4.7863601661594197"/>
    <n v="0.65481838141975002"/>
    <n v="2.9568383870756301"/>
    <n v="0.40452286487630001"/>
    <n v="1507.7722689449599"/>
    <n v="3200"/>
    <s v="Shrub and Brushland"/>
    <n v="3200"/>
    <s v="US Air Force                                    Brevard County"/>
    <s v="US Air Force"/>
    <m/>
    <m/>
    <s v="Natural Lands"/>
    <n v="0"/>
    <n v="1"/>
    <n v="2.9568383870756301"/>
    <n v="0.40452286487630001"/>
    <n v="1507.7722689449599"/>
    <m/>
    <n v="-1"/>
    <n v="-1"/>
    <n v="-1"/>
    <n v="-1"/>
    <n v="0"/>
    <m/>
    <m/>
    <s v="Banana River A"/>
    <n v="-1"/>
    <m/>
    <m/>
    <n v="332"/>
    <x v="1"/>
    <m/>
    <x v="0"/>
    <m/>
    <n v="200.00000001117499"/>
    <n v="1.2228485554999999"/>
  </r>
  <r>
    <n v="830000"/>
    <n v="1400000"/>
    <n v="1400000"/>
    <x v="0"/>
    <x v="0"/>
    <s v="BR1-2"/>
    <s v="62-304.520 (9), F.A.C."/>
    <n v="0.67"/>
    <n v="0.72"/>
    <s v="Natural Lands"/>
    <n v="0.12097161110833"/>
    <n v="3168.4430209346901"/>
    <n v="6.7177526482423398"/>
    <n v="0.89896820676900002"/>
    <n v="0.81265736088516005"/>
    <n v="0.10874963230801001"/>
    <n v="383.29165694742898"/>
    <n v="3200"/>
    <s v="Shrub and Brushland"/>
    <n v="3200"/>
    <s v="US Air Force                                    Brevard County"/>
    <s v="US Air Force"/>
    <m/>
    <m/>
    <s v="Natural Lands"/>
    <n v="0"/>
    <n v="1"/>
    <n v="0.81265736088516005"/>
    <n v="0.10874963230801001"/>
    <n v="383.29165694742898"/>
    <m/>
    <n v="-1"/>
    <n v="-1"/>
    <n v="-1"/>
    <n v="-1"/>
    <n v="0"/>
    <m/>
    <m/>
    <s v="Banana River A"/>
    <n v="-1"/>
    <m/>
    <m/>
    <n v="332"/>
    <x v="1"/>
    <m/>
    <x v="0"/>
    <m/>
    <n v="87.353579400025595"/>
    <n v="0.3108610356"/>
  </r>
  <r>
    <n v="830000"/>
    <n v="1400000"/>
    <n v="1400000"/>
    <x v="0"/>
    <x v="0"/>
    <s v="BR1-2"/>
    <s v="62-304.520 (9), F.A.C."/>
    <n v="0.67"/>
    <n v="0.72"/>
    <s v="US Air Force"/>
    <n v="0.49679187205135"/>
    <n v="3168.4430209346901"/>
    <n v="6.7177526482423398"/>
    <n v="0.89896820676900002"/>
    <n v="3.3373249140982599"/>
    <n v="0.44660009835542003"/>
    <n v="1574.05673985819"/>
    <n v="1730"/>
    <s v="Military"/>
    <n v="1730"/>
    <s v="US Air Force                                    Brevard County"/>
    <s v="US Air Force"/>
    <m/>
    <m/>
    <m/>
    <n v="0"/>
    <n v="1"/>
    <n v="3.3373249140982599"/>
    <n v="0.44660009835542003"/>
    <n v="1574.05673985819"/>
    <m/>
    <n v="-1"/>
    <n v="-1"/>
    <n v="-1"/>
    <n v="-1"/>
    <n v="0"/>
    <m/>
    <m/>
    <s v="Banana River A"/>
    <n v="-1"/>
    <m/>
    <m/>
    <n v="332"/>
    <x v="1"/>
    <m/>
    <x v="0"/>
    <m/>
    <n v="223.13424368380399"/>
    <n v="1.2766072504999999"/>
  </r>
  <r>
    <n v="830000"/>
    <n v="1400000"/>
    <n v="1400000"/>
    <x v="0"/>
    <x v="0"/>
    <s v="BR1-2"/>
    <s v="62-304.520 (9), F.A.C."/>
    <n v="0.67"/>
    <n v="0.72"/>
    <s v="US Air Force"/>
    <n v="0.39768028814113998"/>
    <n v="3345.4049819316301"/>
    <n v="7.2938669092721602"/>
    <n v="0.96890202749303"/>
    <n v="2.9006270941425001"/>
    <n v="0.38531323747396001"/>
    <n v="1330.40161716339"/>
    <n v="1730"/>
    <s v="Military"/>
    <n v="1730"/>
    <s v="US Air Force                                    Brevard County"/>
    <s v="US Air Force"/>
    <m/>
    <m/>
    <m/>
    <n v="0"/>
    <n v="1"/>
    <n v="2.9006270941425001"/>
    <n v="0.38531323747396001"/>
    <n v="1330.40161716339"/>
    <m/>
    <n v="-1"/>
    <n v="-1"/>
    <n v="-1"/>
    <n v="-1"/>
    <n v="0"/>
    <m/>
    <m/>
    <s v="Banana River A"/>
    <n v="-1"/>
    <m/>
    <m/>
    <n v="332"/>
    <x v="1"/>
    <m/>
    <x v="0"/>
    <m/>
    <n v="175.122540966504"/>
    <n v="1.0789956344"/>
  </r>
  <r>
    <n v="830000"/>
    <n v="1400000"/>
    <n v="1400000"/>
    <x v="0"/>
    <x v="0"/>
    <s v="BR1-2"/>
    <s v="62-304.520 (9), F.A.C."/>
    <n v="0.67"/>
    <n v="0.72"/>
    <s v="US Air Force"/>
    <n v="4.6100260205450001E-2"/>
    <n v="3345.4049819316301"/>
    <n v="7.2938669092721602"/>
    <n v="0.96890202749303"/>
    <n v="0.33624916242140002"/>
    <n v="4.4666635581019999E-2"/>
    <n v="154.224040159673"/>
    <n v="1730"/>
    <s v="Military"/>
    <n v="1730"/>
    <s v="US Air Force                                    Brevard County"/>
    <s v="US Air Force"/>
    <m/>
    <m/>
    <m/>
    <n v="0"/>
    <n v="1"/>
    <n v="0.33624916242140002"/>
    <n v="4.4666635581019999E-2"/>
    <n v="154.22404015967501"/>
    <m/>
    <n v="-1"/>
    <n v="-1"/>
    <n v="-1"/>
    <n v="-1"/>
    <n v="0"/>
    <m/>
    <m/>
    <s v="Banana River A"/>
    <n v="-1"/>
    <m/>
    <m/>
    <n v="332"/>
    <x v="1"/>
    <m/>
    <x v="0"/>
    <m/>
    <n v="67.922974676064797"/>
    <n v="0.12508032450000001"/>
  </r>
  <r>
    <n v="830000"/>
    <n v="1400000"/>
    <n v="1400000"/>
    <x v="0"/>
    <x v="0"/>
    <s v="BR1-2"/>
    <s v="62-304.520 (9), F.A.C."/>
    <n v="0.67"/>
    <n v="0.72"/>
    <s v="US Air Force"/>
    <n v="0.17398279762044"/>
    <n v="3345.4049819316301"/>
    <n v="7.2938669092721602"/>
    <n v="0.96890202749303"/>
    <n v="1.26900737034635"/>
    <n v="0.16857228536336"/>
    <n v="582.04291792983895"/>
    <n v="8140"/>
    <s v="Roads and Highways"/>
    <n v="8140"/>
    <s v="US Air Force                                    Brevard County"/>
    <s v="US Air Force"/>
    <m/>
    <m/>
    <m/>
    <n v="0"/>
    <n v="1"/>
    <n v="1.26900737034635"/>
    <n v="0.16857228536336"/>
    <n v="582.04291792983895"/>
    <m/>
    <n v="-1"/>
    <n v="-1"/>
    <n v="-1"/>
    <n v="-1"/>
    <n v="0"/>
    <m/>
    <m/>
    <s v="Banana River A"/>
    <n v="-1"/>
    <m/>
    <m/>
    <n v="332"/>
    <x v="1"/>
    <m/>
    <x v="0"/>
    <m/>
    <n v="138.54155499269999"/>
    <n v="0.47205427239999997"/>
  </r>
  <r>
    <n v="830000"/>
    <n v="1400000"/>
    <n v="1400000"/>
    <x v="0"/>
    <x v="0"/>
    <s v="BR1-2"/>
    <s v="62-304.520 (9), F.A.C."/>
    <n v="0.67"/>
    <n v="0.72"/>
    <s v="US Air Force"/>
    <n v="0.61776345366790997"/>
    <n v="3315.5005631873801"/>
    <n v="6.2966017836170396"/>
    <n v="0.85198919578022003"/>
    <n v="3.8898104642188001"/>
    <n v="0.52632778807294001"/>
    <n v="2048.1950785525501"/>
    <n v="1730"/>
    <s v="Military"/>
    <n v="1730"/>
    <s v="US Air Force                                    Brevard County"/>
    <s v="US Air Force"/>
    <m/>
    <m/>
    <m/>
    <n v="0"/>
    <n v="1"/>
    <n v="3.8898104642188001"/>
    <n v="0.52632778807294001"/>
    <n v="2048.1950785525501"/>
    <m/>
    <n v="-1"/>
    <n v="-1"/>
    <n v="-1"/>
    <n v="-1"/>
    <n v="0"/>
    <m/>
    <m/>
    <s v="Banana River A"/>
    <n v="-1"/>
    <m/>
    <m/>
    <n v="332"/>
    <x v="1"/>
    <m/>
    <x v="0"/>
    <m/>
    <n v="200"/>
    <n v="1.6611476712"/>
  </r>
  <r>
    <n v="830000"/>
    <n v="1400000"/>
    <n v="1400000"/>
    <x v="0"/>
    <x v="0"/>
    <s v="BR1-2"/>
    <s v="62-304.520 (9), F.A.C."/>
    <n v="0.67"/>
    <n v="0.72"/>
    <s v="Natural Lands"/>
    <n v="2.2094957550000001E-5"/>
    <n v="2998.1017230039001"/>
    <n v="6.3000162293735"/>
    <n v="0.84235489631205995"/>
    <n v="1.3919859118999999E-4"/>
    <n v="1.8611795680000002E-5"/>
    <n v="6.6242930321329996E-2"/>
    <n v="3200"/>
    <s v="Shrub and Brushland"/>
    <n v="3200"/>
    <s v="US Air Force                                    Brevard County"/>
    <s v="US Air Force"/>
    <m/>
    <m/>
    <s v="Natural Lands"/>
    <n v="0"/>
    <n v="1"/>
    <n v="1.3919859118999999E-4"/>
    <n v="1.8611795680000002E-5"/>
    <n v="6.6242930319910007E-2"/>
    <m/>
    <n v="-1"/>
    <n v="-1"/>
    <n v="-1"/>
    <n v="-1"/>
    <n v="0"/>
    <m/>
    <m/>
    <s v="Banana River A"/>
    <n v="-1"/>
    <m/>
    <m/>
    <n v="332"/>
    <x v="1"/>
    <m/>
    <x v="0"/>
    <m/>
    <n v="1.63499569229611"/>
    <n v="5.3724999999999998E-5"/>
  </r>
  <r>
    <n v="830000"/>
    <n v="1400000"/>
    <n v="1400000"/>
    <x v="0"/>
    <x v="0"/>
    <s v="BR1-2"/>
    <s v="62-304.520 (9), F.A.C."/>
    <n v="0.67"/>
    <n v="0.72"/>
    <s v="Natural Lands"/>
    <n v="7.1530014744629999E-2"/>
    <n v="2998.1017230039001"/>
    <n v="6.3000162293735"/>
    <n v="0.84235489631205995"/>
    <n v="0.45064025377848999"/>
    <n v="6.0253658153410002E-2"/>
    <n v="214.45426045236999"/>
    <n v="3100"/>
    <s v="Herbaceous Dry Prairie"/>
    <n v="3100"/>
    <s v="US Air Force                                    Brevard County"/>
    <s v="US Air Force"/>
    <m/>
    <m/>
    <s v="Natural Lands"/>
    <n v="0"/>
    <n v="1"/>
    <n v="0.45064025377848999"/>
    <n v="6.0253658153410002E-2"/>
    <n v="214.45426045236999"/>
    <m/>
    <n v="-1"/>
    <n v="-1"/>
    <n v="-1"/>
    <n v="-1"/>
    <n v="0"/>
    <m/>
    <m/>
    <s v="Banana River A"/>
    <n v="-1"/>
    <m/>
    <m/>
    <n v="332"/>
    <x v="1"/>
    <m/>
    <x v="0"/>
    <m/>
    <n v="94.988722317626696"/>
    <n v="0.1739288406"/>
  </r>
  <r>
    <n v="830000"/>
    <n v="1400000"/>
    <n v="1400000"/>
    <x v="0"/>
    <x v="0"/>
    <s v="BR1-2"/>
    <s v="62-304.520 (9), F.A.C."/>
    <n v="0.67"/>
    <n v="0.72"/>
    <s v="US Air Force"/>
    <n v="0.12412426786220999"/>
    <n v="2998.1017230039001"/>
    <n v="6.3000162293735"/>
    <n v="0.84235489631205995"/>
    <n v="0.78198490199107995"/>
    <n v="0.10455668478489"/>
    <n v="372.13718134431701"/>
    <n v="8140"/>
    <s v="Roads and Highways"/>
    <n v="8140"/>
    <s v="US Air Force                                    Brevard County"/>
    <s v="US Air Force"/>
    <m/>
    <m/>
    <m/>
    <n v="0"/>
    <n v="1"/>
    <n v="0.78198490199107995"/>
    <n v="0.10455668478489"/>
    <n v="568.399361372523"/>
    <m/>
    <n v="-1"/>
    <n v="-1"/>
    <n v="-1"/>
    <n v="-1"/>
    <n v="0"/>
    <m/>
    <m/>
    <s v="Banana River A"/>
    <n v="-1"/>
    <m/>
    <m/>
    <n v="332"/>
    <x v="1"/>
    <m/>
    <x v="0"/>
    <m/>
    <n v="119.459926108538"/>
    <n v="0.46098893870000002"/>
  </r>
  <r>
    <n v="830000"/>
    <n v="1400000"/>
    <n v="1400000"/>
    <x v="0"/>
    <x v="0"/>
    <s v="BR1-2"/>
    <s v="62-304.520 (9), F.A.C."/>
    <n v="0.67"/>
    <n v="0.72"/>
    <s v="Natural Lands"/>
    <n v="0.21858607070592001"/>
    <n v="2021.7008281636299"/>
    <n v="1.1469841892577399"/>
    <n v="0.14196857116632"/>
    <n v="0.25071476709167001"/>
    <n v="3.1032352134979999E-2"/>
    <n v="441.91564017120101"/>
    <n v="5300"/>
    <s v="Reservoirs"/>
    <n v="5300"/>
    <s v="US Air Force                                    Brevard County"/>
    <s v="US Air Force"/>
    <m/>
    <m/>
    <s v="Natural Lands"/>
    <n v="0"/>
    <n v="1"/>
    <n v="0.25071476709167001"/>
    <n v="3.1032352134979999E-2"/>
    <n v="441.91564017120101"/>
    <m/>
    <n v="-1"/>
    <n v="-1"/>
    <n v="-1"/>
    <n v="-1"/>
    <n v="0"/>
    <m/>
    <m/>
    <s v="Banana River A"/>
    <n v="-1"/>
    <m/>
    <m/>
    <n v="332"/>
    <x v="1"/>
    <m/>
    <x v="0"/>
    <m/>
    <n v="125.40683469395201"/>
    <n v="0.35840684519999999"/>
  </r>
  <r>
    <n v="830000"/>
    <n v="1400000"/>
    <n v="1400000"/>
    <x v="0"/>
    <x v="0"/>
    <s v="BR1-2"/>
    <s v="62-304.520 (9), F.A.C."/>
    <n v="0.67"/>
    <n v="0.72"/>
    <s v="US Air Force"/>
    <n v="0.39917716314870999"/>
    <n v="2021.7008281636299"/>
    <n v="1.1469841892577399"/>
    <n v="0.14196857116632"/>
    <n v="0.45784989484432997"/>
    <n v="5.6670611494439999E-2"/>
    <n v="807.01680132176898"/>
    <n v="1730"/>
    <s v="Military"/>
    <n v="1730"/>
    <s v="US Air Force                                    Brevard County"/>
    <s v="US Air Force"/>
    <m/>
    <m/>
    <m/>
    <n v="0"/>
    <n v="1"/>
    <n v="0.45784989484432997"/>
    <n v="5.6670611494439999E-2"/>
    <n v="807.01680132176898"/>
    <m/>
    <n v="-1"/>
    <n v="-1"/>
    <n v="-1"/>
    <n v="-1"/>
    <n v="0"/>
    <m/>
    <m/>
    <s v="Banana River A"/>
    <n v="-1"/>
    <m/>
    <m/>
    <n v="332"/>
    <x v="1"/>
    <m/>
    <x v="0"/>
    <m/>
    <n v="215.11433207834099"/>
    <n v="0.65451484289999995"/>
  </r>
  <r>
    <n v="830000"/>
    <n v="1400000"/>
    <n v="1400000"/>
    <x v="0"/>
    <x v="0"/>
    <s v="BR1-2"/>
    <s v="62-304.520 (9), F.A.C."/>
    <n v="0.67"/>
    <n v="0.72"/>
    <s v="US Air Force"/>
    <n v="0.61776345366790997"/>
    <n v="3318.3539086795499"/>
    <n v="6.3359457146991103"/>
    <n v="0.8602175723437"/>
    <n v="3.9141157069649299"/>
    <n v="0.53141097839687002"/>
    <n v="2049.9577711183001"/>
    <n v="1730"/>
    <s v="Military"/>
    <n v="1730"/>
    <s v="US Air Force                                    Brevard County"/>
    <s v="US Air Force"/>
    <m/>
    <m/>
    <m/>
    <n v="0"/>
    <n v="1"/>
    <n v="3.9141157069649299"/>
    <n v="0.53141097839687002"/>
    <n v="2049.9577711183001"/>
    <m/>
    <n v="-1"/>
    <n v="-1"/>
    <n v="-1"/>
    <n v="-1"/>
    <n v="0"/>
    <m/>
    <m/>
    <s v="Banana River A"/>
    <n v="-1"/>
    <m/>
    <m/>
    <n v="332"/>
    <x v="1"/>
    <m/>
    <x v="0"/>
    <m/>
    <n v="200"/>
    <n v="1.6625772676999999"/>
  </r>
  <r>
    <n v="830000"/>
    <n v="1400000"/>
    <n v="1400000"/>
    <x v="0"/>
    <x v="0"/>
    <s v="BR1-2"/>
    <s v="62-304.520 (9), F.A.C."/>
    <n v="0.67"/>
    <n v="0.72"/>
    <s v="Natural Lands"/>
    <n v="0.16987935120914999"/>
    <n v="2460.44740372457"/>
    <n v="4.0616707108828001"/>
    <n v="0.47917391558231998"/>
    <n v="0.68999398518999999"/>
    <n v="8.1401753895469997E-2"/>
    <n v="417.97920862898297"/>
    <n v="6430"/>
    <s v="Wet prairies"/>
    <n v="6430"/>
    <s v="US Air Force                                    Brevard County"/>
    <s v="US Air Force"/>
    <m/>
    <m/>
    <s v="Natural Lands"/>
    <n v="0"/>
    <n v="1"/>
    <n v="0.68999398518999999"/>
    <n v="8.1401753895469997E-2"/>
    <n v="1243.58827532736"/>
    <m/>
    <n v="-1"/>
    <n v="-1"/>
    <n v="-1"/>
    <n v="-1"/>
    <n v="0"/>
    <m/>
    <m/>
    <s v="Banana River A"/>
    <n v="-1"/>
    <m/>
    <m/>
    <n v="332"/>
    <x v="1"/>
    <m/>
    <x v="0"/>
    <m/>
    <n v="136.248869945948"/>
    <n v="1.008587409"/>
  </r>
  <r>
    <n v="830000"/>
    <n v="1400000"/>
    <n v="1400000"/>
    <x v="0"/>
    <x v="0"/>
    <s v="BR1-2"/>
    <s v="62-304.520 (9), F.A.C."/>
    <n v="0.67"/>
    <n v="0.72"/>
    <s v="Natural Lands"/>
    <n v="0.1123316879257"/>
    <n v="2460.44740372457"/>
    <n v="4.0616707108828001"/>
    <n v="0.47917391558231998"/>
    <n v="0.45625432675184002"/>
    <n v="5.3826414747329999E-2"/>
    <n v="276.38620991278998"/>
    <n v="3100"/>
    <s v="Herbaceous Dry Prairie"/>
    <n v="3100"/>
    <s v="US Air Force                                    Brevard County"/>
    <s v="US Air Force"/>
    <m/>
    <m/>
    <s v="Natural Lands"/>
    <n v="0"/>
    <n v="1"/>
    <n v="0.45625432675184002"/>
    <n v="5.3826414747329999E-2"/>
    <n v="276.38620991278998"/>
    <m/>
    <n v="-1"/>
    <n v="-1"/>
    <n v="-1"/>
    <n v="-1"/>
    <n v="0"/>
    <m/>
    <m/>
    <s v="Banana River A"/>
    <n v="-1"/>
    <m/>
    <m/>
    <n v="332"/>
    <x v="1"/>
    <m/>
    <x v="0"/>
    <m/>
    <n v="96.911407059338302"/>
    <n v="0.22415751010000001"/>
  </r>
  <r>
    <n v="830000"/>
    <n v="1400000"/>
    <n v="1400000"/>
    <x v="0"/>
    <x v="0"/>
    <s v="BR1-2"/>
    <s v="62-304.520 (9), F.A.C."/>
    <n v="0.67"/>
    <n v="0.72"/>
    <s v="Natural Lands"/>
    <n v="2.8990222968000002E-3"/>
    <n v="2407.02219507368"/>
    <n v="4.3193279094763097"/>
    <n v="0.51418984151198999"/>
    <n v="1.2521827916760001E-2"/>
    <n v="1.49064781533E-3"/>
    <n v="6.9780110124111001"/>
    <n v="6120"/>
    <s v="Mangrove swamp"/>
    <n v="6120"/>
    <s v="US Air Force                                    Brevard County"/>
    <s v="US Air Force"/>
    <m/>
    <m/>
    <s v="Natural Lands"/>
    <n v="0"/>
    <n v="1"/>
    <n v="1.2521827916760001E-2"/>
    <n v="1.49064781533E-3"/>
    <n v="1006.1745400252"/>
    <m/>
    <n v="-1"/>
    <n v="-1"/>
    <n v="-1"/>
    <n v="-1"/>
    <n v="0"/>
    <m/>
    <m/>
    <s v="Banana River A"/>
    <n v="-1"/>
    <m/>
    <m/>
    <n v="332"/>
    <x v="1"/>
    <m/>
    <x v="0"/>
    <m/>
    <n v="23.2156517783725"/>
    <n v="0.81603774539999996"/>
  </r>
  <r>
    <n v="830000"/>
    <n v="1400000"/>
    <n v="1400000"/>
    <x v="0"/>
    <x v="0"/>
    <s v="BR1-2"/>
    <s v="62-304.520 (9), F.A.C."/>
    <n v="0.67"/>
    <n v="0.72"/>
    <s v="Natural Lands"/>
    <n v="3.94914463851E-3"/>
    <n v="2407.02219507368"/>
    <n v="4.3193279094763097"/>
    <n v="0.51418984151198999"/>
    <n v="1.7057650655670002E-2"/>
    <n v="2.0306100557799999E-3"/>
    <n v="9.5056787964498195"/>
    <n v="5300"/>
    <s v="Reservoirs"/>
    <n v="5300"/>
    <s v="US Air Force                                    Brevard County"/>
    <s v="US Air Force"/>
    <m/>
    <m/>
    <s v="Natural Lands"/>
    <n v="0"/>
    <n v="1"/>
    <n v="1.7057650655670002E-2"/>
    <n v="2.0306100557799999E-3"/>
    <n v="9.5056787964494092"/>
    <m/>
    <n v="-1"/>
    <n v="-1"/>
    <n v="-1"/>
    <n v="-1"/>
    <n v="0"/>
    <m/>
    <m/>
    <s v="Banana River A"/>
    <n v="-1"/>
    <m/>
    <m/>
    <n v="332"/>
    <x v="1"/>
    <m/>
    <x v="0"/>
    <m/>
    <n v="19.985534120764498"/>
    <n v="7.7093908000000003E-3"/>
  </r>
  <r>
    <n v="830000"/>
    <n v="1400000"/>
    <n v="1400000"/>
    <x v="0"/>
    <x v="0"/>
    <s v="BR1-2"/>
    <s v="62-304.520 (9), F.A.C."/>
    <n v="0.67"/>
    <n v="0.72"/>
    <s v="Natural Lands"/>
    <n v="0.26856211991529999"/>
    <n v="1777.36117685614"/>
    <n v="1.13730253627555"/>
    <n v="0.13827217960071"/>
    <n v="0.30543638012721003"/>
    <n v="3.7134669678869997E-2"/>
    <n v="477.33188551164602"/>
    <n v="3200"/>
    <s v="Shrub and Brushland"/>
    <n v="3200"/>
    <s v="US Air Force                                    Brevard County"/>
    <s v="US Air Force"/>
    <m/>
    <m/>
    <s v="Natural Lands"/>
    <n v="0"/>
    <n v="1"/>
    <n v="0.30543638012721003"/>
    <n v="3.7134669678869997E-2"/>
    <n v="477.33188551164602"/>
    <m/>
    <n v="-1"/>
    <n v="-1"/>
    <n v="-1"/>
    <n v="-1"/>
    <n v="0"/>
    <m/>
    <m/>
    <s v="Banana River A"/>
    <n v="-1"/>
    <m/>
    <m/>
    <n v="332"/>
    <x v="1"/>
    <m/>
    <x v="0"/>
    <m/>
    <n v="155.04601830663799"/>
    <n v="0.38713048300000003"/>
  </r>
  <r>
    <n v="830000"/>
    <n v="1400000"/>
    <n v="1400000"/>
    <x v="0"/>
    <x v="0"/>
    <s v="BR1-2"/>
    <s v="62-304.520 (9), F.A.C."/>
    <n v="0.67"/>
    <n v="0.72"/>
    <s v="Natural Lands"/>
    <n v="0.17842430117451"/>
    <n v="1777.36117685614"/>
    <n v="1.13730253627555"/>
    <n v="0.13827217960071"/>
    <n v="0.20292241025895999"/>
    <n v="2.4671117017130002E-2"/>
    <n v="317.12442591526099"/>
    <n v="5300"/>
    <s v="Reservoirs"/>
    <n v="5300"/>
    <s v="US Air Force                                    Brevard County"/>
    <s v="US Air Force"/>
    <m/>
    <m/>
    <s v="Natural Lands"/>
    <n v="0"/>
    <n v="1"/>
    <n v="0.20292241025895999"/>
    <n v="2.4671117017130002E-2"/>
    <n v="317.12442591526099"/>
    <m/>
    <n v="-1"/>
    <n v="-1"/>
    <n v="-1"/>
    <n v="-1"/>
    <n v="0"/>
    <m/>
    <m/>
    <s v="Banana River A"/>
    <n v="-1"/>
    <m/>
    <m/>
    <n v="332"/>
    <x v="1"/>
    <m/>
    <x v="0"/>
    <m/>
    <n v="116.16447499764401"/>
    <n v="0.25719742569999998"/>
  </r>
  <r>
    <n v="830000"/>
    <n v="1400000"/>
    <n v="1400000"/>
    <x v="0"/>
    <x v="0"/>
    <s v="BR1-2"/>
    <s v="62-304.520 (9), F.A.C."/>
    <n v="0.67"/>
    <n v="0.72"/>
    <s v="US Air Force"/>
    <n v="0.170777116911"/>
    <n v="1777.36117685614"/>
    <n v="1.13730253627555"/>
    <n v="0.13827217960071"/>
    <n v="0.19422524820070999"/>
    <n v="2.3613724181210001E-2"/>
    <n v="303.53261749304102"/>
    <n v="1730"/>
    <s v="Military"/>
    <n v="1730"/>
    <s v="US Air Force                                    Brevard County"/>
    <s v="US Air Force"/>
    <m/>
    <m/>
    <m/>
    <n v="0"/>
    <n v="1"/>
    <n v="0.19422524820070999"/>
    <n v="2.3613724181210001E-2"/>
    <n v="303.53261749304102"/>
    <m/>
    <n v="-1"/>
    <n v="-1"/>
    <n v="-1"/>
    <n v="-1"/>
    <n v="0"/>
    <m/>
    <m/>
    <s v="Banana River A"/>
    <n v="-1"/>
    <m/>
    <m/>
    <n v="332"/>
    <x v="1"/>
    <m/>
    <x v="0"/>
    <m/>
    <n v="110.317946905089"/>
    <n v="0.24617406119999999"/>
  </r>
  <r>
    <n v="830000"/>
    <n v="1400000"/>
    <n v="1400000"/>
    <x v="0"/>
    <x v="0"/>
    <s v="BR1-2"/>
    <s v="62-304.520 (9), F.A.C."/>
    <n v="0.67"/>
    <n v="0.72"/>
    <s v="US Air Force"/>
    <n v="0.61776345378298003"/>
    <n v="3317.3695065504098"/>
    <n v="6.5489573995347898"/>
    <n v="0.88523580727230999"/>
    <n v="4.0457065418142202"/>
    <n v="0.54686632971291005"/>
    <n v="2049.3496438409202"/>
    <n v="1730"/>
    <s v="Military"/>
    <n v="1730"/>
    <s v="US Air Force                                    Brevard County"/>
    <s v="US Air Force"/>
    <m/>
    <m/>
    <m/>
    <n v="0"/>
    <n v="1"/>
    <n v="4.0457065418142202"/>
    <n v="0.54686632971291005"/>
    <n v="2049.3496438409202"/>
    <m/>
    <n v="-1"/>
    <n v="-1"/>
    <n v="-1"/>
    <n v="-1"/>
    <n v="0"/>
    <m/>
    <m/>
    <s v="Banana River A"/>
    <n v="-1"/>
    <m/>
    <m/>
    <n v="332"/>
    <x v="1"/>
    <m/>
    <x v="0"/>
    <m/>
    <n v="200.000000018626"/>
    <n v="1.6620840583000001"/>
  </r>
  <r>
    <n v="830000"/>
    <n v="1400000"/>
    <n v="1400000"/>
    <x v="0"/>
    <x v="0"/>
    <s v="BR1-2"/>
    <s v="62-304.520 (9), F.A.C."/>
    <n v="0.67"/>
    <n v="0.72"/>
    <s v="Natural Lands"/>
    <n v="0.61776345378298003"/>
    <n v="2379.72048175698"/>
    <n v="4.66723821377549"/>
    <n v="0.63841558436461998"/>
    <n v="2.8832491985698598"/>
    <n v="0.39438981634596998"/>
    <n v="1470.10434384829"/>
    <n v="3200"/>
    <s v="Shrub and Brushland"/>
    <n v="3200"/>
    <s v="US Air Force                                    Brevard County"/>
    <s v="US Air Force"/>
    <m/>
    <m/>
    <s v="Natural Lands"/>
    <n v="0"/>
    <n v="1"/>
    <n v="2.8832491985698598"/>
    <n v="0.39438981634596998"/>
    <n v="1470.10434384829"/>
    <m/>
    <n v="-1"/>
    <n v="-1"/>
    <n v="-1"/>
    <n v="-1"/>
    <n v="0"/>
    <m/>
    <m/>
    <s v="Banana River A"/>
    <n v="-1"/>
    <m/>
    <m/>
    <n v="332"/>
    <x v="1"/>
    <m/>
    <x v="0"/>
    <m/>
    <n v="200.000000018626"/>
    <n v="1.1922987379000001"/>
  </r>
  <r>
    <n v="830000"/>
    <n v="1400000"/>
    <n v="1400000"/>
    <x v="0"/>
    <x v="0"/>
    <s v="BR1-2"/>
    <s v="62-304.520 (9), F.A.C."/>
    <n v="0.67"/>
    <n v="0.72"/>
    <s v="Natural Lands"/>
    <n v="0.30998079317880001"/>
    <n v="2763.1081240439298"/>
    <n v="5.6833277039875201"/>
    <n v="0.76582476701085"/>
    <n v="1.7617224295771201"/>
    <n v="0.23739096871399001"/>
    <n v="856.51044792993503"/>
    <n v="3200"/>
    <s v="Shrub and Brushland"/>
    <n v="3200"/>
    <s v="US Air Force                                    Brevard County"/>
    <s v="US Air Force"/>
    <m/>
    <m/>
    <s v="Natural Lands"/>
    <n v="0"/>
    <n v="1"/>
    <n v="1.7617224295771201"/>
    <n v="0.23739096871399001"/>
    <n v="876.58093525003096"/>
    <m/>
    <n v="-1"/>
    <n v="-1"/>
    <n v="-1"/>
    <n v="-1"/>
    <n v="0"/>
    <m/>
    <m/>
    <s v="Banana River A"/>
    <n v="-1"/>
    <m/>
    <m/>
    <n v="332"/>
    <x v="1"/>
    <m/>
    <x v="0"/>
    <m/>
    <n v="146.08780728281801"/>
    <n v="0.71093344300000005"/>
  </r>
  <r>
    <n v="830000"/>
    <n v="1400000"/>
    <n v="1400000"/>
    <x v="0"/>
    <x v="0"/>
    <s v="BR1-2"/>
    <s v="62-304.520 (9), F.A.C."/>
    <n v="0.67"/>
    <n v="0.72"/>
    <s v="Natural Lands"/>
    <n v="9.5188506813920007E-2"/>
    <n v="2763.1081240439298"/>
    <n v="5.6833277039875201"/>
    <n v="0.76582476701085"/>
    <n v="0.54098747787674994"/>
    <n v="7.2897716052879993E-2"/>
    <n v="263.016136493153"/>
    <n v="3100"/>
    <s v="Herbaceous Dry Prairie"/>
    <n v="3100"/>
    <s v="US Air Force                                    Brevard County"/>
    <s v="US Air Force"/>
    <m/>
    <m/>
    <s v="Natural Lands"/>
    <n v="0"/>
    <n v="1"/>
    <n v="0.54098747787674994"/>
    <n v="7.2897716052879993E-2"/>
    <n v="490.76633940046997"/>
    <m/>
    <n v="-1"/>
    <n v="-1"/>
    <n v="-1"/>
    <n v="-1"/>
    <n v="0"/>
    <m/>
    <m/>
    <s v="Banana River A"/>
    <n v="-1"/>
    <m/>
    <m/>
    <n v="332"/>
    <x v="1"/>
    <m/>
    <x v="0"/>
    <m/>
    <n v="101.195025452142"/>
    <n v="0.3980262282"/>
  </r>
  <r>
    <n v="830000"/>
    <n v="1400000"/>
    <n v="1400000"/>
    <x v="0"/>
    <x v="0"/>
    <s v="BR1-2"/>
    <s v="62-304.520 (9), F.A.C."/>
    <n v="0.67"/>
    <n v="0.72"/>
    <s v="US Air Force"/>
    <n v="0.61776345362188001"/>
    <n v="3304.3271643605399"/>
    <n v="6.1905473971371396"/>
    <n v="0.83037522786771001"/>
    <n v="3.8242939398654201"/>
    <n v="0.51297546856961995"/>
    <n v="2041.29256095198"/>
    <n v="1730"/>
    <s v="Military"/>
    <n v="1730"/>
    <s v="US Air Force                                    Brevard County"/>
    <s v="US Air Force"/>
    <m/>
    <m/>
    <m/>
    <n v="0"/>
    <n v="1"/>
    <n v="3.8242939398654201"/>
    <n v="0.51297546856961995"/>
    <n v="2041.29256095198"/>
    <m/>
    <n v="-1"/>
    <n v="-1"/>
    <n v="-1"/>
    <n v="-1"/>
    <n v="0"/>
    <m/>
    <m/>
    <s v="Banana River A"/>
    <n v="-1"/>
    <m/>
    <m/>
    <n v="332"/>
    <x v="1"/>
    <m/>
    <x v="0"/>
    <m/>
    <n v="199.99999999254899"/>
    <n v="1.6555495223000001"/>
  </r>
  <r>
    <n v="830000"/>
    <n v="1400000"/>
    <n v="1400000"/>
    <x v="0"/>
    <x v="0"/>
    <s v="BR1-2"/>
    <s v="62-304.520 (9), F.A.C."/>
    <n v="0.67"/>
    <n v="0.72"/>
    <s v="US Air Force"/>
    <n v="0.49321763261271001"/>
    <n v="3363.7210641193001"/>
    <n v="6.8991688190679197"/>
    <n v="0.93483388400023004"/>
    <n v="3.4027917119361502"/>
    <n v="0.46107655515273999"/>
    <n v="1659.0465400144401"/>
    <n v="1730"/>
    <s v="Military"/>
    <n v="1730"/>
    <s v="US Air Force                                    Brevard County"/>
    <s v="US Air Force"/>
    <m/>
    <m/>
    <m/>
    <n v="0"/>
    <n v="1"/>
    <n v="3.4027917119361502"/>
    <n v="0.46107655515273999"/>
    <n v="1659.0465400144401"/>
    <m/>
    <n v="-1"/>
    <n v="-1"/>
    <n v="-1"/>
    <n v="-1"/>
    <n v="0"/>
    <m/>
    <m/>
    <s v="Banana River A"/>
    <n v="-1"/>
    <m/>
    <m/>
    <n v="332"/>
    <x v="1"/>
    <m/>
    <x v="0"/>
    <m/>
    <n v="181.89830909330499"/>
    <n v="1.3455365288000001"/>
  </r>
  <r>
    <n v="830000"/>
    <n v="1400000"/>
    <n v="1400000"/>
    <x v="0"/>
    <x v="0"/>
    <s v="BR1-2"/>
    <s v="62-304.520 (9), F.A.C."/>
    <n v="0.67"/>
    <n v="0.72"/>
    <s v="US Air Force"/>
    <n v="9.3119797811300007E-3"/>
    <n v="3363.7210641193001"/>
    <n v="6.8991688190679197"/>
    <n v="0.93483388400023004"/>
    <n v="6.4244920549759998E-2"/>
    <n v="8.7051542265200003E-3"/>
    <n v="31.322902538440001"/>
    <n v="1730"/>
    <s v="Military"/>
    <n v="1730"/>
    <s v="US Air Force                                    Brevard County"/>
    <s v="US Air Force"/>
    <m/>
    <m/>
    <m/>
    <n v="0"/>
    <n v="1"/>
    <n v="6.4244920549759998E-2"/>
    <n v="8.7051542265200003E-3"/>
    <n v="31.3229025384416"/>
    <m/>
    <n v="-1"/>
    <n v="-1"/>
    <n v="-1"/>
    <n v="-1"/>
    <n v="0"/>
    <m/>
    <m/>
    <s v="Banana River A"/>
    <n v="-1"/>
    <m/>
    <m/>
    <n v="332"/>
    <x v="1"/>
    <m/>
    <x v="0"/>
    <m/>
    <n v="30.3978116765559"/>
    <n v="2.5403813899999999E-2"/>
  </r>
  <r>
    <n v="830000"/>
    <n v="1400000"/>
    <n v="1400000"/>
    <x v="0"/>
    <x v="0"/>
    <s v="BR1-2"/>
    <s v="62-304.520 (9), F.A.C."/>
    <n v="0.67"/>
    <n v="0.72"/>
    <s v="US Air Force"/>
    <n v="0.11523380817073001"/>
    <n v="3363.7210641193001"/>
    <n v="6.8991688190679197"/>
    <n v="0.93483388400023004"/>
    <n v="0.79501749623397999"/>
    <n v="0.10772446846038"/>
    <n v="387.61438784258098"/>
    <n v="8140"/>
    <s v="Roads and Highways"/>
    <n v="8140"/>
    <s v="US Air Force                                    Brevard County"/>
    <s v="US Air Force"/>
    <m/>
    <m/>
    <m/>
    <n v="0"/>
    <n v="1"/>
    <n v="0.79501749623397999"/>
    <n v="0.10772446846038"/>
    <n v="387.61438784258098"/>
    <m/>
    <n v="-1"/>
    <n v="-1"/>
    <n v="-1"/>
    <n v="-1"/>
    <n v="0"/>
    <m/>
    <m/>
    <s v="Banana River A"/>
    <n v="-1"/>
    <m/>
    <m/>
    <n v="332"/>
    <x v="1"/>
    <m/>
    <x v="0"/>
    <m/>
    <n v="106.41621381369799"/>
    <n v="0.31436690010000001"/>
  </r>
  <r>
    <n v="830000"/>
    <n v="1400000"/>
    <n v="1400000"/>
    <x v="0"/>
    <x v="0"/>
    <s v="BR1-2"/>
    <s v="62-304.520 (9), F.A.C."/>
    <n v="0.67"/>
    <n v="0.72"/>
    <s v="US Air Force"/>
    <n v="0.61776345359886997"/>
    <n v="3309.11409288807"/>
    <n v="6.2438071658992804"/>
    <n v="0.84136364672177999"/>
    <n v="3.8571958784113298"/>
    <n v="0.51976371213139005"/>
    <n v="2044.24975037524"/>
    <n v="1730"/>
    <s v="Military"/>
    <n v="1730"/>
    <s v="US Air Force                                    Brevard County"/>
    <s v="US Air Force"/>
    <m/>
    <m/>
    <m/>
    <n v="0"/>
    <n v="1"/>
    <n v="3.8571958784113298"/>
    <n v="0.51976371213139005"/>
    <n v="2044.24975037524"/>
    <m/>
    <n v="-1"/>
    <n v="-1"/>
    <n v="-1"/>
    <n v="-1"/>
    <n v="0"/>
    <m/>
    <m/>
    <s v="Banana River A"/>
    <n v="-1"/>
    <m/>
    <m/>
    <n v="332"/>
    <x v="1"/>
    <m/>
    <x v="0"/>
    <m/>
    <n v="199.99999998882399"/>
    <n v="1.6579478915999999"/>
  </r>
  <r>
    <n v="830000"/>
    <n v="1400000"/>
    <n v="1400000"/>
    <x v="0"/>
    <x v="0"/>
    <s v="BR1-2"/>
    <s v="62-304.520 (9), F.A.C."/>
    <n v="0.67"/>
    <n v="0.72"/>
    <s v="US Air Force"/>
    <n v="0.61776345366790997"/>
    <n v="3336.6867457933799"/>
    <n v="6.2217533075927101"/>
    <n v="0.83200761781332"/>
    <n v="3.8435718111682302"/>
    <n v="0.51398389945836997"/>
    <n v="2061.28312788927"/>
    <n v="1730"/>
    <s v="Military"/>
    <n v="1730"/>
    <s v="US Air Force                                    Brevard County"/>
    <s v="US Air Force"/>
    <m/>
    <m/>
    <m/>
    <n v="0"/>
    <n v="1"/>
    <n v="3.8435718111682302"/>
    <n v="0.51398389945836997"/>
    <n v="2061.28312788927"/>
    <m/>
    <n v="-1"/>
    <n v="-1"/>
    <n v="-1"/>
    <n v="-1"/>
    <n v="0"/>
    <m/>
    <m/>
    <s v="Banana River A"/>
    <n v="-1"/>
    <m/>
    <m/>
    <n v="332"/>
    <x v="1"/>
    <m/>
    <x v="0"/>
    <m/>
    <n v="200"/>
    <n v="1.6717624718999999"/>
  </r>
  <r>
    <n v="830000"/>
    <n v="1400000"/>
    <n v="1400000"/>
    <x v="0"/>
    <x v="0"/>
    <s v="BR1-2"/>
    <s v="62-304.520 (9), F.A.C."/>
    <n v="0.67"/>
    <n v="0.72"/>
    <s v="US Air Force"/>
    <n v="7.9984857845879997E-2"/>
    <n v="3373.5407744302902"/>
    <n v="6.8657499389418097"/>
    <n v="0.91922867432578004"/>
    <n v="0.54915603287164005"/>
    <n v="7.3524374843800006E-2"/>
    <n v="269.83217928009998"/>
    <n v="1730"/>
    <s v="Military"/>
    <n v="1730"/>
    <s v="US Air Force                                    Brevard County"/>
    <s v="US Air Force"/>
    <m/>
    <m/>
    <m/>
    <n v="0"/>
    <n v="1"/>
    <n v="0.54915603287164005"/>
    <n v="7.3524374843800006E-2"/>
    <n v="1364.8130422459401"/>
    <m/>
    <n v="-1"/>
    <n v="-1"/>
    <n v="-1"/>
    <n v="-1"/>
    <n v="0"/>
    <m/>
    <m/>
    <s v="Banana River A"/>
    <n v="-1"/>
    <m/>
    <m/>
    <n v="332"/>
    <x v="1"/>
    <m/>
    <x v="0"/>
    <m/>
    <n v="88.809583927360194"/>
    <n v="1.1069043327000001"/>
  </r>
  <r>
    <n v="830000"/>
    <n v="1400000"/>
    <n v="1400000"/>
    <x v="0"/>
    <x v="0"/>
    <s v="BR1-2"/>
    <s v="62-304.520 (9), F.A.C."/>
    <n v="0.67"/>
    <n v="0.72"/>
    <s v="US Air Force"/>
    <n v="8.6474594070000006E-5"/>
    <n v="3370.5733285740598"/>
    <n v="7.4017960056580803"/>
    <n v="0.98174200130759004"/>
    <n v="6.4006730497000001E-4"/>
    <n v="8.4895741039999999E-5"/>
    <n v="0.29146896037161002"/>
    <n v="1730"/>
    <s v="Military"/>
    <n v="1730"/>
    <s v="US Air Force                                    Brevard County"/>
    <s v="US Air Force"/>
    <m/>
    <m/>
    <m/>
    <n v="0"/>
    <n v="1"/>
    <n v="6.4006730497000001E-4"/>
    <n v="8.4895741039999999E-5"/>
    <n v="0.29146896035434"/>
    <m/>
    <n v="-1"/>
    <n v="-1"/>
    <n v="-1"/>
    <n v="-1"/>
    <n v="0"/>
    <m/>
    <m/>
    <s v="Banana River A"/>
    <n v="-1"/>
    <m/>
    <m/>
    <n v="332"/>
    <x v="1"/>
    <m/>
    <x v="0"/>
    <m/>
    <n v="19.106802878425999"/>
    <n v="2.3639010000000001E-4"/>
  </r>
  <r>
    <n v="830000"/>
    <n v="1400000"/>
    <n v="1400000"/>
    <x v="0"/>
    <x v="0"/>
    <s v="BR1-2"/>
    <s v="62-304.520 (9), F.A.C."/>
    <n v="0.67"/>
    <n v="0.72"/>
    <s v="US Air Force"/>
    <n v="0.20313006807962"/>
    <n v="3370.5733285740598"/>
    <n v="7.4017960056580803"/>
    <n v="0.98174200130759004"/>
    <n v="1.50352732654083"/>
    <n v="0.19942131956223999"/>
    <n v="684.66478970062406"/>
    <n v="1730"/>
    <s v="Military"/>
    <n v="1730"/>
    <s v="US Air Force                                    Brevard County"/>
    <s v="US Air Force"/>
    <m/>
    <m/>
    <m/>
    <n v="0"/>
    <n v="1"/>
    <n v="1.50352732654083"/>
    <n v="0.19942131956223999"/>
    <n v="684.66478970062406"/>
    <m/>
    <n v="-1"/>
    <n v="-1"/>
    <n v="-1"/>
    <n v="-1"/>
    <n v="0"/>
    <m/>
    <m/>
    <s v="Banana River A"/>
    <n v="-1"/>
    <m/>
    <m/>
    <n v="332"/>
    <x v="1"/>
    <m/>
    <x v="0"/>
    <m/>
    <n v="137.084926599478"/>
    <n v="0.55528368989999999"/>
  </r>
  <r>
    <n v="830000"/>
    <n v="1400000"/>
    <n v="1400000"/>
    <x v="0"/>
    <x v="0"/>
    <s v="BR1-2"/>
    <s v="62-304.520 (9), F.A.C."/>
    <n v="0.67"/>
    <n v="0.72"/>
    <s v="US Air Force"/>
    <n v="2.1249761651E-4"/>
    <n v="3370.5733285740598"/>
    <n v="7.4017960056580803"/>
    <n v="0.98174200130759004"/>
    <n v="1.5728640091E-3"/>
    <n v="2.0861783530000001E-4"/>
    <n v="0.71623879859753004"/>
    <n v="1730"/>
    <s v="Military"/>
    <n v="1730"/>
    <s v="US Air Force                                    Brevard County"/>
    <s v="US Air Force"/>
    <m/>
    <m/>
    <m/>
    <n v="0"/>
    <n v="1"/>
    <n v="1.5728640091E-3"/>
    <n v="2.0861783530000001E-4"/>
    <n v="0.71623878992633006"/>
    <m/>
    <n v="-1"/>
    <n v="-1"/>
    <n v="-1"/>
    <n v="-1"/>
    <n v="0"/>
    <m/>
    <m/>
    <s v="Banana River A"/>
    <n v="-1"/>
    <m/>
    <m/>
    <n v="332"/>
    <x v="1"/>
    <m/>
    <x v="0"/>
    <m/>
    <n v="34.6535467171595"/>
    <n v="5.8089120000000001E-4"/>
  </r>
  <r>
    <n v="830000"/>
    <n v="1400000"/>
    <n v="1400000"/>
    <x v="0"/>
    <x v="0"/>
    <s v="BR1-2"/>
    <s v="62-304.520 (9), F.A.C."/>
    <n v="0.67"/>
    <n v="0.72"/>
    <s v="US Air Force"/>
    <n v="0.11226099687657"/>
    <n v="3370.5733285740598"/>
    <n v="7.4017960056580803"/>
    <n v="0.98174200130759004"/>
    <n v="0.83093299827219003"/>
    <n v="0.11021133574238"/>
    <n v="378.38392191130299"/>
    <n v="1730"/>
    <s v="Military"/>
    <n v="1730"/>
    <s v="US Air Force                                    Brevard County"/>
    <s v="US Air Force"/>
    <m/>
    <m/>
    <m/>
    <n v="0"/>
    <n v="1"/>
    <n v="0.83093299827219003"/>
    <n v="0.11021133574238"/>
    <n v="378.38392191130299"/>
    <m/>
    <n v="-1"/>
    <n v="-1"/>
    <n v="-1"/>
    <n v="-1"/>
    <n v="0"/>
    <m/>
    <m/>
    <s v="Banana River A"/>
    <n v="-1"/>
    <m/>
    <m/>
    <n v="332"/>
    <x v="1"/>
    <m/>
    <x v="0"/>
    <m/>
    <n v="96.886836189530101"/>
    <n v="0.3068807153"/>
  </r>
  <r>
    <n v="830000"/>
    <n v="1400000"/>
    <n v="1400000"/>
    <x v="0"/>
    <x v="0"/>
    <s v="BR1-2"/>
    <s v="62-304.520 (9), F.A.C."/>
    <n v="0.67"/>
    <n v="0.72"/>
    <s v="US Air Force"/>
    <n v="0.30171702262938999"/>
    <n v="3370.5733285740598"/>
    <n v="7.4017960056580803"/>
    <n v="0.98174200130759004"/>
    <n v="2.2332478529372701"/>
    <n v="0.29620827362474"/>
    <n v="1016.95934925139"/>
    <n v="8140"/>
    <s v="Roads and Highways"/>
    <n v="8140"/>
    <s v="US Air Force                                    Brevard County"/>
    <s v="US Air Force"/>
    <m/>
    <m/>
    <m/>
    <n v="0"/>
    <n v="1"/>
    <n v="2.2332478529372701"/>
    <n v="0.29620827362474"/>
    <n v="1016.95934926001"/>
    <m/>
    <n v="-1"/>
    <n v="-1"/>
    <n v="-1"/>
    <n v="-1"/>
    <n v="0"/>
    <m/>
    <m/>
    <s v="Banana River A"/>
    <n v="-1"/>
    <m/>
    <m/>
    <n v="332"/>
    <x v="1"/>
    <m/>
    <x v="0"/>
    <m/>
    <n v="163.82471185009999"/>
    <n v="0.8247845493"/>
  </r>
  <r>
    <n v="830000"/>
    <n v="1400000"/>
    <n v="1400000"/>
    <x v="0"/>
    <x v="0"/>
    <s v="BR1-2"/>
    <s v="62-304.520 (9), F.A.C."/>
    <n v="0.67"/>
    <n v="0.72"/>
    <s v="US Air Force"/>
    <n v="0.12763699261832001"/>
    <n v="3346.1392449128398"/>
    <n v="6.3536965421848297"/>
    <n v="0.86099685133769999"/>
    <n v="0.81096671865390002"/>
    <n v="0.10989504875858"/>
    <n v="427.09115010281801"/>
    <n v="1730"/>
    <s v="Military"/>
    <n v="1730"/>
    <s v="US Air Force                                    Brevard County"/>
    <s v="US Air Force"/>
    <m/>
    <m/>
    <m/>
    <n v="0"/>
    <n v="1"/>
    <n v="0.81096671865390002"/>
    <n v="0.10989504875858"/>
    <n v="1925.3954694779"/>
    <m/>
    <n v="-1"/>
    <n v="-1"/>
    <n v="-1"/>
    <n v="-1"/>
    <n v="0"/>
    <m/>
    <m/>
    <s v="Banana River A"/>
    <n v="-1"/>
    <m/>
    <m/>
    <n v="332"/>
    <x v="1"/>
    <m/>
    <x v="0"/>
    <m/>
    <n v="116.55754504574099"/>
    <n v="1.5615535032000001"/>
  </r>
  <r>
    <n v="830000"/>
    <n v="1400000"/>
    <n v="1400000"/>
    <x v="0"/>
    <x v="0"/>
    <s v="BR1-2"/>
    <s v="62-304.520 (9), F.A.C."/>
    <n v="0.67"/>
    <n v="0.72"/>
    <s v="Natural Lands"/>
    <n v="0.61337422749159998"/>
    <n v="586.99864019470203"/>
    <n v="0"/>
    <n v="0"/>
    <n v="0"/>
    <n v="0"/>
    <n v="360.04983746804999"/>
    <n v="5300"/>
    <s v="Reservoirs"/>
    <n v="5300"/>
    <s v="US Air Force                                    Brevard County"/>
    <s v="US Air Force"/>
    <m/>
    <m/>
    <s v="Natural Lands"/>
    <n v="0"/>
    <n v="1"/>
    <n v="0"/>
    <n v="0"/>
    <n v="360.04983746804999"/>
    <m/>
    <n v="-1"/>
    <n v="-1"/>
    <n v="-1"/>
    <n v="-1"/>
    <n v="0"/>
    <m/>
    <m/>
    <s v="Banana River A"/>
    <n v="-1"/>
    <m/>
    <m/>
    <n v="332"/>
    <x v="1"/>
    <m/>
    <x v="0"/>
    <m/>
    <n v="196.619384950388"/>
    <n v="0.29201122260000001"/>
  </r>
  <r>
    <n v="830000"/>
    <n v="1400000"/>
    <n v="1400000"/>
    <x v="0"/>
    <x v="0"/>
    <s v="BR1-2"/>
    <s v="62-304.520 (9), F.A.C."/>
    <n v="0.67"/>
    <n v="0.72"/>
    <s v="US Air Force"/>
    <n v="4.3893843594700003E-3"/>
    <n v="586.99864019470203"/>
    <n v="0"/>
    <n v="0"/>
    <n v="0"/>
    <n v="0"/>
    <n v="2.5765626503025398"/>
    <n v="1730"/>
    <s v="Military"/>
    <n v="1730"/>
    <s v="US Air Force                                    Brevard County"/>
    <s v="US Air Force"/>
    <m/>
    <m/>
    <m/>
    <n v="0"/>
    <n v="1"/>
    <n v="0"/>
    <n v="0"/>
    <n v="2.5765626503025998"/>
    <m/>
    <n v="-1"/>
    <n v="-1"/>
    <n v="-1"/>
    <n v="-1"/>
    <n v="0"/>
    <m/>
    <m/>
    <s v="Banana River A"/>
    <n v="-1"/>
    <m/>
    <m/>
    <n v="332"/>
    <x v="1"/>
    <m/>
    <x v="0"/>
    <m/>
    <n v="21.0177968725814"/>
    <n v="2.0896695999999999E-3"/>
  </r>
  <r>
    <n v="830000"/>
    <n v="1400000"/>
    <n v="1400000"/>
    <x v="0"/>
    <x v="0"/>
    <s v="BR1-2"/>
    <s v="62-304.520 (9), F.A.C."/>
    <n v="0.67"/>
    <n v="0.72"/>
    <s v="Natural Lands"/>
    <n v="5.9879803890199998E-3"/>
    <n v="769.50548368892203"/>
    <n v="0"/>
    <n v="0"/>
    <n v="0"/>
    <n v="0"/>
    <n v="4.6077837455787698"/>
    <n v="6120"/>
    <s v="Mangrove swamp"/>
    <n v="6120"/>
    <s v="US Air Force                                    Brevard County"/>
    <s v="US Air Force"/>
    <m/>
    <m/>
    <s v="Natural Lands"/>
    <n v="0"/>
    <n v="1"/>
    <n v="0"/>
    <n v="0"/>
    <n v="66.661098026846702"/>
    <m/>
    <n v="-1"/>
    <n v="-1"/>
    <n v="-1"/>
    <n v="-1"/>
    <n v="0"/>
    <m/>
    <m/>
    <s v="Banana River A"/>
    <n v="-1"/>
    <m/>
    <m/>
    <n v="332"/>
    <x v="1"/>
    <m/>
    <x v="0"/>
    <m/>
    <n v="39.9086907078321"/>
    <n v="5.4064150900000003E-2"/>
  </r>
  <r>
    <n v="830000"/>
    <n v="1400000"/>
    <n v="1400000"/>
    <x v="0"/>
    <x v="0"/>
    <s v="BR1-2"/>
    <s v="62-304.520 (9), F.A.C."/>
    <n v="0.67"/>
    <n v="0.72"/>
    <s v="Natural Lands"/>
    <n v="0.48482596502790998"/>
    <n v="769.50548368892203"/>
    <n v="0"/>
    <n v="0"/>
    <n v="0"/>
    <n v="0"/>
    <n v="373.07623872375098"/>
    <n v="5300"/>
    <s v="Reservoirs"/>
    <n v="5300"/>
    <s v="US Air Force                                    Brevard County"/>
    <s v="US Air Force"/>
    <m/>
    <m/>
    <s v="Natural Lands"/>
    <n v="0"/>
    <n v="1"/>
    <n v="0"/>
    <n v="0"/>
    <n v="408.711267317183"/>
    <m/>
    <n v="-1"/>
    <n v="-1"/>
    <n v="-1"/>
    <n v="-1"/>
    <n v="0"/>
    <m/>
    <m/>
    <s v="Banana River A"/>
    <n v="-1"/>
    <m/>
    <m/>
    <n v="332"/>
    <x v="1"/>
    <m/>
    <x v="0"/>
    <m/>
    <n v="182.399975870623"/>
    <n v="0.3314771024"/>
  </r>
  <r>
    <n v="830000"/>
    <n v="1400000"/>
    <n v="1400000"/>
    <x v="0"/>
    <x v="0"/>
    <s v="BR1-2"/>
    <s v="62-304.520 (9), F.A.C."/>
    <n v="0.67"/>
    <n v="0.72"/>
    <s v="US Air Force"/>
    <n v="0.34321344122398001"/>
    <n v="3360.91480151409"/>
    <n v="6.5574069449015902"/>
    <n v="0.87905700828475997"/>
    <n v="2.2505902030657401"/>
    <n v="0.30170418084547002"/>
    <n v="1153.51113468828"/>
    <n v="1730"/>
    <s v="Military"/>
    <n v="1730"/>
    <s v="US Air Force                                    Brevard County"/>
    <s v="US Air Force"/>
    <m/>
    <m/>
    <m/>
    <n v="0"/>
    <n v="1"/>
    <n v="2.2505902030657401"/>
    <n v="0.30170418084547002"/>
    <n v="1153.51113468828"/>
    <m/>
    <n v="-1"/>
    <n v="-1"/>
    <n v="-1"/>
    <n v="-1"/>
    <n v="0"/>
    <m/>
    <m/>
    <s v="Banana River A"/>
    <n v="-1"/>
    <m/>
    <m/>
    <n v="332"/>
    <x v="1"/>
    <m/>
    <x v="0"/>
    <m/>
    <n v="165.96979215007701"/>
    <n v="0.93553214490000003"/>
  </r>
  <r>
    <n v="830000"/>
    <n v="1400000"/>
    <n v="1400000"/>
    <x v="0"/>
    <x v="0"/>
    <s v="BR1-2"/>
    <s v="62-304.520 (9), F.A.C."/>
    <n v="0.67"/>
    <n v="0.72"/>
    <s v="US Air Force"/>
    <n v="0.18345386215453"/>
    <n v="3360.91480151409"/>
    <n v="6.5574069449015902"/>
    <n v="0.87905700828475997"/>
    <n v="1.2029816297611799"/>
    <n v="0.16126640322385"/>
    <n v="616.57280071010905"/>
    <n v="8140"/>
    <s v="Roads and Highways"/>
    <n v="8140"/>
    <s v="US Air Force                                    Brevard County"/>
    <s v="US Air Force"/>
    <m/>
    <m/>
    <m/>
    <n v="0"/>
    <n v="1"/>
    <n v="1.2029816297611799"/>
    <n v="0.16126640322385"/>
    <n v="616.57280071010905"/>
    <m/>
    <n v="-1"/>
    <n v="-1"/>
    <n v="-1"/>
    <n v="-1"/>
    <n v="0"/>
    <m/>
    <m/>
    <s v="Banana River A"/>
    <n v="-1"/>
    <m/>
    <m/>
    <n v="332"/>
    <x v="1"/>
    <m/>
    <x v="0"/>
    <m/>
    <n v="139.34106227311801"/>
    <n v="0.50005904359999997"/>
  </r>
  <r>
    <n v="830000"/>
    <n v="1400000"/>
    <n v="1400000"/>
    <x v="0"/>
    <x v="0"/>
    <s v="BR1-2"/>
    <s v="62-304.520 (9), F.A.C."/>
    <n v="0.67"/>
    <n v="0.72"/>
    <s v="US Air Force"/>
    <n v="9.1096199985760004E-2"/>
    <n v="3360.91480151409"/>
    <n v="6.5574069449015902"/>
    <n v="0.87905700828475997"/>
    <n v="0.59735485444082004"/>
    <n v="8.0078753025599997E-2"/>
    <n v="306.16656689385798"/>
    <n v="1730"/>
    <s v="Military"/>
    <n v="1730"/>
    <s v="US Air Force                                    Brevard County"/>
    <s v="US Air Force"/>
    <m/>
    <m/>
    <m/>
    <n v="0"/>
    <n v="1"/>
    <n v="0.59735485444082004"/>
    <n v="8.0078753025599997E-2"/>
    <n v="306.16656689385701"/>
    <m/>
    <n v="-1"/>
    <n v="-1"/>
    <n v="-1"/>
    <n v="-1"/>
    <n v="0"/>
    <m/>
    <m/>
    <s v="Banana River A"/>
    <n v="-1"/>
    <m/>
    <m/>
    <n v="332"/>
    <x v="1"/>
    <m/>
    <x v="0"/>
    <m/>
    <n v="95.050970870180507"/>
    <n v="0.24831027319999999"/>
  </r>
  <r>
    <n v="830000"/>
    <n v="1400000"/>
    <n v="1400000"/>
    <x v="0"/>
    <x v="0"/>
    <s v="BR1-2"/>
    <s v="62-304.520 (9), F.A.C."/>
    <n v="0.67"/>
    <n v="0.72"/>
    <s v="Natural Lands"/>
    <n v="0.19868042485268"/>
    <n v="2100.9716004894499"/>
    <n v="1.5386489851498799"/>
    <n v="0.19517112192760999"/>
    <n v="0.30569943406873001"/>
    <n v="3.8776681423550001E-2"/>
    <n v="417.421930188678"/>
    <n v="5300"/>
    <s v="Reservoirs"/>
    <n v="5300"/>
    <s v="US Air Force                                    Brevard County"/>
    <s v="US Air Force"/>
    <m/>
    <m/>
    <s v="Natural Lands"/>
    <n v="0"/>
    <n v="1"/>
    <n v="0.30569943406873001"/>
    <n v="3.8776681423550001E-2"/>
    <n v="417.421930188678"/>
    <m/>
    <n v="-1"/>
    <n v="-1"/>
    <n v="-1"/>
    <n v="-1"/>
    <n v="0"/>
    <m/>
    <m/>
    <s v="Banana River A"/>
    <n v="-1"/>
    <m/>
    <m/>
    <n v="332"/>
    <x v="1"/>
    <m/>
    <x v="0"/>
    <m/>
    <n v="140.74307416363101"/>
    <n v="0.3385417114"/>
  </r>
  <r>
    <n v="830000"/>
    <n v="1400000"/>
    <n v="1400000"/>
    <x v="0"/>
    <x v="0"/>
    <s v="BR1-2"/>
    <s v="62-304.520 (9), F.A.C."/>
    <n v="0.67"/>
    <n v="0.72"/>
    <s v="US Air Force"/>
    <n v="0.41908291494451"/>
    <n v="2100.9716004894499"/>
    <n v="1.5386489851498799"/>
    <n v="0.19517112192760999"/>
    <n v="0.64482150177302999"/>
    <n v="8.1792882690410004E-2"/>
    <n v="880.48130254876196"/>
    <n v="1730"/>
    <s v="Military"/>
    <n v="1730"/>
    <s v="US Air Force                                    Brevard County"/>
    <s v="US Air Force"/>
    <m/>
    <m/>
    <m/>
    <n v="0"/>
    <n v="1"/>
    <n v="0.64482150177302999"/>
    <n v="8.1792882690410004E-2"/>
    <n v="880.48130254876196"/>
    <m/>
    <n v="-1"/>
    <n v="-1"/>
    <n v="-1"/>
    <n v="-1"/>
    <n v="0"/>
    <m/>
    <m/>
    <s v="Banana River A"/>
    <n v="-1"/>
    <m/>
    <m/>
    <n v="332"/>
    <x v="1"/>
    <m/>
    <x v="0"/>
    <m/>
    <n v="177.148955769694"/>
    <n v="0.71409675790000005"/>
  </r>
  <r>
    <n v="830000"/>
    <n v="1400000"/>
    <n v="1400000"/>
    <x v="0"/>
    <x v="0"/>
    <s v="BR1-2"/>
    <s v="62-304.520 (9), F.A.C."/>
    <n v="0.67"/>
    <n v="0.72"/>
    <s v="US Air Force"/>
    <n v="0.60965876451008005"/>
    <n v="3296.1403628862599"/>
    <n v="7.0883364696589002"/>
    <n v="0.94484136262025997"/>
    <n v="4.3214664545239998"/>
    <n v="0.57603081779308996"/>
    <n v="2009.5208612890499"/>
    <n v="1730"/>
    <s v="Military"/>
    <n v="1730"/>
    <s v="US Air Force                                    Brevard County"/>
    <s v="US Air Force"/>
    <m/>
    <m/>
    <m/>
    <n v="0"/>
    <n v="1"/>
    <n v="4.3214664545239998"/>
    <n v="0.57603081779308996"/>
    <n v="2029.7171164163101"/>
    <m/>
    <n v="-1"/>
    <n v="-1"/>
    <n v="-1"/>
    <n v="-1"/>
    <n v="0"/>
    <m/>
    <m/>
    <s v="Banana River A"/>
    <n v="-1"/>
    <m/>
    <m/>
    <n v="332"/>
    <x v="1"/>
    <m/>
    <x v="0"/>
    <m/>
    <n v="193.66125058100999"/>
    <n v="1.6461614894000001"/>
  </r>
  <r>
    <n v="830000"/>
    <n v="1400000"/>
    <n v="1400000"/>
    <x v="0"/>
    <x v="0"/>
    <s v="BR1-2"/>
    <s v="62-304.520 (9), F.A.C."/>
    <n v="0.67"/>
    <n v="0.72"/>
    <s v="US Air Force"/>
    <n v="1.9773406640700001E-3"/>
    <n v="3296.1403628862599"/>
    <n v="7.0883364696589002"/>
    <n v="0.94484136262025997"/>
    <n v="1.401605594207E-2"/>
    <n v="1.8682732473999999E-3"/>
    <n v="6.5175923740207597"/>
    <n v="8140"/>
    <s v="Roads and Highways"/>
    <n v="8140"/>
    <s v="US Air Force                                    Brevard County"/>
    <s v="US Air Force"/>
    <m/>
    <m/>
    <m/>
    <n v="0"/>
    <n v="1"/>
    <n v="1.401605594207E-2"/>
    <n v="1.8682732473999999E-3"/>
    <n v="6.51759237402013"/>
    <m/>
    <n v="-1"/>
    <n v="-1"/>
    <n v="-1"/>
    <n v="-1"/>
    <n v="0"/>
    <m/>
    <m/>
    <s v="Banana River A"/>
    <n v="-1"/>
    <m/>
    <m/>
    <n v="332"/>
    <x v="1"/>
    <m/>
    <x v="0"/>
    <m/>
    <n v="14.0324940788657"/>
    <n v="5.2859630000000003E-3"/>
  </r>
  <r>
    <n v="830000"/>
    <n v="1400000"/>
    <n v="1400000"/>
    <x v="0"/>
    <x v="0"/>
    <s v="BR1-2"/>
    <s v="62-304.520 (9), F.A.C."/>
    <n v="0.67"/>
    <n v="0.72"/>
    <s v="US Air Force"/>
    <n v="0.56237071481287004"/>
    <n v="3304.4246670612702"/>
    <n v="6.28442033814318"/>
    <n v="0.84903757842599004"/>
    <n v="3.53417395774615"/>
    <n v="0.47747386988242002"/>
    <n v="1858.3116620605399"/>
    <n v="1730"/>
    <s v="Military"/>
    <n v="1730"/>
    <s v="US Air Force                                    Brevard County"/>
    <s v="US Air Force"/>
    <m/>
    <m/>
    <m/>
    <n v="0"/>
    <n v="1"/>
    <n v="3.53417395774615"/>
    <n v="0.47747386988242002"/>
    <n v="1858.3116620605399"/>
    <m/>
    <n v="-1"/>
    <n v="-1"/>
    <n v="-1"/>
    <n v="-1"/>
    <n v="0"/>
    <m/>
    <m/>
    <s v="Banana River A"/>
    <n v="-1"/>
    <m/>
    <m/>
    <n v="332"/>
    <x v="1"/>
    <m/>
    <x v="0"/>
    <m/>
    <n v="187.89661300869801"/>
    <n v="1.5071465224"/>
  </r>
  <r>
    <n v="830000"/>
    <n v="1400000"/>
    <n v="1400000"/>
    <x v="0"/>
    <x v="0"/>
    <s v="BR1-2"/>
    <s v="62-304.520 (9), F.A.C."/>
    <n v="0.67"/>
    <n v="0.72"/>
    <s v="US Air Force"/>
    <n v="5.5392836696850002E-2"/>
    <n v="3304.4246670612702"/>
    <n v="6.28442033814318"/>
    <n v="0.84903757842599004"/>
    <n v="0.34811186952516998"/>
    <n v="4.7030599931240001E-2"/>
    <n v="183.04145595959"/>
    <n v="8140"/>
    <s v="Roads and Highways"/>
    <n v="8140"/>
    <s v="US Air Force                                    Brevard County"/>
    <s v="US Air Force"/>
    <m/>
    <m/>
    <m/>
    <n v="0"/>
    <n v="1"/>
    <n v="0.34811186952516998"/>
    <n v="4.7030599931240001E-2"/>
    <n v="183.04145595959"/>
    <m/>
    <n v="-1"/>
    <n v="-1"/>
    <n v="-1"/>
    <n v="-1"/>
    <n v="0"/>
    <m/>
    <m/>
    <s v="Banana River A"/>
    <n v="-1"/>
    <m/>
    <m/>
    <n v="332"/>
    <x v="1"/>
    <m/>
    <x v="0"/>
    <m/>
    <n v="74.083949151806195"/>
    <n v="0.14845211350000001"/>
  </r>
  <r>
    <n v="830000"/>
    <n v="1400000"/>
    <n v="1400000"/>
    <x v="0"/>
    <x v="0"/>
    <s v="BR1-2"/>
    <s v="62-304.520 (9), F.A.C."/>
    <n v="0.67"/>
    <n v="0.72"/>
    <s v="Natural Lands"/>
    <n v="0.61776345364490004"/>
    <n v="2354.1865311077299"/>
    <n v="4.6173500353558596"/>
    <n v="0.63154711042137002"/>
    <n v="2.8524301045288398"/>
    <n v="0.39014672407335999"/>
    <n v="1454.33040198142"/>
    <n v="3200"/>
    <s v="Shrub and Brushland"/>
    <n v="3200"/>
    <s v="US Air Force                                    Brevard County"/>
    <s v="US Air Force"/>
    <m/>
    <m/>
    <s v="Natural Lands"/>
    <n v="0"/>
    <n v="1"/>
    <n v="2.8524301045288398"/>
    <n v="0.39014672407335999"/>
    <n v="1454.33040198142"/>
    <m/>
    <n v="-1"/>
    <n v="-1"/>
    <n v="-1"/>
    <n v="-1"/>
    <n v="0"/>
    <m/>
    <m/>
    <s v="Banana River A"/>
    <n v="-1"/>
    <m/>
    <m/>
    <n v="332"/>
    <x v="1"/>
    <m/>
    <x v="0"/>
    <m/>
    <n v="199.999999996274"/>
    <n v="1.1795055977"/>
  </r>
  <r>
    <n v="830000"/>
    <n v="1400000"/>
    <n v="1400000"/>
    <x v="0"/>
    <x v="0"/>
    <s v="BR1-2"/>
    <s v="62-304.520 (9), F.A.C."/>
    <n v="0.67"/>
    <n v="0.72"/>
    <s v="Natural Lands"/>
    <n v="5.2038278793539998E-2"/>
    <n v="3202.9320259074898"/>
    <n v="5.9766538252918604"/>
    <n v="0.76577093892906001"/>
    <n v="0.31101477801302002"/>
    <n v="3.9849401611980001E-2"/>
    <n v="166.67506972093801"/>
    <n v="4280"/>
    <s v="Cabbage palm"/>
    <n v="4280"/>
    <s v="US Air Force                                    Brevard County"/>
    <s v="US Air Force"/>
    <m/>
    <m/>
    <s v="Natural Lands"/>
    <n v="0"/>
    <n v="1"/>
    <n v="0.31101477801302002"/>
    <n v="3.9849401611980001E-2"/>
    <n v="368.45389758096798"/>
    <m/>
    <n v="-1"/>
    <n v="-1"/>
    <n v="-1"/>
    <n v="-1"/>
    <n v="0"/>
    <m/>
    <m/>
    <s v="Banana River A"/>
    <n v="-1"/>
    <m/>
    <m/>
    <n v="332"/>
    <x v="1"/>
    <m/>
    <x v="0"/>
    <m/>
    <n v="92.705009901560004"/>
    <n v="0.29882716749999999"/>
  </r>
  <r>
    <n v="830000"/>
    <n v="1400000"/>
    <n v="1400000"/>
    <x v="0"/>
    <x v="0"/>
    <s v="BR1-2"/>
    <s v="62-304.520 (9), F.A.C."/>
    <n v="0.67"/>
    <n v="0.72"/>
    <s v="US Air Force"/>
    <n v="0.50272690852563995"/>
    <n v="3202.9320259074898"/>
    <n v="5.9766538252918604"/>
    <n v="0.76577093892906001"/>
    <n v="3.0046247009169602"/>
    <n v="0.38497365676658002"/>
    <n v="1610.20011560226"/>
    <n v="1730"/>
    <s v="Military"/>
    <n v="1730"/>
    <s v="US Air Force                                    Brevard County"/>
    <s v="US Air Force"/>
    <m/>
    <m/>
    <m/>
    <n v="0"/>
    <n v="1"/>
    <n v="3.0046247009169602"/>
    <n v="0.38497365676658002"/>
    <n v="1610.20011560226"/>
    <m/>
    <n v="-1"/>
    <n v="-1"/>
    <n v="-1"/>
    <n v="-1"/>
    <n v="0"/>
    <m/>
    <m/>
    <s v="Banana River A"/>
    <n v="-1"/>
    <m/>
    <m/>
    <n v="332"/>
    <x v="1"/>
    <m/>
    <x v="0"/>
    <m/>
    <n v="184.686655789491"/>
    <n v="1.3059206128"/>
  </r>
  <r>
    <n v="830000"/>
    <n v="1400000"/>
    <n v="1400000"/>
    <x v="0"/>
    <x v="0"/>
    <s v="BR1-2"/>
    <s v="62-304.520 (9), F.A.C."/>
    <n v="0.67"/>
    <n v="0.72"/>
    <s v="US Air Force"/>
    <n v="0.61776345362188001"/>
    <n v="3304.89434509585"/>
    <n v="6.19561093461098"/>
    <n v="0.83140169922257001"/>
    <n v="3.8274220082628001"/>
    <n v="0.51360958505884002"/>
    <n v="2041.64294448185"/>
    <n v="1730"/>
    <s v="Military"/>
    <n v="1730"/>
    <s v="US Air Force                                    Brevard County"/>
    <s v="US Air Force"/>
    <m/>
    <m/>
    <m/>
    <n v="0"/>
    <n v="1"/>
    <n v="3.8274220082628001"/>
    <n v="0.51360958505884002"/>
    <n v="2041.64294448185"/>
    <m/>
    <n v="-1"/>
    <n v="-1"/>
    <n v="-1"/>
    <n v="-1"/>
    <n v="0"/>
    <m/>
    <m/>
    <s v="Banana River A"/>
    <n v="-1"/>
    <m/>
    <m/>
    <n v="332"/>
    <x v="1"/>
    <m/>
    <x v="0"/>
    <m/>
    <n v="199.99999999254899"/>
    <n v="1.6558336938"/>
  </r>
  <r>
    <n v="830000"/>
    <n v="1400000"/>
    <n v="1400000"/>
    <x v="0"/>
    <x v="0"/>
    <s v="BR1-2"/>
    <s v="62-304.520 (9), F.A.C."/>
    <n v="0.67"/>
    <n v="0.72"/>
    <s v="Natural Lands"/>
    <n v="0.40148171033865998"/>
    <n v="2799.0531827580899"/>
    <n v="5.81701278827423"/>
    <n v="0.78280196787417"/>
    <n v="2.3354242432982"/>
    <n v="0.31428067291859002"/>
    <n v="1123.76865914259"/>
    <n v="3200"/>
    <s v="Shrub and Brushland"/>
    <n v="3200"/>
    <s v="US Air Force                                    Brevard County"/>
    <s v="US Air Force"/>
    <m/>
    <m/>
    <s v="Natural Lands"/>
    <n v="0"/>
    <n v="1"/>
    <n v="2.3354242432982"/>
    <n v="0.31428067291859002"/>
    <n v="1123.76865914259"/>
    <m/>
    <n v="-1"/>
    <n v="-1"/>
    <n v="-1"/>
    <n v="-1"/>
    <n v="0"/>
    <m/>
    <m/>
    <s v="Banana River A"/>
    <n v="-1"/>
    <m/>
    <m/>
    <n v="332"/>
    <x v="1"/>
    <m/>
    <x v="0"/>
    <m/>
    <n v="175.313754626659"/>
    <n v="0.91141010469999995"/>
  </r>
  <r>
    <n v="830000"/>
    <n v="1400000"/>
    <n v="1400000"/>
    <x v="0"/>
    <x v="0"/>
    <s v="BR1-2"/>
    <s v="62-304.520 (9), F.A.C."/>
    <n v="0.67"/>
    <n v="0.72"/>
    <s v="Natural Lands"/>
    <n v="5.443541489749E-2"/>
    <n v="2799.0531827580899"/>
    <n v="5.81701278827423"/>
    <n v="0.78280196787417"/>
    <n v="0.31665150459372998"/>
    <n v="4.2612149903800002E-2"/>
    <n v="152.367621323587"/>
    <n v="3200"/>
    <s v="Shrub and Brushland"/>
    <n v="3200"/>
    <s v="US Air Force                                    Brevard County"/>
    <s v="US Air Force"/>
    <m/>
    <m/>
    <s v="Natural Lands"/>
    <n v="0"/>
    <n v="1"/>
    <n v="0.31665150459372998"/>
    <n v="4.2612149903800002E-2"/>
    <n v="152.367621323587"/>
    <m/>
    <n v="-1"/>
    <n v="-1"/>
    <n v="-1"/>
    <n v="-1"/>
    <n v="0"/>
    <m/>
    <m/>
    <s v="Banana River A"/>
    <n v="-1"/>
    <m/>
    <m/>
    <n v="332"/>
    <x v="1"/>
    <m/>
    <x v="0"/>
    <m/>
    <n v="73.710835236453306"/>
    <n v="0.12357471320000001"/>
  </r>
  <r>
    <n v="830000"/>
    <n v="1400000"/>
    <n v="1400000"/>
    <x v="0"/>
    <x v="0"/>
    <s v="BR1-2"/>
    <s v="62-304.520 (9), F.A.C."/>
    <n v="0.67"/>
    <n v="0.72"/>
    <s v="US Air Force"/>
    <n v="0.16184632850079"/>
    <n v="2799.0531827580899"/>
    <n v="5.81701278827423"/>
    <n v="0.78280196787417"/>
    <n v="0.94146216262437998"/>
    <n v="0.12669362444363"/>
    <n v="453.01648090787302"/>
    <n v="8140"/>
    <s v="Roads and Highways"/>
    <n v="8140"/>
    <s v="US Air Force                                    Brevard County"/>
    <s v="US Air Force"/>
    <m/>
    <m/>
    <m/>
    <n v="0"/>
    <n v="1"/>
    <n v="0.94146216262437998"/>
    <n v="0.12669362444363"/>
    <n v="453.01648090787302"/>
    <m/>
    <n v="-1"/>
    <n v="-1"/>
    <n v="-1"/>
    <n v="-1"/>
    <n v="0"/>
    <m/>
    <m/>
    <s v="Banana River A"/>
    <n v="-1"/>
    <m/>
    <m/>
    <n v="332"/>
    <x v="1"/>
    <m/>
    <x v="0"/>
    <m/>
    <n v="133.38024184151601"/>
    <n v="0.3674099602"/>
  </r>
  <r>
    <n v="830000"/>
    <n v="1400000"/>
    <n v="1400000"/>
    <x v="0"/>
    <x v="0"/>
    <s v="BR1-2"/>
    <s v="62-304.520 (9), F.A.C."/>
    <n v="0.67"/>
    <n v="0.72"/>
    <s v="Natural Lands"/>
    <n v="0.61776345371394004"/>
    <n v="2495.3327160732201"/>
    <n v="4.8930910270641004"/>
    <n v="0.66951746682093005"/>
    <n v="3.0227728122158002"/>
    <n v="0.41360342262511002"/>
    <n v="1541.5253568467799"/>
    <n v="3200"/>
    <s v="Shrub and Brushland"/>
    <n v="3200"/>
    <s v="US Air Force                                    Brevard County"/>
    <s v="US Air Force"/>
    <m/>
    <m/>
    <s v="Natural Lands"/>
    <n v="0"/>
    <n v="1"/>
    <n v="3.0227728122158002"/>
    <n v="0.41360342262511002"/>
    <n v="1541.5253568467799"/>
    <m/>
    <n v="-1"/>
    <n v="-1"/>
    <n v="-1"/>
    <n v="-1"/>
    <n v="0"/>
    <m/>
    <m/>
    <s v="Banana River A"/>
    <n v="-1"/>
    <m/>
    <m/>
    <n v="332"/>
    <x v="1"/>
    <m/>
    <x v="0"/>
    <m/>
    <n v="200.00000000745001"/>
    <n v="1.2502233226999999"/>
  </r>
  <r>
    <n v="830000"/>
    <n v="1400000"/>
    <n v="1400000"/>
    <x v="0"/>
    <x v="0"/>
    <s v="BR1-2"/>
    <s v="62-304.520 (9), F.A.C."/>
    <n v="0.67"/>
    <n v="0.72"/>
    <s v="Natural Lands"/>
    <n v="4.2754099547080003E-2"/>
    <n v="3063.07294664146"/>
    <n v="5.1996546566850901"/>
    <n v="0.69306632914703004"/>
    <n v="0.22230655280237999"/>
    <n v="2.9631426829080001E-2"/>
    <n v="130.958925680698"/>
    <n v="5300"/>
    <s v="Reservoirs"/>
    <n v="5300"/>
    <s v="US Air Force                                    Brevard County"/>
    <s v="US Air Force"/>
    <m/>
    <m/>
    <s v="Natural Lands"/>
    <n v="0"/>
    <n v="1"/>
    <n v="0.22230655280237999"/>
    <n v="2.9631426829080001E-2"/>
    <n v="130.958925680698"/>
    <m/>
    <n v="-1"/>
    <n v="-1"/>
    <n v="-1"/>
    <n v="-1"/>
    <n v="0"/>
    <m/>
    <m/>
    <s v="Banana River A"/>
    <n v="-1"/>
    <m/>
    <m/>
    <n v="332"/>
    <x v="1"/>
    <m/>
    <x v="0"/>
    <m/>
    <n v="58.327420359635198"/>
    <n v="0.1062116186"/>
  </r>
  <r>
    <n v="830000"/>
    <n v="1400000"/>
    <n v="1400000"/>
    <x v="0"/>
    <x v="0"/>
    <s v="BR1-2"/>
    <s v="62-304.520 (9), F.A.C."/>
    <n v="0.67"/>
    <n v="0.72"/>
    <s v="US Air Force"/>
    <n v="0.57500927671498003"/>
    <n v="3063.07294664146"/>
    <n v="5.1996546566850901"/>
    <n v="0.69306632914703004"/>
    <n v="2.9898496633081701"/>
    <n v="0.39851956863833998"/>
    <n v="1761.29535957353"/>
    <n v="1730"/>
    <s v="Military"/>
    <n v="1730"/>
    <s v="US Air Force                                    Brevard County"/>
    <s v="US Air Force"/>
    <m/>
    <m/>
    <m/>
    <n v="0"/>
    <n v="1"/>
    <n v="2.9898496633081701"/>
    <n v="0.39851956863833998"/>
    <n v="1761.29535957353"/>
    <m/>
    <n v="-1"/>
    <n v="-1"/>
    <n v="-1"/>
    <n v="-1"/>
    <n v="0"/>
    <m/>
    <m/>
    <s v="Banana River A"/>
    <n v="-1"/>
    <m/>
    <m/>
    <n v="332"/>
    <x v="1"/>
    <m/>
    <x v="0"/>
    <m/>
    <n v="194.43402130729501"/>
    <n v="1.4284633898000001"/>
  </r>
  <r>
    <n v="830000"/>
    <n v="1400000"/>
    <n v="1400000"/>
    <x v="0"/>
    <x v="0"/>
    <s v="BR1-2"/>
    <s v="62-304.520 (9), F.A.C."/>
    <n v="0.67"/>
    <n v="0.72"/>
    <s v="Natural Lands"/>
    <n v="0.39215526097052"/>
    <n v="3018.3731576965301"/>
    <n v="6.1472068805400202"/>
    <n v="0.83226614843494995"/>
    <n v="2.41065951847796"/>
    <n v="0.32637754863643997"/>
    <n v="1183.6709133628999"/>
    <n v="3200"/>
    <s v="Shrub and Brushland"/>
    <n v="3200"/>
    <s v="US Air Force                                    Brevard County"/>
    <s v="US Air Force"/>
    <m/>
    <m/>
    <s v="Natural Lands"/>
    <n v="0"/>
    <n v="1"/>
    <n v="2.41065951847796"/>
    <n v="0.32637754863643997"/>
    <n v="1183.6709133628999"/>
    <m/>
    <n v="-1"/>
    <n v="-1"/>
    <n v="-1"/>
    <n v="-1"/>
    <n v="0"/>
    <m/>
    <m/>
    <s v="Banana River A"/>
    <n v="-1"/>
    <m/>
    <m/>
    <n v="332"/>
    <x v="1"/>
    <m/>
    <x v="0"/>
    <m/>
    <n v="169.24570844530501"/>
    <n v="0.95999263050000005"/>
  </r>
  <r>
    <n v="830000"/>
    <n v="1400000"/>
    <n v="1400000"/>
    <x v="0"/>
    <x v="0"/>
    <s v="BR1-2"/>
    <s v="62-304.520 (9), F.A.C."/>
    <n v="0.67"/>
    <n v="0.72"/>
    <s v="US Air Force"/>
    <n v="0.22560813385191"/>
    <n v="3018.3731576965301"/>
    <n v="6.1472068805400202"/>
    <n v="0.83226614843494995"/>
    <n v="1.3868598727202901"/>
    <n v="0.18776601261653"/>
    <n v="680.96953537663398"/>
    <n v="1730"/>
    <s v="Military"/>
    <n v="1730"/>
    <s v="US Air Force                                    Brevard County"/>
    <s v="US Air Force"/>
    <m/>
    <m/>
    <m/>
    <n v="0"/>
    <n v="1"/>
    <n v="1.3868598727202901"/>
    <n v="0.18776601261653"/>
    <n v="680.96953537663398"/>
    <m/>
    <n v="-1"/>
    <n v="-1"/>
    <n v="-1"/>
    <n v="-1"/>
    <n v="0"/>
    <m/>
    <m/>
    <s v="Banana River A"/>
    <n v="-1"/>
    <m/>
    <m/>
    <n v="332"/>
    <x v="1"/>
    <m/>
    <x v="0"/>
    <m/>
    <n v="142.285522921271"/>
    <n v="0.55228672779999999"/>
  </r>
  <r>
    <n v="830000"/>
    <n v="1400000"/>
    <n v="1400000"/>
    <x v="0"/>
    <x v="0"/>
    <s v="BR1-2"/>
    <s v="62-304.520 (9), F.A.C."/>
    <n v="0.67"/>
    <n v="0.72"/>
    <s v="US Air Force"/>
    <n v="0.18902300363666999"/>
    <n v="3282.5214453625199"/>
    <n v="7.2101410399572803"/>
    <n v="0.95446065597042995"/>
    <n v="1.3628825160167599"/>
    <n v="0.18041502004456"/>
    <n v="620.47206310421495"/>
    <n v="1730"/>
    <s v="Military"/>
    <n v="1730"/>
    <s v="US Air Force                                    Brevard County"/>
    <s v="US Air Force"/>
    <m/>
    <m/>
    <m/>
    <n v="0"/>
    <n v="1"/>
    <n v="1.3628825160167599"/>
    <n v="0.18041502004456"/>
    <n v="2027.8217852038499"/>
    <m/>
    <n v="-1"/>
    <n v="-1"/>
    <n v="-1"/>
    <n v="-1"/>
    <n v="0"/>
    <m/>
    <m/>
    <s v="Banana River A"/>
    <n v="-1"/>
    <m/>
    <m/>
    <n v="332"/>
    <x v="1"/>
    <m/>
    <x v="0"/>
    <m/>
    <n v="116.29766257993199"/>
    <n v="1.6446243189"/>
  </r>
  <r>
    <n v="830000"/>
    <n v="1400000"/>
    <n v="1400000"/>
    <x v="0"/>
    <x v="0"/>
    <s v="BR1-2"/>
    <s v="62-304.520 (9), F.A.C."/>
    <n v="0.67"/>
    <n v="0.72"/>
    <s v="US Air Force"/>
    <n v="3.094594140931E-2"/>
    <n v="3333.23307062202"/>
    <n v="6.5317419938824699"/>
    <n v="0.87852298383442995"/>
    <n v="0.20213090504341"/>
    <n v="2.718672078447E-2"/>
    <n v="103.150035307043"/>
    <n v="1730"/>
    <s v="Military"/>
    <n v="1730"/>
    <s v="US Air Force                                    Brevard County"/>
    <s v="US Air Force"/>
    <m/>
    <m/>
    <m/>
    <n v="0"/>
    <n v="1"/>
    <n v="0.20213090504341"/>
    <n v="2.718672078447E-2"/>
    <n v="103.15003530704401"/>
    <m/>
    <n v="-1"/>
    <n v="-1"/>
    <n v="-1"/>
    <n v="-1"/>
    <n v="0"/>
    <m/>
    <m/>
    <s v="Banana River A"/>
    <n v="-1"/>
    <m/>
    <m/>
    <n v="332"/>
    <x v="1"/>
    <m/>
    <x v="0"/>
    <m/>
    <n v="55.513227054593301"/>
    <n v="8.3657774000000004E-2"/>
  </r>
  <r>
    <n v="830000"/>
    <n v="1400000"/>
    <n v="1400000"/>
    <x v="0"/>
    <x v="0"/>
    <s v="BR1-2"/>
    <s v="62-304.520 (9), F.A.C."/>
    <n v="0.67"/>
    <n v="0.72"/>
    <s v="US Air Force"/>
    <n v="0.38054881760816001"/>
    <n v="3333.23307062202"/>
    <n v="6.5317419938824699"/>
    <n v="0.87852298383442995"/>
    <n v="2.4856466926935799"/>
    <n v="0.33432088273978999"/>
    <n v="1268.4579038376401"/>
    <n v="1730"/>
    <s v="Military"/>
    <n v="1730"/>
    <s v="US Air Force                                    Brevard County"/>
    <s v="US Air Force"/>
    <m/>
    <m/>
    <m/>
    <n v="0"/>
    <n v="1"/>
    <n v="2.4856466926935799"/>
    <n v="0.33432088273978999"/>
    <n v="1268.4579038376401"/>
    <m/>
    <n v="-1"/>
    <n v="-1"/>
    <n v="-1"/>
    <n v="-1"/>
    <n v="0"/>
    <m/>
    <m/>
    <s v="Banana River A"/>
    <n v="-1"/>
    <m/>
    <m/>
    <n v="332"/>
    <x v="1"/>
    <m/>
    <x v="0"/>
    <m/>
    <n v="172.33079739369401"/>
    <n v="1.0287574239999999"/>
  </r>
  <r>
    <n v="830000"/>
    <n v="1400000"/>
    <n v="1400000"/>
    <x v="0"/>
    <x v="0"/>
    <s v="BR1-2"/>
    <s v="62-304.520 (9), F.A.C."/>
    <n v="0.67"/>
    <n v="0.72"/>
    <s v="US Air Force"/>
    <n v="0.20626877757775"/>
    <n v="3333.23307062202"/>
    <n v="6.5317419938824699"/>
    <n v="0.87852298383442995"/>
    <n v="1.3472944365314099"/>
    <n v="0.18121186194948"/>
    <n v="687.54191085894502"/>
    <n v="8140"/>
    <s v="Roads and Highways"/>
    <n v="8140"/>
    <s v="US Air Force                                    Brevard County"/>
    <s v="US Air Force"/>
    <m/>
    <m/>
    <m/>
    <n v="0"/>
    <n v="1"/>
    <n v="1.3472944365314099"/>
    <n v="0.18121186194948"/>
    <n v="687.54191085894502"/>
    <m/>
    <n v="-1"/>
    <n v="-1"/>
    <n v="-1"/>
    <n v="-1"/>
    <n v="0"/>
    <m/>
    <m/>
    <s v="Banana River A"/>
    <n v="-1"/>
    <m/>
    <m/>
    <n v="332"/>
    <x v="1"/>
    <m/>
    <x v="0"/>
    <m/>
    <n v="140.313541530272"/>
    <n v="0.55761712149999998"/>
  </r>
  <r>
    <n v="830000"/>
    <n v="1400000"/>
    <n v="1400000"/>
    <x v="0"/>
    <x v="0"/>
    <s v="BR1-2"/>
    <s v="62-304.520 (9), F.A.C."/>
    <n v="0.67"/>
    <n v="0.72"/>
    <s v="US Air Force"/>
    <n v="0.61776345373694996"/>
    <n v="3324.7672000283101"/>
    <n v="6.7956648473189896"/>
    <n v="0.92129899493230005"/>
    <n v="4.1981133865185898"/>
    <n v="0.56914484903375995"/>
    <n v="2053.9196683608302"/>
    <n v="1730"/>
    <s v="Military"/>
    <n v="1730"/>
    <s v="US Air Force                                    Brevard County"/>
    <s v="US Air Force"/>
    <m/>
    <m/>
    <m/>
    <n v="0"/>
    <n v="1"/>
    <n v="4.1981133865185898"/>
    <n v="0.56914484903375995"/>
    <n v="2053.9196683608302"/>
    <m/>
    <n v="-1"/>
    <n v="-1"/>
    <n v="-1"/>
    <n v="-1"/>
    <n v="0"/>
    <m/>
    <m/>
    <s v="Banana River A"/>
    <n v="-1"/>
    <m/>
    <m/>
    <n v="332"/>
    <x v="1"/>
    <m/>
    <x v="0"/>
    <m/>
    <n v="200.00000001117499"/>
    <n v="1.6657904853000001"/>
  </r>
  <r>
    <n v="830000"/>
    <n v="1400000"/>
    <n v="1400000"/>
    <x v="0"/>
    <x v="0"/>
    <s v="BR1-2"/>
    <s v="62-304.520 (9), F.A.C."/>
    <n v="0.67"/>
    <n v="0.72"/>
    <s v="US Air Force"/>
    <n v="0.61776345359886997"/>
    <n v="3316.0243938302701"/>
    <n v="7.0645122312905002"/>
    <n v="0.94456287167167996"/>
    <n v="4.3641974739935003"/>
    <n v="0.58351642174517004"/>
    <n v="2048.5186817507001"/>
    <n v="1730"/>
    <s v="Military"/>
    <n v="1730"/>
    <s v="US Air Force                                    Brevard County"/>
    <s v="US Air Force"/>
    <m/>
    <m/>
    <m/>
    <n v="0"/>
    <n v="1"/>
    <n v="4.3641974739935003"/>
    <n v="0.58351642174517004"/>
    <n v="2048.5186817507001"/>
    <m/>
    <n v="-1"/>
    <n v="-1"/>
    <n v="-1"/>
    <n v="-1"/>
    <n v="0"/>
    <m/>
    <m/>
    <s v="Banana River A"/>
    <n v="-1"/>
    <m/>
    <m/>
    <n v="332"/>
    <x v="1"/>
    <m/>
    <x v="0"/>
    <m/>
    <n v="199.99999998882399"/>
    <n v="1.6614101231"/>
  </r>
  <r>
    <n v="830000"/>
    <n v="1400000"/>
    <n v="1400000"/>
    <x v="0"/>
    <x v="0"/>
    <s v="BR1-2"/>
    <s v="62-304.520 (9), F.A.C."/>
    <n v="0.67"/>
    <n v="0.72"/>
    <s v="Natural Lands"/>
    <n v="0.617763453829"/>
    <n v="2352.0186515011301"/>
    <n v="4.6131083710907603"/>
    <n v="0.63096455031071996"/>
    <n v="2.8498097602125299"/>
    <n v="0.38978683984362"/>
    <n v="1452.99116562158"/>
    <n v="3200"/>
    <s v="Shrub and Brushland"/>
    <n v="3200"/>
    <s v="US Air Force                                    Brevard County"/>
    <s v="US Air Force"/>
    <m/>
    <m/>
    <s v="Natural Lands"/>
    <n v="0"/>
    <n v="1"/>
    <n v="2.8498097602125299"/>
    <n v="0.38978683984362"/>
    <n v="1452.99116562158"/>
    <m/>
    <n v="-1"/>
    <n v="-1"/>
    <n v="-1"/>
    <n v="-1"/>
    <n v="0"/>
    <m/>
    <m/>
    <s v="Banana River A"/>
    <n v="-1"/>
    <m/>
    <m/>
    <n v="332"/>
    <x v="1"/>
    <m/>
    <x v="0"/>
    <m/>
    <n v="200.000000026077"/>
    <n v="1.1784194368000001"/>
  </r>
  <r>
    <n v="830000"/>
    <n v="1400000"/>
    <n v="1400000"/>
    <x v="0"/>
    <x v="0"/>
    <s v="BR1-2"/>
    <s v="62-304.520 (9), F.A.C."/>
    <n v="0.67"/>
    <n v="0.72"/>
    <s v="Natural Lands"/>
    <n v="5.6994730561389997E-2"/>
    <n v="3102.9451623759901"/>
    <n v="6.70695708499556"/>
    <n v="0.89269184752382003"/>
    <n v="0.38226121194615997"/>
    <n v="5.087873132397E-2"/>
    <n v="176.85152347640701"/>
    <n v="3200"/>
    <s v="Shrub and Brushland"/>
    <n v="3200"/>
    <s v="US Air Force                                    Brevard County"/>
    <s v="US Air Force"/>
    <m/>
    <m/>
    <s v="Natural Lands"/>
    <n v="0"/>
    <n v="1"/>
    <n v="0.38226121194615997"/>
    <n v="5.087873132397E-2"/>
    <n v="176.85152347640599"/>
    <m/>
    <n v="-1"/>
    <n v="-1"/>
    <n v="-1"/>
    <n v="-1"/>
    <n v="0"/>
    <m/>
    <m/>
    <s v="Banana River A"/>
    <n v="-1"/>
    <m/>
    <m/>
    <n v="332"/>
    <x v="1"/>
    <m/>
    <x v="0"/>
    <m/>
    <n v="102.731281504861"/>
    <n v="0.14343189249999999"/>
  </r>
  <r>
    <n v="830000"/>
    <n v="1400000"/>
    <n v="1400000"/>
    <x v="0"/>
    <x v="0"/>
    <s v="BR1-2"/>
    <s v="62-304.520 (9), F.A.C."/>
    <n v="0.67"/>
    <n v="0.72"/>
    <s v="US Air Force"/>
    <n v="1.350906078341E-2"/>
    <n v="3102.9451623759901"/>
    <n v="6.70695708499556"/>
    <n v="0.89269184752382003"/>
    <n v="9.0604690932940005E-2"/>
    <n v="1.2059428429049999E-2"/>
    <n v="41.917874806131501"/>
    <n v="8140"/>
    <s v="Roads and Highways"/>
    <n v="8140"/>
    <s v="US Air Force                                    Brevard County"/>
    <s v="US Air Force"/>
    <m/>
    <m/>
    <m/>
    <n v="0"/>
    <n v="1"/>
    <n v="9.0604690932940005E-2"/>
    <n v="1.2059428429049999E-2"/>
    <n v="612.69844583855797"/>
    <m/>
    <n v="-1"/>
    <n v="-1"/>
    <n v="-1"/>
    <n v="-1"/>
    <n v="0"/>
    <m/>
    <m/>
    <s v="Banana River A"/>
    <n v="-1"/>
    <m/>
    <m/>
    <n v="332"/>
    <x v="1"/>
    <m/>
    <x v="0"/>
    <m/>
    <n v="104.41312600175"/>
    <n v="0.49691682549999999"/>
  </r>
  <r>
    <n v="830000"/>
    <n v="1400000"/>
    <n v="1400000"/>
    <x v="0"/>
    <x v="0"/>
    <s v="BR1-2"/>
    <s v="62-304.520 (9), F.A.C."/>
    <n v="0.67"/>
    <n v="0.72"/>
    <s v="US Air Force"/>
    <n v="0.14343209576520999"/>
    <n v="3035.06282142892"/>
    <n v="6.4281455743249696"/>
    <n v="0.92556037083651999"/>
    <n v="0.92200239160929998"/>
    <n v="0.1327550637463"/>
    <n v="435.32542125662798"/>
    <n v="1730"/>
    <s v="Military"/>
    <n v="1730"/>
    <s v="US Air Force                                    Brevard County"/>
    <s v="US Air Force"/>
    <m/>
    <m/>
    <m/>
    <n v="0"/>
    <n v="1"/>
    <n v="0.92200239160929998"/>
    <n v="0.1327550637463"/>
    <n v="1126.84468444495"/>
    <m/>
    <n v="-1"/>
    <n v="-1"/>
    <n v="-1"/>
    <n v="-1"/>
    <n v="0"/>
    <m/>
    <m/>
    <s v="Banana River A"/>
    <n v="-1"/>
    <m/>
    <m/>
    <n v="332"/>
    <x v="1"/>
    <m/>
    <x v="0"/>
    <m/>
    <n v="101.66827990756001"/>
    <n v="0.91390485359999996"/>
  </r>
  <r>
    <n v="830000"/>
    <n v="1400000"/>
    <n v="1400000"/>
    <x v="0"/>
    <x v="0"/>
    <s v="BR1-2"/>
    <s v="62-304.520 (9), F.A.C."/>
    <n v="0.67"/>
    <n v="0.72"/>
    <s v="Natural Lands"/>
    <n v="0.10210706091303"/>
    <n v="3035.06282142892"/>
    <n v="6.4281455743249696"/>
    <n v="0.92556037083651999"/>
    <n v="0.65635905171544995"/>
    <n v="9.4506249163690006E-2"/>
    <n v="309.90134438252801"/>
    <n v="4210"/>
    <s v="Xeric oak"/>
    <n v="4210"/>
    <s v="US Air Force                                    Brevard County"/>
    <s v="US Air Force"/>
    <m/>
    <m/>
    <s v="Natural Lands"/>
    <n v="0"/>
    <n v="1"/>
    <n v="0.65635905171544995"/>
    <n v="9.4506249163690006E-2"/>
    <n v="609.48327822657996"/>
    <m/>
    <n v="-1"/>
    <n v="-1"/>
    <n v="-1"/>
    <n v="-1"/>
    <n v="0"/>
    <m/>
    <m/>
    <s v="Banana River A"/>
    <n v="-1"/>
    <m/>
    <m/>
    <n v="332"/>
    <x v="1"/>
    <m/>
    <x v="0"/>
    <m/>
    <n v="84.792591576886693"/>
    <n v="0.4943092281"/>
  </r>
  <r>
    <n v="830000"/>
    <n v="1400000"/>
    <n v="1400000"/>
    <x v="0"/>
    <x v="0"/>
    <s v="BR1-2"/>
    <s v="62-304.520 (9), F.A.C."/>
    <n v="0.67"/>
    <n v="0.72"/>
    <s v="US Air Force"/>
    <n v="4.5673862246710002E-2"/>
    <n v="3035.06282142892"/>
    <n v="6.4281455743249696"/>
    <n v="0.92556037083651999"/>
    <n v="0.29359823546350999"/>
    <n v="4.22739168786E-2"/>
    <n v="138.62304121605499"/>
    <n v="8140"/>
    <s v="Roads and Highways"/>
    <n v="8140"/>
    <s v="US Air Force                                    Brevard County"/>
    <s v="US Air Force"/>
    <m/>
    <m/>
    <m/>
    <n v="0"/>
    <n v="1"/>
    <n v="0.29359823546350999"/>
    <n v="4.22739168786E-2"/>
    <n v="138.62304121605601"/>
    <m/>
    <n v="-1"/>
    <n v="-1"/>
    <n v="-1"/>
    <n v="-1"/>
    <n v="0"/>
    <m/>
    <m/>
    <s v="Banana River A"/>
    <n v="-1"/>
    <m/>
    <m/>
    <n v="332"/>
    <x v="1"/>
    <m/>
    <x v="0"/>
    <m/>
    <n v="66.998513286346295"/>
    <n v="0.1124274462"/>
  </r>
  <r>
    <n v="830000"/>
    <n v="1400000"/>
    <n v="1400000"/>
    <x v="0"/>
    <x v="0"/>
    <s v="BR1-2"/>
    <s v="62-304.520 (9), F.A.C."/>
    <n v="0.67"/>
    <n v="0.72"/>
    <s v="US Air Force"/>
    <n v="0.61776345375996"/>
    <n v="3321.0566451176901"/>
    <n v="6.8950023633844602"/>
    <n v="0.92928971342147004"/>
    <n v="4.2594804736875203"/>
    <n v="0.57408122290686003"/>
    <n v="2051.62742322039"/>
    <n v="1730"/>
    <s v="Military"/>
    <n v="1730"/>
    <s v="US Air Force                                    Brevard County"/>
    <s v="US Air Force"/>
    <m/>
    <m/>
    <m/>
    <n v="0"/>
    <n v="1"/>
    <n v="4.2594804736875203"/>
    <n v="0.57408122290686003"/>
    <n v="2051.62742322039"/>
    <m/>
    <n v="-1"/>
    <n v="-1"/>
    <n v="-1"/>
    <n v="-1"/>
    <n v="0"/>
    <m/>
    <m/>
    <s v="Banana River A"/>
    <n v="-1"/>
    <m/>
    <m/>
    <n v="332"/>
    <x v="1"/>
    <m/>
    <x v="0"/>
    <m/>
    <n v="200.00000001490099"/>
    <n v="1.6639314057000001"/>
  </r>
  <r>
    <n v="830000"/>
    <n v="1400000"/>
    <n v="1400000"/>
    <x v="0"/>
    <x v="0"/>
    <s v="BR1-2"/>
    <s v="62-304.520 (9), F.A.C."/>
    <n v="0.67"/>
    <n v="0.72"/>
    <s v="US Air Force"/>
    <n v="0.61776345366790997"/>
    <n v="3310.1175380407299"/>
    <n v="6.2544882667651303"/>
    <n v="0.84356028028124996"/>
    <n v="3.8637942726022598"/>
    <n v="0.52112071212361999"/>
    <n v="2044.86964234677"/>
    <n v="1730"/>
    <s v="Military"/>
    <n v="1730"/>
    <s v="US Air Force                                    Brevard County"/>
    <s v="US Air Force"/>
    <m/>
    <m/>
    <m/>
    <n v="0"/>
    <n v="1"/>
    <n v="3.8637942726022598"/>
    <n v="0.52112071212361999"/>
    <n v="2044.86964234677"/>
    <m/>
    <n v="-1"/>
    <n v="-1"/>
    <n v="-1"/>
    <n v="-1"/>
    <n v="0"/>
    <m/>
    <m/>
    <s v="Banana River A"/>
    <n v="-1"/>
    <m/>
    <m/>
    <n v="332"/>
    <x v="1"/>
    <m/>
    <x v="0"/>
    <m/>
    <n v="200"/>
    <n v="1.6584506426000001"/>
  </r>
  <r>
    <n v="830000"/>
    <n v="1400000"/>
    <n v="1400000"/>
    <x v="0"/>
    <x v="0"/>
    <s v="BR1-2"/>
    <s v="62-304.520 (9), F.A.C."/>
    <n v="0.67"/>
    <n v="0.72"/>
    <s v="US Air Force"/>
    <n v="0.61776345371394004"/>
    <n v="3300.42342102676"/>
    <n v="6.1533837750712603"/>
    <n v="0.82279935888033995"/>
    <n v="3.8013356129153402"/>
    <n v="0.50829537365554001"/>
    <n v="2038.8809712918701"/>
    <n v="1730"/>
    <s v="Military"/>
    <n v="1730"/>
    <s v="US Air Force                                    Brevard County"/>
    <s v="US Air Force"/>
    <m/>
    <m/>
    <m/>
    <n v="0"/>
    <n v="1"/>
    <n v="3.8013356129153402"/>
    <n v="0.50829537365554001"/>
    <n v="2038.8809712918701"/>
    <m/>
    <n v="-1"/>
    <n v="-1"/>
    <n v="-1"/>
    <n v="-1"/>
    <n v="0"/>
    <m/>
    <m/>
    <s v="Banana River A"/>
    <n v="-1"/>
    <m/>
    <m/>
    <n v="332"/>
    <x v="1"/>
    <m/>
    <x v="0"/>
    <m/>
    <n v="200.00000000745001"/>
    <n v="1.6535936507"/>
  </r>
  <r>
    <n v="830000"/>
    <n v="1400000"/>
    <n v="1400000"/>
    <x v="0"/>
    <x v="0"/>
    <s v="BR1-2"/>
    <s v="62-304.520 (9), F.A.C."/>
    <n v="0.67"/>
    <n v="0.72"/>
    <s v="US Air Force"/>
    <n v="0.61776345378298003"/>
    <n v="3320.19258615736"/>
    <n v="6.19076009609529"/>
    <n v="0.82784233160680998"/>
    <n v="3.8244253385056801"/>
    <n v="0.51141073796117997"/>
    <n v="2051.0936392492199"/>
    <n v="1730"/>
    <s v="Military"/>
    <n v="1730"/>
    <s v="US Air Force                                    Brevard County"/>
    <s v="US Air Force"/>
    <m/>
    <m/>
    <m/>
    <n v="0"/>
    <n v="1"/>
    <n v="3.8244253385056801"/>
    <n v="0.51141073796117997"/>
    <n v="2051.0936392492199"/>
    <m/>
    <n v="-1"/>
    <n v="-1"/>
    <n v="-1"/>
    <n v="-1"/>
    <n v="0"/>
    <m/>
    <m/>
    <s v="Banana River A"/>
    <n v="-1"/>
    <m/>
    <m/>
    <n v="332"/>
    <x v="1"/>
    <m/>
    <x v="0"/>
    <m/>
    <n v="200.000000018626"/>
    <n v="1.6634984908999999"/>
  </r>
  <r>
    <n v="830000"/>
    <n v="1400000"/>
    <n v="1400000"/>
    <x v="0"/>
    <x v="0"/>
    <s v="BR1-2"/>
    <s v="62-304.520 (9), F.A.C."/>
    <n v="0.67"/>
    <n v="0.72"/>
    <s v="US Air Force"/>
    <n v="0.617763453829"/>
    <n v="3336.6867451718699"/>
    <n v="6.2217533064338202"/>
    <n v="0.83200761765834996"/>
    <n v="3.8435718114545998"/>
    <n v="0.51398389949667"/>
    <n v="2061.28312804285"/>
    <n v="1730"/>
    <s v="Military"/>
    <n v="1730"/>
    <s v="US Air Force                                    Brevard County"/>
    <s v="US Air Force"/>
    <m/>
    <m/>
    <m/>
    <n v="0"/>
    <n v="1"/>
    <n v="3.8435718114545998"/>
    <n v="0.51398389949667"/>
    <n v="2061.28312804285"/>
    <m/>
    <n v="-1"/>
    <n v="-1"/>
    <n v="-1"/>
    <n v="-1"/>
    <n v="0"/>
    <m/>
    <m/>
    <s v="Banana River A"/>
    <n v="-1"/>
    <m/>
    <m/>
    <n v="332"/>
    <x v="1"/>
    <m/>
    <x v="0"/>
    <m/>
    <n v="200.000000026077"/>
    <n v="1.6717624721"/>
  </r>
  <r>
    <n v="830000"/>
    <n v="1400000"/>
    <n v="1400000"/>
    <x v="0"/>
    <x v="0"/>
    <s v="BR1-2"/>
    <s v="62-304.520 (9), F.A.C."/>
    <n v="0.67"/>
    <n v="0.72"/>
    <s v="Natural Lands"/>
    <n v="0.44795641540047998"/>
    <n v="2608.5645053944399"/>
    <n v="5.2939744863806499"/>
    <n v="0.71653691914604001"/>
    <n v="2.3714698341406701"/>
    <n v="0.32097730980276001"/>
    <n v="1168.5232051774201"/>
    <n v="3200"/>
    <s v="Shrub and Brushland"/>
    <n v="3200"/>
    <s v="US Air Force                                    Brevard County"/>
    <s v="US Air Force"/>
    <m/>
    <m/>
    <s v="Natural Lands"/>
    <n v="0"/>
    <n v="1"/>
    <n v="2.3714698341406701"/>
    <n v="0.32097730980276001"/>
    <n v="1168.5232051774201"/>
    <m/>
    <n v="-1"/>
    <n v="-1"/>
    <n v="-1"/>
    <n v="-1"/>
    <n v="0"/>
    <m/>
    <m/>
    <s v="Banana River A"/>
    <n v="-1"/>
    <m/>
    <m/>
    <n v="332"/>
    <x v="1"/>
    <m/>
    <x v="0"/>
    <m/>
    <n v="183.242478125801"/>
    <n v="0.94770738460000004"/>
  </r>
  <r>
    <n v="830000"/>
    <n v="1400000"/>
    <n v="1400000"/>
    <x v="0"/>
    <x v="0"/>
    <s v="BR1-2"/>
    <s v="62-304.520 (9), F.A.C."/>
    <n v="0.67"/>
    <n v="0.72"/>
    <s v="Natural Lands"/>
    <n v="8.5831841504679998E-2"/>
    <n v="2608.5645053944399"/>
    <n v="5.2939744863806499"/>
    <n v="0.71653691914604001"/>
    <n v="0.45439157904489003"/>
    <n v="6.1501683276400002E-2"/>
    <n v="223.89789518177301"/>
    <n v="3100"/>
    <s v="Herbaceous Dry Prairie"/>
    <n v="3100"/>
    <s v="US Air Force                                    Brevard County"/>
    <s v="US Air Force"/>
    <m/>
    <m/>
    <s v="Natural Lands"/>
    <n v="0"/>
    <n v="1"/>
    <n v="0.45439157904489003"/>
    <n v="6.1501683276400002E-2"/>
    <n v="223.89789518177301"/>
    <m/>
    <n v="-1"/>
    <n v="-1"/>
    <n v="-1"/>
    <n v="-1"/>
    <n v="0"/>
    <m/>
    <m/>
    <s v="Banana River A"/>
    <n v="-1"/>
    <m/>
    <m/>
    <n v="332"/>
    <x v="1"/>
    <m/>
    <x v="0"/>
    <m/>
    <n v="105.256947084335"/>
    <n v="0.18158791169999999"/>
  </r>
  <r>
    <n v="830000"/>
    <n v="1400000"/>
    <n v="1400000"/>
    <x v="0"/>
    <x v="0"/>
    <s v="BR1-2"/>
    <s v="62-304.520 (9), F.A.C."/>
    <n v="0.67"/>
    <n v="0.72"/>
    <s v="US Air Force"/>
    <n v="6.508724201254E-2"/>
    <n v="2608.5645053944399"/>
    <n v="5.2939744863806499"/>
    <n v="0.71653691914604001"/>
    <n v="0.34457019860326998"/>
    <n v="4.6637411867369999E-2"/>
    <n v="169.78426926793199"/>
    <n v="8140"/>
    <s v="Roads and Highways"/>
    <n v="8140"/>
    <s v="US Air Force                                    Brevard County"/>
    <s v="US Air Force"/>
    <m/>
    <m/>
    <m/>
    <n v="0"/>
    <n v="1"/>
    <n v="0.34457019860326998"/>
    <n v="4.6637411867369999E-2"/>
    <n v="219.05471778890501"/>
    <m/>
    <n v="-1"/>
    <n v="-1"/>
    <n v="-1"/>
    <n v="-1"/>
    <n v="0"/>
    <m/>
    <m/>
    <s v="Banana River A"/>
    <n v="-1"/>
    <m/>
    <m/>
    <n v="332"/>
    <x v="1"/>
    <m/>
    <x v="0"/>
    <m/>
    <n v="110.420414420212"/>
    <n v="0.1776599495"/>
  </r>
  <r>
    <n v="830000"/>
    <n v="1400000"/>
    <n v="1400000"/>
    <x v="0"/>
    <x v="0"/>
    <s v="BR1-2"/>
    <s v="62-304.520 (9), F.A.C."/>
    <n v="0.67"/>
    <n v="0.72"/>
    <s v="Natural Lands"/>
    <n v="0.61776345364490004"/>
    <n v="2589.3698262121602"/>
    <n v="5.0767976112023998"/>
    <n v="0.69481507918242003"/>
    <n v="3.1362600257525699"/>
    <n v="0.42923136296028003"/>
    <n v="1599.6180466047099"/>
    <n v="3200"/>
    <s v="Shrub and Brushland"/>
    <n v="3200"/>
    <s v="US Air Force                                    Brevard County"/>
    <s v="US Air Force"/>
    <m/>
    <m/>
    <s v="Natural Lands"/>
    <n v="0"/>
    <n v="1"/>
    <n v="3.1362600257525699"/>
    <n v="0.42923136296028003"/>
    <n v="1599.6180466047099"/>
    <m/>
    <n v="-1"/>
    <n v="-1"/>
    <n v="-1"/>
    <n v="-1"/>
    <n v="0"/>
    <m/>
    <m/>
    <s v="Banana River A"/>
    <n v="-1"/>
    <m/>
    <m/>
    <n v="332"/>
    <x v="1"/>
    <m/>
    <x v="0"/>
    <m/>
    <n v="199.999999996274"/>
    <n v="1.2973382373"/>
  </r>
  <r>
    <n v="830000"/>
    <n v="1400000"/>
    <n v="1400000"/>
    <x v="0"/>
    <x v="0"/>
    <s v="BR1-2"/>
    <s v="62-304.520 (9), F.A.C."/>
    <n v="0.67"/>
    <n v="0.72"/>
    <s v="Natural Lands"/>
    <n v="0.37028709168862001"/>
    <n v="2400.15741298902"/>
    <n v="4.8070265166869302"/>
    <n v="0.65346372643817996"/>
    <n v="1.77997986853408"/>
    <n v="0.24196918278679999"/>
    <n v="888.74730805059005"/>
    <n v="3200"/>
    <s v="Shrub and Brushland"/>
    <n v="3200"/>
    <s v="US Air Force                                    Brevard County"/>
    <s v="US Air Force"/>
    <m/>
    <m/>
    <s v="Natural Lands"/>
    <n v="0"/>
    <n v="1"/>
    <n v="1.77997986853408"/>
    <n v="0.24196918278679999"/>
    <n v="1365.3159130711999"/>
    <m/>
    <n v="-1"/>
    <n v="-1"/>
    <n v="-1"/>
    <n v="-1"/>
    <n v="0"/>
    <m/>
    <m/>
    <s v="Banana River A"/>
    <n v="-1"/>
    <m/>
    <m/>
    <n v="332"/>
    <x v="1"/>
    <m/>
    <x v="0"/>
    <m/>
    <n v="165.54207539096501"/>
    <n v="1.1073121761"/>
  </r>
  <r>
    <n v="830000"/>
    <n v="1400000"/>
    <n v="1400000"/>
    <x v="0"/>
    <x v="0"/>
    <s v="BR1-2"/>
    <s v="62-304.520 (9), F.A.C."/>
    <n v="0.67"/>
    <n v="0.72"/>
    <s v="US Air Force"/>
    <n v="4.8919133121979999E-2"/>
    <n v="2400.15741298902"/>
    <n v="4.8070265166869302"/>
    <n v="0.65346372643817996"/>
    <n v="0.23515557009071"/>
    <n v="3.1966879024009999E-2"/>
    <n v="117.41361999972401"/>
    <n v="8140"/>
    <s v="Roads and Highways"/>
    <n v="8140"/>
    <s v="US Air Force                                    Brevard County"/>
    <s v="US Air Force"/>
    <m/>
    <m/>
    <m/>
    <n v="0"/>
    <n v="1"/>
    <n v="0.23515557009071"/>
    <n v="3.1966879024009999E-2"/>
    <n v="117.413619999723"/>
    <m/>
    <n v="-1"/>
    <n v="-1"/>
    <n v="-1"/>
    <n v="-1"/>
    <n v="0"/>
    <m/>
    <m/>
    <s v="Banana River A"/>
    <n v="-1"/>
    <m/>
    <m/>
    <n v="332"/>
    <x v="1"/>
    <m/>
    <x v="0"/>
    <m/>
    <n v="69.876306297473903"/>
    <n v="9.5225969199999996E-2"/>
  </r>
  <r>
    <n v="830000"/>
    <n v="1400000"/>
    <n v="1400000"/>
    <x v="0"/>
    <x v="0"/>
    <s v="BR1-2"/>
    <s v="62-304.520 (9), F.A.C."/>
    <n v="0.67"/>
    <n v="0.72"/>
    <s v="Natural Lands"/>
    <n v="1.513645277549E-2"/>
    <n v="2866.1818518564501"/>
    <n v="6.0495152579893796"/>
    <n v="0.80757413146609003"/>
    <n v="9.1568202017179995E-2"/>
    <n v="1.222380770364E-2"/>
    <n v="43.383826246600201"/>
    <n v="3100"/>
    <s v="Herbaceous Dry Prairie"/>
    <n v="3100"/>
    <s v="US Air Force                                    Brevard County"/>
    <s v="US Air Force"/>
    <m/>
    <m/>
    <s v="Natural Lands"/>
    <n v="0"/>
    <n v="1"/>
    <n v="9.1568202017179995E-2"/>
    <n v="1.222380770364E-2"/>
    <n v="43.383826246601103"/>
    <m/>
    <n v="-1"/>
    <n v="-1"/>
    <n v="-1"/>
    <n v="-1"/>
    <n v="0"/>
    <m/>
    <m/>
    <s v="Banana River A"/>
    <n v="-1"/>
    <m/>
    <m/>
    <n v="332"/>
    <x v="1"/>
    <m/>
    <x v="0"/>
    <m/>
    <n v="53.333340080039498"/>
    <n v="3.5185584999999998E-2"/>
  </r>
  <r>
    <n v="830000"/>
    <n v="1400000"/>
    <n v="1400000"/>
    <x v="0"/>
    <x v="0"/>
    <s v="BR1-2"/>
    <s v="62-304.520 (9), F.A.C."/>
    <n v="0.67"/>
    <n v="0.72"/>
    <s v="US Air Force"/>
    <n v="2.3255698525380002E-2"/>
    <n v="2866.1818518564501"/>
    <n v="6.0495152579893796"/>
    <n v="0.80757413146609003"/>
    <n v="0.14068570306450001"/>
    <n v="1.8780700538269999E-2"/>
    <n v="66.655061065697595"/>
    <n v="8140"/>
    <s v="Roads and Highways"/>
    <n v="8140"/>
    <s v="US Air Force                                    Brevard County"/>
    <s v="US Air Force"/>
    <m/>
    <m/>
    <m/>
    <n v="0"/>
    <n v="1"/>
    <n v="0.14068570306450001"/>
    <n v="1.8780700538269999E-2"/>
    <n v="553.24268809606895"/>
    <m/>
    <n v="-1"/>
    <n v="-1"/>
    <n v="-1"/>
    <n v="-1"/>
    <n v="0"/>
    <m/>
    <m/>
    <s v="Banana River A"/>
    <n v="-1"/>
    <m/>
    <m/>
    <n v="332"/>
    <x v="1"/>
    <m/>
    <x v="0"/>
    <m/>
    <n v="65.842283747331706"/>
    <n v="0.44869642180000002"/>
  </r>
  <r>
    <n v="830000"/>
    <n v="1400000"/>
    <n v="1400000"/>
    <x v="0"/>
    <x v="0"/>
    <s v="BR1-2"/>
    <s v="62-304.520 (9), F.A.C."/>
    <n v="0.67"/>
    <n v="0.72"/>
    <s v="US Air Force"/>
    <n v="0.61776345352982998"/>
    <n v="3333.5453455659699"/>
    <n v="6.2398870958739998"/>
    <n v="0.83652479027964"/>
    <n v="3.85477420198335"/>
    <n v="0.51677444340647005"/>
    <n v="2059.3424851751302"/>
    <n v="1730"/>
    <s v="Military"/>
    <n v="1730"/>
    <s v="US Air Force                                    Brevard County"/>
    <s v="US Air Force"/>
    <m/>
    <m/>
    <m/>
    <n v="0"/>
    <n v="1"/>
    <n v="3.85477420198335"/>
    <n v="0.51677444340647005"/>
    <n v="2059.3424851751302"/>
    <m/>
    <n v="-1"/>
    <n v="-1"/>
    <n v="-1"/>
    <n v="-1"/>
    <n v="0"/>
    <m/>
    <m/>
    <s v="Banana River A"/>
    <n v="-1"/>
    <m/>
    <m/>
    <n v="332"/>
    <x v="1"/>
    <m/>
    <x v="0"/>
    <m/>
    <n v="199.999999977648"/>
    <n v="1.6701885525"/>
  </r>
  <r>
    <n v="830000"/>
    <n v="1400000"/>
    <n v="1400000"/>
    <x v="0"/>
    <x v="0"/>
    <s v="BR1-2"/>
    <s v="62-304.520 (9), F.A.C."/>
    <n v="0.67"/>
    <n v="0.72"/>
    <s v="US Air Force"/>
    <n v="0.61776345373694996"/>
    <n v="3339.6519768729299"/>
    <n v="6.2272997329507103"/>
    <n v="0.83275082608901996"/>
    <n v="3.8469981904828399"/>
    <n v="0.51444302642705997"/>
    <n v="2063.1149395124598"/>
    <n v="1730"/>
    <s v="Military"/>
    <n v="1730"/>
    <s v="US Air Force                                    Brevard County"/>
    <s v="US Air Force"/>
    <m/>
    <m/>
    <m/>
    <n v="0"/>
    <n v="1"/>
    <n v="3.8469981904828399"/>
    <n v="0.51444302642705997"/>
    <n v="2063.1149395124598"/>
    <m/>
    <n v="-1"/>
    <n v="-1"/>
    <n v="-1"/>
    <n v="-1"/>
    <n v="0"/>
    <m/>
    <m/>
    <s v="Banana River A"/>
    <n v="-1"/>
    <m/>
    <m/>
    <n v="332"/>
    <x v="1"/>
    <m/>
    <x v="0"/>
    <m/>
    <n v="200.00000001117499"/>
    <n v="1.6732481261000001"/>
  </r>
  <r>
    <n v="830000"/>
    <n v="1400000"/>
    <n v="1400000"/>
    <x v="0"/>
    <x v="0"/>
    <s v="BR1-2"/>
    <s v="62-304.520 (9), F.A.C."/>
    <n v="0.67"/>
    <n v="0.72"/>
    <s v="US Air Force"/>
    <n v="0.61776345375996"/>
    <n v="3300.42342102676"/>
    <n v="6.1533837750712603"/>
    <n v="0.82279935888033995"/>
    <n v="3.8013356131985598"/>
    <n v="0.50829537369341005"/>
    <n v="2038.88097144378"/>
    <n v="1730"/>
    <s v="Military"/>
    <n v="1730"/>
    <s v="US Air Force                                    Brevard County"/>
    <s v="US Air Force"/>
    <m/>
    <m/>
    <m/>
    <n v="0"/>
    <n v="1"/>
    <n v="3.8013356131985598"/>
    <n v="0.50829537369341005"/>
    <n v="2038.88097144378"/>
    <m/>
    <n v="-1"/>
    <n v="-1"/>
    <n v="-1"/>
    <n v="-1"/>
    <n v="0"/>
    <m/>
    <m/>
    <s v="Banana River A"/>
    <n v="-1"/>
    <m/>
    <m/>
    <n v="332"/>
    <x v="1"/>
    <m/>
    <x v="0"/>
    <m/>
    <n v="200.00000001490099"/>
    <n v="1.6535936508"/>
  </r>
  <r>
    <n v="830000"/>
    <n v="1400000"/>
    <n v="1400000"/>
    <x v="0"/>
    <x v="0"/>
    <s v="BR1-2"/>
    <s v="62-304.520 (9), F.A.C."/>
    <n v="0.67"/>
    <n v="0.72"/>
    <s v="US Air Force"/>
    <n v="0.36418633495911001"/>
    <n v="3350.1031552988402"/>
    <n v="6.1485790624113204"/>
    <n v="0.81937625088898003"/>
    <n v="2.2392284739459498"/>
    <n v="0.29840563376380003"/>
    <n v="1220.0617898632599"/>
    <n v="1730"/>
    <s v="Military"/>
    <n v="1730"/>
    <s v="US Air Force                                    Brevard County"/>
    <s v="US Air Force"/>
    <m/>
    <m/>
    <m/>
    <n v="0"/>
    <n v="1"/>
    <n v="2.2392284739459498"/>
    <n v="0.29840563376380003"/>
    <n v="1220.0617898632599"/>
    <m/>
    <n v="-1"/>
    <n v="-1"/>
    <n v="-1"/>
    <n v="-1"/>
    <n v="0"/>
    <m/>
    <m/>
    <s v="Banana River A"/>
    <n v="-1"/>
    <m/>
    <m/>
    <n v="332"/>
    <x v="1"/>
    <m/>
    <x v="0"/>
    <m/>
    <n v="169.20526624335599"/>
    <n v="0.9895067233"/>
  </r>
  <r>
    <n v="830000"/>
    <n v="1400000"/>
    <n v="1400000"/>
    <x v="0"/>
    <x v="0"/>
    <s v="BR1-2"/>
    <s v="62-304.520 (9), F.A.C."/>
    <n v="0.67"/>
    <n v="0.72"/>
    <s v="US Air Force"/>
    <n v="0.19498686330654"/>
    <n v="3350.1031552988402"/>
    <n v="6.1485790624113204"/>
    <n v="0.81937625088898003"/>
    <n v="1.1988921451718599"/>
    <n v="0.15976760502871001"/>
    <n v="653.22610600507096"/>
    <n v="8140"/>
    <s v="Roads and Highways"/>
    <n v="8140"/>
    <s v="US Air Force                                    Brevard County"/>
    <s v="US Air Force"/>
    <m/>
    <m/>
    <m/>
    <n v="0"/>
    <n v="1"/>
    <n v="1.1988921451718599"/>
    <n v="0.15976760502871001"/>
    <n v="653.22610600507096"/>
    <m/>
    <n v="-1"/>
    <n v="-1"/>
    <n v="-1"/>
    <n v="-1"/>
    <n v="0"/>
    <m/>
    <m/>
    <s v="Banana River A"/>
    <n v="-1"/>
    <m/>
    <m/>
    <n v="332"/>
    <x v="1"/>
    <m/>
    <x v="0"/>
    <m/>
    <n v="139.147520735293"/>
    <n v="0.52978597409999995"/>
  </r>
  <r>
    <n v="830000"/>
    <n v="1400000"/>
    <n v="1400000"/>
    <x v="0"/>
    <x v="0"/>
    <s v="BR1-2"/>
    <s v="62-304.520 (9), F.A.C."/>
    <n v="0.67"/>
    <n v="0.72"/>
    <s v="US Air Force"/>
    <n v="5.8590298445980002E-2"/>
    <n v="3350.1031552988402"/>
    <n v="6.1485790624113204"/>
    <n v="0.81937625088898003"/>
    <n v="0.36024708228537999"/>
    <n v="4.8007499079130003E-2"/>
    <n v="196.283543693778"/>
    <n v="1730"/>
    <s v="Military"/>
    <n v="1730"/>
    <s v="US Air Force                                    Brevard County"/>
    <s v="US Air Force"/>
    <m/>
    <m/>
    <m/>
    <n v="0"/>
    <n v="1"/>
    <n v="0.36024708228537999"/>
    <n v="4.8007499079130003E-2"/>
    <n v="196.283543693779"/>
    <m/>
    <n v="-1"/>
    <n v="-1"/>
    <n v="-1"/>
    <n v="-1"/>
    <n v="0"/>
    <m/>
    <m/>
    <s v="Banana River A"/>
    <n v="-1"/>
    <m/>
    <m/>
    <n v="332"/>
    <x v="1"/>
    <m/>
    <x v="0"/>
    <m/>
    <n v="76.826220561583"/>
    <n v="0.159191844"/>
  </r>
  <r>
    <n v="830000"/>
    <n v="1400000"/>
    <n v="1400000"/>
    <x v="0"/>
    <x v="0"/>
    <s v="BR1-2"/>
    <s v="62-304.520 (9), F.A.C."/>
    <n v="0.67"/>
    <n v="0.72"/>
    <s v="Natural Lands"/>
    <n v="9.0090792302299997E-3"/>
    <n v="2387.8453562003101"/>
    <n v="3.6612147428867501"/>
    <n v="0.42216703880999001"/>
    <n v="3.2984173697550002E-2"/>
    <n v="3.80333630103E-3"/>
    <n v="21.512288003547699"/>
    <n v="6430"/>
    <s v="Wet prairies"/>
    <n v="6430"/>
    <s v="US Air Force                                    Brevard County"/>
    <s v="US Air Force"/>
    <m/>
    <m/>
    <s v="Natural Lands"/>
    <n v="0"/>
    <n v="1"/>
    <n v="3.2984173697550002E-2"/>
    <n v="3.80333630103E-3"/>
    <n v="1455.9107582177301"/>
    <m/>
    <n v="-1"/>
    <n v="-1"/>
    <n v="-1"/>
    <n v="-1"/>
    <n v="0"/>
    <m/>
    <m/>
    <s v="Banana River A"/>
    <n v="-1"/>
    <m/>
    <m/>
    <n v="332"/>
    <x v="1"/>
    <m/>
    <x v="0"/>
    <m/>
    <n v="36.581063511342002"/>
    <n v="1.180787314"/>
  </r>
  <r>
    <n v="830000"/>
    <n v="1400000"/>
    <n v="1400000"/>
    <x v="0"/>
    <x v="0"/>
    <s v="BR1-2"/>
    <s v="62-304.520 (9), F.A.C."/>
    <n v="0.67"/>
    <n v="0.72"/>
    <s v="Natural Lands"/>
    <n v="8.0460972079100003E-3"/>
    <n v="2387.8453562003101"/>
    <n v="3.6612147428867501"/>
    <n v="0.42216703880999001"/>
    <n v="2.945848972031E-2"/>
    <n v="3.3967970322400002E-3"/>
    <n v="19.212835853456099"/>
    <n v="5300"/>
    <s v="Reservoirs"/>
    <n v="5300"/>
    <s v="US Air Force                                    Brevard County"/>
    <s v="US Air Force"/>
    <m/>
    <m/>
    <s v="Natural Lands"/>
    <n v="0"/>
    <n v="1"/>
    <n v="2.945848972031E-2"/>
    <n v="3.3967970322400002E-3"/>
    <n v="19.212835853455999"/>
    <m/>
    <n v="-1"/>
    <n v="-1"/>
    <n v="-1"/>
    <n v="-1"/>
    <n v="0"/>
    <m/>
    <m/>
    <s v="Banana River A"/>
    <n v="-1"/>
    <m/>
    <m/>
    <n v="332"/>
    <x v="1"/>
    <m/>
    <x v="0"/>
    <m/>
    <n v="28.355672468175399"/>
    <n v="1.55821864E-2"/>
  </r>
  <r>
    <n v="830000"/>
    <n v="1400000"/>
    <n v="1400000"/>
    <x v="0"/>
    <x v="0"/>
    <s v="BR1-2"/>
    <s v="62-304.520 (9), F.A.C."/>
    <n v="0.67"/>
    <n v="0.72"/>
    <s v="Natural Lands"/>
    <n v="0.24163382298846001"/>
    <n v="1982.8570111563199"/>
    <n v="0.80610360951778004"/>
    <n v="9.5950097346330004E-2"/>
    <n v="0.19478189689257999"/>
    <n v="2.3184788837900001E-2"/>
    <n v="479.12532004518698"/>
    <n v="5300"/>
    <s v="Reservoirs"/>
    <n v="5300"/>
    <s v="US Air Force                                    Brevard County"/>
    <s v="US Air Force"/>
    <m/>
    <m/>
    <s v="Natural Lands"/>
    <n v="0"/>
    <n v="1"/>
    <n v="0.19478189689257999"/>
    <n v="2.3184788837900001E-2"/>
    <n v="479.12532004518698"/>
    <m/>
    <n v="-1"/>
    <n v="-1"/>
    <n v="-1"/>
    <n v="-1"/>
    <n v="0"/>
    <m/>
    <m/>
    <s v="Banana River A"/>
    <n v="-1"/>
    <m/>
    <m/>
    <n v="332"/>
    <x v="1"/>
    <m/>
    <x v="0"/>
    <m/>
    <n v="146.85193450950999"/>
    <n v="0.38858501220000002"/>
  </r>
  <r>
    <n v="830000"/>
    <n v="1400000"/>
    <n v="1400000"/>
    <x v="0"/>
    <x v="0"/>
    <s v="BR1-2"/>
    <s v="62-304.520 (9), F.A.C."/>
    <n v="0.67"/>
    <n v="0.72"/>
    <s v="US Air Force"/>
    <n v="0.37612951728050997"/>
    <n v="1982.8570111563199"/>
    <n v="0.80610360951778004"/>
    <n v="9.5950097346330004E-2"/>
    <n v="0.30319936152600002"/>
    <n v="3.6089663797889998E-2"/>
    <n v="745.81105044250899"/>
    <n v="1730"/>
    <s v="Military"/>
    <n v="1730"/>
    <s v="US Air Force                                    Brevard County"/>
    <s v="US Air Force"/>
    <m/>
    <m/>
    <m/>
    <n v="0"/>
    <n v="1"/>
    <n v="0.30319936152600002"/>
    <n v="3.6089663797889998E-2"/>
    <n v="745.81105044250899"/>
    <m/>
    <n v="-1"/>
    <n v="-1"/>
    <n v="-1"/>
    <n v="-1"/>
    <n v="0"/>
    <m/>
    <m/>
    <s v="Banana River A"/>
    <n v="-1"/>
    <m/>
    <m/>
    <n v="332"/>
    <x v="1"/>
    <m/>
    <x v="0"/>
    <m/>
    <n v="178.37061517888699"/>
    <n v="0.60487514229999995"/>
  </r>
  <r>
    <n v="830000"/>
    <n v="1400000"/>
    <n v="1400000"/>
    <x v="0"/>
    <x v="0"/>
    <s v="BR1-2"/>
    <s v="62-304.520 (9), F.A.C."/>
    <n v="0.67"/>
    <n v="0.72"/>
    <s v="US Air Force"/>
    <n v="0.60447718374545001"/>
    <n v="3290.3461842575298"/>
    <n v="7.22711711070031"/>
    <n v="0.95671694186397005"/>
    <n v="4.3686273976747101"/>
    <n v="0.57831356265949996"/>
    <n v="1988.9391950075999"/>
    <n v="1730"/>
    <s v="Military"/>
    <n v="1730"/>
    <s v="US Air Force                                    Brevard County"/>
    <s v="US Air Force"/>
    <m/>
    <m/>
    <m/>
    <n v="0"/>
    <n v="1"/>
    <n v="4.3686273976747101"/>
    <n v="0.57831356265949996"/>
    <n v="2032.6556225499701"/>
    <m/>
    <n v="-1"/>
    <n v="-1"/>
    <n v="-1"/>
    <n v="-1"/>
    <n v="0"/>
    <m/>
    <m/>
    <s v="Banana River A"/>
    <n v="-1"/>
    <m/>
    <m/>
    <n v="332"/>
    <x v="1"/>
    <m/>
    <x v="0"/>
    <m/>
    <n v="194.02478487009299"/>
    <n v="1.648544706"/>
  </r>
  <r>
    <n v="830000"/>
    <n v="1400000"/>
    <n v="1400000"/>
    <x v="0"/>
    <x v="0"/>
    <s v="BR1-2"/>
    <s v="62-304.520 (9), F.A.C."/>
    <n v="0.67"/>
    <n v="0.72"/>
    <s v="Natural Lands"/>
    <n v="4.2239809781400003E-2"/>
    <n v="1566.3460243473501"/>
    <n v="0"/>
    <n v="0"/>
    <n v="0"/>
    <n v="0"/>
    <n v="66.1621581202876"/>
    <n v="6430"/>
    <s v="Wet prairies"/>
    <n v="6430"/>
    <s v="US Air Force                                    Brevard County"/>
    <s v="US Air Force"/>
    <m/>
    <m/>
    <s v="Natural Lands"/>
    <n v="0"/>
    <n v="1"/>
    <n v="0"/>
    <n v="0"/>
    <n v="518.02550385781797"/>
    <m/>
    <n v="-1"/>
    <n v="-1"/>
    <n v="-1"/>
    <n v="-1"/>
    <n v="0"/>
    <m/>
    <m/>
    <s v="Banana River A"/>
    <n v="-1"/>
    <m/>
    <m/>
    <n v="332"/>
    <x v="1"/>
    <m/>
    <x v="0"/>
    <m/>
    <n v="127.11101891295201"/>
    <n v="0.42013422859999999"/>
  </r>
  <r>
    <n v="830000"/>
    <n v="1400000"/>
    <n v="1400000"/>
    <x v="0"/>
    <x v="0"/>
    <s v="BR1-2"/>
    <s v="62-304.520 (9), F.A.C."/>
    <n v="0.67"/>
    <n v="0.72"/>
    <s v="Natural Lands"/>
    <n v="0.28704118947764001"/>
    <n v="1566.3460243473501"/>
    <n v="0"/>
    <n v="0"/>
    <n v="0"/>
    <n v="0"/>
    <n v="449.60582596224498"/>
    <n v="5300"/>
    <s v="Reservoirs"/>
    <n v="5300"/>
    <s v="US Air Force                                    Brevard County"/>
    <s v="US Air Force"/>
    <m/>
    <m/>
    <s v="Natural Lands"/>
    <n v="0"/>
    <n v="1"/>
    <n v="0"/>
    <n v="0"/>
    <n v="449.60582596224498"/>
    <m/>
    <n v="-1"/>
    <n v="-1"/>
    <n v="-1"/>
    <n v="-1"/>
    <n v="0"/>
    <m/>
    <m/>
    <s v="Banana River A"/>
    <n v="-1"/>
    <m/>
    <m/>
    <n v="332"/>
    <x v="1"/>
    <m/>
    <x v="0"/>
    <m/>
    <n v="156.53538663677699"/>
    <n v="0.36464381670000001"/>
  </r>
  <r>
    <n v="830000"/>
    <n v="1400000"/>
    <n v="1400000"/>
    <x v="0"/>
    <x v="0"/>
    <s v="BR1-2"/>
    <s v="62-304.520 (9), F.A.C."/>
    <n v="0.67"/>
    <n v="0.72"/>
    <s v="US Air Force"/>
    <n v="9.1871118189539996E-2"/>
    <n v="3352.0670026329499"/>
    <n v="6.295050972756"/>
    <n v="0.85189064461496999"/>
    <n v="0.57833337192727996"/>
    <n v="7.826414609599E-2"/>
    <n v="307.95814377817197"/>
    <n v="1730"/>
    <s v="Military"/>
    <n v="1730"/>
    <s v="US Air Force                                    Brevard County"/>
    <s v="US Air Force"/>
    <m/>
    <m/>
    <m/>
    <n v="0"/>
    <n v="1"/>
    <n v="0.57833337192727996"/>
    <n v="7.826414609599E-2"/>
    <n v="1402.05731849787"/>
    <m/>
    <n v="-1"/>
    <n v="-1"/>
    <n v="-1"/>
    <n v="-1"/>
    <n v="0"/>
    <m/>
    <m/>
    <s v="Banana River A"/>
    <n v="-1"/>
    <m/>
    <m/>
    <n v="332"/>
    <x v="1"/>
    <m/>
    <x v="0"/>
    <m/>
    <n v="96.758080293250103"/>
    <n v="1.1371105584000001"/>
  </r>
  <r>
    <n v="830000"/>
    <n v="1400000"/>
    <n v="1400000"/>
    <x v="0"/>
    <x v="0"/>
    <s v="BR1-2"/>
    <s v="62-304.520 (9), F.A.C."/>
    <n v="0.67"/>
    <n v="0.72"/>
    <s v="Natural Lands"/>
    <n v="6.4938137475269997E-2"/>
    <n v="3258.48452499923"/>
    <n v="7.12006877953666"/>
    <n v="0.94488690766848005"/>
    <n v="0.46236400523893001"/>
    <n v="6.1359195908749997E-2"/>
    <n v="211.59991604544001"/>
    <n v="3200"/>
    <s v="Shrub and Brushland"/>
    <n v="3200"/>
    <s v="US Air Force                                    Brevard County"/>
    <s v="US Air Force"/>
    <m/>
    <m/>
    <s v="Natural Lands"/>
    <n v="0"/>
    <n v="1"/>
    <n v="0.46236400523893001"/>
    <n v="6.1359195908749997E-2"/>
    <n v="211.59991604543899"/>
    <m/>
    <n v="-1"/>
    <n v="-1"/>
    <n v="-1"/>
    <n v="-1"/>
    <n v="0"/>
    <m/>
    <m/>
    <s v="Banana River A"/>
    <n v="-1"/>
    <m/>
    <m/>
    <n v="332"/>
    <x v="1"/>
    <m/>
    <x v="0"/>
    <m/>
    <n v="80.160520118150501"/>
    <n v="0.17161388159999999"/>
  </r>
  <r>
    <n v="830000"/>
    <n v="1400000"/>
    <n v="1400000"/>
    <x v="0"/>
    <x v="0"/>
    <s v="BR1-2"/>
    <s v="62-304.520 (9), F.A.C."/>
    <n v="0.67"/>
    <n v="0.72"/>
    <s v="US Air Force"/>
    <n v="5.7507811668920002E-2"/>
    <n v="3258.48452499923"/>
    <n v="7.12006877953666"/>
    <n v="0.94488690766848005"/>
    <n v="0.40945957444336001"/>
    <n v="5.4338378334619998E-2"/>
    <n v="187.38831438975299"/>
    <n v="1730"/>
    <s v="Military"/>
    <n v="1730"/>
    <s v="US Air Force                                    Brevard County"/>
    <s v="US Air Force"/>
    <m/>
    <m/>
    <m/>
    <n v="0"/>
    <n v="1"/>
    <n v="0.40945957444336001"/>
    <n v="5.4338378334619998E-2"/>
    <n v="187.38831438975299"/>
    <m/>
    <n v="-1"/>
    <n v="-1"/>
    <n v="-1"/>
    <n v="-1"/>
    <n v="0"/>
    <m/>
    <m/>
    <s v="Banana River A"/>
    <n v="-1"/>
    <m/>
    <m/>
    <n v="332"/>
    <x v="1"/>
    <m/>
    <x v="0"/>
    <m/>
    <n v="75.846266304033307"/>
    <n v="0.1519775461"/>
  </r>
  <r>
    <n v="830000"/>
    <n v="1400000"/>
    <n v="1400000"/>
    <x v="0"/>
    <x v="0"/>
    <s v="BR1-2"/>
    <s v="62-304.520 (9), F.A.C."/>
    <n v="0.67"/>
    <n v="0.72"/>
    <s v="US Air Force"/>
    <n v="0.32778938542875002"/>
    <n v="3258.48452499923"/>
    <n v="7.12006877953666"/>
    <n v="0.94488690766848005"/>
    <n v="2.33388296945478"/>
    <n v="0.30972389876431999"/>
    <n v="1068.0966398785999"/>
    <n v="1730"/>
    <s v="Military"/>
    <n v="1730"/>
    <s v="US Air Force                                    Brevard County"/>
    <s v="US Air Force"/>
    <m/>
    <m/>
    <m/>
    <n v="0"/>
    <n v="1"/>
    <n v="2.33388296945478"/>
    <n v="0.30972389876431999"/>
    <n v="1068.1568325278199"/>
    <m/>
    <n v="-1"/>
    <n v="-1"/>
    <n v="-1"/>
    <n v="-1"/>
    <n v="0"/>
    <m/>
    <m/>
    <s v="Banana River A"/>
    <n v="-1"/>
    <m/>
    <m/>
    <n v="332"/>
    <x v="1"/>
    <m/>
    <x v="0"/>
    <m/>
    <n v="188.93869879572699"/>
    <n v="0.86630724449999996"/>
  </r>
  <r>
    <n v="830000"/>
    <n v="1400000"/>
    <n v="1400000"/>
    <x v="0"/>
    <x v="0"/>
    <s v="BR1-2"/>
    <s v="62-304.520 (9), F.A.C."/>
    <n v="0.67"/>
    <n v="0.72"/>
    <s v="US Air Force"/>
    <n v="0.16750963767828"/>
    <n v="3258.48452499923"/>
    <n v="7.12006877953666"/>
    <n v="0.94488690766848005"/>
    <n v="1.19268014150462"/>
    <n v="0.15827766355049"/>
    <n v="545.82756216290795"/>
    <n v="8140"/>
    <s v="Roads and Highways"/>
    <n v="8140"/>
    <s v="US Air Force                                    Brevard County"/>
    <s v="US Air Force"/>
    <m/>
    <m/>
    <m/>
    <n v="0"/>
    <n v="1"/>
    <n v="1.19268014150462"/>
    <n v="0.15827766355049"/>
    <n v="545.82756216290795"/>
    <m/>
    <n v="-1"/>
    <n v="-1"/>
    <n v="-1"/>
    <n v="-1"/>
    <n v="0"/>
    <m/>
    <m/>
    <s v="Banana River A"/>
    <n v="-1"/>
    <m/>
    <m/>
    <n v="332"/>
    <x v="1"/>
    <m/>
    <x v="0"/>
    <m/>
    <n v="135.76986344942301"/>
    <n v="0.44268253219999998"/>
  </r>
  <r>
    <n v="830000"/>
    <n v="1400000"/>
    <n v="1400000"/>
    <x v="0"/>
    <x v="0"/>
    <s v="BR1-2"/>
    <s v="62-304.520 (9), F.A.C."/>
    <n v="0.67"/>
    <n v="0.72"/>
    <s v="US Air Force"/>
    <n v="0.61776345352982998"/>
    <n v="3322.6682336101298"/>
    <n v="6.8549887846167703"/>
    <n v="0.92641645147314999"/>
    <n v="4.2347615454931198"/>
    <n v="0.57230622646889995"/>
    <n v="2052.6230029288599"/>
    <n v="1730"/>
    <s v="Military"/>
    <n v="1730"/>
    <s v="US Air Force                                    Brevard County"/>
    <s v="US Air Force"/>
    <m/>
    <m/>
    <m/>
    <n v="0"/>
    <n v="1"/>
    <n v="4.2347615454931198"/>
    <n v="0.57230622646889995"/>
    <n v="2052.6230029288599"/>
    <m/>
    <n v="-1"/>
    <n v="-1"/>
    <n v="-1"/>
    <n v="-1"/>
    <n v="0"/>
    <m/>
    <m/>
    <s v="Banana River A"/>
    <n v="-1"/>
    <m/>
    <m/>
    <n v="332"/>
    <x v="1"/>
    <m/>
    <x v="0"/>
    <m/>
    <n v="199.999999977648"/>
    <n v="1.6647388507000001"/>
  </r>
  <r>
    <n v="830000"/>
    <n v="1400000"/>
    <n v="1400000"/>
    <x v="0"/>
    <x v="0"/>
    <s v="BR1-2"/>
    <s v="62-304.520 (9), F.A.C."/>
    <n v="0.67"/>
    <n v="0.72"/>
    <s v="US Air Force"/>
    <n v="0.61776345348380002"/>
    <n v="3300.72684101497"/>
    <n v="6.1540430724764601"/>
    <n v="0.82289567988469003"/>
    <n v="3.8017429013411399"/>
    <n v="0.50835487706246996"/>
    <n v="2039.0684123121"/>
    <n v="1730"/>
    <s v="Military"/>
    <n v="1730"/>
    <s v="US Air Force                                    Brevard County"/>
    <s v="US Air Force"/>
    <m/>
    <m/>
    <m/>
    <n v="0"/>
    <n v="1"/>
    <n v="3.8017429013411399"/>
    <n v="0.50835487706246996"/>
    <n v="2039.0684123121"/>
    <m/>
    <n v="-1"/>
    <n v="-1"/>
    <n v="-1"/>
    <n v="-1"/>
    <n v="0"/>
    <m/>
    <m/>
    <s v="Banana River A"/>
    <n v="-1"/>
    <m/>
    <m/>
    <n v="332"/>
    <x v="1"/>
    <m/>
    <x v="0"/>
    <m/>
    <n v="199.999999970197"/>
    <n v="1.653745671"/>
  </r>
  <r>
    <n v="830000"/>
    <n v="1400000"/>
    <n v="1400000"/>
    <x v="0"/>
    <x v="0"/>
    <s v="BR1-2"/>
    <s v="62-304.520 (9), F.A.C."/>
    <n v="0.67"/>
    <n v="0.72"/>
    <s v="Natural Lands"/>
    <n v="8.1781492583090004E-2"/>
    <n v="1637.1332905250999"/>
    <n v="0.54048490135906002"/>
    <n v="2.6531917129769999E-2"/>
    <n v="4.4201661951769999E-2"/>
    <n v="2.1698197839600001E-3"/>
    <n v="133.887204056619"/>
    <n v="5300"/>
    <s v="Reservoirs"/>
    <n v="5300"/>
    <s v="US Air Force                                    Brevard County"/>
    <s v="US Air Force"/>
    <m/>
    <m/>
    <s v="Natural Lands"/>
    <n v="0"/>
    <n v="1"/>
    <n v="4.4201661951769999E-2"/>
    <n v="2.1698197839600001E-3"/>
    <n v="340.61414556720899"/>
    <m/>
    <n v="-1"/>
    <n v="-1"/>
    <n v="-1"/>
    <n v="-1"/>
    <n v="0"/>
    <m/>
    <m/>
    <s v="Banana River A"/>
    <n v="-1"/>
    <m/>
    <m/>
    <n v="332"/>
    <x v="1"/>
    <m/>
    <x v="0"/>
    <m/>
    <n v="94.617747764626799"/>
    <n v="0.27624829319999999"/>
  </r>
  <r>
    <n v="830000"/>
    <n v="1400000"/>
    <n v="1400000"/>
    <x v="0"/>
    <x v="0"/>
    <s v="BR1-2"/>
    <s v="62-304.520 (9), F.A.C."/>
    <n v="0.67"/>
    <n v="0.72"/>
    <s v="Natural Lands"/>
    <n v="0.16371225551506999"/>
    <n v="2312.8084149609899"/>
    <n v="2.3447518061080399"/>
    <n v="0.30470308277135"/>
    <n v="0.38386460680098999"/>
    <n v="4.9883628942890001E-2"/>
    <n v="378.63508218751201"/>
    <n v="5300"/>
    <s v="Reservoirs"/>
    <n v="5300"/>
    <s v="US Air Force                                    Brevard County"/>
    <s v="US Air Force"/>
    <m/>
    <m/>
    <s v="Natural Lands"/>
    <n v="0"/>
    <n v="1"/>
    <n v="0.38386460680098999"/>
    <n v="4.9883628942890001E-2"/>
    <n v="378.63508218751201"/>
    <m/>
    <n v="-1"/>
    <n v="-1"/>
    <n v="-1"/>
    <n v="-1"/>
    <n v="0"/>
    <m/>
    <m/>
    <s v="Banana River A"/>
    <n v="-1"/>
    <m/>
    <m/>
    <n v="332"/>
    <x v="1"/>
    <m/>
    <x v="0"/>
    <m/>
    <n v="127.945341973388"/>
    <n v="0.30708441380000001"/>
  </r>
  <r>
    <n v="830000"/>
    <n v="1400000"/>
    <n v="1400000"/>
    <x v="0"/>
    <x v="0"/>
    <s v="BR1-2"/>
    <s v="62-304.520 (9), F.A.C."/>
    <n v="0.67"/>
    <n v="0.72"/>
    <s v="US Air Force"/>
    <n v="0.45405105358213999"/>
    <n v="2312.8084149609899"/>
    <n v="2.3447518061080399"/>
    <n v="0.30470308277135"/>
    <n v="1.0646370279519899"/>
    <n v="0.13835075576205999"/>
    <n v="1050.1330975466799"/>
    <n v="1730"/>
    <s v="Military"/>
    <n v="1730"/>
    <s v="US Air Force                                    Brevard County"/>
    <s v="US Air Force"/>
    <m/>
    <m/>
    <m/>
    <n v="0"/>
    <n v="1"/>
    <n v="1.0646370279519899"/>
    <n v="0.13835075576205999"/>
    <n v="1050.1330975466799"/>
    <m/>
    <n v="-1"/>
    <n v="-1"/>
    <n v="-1"/>
    <n v="-1"/>
    <n v="0"/>
    <m/>
    <m/>
    <s v="Banana River A"/>
    <n v="-1"/>
    <m/>
    <m/>
    <n v="332"/>
    <x v="1"/>
    <m/>
    <x v="0"/>
    <m/>
    <n v="179.28739024215699"/>
    <n v="0.85168945460000001"/>
  </r>
  <r>
    <n v="830000"/>
    <n v="1400000"/>
    <n v="1400000"/>
    <x v="0"/>
    <x v="0"/>
    <s v="BR1-2"/>
    <s v="62-304.520 (9), F.A.C."/>
    <n v="0.67"/>
    <n v="0.72"/>
    <s v="US Air Force"/>
    <n v="0.61776345366790997"/>
    <n v="3319.2048824522099"/>
    <n v="6.18881612731803"/>
    <n v="0.82757345657697001"/>
    <n v="3.8232244249276599"/>
    <n v="0.51124463669887998"/>
    <n v="2050.4834716150699"/>
    <n v="1730"/>
    <s v="Military"/>
    <n v="1730"/>
    <s v="US Air Force                                    Brevard County"/>
    <s v="US Air Force"/>
    <m/>
    <m/>
    <m/>
    <n v="0"/>
    <n v="1"/>
    <n v="3.8232244249276599"/>
    <n v="0.51124463669887998"/>
    <n v="2050.4834716150699"/>
    <m/>
    <n v="-1"/>
    <n v="-1"/>
    <n v="-1"/>
    <n v="-1"/>
    <n v="0"/>
    <m/>
    <m/>
    <s v="Banana River A"/>
    <n v="-1"/>
    <m/>
    <m/>
    <n v="332"/>
    <x v="1"/>
    <m/>
    <x v="0"/>
    <m/>
    <n v="200"/>
    <n v="1.6630036265999999"/>
  </r>
  <r>
    <n v="830000"/>
    <n v="1400000"/>
    <n v="1400000"/>
    <x v="0"/>
    <x v="0"/>
    <s v="BR1-2"/>
    <s v="62-304.520 (9), F.A.C."/>
    <n v="0.67"/>
    <n v="0.72"/>
    <s v="US Air Force"/>
    <n v="0.61776345378298003"/>
    <n v="3336.6867451718699"/>
    <n v="6.2217533064338202"/>
    <n v="0.83200761765834996"/>
    <n v="3.84357181116824"/>
    <n v="0.51398389945836997"/>
    <n v="2061.28312788927"/>
    <n v="1730"/>
    <s v="Military"/>
    <n v="1730"/>
    <s v="US Air Force                                    Brevard County"/>
    <s v="US Air Force"/>
    <m/>
    <m/>
    <m/>
    <n v="0"/>
    <n v="1"/>
    <n v="3.84357181116824"/>
    <n v="0.51398389945836997"/>
    <n v="2061.28312788927"/>
    <m/>
    <n v="-1"/>
    <n v="-1"/>
    <n v="-1"/>
    <n v="-1"/>
    <n v="0"/>
    <m/>
    <m/>
    <s v="Banana River A"/>
    <n v="-1"/>
    <m/>
    <m/>
    <n v="332"/>
    <x v="1"/>
    <m/>
    <x v="0"/>
    <m/>
    <n v="200.000000018626"/>
    <n v="1.6717624718999999"/>
  </r>
  <r>
    <n v="830000"/>
    <n v="1400000"/>
    <n v="1400000"/>
    <x v="0"/>
    <x v="0"/>
    <s v="BR1-2"/>
    <s v="62-304.520 (9), F.A.C."/>
    <n v="0.67"/>
    <n v="0.72"/>
    <s v="Natural Lands"/>
    <n v="0.617763453829"/>
    <n v="2335.8156052600598"/>
    <n v="4.5813753690255998"/>
    <n v="0.62661332826792004"/>
    <n v="2.8302062712564"/>
    <n v="0.38709881388607997"/>
    <n v="1442.9815158131501"/>
    <n v="3200"/>
    <s v="Shrub and Brushland"/>
    <n v="3200"/>
    <s v="US Air Force                                    Brevard County"/>
    <s v="US Air Force"/>
    <m/>
    <m/>
    <s v="Natural Lands"/>
    <n v="0"/>
    <n v="1"/>
    <n v="2.8302062712564"/>
    <n v="0.38709881388607997"/>
    <n v="1442.9815158131501"/>
    <m/>
    <n v="-1"/>
    <n v="-1"/>
    <n v="-1"/>
    <n v="-1"/>
    <n v="0"/>
    <m/>
    <m/>
    <s v="Banana River A"/>
    <n v="-1"/>
    <m/>
    <m/>
    <n v="332"/>
    <x v="1"/>
    <m/>
    <x v="0"/>
    <m/>
    <n v="200.000000026077"/>
    <n v="1.1703013105"/>
  </r>
  <r>
    <n v="830000"/>
    <n v="1400000"/>
    <n v="1400000"/>
    <x v="0"/>
    <x v="0"/>
    <s v="BR1-2"/>
    <s v="62-304.520 (9), F.A.C."/>
    <n v="0.67"/>
    <n v="0.72"/>
    <s v="US Air Force"/>
    <n v="0.36210488201996999"/>
    <n v="3328.6627839604098"/>
    <n v="6.3292282967125901"/>
    <n v="0.85878732680769998"/>
    <n v="2.2918444656586101"/>
    <n v="0.31097108365394999"/>
    <n v="1205.32504467027"/>
    <n v="1730"/>
    <s v="Military"/>
    <n v="1730"/>
    <s v="US Air Force                                    Brevard County"/>
    <s v="US Air Force"/>
    <m/>
    <m/>
    <m/>
    <n v="0"/>
    <n v="1"/>
    <n v="2.2918444656586101"/>
    <n v="0.31097108365394999"/>
    <n v="1878.1944112672199"/>
    <m/>
    <n v="-1"/>
    <n v="-1"/>
    <n v="-1"/>
    <n v="-1"/>
    <n v="0"/>
    <m/>
    <m/>
    <s v="Banana River A"/>
    <n v="-1"/>
    <m/>
    <m/>
    <n v="332"/>
    <x v="1"/>
    <m/>
    <x v="0"/>
    <m/>
    <n v="167.61356010787699"/>
    <n v="1.5232720286000001"/>
  </r>
  <r>
    <n v="830000"/>
    <n v="1400000"/>
    <n v="1400000"/>
    <x v="0"/>
    <x v="0"/>
    <s v="BR1-2"/>
    <s v="62-304.520 (9), F.A.C."/>
    <n v="0.67"/>
    <n v="0.72"/>
    <s v="US Air Force"/>
    <n v="0.61776345366790997"/>
    <n v="3318.5462041040901"/>
    <n v="6.1875197394483301"/>
    <n v="0.82739415028524999"/>
    <n v="3.8224235638799802"/>
    <n v="0.51113386782484005"/>
    <n v="2050.07656420388"/>
    <n v="1730"/>
    <s v="Military"/>
    <n v="1730"/>
    <s v="US Air Force                                    Brevard County"/>
    <s v="US Air Force"/>
    <m/>
    <m/>
    <m/>
    <n v="0"/>
    <n v="1"/>
    <n v="3.8224235638799802"/>
    <n v="0.51113386782484005"/>
    <n v="2050.07656420388"/>
    <m/>
    <n v="-1"/>
    <n v="-1"/>
    <n v="-1"/>
    <n v="-1"/>
    <n v="0"/>
    <m/>
    <m/>
    <s v="Banana River A"/>
    <n v="-1"/>
    <m/>
    <m/>
    <n v="332"/>
    <x v="1"/>
    <m/>
    <x v="0"/>
    <m/>
    <n v="200"/>
    <n v="1.6626736124999999"/>
  </r>
  <r>
    <n v="830000"/>
    <n v="1400000"/>
    <n v="1400000"/>
    <x v="0"/>
    <x v="0"/>
    <s v="BR1-2"/>
    <s v="62-304.520 (9), F.A.C."/>
    <n v="0.67"/>
    <n v="0.72"/>
    <s v="US Air Force"/>
    <n v="0.54394225024980003"/>
    <n v="3366.8470383785798"/>
    <n v="6.9318244133146303"/>
    <n v="0.92880411450778"/>
    <n v="3.7705121697149102"/>
    <n v="0.50521580008664002"/>
    <n v="1831.3703543025399"/>
    <n v="1730"/>
    <s v="Military"/>
    <n v="1730"/>
    <s v="US Air Force                                    Brevard County"/>
    <s v="US Air Force"/>
    <m/>
    <m/>
    <m/>
    <n v="0"/>
    <n v="1"/>
    <n v="3.7705121697149102"/>
    <n v="0.50521580008664002"/>
    <n v="1831.3703543025399"/>
    <m/>
    <n v="-1"/>
    <n v="-1"/>
    <n v="-1"/>
    <n v="-1"/>
    <n v="0"/>
    <m/>
    <m/>
    <s v="Banana River A"/>
    <n v="-1"/>
    <m/>
    <m/>
    <n v="332"/>
    <x v="1"/>
    <m/>
    <x v="0"/>
    <m/>
    <n v="187.50238458115501"/>
    <n v="1.4852963132999999"/>
  </r>
  <r>
    <n v="830000"/>
    <n v="1400000"/>
    <n v="1400000"/>
    <x v="0"/>
    <x v="0"/>
    <s v="BR1-2"/>
    <s v="62-304.520 (9), F.A.C."/>
    <n v="0.67"/>
    <n v="0.72"/>
    <s v="US Air Force"/>
    <n v="7.382131507952E-2"/>
    <n v="3366.8470383785798"/>
    <n v="6.9318244133146303"/>
    <n v="0.92880411450778"/>
    <n v="0.51171639409120995"/>
    <n v="6.856554118423E-2"/>
    <n v="248.545076044697"/>
    <n v="8140"/>
    <s v="Roads and Highways"/>
    <n v="8140"/>
    <s v="US Air Force                                    Brevard County"/>
    <s v="US Air Force"/>
    <m/>
    <m/>
    <m/>
    <n v="0"/>
    <n v="1"/>
    <n v="0.51171639409120995"/>
    <n v="6.856554118423E-2"/>
    <n v="248.54507604469799"/>
    <m/>
    <n v="-1"/>
    <n v="-1"/>
    <n v="-1"/>
    <n v="-1"/>
    <n v="0"/>
    <m/>
    <m/>
    <s v="Banana River A"/>
    <n v="-1"/>
    <m/>
    <m/>
    <n v="332"/>
    <x v="1"/>
    <m/>
    <x v="0"/>
    <m/>
    <n v="87.226207793244299"/>
    <n v="0.20157751500000001"/>
  </r>
  <r>
    <n v="830000"/>
    <n v="1400000"/>
    <n v="1400000"/>
    <x v="0"/>
    <x v="0"/>
    <s v="BR1-2"/>
    <s v="62-304.520 (9), F.A.C."/>
    <n v="0.67"/>
    <n v="0.72"/>
    <s v="US Air Force"/>
    <n v="0.61776345369092001"/>
    <n v="3339.65197712175"/>
    <n v="6.2272997334146796"/>
    <n v="0.83275082615106999"/>
    <n v="3.8469981904828399"/>
    <n v="0.51444302642704998"/>
    <n v="2063.1149395124598"/>
    <n v="1730"/>
    <s v="Military"/>
    <n v="1730"/>
    <s v="US Air Force                                    Brevard County"/>
    <s v="US Air Force"/>
    <m/>
    <m/>
    <m/>
    <n v="0"/>
    <n v="1"/>
    <n v="3.8469981904828399"/>
    <n v="0.51444302642704998"/>
    <n v="2063.1149395124598"/>
    <m/>
    <n v="-1"/>
    <n v="-1"/>
    <n v="-1"/>
    <n v="-1"/>
    <n v="0"/>
    <m/>
    <m/>
    <s v="Banana River A"/>
    <n v="-1"/>
    <m/>
    <m/>
    <n v="332"/>
    <x v="1"/>
    <m/>
    <x v="0"/>
    <m/>
    <n v="200.00000000372501"/>
    <n v="1.6732481261000001"/>
  </r>
  <r>
    <n v="830000"/>
    <n v="1400000"/>
    <n v="1400000"/>
    <x v="0"/>
    <x v="0"/>
    <s v="BR1-2"/>
    <s v="62-304.520 (9), F.A.C."/>
    <n v="0.67"/>
    <n v="0.72"/>
    <s v="US Air Force"/>
    <n v="0.61776345375996"/>
    <n v="3338.4659570717399"/>
    <n v="6.2250813046898097"/>
    <n v="0.83245356231465995"/>
    <n v="3.84562772672178"/>
    <n v="0.51425938775029001"/>
    <n v="2062.3822599007099"/>
    <n v="1730"/>
    <s v="Military"/>
    <n v="1730"/>
    <s v="US Air Force                                    Brevard County"/>
    <s v="US Air Force"/>
    <m/>
    <m/>
    <m/>
    <n v="0"/>
    <n v="1"/>
    <n v="3.84562772672178"/>
    <n v="0.51425938775029001"/>
    <n v="2062.3822599007099"/>
    <m/>
    <n v="-1"/>
    <n v="-1"/>
    <n v="-1"/>
    <n v="-1"/>
    <n v="0"/>
    <m/>
    <m/>
    <s v="Banana River A"/>
    <n v="-1"/>
    <m/>
    <m/>
    <n v="332"/>
    <x v="1"/>
    <m/>
    <x v="0"/>
    <m/>
    <n v="200.00000001490099"/>
    <n v="1.6726539010000001"/>
  </r>
  <r>
    <n v="830000"/>
    <n v="1400000"/>
    <n v="1400000"/>
    <x v="0"/>
    <x v="0"/>
    <s v="BR1-2"/>
    <s v="62-304.520 (9), F.A.C."/>
    <n v="0.67"/>
    <n v="0.72"/>
    <s v="US Air Force"/>
    <n v="0.617763453829"/>
    <n v="3320.1925864047398"/>
    <n v="6.1907600965565299"/>
    <n v="0.82784233166848997"/>
    <n v="3.82442533907557"/>
    <n v="0.51141073803738002"/>
    <n v="2051.0936395548601"/>
    <n v="1730"/>
    <s v="Military"/>
    <n v="1730"/>
    <s v="US Air Force                                    Brevard County"/>
    <s v="US Air Force"/>
    <m/>
    <m/>
    <m/>
    <n v="0"/>
    <n v="1"/>
    <n v="3.82442533907557"/>
    <n v="0.51141073803738002"/>
    <n v="2051.0936395548601"/>
    <m/>
    <n v="-1"/>
    <n v="-1"/>
    <n v="-1"/>
    <n v="-1"/>
    <n v="0"/>
    <m/>
    <m/>
    <s v="Banana River A"/>
    <n v="-1"/>
    <m/>
    <m/>
    <n v="332"/>
    <x v="1"/>
    <m/>
    <x v="0"/>
    <m/>
    <n v="200.000000026077"/>
    <n v="1.6634984910999999"/>
  </r>
  <r>
    <n v="830000"/>
    <n v="1400000"/>
    <n v="1400000"/>
    <x v="0"/>
    <x v="0"/>
    <s v="BR1-2"/>
    <s v="62-304.520 (9), F.A.C."/>
    <n v="0.67"/>
    <n v="0.72"/>
    <s v="US Air Force"/>
    <n v="1.5897664876E-4"/>
    <n v="3358.1285783608801"/>
    <n v="7.4530158253411596"/>
    <n v="0.98491110514600999"/>
    <n v="1.1848554790899999E-3"/>
    <n v="1.5657786682E-4"/>
    <n v="0.53386402750642004"/>
    <n v="1730"/>
    <s v="Military"/>
    <n v="1730"/>
    <s v="US Air Force                                    Brevard County"/>
    <s v="US Air Force"/>
    <m/>
    <m/>
    <m/>
    <n v="0"/>
    <n v="1"/>
    <n v="1.1848554790899999E-3"/>
    <n v="1.5657786682E-4"/>
    <n v="0.53386402735553995"/>
    <m/>
    <n v="-1"/>
    <n v="-1"/>
    <n v="-1"/>
    <n v="-1"/>
    <n v="0"/>
    <m/>
    <m/>
    <s v="Banana River A"/>
    <n v="-1"/>
    <m/>
    <m/>
    <n v="332"/>
    <x v="1"/>
    <m/>
    <x v="0"/>
    <m/>
    <n v="33.639740798867201"/>
    <n v="4.3297970000000002E-4"/>
  </r>
  <r>
    <n v="830000"/>
    <n v="1400000"/>
    <n v="1400000"/>
    <x v="0"/>
    <x v="0"/>
    <s v="BR1-2"/>
    <s v="62-304.520 (9), F.A.C."/>
    <n v="0.67"/>
    <n v="0.72"/>
    <s v="US Air Force"/>
    <n v="0.12026054752925"/>
    <n v="3358.1285783608801"/>
    <n v="7.4530158253411596"/>
    <n v="0.98491110514600999"/>
    <n v="0.89630376389972999"/>
    <n v="0.1184459487725"/>
    <n v="403.85038150732203"/>
    <n v="1730"/>
    <s v="Military"/>
    <n v="1730"/>
    <s v="US Air Force                                    Brevard County"/>
    <s v="US Air Force"/>
    <m/>
    <m/>
    <m/>
    <n v="0"/>
    <n v="1"/>
    <n v="0.89630376389972999"/>
    <n v="0.1184459487725"/>
    <n v="403.85038151783601"/>
    <m/>
    <n v="-1"/>
    <n v="-1"/>
    <n v="-1"/>
    <n v="-1"/>
    <n v="0"/>
    <m/>
    <m/>
    <s v="Banana River A"/>
    <n v="-1"/>
    <m/>
    <m/>
    <n v="332"/>
    <x v="1"/>
    <m/>
    <x v="0"/>
    <m/>
    <n v="96.376525131185502"/>
    <n v="0.32753477819999999"/>
  </r>
  <r>
    <n v="830000"/>
    <n v="1400000"/>
    <n v="1400000"/>
    <x v="0"/>
    <x v="0"/>
    <s v="BR1-2"/>
    <s v="62-304.520 (9), F.A.C."/>
    <n v="0.67"/>
    <n v="0.72"/>
    <s v="US Air Force"/>
    <n v="2.6110397768E-4"/>
    <n v="3358.1285783608801"/>
    <n v="7.4530158253411596"/>
    <n v="0.98491110514600999"/>
    <n v="1.94601207773E-3"/>
    <n v="2.5716420721000002E-4"/>
    <n v="0.87682072938097999"/>
    <n v="1730"/>
    <s v="Military"/>
    <n v="1730"/>
    <s v="US Air Force                                    Brevard County"/>
    <s v="US Air Force"/>
    <m/>
    <m/>
    <m/>
    <n v="0"/>
    <n v="1"/>
    <n v="1.94601207773E-3"/>
    <n v="2.5716420721000002E-4"/>
    <n v="0.87682071743932999"/>
    <m/>
    <n v="-1"/>
    <n v="-1"/>
    <n v="-1"/>
    <n v="-1"/>
    <n v="0"/>
    <m/>
    <m/>
    <s v="Banana River A"/>
    <n v="-1"/>
    <m/>
    <m/>
    <n v="332"/>
    <x v="1"/>
    <m/>
    <x v="0"/>
    <m/>
    <n v="45.405570266971502"/>
    <n v="7.1112789999999996E-4"/>
  </r>
  <r>
    <n v="830000"/>
    <n v="1400000"/>
    <n v="1400000"/>
    <x v="0"/>
    <x v="0"/>
    <s v="BR1-2"/>
    <s v="62-304.520 (9), F.A.C."/>
    <n v="0.67"/>
    <n v="0.72"/>
    <s v="US Air Force"/>
    <n v="0.23352292091447999"/>
    <n v="3358.1285783608801"/>
    <n v="7.4530158253411596"/>
    <n v="0.98491110514600999"/>
    <n v="1.7404500251555099"/>
    <n v="0.22999931811480001"/>
    <n v="784.19999442522396"/>
    <n v="1730"/>
    <s v="Military"/>
    <n v="1730"/>
    <s v="US Air Force                                    Brevard County"/>
    <s v="US Air Force"/>
    <m/>
    <m/>
    <m/>
    <n v="0"/>
    <n v="1"/>
    <n v="1.7404500251555099"/>
    <n v="0.22999931811480001"/>
    <n v="862.23813801997903"/>
    <m/>
    <n v="-1"/>
    <n v="-1"/>
    <n v="-1"/>
    <n v="-1"/>
    <n v="0"/>
    <m/>
    <m/>
    <s v="Banana River A"/>
    <n v="-1"/>
    <m/>
    <m/>
    <n v="332"/>
    <x v="1"/>
    <m/>
    <x v="0"/>
    <m/>
    <n v="121.886929839885"/>
    <n v="0.69930100409999996"/>
  </r>
  <r>
    <n v="830000"/>
    <n v="1400000"/>
    <n v="1400000"/>
    <x v="0"/>
    <x v="0"/>
    <s v="BR1-2"/>
    <s v="62-304.520 (9), F.A.C."/>
    <n v="0.67"/>
    <n v="0.72"/>
    <s v="US Air Force"/>
    <n v="0.23274871561957"/>
    <n v="3358.1285783608801"/>
    <n v="7.4530158253411596"/>
    <n v="0.98491110514600999"/>
    <n v="1.7346798608405101"/>
    <n v="0.22923679472219"/>
    <n v="781.60011349888202"/>
    <n v="8140"/>
    <s v="Roads and Highways"/>
    <n v="8140"/>
    <s v="US Air Force                                    Brevard County"/>
    <s v="US Air Force"/>
    <m/>
    <m/>
    <m/>
    <n v="0"/>
    <n v="1"/>
    <n v="1.7346798608405101"/>
    <n v="0.22923679472219"/>
    <n v="807.03032426710604"/>
    <m/>
    <n v="-1"/>
    <n v="-1"/>
    <n v="-1"/>
    <n v="-1"/>
    <n v="0"/>
    <m/>
    <m/>
    <s v="Banana River A"/>
    <n v="-1"/>
    <m/>
    <m/>
    <n v="332"/>
    <x v="1"/>
    <m/>
    <x v="0"/>
    <m/>
    <n v="159.56591871590999"/>
    <n v="0.65452581040000002"/>
  </r>
  <r>
    <n v="830000"/>
    <n v="1400000"/>
    <n v="1400000"/>
    <x v="0"/>
    <x v="0"/>
    <s v="BR1-2"/>
    <s v="62-304.520 (9), F.A.C."/>
    <n v="0.67"/>
    <n v="0.72"/>
    <s v="US Air Force"/>
    <n v="0.60423959636941005"/>
    <n v="3340.9320652055799"/>
    <n v="6.9838583330531101"/>
    <n v="0.93974484913321998"/>
    <n v="4.2199237402651502"/>
    <n v="0.56783104833049003"/>
    <n v="2018.72344257744"/>
    <n v="1730"/>
    <s v="Military"/>
    <n v="1730"/>
    <s v="US Air Force                                    Brevard County"/>
    <s v="US Air Force"/>
    <m/>
    <m/>
    <m/>
    <n v="0"/>
    <n v="1"/>
    <n v="4.2199237402651502"/>
    <n v="0.56783104833049003"/>
    <n v="2018.72344257744"/>
    <m/>
    <n v="-1"/>
    <n v="-1"/>
    <n v="-1"/>
    <n v="-1"/>
    <n v="0"/>
    <m/>
    <m/>
    <s v="Banana River A"/>
    <n v="-1"/>
    <m/>
    <m/>
    <n v="332"/>
    <x v="1"/>
    <m/>
    <x v="0"/>
    <m/>
    <n v="194.02405129750099"/>
    <n v="1.6372452900000001"/>
  </r>
  <r>
    <n v="830000"/>
    <n v="1400000"/>
    <n v="1400000"/>
    <x v="0"/>
    <x v="0"/>
    <s v="BR1-2"/>
    <s v="62-304.520 (9), F.A.C."/>
    <n v="0.67"/>
    <n v="0.72"/>
    <s v="US Air Force"/>
    <n v="1.352386457076E-2"/>
    <n v="3340.9320652055799"/>
    <n v="6.9838583330531101"/>
    <n v="0.93974484913321998"/>
    <n v="9.4448754277599994E-2"/>
    <n v="1.270898207075E-2"/>
    <n v="45.182312789959802"/>
    <n v="8140"/>
    <s v="Roads and Highways"/>
    <n v="8140"/>
    <s v="US Air Force                                    Brevard County"/>
    <s v="US Air Force"/>
    <m/>
    <m/>
    <m/>
    <n v="0"/>
    <n v="1"/>
    <n v="9.4448754277599994E-2"/>
    <n v="1.270898207075E-2"/>
    <n v="45.182312789960498"/>
    <m/>
    <n v="-1"/>
    <n v="-1"/>
    <n v="-1"/>
    <n v="-1"/>
    <n v="0"/>
    <m/>
    <m/>
    <s v="Banana River A"/>
    <n v="-1"/>
    <m/>
    <m/>
    <n v="332"/>
    <x v="1"/>
    <m/>
    <x v="0"/>
    <m/>
    <n v="36.632916096654697"/>
    <n v="3.6644211500000003E-2"/>
  </r>
  <r>
    <n v="830000"/>
    <n v="1400000"/>
    <n v="1400000"/>
    <x v="0"/>
    <x v="0"/>
    <s v="BR1-2"/>
    <s v="62-304.520 (9), F.A.C."/>
    <n v="0.67"/>
    <n v="0.72"/>
    <s v="US Air Force"/>
    <n v="0.61776345350680995"/>
    <n v="3342.0541579384999"/>
    <n v="6.8141659688786103"/>
    <n v="0.92457687339153005"/>
    <n v="4.2095427017030902"/>
    <n v="0.57116980233888004"/>
    <n v="2064.5989184149098"/>
    <n v="1730"/>
    <s v="Military"/>
    <n v="1730"/>
    <s v="US Air Force                                    Brevard County"/>
    <s v="US Air Force"/>
    <m/>
    <m/>
    <m/>
    <n v="0"/>
    <n v="1"/>
    <n v="4.2095427017030902"/>
    <n v="0.57116980233888004"/>
    <n v="2064.5989184149098"/>
    <m/>
    <n v="-1"/>
    <n v="-1"/>
    <n v="-1"/>
    <n v="-1"/>
    <n v="0"/>
    <m/>
    <m/>
    <s v="Banana River A"/>
    <n v="-1"/>
    <m/>
    <m/>
    <n v="332"/>
    <x v="1"/>
    <m/>
    <x v="0"/>
    <m/>
    <n v="199.999999973923"/>
    <n v="1.6744516775"/>
  </r>
  <r>
    <n v="830000"/>
    <n v="1400000"/>
    <n v="1400000"/>
    <x v="0"/>
    <x v="0"/>
    <s v="BR1-2"/>
    <s v="62-304.520 (9), F.A.C."/>
    <n v="0.67"/>
    <n v="0.72"/>
    <s v="US Air Force"/>
    <n v="4.6754774485699997E-3"/>
    <n v="2709.5720774961301"/>
    <n v="5.6383607939654601"/>
    <n v="0.75567610815449004"/>
    <n v="2.6362028739080001E-2"/>
    <n v="3.5331466021000001E-3"/>
    <n v="12.668543143608099"/>
    <n v="8140"/>
    <s v="Roads and Highways"/>
    <n v="8140"/>
    <s v="US Air Force                                    Brevard County"/>
    <s v="US Air Force"/>
    <m/>
    <m/>
    <m/>
    <n v="0"/>
    <n v="1"/>
    <n v="2.6362028739080001E-2"/>
    <n v="3.5331466021000001E-3"/>
    <n v="387.50089987750601"/>
    <m/>
    <n v="-1"/>
    <n v="-1"/>
    <n v="-1"/>
    <n v="-1"/>
    <n v="0"/>
    <m/>
    <m/>
    <s v="Banana River A"/>
    <n v="-1"/>
    <m/>
    <m/>
    <n v="332"/>
    <x v="1"/>
    <m/>
    <x v="0"/>
    <m/>
    <n v="35.656936508372397"/>
    <n v="0.31427485799999999"/>
  </r>
  <r>
    <n v="830000"/>
    <n v="1400000"/>
    <n v="1400000"/>
    <x v="0"/>
    <x v="0"/>
    <s v="BR1-2"/>
    <s v="62-304.520 (9), F.A.C."/>
    <n v="0.67"/>
    <n v="0.72"/>
    <s v="Natural Lands"/>
    <n v="0.20622605212576001"/>
    <n v="2846.5591475646002"/>
    <n v="5.9634838466985798"/>
    <n v="0.80008640086691996"/>
    <n v="1.2298257306204401"/>
    <n v="0.16499865981030001"/>
    <n v="587.03465514474203"/>
    <n v="3200"/>
    <s v="Shrub and Brushland"/>
    <n v="3200"/>
    <s v="US Air Force                                    Brevard County"/>
    <s v="US Air Force"/>
    <m/>
    <m/>
    <s v="Natural Lands"/>
    <n v="0"/>
    <n v="1"/>
    <n v="1.2298257306204401"/>
    <n v="0.16499865981030001"/>
    <n v="985.52353024142201"/>
    <m/>
    <n v="-1"/>
    <n v="-1"/>
    <n v="-1"/>
    <n v="-1"/>
    <n v="0"/>
    <m/>
    <m/>
    <s v="Banana River A"/>
    <n v="-1"/>
    <m/>
    <m/>
    <n v="332"/>
    <x v="1"/>
    <m/>
    <x v="0"/>
    <m/>
    <n v="140.29979150501501"/>
    <n v="0.7992891567"/>
  </r>
  <r>
    <n v="830000"/>
    <n v="1400000"/>
    <n v="1400000"/>
    <x v="0"/>
    <x v="0"/>
    <s v="BR1-2"/>
    <s v="62-304.520 (9), F.A.C."/>
    <n v="0.67"/>
    <n v="0.72"/>
    <s v="Natural Lands"/>
    <n v="0.617763453829"/>
    <n v="2590.4668914980598"/>
    <n v="5.0789480061959598"/>
    <n v="0.69510951135229004"/>
    <n v="3.1375884621255699"/>
    <n v="0.42941325252238999"/>
    <n v="1600.2957739215301"/>
    <n v="3200"/>
    <s v="Shrub and Brushland"/>
    <n v="3200"/>
    <s v="US Air Force                                    Brevard County"/>
    <s v="US Air Force"/>
    <m/>
    <m/>
    <s v="Natural Lands"/>
    <n v="0"/>
    <n v="1"/>
    <n v="3.1375884621255699"/>
    <n v="0.42941325252238999"/>
    <n v="1600.2957739215301"/>
    <m/>
    <n v="-1"/>
    <n v="-1"/>
    <n v="-1"/>
    <n v="-1"/>
    <n v="0"/>
    <m/>
    <m/>
    <s v="Banana River A"/>
    <n v="-1"/>
    <m/>
    <m/>
    <n v="332"/>
    <x v="1"/>
    <m/>
    <x v="0"/>
    <m/>
    <n v="200.000000026077"/>
    <n v="1.2978878945000001"/>
  </r>
  <r>
    <n v="830000"/>
    <n v="1400000"/>
    <n v="1400000"/>
    <x v="0"/>
    <x v="0"/>
    <s v="BR1-2"/>
    <s v="62-304.520 (9), F.A.C."/>
    <n v="0.67"/>
    <n v="0.72"/>
    <s v="Natural Lands"/>
    <n v="0.13022633404337"/>
    <n v="2855.2889744549502"/>
    <n v="6.0614414184631196"/>
    <n v="0.80793265578741003"/>
    <n v="0.78935929494510004"/>
    <n v="0.10521410791712001"/>
    <n v="371.83381577772502"/>
    <n v="3100"/>
    <s v="Herbaceous Dry Prairie"/>
    <n v="3100"/>
    <s v="US Air Force                                    Brevard County"/>
    <s v="US Air Force"/>
    <m/>
    <m/>
    <s v="Natural Lands"/>
    <n v="0"/>
    <n v="1"/>
    <n v="0.78935929494510004"/>
    <n v="0.10521410791712001"/>
    <n v="371.83381577772502"/>
    <m/>
    <n v="-1"/>
    <n v="-1"/>
    <n v="-1"/>
    <n v="-1"/>
    <n v="0"/>
    <m/>
    <m/>
    <s v="Banana River A"/>
    <n v="-1"/>
    <m/>
    <m/>
    <n v="332"/>
    <x v="1"/>
    <m/>
    <x v="0"/>
    <m/>
    <n v="122.22048841912699"/>
    <n v="0.30156838260000002"/>
  </r>
  <r>
    <n v="830000"/>
    <n v="1400000"/>
    <n v="1400000"/>
    <x v="0"/>
    <x v="0"/>
    <s v="BR1-2"/>
    <s v="62-304.520 (9), F.A.C."/>
    <n v="0.67"/>
    <n v="0.72"/>
    <s v="US Air Force"/>
    <n v="0.1179829144076"/>
    <n v="2855.2889744549502"/>
    <n v="6.0614414184631196"/>
    <n v="0.80793265578741003"/>
    <n v="0.71514652406126"/>
    <n v="9.5322249374869994E-2"/>
    <n v="336.875314682105"/>
    <n v="8140"/>
    <s v="Roads and Highways"/>
    <n v="8140"/>
    <s v="US Air Force                                    Brevard County"/>
    <s v="US Air Force"/>
    <m/>
    <m/>
    <m/>
    <n v="0"/>
    <n v="1"/>
    <n v="0.71514652406126"/>
    <n v="9.5322249374869994E-2"/>
    <n v="599.39929864156704"/>
    <m/>
    <n v="-1"/>
    <n v="-1"/>
    <n v="-1"/>
    <n v="-1"/>
    <n v="0"/>
    <m/>
    <m/>
    <s v="Banana River A"/>
    <n v="-1"/>
    <m/>
    <m/>
    <n v="332"/>
    <x v="1"/>
    <m/>
    <x v="0"/>
    <m/>
    <n v="123.622247573981"/>
    <n v="0.48613081800000002"/>
  </r>
  <r>
    <n v="830000"/>
    <n v="1400000"/>
    <n v="1400000"/>
    <x v="0"/>
    <x v="0"/>
    <s v="BR1-2"/>
    <s v="62-304.520 (9), F.A.C."/>
    <n v="0.67"/>
    <n v="0.72"/>
    <s v="US Air Force"/>
    <n v="0.61776345359886997"/>
    <n v="3310.4418407247599"/>
    <n v="6.3312258406407702"/>
    <n v="0.85978706044552"/>
    <n v="3.91119994082867"/>
    <n v="0.53114502382045004"/>
    <n v="2045.06998446434"/>
    <n v="1730"/>
    <s v="Military"/>
    <n v="1730"/>
    <s v="US Air Force                                    Brevard County"/>
    <s v="US Air Force"/>
    <m/>
    <m/>
    <m/>
    <n v="0"/>
    <n v="1"/>
    <n v="3.91119994082867"/>
    <n v="0.53114502382045004"/>
    <n v="2045.06998446434"/>
    <m/>
    <n v="-1"/>
    <n v="-1"/>
    <n v="-1"/>
    <n v="-1"/>
    <n v="0"/>
    <m/>
    <m/>
    <s v="Banana River A"/>
    <n v="-1"/>
    <m/>
    <m/>
    <n v="332"/>
    <x v="1"/>
    <m/>
    <x v="0"/>
    <m/>
    <n v="199.99999998882399"/>
    <n v="1.6586131260999999"/>
  </r>
  <r>
    <n v="830000"/>
    <n v="1400000"/>
    <n v="1400000"/>
    <x v="0"/>
    <x v="0"/>
    <s v="BR1-2"/>
    <s v="62-304.520 (9), F.A.C."/>
    <n v="0.67"/>
    <n v="0.72"/>
    <s v="Natural Lands"/>
    <n v="0.61774049795061003"/>
    <n v="573.55323392188404"/>
    <n v="0"/>
    <n v="0"/>
    <n v="0"/>
    <n v="0"/>
    <n v="354.30706032409"/>
    <n v="5300"/>
    <s v="Reservoirs"/>
    <n v="5300"/>
    <s v="US Air Force                                    Brevard County"/>
    <s v="US Air Force"/>
    <m/>
    <m/>
    <s v="Natural Lands"/>
    <n v="0"/>
    <n v="1"/>
    <n v="0"/>
    <n v="0"/>
    <n v="354.30706032409"/>
    <m/>
    <n v="-1"/>
    <n v="-1"/>
    <n v="-1"/>
    <n v="-1"/>
    <n v="0"/>
    <m/>
    <m/>
    <s v="Banana River A"/>
    <n v="-1"/>
    <m/>
    <m/>
    <n v="332"/>
    <x v="1"/>
    <m/>
    <x v="0"/>
    <m/>
    <n v="200.24180920979299"/>
    <n v="0.28735365800000001"/>
  </r>
  <r>
    <n v="830000"/>
    <n v="1400000"/>
    <n v="1400000"/>
    <x v="0"/>
    <x v="0"/>
    <s v="BR1-2"/>
    <s v="62-304.520 (9), F.A.C."/>
    <n v="0.67"/>
    <n v="0.72"/>
    <s v="US Air Force"/>
    <n v="2.304607373E-5"/>
    <n v="573.55323392188404"/>
    <n v="0"/>
    <n v="0"/>
    <n v="0"/>
    <n v="0"/>
    <n v="1.321815012105E-2"/>
    <n v="1730"/>
    <s v="Military"/>
    <n v="1730"/>
    <s v="US Air Force                                    Brevard County"/>
    <s v="US Air Force"/>
    <m/>
    <m/>
    <m/>
    <n v="0"/>
    <n v="1"/>
    <n v="0"/>
    <n v="0"/>
    <n v="1.321815012124E-2"/>
    <m/>
    <n v="-1"/>
    <n v="-1"/>
    <n v="-1"/>
    <n v="-1"/>
    <n v="0"/>
    <m/>
    <m/>
    <s v="Banana River A"/>
    <n v="-1"/>
    <m/>
    <m/>
    <n v="332"/>
    <x v="1"/>
    <m/>
    <x v="0"/>
    <m/>
    <n v="1.50905550098518"/>
    <n v="1.07203E-5"/>
  </r>
  <r>
    <n v="830000"/>
    <n v="1400000"/>
    <n v="1400000"/>
    <x v="0"/>
    <x v="0"/>
    <s v="BR1-2"/>
    <s v="62-304.520 (9), F.A.C."/>
    <n v="0.67"/>
    <n v="0.72"/>
    <s v="Natural Lands"/>
    <n v="5.0576965712049997E-2"/>
    <n v="2121.5844634002501"/>
    <n v="2.7604186254659702"/>
    <n v="0.32414108075395998"/>
    <n v="0.13961359817110999"/>
    <n v="1.639407232716E-2"/>
    <n v="107.30330466062701"/>
    <n v="3200"/>
    <s v="Shrub and Brushland"/>
    <n v="3200"/>
    <s v="US Air Force                                    Brevard County"/>
    <s v="US Air Force"/>
    <m/>
    <m/>
    <s v="Natural Lands"/>
    <n v="0"/>
    <n v="1"/>
    <n v="0.13961359817110999"/>
    <n v="1.639407232716E-2"/>
    <n v="427.12473857501101"/>
    <m/>
    <n v="-1"/>
    <n v="-1"/>
    <n v="-1"/>
    <n v="-1"/>
    <n v="0"/>
    <m/>
    <m/>
    <s v="Banana River A"/>
    <n v="-1"/>
    <m/>
    <m/>
    <n v="332"/>
    <x v="1"/>
    <m/>
    <x v="0"/>
    <m/>
    <n v="75.031926821107504"/>
    <n v="0.3464109802"/>
  </r>
  <r>
    <n v="830000"/>
    <n v="1400000"/>
    <n v="1400000"/>
    <x v="0"/>
    <x v="0"/>
    <s v="BR1-2"/>
    <s v="62-304.520 (9), F.A.C."/>
    <n v="0.67"/>
    <n v="0.72"/>
    <s v="Natural Lands"/>
    <n v="5.8862704408200002E-3"/>
    <n v="2121.5844634002501"/>
    <n v="2.7604186254659702"/>
    <n v="0.32414108075395998"/>
    <n v="1.6248570559369999E-2"/>
    <n v="1.9079820622900001E-3"/>
    <n v="12.4882199146201"/>
    <n v="6430"/>
    <s v="Wet prairies"/>
    <n v="6430"/>
    <s v="US Air Force                                    Brevard County"/>
    <s v="US Air Force"/>
    <m/>
    <m/>
    <s v="Natural Lands"/>
    <n v="0"/>
    <n v="1"/>
    <n v="1.6248570559369999E-2"/>
    <n v="1.9079820622900001E-3"/>
    <n v="747.66762846427105"/>
    <m/>
    <n v="-1"/>
    <n v="-1"/>
    <n v="-1"/>
    <n v="-1"/>
    <n v="0"/>
    <m/>
    <m/>
    <s v="Banana River A"/>
    <n v="-1"/>
    <m/>
    <m/>
    <n v="332"/>
    <x v="1"/>
    <m/>
    <x v="0"/>
    <m/>
    <n v="29.620668412286001"/>
    <n v="0.60638088280000002"/>
  </r>
  <r>
    <n v="830000"/>
    <n v="1400000"/>
    <n v="1400000"/>
    <x v="0"/>
    <x v="0"/>
    <s v="BR1-2"/>
    <s v="62-304.520 (9), F.A.C."/>
    <n v="0.67"/>
    <n v="0.72"/>
    <s v="Natural Lands"/>
    <n v="6.4029964571090003E-2"/>
    <n v="2121.5844634002501"/>
    <n v="2.7604186254659702"/>
    <n v="0.32414108075395998"/>
    <n v="0.17674950678995999"/>
    <n v="2.075474191671E-2"/>
    <n v="135.84497802609499"/>
    <n v="5300"/>
    <s v="Reservoirs"/>
    <n v="5300"/>
    <s v="US Air Force                                    Brevard County"/>
    <s v="US Air Force"/>
    <m/>
    <m/>
    <s v="Natural Lands"/>
    <n v="0"/>
    <n v="1"/>
    <n v="0.17674950678995999"/>
    <n v="2.075474191671E-2"/>
    <n v="135.844978026094"/>
    <m/>
    <n v="-1"/>
    <n v="-1"/>
    <n v="-1"/>
    <n v="-1"/>
    <n v="0"/>
    <m/>
    <m/>
    <s v="Banana River A"/>
    <n v="-1"/>
    <m/>
    <m/>
    <n v="332"/>
    <x v="1"/>
    <m/>
    <x v="0"/>
    <m/>
    <n v="73.154218626685505"/>
    <n v="0.1101743536"/>
  </r>
  <r>
    <n v="830000"/>
    <n v="1400000"/>
    <n v="1400000"/>
    <x v="0"/>
    <x v="0"/>
    <s v="BR1-2"/>
    <s v="62-304.520 (9), F.A.C."/>
    <n v="0.67"/>
    <n v="0.72"/>
    <s v="US Air Force"/>
    <n v="0.61776345366790997"/>
    <n v="3306.5982828328301"/>
    <n v="6.2839755041807503"/>
    <n v="0.85064724430621996"/>
    <n v="3.8820104102272701"/>
    <n v="0.52549877949570001"/>
    <n v="2042.6955750952"/>
    <n v="1730"/>
    <s v="Military"/>
    <n v="1730"/>
    <s v="US Air Force                                    Brevard County"/>
    <s v="US Air Force"/>
    <m/>
    <m/>
    <m/>
    <n v="0"/>
    <n v="1"/>
    <n v="3.8820104102272701"/>
    <n v="0.52549877949570001"/>
    <n v="2042.6955750952"/>
    <m/>
    <n v="-1"/>
    <n v="-1"/>
    <n v="-1"/>
    <n v="-1"/>
    <n v="0"/>
    <m/>
    <m/>
    <s v="Banana River A"/>
    <n v="-1"/>
    <m/>
    <m/>
    <n v="332"/>
    <x v="1"/>
    <m/>
    <x v="0"/>
    <m/>
    <n v="200"/>
    <n v="1.6566874088000001"/>
  </r>
  <r>
    <n v="830000"/>
    <n v="1400000"/>
    <n v="1400000"/>
    <x v="0"/>
    <x v="0"/>
    <s v="BR1-2"/>
    <s v="62-304.520 (9), F.A.C."/>
    <n v="0.67"/>
    <n v="0.72"/>
    <s v="Natural Lands"/>
    <n v="0.61776345359886997"/>
    <n v="2589.3698262121602"/>
    <n v="5.0767976112023998"/>
    <n v="0.69481507918242003"/>
    <n v="3.1362600255188999"/>
    <n v="0.4292313629283"/>
    <n v="1599.6180464855299"/>
    <n v="3200"/>
    <s v="Shrub and Brushland"/>
    <n v="3200"/>
    <s v="US Air Force                                    Brevard County"/>
    <s v="US Air Force"/>
    <m/>
    <m/>
    <s v="Natural Lands"/>
    <n v="0"/>
    <n v="1"/>
    <n v="3.1362600255188999"/>
    <n v="0.4292313629283"/>
    <n v="1599.6180464855299"/>
    <m/>
    <n v="-1"/>
    <n v="-1"/>
    <n v="-1"/>
    <n v="-1"/>
    <n v="0"/>
    <m/>
    <m/>
    <s v="Banana River A"/>
    <n v="-1"/>
    <m/>
    <m/>
    <n v="332"/>
    <x v="1"/>
    <m/>
    <x v="0"/>
    <m/>
    <n v="199.99999998882399"/>
    <n v="1.2973382372"/>
  </r>
  <r>
    <n v="830000"/>
    <n v="1400000"/>
    <n v="1400000"/>
    <x v="0"/>
    <x v="0"/>
    <s v="BR1-2"/>
    <s v="62-304.520 (9), F.A.C."/>
    <n v="0.67"/>
    <n v="0.72"/>
    <s v="US Air Force"/>
    <n v="4.5893676488000001E-4"/>
    <n v="3354.5623414803599"/>
    <n v="7.1975664130394303"/>
    <n v="0.96010811136985996"/>
    <n v="3.3032278445999999E-3"/>
    <n v="4.4062891056E-4"/>
    <n v="1.53953198858727"/>
    <n v="8140"/>
    <s v="Roads and Highways"/>
    <n v="8140"/>
    <s v="US Air Force                                    Brevard County"/>
    <s v="US Air Force"/>
    <m/>
    <m/>
    <m/>
    <n v="0"/>
    <n v="1"/>
    <n v="3.3032278445999999E-3"/>
    <n v="4.4062891056E-4"/>
    <n v="1.53953198858845"/>
    <m/>
    <n v="-1"/>
    <n v="-1"/>
    <n v="-1"/>
    <n v="-1"/>
    <n v="0"/>
    <m/>
    <m/>
    <s v="Banana River A"/>
    <n v="-1"/>
    <m/>
    <m/>
    <n v="332"/>
    <x v="1"/>
    <m/>
    <x v="0"/>
    <m/>
    <n v="7.4748751619011502"/>
    <n v="1.2486066E-3"/>
  </r>
  <r>
    <n v="830000"/>
    <n v="1400000"/>
    <n v="1400000"/>
    <x v="0"/>
    <x v="0"/>
    <s v="BR1-2"/>
    <s v="62-304.520 (9), F.A.C."/>
    <n v="0.67"/>
    <n v="0.72"/>
    <s v="US Air Force"/>
    <n v="0.61730438493221995"/>
    <n v="3354.5623414803599"/>
    <n v="7.1975664130394303"/>
    <n v="0.96010811136985996"/>
    <n v="4.4430893076101201"/>
    <n v="0.59267894715761005"/>
    <n v="2070.7860429243201"/>
    <n v="1730"/>
    <s v="Military"/>
    <n v="1730"/>
    <s v="US Air Force                                    Brevard County"/>
    <s v="US Air Force"/>
    <m/>
    <m/>
    <m/>
    <n v="0"/>
    <n v="1"/>
    <n v="4.4430893076101201"/>
    <n v="0.59267894715761005"/>
    <n v="2070.7860429243201"/>
    <m/>
    <n v="-1"/>
    <n v="-1"/>
    <n v="-1"/>
    <n v="-1"/>
    <n v="0"/>
    <m/>
    <m/>
    <s v="Banana River A"/>
    <n v="-1"/>
    <m/>
    <m/>
    <n v="332"/>
    <x v="1"/>
    <m/>
    <x v="0"/>
    <m/>
    <n v="199.00612041200699"/>
    <n v="1.6794696212"/>
  </r>
  <r>
    <n v="830000"/>
    <n v="1400000"/>
    <n v="1400000"/>
    <x v="0"/>
    <x v="0"/>
    <s v="BR1-2"/>
    <s v="62-304.520 (9), F.A.C."/>
    <n v="0.67"/>
    <n v="0.72"/>
    <s v="US Air Force"/>
    <n v="2.0297609087E-4"/>
    <n v="3351.4673403930901"/>
    <n v="7.4015119115431398"/>
    <n v="0.97810686822435"/>
    <n v="1.50232995434E-3"/>
    <n v="1.9853230856E-4"/>
    <n v="0.68026773943481"/>
    <n v="1730"/>
    <s v="Military"/>
    <n v="1730"/>
    <s v="US Air Force                                    Brevard County"/>
    <s v="US Air Force"/>
    <m/>
    <m/>
    <m/>
    <n v="0"/>
    <n v="1"/>
    <n v="1.50232995434E-3"/>
    <n v="1.9853230856E-4"/>
    <n v="139.00773522314199"/>
    <m/>
    <n v="-1"/>
    <n v="-1"/>
    <n v="-1"/>
    <n v="-1"/>
    <n v="0"/>
    <m/>
    <m/>
    <s v="Banana River A"/>
    <n v="-1"/>
    <m/>
    <m/>
    <n v="332"/>
    <x v="1"/>
    <m/>
    <x v="0"/>
    <m/>
    <n v="4.5449008556111297"/>
    <n v="0.1127394446"/>
  </r>
  <r>
    <n v="830000"/>
    <n v="1400000"/>
    <n v="1400000"/>
    <x v="0"/>
    <x v="0"/>
    <s v="BR1-2"/>
    <s v="62-304.520 (9), F.A.C."/>
    <n v="0.67"/>
    <n v="0.72"/>
    <s v="US Air Force"/>
    <n v="0.28881422774194998"/>
    <n v="3379.6691715479701"/>
    <n v="7.0388059972271497"/>
    <n v="0.94923771972491999"/>
    <n v="2.03290731831459"/>
    <n v="0.27415335896588"/>
    <n v="976.09654180391601"/>
    <n v="1730"/>
    <s v="Military"/>
    <n v="1730"/>
    <s v="US Air Force                                    Brevard County"/>
    <s v="US Air Force"/>
    <m/>
    <m/>
    <m/>
    <n v="0"/>
    <n v="1"/>
    <n v="2.03290731831459"/>
    <n v="0.27415335896588"/>
    <n v="976.09654180391601"/>
    <m/>
    <n v="-1"/>
    <n v="-1"/>
    <n v="-1"/>
    <n v="-1"/>
    <n v="0"/>
    <m/>
    <m/>
    <s v="Banana River A"/>
    <n v="-1"/>
    <m/>
    <m/>
    <n v="332"/>
    <x v="1"/>
    <m/>
    <x v="0"/>
    <m/>
    <n v="157.049277810055"/>
    <n v="0.79164358619999997"/>
  </r>
  <r>
    <n v="830000"/>
    <n v="1400000"/>
    <n v="1400000"/>
    <x v="0"/>
    <x v="0"/>
    <s v="BR1-2"/>
    <s v="62-304.520 (9), F.A.C."/>
    <n v="0.67"/>
    <n v="0.72"/>
    <s v="US Air Force"/>
    <n v="0.11776967297971"/>
    <n v="3379.6691715479701"/>
    <n v="7.0388059972271497"/>
    <n v="0.94923771972491999"/>
    <n v="0.82895788046107"/>
    <n v="0.11179141583200999"/>
    <n v="398.02253311281498"/>
    <n v="1730"/>
    <s v="Military"/>
    <n v="1730"/>
    <s v="US Air Force                                    Brevard County"/>
    <s v="US Air Force"/>
    <m/>
    <m/>
    <m/>
    <n v="0"/>
    <n v="1"/>
    <n v="0.82895788046107"/>
    <n v="0.11179141583200999"/>
    <n v="398.02253311281498"/>
    <m/>
    <n v="-1"/>
    <n v="-1"/>
    <n v="-1"/>
    <n v="-1"/>
    <n v="0"/>
    <m/>
    <m/>
    <s v="Banana River A"/>
    <n v="-1"/>
    <m/>
    <m/>
    <n v="332"/>
    <x v="1"/>
    <m/>
    <x v="0"/>
    <m/>
    <n v="108.103038239274"/>
    <n v="0.3228082183"/>
  </r>
  <r>
    <n v="830000"/>
    <n v="1400000"/>
    <n v="1400000"/>
    <x v="0"/>
    <x v="0"/>
    <s v="BR1-2"/>
    <s v="62-304.520 (9), F.A.C."/>
    <n v="0.67"/>
    <n v="0.72"/>
    <s v="US Air Force"/>
    <n v="0.21117952837696"/>
    <n v="3379.6691715479701"/>
    <n v="7.0388059972271497"/>
    <n v="0.94923771972491999"/>
    <n v="1.4864517308313401"/>
    <n v="0.20045957396913"/>
    <n v="713.71694171765103"/>
    <n v="8140"/>
    <s v="Roads and Highways"/>
    <n v="8140"/>
    <s v="US Air Force                                    Brevard County"/>
    <s v="US Air Force"/>
    <m/>
    <m/>
    <m/>
    <n v="0"/>
    <n v="1"/>
    <n v="1.4864517308313401"/>
    <n v="0.20045957396913"/>
    <n v="713.71694171765103"/>
    <m/>
    <n v="-1"/>
    <n v="-1"/>
    <n v="-1"/>
    <n v="-1"/>
    <n v="0"/>
    <m/>
    <m/>
    <s v="Banana River A"/>
    <n v="-1"/>
    <m/>
    <m/>
    <n v="332"/>
    <x v="1"/>
    <m/>
    <x v="0"/>
    <m/>
    <n v="145.93735677429601"/>
    <n v="0.57884585700000002"/>
  </r>
  <r>
    <n v="830000"/>
    <n v="1400000"/>
    <n v="1400000"/>
    <x v="0"/>
    <x v="0"/>
    <s v="BR1-2"/>
    <s v="62-304.520 (9), F.A.C."/>
    <n v="0.67"/>
    <n v="0.72"/>
    <s v="US Air Force"/>
    <n v="0.61776345364490004"/>
    <n v="3339.6519776194"/>
    <n v="6.22729973434262"/>
    <n v="0.83275082627515995"/>
    <n v="3.8469981907694599"/>
    <n v="0.51444302646537998"/>
    <n v="2063.1149396661799"/>
    <n v="1730"/>
    <s v="Military"/>
    <n v="1730"/>
    <s v="US Air Force                                    Brevard County"/>
    <s v="US Air Force"/>
    <m/>
    <m/>
    <m/>
    <n v="0"/>
    <n v="1"/>
    <n v="3.8469981907694599"/>
    <n v="0.51444302646537998"/>
    <n v="2063.1149396661799"/>
    <m/>
    <n v="-1"/>
    <n v="-1"/>
    <n v="-1"/>
    <n v="-1"/>
    <n v="0"/>
    <m/>
    <m/>
    <s v="Banana River A"/>
    <n v="-1"/>
    <m/>
    <m/>
    <n v="332"/>
    <x v="1"/>
    <m/>
    <x v="0"/>
    <m/>
    <n v="199.999999996274"/>
    <n v="1.6732481262000001"/>
  </r>
  <r>
    <n v="830000"/>
    <n v="1400000"/>
    <n v="1400000"/>
    <x v="0"/>
    <x v="0"/>
    <s v="BR1-2"/>
    <s v="62-304.520 (9), F.A.C."/>
    <n v="0.67"/>
    <n v="0.72"/>
    <s v="US Air Force"/>
    <n v="0.61776345371394004"/>
    <n v="3315.1451965021902"/>
    <n v="7.1218456008761901"/>
    <n v="0.94961663963090004"/>
    <n v="4.3996159352147002"/>
    <n v="0.58663845500261003"/>
    <n v="2047.97554615437"/>
    <n v="1730"/>
    <s v="Military"/>
    <n v="1730"/>
    <s v="US Air Force                                    Brevard County"/>
    <s v="US Air Force"/>
    <m/>
    <m/>
    <m/>
    <n v="0"/>
    <n v="1"/>
    <n v="4.3996159352147002"/>
    <n v="0.58663845500261003"/>
    <n v="2047.97554615437"/>
    <m/>
    <n v="-1"/>
    <n v="-1"/>
    <n v="-1"/>
    <n v="-1"/>
    <n v="0"/>
    <m/>
    <m/>
    <s v="Banana River A"/>
    <n v="-1"/>
    <m/>
    <m/>
    <n v="332"/>
    <x v="1"/>
    <m/>
    <x v="0"/>
    <m/>
    <n v="200.00000000745001"/>
    <n v="1.6609696238"/>
  </r>
  <r>
    <n v="830000"/>
    <n v="1400000"/>
    <n v="1400000"/>
    <x v="0"/>
    <x v="0"/>
    <s v="BR1-2"/>
    <s v="62-304.520 (9), F.A.C."/>
    <n v="0.67"/>
    <n v="0.72"/>
    <s v="US Air Force"/>
    <n v="0.36120174744120997"/>
    <n v="3350.28109047419"/>
    <n v="7.4042585723239398"/>
    <n v="0.97966478691591996"/>
    <n v="2.67443113483001"/>
    <n v="0.35385663294066"/>
    <n v="1210.1273842985399"/>
    <n v="1730"/>
    <s v="Military"/>
    <n v="1730"/>
    <s v="US Air Force                                    Brevard County"/>
    <s v="US Air Force"/>
    <m/>
    <m/>
    <m/>
    <n v="0"/>
    <n v="1"/>
    <n v="2.67443113483001"/>
    <n v="0.35385663294066"/>
    <n v="1210.1273842985399"/>
    <m/>
    <n v="-1"/>
    <n v="-1"/>
    <n v="-1"/>
    <n v="-1"/>
    <n v="0"/>
    <m/>
    <m/>
    <s v="Banana River A"/>
    <n v="-1"/>
    <m/>
    <m/>
    <n v="332"/>
    <x v="1"/>
    <m/>
    <x v="0"/>
    <m/>
    <n v="168.093684237177"/>
    <n v="0.98144962229999999"/>
  </r>
  <r>
    <n v="830000"/>
    <n v="1400000"/>
    <n v="1400000"/>
    <x v="0"/>
    <x v="0"/>
    <s v="BR1-2"/>
    <s v="62-304.520 (9), F.A.C."/>
    <n v="0.67"/>
    <n v="0.72"/>
    <s v="US Air Force"/>
    <n v="3.7266700409339999E-2"/>
    <n v="3350.28109047419"/>
    <n v="7.4042585723239398"/>
    <n v="0.97966478691591996"/>
    <n v="0.27593228596809"/>
    <n v="3.6508874115570002E-2"/>
    <n v="124.853921685785"/>
    <n v="1730"/>
    <s v="Military"/>
    <n v="1730"/>
    <s v="US Air Force                                    Brevard County"/>
    <s v="US Air Force"/>
    <m/>
    <m/>
    <m/>
    <n v="0"/>
    <n v="1"/>
    <n v="0.27593228596809"/>
    <n v="3.6508874115570002E-2"/>
    <n v="124.853921685784"/>
    <m/>
    <n v="-1"/>
    <n v="-1"/>
    <n v="-1"/>
    <n v="-1"/>
    <n v="0"/>
    <m/>
    <m/>
    <s v="Banana River A"/>
    <n v="-1"/>
    <m/>
    <m/>
    <n v="332"/>
    <x v="1"/>
    <m/>
    <x v="0"/>
    <m/>
    <n v="61.136835383939598"/>
    <n v="0.1012602771"/>
  </r>
  <r>
    <n v="830000"/>
    <n v="1400000"/>
    <n v="1400000"/>
    <x v="0"/>
    <x v="0"/>
    <s v="BR1-2"/>
    <s v="62-304.520 (9), F.A.C."/>
    <n v="0.67"/>
    <n v="0.72"/>
    <s v="US Air Force"/>
    <n v="0.21929499650188999"/>
    <n v="3350.28109047419"/>
    <n v="7.4042585723239398"/>
    <n v="0.97966478691591996"/>
    <n v="1.6237168577168799"/>
    <n v="0.21483558601975"/>
    <n v="734.69988001589297"/>
    <n v="8140"/>
    <s v="Roads and Highways"/>
    <n v="8140"/>
    <s v="US Air Force                                    Brevard County"/>
    <s v="US Air Force"/>
    <m/>
    <m/>
    <m/>
    <n v="0"/>
    <n v="1"/>
    <n v="1.6237168577168799"/>
    <n v="0.21483558601975"/>
    <n v="734.69988001589297"/>
    <m/>
    <n v="-1"/>
    <n v="-1"/>
    <n v="-1"/>
    <n v="-1"/>
    <n v="0"/>
    <m/>
    <m/>
    <s v="Banana River A"/>
    <n v="-1"/>
    <m/>
    <m/>
    <n v="332"/>
    <x v="1"/>
    <m/>
    <x v="0"/>
    <m/>
    <n v="141.287897168169"/>
    <n v="0.59586364960000004"/>
  </r>
  <r>
    <n v="830000"/>
    <n v="1400000"/>
    <n v="1400000"/>
    <x v="0"/>
    <x v="0"/>
    <s v="BR1-2"/>
    <s v="62-304.520 (9), F.A.C."/>
    <n v="0.67"/>
    <n v="0.72"/>
    <s v="US Air Force"/>
    <n v="3.3614961916000001E-4"/>
    <n v="3337.5726958064902"/>
    <n v="6.7818229879285203"/>
    <n v="0.92163162068699001"/>
    <n v="2.27970721466E-3"/>
    <n v="3.0980611829999999E-4"/>
    <n v="1.1219237906441999"/>
    <n v="1730"/>
    <s v="Military"/>
    <n v="1730"/>
    <s v="US Air Force                                    Brevard County"/>
    <s v="US Air Force"/>
    <m/>
    <m/>
    <m/>
    <n v="0"/>
    <n v="1"/>
    <n v="2.27970721466E-3"/>
    <n v="3.0980611829999999E-4"/>
    <n v="1.1219237906443"/>
    <m/>
    <n v="-1"/>
    <n v="-1"/>
    <n v="-1"/>
    <n v="-1"/>
    <n v="0"/>
    <m/>
    <m/>
    <s v="Banana River A"/>
    <n v="-1"/>
    <m/>
    <m/>
    <n v="332"/>
    <x v="1"/>
    <m/>
    <x v="0"/>
    <m/>
    <n v="40.086555361309202"/>
    <n v="9.0991390000000002E-4"/>
  </r>
  <r>
    <n v="830000"/>
    <n v="1400000"/>
    <n v="1400000"/>
    <x v="0"/>
    <x v="0"/>
    <s v="BR1-2"/>
    <s v="62-304.520 (9), F.A.C."/>
    <n v="0.67"/>
    <n v="0.72"/>
    <s v="US Air Force"/>
    <n v="0.55556917687965002"/>
    <n v="3337.5726958064902"/>
    <n v="6.7818229879285203"/>
    <n v="0.92163162068699001"/>
    <n v="3.7677718151469501"/>
    <n v="0.51203012089133004"/>
    <n v="1854.25251538521"/>
    <n v="1730"/>
    <s v="Military"/>
    <n v="1730"/>
    <s v="US Air Force                                    Brevard County"/>
    <s v="US Air Force"/>
    <m/>
    <m/>
    <m/>
    <n v="0"/>
    <n v="1"/>
    <n v="3.7677718151469501"/>
    <n v="0.51203012089133004"/>
    <n v="1854.25251538521"/>
    <m/>
    <n v="-1"/>
    <n v="-1"/>
    <n v="-1"/>
    <n v="-1"/>
    <n v="0"/>
    <m/>
    <m/>
    <s v="Banana River A"/>
    <n v="-1"/>
    <m/>
    <m/>
    <n v="332"/>
    <x v="1"/>
    <m/>
    <x v="0"/>
    <m/>
    <n v="186.634156131244"/>
    <n v="1.5038544326000001"/>
  </r>
  <r>
    <n v="830000"/>
    <n v="1400000"/>
    <n v="1400000"/>
    <x v="0"/>
    <x v="0"/>
    <s v="BR1-2"/>
    <s v="62-304.520 (9), F.A.C."/>
    <n v="0.67"/>
    <n v="0.72"/>
    <s v="US Air Force"/>
    <n v="6.1858197778330001E-2"/>
    <n v="3337.5726958064902"/>
    <n v="6.7818229879285203"/>
    <n v="0.92163162068699001"/>
    <n v="0.41951134768493997"/>
    <n v="5.7010471071220002E-2"/>
    <n v="206.456231916772"/>
    <n v="8140"/>
    <s v="Roads and Highways"/>
    <n v="8140"/>
    <s v="US Air Force                                    Brevard County"/>
    <s v="US Air Force"/>
    <m/>
    <m/>
    <m/>
    <n v="0"/>
    <n v="1"/>
    <n v="0.41951134768493997"/>
    <n v="5.7010471071220002E-2"/>
    <n v="206.45623191774101"/>
    <m/>
    <n v="-1"/>
    <n v="-1"/>
    <n v="-1"/>
    <n v="-1"/>
    <n v="0"/>
    <m/>
    <m/>
    <s v="Banana River A"/>
    <n v="-1"/>
    <m/>
    <m/>
    <n v="332"/>
    <x v="1"/>
    <m/>
    <x v="0"/>
    <m/>
    <n v="79.989524327425201"/>
    <n v="0.16744219939999999"/>
  </r>
  <r>
    <n v="830000"/>
    <n v="1400000"/>
    <n v="1400000"/>
    <x v="0"/>
    <x v="0"/>
    <s v="BR1-2"/>
    <s v="62-304.520 (9), F.A.C."/>
    <n v="0.67"/>
    <n v="0.72"/>
    <s v="Natural Lands"/>
    <n v="0.61776345371394004"/>
    <n v="2587.7236140435102"/>
    <n v="5.0735708187080304"/>
    <n v="0.69437326569160995"/>
    <n v="3.1342666316273302"/>
    <n v="0.42895842678028001"/>
    <n v="1598.6010770686401"/>
    <n v="3200"/>
    <s v="Shrub and Brushland"/>
    <n v="3200"/>
    <s v="US Air Force                                    Brevard County"/>
    <s v="US Air Force"/>
    <m/>
    <m/>
    <s v="Natural Lands"/>
    <n v="0"/>
    <n v="1"/>
    <n v="3.1342666316273302"/>
    <n v="0.42895842678028001"/>
    <n v="1598.6010770686401"/>
    <m/>
    <n v="-1"/>
    <n v="-1"/>
    <n v="-1"/>
    <n v="-1"/>
    <n v="0"/>
    <m/>
    <m/>
    <s v="Banana River A"/>
    <n v="-1"/>
    <m/>
    <m/>
    <n v="332"/>
    <x v="1"/>
    <m/>
    <x v="0"/>
    <m/>
    <n v="200.00000000745001"/>
    <n v="1.2965134444999999"/>
  </r>
  <r>
    <n v="830000"/>
    <n v="1400000"/>
    <n v="1400000"/>
    <x v="0"/>
    <x v="0"/>
    <s v="BR1-2"/>
    <s v="62-304.520 (9), F.A.C."/>
    <n v="0.67"/>
    <n v="0.72"/>
    <s v="US Air Force"/>
    <n v="0.61776345366790997"/>
    <n v="3300.72684101497"/>
    <n v="6.1540430724764601"/>
    <n v="0.82289567988469003"/>
    <n v="3.80174290247415"/>
    <n v="0.50835487721396999"/>
    <n v="2039.06841291979"/>
    <n v="1730"/>
    <s v="Military"/>
    <n v="1730"/>
    <s v="US Air Force                                    Brevard County"/>
    <s v="US Air Force"/>
    <m/>
    <m/>
    <m/>
    <n v="0"/>
    <n v="1"/>
    <n v="3.80174290247415"/>
    <n v="0.50835487721396999"/>
    <n v="2039.06841291979"/>
    <m/>
    <n v="-1"/>
    <n v="-1"/>
    <n v="-1"/>
    <n v="-1"/>
    <n v="0"/>
    <m/>
    <m/>
    <s v="Banana River A"/>
    <n v="-1"/>
    <m/>
    <m/>
    <n v="332"/>
    <x v="1"/>
    <m/>
    <x v="0"/>
    <m/>
    <n v="200"/>
    <n v="1.6537456715000001"/>
  </r>
  <r>
    <n v="830000"/>
    <n v="1400000"/>
    <n v="1400000"/>
    <x v="0"/>
    <x v="0"/>
    <s v="BR1-2"/>
    <s v="62-304.520 (9), F.A.C."/>
    <n v="0.67"/>
    <n v="0.72"/>
    <s v="US Air Force"/>
    <n v="0.61776345371394004"/>
    <n v="3306.51566859377"/>
    <n v="6.2837665711712498"/>
    <n v="0.85061451813532996"/>
    <n v="3.8818813393389502"/>
    <n v="0.52547856250250002"/>
    <n v="2042.64453918974"/>
    <n v="1730"/>
    <s v="Military"/>
    <n v="1730"/>
    <s v="US Air Force                                    Brevard County"/>
    <s v="US Air Force"/>
    <m/>
    <m/>
    <m/>
    <n v="0"/>
    <n v="1"/>
    <n v="3.8818813393389502"/>
    <n v="0.52547856250250002"/>
    <n v="2042.64453918974"/>
    <m/>
    <n v="-1"/>
    <n v="-1"/>
    <n v="-1"/>
    <n v="-1"/>
    <n v="0"/>
    <m/>
    <m/>
    <s v="Banana River A"/>
    <n v="-1"/>
    <m/>
    <m/>
    <n v="332"/>
    <x v="1"/>
    <m/>
    <x v="0"/>
    <m/>
    <n v="200.00000000745001"/>
    <n v="1.6566460171999999"/>
  </r>
  <r>
    <n v="830000"/>
    <n v="1400000"/>
    <n v="1400000"/>
    <x v="0"/>
    <x v="0"/>
    <s v="BR1-2"/>
    <s v="62-304.520 (9), F.A.C."/>
    <n v="0.67"/>
    <n v="0.72"/>
    <s v="US Air Force"/>
    <n v="0.44073848329762999"/>
    <n v="3295.8168081258"/>
    <n v="7.0858580612813702"/>
    <n v="0.94457594819405"/>
    <n v="3.1230103347914899"/>
    <n v="0.41631097076647"/>
    <n v="1452.5933012402199"/>
    <n v="1730"/>
    <s v="Military"/>
    <n v="1730"/>
    <s v="US Air Force                                    Brevard County"/>
    <s v="US Air Force"/>
    <m/>
    <m/>
    <m/>
    <n v="0"/>
    <n v="1"/>
    <n v="3.1230103347914899"/>
    <n v="0.41631097076647"/>
    <n v="2036.0351732102199"/>
    <m/>
    <n v="-1"/>
    <n v="-1"/>
    <n v="-1"/>
    <n v="-1"/>
    <n v="0"/>
    <m/>
    <m/>
    <s v="Banana River A"/>
    <n v="-1"/>
    <m/>
    <m/>
    <n v="332"/>
    <x v="1"/>
    <m/>
    <x v="0"/>
    <m/>
    <n v="178.189316471984"/>
    <n v="1.6512856229999999"/>
  </r>
  <r>
    <n v="830000"/>
    <n v="1400000"/>
    <n v="1400000"/>
    <x v="0"/>
    <x v="0"/>
    <s v="BR1-2"/>
    <s v="62-304.520 (9), F.A.C."/>
    <n v="0.67"/>
    <n v="0.72"/>
    <s v="Natural Lands"/>
    <n v="0.30425258171063002"/>
    <n v="2774.2275498803101"/>
    <n v="5.13313374522874"/>
    <n v="0.68013205732627002"/>
    <n v="1.5617691942518399"/>
    <n v="0.20693193434568"/>
    <n v="844.065894303866"/>
    <n v="3200"/>
    <s v="Shrub and Brushland"/>
    <n v="3200"/>
    <s v="US Air Force                                    Brevard County"/>
    <s v="US Air Force"/>
    <m/>
    <m/>
    <s v="Natural Lands"/>
    <n v="0"/>
    <n v="1"/>
    <n v="1.5617691942518399"/>
    <n v="0.20693193434568"/>
    <n v="844.065894303866"/>
    <m/>
    <n v="-1"/>
    <n v="-1"/>
    <n v="-1"/>
    <n v="-1"/>
    <n v="0"/>
    <m/>
    <m/>
    <s v="Banana River A"/>
    <n v="-1"/>
    <m/>
    <m/>
    <n v="332"/>
    <x v="1"/>
    <m/>
    <x v="0"/>
    <m/>
    <n v="140.772873558909"/>
    <n v="0.68456276910000002"/>
  </r>
  <r>
    <n v="830000"/>
    <n v="1400000"/>
    <n v="1400000"/>
    <x v="0"/>
    <x v="0"/>
    <s v="BR1-2"/>
    <s v="62-304.520 (9), F.A.C."/>
    <n v="0.67"/>
    <n v="0.72"/>
    <s v="Natural Lands"/>
    <n v="1.6491633943169999E-2"/>
    <n v="2774.2275498803101"/>
    <n v="5.13313374522874"/>
    <n v="0.68013205732627002"/>
    <n v="8.4653762707639996E-2"/>
    <n v="1.121648892244E-2"/>
    <n v="45.751545227683501"/>
    <n v="3100"/>
    <s v="Herbaceous Dry Prairie"/>
    <n v="3100"/>
    <s v="US Air Force                                    Brevard County"/>
    <s v="US Air Force"/>
    <m/>
    <m/>
    <s v="Natural Lands"/>
    <n v="0"/>
    <n v="1"/>
    <n v="8.4653762707639996E-2"/>
    <n v="1.121648892244E-2"/>
    <n v="45.751545227682698"/>
    <m/>
    <n v="-1"/>
    <n v="-1"/>
    <n v="-1"/>
    <n v="-1"/>
    <n v="0"/>
    <m/>
    <m/>
    <s v="Banana River A"/>
    <n v="-1"/>
    <m/>
    <m/>
    <n v="332"/>
    <x v="1"/>
    <m/>
    <x v="0"/>
    <m/>
    <n v="42.3702378655328"/>
    <n v="3.7105876099999997E-2"/>
  </r>
  <r>
    <n v="830000"/>
    <n v="1400000"/>
    <n v="1400000"/>
    <x v="0"/>
    <x v="0"/>
    <s v="BR1-2"/>
    <s v="62-304.520 (9), F.A.C."/>
    <n v="0.67"/>
    <n v="0.72"/>
    <s v="US Air Force"/>
    <n v="0.29701923505687"/>
    <n v="2774.2275498803101"/>
    <n v="5.13313374522874"/>
    <n v="0.68013205732627002"/>
    <n v="1.5246394584524501"/>
    <n v="0.2020123034047"/>
    <n v="823.99894473915106"/>
    <n v="1730"/>
    <s v="Military"/>
    <n v="1730"/>
    <s v="US Air Force                                    Brevard County"/>
    <s v="US Air Force"/>
    <m/>
    <m/>
    <m/>
    <n v="0"/>
    <n v="1"/>
    <n v="1.5246394584524501"/>
    <n v="0.2020123034047"/>
    <n v="823.99894473915106"/>
    <m/>
    <n v="-1"/>
    <n v="-1"/>
    <n v="-1"/>
    <n v="-1"/>
    <n v="0"/>
    <m/>
    <m/>
    <s v="Banana River A"/>
    <n v="-1"/>
    <m/>
    <m/>
    <n v="332"/>
    <x v="1"/>
    <m/>
    <x v="0"/>
    <m/>
    <n v="194.34409382988801"/>
    <n v="0.66828787079999996"/>
  </r>
  <r>
    <n v="830000"/>
    <n v="1400000"/>
    <n v="1400000"/>
    <x v="0"/>
    <x v="0"/>
    <s v="BR1-2"/>
    <s v="62-304.520 (9), F.A.C."/>
    <n v="0.67"/>
    <n v="0.72"/>
    <s v="Natural Lands"/>
    <n v="0.35001226623402998"/>
    <n v="2718.3824840024299"/>
    <n v="5.7496103847899303"/>
    <n v="0.79028865557099004"/>
    <n v="2.01243416074308"/>
    <n v="0.27661072331545"/>
    <n v="951.46721371660203"/>
    <n v="3200"/>
    <s v="Shrub and Brushland"/>
    <n v="3200"/>
    <s v="US Air Force                                    Brevard County"/>
    <s v="US Air Force"/>
    <m/>
    <m/>
    <s v="Natural Lands"/>
    <n v="0"/>
    <n v="1"/>
    <n v="2.01243416074308"/>
    <n v="0.27661072331545"/>
    <n v="951.46721371660203"/>
    <m/>
    <n v="-1"/>
    <n v="-1"/>
    <n v="-1"/>
    <n v="-1"/>
    <n v="0"/>
    <m/>
    <m/>
    <s v="Banana River A"/>
    <n v="-1"/>
    <m/>
    <m/>
    <n v="332"/>
    <x v="1"/>
    <m/>
    <x v="0"/>
    <m/>
    <n v="168.7115984955"/>
    <n v="0.77166846209999995"/>
  </r>
  <r>
    <n v="830000"/>
    <n v="1400000"/>
    <n v="1400000"/>
    <x v="0"/>
    <x v="0"/>
    <s v="BR1-2"/>
    <s v="62-304.520 (9), F.A.C."/>
    <n v="0.67"/>
    <n v="0.72"/>
    <s v="Natural Lands"/>
    <n v="6.3427266981909994E-2"/>
    <n v="2718.3824840024299"/>
    <n v="5.7496103847899303"/>
    <n v="0.79028865557099004"/>
    <n v="0.36468207291806998"/>
    <n v="5.0125849549680003E-2"/>
    <n v="172.419571571788"/>
    <n v="4210"/>
    <s v="Xeric oak"/>
    <n v="4210"/>
    <s v="US Air Force                                    Brevard County"/>
    <s v="US Air Force"/>
    <m/>
    <m/>
    <s v="Natural Lands"/>
    <n v="0"/>
    <n v="1"/>
    <n v="0.36468207291806998"/>
    <n v="5.0125849549680003E-2"/>
    <n v="172.419571571788"/>
    <m/>
    <n v="-1"/>
    <n v="-1"/>
    <n v="-1"/>
    <n v="-1"/>
    <n v="0"/>
    <m/>
    <m/>
    <s v="Banana River A"/>
    <n v="-1"/>
    <m/>
    <m/>
    <n v="332"/>
    <x v="1"/>
    <m/>
    <x v="0"/>
    <m/>
    <n v="78.889702943600199"/>
    <n v="0.13983744649999999"/>
  </r>
  <r>
    <n v="830000"/>
    <n v="1400000"/>
    <n v="1400000"/>
    <x v="0"/>
    <x v="0"/>
    <s v="BR1-2"/>
    <s v="62-304.520 (9), F.A.C."/>
    <n v="0.67"/>
    <n v="0.72"/>
    <s v="US Air Force"/>
    <n v="0.20432392056702001"/>
    <n v="2718.3824840024299"/>
    <n v="5.7496103847899303"/>
    <n v="0.79028865557099004"/>
    <n v="1.17478293555317"/>
    <n v="0.16147487648591"/>
    <n v="555.43056673211004"/>
    <n v="8140"/>
    <s v="Roads and Highways"/>
    <n v="8140"/>
    <s v="US Air Force                                    Brevard County"/>
    <s v="US Air Force"/>
    <m/>
    <m/>
    <m/>
    <n v="0"/>
    <n v="1"/>
    <n v="1.17478293555317"/>
    <n v="0.16147487648591"/>
    <n v="555.43056673211004"/>
    <m/>
    <n v="-1"/>
    <n v="-1"/>
    <n v="-1"/>
    <n v="-1"/>
    <n v="0"/>
    <m/>
    <m/>
    <s v="Banana River A"/>
    <n v="-1"/>
    <m/>
    <m/>
    <n v="332"/>
    <x v="1"/>
    <m/>
    <x v="0"/>
    <m/>
    <n v="143.945605881506"/>
    <n v="0.450470857"/>
  </r>
  <r>
    <n v="830000"/>
    <n v="1400000"/>
    <n v="1400000"/>
    <x v="0"/>
    <x v="0"/>
    <s v="BR1-2"/>
    <s v="62-304.520 (9), F.A.C."/>
    <n v="0.67"/>
    <n v="0.72"/>
    <s v="Natural Lands"/>
    <n v="3.4316223639560002E-2"/>
    <n v="3081.3135570528102"/>
    <n v="6.3066661127023798"/>
    <n v="0.76773440596989995"/>
    <n v="0.21642096474353001"/>
    <n v="2.634574557104E-2"/>
    <n v="105.73904512743501"/>
    <n v="4280"/>
    <s v="Cabbage palm"/>
    <n v="4280"/>
    <s v="US Air Force                                    Brevard County"/>
    <s v="US Air Force"/>
    <m/>
    <m/>
    <s v="Natural Lands"/>
    <n v="0"/>
    <n v="1"/>
    <n v="0.21642096474353001"/>
    <n v="2.634574557104E-2"/>
    <n v="731.58355371444202"/>
    <m/>
    <n v="-1"/>
    <n v="-1"/>
    <n v="-1"/>
    <n v="-1"/>
    <n v="0"/>
    <m/>
    <m/>
    <s v="Banana River A"/>
    <n v="-1"/>
    <m/>
    <m/>
    <n v="332"/>
    <x v="1"/>
    <m/>
    <x v="0"/>
    <m/>
    <n v="60.800332091925704"/>
    <n v="0.59333621550000004"/>
  </r>
  <r>
    <n v="830000"/>
    <n v="1400000"/>
    <n v="1400000"/>
    <x v="0"/>
    <x v="0"/>
    <s v="BR1-2"/>
    <s v="62-304.520 (9), F.A.C."/>
    <n v="0.67"/>
    <n v="0.72"/>
    <s v="US Air Force"/>
    <n v="9.1296911052899995E-3"/>
    <n v="3081.3135570528102"/>
    <n v="6.3066661127023798"/>
    <n v="0.76773440596989995"/>
    <n v="5.7577913513220003E-2"/>
    <n v="7.0091779774100003E-3"/>
    <n v="28.1314409744591"/>
    <n v="1730"/>
    <s v="Military"/>
    <n v="1730"/>
    <s v="US Air Force                                    Brevard County"/>
    <s v="US Air Force"/>
    <m/>
    <m/>
    <m/>
    <n v="0"/>
    <n v="1"/>
    <n v="5.7577913513220003E-2"/>
    <n v="7.0091779774100003E-3"/>
    <n v="1171.93954551251"/>
    <m/>
    <n v="-1"/>
    <n v="-1"/>
    <n v="-1"/>
    <n v="-1"/>
    <n v="0"/>
    <m/>
    <m/>
    <s v="Banana River A"/>
    <n v="-1"/>
    <m/>
    <m/>
    <n v="332"/>
    <x v="1"/>
    <m/>
    <x v="0"/>
    <m/>
    <n v="30.434958123410901"/>
    <n v="0.95047813910000001"/>
  </r>
  <r>
    <n v="830000"/>
    <n v="1400000"/>
    <n v="1400000"/>
    <x v="0"/>
    <x v="0"/>
    <s v="BR1-2"/>
    <s v="62-304.520 (9), F.A.C."/>
    <n v="0.67"/>
    <n v="0.72"/>
    <s v="Natural Lands"/>
    <n v="0.61602128675497003"/>
    <n v="2725.1366026641199"/>
    <n v="5.3437921652637703"/>
    <n v="0.73151105386563997"/>
    <n v="3.2918897257969202"/>
    <n v="0.45062638067778998"/>
    <n v="1678.7421565562199"/>
    <n v="3200"/>
    <s v="Shrub and Brushland"/>
    <n v="3200"/>
    <s v="US Air Force                                    Brevard County"/>
    <s v="US Air Force"/>
    <m/>
    <m/>
    <s v="Natural Lands"/>
    <n v="0"/>
    <n v="1"/>
    <n v="3.2918897257969202"/>
    <n v="0.45062638067778998"/>
    <n v="1678.7421565562199"/>
    <m/>
    <n v="-1"/>
    <n v="-1"/>
    <n v="-1"/>
    <n v="-1"/>
    <n v="0"/>
    <m/>
    <m/>
    <s v="Banana River A"/>
    <n v="-1"/>
    <m/>
    <m/>
    <n v="332"/>
    <x v="1"/>
    <m/>
    <x v="0"/>
    <m/>
    <n v="202.15800714551301"/>
    <n v="1.3615102647999999"/>
  </r>
  <r>
    <n v="830000"/>
    <n v="1400000"/>
    <n v="1400000"/>
    <x v="0"/>
    <x v="0"/>
    <s v="BR1-2"/>
    <s v="62-304.520 (9), F.A.C."/>
    <n v="0.67"/>
    <n v="0.72"/>
    <s v="US Air Force"/>
    <n v="1.7420863188499999E-3"/>
    <n v="2725.1366026641199"/>
    <n v="5.3437921652637703"/>
    <n v="0.73151105386563997"/>
    <n v="9.3093472218799996E-3"/>
    <n v="1.27435539902E-3"/>
    <n v="4.7474231924985402"/>
    <n v="1730"/>
    <s v="Military"/>
    <n v="1730"/>
    <s v="US Air Force                                    Brevard County"/>
    <s v="US Air Force"/>
    <m/>
    <m/>
    <m/>
    <n v="0"/>
    <n v="1"/>
    <n v="9.3093472218799996E-3"/>
    <n v="1.27435539902E-3"/>
    <n v="4.7474231924995998"/>
    <m/>
    <n v="-1"/>
    <n v="-1"/>
    <n v="-1"/>
    <n v="-1"/>
    <n v="0"/>
    <m/>
    <m/>
    <s v="Banana River A"/>
    <n v="-1"/>
    <m/>
    <m/>
    <n v="332"/>
    <x v="1"/>
    <m/>
    <x v="0"/>
    <m/>
    <n v="13.89897068274"/>
    <n v="3.8503027000000001E-3"/>
  </r>
  <r>
    <n v="830000"/>
    <n v="1400000"/>
    <n v="1400000"/>
    <x v="0"/>
    <x v="0"/>
    <s v="BR1-2"/>
    <s v="62-304.520 (9), F.A.C."/>
    <n v="0.67"/>
    <n v="0.72"/>
    <s v="US Air Force"/>
    <n v="5.1620094077359999E-2"/>
    <n v="3295.82137967568"/>
    <n v="7.0857315117452702"/>
    <n v="0.94456504049956003"/>
    <n v="0.36576612724321"/>
    <n v="4.8758536252769998E-2"/>
    <n v="170.13060968103599"/>
    <n v="1730"/>
    <s v="Military"/>
    <n v="1730"/>
    <s v="US Air Force                                    Brevard County"/>
    <s v="US Air Force"/>
    <m/>
    <m/>
    <m/>
    <n v="0"/>
    <n v="1"/>
    <n v="0.36576612724321"/>
    <n v="4.8758536252769998E-2"/>
    <n v="2036.03799795345"/>
    <m/>
    <n v="-1"/>
    <n v="-1"/>
    <n v="-1"/>
    <n v="-1"/>
    <n v="0"/>
    <m/>
    <m/>
    <s v="Banana River A"/>
    <n v="-1"/>
    <m/>
    <m/>
    <n v="332"/>
    <x v="1"/>
    <m/>
    <x v="0"/>
    <m/>
    <n v="70.947185755256001"/>
    <n v="1.6512879140000001"/>
  </r>
  <r>
    <n v="830000"/>
    <n v="1400000"/>
    <n v="1400000"/>
    <x v="0"/>
    <x v="0"/>
    <s v="BR1-2"/>
    <s v="62-304.520 (9), F.A.C."/>
    <n v="0.67"/>
    <n v="0.72"/>
    <s v="Natural Lands"/>
    <n v="0.10383112524775"/>
    <n v="2117.5724139890399"/>
    <n v="3.14818952846153"/>
    <n v="0.37913620177162999"/>
    <n v="0.32688006123334001"/>
    <n v="3.9366138452099998E-2"/>
    <n v="219.869926538079"/>
    <n v="3200"/>
    <s v="Shrub and Brushland"/>
    <n v="3200"/>
    <s v="US Air Force                                    Brevard County"/>
    <s v="US Air Force"/>
    <m/>
    <m/>
    <s v="Natural Lands"/>
    <n v="0"/>
    <n v="1"/>
    <n v="0.32688006123334001"/>
    <n v="3.9366138452099998E-2"/>
    <n v="226.517643281152"/>
    <m/>
    <n v="-1"/>
    <n v="-1"/>
    <n v="-1"/>
    <n v="-1"/>
    <n v="0"/>
    <m/>
    <m/>
    <s v="Banana River A"/>
    <n v="-1"/>
    <m/>
    <m/>
    <n v="332"/>
    <x v="1"/>
    <m/>
    <x v="0"/>
    <m/>
    <n v="88.359839455972505"/>
    <n v="0.18371260610000001"/>
  </r>
  <r>
    <n v="830000"/>
    <n v="1400000"/>
    <n v="1400000"/>
    <x v="0"/>
    <x v="0"/>
    <s v="BR1-2"/>
    <s v="62-304.520 (9), F.A.C."/>
    <n v="0.67"/>
    <n v="0.72"/>
    <s v="Natural Lands"/>
    <n v="2.2061478115809999E-2"/>
    <n v="2117.5724139890399"/>
    <n v="3.14818952846153"/>
    <n v="0.37913620177162999"/>
    <n v="6.9453714386580004E-2"/>
    <n v="8.3643050182900004E-3"/>
    <n v="46.716777469868603"/>
    <n v="6430"/>
    <s v="Wet prairies"/>
    <n v="6430"/>
    <s v="US Air Force                                    Brevard County"/>
    <s v="US Air Force"/>
    <m/>
    <m/>
    <s v="Natural Lands"/>
    <n v="0"/>
    <n v="1"/>
    <n v="6.9453714386580004E-2"/>
    <n v="8.3643050182900004E-3"/>
    <n v="162.12282476858201"/>
    <m/>
    <n v="-1"/>
    <n v="-1"/>
    <n v="-1"/>
    <n v="-1"/>
    <n v="0"/>
    <m/>
    <m/>
    <s v="Banana River A"/>
    <n v="-1"/>
    <m/>
    <m/>
    <n v="332"/>
    <x v="1"/>
    <m/>
    <x v="0"/>
    <m/>
    <n v="41.673488821769197"/>
    <n v="0.13148647590000001"/>
  </r>
  <r>
    <n v="830000"/>
    <n v="1400000"/>
    <n v="1400000"/>
    <x v="0"/>
    <x v="0"/>
    <s v="BR1-2"/>
    <s v="62-304.520 (9), F.A.C."/>
    <n v="0.67"/>
    <n v="0.72"/>
    <s v="Natural Lands"/>
    <n v="6.8475838316339993E-2"/>
    <n v="2117.5724139890399"/>
    <n v="3.14818952846153"/>
    <n v="0.37913620177162999"/>
    <n v="0.21557491714015001"/>
    <n v="2.5961669252379999E-2"/>
    <n v="145.002546243474"/>
    <n v="5300"/>
    <s v="Reservoirs"/>
    <n v="5300"/>
    <s v="US Air Force                                    Brevard County"/>
    <s v="US Air Force"/>
    <m/>
    <m/>
    <s v="Natural Lands"/>
    <n v="0"/>
    <n v="1"/>
    <n v="0.21557491714015001"/>
    <n v="2.5961669252379999E-2"/>
    <n v="150.053277221109"/>
    <m/>
    <n v="-1"/>
    <n v="-1"/>
    <n v="-1"/>
    <n v="-1"/>
    <n v="0"/>
    <m/>
    <m/>
    <s v="Banana River A"/>
    <n v="-1"/>
    <m/>
    <m/>
    <n v="332"/>
    <x v="1"/>
    <m/>
    <x v="0"/>
    <m/>
    <n v="70.571067386054395"/>
    <n v="0.12169771059999999"/>
  </r>
  <r>
    <n v="830000"/>
    <n v="1400000"/>
    <n v="1400000"/>
    <x v="0"/>
    <x v="0"/>
    <s v="BR1-2"/>
    <s v="62-304.520 (9), F.A.C."/>
    <n v="0.67"/>
    <n v="0.72"/>
    <s v="Natural Lands"/>
    <n v="0.27763772789106"/>
    <n v="2117.5724139890399"/>
    <n v="3.14818952846153"/>
    <n v="0.37913620177162999"/>
    <n v="0.87405618765249005"/>
    <n v="0.10526251362112"/>
    <n v="587.91799366471196"/>
    <n v="3100"/>
    <s v="Herbaceous Dry Prairie"/>
    <n v="3100"/>
    <s v="US Air Force                                    Brevard County"/>
    <s v="US Air Force"/>
    <m/>
    <m/>
    <s v="Natural Lands"/>
    <n v="0"/>
    <n v="1"/>
    <n v="0.87405618765249005"/>
    <n v="0.10526251362112"/>
    <n v="769.46510248946504"/>
    <m/>
    <n v="-1"/>
    <n v="-1"/>
    <n v="-1"/>
    <n v="-1"/>
    <n v="0"/>
    <m/>
    <m/>
    <s v="Banana River A"/>
    <n v="-1"/>
    <m/>
    <m/>
    <n v="332"/>
    <x v="1"/>
    <m/>
    <x v="0"/>
    <m/>
    <n v="137.235072908494"/>
    <n v="0.62405928830000001"/>
  </r>
  <r>
    <n v="830000"/>
    <n v="1400000"/>
    <n v="1400000"/>
    <x v="0"/>
    <x v="0"/>
    <s v="BR1-2"/>
    <s v="62-304.520 (9), F.A.C."/>
    <n v="0.67"/>
    <n v="0.72"/>
    <s v="US Air Force"/>
    <n v="0.61776345373694996"/>
    <n v="3308.6392485350698"/>
    <n v="6.2359246403041801"/>
    <n v="0.83969935379551996"/>
    <n v="3.8523263430376802"/>
    <n v="0.51873557290140004"/>
    <n v="2043.95640934466"/>
    <n v="1730"/>
    <s v="Military"/>
    <n v="1730"/>
    <s v="US Air Force                                    Brevard County"/>
    <s v="US Air Force"/>
    <m/>
    <m/>
    <m/>
    <n v="0"/>
    <n v="1"/>
    <n v="3.8523263430376802"/>
    <n v="0.51873557290140004"/>
    <n v="2043.95640934466"/>
    <m/>
    <n v="-1"/>
    <n v="-1"/>
    <n v="-1"/>
    <n v="-1"/>
    <n v="0"/>
    <m/>
    <m/>
    <s v="Banana River A"/>
    <n v="-1"/>
    <m/>
    <m/>
    <n v="332"/>
    <x v="1"/>
    <m/>
    <x v="0"/>
    <m/>
    <n v="200.00000001117499"/>
    <n v="1.6577099832"/>
  </r>
  <r>
    <n v="830000"/>
    <n v="1400000"/>
    <n v="1400000"/>
    <x v="0"/>
    <x v="0"/>
    <s v="BR1-2"/>
    <s v="62-304.520 (9), F.A.C."/>
    <n v="0.67"/>
    <n v="0.72"/>
    <s v="Natural Lands"/>
    <n v="8.6504753106830007E-2"/>
    <n v="780.37077386295198"/>
    <n v="0"/>
    <n v="0"/>
    <n v="0"/>
    <n v="0"/>
    <n v="67.505781124801302"/>
    <n v="3200"/>
    <s v="Shrub and Brushland"/>
    <n v="3200"/>
    <s v="US Air Force                                    Brevard County"/>
    <s v="US Air Force"/>
    <m/>
    <m/>
    <s v="Natural Lands"/>
    <n v="0"/>
    <n v="1"/>
    <n v="0"/>
    <n v="0"/>
    <n v="77.091917733415897"/>
    <m/>
    <n v="-1"/>
    <n v="-1"/>
    <n v="-1"/>
    <n v="-1"/>
    <n v="0"/>
    <m/>
    <m/>
    <s v="Banana River A"/>
    <n v="-1"/>
    <m/>
    <m/>
    <n v="332"/>
    <x v="1"/>
    <m/>
    <x v="0"/>
    <m/>
    <n v="87.684126372951894"/>
    <n v="6.2523858700000004E-2"/>
  </r>
  <r>
    <n v="830000"/>
    <n v="1400000"/>
    <n v="1400000"/>
    <x v="0"/>
    <x v="0"/>
    <s v="BR1-2"/>
    <s v="62-304.520 (9), F.A.C."/>
    <n v="0.67"/>
    <n v="0.72"/>
    <s v="Natural Lands"/>
    <n v="0.51888108601084004"/>
    <n v="780.37077386295198"/>
    <n v="0"/>
    <n v="0"/>
    <n v="0"/>
    <n v="0"/>
    <n v="404.91963463313402"/>
    <n v="5300"/>
    <s v="Reservoirs"/>
    <n v="5300"/>
    <s v="US Air Force                                    Brevard County"/>
    <s v="US Air Force"/>
    <m/>
    <m/>
    <s v="Natural Lands"/>
    <n v="0"/>
    <n v="1"/>
    <n v="0"/>
    <n v="0"/>
    <n v="404.91963463313402"/>
    <m/>
    <n v="-1"/>
    <n v="-1"/>
    <n v="-1"/>
    <n v="-1"/>
    <n v="0"/>
    <m/>
    <m/>
    <s v="Banana River A"/>
    <n v="-1"/>
    <m/>
    <m/>
    <n v="332"/>
    <x v="1"/>
    <m/>
    <x v="0"/>
    <m/>
    <n v="184.77532941767601"/>
    <n v="0.32840197459999998"/>
  </r>
  <r>
    <n v="830000"/>
    <n v="1400000"/>
    <n v="1400000"/>
    <x v="0"/>
    <x v="0"/>
    <s v="BR1-2"/>
    <s v="62-304.520 (9), F.A.C."/>
    <n v="0.67"/>
    <n v="0.72"/>
    <s v="US Air Force"/>
    <n v="9.3627125930000006E-5"/>
    <n v="780.37077386295198"/>
    <n v="0"/>
    <n v="0"/>
    <n v="0"/>
    <n v="0"/>
    <n v="7.3063872723580003E-2"/>
    <n v="1730"/>
    <s v="Military"/>
    <n v="1730"/>
    <s v="US Air Force                                    Brevard County"/>
    <s v="US Air Force"/>
    <m/>
    <m/>
    <m/>
    <n v="0"/>
    <n v="1"/>
    <n v="0"/>
    <n v="0"/>
    <n v="7.3063872723849996E-2"/>
    <m/>
    <n v="-1"/>
    <n v="-1"/>
    <n v="-1"/>
    <n v="-1"/>
    <n v="0"/>
    <m/>
    <m/>
    <s v="Banana River A"/>
    <n v="-1"/>
    <m/>
    <m/>
    <n v="332"/>
    <x v="1"/>
    <m/>
    <x v="0"/>
    <m/>
    <n v="3.05529046764069"/>
    <n v="5.9256999999999999E-5"/>
  </r>
  <r>
    <n v="830000"/>
    <n v="1400000"/>
    <n v="1400000"/>
    <x v="0"/>
    <x v="0"/>
    <s v="BR1-2"/>
    <s v="62-304.520 (9), F.A.C."/>
    <n v="0.67"/>
    <n v="0.72"/>
    <s v="US Air Force"/>
    <n v="0.61709695460316005"/>
    <n v="3295.87505695049"/>
    <n v="6.2659661401228801"/>
    <n v="0.84843356513819002"/>
    <n v="3.8667086227163998"/>
    <n v="0.52356576922987996"/>
    <n v="2033.87446039669"/>
    <n v="1730"/>
    <s v="Military"/>
    <n v="1730"/>
    <s v="US Air Force                                    Brevard County"/>
    <s v="US Air Force"/>
    <m/>
    <m/>
    <m/>
    <n v="0"/>
    <n v="1"/>
    <n v="3.8667086227163998"/>
    <n v="0.52356576922987996"/>
    <n v="2033.87446039669"/>
    <m/>
    <n v="-1"/>
    <n v="-1"/>
    <n v="-1"/>
    <n v="-1"/>
    <n v="0"/>
    <m/>
    <m/>
    <s v="Banana River A"/>
    <n v="-1"/>
    <m/>
    <m/>
    <n v="332"/>
    <x v="1"/>
    <m/>
    <x v="0"/>
    <m/>
    <n v="198.67233532664599"/>
    <n v="1.6495332200999999"/>
  </r>
  <r>
    <n v="830000"/>
    <n v="1400000"/>
    <n v="1400000"/>
    <x v="0"/>
    <x v="0"/>
    <s v="BR1-2"/>
    <s v="62-304.520 (9), F.A.C."/>
    <n v="0.67"/>
    <n v="0.72"/>
    <s v="US Air Force"/>
    <n v="6.6652611708999999E-4"/>
    <n v="3295.87505695049"/>
    <n v="6.2659661401228801"/>
    <n v="0.84843356513819002"/>
    <n v="4.1764300812099997E-3"/>
    <n v="5.6550312977999998E-4"/>
    <n v="2.1967868041328802"/>
    <n v="8140"/>
    <s v="Roads and Highways"/>
    <n v="8140"/>
    <s v="US Air Force                                    Brevard County"/>
    <s v="US Air Force"/>
    <m/>
    <m/>
    <m/>
    <n v="0"/>
    <n v="1"/>
    <n v="4.1764300812099997E-3"/>
    <n v="5.6550312977999998E-4"/>
    <n v="2.19678680413223"/>
    <m/>
    <n v="-1"/>
    <n v="-1"/>
    <n v="-1"/>
    <n v="-1"/>
    <n v="0"/>
    <m/>
    <m/>
    <s v="Banana River A"/>
    <n v="-1"/>
    <m/>
    <m/>
    <n v="332"/>
    <x v="1"/>
    <m/>
    <x v="0"/>
    <m/>
    <n v="8.1265336200511502"/>
    <n v="1.78166E-3"/>
  </r>
  <r>
    <n v="830000"/>
    <n v="1400000"/>
    <n v="1400000"/>
    <x v="0"/>
    <x v="0"/>
    <s v="BR1-2"/>
    <s v="62-304.520 (9), F.A.C."/>
    <n v="0.67"/>
    <n v="0.72"/>
    <s v="US Air Force"/>
    <n v="1.0686608950990001E-2"/>
    <n v="3355.2793570761701"/>
    <n v="7.2995891837018201"/>
    <n v="0.97002926152674995"/>
    <n v="7.8007855109120006E-2"/>
    <n v="1.0366323388949999E-2"/>
    <n v="35.856558410415602"/>
    <n v="1730"/>
    <s v="Military"/>
    <n v="1730"/>
    <s v="US Air Force                                    Brevard County"/>
    <s v="US Air Force"/>
    <m/>
    <m/>
    <m/>
    <n v="0"/>
    <n v="1"/>
    <n v="7.8007855109120006E-2"/>
    <n v="1.0366323388949999E-2"/>
    <n v="35.856558410416199"/>
    <m/>
    <n v="-1"/>
    <n v="-1"/>
    <n v="-1"/>
    <n v="-1"/>
    <n v="0"/>
    <m/>
    <m/>
    <s v="Banana River A"/>
    <n v="-1"/>
    <m/>
    <m/>
    <n v="332"/>
    <x v="1"/>
    <m/>
    <x v="0"/>
    <m/>
    <n v="32.624447249586503"/>
    <n v="2.90807449E-2"/>
  </r>
  <r>
    <n v="830000"/>
    <n v="1400000"/>
    <n v="1400000"/>
    <x v="0"/>
    <x v="0"/>
    <s v="BR1-2"/>
    <s v="62-304.520 (9), F.A.C."/>
    <n v="0.67"/>
    <n v="0.72"/>
    <s v="US Air Force"/>
    <n v="0.49068687820507001"/>
    <n v="3355.2793570761701"/>
    <n v="7.2995891837018201"/>
    <n v="0.97002926152674995"/>
    <n v="3.5818126287301801"/>
    <n v="0.47598063010613001"/>
    <n v="1646.3915532296401"/>
    <n v="1730"/>
    <s v="Military"/>
    <n v="1730"/>
    <s v="US Air Force                                    Brevard County"/>
    <s v="US Air Force"/>
    <m/>
    <m/>
    <m/>
    <n v="0"/>
    <n v="1"/>
    <n v="3.5818126287301801"/>
    <n v="0.47598063010613001"/>
    <n v="1646.3915532296401"/>
    <m/>
    <n v="-1"/>
    <n v="-1"/>
    <n v="-1"/>
    <n v="-1"/>
    <n v="0"/>
    <m/>
    <m/>
    <s v="Banana River A"/>
    <n v="-1"/>
    <m/>
    <m/>
    <n v="332"/>
    <x v="1"/>
    <m/>
    <x v="0"/>
    <m/>
    <n v="181.89820266235401"/>
    <n v="1.3352729548"/>
  </r>
  <r>
    <n v="830000"/>
    <n v="1400000"/>
    <n v="1400000"/>
    <x v="0"/>
    <x v="0"/>
    <s v="BR1-2"/>
    <s v="62-304.520 (9), F.A.C."/>
    <n v="0.67"/>
    <n v="0.72"/>
    <s v="US Air Force"/>
    <n v="0.11638996808631"/>
    <n v="3355.2793570761701"/>
    <n v="7.2995891837018201"/>
    <n v="0.97002926152674995"/>
    <n v="0.84959895213423997"/>
    <n v="0.11290167479188"/>
    <n v="390.52085729075702"/>
    <n v="8140"/>
    <s v="Roads and Highways"/>
    <n v="8140"/>
    <s v="US Air Force                                    Brevard County"/>
    <s v="US Air Force"/>
    <m/>
    <m/>
    <m/>
    <n v="0"/>
    <n v="1"/>
    <n v="0.84959895213423997"/>
    <n v="0.11290167479188"/>
    <n v="390.52085729075702"/>
    <m/>
    <n v="-1"/>
    <n v="-1"/>
    <n v="-1"/>
    <n v="-1"/>
    <n v="0"/>
    <m/>
    <m/>
    <s v="Banana River A"/>
    <n v="-1"/>
    <m/>
    <m/>
    <n v="332"/>
    <x v="1"/>
    <m/>
    <x v="0"/>
    <m/>
    <n v="107.12517341760901"/>
    <n v="0.3167241341"/>
  </r>
  <r>
    <n v="830000"/>
    <n v="1400000"/>
    <n v="1400000"/>
    <x v="0"/>
    <x v="0"/>
    <s v="BR1-2"/>
    <s v="62-304.520 (9), F.A.C."/>
    <n v="0.67"/>
    <n v="0.72"/>
    <s v="Natural Lands"/>
    <n v="0.19902840386139001"/>
    <n v="2324.6478664127799"/>
    <n v="4.5735720392716601"/>
    <n v="0.82562971239280003"/>
    <n v="0.91027074292133003"/>
    <n v="0.16432376383808001"/>
    <n v="462.670954391929"/>
    <n v="4210"/>
    <s v="Xeric oak"/>
    <n v="4210"/>
    <s v="US Air Force                                    Brevard County"/>
    <s v="US Air Force"/>
    <m/>
    <m/>
    <s v="Natural Lands"/>
    <n v="0"/>
    <n v="1"/>
    <n v="0.91027074292133003"/>
    <n v="0.16432376383808001"/>
    <n v="1436.0824947843901"/>
    <m/>
    <n v="-1"/>
    <n v="-1"/>
    <n v="-1"/>
    <n v="-1"/>
    <n v="0"/>
    <m/>
    <m/>
    <s v="Banana River A"/>
    <n v="-1"/>
    <m/>
    <m/>
    <n v="332"/>
    <x v="1"/>
    <m/>
    <x v="0"/>
    <m/>
    <n v="138.586301445397"/>
    <n v="1.1647059974"/>
  </r>
  <r>
    <n v="830000"/>
    <n v="1400000"/>
    <n v="1400000"/>
    <x v="0"/>
    <x v="0"/>
    <s v="BR1-2"/>
    <s v="62-304.520 (9), F.A.C."/>
    <n v="0.67"/>
    <n v="0.72"/>
    <s v="Natural Lands"/>
    <n v="9.4303460327300002E-3"/>
    <n v="746.83526307243301"/>
    <n v="0"/>
    <n v="0"/>
    <n v="0"/>
    <n v="0"/>
    <n v="7.04291496022097"/>
    <n v="3200"/>
    <s v="Shrub and Brushland"/>
    <n v="3200"/>
    <s v="US Air Force                                    Brevard County"/>
    <s v="US Air Force"/>
    <m/>
    <m/>
    <s v="Natural Lands"/>
    <n v="0"/>
    <n v="1"/>
    <n v="0"/>
    <n v="0"/>
    <n v="7.04291496022089"/>
    <m/>
    <n v="-1"/>
    <n v="-1"/>
    <n v="-1"/>
    <n v="-1"/>
    <n v="0"/>
    <m/>
    <m/>
    <s v="Banana River A"/>
    <n v="-1"/>
    <m/>
    <m/>
    <n v="332"/>
    <x v="1"/>
    <m/>
    <x v="0"/>
    <m/>
    <n v="30.7527867298509"/>
    <n v="5.7120154000000001E-3"/>
  </r>
  <r>
    <n v="830000"/>
    <n v="1400000"/>
    <n v="1400000"/>
    <x v="0"/>
    <x v="0"/>
    <s v="BR1-2"/>
    <s v="62-304.520 (9), F.A.C."/>
    <n v="0.67"/>
    <n v="0.72"/>
    <s v="Natural Lands"/>
    <n v="0.55427186514418003"/>
    <n v="746.83526307243301"/>
    <n v="0"/>
    <n v="0"/>
    <n v="0"/>
    <n v="0"/>
    <n v="413.949774218605"/>
    <n v="5300"/>
    <s v="Reservoirs"/>
    <n v="5300"/>
    <s v="US Air Force                                    Brevard County"/>
    <s v="US Air Force"/>
    <m/>
    <m/>
    <s v="Natural Lands"/>
    <n v="0"/>
    <n v="1"/>
    <n v="0"/>
    <n v="0"/>
    <n v="413.949774218605"/>
    <m/>
    <n v="-1"/>
    <n v="-1"/>
    <n v="-1"/>
    <n v="-1"/>
    <n v="0"/>
    <m/>
    <m/>
    <s v="Banana River A"/>
    <n v="-1"/>
    <m/>
    <m/>
    <n v="332"/>
    <x v="1"/>
    <m/>
    <x v="0"/>
    <m/>
    <n v="182.97476459541599"/>
    <n v="0.33572568870000002"/>
  </r>
  <r>
    <n v="830000"/>
    <n v="1400000"/>
    <n v="1400000"/>
    <x v="0"/>
    <x v="0"/>
    <s v="BR1-2"/>
    <s v="62-304.520 (9), F.A.C."/>
    <n v="0.67"/>
    <n v="0.72"/>
    <s v="US Air Force"/>
    <n v="5.406136365697E-2"/>
    <n v="746.83526307243301"/>
    <n v="0"/>
    <n v="0"/>
    <n v="0"/>
    <n v="0"/>
    <n v="40.374932748813599"/>
    <n v="1730"/>
    <s v="Military"/>
    <n v="1730"/>
    <s v="US Air Force                                    Brevard County"/>
    <s v="US Air Force"/>
    <m/>
    <m/>
    <m/>
    <n v="0"/>
    <n v="1"/>
    <n v="0"/>
    <n v="0"/>
    <n v="40.374932748813798"/>
    <m/>
    <n v="-1"/>
    <n v="-1"/>
    <n v="-1"/>
    <n v="-1"/>
    <n v="0"/>
    <m/>
    <m/>
    <s v="Banana River A"/>
    <n v="-1"/>
    <m/>
    <m/>
    <n v="332"/>
    <x v="1"/>
    <m/>
    <x v="0"/>
    <m/>
    <n v="73.4164062386956"/>
    <n v="3.2745282000000001E-2"/>
  </r>
  <r>
    <n v="830000"/>
    <n v="1400000"/>
    <n v="1400000"/>
    <x v="0"/>
    <x v="0"/>
    <s v="BR1-2"/>
    <s v="62-304.520 (9), F.A.C."/>
    <n v="0.67"/>
    <n v="0.72"/>
    <s v="US Air Force"/>
    <n v="4.2085306801630001E-2"/>
    <n v="3325.9807224123501"/>
    <n v="6.1776577158505104"/>
    <n v="0.82595130234477998"/>
    <n v="0.25998862028702002"/>
    <n v="3.4760413962379999E-2"/>
    <n v="139.97491911903001"/>
    <n v="8140"/>
    <s v="Roads and Highways"/>
    <n v="8140"/>
    <s v="US Air Force                                    Brevard County"/>
    <s v="US Air Force"/>
    <m/>
    <m/>
    <m/>
    <n v="0"/>
    <n v="1"/>
    <n v="0.25998862028702002"/>
    <n v="3.4760413962379999E-2"/>
    <n v="139.97491911902901"/>
    <m/>
    <n v="-1"/>
    <n v="-1"/>
    <n v="-1"/>
    <n v="-1"/>
    <n v="0"/>
    <m/>
    <m/>
    <s v="Banana River A"/>
    <n v="-1"/>
    <m/>
    <m/>
    <n v="332"/>
    <x v="1"/>
    <m/>
    <x v="0"/>
    <m/>
    <n v="65.112090225162405"/>
    <n v="0.1135238598"/>
  </r>
  <r>
    <n v="830000"/>
    <n v="1400000"/>
    <n v="1400000"/>
    <x v="0"/>
    <x v="0"/>
    <s v="BR1-2"/>
    <s v="62-304.520 (9), F.A.C."/>
    <n v="0.67"/>
    <n v="0.72"/>
    <s v="US Air Force"/>
    <n v="0.57567805083101997"/>
    <n v="3325.9807224123501"/>
    <n v="6.1776577158505104"/>
    <n v="0.82595130234477998"/>
    <n v="3.5563419525620499"/>
    <n v="0.47548203581519"/>
    <n v="1914.6940993799001"/>
    <n v="1730"/>
    <s v="Military"/>
    <n v="1730"/>
    <s v="US Air Force                                    Brevard County"/>
    <s v="US Air Force"/>
    <m/>
    <m/>
    <m/>
    <n v="0"/>
    <n v="1"/>
    <n v="3.5563419525620499"/>
    <n v="0.47548203581519"/>
    <n v="1914.6940993799001"/>
    <m/>
    <n v="-1"/>
    <n v="-1"/>
    <n v="-1"/>
    <n v="-1"/>
    <n v="0"/>
    <m/>
    <m/>
    <s v="Banana River A"/>
    <n v="-1"/>
    <m/>
    <m/>
    <n v="332"/>
    <x v="1"/>
    <m/>
    <x v="0"/>
    <m/>
    <n v="189.537221654147"/>
    <n v="1.5528743708999999"/>
  </r>
  <r>
    <n v="830000"/>
    <n v="1400000"/>
    <n v="1400000"/>
    <x v="0"/>
    <x v="0"/>
    <s v="BR1-2"/>
    <s v="62-304.520 (9), F.A.C."/>
    <n v="0.67"/>
    <n v="0.72"/>
    <s v="US Air Force"/>
    <n v="0.61776345343776995"/>
    <n v="3321.3767944321798"/>
    <n v="6.19304029289317"/>
    <n v="0.82815353664504998"/>
    <n v="3.82583395861699"/>
    <n v="0.51160298877456001"/>
    <n v="2051.8251986965201"/>
    <n v="1730"/>
    <s v="Military"/>
    <n v="1730"/>
    <s v="US Air Force                                    Brevard County"/>
    <s v="US Air Force"/>
    <m/>
    <m/>
    <m/>
    <n v="0"/>
    <n v="1"/>
    <n v="3.82583395861699"/>
    <n v="0.51160298877456001"/>
    <n v="2051.8251986965201"/>
    <m/>
    <n v="-1"/>
    <n v="-1"/>
    <n v="-1"/>
    <n v="-1"/>
    <n v="0"/>
    <m/>
    <m/>
    <s v="Banana River A"/>
    <n v="-1"/>
    <m/>
    <m/>
    <n v="332"/>
    <x v="1"/>
    <m/>
    <x v="0"/>
    <m/>
    <n v="199.99999996274701"/>
    <n v="1.6640918075"/>
  </r>
  <r>
    <n v="830000"/>
    <n v="1400000"/>
    <n v="1400000"/>
    <x v="0"/>
    <x v="0"/>
    <s v="BR1-2"/>
    <s v="62-304.520 (9), F.A.C."/>
    <n v="0.67"/>
    <n v="0.72"/>
    <s v="US Air Force"/>
    <n v="0.61776345359886997"/>
    <n v="3354.67812096219"/>
    <n v="7.2049912309425403"/>
    <n v="0.96078112059668996"/>
    <n v="4.4509802659766597"/>
    <n v="0.59353546321240003"/>
    <n v="2072.39754171818"/>
    <n v="1730"/>
    <s v="Military"/>
    <n v="1730"/>
    <s v="US Air Force                                    Brevard County"/>
    <s v="US Air Force"/>
    <m/>
    <m/>
    <m/>
    <n v="0"/>
    <n v="1"/>
    <n v="4.4509802659766597"/>
    <n v="0.59353546321240003"/>
    <n v="2072.39754171818"/>
    <m/>
    <n v="-1"/>
    <n v="-1"/>
    <n v="-1"/>
    <n v="-1"/>
    <n v="0"/>
    <m/>
    <m/>
    <s v="Banana River A"/>
    <n v="-1"/>
    <m/>
    <m/>
    <n v="332"/>
    <x v="1"/>
    <m/>
    <x v="0"/>
    <m/>
    <n v="199.99999998882399"/>
    <n v="1.6807765951"/>
  </r>
  <r>
    <n v="830000"/>
    <n v="1400000"/>
    <n v="1400000"/>
    <x v="0"/>
    <x v="0"/>
    <s v="BR1-2"/>
    <s v="62-304.520 (9), F.A.C."/>
    <n v="0.67"/>
    <n v="0.72"/>
    <s v="US Air Force"/>
    <n v="2.2021777565260001E-2"/>
    <n v="3304.3794756962998"/>
    <n v="6.1462724922557399"/>
    <n v="0.82159840715917998"/>
    <n v="0.13535184567997"/>
    <n v="1.8093057370429998E-2"/>
    <n v="72.768309805017694"/>
    <n v="8140"/>
    <s v="Roads and Highways"/>
    <n v="8140"/>
    <s v="US Air Force                                    Brevard County"/>
    <s v="US Air Force"/>
    <m/>
    <m/>
    <m/>
    <n v="0"/>
    <n v="1"/>
    <n v="0.13535184567997"/>
    <n v="1.8093057370429998E-2"/>
    <n v="72.768309805016699"/>
    <m/>
    <n v="-1"/>
    <n v="-1"/>
    <n v="-1"/>
    <n v="-1"/>
    <n v="0"/>
    <m/>
    <m/>
    <s v="Banana River A"/>
    <n v="-1"/>
    <m/>
    <m/>
    <n v="332"/>
    <x v="1"/>
    <m/>
    <x v="0"/>
    <m/>
    <n v="46.9798312451193"/>
    <n v="5.9017282900000002E-2"/>
  </r>
  <r>
    <n v="830000"/>
    <n v="1400000"/>
    <n v="1400000"/>
    <x v="0"/>
    <x v="0"/>
    <s v="BR1-2"/>
    <s v="62-304.520 (9), F.A.C."/>
    <n v="0.67"/>
    <n v="0.72"/>
    <s v="US Air Force"/>
    <n v="0.59574155254326"/>
    <n v="3304.3794756962998"/>
    <n v="6.1462724922557399"/>
    <n v="0.82159840715917998"/>
    <n v="3.6615899168903798"/>
    <n v="0.48946031064807999"/>
    <n v="1968.5561590433999"/>
    <n v="1730"/>
    <s v="Military"/>
    <n v="1730"/>
    <s v="US Air Force                                    Brevard County"/>
    <s v="US Air Force"/>
    <m/>
    <m/>
    <m/>
    <n v="0"/>
    <n v="1"/>
    <n v="3.6615899168903798"/>
    <n v="0.48946031064807999"/>
    <n v="1968.5561590433999"/>
    <m/>
    <n v="-1"/>
    <n v="-1"/>
    <n v="-1"/>
    <n v="-1"/>
    <n v="0"/>
    <m/>
    <m/>
    <s v="Banana River A"/>
    <n v="-1"/>
    <m/>
    <m/>
    <n v="332"/>
    <x v="1"/>
    <m/>
    <x v="0"/>
    <m/>
    <n v="192.41213806005101"/>
    <n v="1.5965581176000001"/>
  </r>
  <r>
    <n v="830000"/>
    <n v="1400000"/>
    <n v="1400000"/>
    <x v="0"/>
    <x v="0"/>
    <s v="BR1-2"/>
    <s v="62-304.520 (9), F.A.C."/>
    <n v="0.67"/>
    <n v="0.72"/>
    <s v="US Air Force"/>
    <n v="0.617763453829"/>
    <n v="3336.6867454204798"/>
    <n v="6.22175330689738"/>
    <n v="0.83200761772034004"/>
    <n v="3.8435718117409698"/>
    <n v="0.51398389953496004"/>
    <n v="2061.28312819642"/>
    <n v="1730"/>
    <s v="Military"/>
    <n v="1730"/>
    <s v="US Air Force                                    Brevard County"/>
    <s v="US Air Force"/>
    <m/>
    <m/>
    <m/>
    <n v="0"/>
    <n v="1"/>
    <n v="3.8435718117409698"/>
    <n v="0.51398389953496004"/>
    <n v="2061.28312819642"/>
    <m/>
    <n v="-1"/>
    <n v="-1"/>
    <n v="-1"/>
    <n v="-1"/>
    <n v="0"/>
    <m/>
    <m/>
    <s v="Banana River A"/>
    <n v="-1"/>
    <m/>
    <m/>
    <n v="332"/>
    <x v="1"/>
    <m/>
    <x v="0"/>
    <m/>
    <n v="200.000000026077"/>
    <n v="1.6717624722"/>
  </r>
  <r>
    <n v="830000"/>
    <n v="1400000"/>
    <n v="1400000"/>
    <x v="0"/>
    <x v="0"/>
    <s v="BR1-2"/>
    <s v="62-304.520 (9), F.A.C."/>
    <n v="0.67"/>
    <n v="0.72"/>
    <s v="US Air Force"/>
    <n v="0.617763453829"/>
    <n v="3320.1925864047398"/>
    <n v="6.1907600965565299"/>
    <n v="0.82784233166848997"/>
    <n v="3.82442533907557"/>
    <n v="0.51141073803738002"/>
    <n v="2051.0936395548601"/>
    <n v="1730"/>
    <s v="Military"/>
    <n v="1730"/>
    <s v="US Air Force                                    Brevard County"/>
    <s v="US Air Force"/>
    <m/>
    <m/>
    <m/>
    <n v="0"/>
    <n v="1"/>
    <n v="3.82442533907557"/>
    <n v="0.51141073803738002"/>
    <n v="2051.0936395548601"/>
    <m/>
    <n v="-1"/>
    <n v="-1"/>
    <n v="-1"/>
    <n v="-1"/>
    <n v="0"/>
    <m/>
    <m/>
    <s v="Banana River A"/>
    <n v="-1"/>
    <m/>
    <m/>
    <n v="332"/>
    <x v="1"/>
    <m/>
    <x v="0"/>
    <m/>
    <n v="200.000000026077"/>
    <n v="1.6634984910999999"/>
  </r>
  <r>
    <n v="830000"/>
    <n v="1400000"/>
    <n v="1400000"/>
    <x v="0"/>
    <x v="0"/>
    <s v="BR1-2"/>
    <s v="62-304.520 (9), F.A.C."/>
    <n v="0.67"/>
    <n v="0.72"/>
    <s v="Natural Lands"/>
    <n v="2.73664826287E-3"/>
    <n v="2204.0455053470801"/>
    <n v="3.7224950490112301"/>
    <n v="0.44687407125466"/>
    <n v="1.018715960945E-2"/>
    <n v="1.22293715082E-3"/>
    <n v="6.0316973035143704"/>
    <n v="5300"/>
    <s v="Reservoirs"/>
    <n v="5300"/>
    <s v="US Air Force                                    Brevard County"/>
    <s v="US Air Force"/>
    <m/>
    <m/>
    <s v="Natural Lands"/>
    <n v="0"/>
    <n v="1"/>
    <n v="1.018715960945E-2"/>
    <n v="1.22293715082E-3"/>
    <n v="6.0316973035148598"/>
    <m/>
    <n v="-1"/>
    <n v="-1"/>
    <n v="-1"/>
    <n v="-1"/>
    <n v="0"/>
    <m/>
    <m/>
    <s v="Banana River A"/>
    <n v="-1"/>
    <m/>
    <m/>
    <n v="332"/>
    <x v="1"/>
    <m/>
    <x v="0"/>
    <m/>
    <n v="19.193454562430201"/>
    <n v="4.8918874999999999E-3"/>
  </r>
  <r>
    <n v="830000"/>
    <n v="1400000"/>
    <n v="1400000"/>
    <x v="0"/>
    <x v="0"/>
    <s v="BR1-2"/>
    <s v="62-304.520 (9), F.A.C."/>
    <n v="0.67"/>
    <n v="0.72"/>
    <s v="Natural Lands"/>
    <n v="1.267500938464E-2"/>
    <n v="2204.0455053470801"/>
    <n v="3.7224950490112301"/>
    <n v="0.44687407125466"/>
    <n v="4.7182659680489999E-2"/>
    <n v="5.6641330469000004E-3"/>
    <n v="27.9362974644479"/>
    <n v="5100"/>
    <s v="Streams and waterways"/>
    <n v="5100"/>
    <s v="US Air Force                                    Brevard County"/>
    <s v="US Air Force"/>
    <m/>
    <m/>
    <s v="Natural Lands"/>
    <n v="0"/>
    <n v="1"/>
    <n v="4.7182659680489999E-2"/>
    <n v="5.6641330469000004E-3"/>
    <n v="127.364541735749"/>
    <m/>
    <n v="-1"/>
    <n v="-1"/>
    <n v="-1"/>
    <n v="-1"/>
    <n v="0"/>
    <m/>
    <m/>
    <s v="Banana River A"/>
    <n v="-1"/>
    <m/>
    <m/>
    <n v="332"/>
    <x v="1"/>
    <m/>
    <x v="0"/>
    <m/>
    <n v="28.922881510903501"/>
    <n v="0.1032964653"/>
  </r>
  <r>
    <n v="830000"/>
    <n v="1400000"/>
    <n v="1400000"/>
    <x v="0"/>
    <x v="0"/>
    <s v="BR1-2"/>
    <s v="62-304.520 (9), F.A.C."/>
    <n v="0.67"/>
    <n v="0.72"/>
    <s v="Natural Lands"/>
    <n v="9.9127336695919999E-2"/>
    <n v="2204.0455053470801"/>
    <n v="3.7224950490112301"/>
    <n v="0.44687407125466"/>
    <n v="0.36900102007225"/>
    <n v="4.4297436521940001E-2"/>
    <n v="218.48116090168"/>
    <n v="6430"/>
    <s v="Wet prairies"/>
    <n v="6430"/>
    <s v="US Air Force                                    Brevard County"/>
    <s v="US Air Force"/>
    <m/>
    <m/>
    <s v="Natural Lands"/>
    <n v="0"/>
    <n v="1"/>
    <n v="0.36900102007225"/>
    <n v="4.4297436521940001E-2"/>
    <n v="715.56205394637595"/>
    <m/>
    <n v="-1"/>
    <n v="-1"/>
    <n v="-1"/>
    <n v="-1"/>
    <n v="0"/>
    <m/>
    <m/>
    <s v="Banana River A"/>
    <n v="-1"/>
    <m/>
    <m/>
    <n v="332"/>
    <x v="1"/>
    <m/>
    <x v="0"/>
    <m/>
    <n v="106.727579409732"/>
    <n v="0.58034229839999996"/>
  </r>
  <r>
    <n v="830000"/>
    <n v="1400000"/>
    <n v="1400000"/>
    <x v="0"/>
    <x v="0"/>
    <s v="BR1-2"/>
    <s v="62-304.520 (9), F.A.C."/>
    <n v="0.67"/>
    <n v="0.72"/>
    <s v="Natural Lands"/>
    <n v="0.10450129702255"/>
    <n v="2204.0455053470801"/>
    <n v="3.7224950490112301"/>
    <n v="0.44687407125466"/>
    <n v="0.38900556078170001"/>
    <n v="4.669892005186E-2"/>
    <n v="230.325614005501"/>
    <n v="3100"/>
    <s v="Herbaceous Dry Prairie"/>
    <n v="3100"/>
    <s v="US Air Force                                    Brevard County"/>
    <s v="US Air Force"/>
    <m/>
    <m/>
    <s v="Natural Lands"/>
    <n v="0"/>
    <n v="1"/>
    <n v="0.38900556078170001"/>
    <n v="4.669892005186E-2"/>
    <n v="233.08386189805799"/>
    <m/>
    <n v="-1"/>
    <n v="-1"/>
    <n v="-1"/>
    <n v="-1"/>
    <n v="0"/>
    <m/>
    <m/>
    <s v="Banana River A"/>
    <n v="-1"/>
    <m/>
    <m/>
    <n v="332"/>
    <x v="1"/>
    <m/>
    <x v="0"/>
    <m/>
    <n v="92.920475498283594"/>
    <n v="0.18903800640000001"/>
  </r>
  <r>
    <n v="830000"/>
    <n v="1400000"/>
    <n v="1400000"/>
    <x v="0"/>
    <x v="0"/>
    <s v="BR1-2"/>
    <s v="62-304.520 (9), F.A.C."/>
    <n v="0.67"/>
    <n v="0.72"/>
    <s v="US Air Force"/>
    <n v="3.674876953483E-2"/>
    <n v="3376.95823202566"/>
    <n v="6.2577258824882396"/>
    <n v="0.84439457850164001"/>
    <n v="0.22996372626773001"/>
    <n v="3.1030461761820002E-2"/>
    <n v="124.099059797474"/>
    <n v="1730"/>
    <s v="Military"/>
    <n v="1730"/>
    <s v="US Air Force                                    Brevard County"/>
    <s v="US Air Force"/>
    <m/>
    <m/>
    <m/>
    <n v="0"/>
    <n v="1"/>
    <n v="0.22996372626773001"/>
    <n v="3.1030461761820002E-2"/>
    <n v="661.01968016180797"/>
    <m/>
    <n v="-1"/>
    <n v="-1"/>
    <n v="-1"/>
    <n v="-1"/>
    <n v="0"/>
    <m/>
    <m/>
    <s v="Banana River A"/>
    <n v="-1"/>
    <m/>
    <m/>
    <n v="332"/>
    <x v="1"/>
    <m/>
    <x v="0"/>
    <m/>
    <n v="61.153786368903297"/>
    <n v="0.53610679660000005"/>
  </r>
  <r>
    <n v="830000"/>
    <n v="1400000"/>
    <n v="1400000"/>
    <x v="0"/>
    <x v="0"/>
    <s v="BR1-2"/>
    <s v="62-304.520 (9), F.A.C."/>
    <n v="0.67"/>
    <n v="0.72"/>
    <s v="Natural Lands"/>
    <n v="0.53859544795657999"/>
    <n v="816.46722248088201"/>
    <n v="0"/>
    <n v="0"/>
    <n v="0"/>
    <n v="0"/>
    <n v="439.74552943395901"/>
    <n v="5300"/>
    <s v="Reservoirs"/>
    <n v="5300"/>
    <s v="US Air Force                                    Brevard County"/>
    <s v="US Air Force"/>
    <m/>
    <m/>
    <s v="Natural Lands"/>
    <n v="0"/>
    <n v="1"/>
    <n v="0"/>
    <n v="0"/>
    <n v="439.74552943395901"/>
    <m/>
    <n v="-1"/>
    <n v="-1"/>
    <n v="-1"/>
    <n v="-1"/>
    <n v="0"/>
    <m/>
    <m/>
    <s v="Banana River A"/>
    <n v="-1"/>
    <m/>
    <m/>
    <n v="332"/>
    <x v="1"/>
    <m/>
    <x v="0"/>
    <m/>
    <n v="188.80550720928699"/>
    <n v="0.3566468203"/>
  </r>
  <r>
    <n v="830000"/>
    <n v="1400000"/>
    <n v="1400000"/>
    <x v="0"/>
    <x v="0"/>
    <s v="BR1-2"/>
    <s v="62-304.520 (9), F.A.C."/>
    <n v="0.67"/>
    <n v="0.72"/>
    <s v="US Air Force"/>
    <n v="7.9168164872570002E-2"/>
    <n v="816.46722248088201"/>
    <n v="0"/>
    <n v="0"/>
    <n v="0"/>
    <n v="0"/>
    <n v="64.638211682416596"/>
    <n v="1730"/>
    <s v="Military"/>
    <n v="1730"/>
    <s v="US Air Force                                    Brevard County"/>
    <s v="US Air Force"/>
    <m/>
    <m/>
    <m/>
    <n v="0"/>
    <n v="1"/>
    <n v="0"/>
    <n v="0"/>
    <n v="64.638211682416795"/>
    <m/>
    <n v="-1"/>
    <n v="-1"/>
    <n v="-1"/>
    <n v="-1"/>
    <n v="0"/>
    <m/>
    <m/>
    <s v="Banana River A"/>
    <n v="-1"/>
    <m/>
    <m/>
    <n v="332"/>
    <x v="1"/>
    <m/>
    <x v="0"/>
    <m/>
    <n v="84.782294113326699"/>
    <n v="5.24235293E-2"/>
  </r>
  <r>
    <n v="830000"/>
    <n v="1400000"/>
    <n v="1400000"/>
    <x v="0"/>
    <x v="0"/>
    <s v="BR1-2"/>
    <s v="62-304.520 (9), F.A.C."/>
    <n v="0.67"/>
    <n v="0.72"/>
    <s v="US Air Force"/>
    <n v="0.61776345378298003"/>
    <n v="3321.4181025048501"/>
    <n v="6.2481714002730904"/>
    <n v="0.84032708439407"/>
    <n v="3.8598919440607502"/>
    <n v="0.51912336196265996"/>
    <n v="2051.8507184607101"/>
    <n v="1730"/>
    <s v="Military"/>
    <n v="1730"/>
    <s v="US Air Force                                    Brevard County"/>
    <s v="US Air Force"/>
    <m/>
    <m/>
    <m/>
    <n v="0"/>
    <n v="1"/>
    <n v="3.8598919440607502"/>
    <n v="0.51912336196265996"/>
    <n v="2051.8507184607101"/>
    <m/>
    <n v="-1"/>
    <n v="-1"/>
    <n v="-1"/>
    <n v="-1"/>
    <n v="0"/>
    <m/>
    <m/>
    <s v="Banana River A"/>
    <n v="-1"/>
    <m/>
    <m/>
    <n v="332"/>
    <x v="1"/>
    <m/>
    <x v="0"/>
    <m/>
    <n v="200.000000018626"/>
    <n v="1.6641125048000001"/>
  </r>
  <r>
    <n v="830000"/>
    <n v="1400000"/>
    <n v="1400000"/>
    <x v="0"/>
    <x v="0"/>
    <s v="BR1-2"/>
    <s v="62-304.520 (9), F.A.C."/>
    <n v="0.67"/>
    <n v="0.72"/>
    <s v="US Air Force"/>
    <n v="0.61776345378298003"/>
    <n v="3345.5426213191899"/>
    <n v="6.6988791920019004"/>
    <n v="0.91458075897534996"/>
    <n v="4.1383227461260397"/>
    <n v="0.56499456842807005"/>
    <n v="2066.75396452431"/>
    <n v="1730"/>
    <s v="Military"/>
    <n v="1730"/>
    <s v="US Air Force                                    Brevard County"/>
    <s v="US Air Force"/>
    <m/>
    <m/>
    <m/>
    <n v="0"/>
    <n v="1"/>
    <n v="4.1383227461260397"/>
    <n v="0.56499456842807005"/>
    <n v="2066.75396452431"/>
    <m/>
    <n v="-1"/>
    <n v="-1"/>
    <n v="-1"/>
    <n v="-1"/>
    <n v="0"/>
    <m/>
    <m/>
    <s v="Banana River A"/>
    <n v="-1"/>
    <m/>
    <m/>
    <n v="332"/>
    <x v="1"/>
    <m/>
    <x v="0"/>
    <m/>
    <n v="200.000000018626"/>
    <n v="1.6761994845999999"/>
  </r>
  <r>
    <n v="830000"/>
    <n v="1400000"/>
    <n v="1400000"/>
    <x v="0"/>
    <x v="0"/>
    <s v="BR1-2"/>
    <s v="62-304.520 (9), F.A.C."/>
    <n v="0.67"/>
    <n v="0.72"/>
    <s v="US Air Force"/>
    <n v="7.7480164580899999E-3"/>
    <n v="3360.9457567603199"/>
    <n v="6.8896210757491803"/>
    <n v="0.93368924836859002"/>
    <n v="5.3380897484959999E-2"/>
    <n v="7.2342396631000002E-3"/>
    <n v="26.0406630381536"/>
    <n v="1730"/>
    <s v="Military"/>
    <n v="1730"/>
    <s v="US Air Force                                    Brevard County"/>
    <s v="US Air Force"/>
    <m/>
    <m/>
    <m/>
    <n v="0"/>
    <n v="1"/>
    <n v="5.3380897484959999E-2"/>
    <n v="7.2342396631000002E-3"/>
    <n v="26.040663038152498"/>
    <m/>
    <n v="-1"/>
    <n v="-1"/>
    <n v="-1"/>
    <n v="-1"/>
    <n v="0"/>
    <m/>
    <m/>
    <s v="Banana River A"/>
    <n v="-1"/>
    <m/>
    <m/>
    <n v="332"/>
    <x v="1"/>
    <m/>
    <x v="0"/>
    <m/>
    <n v="27.773173467144201"/>
    <n v="2.1119759200000001E-2"/>
  </r>
  <r>
    <n v="830000"/>
    <n v="1400000"/>
    <n v="1400000"/>
    <x v="0"/>
    <x v="0"/>
    <s v="BR1-2"/>
    <s v="62-304.520 (9), F.A.C."/>
    <n v="0.67"/>
    <n v="0.72"/>
    <s v="US Air Force"/>
    <n v="0.50904362740076003"/>
    <n v="3360.9457567603199"/>
    <n v="6.8896210757491803"/>
    <n v="0.93368924836859002"/>
    <n v="3.5071177038160899"/>
    <n v="0.47528856185464002"/>
    <n v="1710.86801951847"/>
    <n v="1730"/>
    <s v="Military"/>
    <n v="1730"/>
    <s v="US Air Force                                    Brevard County"/>
    <s v="US Air Force"/>
    <m/>
    <m/>
    <m/>
    <n v="0"/>
    <n v="1"/>
    <n v="3.5071177038160899"/>
    <n v="0.47528856185464002"/>
    <n v="1710.86801951847"/>
    <m/>
    <n v="-1"/>
    <n v="-1"/>
    <n v="-1"/>
    <n v="-1"/>
    <n v="0"/>
    <m/>
    <m/>
    <s v="Banana River A"/>
    <n v="-1"/>
    <m/>
    <m/>
    <n v="332"/>
    <x v="1"/>
    <m/>
    <x v="0"/>
    <m/>
    <n v="183.05598760293901"/>
    <n v="1.3875653037"/>
  </r>
  <r>
    <n v="830000"/>
    <n v="1400000"/>
    <n v="1400000"/>
    <x v="0"/>
    <x v="0"/>
    <s v="BR1-2"/>
    <s v="62-304.520 (9), F.A.C."/>
    <n v="0.67"/>
    <n v="0.72"/>
    <s v="US Air Force"/>
    <n v="0.10097188843098"/>
    <n v="3360.9457567603199"/>
    <n v="6.8896210757491803"/>
    <n v="0.93368924836859002"/>
    <n v="0.69565805059230001"/>
    <n v="9.4276366615480001E-2"/>
    <n v="339.36103997419201"/>
    <n v="8140"/>
    <s v="Roads and Highways"/>
    <n v="8140"/>
    <s v="US Air Force                                    Brevard County"/>
    <s v="US Air Force"/>
    <m/>
    <m/>
    <m/>
    <n v="0"/>
    <n v="1"/>
    <n v="0.69565805059230001"/>
    <n v="9.4276366615480001E-2"/>
    <n v="339.36103997419201"/>
    <m/>
    <n v="-1"/>
    <n v="-1"/>
    <n v="-1"/>
    <n v="-1"/>
    <n v="0"/>
    <m/>
    <m/>
    <s v="Banana River A"/>
    <n v="-1"/>
    <m/>
    <m/>
    <n v="332"/>
    <x v="1"/>
    <m/>
    <x v="0"/>
    <m/>
    <n v="99.498368408242598"/>
    <n v="0.27523198700000001"/>
  </r>
  <r>
    <n v="830000"/>
    <n v="1400000"/>
    <n v="1400000"/>
    <x v="0"/>
    <x v="0"/>
    <s v="BR1-2"/>
    <s v="62-304.520 (9), F.A.C."/>
    <n v="0.67"/>
    <n v="0.72"/>
    <s v="Natural Lands"/>
    <n v="0.60473076247672997"/>
    <n v="604.80972321619197"/>
    <n v="0"/>
    <n v="0"/>
    <n v="0"/>
    <n v="0"/>
    <n v="365.74704507387202"/>
    <n v="5300"/>
    <s v="Reservoirs"/>
    <n v="5300"/>
    <s v="US Air Force                                    Brevard County"/>
    <s v="US Air Force"/>
    <m/>
    <m/>
    <s v="Natural Lands"/>
    <n v="0"/>
    <n v="1"/>
    <n v="0"/>
    <n v="0"/>
    <n v="365.74704507387202"/>
    <m/>
    <n v="-1"/>
    <n v="-1"/>
    <n v="-1"/>
    <n v="-1"/>
    <n v="0"/>
    <m/>
    <m/>
    <s v="Banana River A"/>
    <n v="-1"/>
    <m/>
    <m/>
    <n v="332"/>
    <x v="1"/>
    <m/>
    <x v="0"/>
    <m/>
    <n v="194.15741107161799"/>
    <n v="0.29663182890000001"/>
  </r>
  <r>
    <n v="830000"/>
    <n v="1400000"/>
    <n v="1400000"/>
    <x v="0"/>
    <x v="0"/>
    <s v="BR1-2"/>
    <s v="62-304.520 (9), F.A.C."/>
    <n v="0.67"/>
    <n v="0.72"/>
    <s v="US Air Force"/>
    <n v="1.3032802265740001E-2"/>
    <n v="604.80972321619197"/>
    <n v="0"/>
    <n v="0"/>
    <n v="0"/>
    <n v="0"/>
    <n v="7.8823655310772001"/>
    <n v="1730"/>
    <s v="Military"/>
    <n v="1730"/>
    <s v="US Air Force                                    Brevard County"/>
    <s v="US Air Force"/>
    <m/>
    <m/>
    <m/>
    <n v="0"/>
    <n v="1"/>
    <n v="0"/>
    <n v="0"/>
    <n v="7.8823655310772596"/>
    <m/>
    <n v="-1"/>
    <n v="-1"/>
    <n v="-1"/>
    <n v="-1"/>
    <n v="0"/>
    <m/>
    <m/>
    <s v="Banana River A"/>
    <n v="-1"/>
    <m/>
    <m/>
    <n v="332"/>
    <x v="1"/>
    <m/>
    <x v="0"/>
    <m/>
    <n v="36.108498833296203"/>
    <n v="6.3928350000000004E-3"/>
  </r>
  <r>
    <n v="830000"/>
    <n v="1400000"/>
    <n v="1400000"/>
    <x v="0"/>
    <x v="0"/>
    <s v="BR1-2"/>
    <s v="62-304.520 (9), F.A.C."/>
    <n v="0.67"/>
    <n v="0.72"/>
    <s v="Natural Lands"/>
    <n v="0.41874251845416"/>
    <n v="926.08915268363899"/>
    <n v="0"/>
    <n v="0"/>
    <n v="0"/>
    <n v="0"/>
    <n v="387.79290410782801"/>
    <n v="5300"/>
    <s v="Reservoirs"/>
    <n v="5300"/>
    <s v="US Air Force                                    Brevard County"/>
    <s v="US Air Force"/>
    <m/>
    <m/>
    <s v="Natural Lands"/>
    <n v="0"/>
    <n v="1"/>
    <n v="0"/>
    <n v="0"/>
    <n v="434.47574790243101"/>
    <m/>
    <n v="-1"/>
    <n v="-1"/>
    <n v="-1"/>
    <n v="-1"/>
    <n v="0"/>
    <m/>
    <m/>
    <s v="Banana River A"/>
    <n v="-1"/>
    <m/>
    <m/>
    <n v="332"/>
    <x v="1"/>
    <m/>
    <x v="0"/>
    <m/>
    <n v="176.72173280168201"/>
    <n v="0.3523728693"/>
  </r>
  <r>
    <n v="830000"/>
    <n v="1400000"/>
    <n v="1400000"/>
    <x v="0"/>
    <x v="0"/>
    <s v="BR1-2"/>
    <s v="62-304.520 (9), F.A.C."/>
    <n v="0.67"/>
    <n v="0.72"/>
    <s v="US Air Force"/>
    <n v="0.53909206624670003"/>
    <n v="3308.66561559615"/>
    <n v="7.1520623164386201"/>
    <n v="0.95117256379199"/>
    <n v="3.85562005209407"/>
    <n v="0.51276958277179996"/>
    <n v="1783.6753832311399"/>
    <n v="1730"/>
    <s v="Military"/>
    <n v="1730"/>
    <s v="US Air Force                                    Brevard County"/>
    <s v="US Air Force"/>
    <m/>
    <m/>
    <m/>
    <n v="0"/>
    <n v="1"/>
    <n v="3.85562005209407"/>
    <n v="0.51276958277179996"/>
    <n v="1783.6753832311399"/>
    <m/>
    <n v="-1"/>
    <n v="-1"/>
    <n v="-1"/>
    <n v="-1"/>
    <n v="0"/>
    <m/>
    <m/>
    <s v="Banana River A"/>
    <n v="-1"/>
    <m/>
    <m/>
    <n v="332"/>
    <x v="1"/>
    <m/>
    <x v="0"/>
    <m/>
    <n v="185.612285033505"/>
    <n v="1.4466142605000001"/>
  </r>
  <r>
    <n v="830000"/>
    <n v="1400000"/>
    <n v="1400000"/>
    <x v="0"/>
    <x v="0"/>
    <s v="BR1-2"/>
    <s v="62-304.520 (9), F.A.C."/>
    <n v="0.67"/>
    <n v="0.72"/>
    <s v="US Air Force"/>
    <n v="7.8671249282780006E-2"/>
    <n v="3308.66561559615"/>
    <n v="7.1520623164386201"/>
    <n v="0.95117256379199"/>
    <n v="0.56266167738255002"/>
    <n v="7.482993387702E-2"/>
    <n v="260.29685743794403"/>
    <n v="8140"/>
    <s v="Roads and Highways"/>
    <n v="8140"/>
    <s v="US Air Force                                    Brevard County"/>
    <s v="US Air Force"/>
    <m/>
    <m/>
    <m/>
    <n v="0"/>
    <n v="1"/>
    <n v="0.56266167738255002"/>
    <n v="7.482993387702E-2"/>
    <n v="260.29685743794198"/>
    <m/>
    <n v="-1"/>
    <n v="-1"/>
    <n v="-1"/>
    <n v="-1"/>
    <n v="0"/>
    <m/>
    <m/>
    <s v="Banana River A"/>
    <n v="-1"/>
    <m/>
    <m/>
    <n v="332"/>
    <x v="1"/>
    <m/>
    <x v="0"/>
    <m/>
    <n v="88.512054637711799"/>
    <n v="0.2111085624"/>
  </r>
  <r>
    <n v="830000"/>
    <n v="1400000"/>
    <n v="1400000"/>
    <x v="0"/>
    <x v="0"/>
    <s v="BR1-2"/>
    <s v="62-304.520 (9), F.A.C."/>
    <n v="0.67"/>
    <n v="0.72"/>
    <s v="US Air Force"/>
    <n v="0.60027330342632002"/>
    <n v="3348.84167829838"/>
    <n v="6.7141022470503797"/>
    <n v="0.91629748819291001"/>
    <n v="4.0302963353790604"/>
    <n v="0.55002892015880001"/>
    <n v="2010.22025688394"/>
    <n v="1730"/>
    <s v="Military"/>
    <n v="1730"/>
    <s v="US Air Force                                    Brevard County"/>
    <s v="US Air Force"/>
    <m/>
    <m/>
    <m/>
    <n v="0"/>
    <n v="1"/>
    <n v="4.0302963353790604"/>
    <n v="0.55002892015880001"/>
    <n v="2010.22025688394"/>
    <m/>
    <n v="-1"/>
    <n v="-1"/>
    <n v="-1"/>
    <n v="-1"/>
    <n v="0"/>
    <m/>
    <m/>
    <s v="Banana River A"/>
    <n v="-1"/>
    <m/>
    <m/>
    <n v="332"/>
    <x v="1"/>
    <m/>
    <x v="0"/>
    <m/>
    <n v="193.21653706479901"/>
    <n v="1.6303489512"/>
  </r>
  <r>
    <n v="830000"/>
    <n v="1400000"/>
    <n v="1400000"/>
    <x v="0"/>
    <x v="0"/>
    <s v="BR1-2"/>
    <s v="62-304.520 (9), F.A.C."/>
    <n v="0.67"/>
    <n v="0.72"/>
    <s v="US Air Force"/>
    <n v="1.749016098888E-2"/>
    <n v="3348.84167829838"/>
    <n v="6.7141022470503797"/>
    <n v="0.91629748819291001"/>
    <n v="0.11743072919672"/>
    <n v="1.6026190582199999E-2"/>
    <n v="58.571780079716603"/>
    <n v="8140"/>
    <s v="Roads and Highways"/>
    <n v="8140"/>
    <s v="US Air Force                                    Brevard County"/>
    <s v="US Air Force"/>
    <m/>
    <m/>
    <m/>
    <n v="0"/>
    <n v="1"/>
    <n v="0.11743072919672"/>
    <n v="1.6026190582199999E-2"/>
    <n v="58.571780079715197"/>
    <m/>
    <n v="-1"/>
    <n v="-1"/>
    <n v="-1"/>
    <n v="-1"/>
    <n v="0"/>
    <m/>
    <m/>
    <s v="Banana River A"/>
    <n v="-1"/>
    <m/>
    <m/>
    <n v="332"/>
    <x v="1"/>
    <m/>
    <x v="0"/>
    <m/>
    <n v="41.736912461872599"/>
    <n v="4.7503471300000003E-2"/>
  </r>
  <r>
    <n v="830000"/>
    <n v="1400000"/>
    <n v="1400000"/>
    <x v="0"/>
    <x v="0"/>
    <s v="BR1-2"/>
    <s v="62-304.520 (9), F.A.C."/>
    <n v="0.67"/>
    <n v="0.72"/>
    <s v="US Air Force"/>
    <n v="0.61776345366790997"/>
    <n v="3338.5581944066898"/>
    <n v="6.68500023926868"/>
    <n v="0.91268091759526004"/>
    <n v="4.1297488355814398"/>
    <n v="0.56382091575045001"/>
    <n v="2062.43924044799"/>
    <n v="1730"/>
    <s v="Military"/>
    <n v="1730"/>
    <s v="US Air Force                                    Brevard County"/>
    <s v="US Air Force"/>
    <m/>
    <m/>
    <m/>
    <n v="0"/>
    <n v="1"/>
    <n v="4.1297488355814398"/>
    <n v="0.56382091575045001"/>
    <n v="2062.43924044799"/>
    <m/>
    <n v="-1"/>
    <n v="-1"/>
    <n v="-1"/>
    <n v="-1"/>
    <n v="0"/>
    <m/>
    <m/>
    <s v="Banana River A"/>
    <n v="-1"/>
    <m/>
    <m/>
    <n v="332"/>
    <x v="1"/>
    <m/>
    <x v="0"/>
    <m/>
    <n v="200"/>
    <n v="1.6727001139"/>
  </r>
  <r>
    <n v="830000"/>
    <n v="1400000"/>
    <n v="1400000"/>
    <x v="0"/>
    <x v="0"/>
    <s v="BR1-2"/>
    <s v="62-304.520 (9), F.A.C."/>
    <n v="0.67"/>
    <n v="0.72"/>
    <s v="Natural Lands"/>
    <n v="3.3123242674929998E-2"/>
    <n v="2818.0183649871501"/>
    <n v="6.0031424620991398"/>
    <n v="0.79958434871404005"/>
    <n v="0.19884354458428999"/>
    <n v="2.6484826421530001E-2"/>
    <n v="93.341906165881696"/>
    <n v="3200"/>
    <s v="Shrub and Brushland"/>
    <n v="3200"/>
    <s v="US Air Force                                    Brevard County"/>
    <s v="US Air Force"/>
    <m/>
    <m/>
    <s v="Natural Lands"/>
    <n v="0"/>
    <n v="1"/>
    <n v="0.19884354458428999"/>
    <n v="2.6484826421530001E-2"/>
    <n v="93.341906165881099"/>
    <m/>
    <n v="-1"/>
    <n v="-1"/>
    <n v="-1"/>
    <n v="-1"/>
    <n v="0"/>
    <m/>
    <m/>
    <s v="Banana River A"/>
    <n v="-1"/>
    <m/>
    <m/>
    <n v="332"/>
    <x v="1"/>
    <m/>
    <x v="0"/>
    <m/>
    <n v="59.119758860170101"/>
    <n v="7.5703086899999994E-2"/>
  </r>
  <r>
    <n v="830000"/>
    <n v="1400000"/>
    <n v="1400000"/>
    <x v="0"/>
    <x v="0"/>
    <s v="BR1-2"/>
    <s v="62-304.520 (9), F.A.C."/>
    <n v="0.67"/>
    <n v="0.72"/>
    <s v="Natural Lands"/>
    <n v="0.22975574002162999"/>
    <n v="2818.0183649871501"/>
    <n v="6.0031424620991398"/>
    <n v="0.79958434871404005"/>
    <n v="1.37925643883486"/>
    <n v="0.18370909374850999"/>
    <n v="647.45589484216896"/>
    <n v="3100"/>
    <s v="Herbaceous Dry Prairie"/>
    <n v="3100"/>
    <s v="US Air Force                                    Brevard County"/>
    <s v="US Air Force"/>
    <m/>
    <m/>
    <s v="Natural Lands"/>
    <n v="0"/>
    <n v="1"/>
    <n v="1.37925643883486"/>
    <n v="0.18370909374850999"/>
    <n v="647.45589484216896"/>
    <m/>
    <n v="-1"/>
    <n v="-1"/>
    <n v="-1"/>
    <n v="-1"/>
    <n v="0"/>
    <m/>
    <m/>
    <s v="Banana River A"/>
    <n v="-1"/>
    <m/>
    <m/>
    <n v="332"/>
    <x v="1"/>
    <m/>
    <x v="0"/>
    <m/>
    <n v="135.45710355970999"/>
    <n v="0.52510615959999996"/>
  </r>
  <r>
    <n v="830000"/>
    <n v="1400000"/>
    <n v="1400000"/>
    <x v="0"/>
    <x v="0"/>
    <s v="BR1-2"/>
    <s v="62-304.520 (9), F.A.C."/>
    <n v="0.67"/>
    <n v="0.72"/>
    <s v="US Air Force"/>
    <n v="0.18202339555065999"/>
    <n v="2818.0183649871501"/>
    <n v="6.0031424620991398"/>
    <n v="0.79958434871404005"/>
    <n v="1.09271237492563"/>
    <n v="0.14554305818209001"/>
    <n v="512.94527151908005"/>
    <n v="8140"/>
    <s v="Roads and Highways"/>
    <n v="8140"/>
    <s v="US Air Force                                    Brevard County"/>
    <s v="US Air Force"/>
    <m/>
    <m/>
    <m/>
    <n v="0"/>
    <n v="1"/>
    <n v="1.09271237492563"/>
    <n v="0.14554305818209001"/>
    <n v="616.44460669672003"/>
    <m/>
    <n v="-1"/>
    <n v="-1"/>
    <n v="-1"/>
    <n v="-1"/>
    <n v="0"/>
    <m/>
    <m/>
    <s v="Banana River A"/>
    <n v="-1"/>
    <m/>
    <m/>
    <n v="332"/>
    <x v="1"/>
    <m/>
    <x v="0"/>
    <m/>
    <n v="128.738126840956"/>
    <n v="0.49995507439999998"/>
  </r>
  <r>
    <n v="830000"/>
    <n v="1400000"/>
    <n v="1400000"/>
    <x v="0"/>
    <x v="0"/>
    <s v="BR1-2"/>
    <s v="62-304.520 (9), F.A.C."/>
    <n v="0.67"/>
    <n v="0.72"/>
    <s v="Natural Lands"/>
    <n v="1.1799180147110001E-2"/>
    <n v="3249.04138153248"/>
    <n v="5.9169715784457599"/>
    <n v="0.79061237109068006"/>
    <n v="6.9815413579420005E-2"/>
    <n v="9.3285777930300004E-3"/>
    <n v="38.336024566123399"/>
    <n v="5300"/>
    <s v="Reservoirs"/>
    <n v="5300"/>
    <s v="US Air Force                                    Brevard County"/>
    <s v="US Air Force"/>
    <m/>
    <m/>
    <s v="Natural Lands"/>
    <n v="0"/>
    <n v="1"/>
    <n v="6.9815413579420005E-2"/>
    <n v="9.3285777930300004E-3"/>
    <n v="38.336024566124699"/>
    <m/>
    <n v="-1"/>
    <n v="-1"/>
    <n v="-1"/>
    <n v="-1"/>
    <n v="0"/>
    <m/>
    <m/>
    <s v="Banana River A"/>
    <n v="-1"/>
    <m/>
    <m/>
    <n v="332"/>
    <x v="1"/>
    <m/>
    <x v="0"/>
    <m/>
    <n v="34.357068525762799"/>
    <n v="3.1091666300000001E-2"/>
  </r>
  <r>
    <n v="830000"/>
    <n v="1400000"/>
    <n v="1400000"/>
    <x v="0"/>
    <x v="0"/>
    <s v="BR1-2"/>
    <s v="62-304.520 (9), F.A.C."/>
    <n v="0.67"/>
    <n v="0.72"/>
    <s v="US Air Force"/>
    <n v="0.60596416867137004"/>
    <n v="3249.04138153248"/>
    <n v="5.9169715784457599"/>
    <n v="0.79061237109068006"/>
    <n v="3.5854727635850501"/>
    <n v="0.47908276818926998"/>
    <n v="1968.80265973923"/>
    <n v="1730"/>
    <s v="Military"/>
    <n v="1730"/>
    <s v="US Air Force                                    Brevard County"/>
    <s v="US Air Force"/>
    <m/>
    <m/>
    <m/>
    <n v="0"/>
    <n v="1"/>
    <n v="3.5854727635850501"/>
    <n v="0.47908276818926998"/>
    <n v="1968.80265973923"/>
    <m/>
    <n v="-1"/>
    <n v="-1"/>
    <n v="-1"/>
    <n v="-1"/>
    <n v="0"/>
    <m/>
    <m/>
    <s v="Banana River A"/>
    <n v="-1"/>
    <m/>
    <m/>
    <n v="332"/>
    <x v="1"/>
    <m/>
    <x v="0"/>
    <m/>
    <n v="194.44077416336"/>
    <n v="1.5967580371000001"/>
  </r>
  <r>
    <n v="830000"/>
    <n v="1400000"/>
    <n v="1400000"/>
    <x v="0"/>
    <x v="0"/>
    <s v="BR1-2"/>
    <s v="62-304.520 (9), F.A.C."/>
    <n v="0.67"/>
    <n v="0.72"/>
    <s v="US Air Force"/>
    <n v="0.61776345378298003"/>
    <n v="3295.0288975440599"/>
    <n v="6.2618398774302904"/>
    <n v="0.84763806695305"/>
    <n v="3.86833582971733"/>
    <n v="0.52363981979884999"/>
    <n v="2035.5484320615401"/>
    <n v="1730"/>
    <s v="Military"/>
    <n v="1730"/>
    <s v="US Air Force                                    Brevard County"/>
    <s v="US Air Force"/>
    <m/>
    <m/>
    <m/>
    <n v="0"/>
    <n v="1"/>
    <n v="3.86833582971733"/>
    <n v="0.52363981979884999"/>
    <n v="2035.5484320615401"/>
    <m/>
    <n v="-1"/>
    <n v="-1"/>
    <n v="-1"/>
    <n v="-1"/>
    <n v="0"/>
    <m/>
    <m/>
    <s v="Banana River A"/>
    <n v="-1"/>
    <m/>
    <m/>
    <n v="332"/>
    <x v="1"/>
    <m/>
    <x v="0"/>
    <m/>
    <n v="200.000000018626"/>
    <n v="1.6508908614"/>
  </r>
  <r>
    <n v="830000"/>
    <n v="1400000"/>
    <n v="1400000"/>
    <x v="0"/>
    <x v="0"/>
    <s v="BR1-2"/>
    <s v="62-304.520 (9), F.A.C."/>
    <n v="0.67"/>
    <n v="0.72"/>
    <s v="Natural Lands"/>
    <n v="0.49943502910860998"/>
    <n v="932.13011640813602"/>
    <n v="0"/>
    <n v="0"/>
    <n v="0"/>
    <n v="0"/>
    <n v="465.53843182131499"/>
    <n v="5300"/>
    <s v="Reservoirs"/>
    <n v="5300"/>
    <s v="US Air Force                                    Brevard County"/>
    <s v="US Air Force"/>
    <m/>
    <m/>
    <s v="Natural Lands"/>
    <n v="0"/>
    <n v="1"/>
    <n v="0"/>
    <n v="0"/>
    <n v="465.53843182131499"/>
    <m/>
    <n v="-1"/>
    <n v="-1"/>
    <n v="-1"/>
    <n v="-1"/>
    <n v="0"/>
    <m/>
    <m/>
    <s v="Banana River A"/>
    <n v="-1"/>
    <m/>
    <m/>
    <n v="332"/>
    <x v="1"/>
    <m/>
    <x v="0"/>
    <m/>
    <n v="182.39517126975599"/>
    <n v="0.37756563809999999"/>
  </r>
  <r>
    <n v="830000"/>
    <n v="1400000"/>
    <n v="1400000"/>
    <x v="0"/>
    <x v="0"/>
    <s v="BR1-2"/>
    <s v="62-304.520 (9), F.A.C."/>
    <n v="0.67"/>
    <n v="0.72"/>
    <s v="US Air Force"/>
    <n v="0.11832856686316"/>
    <n v="932.13011640813602"/>
    <n v="0"/>
    <n v="0"/>
    <n v="0"/>
    <n v="0"/>
    <n v="110.297620804568"/>
    <n v="1730"/>
    <s v="Military"/>
    <n v="1730"/>
    <s v="US Air Force                                    Brevard County"/>
    <s v="US Air Force"/>
    <m/>
    <m/>
    <m/>
    <n v="0"/>
    <n v="1"/>
    <n v="0"/>
    <n v="0"/>
    <n v="110.297620804568"/>
    <m/>
    <n v="-1"/>
    <n v="-1"/>
    <n v="-1"/>
    <n v="-1"/>
    <n v="0"/>
    <m/>
    <m/>
    <s v="Banana River A"/>
    <n v="-1"/>
    <m/>
    <m/>
    <n v="332"/>
    <x v="1"/>
    <m/>
    <x v="0"/>
    <m/>
    <n v="108.801587376724"/>
    <n v="8.9454680300000006E-2"/>
  </r>
  <r>
    <n v="830000"/>
    <n v="1400000"/>
    <n v="1400000"/>
    <x v="0"/>
    <x v="0"/>
    <s v="BR1-2"/>
    <s v="62-304.520 (9), F.A.C."/>
    <n v="0.67"/>
    <n v="0.72"/>
    <s v="Natural Lands"/>
    <n v="0.10389308050753999"/>
    <n v="2691.9762042756001"/>
    <n v="3.7712463636204401"/>
    <n v="0.49873490306767998"/>
    <n v="0.39180640206939998"/>
    <n v="5.181510543633E-2"/>
    <n v="279.67770051520301"/>
    <n v="5300"/>
    <s v="Reservoirs"/>
    <n v="5300"/>
    <s v="US Air Force                                    Brevard County"/>
    <s v="US Air Force"/>
    <m/>
    <m/>
    <s v="Natural Lands"/>
    <n v="0"/>
    <n v="1"/>
    <n v="0.39180640206939998"/>
    <n v="5.181510543633E-2"/>
    <n v="279.67770051520301"/>
    <m/>
    <n v="-1"/>
    <n v="-1"/>
    <n v="-1"/>
    <n v="-1"/>
    <n v="0"/>
    <m/>
    <m/>
    <s v="Banana River A"/>
    <n v="-1"/>
    <m/>
    <m/>
    <n v="332"/>
    <x v="1"/>
    <m/>
    <x v="0"/>
    <m/>
    <n v="87.807449133307102"/>
    <n v="0.2268270077"/>
  </r>
  <r>
    <n v="830000"/>
    <n v="1400000"/>
    <n v="1400000"/>
    <x v="0"/>
    <x v="0"/>
    <s v="BR1-2"/>
    <s v="62-304.520 (9), F.A.C."/>
    <n v="0.67"/>
    <n v="0.72"/>
    <s v="US Air Force"/>
    <n v="0.51387026759751997"/>
    <n v="2691.9762042756001"/>
    <n v="3.7712463636204401"/>
    <n v="0.49873490306767998"/>
    <n v="1.93793137804983"/>
    <n v="0.25628503809961001"/>
    <n v="1383.3265324572701"/>
    <n v="1730"/>
    <s v="Military"/>
    <n v="1730"/>
    <s v="US Air Force                                    Brevard County"/>
    <s v="US Air Force"/>
    <m/>
    <m/>
    <m/>
    <n v="0"/>
    <n v="1"/>
    <n v="1.93793137804983"/>
    <n v="0.25628503809961001"/>
    <n v="1383.3265324572701"/>
    <m/>
    <n v="-1"/>
    <n v="-1"/>
    <n v="-1"/>
    <n v="-1"/>
    <n v="0"/>
    <m/>
    <m/>
    <s v="Banana River A"/>
    <n v="-1"/>
    <m/>
    <m/>
    <n v="332"/>
    <x v="1"/>
    <m/>
    <x v="0"/>
    <m/>
    <n v="195.30113816744"/>
    <n v="1.1219193288"/>
  </r>
  <r>
    <n v="830000"/>
    <n v="1400000"/>
    <n v="1400000"/>
    <x v="0"/>
    <x v="0"/>
    <s v="BR1-2"/>
    <s v="62-304.520 (9), F.A.C."/>
    <n v="0.67"/>
    <n v="0.72"/>
    <s v="US Air Force"/>
    <n v="0.61776345371394004"/>
    <n v="3338.4659570717399"/>
    <n v="6.2250813046898097"/>
    <n v="0.83245356231465995"/>
    <n v="3.8456277264352599"/>
    <n v="0.51425938771197999"/>
    <n v="2062.3822597470498"/>
    <n v="1730"/>
    <s v="Military"/>
    <n v="1730"/>
    <s v="US Air Force                                    Brevard County"/>
    <s v="US Air Force"/>
    <m/>
    <m/>
    <m/>
    <n v="0"/>
    <n v="1"/>
    <n v="3.8456277264352599"/>
    <n v="0.51425938771197999"/>
    <n v="2062.3822597470498"/>
    <m/>
    <n v="-1"/>
    <n v="-1"/>
    <n v="-1"/>
    <n v="-1"/>
    <n v="0"/>
    <m/>
    <m/>
    <s v="Banana River A"/>
    <n v="-1"/>
    <m/>
    <m/>
    <n v="332"/>
    <x v="1"/>
    <m/>
    <x v="0"/>
    <m/>
    <n v="200.00000000745001"/>
    <n v="1.6726539008000001"/>
  </r>
  <r>
    <n v="830000"/>
    <n v="1400000"/>
    <n v="1400000"/>
    <x v="0"/>
    <x v="0"/>
    <s v="BR1-2"/>
    <s v="62-304.520 (9), F.A.C."/>
    <n v="0.67"/>
    <n v="0.72"/>
    <s v="US Air Force"/>
    <n v="0.61776345378298003"/>
    <n v="3306.5982822169299"/>
    <n v="6.2839755030102697"/>
    <n v="0.85064724414777004"/>
    <n v="3.8820104102272701"/>
    <n v="0.52549877949570001"/>
    <n v="2042.6955750952"/>
    <n v="1730"/>
    <s v="Military"/>
    <n v="1730"/>
    <s v="US Air Force                                    Brevard County"/>
    <s v="US Air Force"/>
    <m/>
    <m/>
    <m/>
    <n v="0"/>
    <n v="1"/>
    <n v="3.8820104102272701"/>
    <n v="0.52549877949570001"/>
    <n v="2042.6955750952"/>
    <m/>
    <n v="-1"/>
    <n v="-1"/>
    <n v="-1"/>
    <n v="-1"/>
    <n v="0"/>
    <m/>
    <m/>
    <s v="Banana River A"/>
    <n v="-1"/>
    <m/>
    <m/>
    <n v="332"/>
    <x v="1"/>
    <m/>
    <x v="0"/>
    <m/>
    <n v="200.000000018626"/>
    <n v="1.6566874088000001"/>
  </r>
  <r>
    <n v="830000"/>
    <n v="1400000"/>
    <n v="1400000"/>
    <x v="0"/>
    <x v="0"/>
    <s v="BR1-2"/>
    <s v="62-304.520 (9), F.A.C."/>
    <n v="0.67"/>
    <n v="0.72"/>
    <s v="US Air Force"/>
    <n v="0.61776345341476002"/>
    <n v="3315.63689601756"/>
    <n v="6.7336136206620996"/>
    <n v="0.90523074031454998"/>
    <n v="4.1597804042609203"/>
    <n v="0.55921846827391997"/>
    <n v="2048.2792991532201"/>
    <n v="1730"/>
    <s v="Military"/>
    <n v="1730"/>
    <s v="US Air Force                                    Brevard County"/>
    <s v="US Air Force"/>
    <m/>
    <m/>
    <m/>
    <n v="0"/>
    <n v="1"/>
    <n v="4.1597804042609203"/>
    <n v="0.55921846827391997"/>
    <n v="2048.2792991532201"/>
    <m/>
    <n v="-1"/>
    <n v="-1"/>
    <n v="-1"/>
    <n v="-1"/>
    <n v="0"/>
    <m/>
    <m/>
    <s v="Banana River A"/>
    <n v="-1"/>
    <m/>
    <m/>
    <n v="332"/>
    <x v="1"/>
    <m/>
    <x v="0"/>
    <m/>
    <n v="199.99999995902101"/>
    <n v="1.6612159766000001"/>
  </r>
  <r>
    <n v="830000"/>
    <n v="1400000"/>
    <n v="1400000"/>
    <x v="0"/>
    <x v="0"/>
    <s v="BR1-2"/>
    <s v="62-304.520 (9), F.A.C."/>
    <n v="0.67"/>
    <n v="0.72"/>
    <s v="US Air Force"/>
    <n v="6.9796319369140006E-2"/>
    <n v="3308.2380267690201"/>
    <n v="7.1114763377613599"/>
    <n v="0.94803848673705005"/>
    <n v="0.49635487365648001"/>
    <n v="6.6169596994529997E-2"/>
    <n v="230.902837865507"/>
    <n v="1730"/>
    <s v="Military"/>
    <n v="1730"/>
    <s v="US Air Force                                    Brevard County"/>
    <s v="US Air Force"/>
    <m/>
    <m/>
    <m/>
    <n v="0"/>
    <n v="1"/>
    <n v="0.49635487365648001"/>
    <n v="6.6169596994529997E-2"/>
    <n v="2043.7085487439499"/>
    <m/>
    <n v="-1"/>
    <n v="-1"/>
    <n v="-1"/>
    <n v="-1"/>
    <n v="0"/>
    <m/>
    <m/>
    <s v="Banana River A"/>
    <n v="-1"/>
    <m/>
    <m/>
    <n v="332"/>
    <x v="1"/>
    <m/>
    <x v="0"/>
    <m/>
    <n v="82.497737432502106"/>
    <n v="1.6575089609"/>
  </r>
  <r>
    <n v="830000"/>
    <n v="1400000"/>
    <n v="1400000"/>
    <x v="0"/>
    <x v="0"/>
    <s v="BR1-2"/>
    <s v="62-304.520 (9), F.A.C."/>
    <n v="0.67"/>
    <n v="0.72"/>
    <s v="US Air Force"/>
    <n v="1.9691475357999999E-4"/>
    <n v="3361.3431316462802"/>
    <n v="7.4141874181091998"/>
    <n v="0.98143071809170002"/>
    <n v="1.4599628884299999E-3"/>
    <n v="1.9325818800000001E-4"/>
    <n v="0.66189805446594996"/>
    <n v="1730"/>
    <s v="Military"/>
    <n v="1730"/>
    <s v="US Air Force                                    Brevard County"/>
    <s v="US Air Force"/>
    <m/>
    <m/>
    <m/>
    <n v="0"/>
    <n v="1"/>
    <n v="1.4599628884299999E-3"/>
    <n v="1.9325818800000001E-4"/>
    <n v="0.66189805386935996"/>
    <m/>
    <n v="-1"/>
    <n v="-1"/>
    <n v="-1"/>
    <n v="-1"/>
    <n v="0"/>
    <m/>
    <m/>
    <s v="Banana River A"/>
    <n v="-1"/>
    <m/>
    <m/>
    <n v="332"/>
    <x v="1"/>
    <m/>
    <x v="0"/>
    <m/>
    <n v="35.298929290302297"/>
    <n v="5.3681919999999997E-4"/>
  </r>
  <r>
    <n v="830000"/>
    <n v="1400000"/>
    <n v="1400000"/>
    <x v="0"/>
    <x v="0"/>
    <s v="BR1-2"/>
    <s v="62-304.520 (9), F.A.C."/>
    <n v="0.67"/>
    <n v="0.72"/>
    <s v="US Air Force"/>
    <n v="0.39114540661592001"/>
    <n v="3361.3431316462802"/>
    <n v="7.4141874181091998"/>
    <n v="0.98143071809170002"/>
    <n v="2.9000253523830199"/>
    <n v="0.38388211729333999"/>
    <n v="1314.77392600344"/>
    <n v="1730"/>
    <s v="Military"/>
    <n v="1730"/>
    <s v="US Air Force                                    Brevard County"/>
    <s v="US Air Force"/>
    <m/>
    <m/>
    <m/>
    <n v="0"/>
    <n v="1"/>
    <n v="2.9000253523830199"/>
    <n v="0.38388211729333999"/>
    <n v="1314.77392600344"/>
    <m/>
    <n v="-1"/>
    <n v="-1"/>
    <n v="-1"/>
    <n v="-1"/>
    <n v="0"/>
    <m/>
    <m/>
    <s v="Banana River A"/>
    <n v="-1"/>
    <m/>
    <m/>
    <n v="332"/>
    <x v="1"/>
    <m/>
    <x v="0"/>
    <m/>
    <n v="159.44625552491101"/>
    <n v="1.0663211078999999"/>
  </r>
  <r>
    <n v="830000"/>
    <n v="1400000"/>
    <n v="1400000"/>
    <x v="0"/>
    <x v="0"/>
    <s v="BR1-2"/>
    <s v="62-304.520 (9), F.A.C."/>
    <n v="0.67"/>
    <n v="0.72"/>
    <s v="US Air Force"/>
    <n v="3.2581202996970003E-2"/>
    <n v="3361.3431316462802"/>
    <n v="7.4141874181091998"/>
    <n v="0.98143071809170002"/>
    <n v="0.24156314532702999"/>
    <n v="3.1976193453609997E-2"/>
    <n v="109.516602914655"/>
    <n v="1730"/>
    <s v="Military"/>
    <n v="1730"/>
    <s v="US Air Force                                    Brevard County"/>
    <s v="US Air Force"/>
    <m/>
    <m/>
    <m/>
    <n v="0"/>
    <n v="1"/>
    <n v="0.24156314532702999"/>
    <n v="3.1976193453609997E-2"/>
    <n v="109.516602914654"/>
    <m/>
    <n v="-1"/>
    <n v="-1"/>
    <n v="-1"/>
    <n v="-1"/>
    <n v="0"/>
    <m/>
    <m/>
    <s v="Banana River A"/>
    <n v="-1"/>
    <m/>
    <m/>
    <n v="332"/>
    <x v="1"/>
    <m/>
    <x v="0"/>
    <m/>
    <n v="56.496957600887399"/>
    <n v="8.8821251399999995E-2"/>
  </r>
  <r>
    <n v="830000"/>
    <n v="1400000"/>
    <n v="1400000"/>
    <x v="0"/>
    <x v="0"/>
    <s v="BR1-2"/>
    <s v="62-304.520 (9), F.A.C."/>
    <n v="0.67"/>
    <n v="0.72"/>
    <s v="US Air Force"/>
    <n v="0.19380067781579"/>
    <n v="3361.3431316462802"/>
    <n v="7.4141874181091998"/>
    <n v="0.98143071809170002"/>
    <n v="1.4368745470829301"/>
    <n v="0.19020193839541"/>
    <n v="651.43057728452902"/>
    <n v="8140"/>
    <s v="Roads and Highways"/>
    <n v="8140"/>
    <s v="US Air Force                                    Brevard County"/>
    <s v="US Air Force"/>
    <m/>
    <m/>
    <m/>
    <n v="0"/>
    <n v="1"/>
    <n v="1.4368745470829301"/>
    <n v="0.19020193839541"/>
    <n v="651.43057728519102"/>
    <m/>
    <n v="-1"/>
    <n v="-1"/>
    <n v="-1"/>
    <n v="-1"/>
    <n v="0"/>
    <m/>
    <m/>
    <s v="Banana River A"/>
    <n v="-1"/>
    <m/>
    <m/>
    <n v="332"/>
    <x v="1"/>
    <m/>
    <x v="0"/>
    <m/>
    <n v="145.13726473009299"/>
    <n v="0.52832974639999997"/>
  </r>
  <r>
    <n v="830000"/>
    <n v="1400000"/>
    <n v="1400000"/>
    <x v="0"/>
    <x v="0"/>
    <s v="BR1-2"/>
    <s v="62-304.520 (9), F.A.C."/>
    <n v="0.67"/>
    <n v="0.72"/>
    <s v="US Air Force"/>
    <n v="8.6409311904299992E-3"/>
    <n v="3297.28312397833"/>
    <n v="7.0886283707571698"/>
    <n v="0.94496195102818004"/>
    <n v="6.1252349986270001E-2"/>
    <n v="8.1653511964100006E-3"/>
    <n v="28.4915965896793"/>
    <n v="1730"/>
    <s v="Military"/>
    <n v="1730"/>
    <s v="US Air Force                                    Brevard County"/>
    <s v="US Air Force"/>
    <m/>
    <m/>
    <m/>
    <n v="0"/>
    <n v="1"/>
    <n v="6.1252349986270001E-2"/>
    <n v="8.1653511964100006E-3"/>
    <n v="2036.9410107691899"/>
    <m/>
    <n v="-1"/>
    <n v="-1"/>
    <n v="-1"/>
    <n v="-1"/>
    <n v="0"/>
    <m/>
    <m/>
    <s v="Banana River A"/>
    <n v="-1"/>
    <m/>
    <m/>
    <n v="332"/>
    <x v="1"/>
    <m/>
    <x v="0"/>
    <m/>
    <n v="29.0272605138091"/>
    <n v="1.6520202845"/>
  </r>
  <r>
    <n v="830000"/>
    <n v="1400000"/>
    <n v="1400000"/>
    <x v="0"/>
    <x v="0"/>
    <s v="BR1-2"/>
    <s v="62-304.520 (9), F.A.C."/>
    <n v="0.67"/>
    <n v="0.72"/>
    <s v="US Air Force"/>
    <n v="0.61776345366790997"/>
    <n v="3306.98399461792"/>
    <n v="6.2889205391251499"/>
    <n v="0.85167704338156003"/>
    <n v="3.8850652720930201"/>
    <n v="0.52613495172906999"/>
    <n v="2042.93385373968"/>
    <n v="1730"/>
    <s v="Military"/>
    <n v="1730"/>
    <s v="US Air Force                                    Brevard County"/>
    <s v="US Air Force"/>
    <m/>
    <m/>
    <m/>
    <n v="0"/>
    <n v="1"/>
    <n v="3.8850652720930201"/>
    <n v="0.52613495172906999"/>
    <n v="2042.93385373968"/>
    <m/>
    <n v="-1"/>
    <n v="-1"/>
    <n v="-1"/>
    <n v="-1"/>
    <n v="0"/>
    <m/>
    <m/>
    <s v="Banana River A"/>
    <n v="-1"/>
    <m/>
    <m/>
    <n v="332"/>
    <x v="1"/>
    <m/>
    <x v="0"/>
    <m/>
    <n v="200"/>
    <n v="1.6568806599999999"/>
  </r>
  <r>
    <n v="830000"/>
    <n v="1400000"/>
    <n v="1400000"/>
    <x v="0"/>
    <x v="0"/>
    <s v="BR1-2"/>
    <s v="62-304.520 (9), F.A.C."/>
    <n v="0.67"/>
    <n v="0.72"/>
    <s v="Natural Lands"/>
    <n v="0.17230334587619001"/>
    <n v="3115.1523657918501"/>
    <n v="6.7963588800616801"/>
    <n v="0.90223962740494001"/>
    <n v="1.1710353748100399"/>
    <n v="0.15545890658396"/>
    <n v="536.75117554009205"/>
    <n v="3200"/>
    <s v="Shrub and Brushland"/>
    <n v="3200"/>
    <s v="US Air Force                                    Brevard County"/>
    <s v="US Air Force"/>
    <m/>
    <m/>
    <s v="Natural Lands"/>
    <n v="0"/>
    <n v="1"/>
    <n v="1.1710353748100399"/>
    <n v="0.15545890658396"/>
    <n v="536.75117554009205"/>
    <m/>
    <n v="-1"/>
    <n v="-1"/>
    <n v="-1"/>
    <n v="-1"/>
    <n v="0"/>
    <m/>
    <m/>
    <s v="Banana River A"/>
    <n v="-1"/>
    <m/>
    <m/>
    <n v="332"/>
    <x v="1"/>
    <m/>
    <x v="0"/>
    <m/>
    <n v="130.99123333637399"/>
    <n v="0.43532131029999999"/>
  </r>
  <r>
    <n v="830000"/>
    <n v="1400000"/>
    <n v="1400000"/>
    <x v="0"/>
    <x v="0"/>
    <s v="BR1-2"/>
    <s v="62-304.520 (9), F.A.C."/>
    <n v="0.67"/>
    <n v="0.72"/>
    <s v="US Air Force"/>
    <n v="0.19454376646880001"/>
    <n v="3115.1523657918501"/>
    <n v="6.7963588800616801"/>
    <n v="0.90223962740494001"/>
    <n v="1.32218925480091"/>
    <n v="0.17552509537277"/>
    <n v="606.03347436535796"/>
    <n v="1730"/>
    <s v="Military"/>
    <n v="1730"/>
    <s v="US Air Force                                    Brevard County"/>
    <s v="US Air Force"/>
    <m/>
    <m/>
    <m/>
    <n v="0"/>
    <n v="1"/>
    <n v="1.32218925480091"/>
    <n v="0.17552509537277"/>
    <n v="675.92219306350705"/>
    <m/>
    <n v="-1"/>
    <n v="-1"/>
    <n v="-1"/>
    <n v="-1"/>
    <n v="0"/>
    <m/>
    <m/>
    <s v="Banana River A"/>
    <n v="-1"/>
    <m/>
    <m/>
    <n v="332"/>
    <x v="1"/>
    <m/>
    <x v="0"/>
    <m/>
    <n v="137.64401059488401"/>
    <n v="0.54819318169999998"/>
  </r>
  <r>
    <n v="830000"/>
    <n v="1400000"/>
    <n v="1400000"/>
    <x v="0"/>
    <x v="0"/>
    <s v="BR1-2"/>
    <s v="62-304.520 (9), F.A.C."/>
    <n v="0.67"/>
    <n v="0.72"/>
    <s v="US Air Force"/>
    <n v="0.22848129734520001"/>
    <n v="3115.1523657918501"/>
    <n v="6.7963588800616801"/>
    <n v="0.90223962740494001"/>
    <n v="1.55284089414009"/>
    <n v="0.20614488058572999"/>
    <n v="711.75405396410304"/>
    <n v="8140"/>
    <s v="Roads and Highways"/>
    <n v="8140"/>
    <s v="US Air Force                                    Brevard County"/>
    <s v="US Air Force"/>
    <m/>
    <m/>
    <m/>
    <n v="0"/>
    <n v="1"/>
    <n v="1.55284089414009"/>
    <n v="0.20614488058572999"/>
    <n v="711.75405396410304"/>
    <m/>
    <n v="-1"/>
    <n v="-1"/>
    <n v="-1"/>
    <n v="-1"/>
    <n v="0"/>
    <m/>
    <m/>
    <s v="Banana River A"/>
    <n v="-1"/>
    <m/>
    <m/>
    <n v="332"/>
    <x v="1"/>
    <m/>
    <x v="0"/>
    <m/>
    <n v="153.71132139786701"/>
    <n v="0.57725389620000001"/>
  </r>
  <r>
    <n v="830000"/>
    <n v="1400000"/>
    <n v="1400000"/>
    <x v="0"/>
    <x v="0"/>
    <s v="BR1-2"/>
    <s v="62-304.520 (9), F.A.C."/>
    <n v="0.67"/>
    <n v="0.72"/>
    <s v="US Air Force"/>
    <n v="0.51720973249767999"/>
    <n v="3316.29185875961"/>
    <n v="6.1207539176274803"/>
    <n v="0.81734063364039999"/>
    <n v="3.16571349642027"/>
    <n v="0.42273653048463999"/>
    <n v="1715.2184251533099"/>
    <n v="1730"/>
    <s v="Military"/>
    <n v="1730"/>
    <s v="US Air Force                                    Brevard County"/>
    <s v="US Air Force"/>
    <m/>
    <m/>
    <m/>
    <n v="0"/>
    <n v="1"/>
    <n v="3.16571349642027"/>
    <n v="0.42273653048463999"/>
    <n v="1715.2184251533099"/>
    <m/>
    <n v="-1"/>
    <n v="-1"/>
    <n v="-1"/>
    <n v="-1"/>
    <n v="0"/>
    <m/>
    <m/>
    <s v="Banana River A"/>
    <n v="-1"/>
    <m/>
    <m/>
    <n v="332"/>
    <x v="1"/>
    <m/>
    <x v="0"/>
    <m/>
    <n v="183.71857534359199"/>
    <n v="1.3910936133"/>
  </r>
  <r>
    <n v="830000"/>
    <n v="1400000"/>
    <n v="1400000"/>
    <x v="0"/>
    <x v="0"/>
    <s v="BR1-2"/>
    <s v="62-304.520 (9), F.A.C."/>
    <n v="0.67"/>
    <n v="0.72"/>
    <s v="US Air Force"/>
    <n v="9.4100804886949996E-2"/>
    <n v="3316.29185875961"/>
    <n v="6.1207539176274803"/>
    <n v="0.81734063364039999"/>
    <n v="0.57596787016370998"/>
    <n v="7.6912411492370006E-2"/>
    <n v="312.06573314932899"/>
    <n v="8140"/>
    <s v="Roads and Highways"/>
    <n v="8140"/>
    <s v="US Air Force                                    Brevard County"/>
    <s v="US Air Force"/>
    <m/>
    <m/>
    <m/>
    <n v="0"/>
    <n v="1"/>
    <n v="0.57596787016370998"/>
    <n v="7.6912411492370006E-2"/>
    <n v="312.06573314932899"/>
    <m/>
    <n v="-1"/>
    <n v="-1"/>
    <n v="-1"/>
    <n v="-1"/>
    <n v="0"/>
    <m/>
    <m/>
    <s v="Banana River A"/>
    <n v="-1"/>
    <m/>
    <m/>
    <n v="332"/>
    <x v="1"/>
    <m/>
    <x v="0"/>
    <m/>
    <n v="95.858942272428195"/>
    <n v="0.25309467410000003"/>
  </r>
  <r>
    <n v="830000"/>
    <n v="1400000"/>
    <n v="1400000"/>
    <x v="0"/>
    <x v="0"/>
    <s v="BR1-2"/>
    <s v="62-304.520 (9), F.A.C."/>
    <n v="0.67"/>
    <n v="0.72"/>
    <s v="US Air Force"/>
    <n v="6.4530756764000002E-3"/>
    <n v="3316.29185875961"/>
    <n v="6.1207539176274803"/>
    <n v="0.81734063364039999"/>
    <n v="3.9497688227069998E-2"/>
    <n v="5.2743609622700003E-3"/>
    <n v="21.400282329605002"/>
    <n v="1730"/>
    <s v="Military"/>
    <n v="1730"/>
    <s v="US Air Force                                    Brevard County"/>
    <s v="US Air Force"/>
    <m/>
    <m/>
    <m/>
    <n v="0"/>
    <n v="1"/>
    <n v="3.9497688227069998E-2"/>
    <n v="5.2743609622700003E-3"/>
    <n v="21.400282329604298"/>
    <m/>
    <n v="-1"/>
    <n v="-1"/>
    <n v="-1"/>
    <n v="-1"/>
    <n v="0"/>
    <m/>
    <m/>
    <s v="Banana River A"/>
    <n v="-1"/>
    <m/>
    <m/>
    <n v="332"/>
    <x v="1"/>
    <m/>
    <x v="0"/>
    <m/>
    <n v="25.389204075766401"/>
    <n v="1.7356271199999999E-2"/>
  </r>
  <r>
    <n v="830000"/>
    <n v="1400000"/>
    <n v="1400000"/>
    <x v="0"/>
    <x v="0"/>
    <s v="BR1-2"/>
    <s v="62-304.520 (9), F.A.C."/>
    <n v="0.67"/>
    <n v="0.72"/>
    <s v="US Air Force"/>
    <n v="0.61776345375996"/>
    <n v="3319.2048824522099"/>
    <n v="6.18881612731803"/>
    <n v="0.82757345657697001"/>
    <n v="3.82322442549737"/>
    <n v="0.51124463677506005"/>
    <n v="2050.4834719206201"/>
    <n v="1730"/>
    <s v="Military"/>
    <n v="1730"/>
    <s v="US Air Force                                    Brevard County"/>
    <s v="US Air Force"/>
    <m/>
    <m/>
    <m/>
    <n v="0"/>
    <n v="1"/>
    <n v="3.82322442549737"/>
    <n v="0.51124463677506005"/>
    <n v="2050.4834719206201"/>
    <m/>
    <n v="-1"/>
    <n v="-1"/>
    <n v="-1"/>
    <n v="-1"/>
    <n v="0"/>
    <m/>
    <m/>
    <s v="Banana River A"/>
    <n v="-1"/>
    <m/>
    <m/>
    <n v="332"/>
    <x v="1"/>
    <m/>
    <x v="0"/>
    <m/>
    <n v="200.00000001490099"/>
    <n v="1.6630036268999999"/>
  </r>
  <r>
    <n v="830000"/>
    <n v="1400000"/>
    <n v="1400000"/>
    <x v="0"/>
    <x v="0"/>
    <s v="BR1-2"/>
    <s v="62-304.520 (9), F.A.C."/>
    <n v="0.67"/>
    <n v="0.72"/>
    <s v="Natural Lands"/>
    <n v="4.2154555580990002E-2"/>
    <n v="2522.97158487659"/>
    <n v="4.6589093525055496"/>
    <n v="0.59193359280849001"/>
    <n v="0.19639425324699"/>
    <n v="2.4952697538300001E-2"/>
    <n v="106.35474590394401"/>
    <n v="6430"/>
    <s v="Wet prairies"/>
    <n v="6430"/>
    <s v="US Air Force                                    Brevard County"/>
    <s v="US Air Force"/>
    <m/>
    <m/>
    <s v="Natural Lands"/>
    <n v="0"/>
    <n v="1"/>
    <n v="0.19639425324699"/>
    <n v="2.4952697538300001E-2"/>
    <n v="520.40325811247806"/>
    <m/>
    <n v="-1"/>
    <n v="-1"/>
    <n v="-1"/>
    <n v="-1"/>
    <n v="0"/>
    <m/>
    <m/>
    <s v="Banana River A"/>
    <n v="-1"/>
    <m/>
    <m/>
    <n v="332"/>
    <x v="1"/>
    <m/>
    <x v="0"/>
    <m/>
    <n v="64.796673014991796"/>
    <n v="0.42206265859999997"/>
  </r>
  <r>
    <n v="830000"/>
    <n v="1400000"/>
    <n v="1400000"/>
    <x v="0"/>
    <x v="0"/>
    <s v="BR1-2"/>
    <s v="62-304.520 (9), F.A.C."/>
    <n v="0.67"/>
    <n v="0.72"/>
    <s v="Natural Lands"/>
    <n v="0.23590451025489001"/>
    <n v="2522.97158487659"/>
    <n v="4.6589093525055496"/>
    <n v="0.59193359280849001"/>
    <n v="1.0990577291247401"/>
    <n v="0.1396398043149"/>
    <n v="595.180376117317"/>
    <n v="3100"/>
    <s v="Herbaceous Dry Prairie"/>
    <n v="3100"/>
    <s v="US Air Force                                    Brevard County"/>
    <s v="US Air Force"/>
    <m/>
    <m/>
    <s v="Natural Lands"/>
    <n v="0"/>
    <n v="1"/>
    <n v="1.0990577291247401"/>
    <n v="0.1396398043149"/>
    <n v="944.49547013400502"/>
    <m/>
    <n v="-1"/>
    <n v="-1"/>
    <n v="-1"/>
    <n v="-1"/>
    <n v="0"/>
    <m/>
    <m/>
    <s v="Banana River A"/>
    <n v="-1"/>
    <m/>
    <m/>
    <n v="332"/>
    <x v="1"/>
    <m/>
    <x v="0"/>
    <m/>
    <n v="134.87759686443101"/>
    <n v="0.76601416879999995"/>
  </r>
  <r>
    <n v="830000"/>
    <n v="1400000"/>
    <n v="1400000"/>
    <x v="0"/>
    <x v="0"/>
    <s v="BR1-2"/>
    <s v="62-304.520 (9), F.A.C."/>
    <n v="0.67"/>
    <n v="0.72"/>
    <s v="US Air Force"/>
    <n v="0.61776345359886997"/>
    <n v="3338.5581945310601"/>
    <n v="6.6850002395177199"/>
    <n v="0.91268091762925996"/>
    <n v="4.1297488352737597"/>
    <n v="0.56382091570843995"/>
    <n v="2062.4392402943299"/>
    <n v="1730"/>
    <s v="Military"/>
    <n v="1730"/>
    <s v="US Air Force                                    Brevard County"/>
    <s v="US Air Force"/>
    <m/>
    <m/>
    <m/>
    <n v="0"/>
    <n v="1"/>
    <n v="4.1297488352737597"/>
    <n v="0.56382091570843995"/>
    <n v="2062.4392402943299"/>
    <m/>
    <n v="-1"/>
    <n v="-1"/>
    <n v="-1"/>
    <n v="-1"/>
    <n v="0"/>
    <m/>
    <m/>
    <s v="Banana River A"/>
    <n v="-1"/>
    <m/>
    <m/>
    <n v="332"/>
    <x v="1"/>
    <m/>
    <x v="0"/>
    <m/>
    <n v="199.99999998882399"/>
    <n v="1.6727001137999999"/>
  </r>
  <r>
    <n v="830000"/>
    <n v="1400000"/>
    <n v="1400000"/>
    <x v="0"/>
    <x v="0"/>
    <s v="BR1-2"/>
    <s v="62-304.520 (9), F.A.C."/>
    <n v="0.67"/>
    <n v="0.72"/>
    <s v="US Air Force"/>
    <n v="0.54550173994275997"/>
    <n v="3319.3713655899601"/>
    <n v="7.2020522927878003"/>
    <n v="0.95766237453259995"/>
    <n v="3.9287320568745301"/>
    <n v="0.52240649158524999"/>
    <n v="1810.72285544551"/>
    <n v="1730"/>
    <s v="Military"/>
    <n v="1730"/>
    <s v="US Air Force                                    Brevard County"/>
    <s v="US Air Force"/>
    <m/>
    <m/>
    <m/>
    <n v="0"/>
    <n v="1"/>
    <n v="3.9287320568745301"/>
    <n v="0.52240649158524999"/>
    <n v="1810.72285544551"/>
    <m/>
    <n v="-1"/>
    <n v="-1"/>
    <n v="-1"/>
    <n v="-1"/>
    <n v="0"/>
    <m/>
    <m/>
    <s v="Banana River A"/>
    <n v="-1"/>
    <m/>
    <m/>
    <n v="332"/>
    <x v="1"/>
    <m/>
    <x v="0"/>
    <m/>
    <n v="186.25094972270901"/>
    <n v="1.4685505721000001"/>
  </r>
  <r>
    <n v="830000"/>
    <n v="1400000"/>
    <n v="1400000"/>
    <x v="0"/>
    <x v="0"/>
    <s v="BR1-2"/>
    <s v="62-304.520 (9), F.A.C."/>
    <n v="0.67"/>
    <n v="0.72"/>
    <s v="US Air Force"/>
    <n v="7.2261634098489999E-2"/>
    <n v="3319.3713655899601"/>
    <n v="7.2020522927878003"/>
    <n v="0.95766237453259995"/>
    <n v="0.52043206753967997"/>
    <n v="6.9202248098370001E-2"/>
    <n v="239.86319905729599"/>
    <n v="8140"/>
    <s v="Roads and Highways"/>
    <n v="8140"/>
    <s v="US Air Force                                    Brevard County"/>
    <s v="US Air Force"/>
    <m/>
    <m/>
    <m/>
    <n v="0"/>
    <n v="1"/>
    <n v="0.52043206753967997"/>
    <n v="6.9202248098370001E-2"/>
    <n v="239.86319905729701"/>
    <m/>
    <n v="-1"/>
    <n v="-1"/>
    <n v="-1"/>
    <n v="-1"/>
    <n v="0"/>
    <m/>
    <m/>
    <s v="Banana River A"/>
    <n v="-1"/>
    <m/>
    <m/>
    <n v="332"/>
    <x v="1"/>
    <m/>
    <x v="0"/>
    <m/>
    <n v="85.381666560654494"/>
    <n v="0.19453625229999999"/>
  </r>
  <r>
    <n v="830000"/>
    <n v="1400000"/>
    <n v="1400000"/>
    <x v="0"/>
    <x v="0"/>
    <s v="BR1-2"/>
    <s v="62-304.520 (9), F.A.C."/>
    <n v="0.67"/>
    <n v="0.72"/>
    <s v="US Air Force"/>
    <n v="0.61776345350680995"/>
    <n v="3320.1925871468602"/>
    <n v="6.1907600979402799"/>
    <n v="0.82784233185352996"/>
    <n v="3.8244253379358"/>
    <n v="0.51141073788497005"/>
    <n v="2051.0936389435801"/>
    <n v="1730"/>
    <s v="Military"/>
    <n v="1730"/>
    <s v="US Air Force                                    Brevard County"/>
    <s v="US Air Force"/>
    <m/>
    <m/>
    <m/>
    <n v="0"/>
    <n v="1"/>
    <n v="3.8244253379358"/>
    <n v="0.51141073788497005"/>
    <n v="2051.0936389435801"/>
    <m/>
    <n v="-1"/>
    <n v="-1"/>
    <n v="-1"/>
    <n v="-1"/>
    <n v="0"/>
    <m/>
    <m/>
    <s v="Banana River A"/>
    <n v="-1"/>
    <m/>
    <m/>
    <n v="332"/>
    <x v="1"/>
    <m/>
    <x v="0"/>
    <m/>
    <n v="199.999999973923"/>
    <n v="1.6634984906000001"/>
  </r>
  <r>
    <n v="830000"/>
    <n v="1400000"/>
    <n v="1400000"/>
    <x v="0"/>
    <x v="0"/>
    <s v="BR1-2"/>
    <s v="62-304.520 (9), F.A.C."/>
    <n v="0.67"/>
    <n v="0.72"/>
    <s v="US Air Force"/>
    <n v="0.61776345375996"/>
    <n v="3321.3767936897898"/>
    <n v="6.19304029150892"/>
    <n v="0.82815353645995005"/>
    <n v="3.8258339597571802"/>
    <n v="0.51160298892703004"/>
    <n v="2051.8251993080098"/>
    <n v="1730"/>
    <s v="Military"/>
    <n v="1730"/>
    <s v="US Air Force                                    Brevard County"/>
    <s v="US Air Force"/>
    <m/>
    <m/>
    <m/>
    <n v="0"/>
    <n v="1"/>
    <n v="3.8258339597571802"/>
    <n v="0.51160298892703004"/>
    <n v="2051.8251993080098"/>
    <m/>
    <n v="-1"/>
    <n v="-1"/>
    <n v="-1"/>
    <n v="-1"/>
    <n v="0"/>
    <m/>
    <m/>
    <s v="Banana River A"/>
    <n v="-1"/>
    <m/>
    <m/>
    <n v="332"/>
    <x v="1"/>
    <m/>
    <x v="0"/>
    <m/>
    <n v="200.00000001490099"/>
    <n v="1.664091808"/>
  </r>
  <r>
    <n v="830000"/>
    <n v="1400000"/>
    <n v="1400000"/>
    <x v="0"/>
    <x v="0"/>
    <s v="BR1-2"/>
    <s v="62-304.520 (9), F.A.C."/>
    <n v="0.67"/>
    <n v="0.72"/>
    <s v="US Air Force"/>
    <n v="0.61776345373694996"/>
    <n v="3338.5581940335801"/>
    <n v="6.6850002385215701"/>
    <n v="0.91268091749325997"/>
    <n v="4.1297488355814496"/>
    <n v="0.56382091575045001"/>
    <n v="2062.43924044799"/>
    <n v="1730"/>
    <s v="Military"/>
    <n v="1730"/>
    <s v="US Air Force                                    Brevard County"/>
    <s v="US Air Force"/>
    <m/>
    <m/>
    <m/>
    <n v="0"/>
    <n v="1"/>
    <n v="4.1297488355814496"/>
    <n v="0.56382091575045001"/>
    <n v="2062.43924044799"/>
    <m/>
    <n v="-1"/>
    <n v="-1"/>
    <n v="-1"/>
    <n v="-1"/>
    <n v="0"/>
    <m/>
    <m/>
    <s v="Banana River A"/>
    <n v="-1"/>
    <m/>
    <m/>
    <n v="332"/>
    <x v="1"/>
    <m/>
    <x v="0"/>
    <m/>
    <n v="200.00000001117499"/>
    <n v="1.6727001139"/>
  </r>
  <r>
    <n v="830000"/>
    <n v="1400000"/>
    <n v="1400000"/>
    <x v="0"/>
    <x v="0"/>
    <s v="BR1-2"/>
    <s v="62-304.520 (9), F.A.C."/>
    <n v="0.67"/>
    <n v="0.72"/>
    <s v="US Air Force"/>
    <n v="0.61776345343776995"/>
    <n v="3345.3204468328299"/>
    <n v="6.6984627605974802"/>
    <n v="0.91452256994563996"/>
    <n v="4.1380654877110503"/>
    <n v="0.56495862105641004"/>
    <n v="2066.6167120914602"/>
    <n v="1730"/>
    <s v="Military"/>
    <n v="1730"/>
    <s v="US Air Force                                    Brevard County"/>
    <s v="US Air Force"/>
    <m/>
    <m/>
    <m/>
    <n v="0"/>
    <n v="1"/>
    <n v="4.1380654877110503"/>
    <n v="0.56495862105641004"/>
    <n v="2066.6167120914602"/>
    <m/>
    <n v="-1"/>
    <n v="-1"/>
    <n v="-1"/>
    <n v="-1"/>
    <n v="0"/>
    <m/>
    <m/>
    <s v="Banana River A"/>
    <n v="-1"/>
    <m/>
    <m/>
    <n v="332"/>
    <x v="1"/>
    <m/>
    <x v="0"/>
    <m/>
    <n v="199.99999996274701"/>
    <n v="1.6760881688"/>
  </r>
  <r>
    <n v="830000"/>
    <n v="1400000"/>
    <n v="1400000"/>
    <x v="0"/>
    <x v="0"/>
    <s v="BR1-2"/>
    <s v="62-304.520 (9), F.A.C."/>
    <n v="0.67"/>
    <n v="0.72"/>
    <s v="US Air Force"/>
    <n v="0.61751349241328002"/>
    <n v="3328.1295781082999"/>
    <n v="6.6643386400479097"/>
    <n v="0.90985013124033998"/>
    <n v="4.1153190282408101"/>
    <n v="0.56184473211491004"/>
    <n v="2055.1649189816198"/>
    <n v="1730"/>
    <s v="Military"/>
    <n v="1730"/>
    <s v="US Air Force                                    Brevard County"/>
    <s v="US Air Force"/>
    <m/>
    <m/>
    <m/>
    <n v="0"/>
    <n v="1"/>
    <n v="4.1153190282408101"/>
    <n v="0.56184473211491004"/>
    <n v="2055.1649189816198"/>
    <m/>
    <n v="-1"/>
    <n v="-1"/>
    <n v="-1"/>
    <n v="-1"/>
    <n v="0"/>
    <m/>
    <m/>
    <s v="Banana River A"/>
    <n v="-1"/>
    <m/>
    <m/>
    <n v="332"/>
    <x v="1"/>
    <m/>
    <x v="0"/>
    <m/>
    <n v="199.19088705234901"/>
    <n v="1.6668004209"/>
  </r>
  <r>
    <n v="830000"/>
    <n v="1400000"/>
    <n v="1400000"/>
    <x v="0"/>
    <x v="0"/>
    <s v="BR1-2"/>
    <s v="62-304.520 (9), F.A.C."/>
    <n v="0.67"/>
    <n v="0.72"/>
    <s v="US Air Force"/>
    <n v="2.5003561118000002E-4"/>
    <n v="3328.1295781082999"/>
    <n v="6.6643386400479097"/>
    <n v="0.90985013124033998"/>
    <n v="1.6663219850000001E-3"/>
    <n v="2.2749493364999999E-4"/>
    <n v="0.83215091316517997"/>
    <n v="8140"/>
    <s v="Roads and Highways"/>
    <n v="8140"/>
    <s v="US Air Force                                    Brevard County"/>
    <s v="US Air Force"/>
    <m/>
    <m/>
    <m/>
    <n v="0"/>
    <n v="1"/>
    <n v="1.6663219850000001E-3"/>
    <n v="2.2749493364999999E-4"/>
    <n v="0.83215091316458001"/>
    <m/>
    <n v="-1"/>
    <n v="-1"/>
    <n v="-1"/>
    <n v="-1"/>
    <n v="0"/>
    <m/>
    <m/>
    <s v="Banana River A"/>
    <n v="-1"/>
    <m/>
    <m/>
    <n v="332"/>
    <x v="1"/>
    <m/>
    <x v="0"/>
    <m/>
    <n v="5.0022631919017497"/>
    <n v="6.7489939999999999E-4"/>
  </r>
  <r>
    <n v="830000"/>
    <n v="1400000"/>
    <n v="1400000"/>
    <x v="0"/>
    <x v="0"/>
    <s v="BR1-2"/>
    <s v="62-304.520 (9), F.A.C."/>
    <n v="0.67"/>
    <n v="0.72"/>
    <s v="US Air Force"/>
    <n v="0.61776345371394004"/>
    <n v="3338.4659568230099"/>
    <n v="6.22508130422601"/>
    <n v="0.83245356225264"/>
    <n v="3.8456277261487402"/>
    <n v="0.51425938767365997"/>
    <n v="2062.3822595933898"/>
    <n v="1730"/>
    <s v="Military"/>
    <n v="1730"/>
    <s v="US Air Force                                    Brevard County"/>
    <s v="US Air Force"/>
    <m/>
    <m/>
    <m/>
    <n v="0"/>
    <n v="1"/>
    <n v="3.8456277261487402"/>
    <n v="0.51425938767365997"/>
    <n v="2062.3822595933898"/>
    <m/>
    <n v="-1"/>
    <n v="-1"/>
    <n v="-1"/>
    <n v="-1"/>
    <n v="0"/>
    <m/>
    <m/>
    <s v="Banana River A"/>
    <n v="-1"/>
    <m/>
    <m/>
    <n v="332"/>
    <x v="1"/>
    <m/>
    <x v="0"/>
    <m/>
    <n v="200.00000000745001"/>
    <n v="1.6726539007000001"/>
  </r>
  <r>
    <n v="830000"/>
    <n v="1400000"/>
    <n v="1400000"/>
    <x v="0"/>
    <x v="0"/>
    <s v="BR1-2"/>
    <s v="62-304.520 (9), F.A.C."/>
    <n v="0.67"/>
    <n v="0.72"/>
    <s v="US Air Force"/>
    <n v="0.32046035019991997"/>
    <n v="3383.0555629712599"/>
    <n v="6.6220423723153496"/>
    <n v="0.88637606622739995"/>
    <n v="2.1221020176708798"/>
    <n v="0.28404838459206"/>
    <n v="1084.13517045556"/>
    <n v="1730"/>
    <s v="Military"/>
    <n v="1730"/>
    <s v="US Air Force                                    Brevard County"/>
    <s v="US Air Force"/>
    <m/>
    <m/>
    <m/>
    <n v="0"/>
    <n v="1"/>
    <n v="2.1221020176708798"/>
    <n v="0.28404838459206"/>
    <n v="1084.13517045556"/>
    <m/>
    <n v="-1"/>
    <n v="-1"/>
    <n v="-1"/>
    <n v="-1"/>
    <n v="0"/>
    <m/>
    <m/>
    <s v="Banana River A"/>
    <n v="-1"/>
    <m/>
    <m/>
    <n v="332"/>
    <x v="1"/>
    <m/>
    <x v="0"/>
    <m/>
    <n v="162.422592668118"/>
    <n v="0.87926615610000003"/>
  </r>
  <r>
    <n v="830000"/>
    <n v="1400000"/>
    <n v="1400000"/>
    <x v="0"/>
    <x v="0"/>
    <s v="BR1-2"/>
    <s v="62-304.520 (9), F.A.C."/>
    <n v="0.67"/>
    <n v="0.72"/>
    <s v="US Air Force"/>
    <n v="0.19718735988961"/>
    <n v="3383.0555629712599"/>
    <n v="6.6220423723153496"/>
    <n v="0.88637606622739995"/>
    <n v="1.3057830524740199"/>
    <n v="0.17478215636871999"/>
    <n v="667.09579482217896"/>
    <n v="8140"/>
    <s v="Roads and Highways"/>
    <n v="8140"/>
    <s v="US Air Force                                    Brevard County"/>
    <s v="US Air Force"/>
    <m/>
    <m/>
    <m/>
    <n v="0"/>
    <n v="1"/>
    <n v="1.3057830524740199"/>
    <n v="0.17478215636871999"/>
    <n v="667.09579482217896"/>
    <m/>
    <n v="-1"/>
    <n v="-1"/>
    <n v="-1"/>
    <n v="-1"/>
    <n v="0"/>
    <m/>
    <m/>
    <s v="Banana River A"/>
    <n v="-1"/>
    <m/>
    <m/>
    <n v="332"/>
    <x v="1"/>
    <m/>
    <x v="0"/>
    <m/>
    <n v="141.50047987386199"/>
    <n v="0.54103470789999997"/>
  </r>
  <r>
    <n v="830000"/>
    <n v="1400000"/>
    <n v="1400000"/>
    <x v="0"/>
    <x v="0"/>
    <s v="BR1-2"/>
    <s v="62-304.520 (9), F.A.C."/>
    <n v="0.67"/>
    <n v="0.72"/>
    <s v="US Air Force"/>
    <n v="0.1001157794541"/>
    <n v="3383.0555629712599"/>
    <n v="6.6220423723153496"/>
    <n v="0.88637606622739995"/>
    <n v="0.66297093368243998"/>
    <n v="8.8740230759809996E-2"/>
    <n v="338.697244623404"/>
    <n v="1730"/>
    <s v="Military"/>
    <n v="1730"/>
    <s v="US Air Force                                    Brevard County"/>
    <s v="US Air Force"/>
    <m/>
    <m/>
    <m/>
    <n v="0"/>
    <n v="1"/>
    <n v="0.66297093368243998"/>
    <n v="8.8740230759809996E-2"/>
    <n v="338.697244623404"/>
    <m/>
    <n v="-1"/>
    <n v="-1"/>
    <n v="-1"/>
    <n v="-1"/>
    <n v="0"/>
    <m/>
    <m/>
    <s v="Banana River A"/>
    <n v="-1"/>
    <m/>
    <m/>
    <n v="332"/>
    <x v="1"/>
    <m/>
    <x v="0"/>
    <m/>
    <n v="99.923376547512106"/>
    <n v="0.2746936291"/>
  </r>
  <r>
    <n v="830000"/>
    <n v="1400000"/>
    <n v="1400000"/>
    <x v="0"/>
    <x v="0"/>
    <s v="BR1-2"/>
    <s v="62-304.520 (9), F.A.C."/>
    <n v="0.67"/>
    <n v="0.72"/>
    <s v="Natural Lands"/>
    <n v="0.46986083661060002"/>
    <n v="2623.5878471156602"/>
    <n v="5.2953629099702804"/>
    <n v="0.71843021109371996"/>
    <n v="2.4880836470353902"/>
    <n v="0.33756222003081998"/>
    <n v="1232.7211807671699"/>
    <n v="3200"/>
    <s v="Shrub and Brushland"/>
    <n v="3200"/>
    <s v="US Air Force                                    Brevard County"/>
    <s v="US Air Force"/>
    <m/>
    <m/>
    <s v="Natural Lands"/>
    <n v="0"/>
    <n v="1"/>
    <n v="2.4880836470353902"/>
    <n v="0.33756222003081998"/>
    <n v="1232.7211807671699"/>
    <m/>
    <n v="-1"/>
    <n v="-1"/>
    <n v="-1"/>
    <n v="-1"/>
    <n v="0"/>
    <m/>
    <m/>
    <s v="Banana River A"/>
    <n v="-1"/>
    <m/>
    <m/>
    <n v="332"/>
    <x v="1"/>
    <m/>
    <x v="0"/>
    <m/>
    <n v="178.19451411744001"/>
    <n v="0.9997738692"/>
  </r>
  <r>
    <n v="830000"/>
    <n v="1400000"/>
    <n v="1400000"/>
    <x v="0"/>
    <x v="0"/>
    <s v="BR1-2"/>
    <s v="62-304.520 (9), F.A.C."/>
    <n v="0.67"/>
    <n v="0.72"/>
    <s v="US Air Force"/>
    <n v="0.14790255953362"/>
    <n v="2623.5878471156602"/>
    <n v="5.2953629099702804"/>
    <n v="0.71843021109371996"/>
    <n v="0.78319772804402998"/>
    <n v="0.10625766706704"/>
    <n v="388.03535774971903"/>
    <n v="1730"/>
    <s v="Military"/>
    <n v="1730"/>
    <s v="US Air Force                                    Brevard County"/>
    <s v="US Air Force"/>
    <m/>
    <m/>
    <m/>
    <n v="0"/>
    <n v="1"/>
    <n v="0.78319772804402998"/>
    <n v="0.10625766706704"/>
    <n v="388.03535774971903"/>
    <m/>
    <n v="-1"/>
    <n v="-1"/>
    <n v="-1"/>
    <n v="-1"/>
    <n v="0"/>
    <m/>
    <m/>
    <s v="Banana River A"/>
    <n v="-1"/>
    <m/>
    <m/>
    <n v="332"/>
    <x v="1"/>
    <m/>
    <x v="0"/>
    <m/>
    <n v="145.824307627297"/>
    <n v="0.31470831929999998"/>
  </r>
  <r>
    <n v="830000"/>
    <n v="1400000"/>
    <n v="1400000"/>
    <x v="0"/>
    <x v="0"/>
    <s v="BR1-2"/>
    <s v="62-304.520 (9), F.A.C."/>
    <n v="0.67"/>
    <n v="0.72"/>
    <s v="Natural Lands"/>
    <n v="0.54928108249457996"/>
    <n v="2477.1209103133201"/>
    <n v="4.9979259095767903"/>
    <n v="0.67802557358958004"/>
    <n v="2.74526615384007"/>
    <n v="0.37242662102029001"/>
    <n v="1360.63565508687"/>
    <n v="3200"/>
    <s v="Shrub and Brushland"/>
    <n v="3200"/>
    <s v="US Air Force                                    Brevard County"/>
    <s v="US Air Force"/>
    <m/>
    <m/>
    <s v="Natural Lands"/>
    <n v="0"/>
    <n v="1"/>
    <n v="2.74526615384007"/>
    <n v="0.37242662102029001"/>
    <n v="1360.63565508687"/>
    <m/>
    <n v="-1"/>
    <n v="-1"/>
    <n v="-1"/>
    <n v="-1"/>
    <n v="0"/>
    <m/>
    <m/>
    <s v="Banana River A"/>
    <n v="-1"/>
    <m/>
    <m/>
    <n v="332"/>
    <x v="1"/>
    <m/>
    <x v="0"/>
    <m/>
    <n v="186.57631333855099"/>
    <n v="1.1035163464"/>
  </r>
  <r>
    <n v="830000"/>
    <n v="1400000"/>
    <n v="1400000"/>
    <x v="0"/>
    <x v="0"/>
    <s v="BR1-2"/>
    <s v="62-304.520 (9), F.A.C."/>
    <n v="0.67"/>
    <n v="0.72"/>
    <s v="US Air Force"/>
    <n v="1.3798793801E-4"/>
    <n v="2477.1209103133201"/>
    <n v="4.9979259095767903"/>
    <n v="0.67802557358958004"/>
    <n v="6.8965349058999997E-4"/>
    <n v="9.3559350810000003E-5"/>
    <n v="0.34181280662053998"/>
    <n v="1730"/>
    <s v="Military"/>
    <n v="1730"/>
    <s v="US Air Force                                    Brevard County"/>
    <s v="US Air Force"/>
    <m/>
    <m/>
    <m/>
    <n v="0"/>
    <n v="1"/>
    <n v="6.8965349058999997E-4"/>
    <n v="9.3559350810000003E-5"/>
    <n v="0.34181280662164998"/>
    <m/>
    <n v="-1"/>
    <n v="-1"/>
    <n v="-1"/>
    <n v="-1"/>
    <n v="0"/>
    <m/>
    <m/>
    <s v="Banana River A"/>
    <n v="-1"/>
    <m/>
    <m/>
    <n v="332"/>
    <x v="1"/>
    <m/>
    <x v="0"/>
    <m/>
    <n v="3.71179029534738"/>
    <n v="2.7722039999999998E-4"/>
  </r>
  <r>
    <n v="830000"/>
    <n v="1400000"/>
    <n v="1400000"/>
    <x v="0"/>
    <x v="0"/>
    <s v="BR1-2"/>
    <s v="62-304.520 (9), F.A.C."/>
    <n v="0.67"/>
    <n v="0.72"/>
    <s v="US Air Force"/>
    <n v="6.8344392208060004E-2"/>
    <n v="2477.1209103133201"/>
    <n v="4.9979259095767903"/>
    <n v="0.67802557358958004"/>
    <n v="0.34158020859096999"/>
    <n v="4.6339245728499998E-2"/>
    <n v="169.297323041255"/>
    <n v="8140"/>
    <s v="Roads and Highways"/>
    <n v="8140"/>
    <s v="US Air Force                                    Brevard County"/>
    <s v="US Air Force"/>
    <m/>
    <m/>
    <m/>
    <n v="0"/>
    <n v="1"/>
    <n v="0.34158020859096999"/>
    <n v="4.6339245728499998E-2"/>
    <n v="169.297323041254"/>
    <m/>
    <n v="-1"/>
    <n v="-1"/>
    <n v="-1"/>
    <n v="-1"/>
    <n v="0"/>
    <m/>
    <m/>
    <s v="Banana River A"/>
    <n v="-1"/>
    <m/>
    <m/>
    <n v="332"/>
    <x v="1"/>
    <m/>
    <x v="0"/>
    <m/>
    <n v="81.980109309118305"/>
    <n v="0.13730520930000001"/>
  </r>
  <r>
    <n v="830000"/>
    <n v="1400000"/>
    <n v="1400000"/>
    <x v="0"/>
    <x v="0"/>
    <s v="BR1-2"/>
    <s v="62-304.520 (9), F.A.C."/>
    <n v="0.67"/>
    <n v="0.72"/>
    <s v="US Air Force"/>
    <n v="0.61776345373694996"/>
    <n v="3339.65197712175"/>
    <n v="6.2272997334146796"/>
    <n v="0.83275082615106999"/>
    <n v="3.8469981907694599"/>
    <n v="0.51444302646537998"/>
    <n v="2063.1149396661799"/>
    <n v="1730"/>
    <s v="Military"/>
    <n v="1730"/>
    <s v="US Air Force                                    Brevard County"/>
    <s v="US Air Force"/>
    <m/>
    <m/>
    <m/>
    <n v="0"/>
    <n v="1"/>
    <n v="3.8469981907694599"/>
    <n v="0.51444302646537998"/>
    <n v="2063.1149396661799"/>
    <m/>
    <n v="-1"/>
    <n v="-1"/>
    <n v="-1"/>
    <n v="-1"/>
    <n v="0"/>
    <m/>
    <m/>
    <s v="Banana River A"/>
    <n v="-1"/>
    <m/>
    <m/>
    <n v="332"/>
    <x v="1"/>
    <m/>
    <x v="0"/>
    <m/>
    <n v="200.00000001117499"/>
    <n v="1.6732481262000001"/>
  </r>
  <r>
    <n v="830000"/>
    <n v="1400000"/>
    <n v="1400000"/>
    <x v="0"/>
    <x v="0"/>
    <s v="BR1-2"/>
    <s v="62-304.520 (9), F.A.C."/>
    <n v="0.67"/>
    <n v="0.72"/>
    <s v="US Air Force"/>
    <n v="0.61776177892955997"/>
    <n v="3349.0624921869698"/>
    <n v="6.2450623398029403"/>
    <n v="0.83514491581481998"/>
    <n v="3.8579608205626799"/>
    <n v="0.51592060885774005"/>
    <n v="2068.9228029196902"/>
    <n v="1730"/>
    <s v="Military"/>
    <n v="1730"/>
    <s v="US Air Force                                    Brevard County"/>
    <s v="US Air Force"/>
    <m/>
    <m/>
    <m/>
    <n v="0"/>
    <n v="1"/>
    <n v="3.8579608205626799"/>
    <n v="0.51592060885774005"/>
    <n v="2068.9284113377198"/>
    <m/>
    <n v="-1"/>
    <n v="-1"/>
    <n v="-1"/>
    <n v="-1"/>
    <n v="0"/>
    <m/>
    <m/>
    <s v="Banana River A"/>
    <n v="-1"/>
    <m/>
    <m/>
    <n v="332"/>
    <x v="1"/>
    <m/>
    <x v="0"/>
    <m/>
    <n v="199.93448737964599"/>
    <n v="1.6779630262"/>
  </r>
  <r>
    <n v="830000"/>
    <n v="1400000"/>
    <n v="1400000"/>
    <x v="0"/>
    <x v="0"/>
    <s v="BR1-2"/>
    <s v="62-304.520 (9), F.A.C."/>
    <n v="0.67"/>
    <n v="0.72"/>
    <s v="US Air Force"/>
    <n v="0.55550819708566002"/>
    <n v="3295.82137967568"/>
    <n v="7.0857315117452702"/>
    <n v="0.94456504049956003"/>
    <n v="3.9361819371226998"/>
    <n v="0.52471362267805999"/>
    <n v="1830.85579254002"/>
    <n v="1730"/>
    <s v="Military"/>
    <n v="1730"/>
    <s v="US Air Force                                    Brevard County"/>
    <s v="US Air Force"/>
    <m/>
    <m/>
    <m/>
    <n v="0"/>
    <n v="1"/>
    <n v="3.9361819371226998"/>
    <n v="0.52471362267805999"/>
    <n v="2036.0379985602401"/>
    <m/>
    <n v="-1"/>
    <n v="-1"/>
    <n v="-1"/>
    <n v="-1"/>
    <n v="0"/>
    <m/>
    <m/>
    <s v="Banana River A"/>
    <n v="-1"/>
    <m/>
    <m/>
    <n v="332"/>
    <x v="1"/>
    <m/>
    <x v="0"/>
    <m/>
    <n v="187.06578654230199"/>
    <n v="1.6512879144999999"/>
  </r>
  <r>
    <n v="830000"/>
    <n v="1400000"/>
    <n v="1400000"/>
    <x v="0"/>
    <x v="0"/>
    <s v="BR1-2"/>
    <s v="62-304.520 (9), F.A.C."/>
    <n v="0.67"/>
    <n v="0.72"/>
    <s v="Natural Lands"/>
    <n v="0.61776345378298003"/>
    <n v="2411.6598206023"/>
    <n v="4.7295469034433104"/>
    <n v="0.64701618063725996"/>
    <n v="2.9217412298997401"/>
    <n v="0.39970295040394999"/>
    <n v="1489.83530012492"/>
    <n v="3200"/>
    <s v="Shrub and Brushland"/>
    <n v="3200"/>
    <s v="US Air Force                                    Brevard County"/>
    <s v="US Air Force"/>
    <m/>
    <m/>
    <s v="Natural Lands"/>
    <n v="0"/>
    <n v="1"/>
    <n v="2.9217412298997401"/>
    <n v="0.39970295040394999"/>
    <n v="1489.83530012492"/>
    <m/>
    <n v="-1"/>
    <n v="-1"/>
    <n v="-1"/>
    <n v="-1"/>
    <n v="0"/>
    <m/>
    <m/>
    <s v="Banana River A"/>
    <n v="-1"/>
    <m/>
    <m/>
    <n v="332"/>
    <x v="1"/>
    <m/>
    <x v="0"/>
    <m/>
    <n v="200.000000018626"/>
    <n v="1.2083011355"/>
  </r>
  <r>
    <n v="830000"/>
    <n v="1400000"/>
    <n v="1400000"/>
    <x v="0"/>
    <x v="0"/>
    <s v="BR1-2"/>
    <s v="62-304.520 (9), F.A.C."/>
    <n v="0.67"/>
    <n v="0.72"/>
    <s v="Natural Lands"/>
    <n v="0.56559885735965998"/>
    <n v="2404.8344755374601"/>
    <n v="4.8227089251314403"/>
    <n v="0.65534842967461004"/>
    <n v="2.72771865743261"/>
    <n v="0.37066432299641"/>
    <n v="1360.1716315031199"/>
    <n v="3200"/>
    <s v="Shrub and Brushland"/>
    <n v="3200"/>
    <s v="US Air Force                                    Brevard County"/>
    <s v="US Air Force"/>
    <m/>
    <m/>
    <s v="Natural Lands"/>
    <n v="0"/>
    <n v="1"/>
    <n v="2.72771865743261"/>
    <n v="0.37066432299641"/>
    <n v="1360.1716315031199"/>
    <m/>
    <n v="-1"/>
    <n v="-1"/>
    <n v="-1"/>
    <n v="-1"/>
    <n v="0"/>
    <m/>
    <m/>
    <s v="Banana River A"/>
    <n v="-1"/>
    <m/>
    <m/>
    <n v="332"/>
    <x v="1"/>
    <m/>
    <x v="0"/>
    <m/>
    <n v="188.282774449345"/>
    <n v="1.1031400092999999"/>
  </r>
  <r>
    <n v="830000"/>
    <n v="1400000"/>
    <n v="1400000"/>
    <x v="0"/>
    <x v="0"/>
    <s v="BR1-2"/>
    <s v="62-304.520 (9), F.A.C."/>
    <n v="0.67"/>
    <n v="0.72"/>
    <s v="Natural Lands"/>
    <n v="1.5636516070000001E-5"/>
    <n v="2404.8344755374601"/>
    <n v="4.8227089251314403"/>
    <n v="0.65534842967461004"/>
    <n v="7.5410365609999996E-5"/>
    <n v="1.0247366250000001E-5"/>
    <n v="3.760323292724E-2"/>
    <n v="3200"/>
    <s v="Shrub and Brushland"/>
    <n v="3200"/>
    <s v="US Air Force                                    Brevard County"/>
    <s v="US Air Force"/>
    <m/>
    <m/>
    <s v="Natural Lands"/>
    <n v="0"/>
    <n v="1"/>
    <n v="7.5410365609999996E-5"/>
    <n v="1.0247366250000001E-5"/>
    <n v="3.7603232928080002E-2"/>
    <m/>
    <n v="-1"/>
    <n v="-1"/>
    <n v="-1"/>
    <n v="-1"/>
    <n v="0"/>
    <m/>
    <m/>
    <s v="Banana River A"/>
    <n v="-1"/>
    <m/>
    <m/>
    <n v="332"/>
    <x v="1"/>
    <m/>
    <x v="0"/>
    <m/>
    <n v="1.24928222552971"/>
    <n v="3.04974E-5"/>
  </r>
  <r>
    <n v="830000"/>
    <n v="1400000"/>
    <n v="1400000"/>
    <x v="0"/>
    <x v="0"/>
    <s v="BR1-2"/>
    <s v="62-304.520 (9), F.A.C."/>
    <n v="0.67"/>
    <n v="0.72"/>
    <s v="US Air Force"/>
    <n v="5.2148959723130002E-2"/>
    <n v="2404.8344755374601"/>
    <n v="4.8227089251314403"/>
    <n v="0.65534842967461004"/>
    <n v="0.25149925349306002"/>
    <n v="3.4175738863710003E-2"/>
    <n v="125.40961620560201"/>
    <n v="8140"/>
    <s v="Roads and Highways"/>
    <n v="8140"/>
    <s v="US Air Force                                    Brevard County"/>
    <s v="US Air Force"/>
    <m/>
    <m/>
    <m/>
    <n v="0"/>
    <n v="1"/>
    <n v="0.25149925349306002"/>
    <n v="3.4175738863710003E-2"/>
    <n v="125.409616205603"/>
    <m/>
    <n v="-1"/>
    <n v="-1"/>
    <n v="-1"/>
    <n v="-1"/>
    <n v="0"/>
    <m/>
    <m/>
    <s v="Banana River A"/>
    <n v="-1"/>
    <m/>
    <m/>
    <n v="332"/>
    <x v="1"/>
    <m/>
    <x v="0"/>
    <m/>
    <n v="71.863131363458706"/>
    <n v="0.101710962"/>
  </r>
  <r>
    <n v="830000"/>
    <n v="1400000"/>
    <n v="1400000"/>
    <x v="0"/>
    <x v="0"/>
    <s v="BR1-2"/>
    <s v="62-304.520 (9), F.A.C."/>
    <n v="0.67"/>
    <n v="0.72"/>
    <s v="US Air Force"/>
    <n v="0.61776345359886997"/>
    <n v="3336.6867459176801"/>
    <n v="6.22175330782449"/>
    <n v="0.83200761784431998"/>
    <n v="3.8435718108818699"/>
    <n v="0.51398389942008005"/>
    <n v="2061.28312773569"/>
    <n v="1730"/>
    <s v="Military"/>
    <n v="1730"/>
    <s v="US Air Force                                    Brevard County"/>
    <s v="US Air Force"/>
    <m/>
    <m/>
    <m/>
    <n v="0"/>
    <n v="1"/>
    <n v="3.8435718108818699"/>
    <n v="0.51398389942008005"/>
    <n v="2061.28312773569"/>
    <m/>
    <n v="-1"/>
    <n v="-1"/>
    <n v="-1"/>
    <n v="-1"/>
    <n v="0"/>
    <m/>
    <m/>
    <s v="Banana River A"/>
    <n v="-1"/>
    <m/>
    <m/>
    <n v="332"/>
    <x v="1"/>
    <m/>
    <x v="0"/>
    <m/>
    <n v="199.99999998882399"/>
    <n v="1.6717624717999999"/>
  </r>
  <r>
    <n v="830000"/>
    <n v="1400000"/>
    <n v="1400000"/>
    <x v="0"/>
    <x v="0"/>
    <s v="BR1-2"/>
    <s v="62-304.520 (9), F.A.C."/>
    <n v="0.67"/>
    <n v="0.72"/>
    <s v="US Air Force"/>
    <n v="0.14865316741862999"/>
    <n v="3365.3599534827099"/>
    <n v="7.3361414363114799"/>
    <n v="0.97525279235671003"/>
    <n v="1.09054066113878"/>
    <n v="0.14497441661769001"/>
    <n v="500.271416589029"/>
    <n v="1730"/>
    <s v="Military"/>
    <n v="1730"/>
    <s v="US Air Force                                    Brevard County"/>
    <s v="US Air Force"/>
    <m/>
    <m/>
    <m/>
    <n v="0"/>
    <n v="1"/>
    <n v="1.09054066113878"/>
    <n v="0.14497441661769001"/>
    <n v="500.271416589029"/>
    <m/>
    <n v="-1"/>
    <n v="-1"/>
    <n v="-1"/>
    <n v="-1"/>
    <n v="0"/>
    <m/>
    <m/>
    <s v="Banana River A"/>
    <n v="-1"/>
    <m/>
    <m/>
    <n v="332"/>
    <x v="1"/>
    <m/>
    <x v="0"/>
    <m/>
    <n v="122.311939046931"/>
    <n v="0.40573513109999998"/>
  </r>
  <r>
    <n v="830000"/>
    <n v="1400000"/>
    <n v="1400000"/>
    <x v="0"/>
    <x v="0"/>
    <s v="BR1-2"/>
    <s v="62-304.520 (9), F.A.C."/>
    <n v="0.67"/>
    <n v="0.72"/>
    <s v="US Air Force"/>
    <n v="0.18815959768193999"/>
    <n v="3365.3599534827099"/>
    <n v="7.3361414363114799"/>
    <n v="0.97525279235671003"/>
    <n v="1.3803654211942"/>
    <n v="0.18350317304802999"/>
    <n v="633.22477490223298"/>
    <n v="1730"/>
    <s v="Military"/>
    <n v="1730"/>
    <s v="US Air Force                                    Brevard County"/>
    <s v="US Air Force"/>
    <m/>
    <m/>
    <m/>
    <n v="0"/>
    <n v="1"/>
    <n v="1.3803654211942"/>
    <n v="0.18350317304802999"/>
    <n v="633.22477490223298"/>
    <m/>
    <n v="-1"/>
    <n v="-1"/>
    <n v="-1"/>
    <n v="-1"/>
    <n v="0"/>
    <m/>
    <m/>
    <s v="Banana River A"/>
    <n v="-1"/>
    <m/>
    <m/>
    <n v="332"/>
    <x v="1"/>
    <m/>
    <x v="0"/>
    <m/>
    <n v="137.02843084538301"/>
    <n v="0.51356429429999995"/>
  </r>
  <r>
    <n v="830000"/>
    <n v="1400000"/>
    <n v="1400000"/>
    <x v="0"/>
    <x v="0"/>
    <s v="BR1-2"/>
    <s v="62-304.520 (9), F.A.C."/>
    <n v="0.67"/>
    <n v="0.72"/>
    <s v="US Air Force"/>
    <n v="0.28095069525275002"/>
    <n v="3365.3599534827099"/>
    <n v="7.3361414363114799"/>
    <n v="0.97525279235671003"/>
    <n v="2.0610940370042399"/>
    <n v="0.27399795005979999"/>
    <n v="945.50021870674095"/>
    <n v="8140"/>
    <s v="Roads and Highways"/>
    <n v="8140"/>
    <s v="US Air Force                                    Brevard County"/>
    <s v="US Air Force"/>
    <m/>
    <m/>
    <m/>
    <n v="0"/>
    <n v="1"/>
    <n v="2.0610940370042399"/>
    <n v="0.27399795005979999"/>
    <n v="945.50021870674095"/>
    <m/>
    <n v="-1"/>
    <n v="-1"/>
    <n v="-1"/>
    <n v="-1"/>
    <n v="0"/>
    <m/>
    <m/>
    <s v="Banana River A"/>
    <n v="-1"/>
    <m/>
    <m/>
    <n v="332"/>
    <x v="1"/>
    <m/>
    <x v="0"/>
    <m/>
    <n v="158.303232022576"/>
    <n v="0.76682905000000001"/>
  </r>
  <r>
    <n v="830000"/>
    <n v="1400000"/>
    <n v="1400000"/>
    <x v="0"/>
    <x v="0"/>
    <s v="BR1-2"/>
    <s v="62-304.520 (9), F.A.C."/>
    <n v="0.67"/>
    <n v="0.72"/>
    <s v="US Air Force"/>
    <n v="0.61776345371394004"/>
    <n v="3320.1925870231698"/>
    <n v="6.1907600977096502"/>
    <n v="0.82784233182268996"/>
    <n v="3.8244253390755598"/>
    <n v="0.51141073803738002"/>
    <n v="2051.0936395548501"/>
    <n v="1730"/>
    <s v="Military"/>
    <n v="1730"/>
    <s v="US Air Force                                    Brevard County"/>
    <s v="US Air Force"/>
    <m/>
    <m/>
    <m/>
    <n v="0"/>
    <n v="1"/>
    <n v="3.8244253390755598"/>
    <n v="0.51141073803738002"/>
    <n v="2051.0936395548501"/>
    <m/>
    <n v="-1"/>
    <n v="-1"/>
    <n v="-1"/>
    <n v="-1"/>
    <n v="0"/>
    <m/>
    <m/>
    <s v="Banana River A"/>
    <n v="-1"/>
    <m/>
    <m/>
    <n v="332"/>
    <x v="1"/>
    <m/>
    <x v="0"/>
    <m/>
    <n v="200.00000000745001"/>
    <n v="1.6634984910999999"/>
  </r>
  <r>
    <n v="830000"/>
    <n v="1400000"/>
    <n v="1400000"/>
    <x v="0"/>
    <x v="0"/>
    <s v="BR1-2"/>
    <s v="62-304.520 (9), F.A.C."/>
    <n v="0.67"/>
    <n v="0.72"/>
    <s v="Natural Lands"/>
    <n v="0.14864488160855999"/>
    <n v="2038.84988103675"/>
    <n v="3.8520075245225902"/>
    <n v="0.50265672152980001"/>
    <n v="0.57258120243795996"/>
    <n v="7.4717348861539995E-2"/>
    <n v="303.064599184347"/>
    <n v="3100"/>
    <s v="Herbaceous Dry Prairie"/>
    <n v="3100"/>
    <s v="US Air Force                                    Brevard County"/>
    <s v="US Air Force"/>
    <m/>
    <m/>
    <s v="Natural Lands"/>
    <n v="0"/>
    <n v="1"/>
    <n v="0.57258120243795996"/>
    <n v="7.4717348861539995E-2"/>
    <n v="303.064599184347"/>
    <m/>
    <n v="-1"/>
    <n v="-1"/>
    <n v="-1"/>
    <n v="-1"/>
    <n v="0"/>
    <m/>
    <m/>
    <s v="Banana River A"/>
    <n v="-1"/>
    <m/>
    <m/>
    <n v="332"/>
    <x v="1"/>
    <m/>
    <x v="0"/>
    <m/>
    <n v="181.31590763936899"/>
    <n v="0.2457944843"/>
  </r>
  <r>
    <n v="830000"/>
    <n v="1400000"/>
    <n v="1400000"/>
    <x v="0"/>
    <x v="0"/>
    <s v="BR1-2"/>
    <s v="62-304.520 (9), F.A.C."/>
    <n v="0.67"/>
    <n v="0.72"/>
    <s v="Natural Lands"/>
    <n v="0.17834006067338001"/>
    <n v="2038.84988103675"/>
    <n v="3.8520075245225902"/>
    <n v="0.50265672152980001"/>
    <n v="0.6869672556377"/>
    <n v="8.9643830215510006E-2"/>
    <n v="363.60861148802098"/>
    <n v="5100"/>
    <s v="Streams and waterways"/>
    <n v="5100"/>
    <s v="US Air Force                                    Brevard County"/>
    <s v="US Air Force"/>
    <m/>
    <m/>
    <s v="Natural Lands"/>
    <n v="0"/>
    <n v="1"/>
    <n v="0.6869672556377"/>
    <n v="8.9643830215510006E-2"/>
    <n v="363.60861148802098"/>
    <m/>
    <n v="-1"/>
    <n v="-1"/>
    <n v="-1"/>
    <n v="-1"/>
    <n v="0"/>
    <m/>
    <m/>
    <s v="Banana River A"/>
    <n v="-1"/>
    <m/>
    <m/>
    <n v="332"/>
    <x v="1"/>
    <m/>
    <x v="0"/>
    <m/>
    <n v="129.92619805318799"/>
    <n v="0.29489749510000002"/>
  </r>
  <r>
    <n v="830000"/>
    <n v="1400000"/>
    <n v="1400000"/>
    <x v="0"/>
    <x v="0"/>
    <s v="BR1-2"/>
    <s v="62-304.520 (9), F.A.C."/>
    <n v="0.67"/>
    <n v="0.72"/>
    <s v="US Air Force"/>
    <n v="0.2907787257833"/>
    <n v="2038.84988103675"/>
    <n v="3.8520075245225902"/>
    <n v="0.50265672152980001"/>
    <n v="1.12008183968839"/>
    <n v="0.14616188099284999"/>
    <n v="592.85417047131705"/>
    <n v="1730"/>
    <s v="Military"/>
    <n v="1730"/>
    <s v="US Air Force                                    Brevard County"/>
    <s v="US Air Force"/>
    <m/>
    <m/>
    <m/>
    <n v="0"/>
    <n v="1"/>
    <n v="1.12008183968839"/>
    <n v="0.14616188099284999"/>
    <n v="592.85417047131705"/>
    <m/>
    <n v="-1"/>
    <n v="-1"/>
    <n v="-1"/>
    <n v="-1"/>
    <n v="0"/>
    <m/>
    <m/>
    <s v="Banana River A"/>
    <n v="-1"/>
    <m/>
    <m/>
    <n v="332"/>
    <x v="1"/>
    <m/>
    <x v="0"/>
    <m/>
    <n v="176.21709277995001"/>
    <n v="0.48082252269999998"/>
  </r>
  <r>
    <n v="830000"/>
    <n v="1400000"/>
    <n v="1400000"/>
    <x v="0"/>
    <x v="0"/>
    <s v="BR1-2"/>
    <s v="62-304.520 (9), F.A.C."/>
    <n v="0.67"/>
    <n v="0.72"/>
    <s v="Natural Lands"/>
    <n v="0.54145777947935003"/>
    <n v="2586.5087867213301"/>
    <n v="5.1494468293459699"/>
    <n v="0.70148321456537999"/>
    <n v="2.7882080457646601"/>
    <n v="0.37982354370061"/>
    <n v="1400.48530426197"/>
    <n v="3200"/>
    <s v="Shrub and Brushland"/>
    <n v="3200"/>
    <s v="US Air Force                                    Brevard County"/>
    <s v="US Air Force"/>
    <m/>
    <m/>
    <s v="Natural Lands"/>
    <n v="0"/>
    <n v="1"/>
    <n v="2.7882080457646601"/>
    <n v="0.37982354370061"/>
    <n v="1400.48530426197"/>
    <m/>
    <n v="-1"/>
    <n v="-1"/>
    <n v="-1"/>
    <n v="-1"/>
    <n v="0"/>
    <m/>
    <m/>
    <s v="Banana River A"/>
    <n v="-1"/>
    <m/>
    <m/>
    <n v="332"/>
    <x v="1"/>
    <m/>
    <x v="0"/>
    <m/>
    <n v="196.12544743755299"/>
    <n v="1.1358356077"/>
  </r>
  <r>
    <n v="830000"/>
    <n v="1400000"/>
    <n v="1400000"/>
    <x v="0"/>
    <x v="0"/>
    <s v="BR1-2"/>
    <s v="62-304.520 (9), F.A.C."/>
    <n v="0.67"/>
    <n v="0.72"/>
    <s v="US Air Force"/>
    <n v="7.6305593583839995E-2"/>
    <n v="2586.5087867213301"/>
    <n v="5.1494468293459699"/>
    <n v="0.70148321456537999"/>
    <n v="0.39293159694166002"/>
    <n v="5.3527093076509998E-2"/>
    <n v="197.36508828058899"/>
    <n v="1730"/>
    <s v="Military"/>
    <n v="1730"/>
    <s v="US Air Force                                    Brevard County"/>
    <s v="US Air Force"/>
    <m/>
    <m/>
    <m/>
    <n v="0"/>
    <n v="1"/>
    <n v="0.39293159694166002"/>
    <n v="5.3527093076509998E-2"/>
    <n v="197.365088280588"/>
    <m/>
    <n v="-1"/>
    <n v="-1"/>
    <n v="-1"/>
    <n v="-1"/>
    <n v="0"/>
    <m/>
    <m/>
    <s v="Banana River A"/>
    <n v="-1"/>
    <m/>
    <m/>
    <n v="332"/>
    <x v="1"/>
    <m/>
    <x v="0"/>
    <m/>
    <n v="74.977746647237495"/>
    <n v="0.16006900909999999"/>
  </r>
  <r>
    <n v="830000"/>
    <n v="1400000"/>
    <n v="1400000"/>
    <x v="0"/>
    <x v="0"/>
    <s v="BR1-2"/>
    <s v="62-304.520 (9), F.A.C."/>
    <n v="0.67"/>
    <n v="0.72"/>
    <s v="US Air Force"/>
    <n v="0.49066223604539"/>
    <n v="3306.7983080367999"/>
    <n v="6.2859291177685499"/>
    <n v="0.85104633519591999"/>
    <n v="3.0842680365471602"/>
    <n v="0.41757629780547001"/>
    <n v="1622.5210519724601"/>
    <n v="1730"/>
    <s v="Military"/>
    <n v="1730"/>
    <s v="US Air Force                                    Brevard County"/>
    <s v="US Air Force"/>
    <m/>
    <m/>
    <m/>
    <n v="0"/>
    <n v="1"/>
    <n v="3.0842680365471602"/>
    <n v="0.41757629780547001"/>
    <n v="2042.8191433560301"/>
    <m/>
    <n v="-1"/>
    <n v="-1"/>
    <n v="-1"/>
    <n v="-1"/>
    <n v="0"/>
    <m/>
    <m/>
    <s v="Banana River A"/>
    <n v="-1"/>
    <m/>
    <m/>
    <n v="332"/>
    <x v="1"/>
    <m/>
    <x v="0"/>
    <m/>
    <n v="179.75017035749201"/>
    <n v="1.6567876264000001"/>
  </r>
  <r>
    <n v="830000"/>
    <n v="1400000"/>
    <n v="1400000"/>
    <x v="0"/>
    <x v="0"/>
    <s v="BR1-2"/>
    <s v="62-304.520 (9), F.A.C."/>
    <n v="0.67"/>
    <n v="0.72"/>
    <s v="US Air Force"/>
    <n v="0.61776345378298003"/>
    <n v="3339.65197712175"/>
    <n v="6.2272997334146796"/>
    <n v="0.83275082615106999"/>
    <n v="3.8469981910560902"/>
    <n v="0.51444302650370999"/>
    <n v="2063.11493981989"/>
    <n v="1730"/>
    <s v="Military"/>
    <n v="1730"/>
    <s v="US Air Force                                    Brevard County"/>
    <s v="US Air Force"/>
    <m/>
    <m/>
    <m/>
    <n v="0"/>
    <n v="1"/>
    <n v="3.8469981910560902"/>
    <n v="0.51444302650370999"/>
    <n v="2063.11493981989"/>
    <m/>
    <n v="-1"/>
    <n v="-1"/>
    <n v="-1"/>
    <n v="-1"/>
    <n v="0"/>
    <m/>
    <m/>
    <s v="Banana River A"/>
    <n v="-1"/>
    <m/>
    <m/>
    <n v="332"/>
    <x v="1"/>
    <m/>
    <x v="0"/>
    <m/>
    <n v="200.000000018626"/>
    <n v="1.6732481264000001"/>
  </r>
  <r>
    <n v="830000"/>
    <n v="1400000"/>
    <n v="1400000"/>
    <x v="0"/>
    <x v="0"/>
    <s v="BR1-2"/>
    <s v="62-304.520 (9), F.A.C."/>
    <n v="0.67"/>
    <n v="0.72"/>
    <s v="US Air Force"/>
    <n v="0.12040968143677"/>
    <n v="3344.84568901183"/>
    <n v="7.4889352816666097"/>
    <n v="0.98529507145563999"/>
    <n v="0.90174031156608003"/>
    <n v="0.11863906567519"/>
    <n v="402.75180386907499"/>
    <n v="1730"/>
    <s v="Military"/>
    <n v="1730"/>
    <s v="US Air Force                                    Brevard County"/>
    <s v="US Air Force"/>
    <m/>
    <m/>
    <m/>
    <n v="0"/>
    <n v="1"/>
    <n v="0.90174031156608003"/>
    <n v="0.11863906567519"/>
    <n v="2066.3234252150601"/>
    <m/>
    <n v="-1"/>
    <n v="-1"/>
    <n v="-1"/>
    <n v="-1"/>
    <n v="0"/>
    <m/>
    <m/>
    <s v="Banana River A"/>
    <n v="-1"/>
    <m/>
    <m/>
    <n v="332"/>
    <x v="1"/>
    <m/>
    <x v="0"/>
    <m/>
    <n v="93.3253436164932"/>
    <n v="1.6758503042999999"/>
  </r>
  <r>
    <n v="830000"/>
    <n v="1400000"/>
    <n v="1400000"/>
    <x v="0"/>
    <x v="0"/>
    <s v="BR1-2"/>
    <s v="62-304.520 (9), F.A.C."/>
    <n v="0.67"/>
    <n v="0.72"/>
    <s v="Natural Lands"/>
    <n v="0.617763453829"/>
    <n v="2590.46689169107"/>
    <n v="5.07894800657437"/>
    <n v="0.69510951140407995"/>
    <n v="3.1375884623593402"/>
    <n v="0.42941325255438001"/>
    <n v="1600.2957740407701"/>
    <n v="3200"/>
    <s v="Shrub and Brushland"/>
    <n v="3200"/>
    <s v="US Air Force                                    Brevard County"/>
    <s v="US Air Force"/>
    <m/>
    <m/>
    <s v="Natural Lands"/>
    <n v="0"/>
    <n v="1"/>
    <n v="3.1375884623593402"/>
    <n v="0.42941325255438001"/>
    <n v="1600.2957740407701"/>
    <m/>
    <n v="-1"/>
    <n v="-1"/>
    <n v="-1"/>
    <n v="-1"/>
    <n v="0"/>
    <m/>
    <m/>
    <s v="Banana River A"/>
    <n v="-1"/>
    <m/>
    <m/>
    <n v="332"/>
    <x v="1"/>
    <m/>
    <x v="0"/>
    <m/>
    <n v="200.000000026077"/>
    <n v="1.2978878946000001"/>
  </r>
  <r>
    <n v="830000"/>
    <n v="1400000"/>
    <n v="1400000"/>
    <x v="0"/>
    <x v="0"/>
    <s v="BR1-2"/>
    <s v="62-304.520 (9), F.A.C."/>
    <n v="0.67"/>
    <n v="0.72"/>
    <s v="Natural Lands"/>
    <n v="0.49412124400575003"/>
    <n v="2600.73925913123"/>
    <n v="5.3526819386997397"/>
    <n v="0.72211023111095995"/>
    <n v="2.64487385831743"/>
    <n v="0.35681000570582999"/>
    <n v="1285.0805180565201"/>
    <n v="3200"/>
    <s v="Shrub and Brushland"/>
    <n v="3200"/>
    <s v="US Air Force                                    Brevard County"/>
    <s v="US Air Force"/>
    <m/>
    <m/>
    <s v="Natural Lands"/>
    <n v="0"/>
    <n v="1"/>
    <n v="2.64487385831743"/>
    <n v="0.35681000570582999"/>
    <n v="1285.0805180565201"/>
    <m/>
    <n v="-1"/>
    <n v="-1"/>
    <n v="-1"/>
    <n v="-1"/>
    <n v="0"/>
    <m/>
    <m/>
    <s v="Banana River A"/>
    <n v="-1"/>
    <m/>
    <m/>
    <n v="332"/>
    <x v="1"/>
    <m/>
    <x v="0"/>
    <m/>
    <n v="182.649339073791"/>
    <n v="1.0422388629999999"/>
  </r>
  <r>
    <n v="830000"/>
    <n v="1400000"/>
    <n v="1400000"/>
    <x v="0"/>
    <x v="0"/>
    <s v="BR1-2"/>
    <s v="62-304.520 (9), F.A.C."/>
    <n v="0.67"/>
    <n v="0.72"/>
    <s v="Natural Lands"/>
    <n v="4.4938856520000002E-5"/>
    <n v="2600.73925913123"/>
    <n v="5.3526819386997397"/>
    <n v="0.72211023111095995"/>
    <n v="2.4054340567E-4"/>
    <n v="3.2450808070000002E-5"/>
    <n v="0.11687424843023"/>
    <n v="4210"/>
    <s v="Xeric oak"/>
    <n v="4210"/>
    <s v="US Air Force                                    Brevard County"/>
    <s v="US Air Force"/>
    <m/>
    <m/>
    <s v="Natural Lands"/>
    <n v="0"/>
    <n v="1"/>
    <n v="2.4054340567E-4"/>
    <n v="3.2450808070000002E-5"/>
    <n v="0.11687424843045"/>
    <m/>
    <n v="-1"/>
    <n v="-1"/>
    <n v="-1"/>
    <n v="-1"/>
    <n v="0"/>
    <m/>
    <m/>
    <s v="Banana River A"/>
    <n v="-1"/>
    <m/>
    <m/>
    <n v="332"/>
    <x v="1"/>
    <m/>
    <x v="0"/>
    <m/>
    <n v="2.1890082189945699"/>
    <n v="9.4788499999999995E-5"/>
  </r>
  <r>
    <n v="830000"/>
    <n v="1400000"/>
    <n v="1400000"/>
    <x v="0"/>
    <x v="0"/>
    <s v="BR1-2"/>
    <s v="62-304.520 (9), F.A.C."/>
    <n v="0.67"/>
    <n v="0.72"/>
    <s v="US Air Force"/>
    <n v="0.12359727069055999"/>
    <n v="2600.73925913123"/>
    <n v="5.3526819386997397"/>
    <n v="0.72211023111095995"/>
    <n v="0.66157687849797997"/>
    <n v="8.9250853703049998E-2"/>
    <n v="321.44427420643001"/>
    <n v="8140"/>
    <s v="Roads and Highways"/>
    <n v="8140"/>
    <s v="US Air Force                                    Brevard County"/>
    <s v="US Air Force"/>
    <m/>
    <m/>
    <m/>
    <n v="0"/>
    <n v="1"/>
    <n v="0.66157687849797997"/>
    <n v="8.9250853703049998E-2"/>
    <n v="321.44427420643001"/>
    <m/>
    <n v="-1"/>
    <n v="-1"/>
    <n v="-1"/>
    <n v="-1"/>
    <n v="0"/>
    <m/>
    <m/>
    <s v="Banana River A"/>
    <n v="-1"/>
    <m/>
    <m/>
    <n v="332"/>
    <x v="1"/>
    <m/>
    <x v="0"/>
    <m/>
    <n v="108.631955362206"/>
    <n v="0.26070095230000001"/>
  </r>
  <r>
    <n v="830000"/>
    <n v="1400000"/>
    <n v="1400000"/>
    <x v="0"/>
    <x v="0"/>
    <s v="BR1-2"/>
    <s v="62-304.520 (9), F.A.C."/>
    <n v="0.67"/>
    <n v="0.72"/>
    <s v="US Air Force"/>
    <n v="0.617763453829"/>
    <n v="3317.4534170782799"/>
    <n v="6.4256187351252603"/>
    <n v="0.87078769354368002"/>
    <n v="3.9695124227993599"/>
    <n v="0.53794081311534003"/>
    <n v="2049.4014808511201"/>
    <n v="1730"/>
    <s v="Military"/>
    <n v="1730"/>
    <s v="US Air Force                                    Brevard County"/>
    <s v="US Air Force"/>
    <m/>
    <m/>
    <m/>
    <n v="0"/>
    <n v="1"/>
    <n v="3.9695124227993599"/>
    <n v="0.53794081311534003"/>
    <n v="2049.4014808511201"/>
    <m/>
    <n v="-1"/>
    <n v="-1"/>
    <n v="-1"/>
    <n v="-1"/>
    <n v="0"/>
    <m/>
    <m/>
    <s v="Banana River A"/>
    <n v="-1"/>
    <m/>
    <m/>
    <n v="332"/>
    <x v="1"/>
    <m/>
    <x v="0"/>
    <m/>
    <n v="200.000000026077"/>
    <n v="1.6621260996"/>
  </r>
  <r>
    <n v="830000"/>
    <n v="1400000"/>
    <n v="1400000"/>
    <x v="0"/>
    <x v="0"/>
    <s v="BR1-2"/>
    <s v="62-304.520 (9), F.A.C."/>
    <n v="0.67"/>
    <n v="0.72"/>
    <s v="US Air Force"/>
    <n v="0.61776345375996"/>
    <n v="3345.3204460850902"/>
    <n v="6.6984627591002601"/>
    <n v="0.91452256974123003"/>
    <n v="4.1380654889442896"/>
    <n v="0.56495862122478002"/>
    <n v="2066.61671270736"/>
    <n v="1730"/>
    <s v="Military"/>
    <n v="1730"/>
    <s v="US Air Force                                    Brevard County"/>
    <s v="US Air Force"/>
    <m/>
    <m/>
    <m/>
    <n v="0"/>
    <n v="1"/>
    <n v="4.1380654889442896"/>
    <n v="0.56495862122478002"/>
    <n v="2066.61671270736"/>
    <m/>
    <n v="-1"/>
    <n v="-1"/>
    <n v="-1"/>
    <n v="-1"/>
    <n v="0"/>
    <m/>
    <m/>
    <s v="Banana River A"/>
    <n v="-1"/>
    <m/>
    <m/>
    <n v="332"/>
    <x v="1"/>
    <m/>
    <x v="0"/>
    <m/>
    <n v="200.00000001490099"/>
    <n v="1.6760881693"/>
  </r>
  <r>
    <n v="830000"/>
    <n v="1400000"/>
    <n v="1400000"/>
    <x v="0"/>
    <x v="0"/>
    <s v="BR1-2"/>
    <s v="62-304.520 (9), F.A.C."/>
    <n v="0.67"/>
    <n v="0.72"/>
    <s v="Natural Lands"/>
    <n v="0.61776345359886997"/>
    <n v="2378.2744607201898"/>
    <n v="4.6644089372832802"/>
    <n v="0.63802700436654003"/>
    <n v="2.88150137409357"/>
    <n v="0.39414976570681998"/>
    <n v="1469.2110444605"/>
    <n v="3200"/>
    <s v="Shrub and Brushland"/>
    <n v="3200"/>
    <s v="US Air Force                                    Brevard County"/>
    <s v="US Air Force"/>
    <m/>
    <m/>
    <s v="Natural Lands"/>
    <n v="0"/>
    <n v="1"/>
    <n v="2.88150137409357"/>
    <n v="0.39414976570681998"/>
    <n v="1469.2110444605"/>
    <m/>
    <n v="-1"/>
    <n v="-1"/>
    <n v="-1"/>
    <n v="-1"/>
    <n v="0"/>
    <m/>
    <m/>
    <s v="Banana River A"/>
    <n v="-1"/>
    <m/>
    <m/>
    <n v="332"/>
    <x v="1"/>
    <m/>
    <x v="0"/>
    <m/>
    <n v="199.99999998882399"/>
    <n v="1.1915742453"/>
  </r>
  <r>
    <n v="830000"/>
    <n v="1400000"/>
    <n v="1400000"/>
    <x v="0"/>
    <x v="0"/>
    <s v="BR1-2"/>
    <s v="62-304.520 (9), F.A.C."/>
    <n v="0.67"/>
    <n v="0.72"/>
    <s v="US Air Force"/>
    <n v="0.617763453829"/>
    <n v="3336.16017687775"/>
    <n v="7.1695332288699802"/>
    <n v="0.95586404120323998"/>
    <n v="4.4290756098085602"/>
    <n v="0.59049787148467003"/>
    <n v="2060.9578333947902"/>
    <n v="1730"/>
    <s v="Military"/>
    <n v="1730"/>
    <s v="US Air Force                                    Brevard County"/>
    <s v="US Air Force"/>
    <m/>
    <m/>
    <m/>
    <n v="0"/>
    <n v="1"/>
    <n v="4.4290756098085602"/>
    <n v="0.59049787148467003"/>
    <n v="2060.9578333947902"/>
    <m/>
    <n v="-1"/>
    <n v="-1"/>
    <n v="-1"/>
    <n v="-1"/>
    <n v="0"/>
    <m/>
    <m/>
    <s v="Banana River A"/>
    <n v="-1"/>
    <m/>
    <m/>
    <n v="332"/>
    <x v="1"/>
    <m/>
    <x v="0"/>
    <m/>
    <n v="200.000000026077"/>
    <n v="1.6714986483000001"/>
  </r>
  <r>
    <n v="830000"/>
    <n v="1400000"/>
    <n v="1400000"/>
    <x v="0"/>
    <x v="0"/>
    <s v="BR1-2"/>
    <s v="62-304.520 (9), F.A.C."/>
    <n v="0.67"/>
    <n v="0.72"/>
    <s v="Natural Lands"/>
    <n v="1.2344658502500001E-3"/>
    <n v="3336.3463988533399"/>
    <n v="7.1687658229283304"/>
    <n v="0.95580607461061995"/>
    <n v="8.8495965968499995E-3"/>
    <n v="1.1799099585700001E-3"/>
    <n v="4.1186056939956801"/>
    <n v="3200"/>
    <s v="Shrub and Brushland"/>
    <n v="3200"/>
    <s v="US Air Force                                    Brevard County"/>
    <s v="US Air Force"/>
    <m/>
    <m/>
    <s v="Natural Lands"/>
    <n v="0"/>
    <n v="1"/>
    <n v="8.8495965968499995E-3"/>
    <n v="1.1799099585700001E-3"/>
    <n v="4.1186056939965203"/>
    <m/>
    <n v="-1"/>
    <n v="-1"/>
    <n v="-1"/>
    <n v="-1"/>
    <n v="0"/>
    <m/>
    <m/>
    <s v="Banana River A"/>
    <n v="-1"/>
    <m/>
    <m/>
    <n v="332"/>
    <x v="1"/>
    <m/>
    <x v="0"/>
    <m/>
    <n v="10.644990448042201"/>
    <n v="3.3403128000000001E-3"/>
  </r>
  <r>
    <n v="830000"/>
    <n v="1400000"/>
    <n v="1400000"/>
    <x v="0"/>
    <x v="0"/>
    <s v="BR1-2"/>
    <s v="62-304.520 (9), F.A.C."/>
    <n v="0.67"/>
    <n v="0.72"/>
    <s v="US Air Force"/>
    <n v="0.61652904200438996"/>
    <n v="3336.3463988533399"/>
    <n v="7.1687658229283304"/>
    <n v="0.95580607461061995"/>
    <n v="4.4197523251638202"/>
    <n v="0.58928220352166005"/>
    <n v="2056.9544490798498"/>
    <n v="1730"/>
    <s v="Military"/>
    <n v="1730"/>
    <s v="US Air Force                                    Brevard County"/>
    <s v="US Air Force"/>
    <m/>
    <m/>
    <m/>
    <n v="0"/>
    <n v="1"/>
    <n v="4.4197523251638202"/>
    <n v="0.58928220352166005"/>
    <n v="2056.9544490798498"/>
    <m/>
    <n v="-1"/>
    <n v="-1"/>
    <n v="-1"/>
    <n v="-1"/>
    <n v="0"/>
    <m/>
    <m/>
    <s v="Banana River A"/>
    <n v="-1"/>
    <m/>
    <m/>
    <n v="332"/>
    <x v="1"/>
    <m/>
    <x v="0"/>
    <m/>
    <n v="203.047139994948"/>
    <n v="1.6682517834999999"/>
  </r>
  <r>
    <n v="830000"/>
    <n v="1400000"/>
    <n v="1400000"/>
    <x v="0"/>
    <x v="0"/>
    <s v="BR1-2"/>
    <s v="62-304.520 (9), F.A.C."/>
    <n v="0.67"/>
    <n v="0.72"/>
    <s v="US Air Force"/>
    <n v="3.1323317428899999E-3"/>
    <n v="3295.6790523489599"/>
    <n v="7.0896666001208297"/>
    <n v="0.94490420155063004"/>
    <n v="2.2207187738070001E-2"/>
    <n v="2.9597534245000001E-3"/>
    <n v="10.3231601100536"/>
    <n v="1730"/>
    <s v="Military"/>
    <n v="1730"/>
    <s v="US Air Force                                    Brevard County"/>
    <s v="US Air Force"/>
    <m/>
    <m/>
    <m/>
    <n v="0"/>
    <n v="1"/>
    <n v="2.2207187738070001E-2"/>
    <n v="2.9597534245000001E-3"/>
    <n v="2035.95007318086"/>
    <m/>
    <n v="-1"/>
    <n v="-1"/>
    <n v="-1"/>
    <n v="-1"/>
    <n v="0"/>
    <m/>
    <m/>
    <s v="Banana River A"/>
    <n v="-1"/>
    <m/>
    <m/>
    <n v="332"/>
    <x v="1"/>
    <m/>
    <x v="0"/>
    <m/>
    <n v="17.4767089184494"/>
    <n v="1.6512166044000001"/>
  </r>
  <r>
    <n v="830000"/>
    <n v="1400000"/>
    <n v="1400000"/>
    <x v="0"/>
    <x v="0"/>
    <s v="BR1-2"/>
    <s v="62-304.520 (9), F.A.C."/>
    <n v="0.67"/>
    <n v="0.72"/>
    <s v="Natural Lands"/>
    <n v="0.61776345378298003"/>
    <n v="2730.2505604953999"/>
    <n v="5.3520157371028096"/>
    <n v="0.73271443955683002"/>
    <n v="3.3062797264535"/>
    <n v="0.45264420281729001"/>
    <n v="1686.64901594456"/>
    <n v="3200"/>
    <s v="Shrub and Brushland"/>
    <n v="3200"/>
    <s v="US Air Force                                    Brevard County"/>
    <s v="US Air Force"/>
    <m/>
    <m/>
    <s v="Natural Lands"/>
    <n v="0"/>
    <n v="1"/>
    <n v="3.3062797264535"/>
    <n v="0.45264420281729001"/>
    <n v="1686.64901594456"/>
    <m/>
    <n v="-1"/>
    <n v="-1"/>
    <n v="-1"/>
    <n v="-1"/>
    <n v="0"/>
    <m/>
    <m/>
    <s v="Banana River A"/>
    <n v="-1"/>
    <m/>
    <m/>
    <n v="332"/>
    <x v="1"/>
    <m/>
    <x v="0"/>
    <m/>
    <n v="200.000000018626"/>
    <n v="1.3679229651"/>
  </r>
  <r>
    <n v="830000"/>
    <n v="1400000"/>
    <n v="1400000"/>
    <x v="0"/>
    <x v="0"/>
    <s v="BR1-2"/>
    <s v="62-304.520 (9), F.A.C."/>
    <n v="0.67"/>
    <n v="0.72"/>
    <s v="Natural Lands"/>
    <n v="6.9706855060000004E-5"/>
    <n v="2339.9610752297699"/>
    <n v="4.6930075217749003"/>
    <n v="0.63761607226030004"/>
    <n v="3.2713479511000001E-4"/>
    <n v="4.4446211129999999E-5"/>
    <n v="0.16311132751707999"/>
    <n v="3200"/>
    <s v="Shrub and Brushland"/>
    <n v="3200"/>
    <s v="US Air Force                                    Brevard County"/>
    <s v="US Air Force"/>
    <m/>
    <m/>
    <s v="Natural Lands"/>
    <n v="0"/>
    <n v="1"/>
    <n v="3.2713479511000001E-4"/>
    <n v="4.4446211129999999E-5"/>
    <n v="0.16311132751592"/>
    <m/>
    <n v="-1"/>
    <n v="-1"/>
    <n v="-1"/>
    <n v="-1"/>
    <n v="0"/>
    <m/>
    <m/>
    <s v="Banana River A"/>
    <n v="-1"/>
    <m/>
    <m/>
    <n v="332"/>
    <x v="1"/>
    <m/>
    <x v="0"/>
    <m/>
    <n v="2.6343798727085002"/>
    <n v="1.3228820000000001E-4"/>
  </r>
  <r>
    <n v="830000"/>
    <n v="1400000"/>
    <n v="1400000"/>
    <x v="0"/>
    <x v="0"/>
    <s v="BR1-2"/>
    <s v="62-304.520 (9), F.A.C."/>
    <n v="0.67"/>
    <n v="0.72"/>
    <s v="Natural Lands"/>
    <n v="0.47099517015492998"/>
    <n v="2339.9610752297699"/>
    <n v="4.6930075217749003"/>
    <n v="0.63761607226030004"/>
    <n v="2.2103838762567398"/>
    <n v="0.30031409044774998"/>
    <n v="1102.1103647837599"/>
    <n v="3200"/>
    <s v="Shrub and Brushland"/>
    <n v="3200"/>
    <s v="US Air Force                                    Brevard County"/>
    <s v="US Air Force"/>
    <m/>
    <m/>
    <s v="Natural Lands"/>
    <n v="0"/>
    <n v="1"/>
    <n v="2.2103838762567398"/>
    <n v="0.30031409044774998"/>
    <n v="1326.6546664822199"/>
    <m/>
    <n v="-1"/>
    <n v="-1"/>
    <n v="-1"/>
    <n v="-1"/>
    <n v="0"/>
    <m/>
    <m/>
    <s v="Banana River A"/>
    <n v="-1"/>
    <m/>
    <m/>
    <n v="332"/>
    <x v="1"/>
    <m/>
    <x v="0"/>
    <m/>
    <n v="172.39254236578199"/>
    <n v="1.0759567449"/>
  </r>
  <r>
    <n v="830000"/>
    <n v="1400000"/>
    <n v="1400000"/>
    <x v="0"/>
    <x v="0"/>
    <s v="BR1-2"/>
    <s v="62-304.520 (9), F.A.C."/>
    <n v="0.67"/>
    <n v="0.72"/>
    <s v="US Air Force"/>
    <n v="5.073787683191E-2"/>
    <n v="2339.9610752297699"/>
    <n v="4.6930075217749003"/>
    <n v="0.63761607226030004"/>
    <n v="0.23811323761104"/>
    <n v="3.235128574039E-2"/>
    <n v="118.724656826474"/>
    <n v="8140"/>
    <s v="Roads and Highways"/>
    <n v="8140"/>
    <s v="US Air Force                                    Brevard County"/>
    <s v="US Air Force"/>
    <m/>
    <m/>
    <m/>
    <n v="0"/>
    <n v="1"/>
    <n v="0.23811323761104"/>
    <n v="3.235128574039E-2"/>
    <n v="118.72465682647299"/>
    <m/>
    <n v="-1"/>
    <n v="-1"/>
    <n v="-1"/>
    <n v="-1"/>
    <n v="0"/>
    <m/>
    <m/>
    <s v="Banana River A"/>
    <n v="-1"/>
    <m/>
    <m/>
    <n v="332"/>
    <x v="1"/>
    <m/>
    <x v="0"/>
    <m/>
    <n v="70.783944284331895"/>
    <n v="9.6289259399999994E-2"/>
  </r>
  <r>
    <n v="830000"/>
    <n v="1400000"/>
    <n v="1400000"/>
    <x v="0"/>
    <x v="0"/>
    <s v="BR1-2"/>
    <s v="62-304.520 (9), F.A.C."/>
    <n v="0.67"/>
    <n v="0.72"/>
    <s v="Natural Lands"/>
    <n v="2.5667523099000001E-4"/>
    <n v="2162.45724561511"/>
    <n v="4.2575674875121301"/>
    <n v="0.74801904848690004"/>
    <n v="1.0928121183099999E-3"/>
    <n v="1.9199796205000001E-4"/>
    <n v="0.55504921302425003"/>
    <n v="3100"/>
    <s v="Herbaceous Dry Prairie"/>
    <n v="3100"/>
    <s v="US Air Force                                    Brevard County"/>
    <s v="US Air Force"/>
    <m/>
    <m/>
    <s v="Natural Lands"/>
    <n v="0"/>
    <n v="1"/>
    <n v="1.0928121183099999E-3"/>
    <n v="1.9199796205000001E-4"/>
    <n v="89.543018522859199"/>
    <m/>
    <n v="-1"/>
    <n v="-1"/>
    <n v="-1"/>
    <n v="-1"/>
    <n v="0"/>
    <m/>
    <m/>
    <s v="Banana River A"/>
    <n v="-1"/>
    <m/>
    <m/>
    <n v="332"/>
    <x v="1"/>
    <m/>
    <x v="0"/>
    <m/>
    <n v="5.2898091602847401"/>
    <n v="7.2622074999999994E-2"/>
  </r>
  <r>
    <n v="830000"/>
    <n v="1400000"/>
    <n v="1400000"/>
    <x v="0"/>
    <x v="0"/>
    <s v="BR1-2"/>
    <s v="62-304.520 (9), F.A.C."/>
    <n v="0.67"/>
    <n v="0.72"/>
    <s v="US Air Force"/>
    <n v="0.16968748782723"/>
    <n v="3358.6259574421201"/>
    <n v="7.2866110565131796"/>
    <n v="0.97002251512491"/>
    <n v="1.23644672495389"/>
    <n v="0.1646006837274"/>
    <n v="569.91680126970095"/>
    <n v="1730"/>
    <s v="Military"/>
    <n v="1730"/>
    <s v="US Air Force                                    Brevard County"/>
    <s v="US Air Force"/>
    <m/>
    <m/>
    <m/>
    <n v="0"/>
    <n v="1"/>
    <n v="1.23644672495389"/>
    <n v="0.1646006837274"/>
    <n v="569.91680126970095"/>
    <m/>
    <n v="-1"/>
    <n v="-1"/>
    <n v="-1"/>
    <n v="-1"/>
    <n v="0"/>
    <m/>
    <m/>
    <s v="Banana River A"/>
    <n v="-1"/>
    <m/>
    <m/>
    <n v="332"/>
    <x v="1"/>
    <m/>
    <x v="0"/>
    <m/>
    <n v="129.992835168884"/>
    <n v="0.46221962799999999"/>
  </r>
  <r>
    <n v="830000"/>
    <n v="1400000"/>
    <n v="1400000"/>
    <x v="0"/>
    <x v="0"/>
    <s v="BR1-2"/>
    <s v="62-304.520 (9), F.A.C."/>
    <n v="0.67"/>
    <n v="0.72"/>
    <s v="US Air Force"/>
    <n v="0.16704670042705999"/>
    <n v="3358.6259574421201"/>
    <n v="7.2866110565131796"/>
    <n v="0.97002251512491"/>
    <n v="1.21720433428589"/>
    <n v="0.16203906049156999"/>
    <n v="561.04738415939801"/>
    <n v="1730"/>
    <s v="Military"/>
    <n v="1730"/>
    <s v="US Air Force                                    Brevard County"/>
    <s v="US Air Force"/>
    <m/>
    <m/>
    <m/>
    <n v="0"/>
    <n v="1"/>
    <n v="1.21720433428589"/>
    <n v="0.16203906049156999"/>
    <n v="561.04738415939801"/>
    <m/>
    <n v="-1"/>
    <n v="-1"/>
    <n v="-1"/>
    <n v="-1"/>
    <n v="0"/>
    <m/>
    <m/>
    <s v="Banana River A"/>
    <n v="-1"/>
    <m/>
    <m/>
    <n v="332"/>
    <x v="1"/>
    <m/>
    <x v="0"/>
    <m/>
    <n v="129.43789953520599"/>
    <n v="0.4550262645"/>
  </r>
  <r>
    <n v="830000"/>
    <n v="1400000"/>
    <n v="1400000"/>
    <x v="0"/>
    <x v="0"/>
    <s v="BR1-2"/>
    <s v="62-304.520 (9), F.A.C."/>
    <n v="0.67"/>
    <n v="0.72"/>
    <s v="US Air Force"/>
    <n v="0.28102930096944001"/>
    <n v="3358.6259574421201"/>
    <n v="7.2866110565131796"/>
    <n v="0.97002251512491"/>
    <n v="2.04775121164809"/>
    <n v="0.27260474935016998"/>
    <n v="943.87230503777505"/>
    <n v="8140"/>
    <s v="Roads and Highways"/>
    <n v="8140"/>
    <s v="US Air Force                                    Brevard County"/>
    <s v="US Air Force"/>
    <m/>
    <m/>
    <m/>
    <n v="0"/>
    <n v="1"/>
    <n v="2.04775121164809"/>
    <n v="0.27260474935016998"/>
    <n v="943.87230503777505"/>
    <m/>
    <n v="-1"/>
    <n v="-1"/>
    <n v="-1"/>
    <n v="-1"/>
    <n v="0"/>
    <m/>
    <m/>
    <s v="Banana River A"/>
    <n v="-1"/>
    <m/>
    <m/>
    <n v="332"/>
    <x v="1"/>
    <m/>
    <x v="0"/>
    <m/>
    <n v="157.97882148142901"/>
    <n v="0.76550876320000005"/>
  </r>
  <r>
    <n v="830000"/>
    <n v="1400000"/>
    <n v="1400000"/>
    <x v="0"/>
    <x v="0"/>
    <s v="BR1-2"/>
    <s v="62-304.520 (9), F.A.C."/>
    <n v="0.67"/>
    <n v="0.72"/>
    <s v="US Air Force"/>
    <n v="0.47049633416339998"/>
    <n v="3308.2380262760598"/>
    <n v="7.11147633670166"/>
    <n v="0.94803848659578005"/>
    <n v="3.3459235469079198"/>
    <n v="0.44604863258913002"/>
    <n v="1556.5138639028601"/>
    <n v="1730"/>
    <s v="Military"/>
    <n v="1730"/>
    <s v="US Air Force                                    Brevard County"/>
    <s v="US Air Force"/>
    <m/>
    <m/>
    <m/>
    <n v="0"/>
    <n v="1"/>
    <n v="3.3459235469079198"/>
    <n v="0.44604863258913002"/>
    <n v="2043.70854889622"/>
    <m/>
    <n v="-1"/>
    <n v="-1"/>
    <n v="-1"/>
    <n v="-1"/>
    <n v="0"/>
    <m/>
    <m/>
    <s v="Banana River A"/>
    <n v="-1"/>
    <m/>
    <m/>
    <n v="332"/>
    <x v="1"/>
    <m/>
    <x v="0"/>
    <m/>
    <n v="180.106788201526"/>
    <n v="1.657508961"/>
  </r>
  <r>
    <n v="830000"/>
    <n v="1400000"/>
    <n v="1400000"/>
    <x v="0"/>
    <x v="0"/>
    <s v="BR1-2"/>
    <s v="62-304.520 (9), F.A.C."/>
    <n v="0.67"/>
    <n v="0.72"/>
    <s v="Natural Lands"/>
    <n v="0.61776345341476002"/>
    <n v="2582.53792814904"/>
    <n v="5.0634266961987402"/>
    <n v="0.69297954067401002"/>
    <n v="3.12799996195624"/>
    <n v="0.42809743419254997"/>
    <n v="1595.39754906796"/>
    <n v="3200"/>
    <s v="Shrub and Brushland"/>
    <n v="3200"/>
    <s v="US Air Force                                    Brevard County"/>
    <s v="US Air Force"/>
    <m/>
    <m/>
    <s v="Natural Lands"/>
    <n v="0"/>
    <n v="1"/>
    <n v="3.12799996195624"/>
    <n v="0.42809743419254997"/>
    <n v="1595.39754906796"/>
    <m/>
    <n v="-1"/>
    <n v="-1"/>
    <n v="-1"/>
    <n v="-1"/>
    <n v="0"/>
    <m/>
    <m/>
    <s v="Banana River A"/>
    <n v="-1"/>
    <m/>
    <m/>
    <n v="332"/>
    <x v="1"/>
    <m/>
    <x v="0"/>
    <m/>
    <n v="199.99999995902101"/>
    <n v="1.2939152871999999"/>
  </r>
  <r>
    <n v="830000"/>
    <n v="1400000"/>
    <n v="1400000"/>
    <x v="0"/>
    <x v="0"/>
    <s v="BR1-2"/>
    <s v="62-304.520 (9), F.A.C."/>
    <n v="0.67"/>
    <n v="0.72"/>
    <s v="US Air Force"/>
    <n v="8.4787538234759999E-2"/>
    <n v="3360.8271064671098"/>
    <n v="7.2201644699570702"/>
    <n v="0.96271839386756997"/>
    <n v="0.61217997105774002"/>
    <n v="8.1626522629349996E-2"/>
    <n v="284.95625679000102"/>
    <n v="1730"/>
    <s v="Military"/>
    <n v="1730"/>
    <s v="US Air Force                                    Brevard County"/>
    <s v="US Air Force"/>
    <m/>
    <m/>
    <m/>
    <n v="0"/>
    <n v="1"/>
    <n v="0.61217997105774002"/>
    <n v="8.1626522629349996E-2"/>
    <n v="2076.1961604718599"/>
    <m/>
    <n v="-1"/>
    <n v="-1"/>
    <n v="-1"/>
    <n v="-1"/>
    <n v="0"/>
    <m/>
    <m/>
    <s v="Banana River A"/>
    <n v="-1"/>
    <m/>
    <m/>
    <n v="332"/>
    <x v="1"/>
    <m/>
    <x v="0"/>
    <m/>
    <n v="92.815541172974093"/>
    <n v="1.6838573888999999"/>
  </r>
  <r>
    <n v="830000"/>
    <n v="1400000"/>
    <n v="1400000"/>
    <x v="0"/>
    <x v="0"/>
    <s v="BR1-2"/>
    <s v="62-304.520 (9), F.A.C."/>
    <n v="0.67"/>
    <n v="0.72"/>
    <s v="Natural Lands"/>
    <n v="0.61711770193365001"/>
    <n v="2353.1647970262502"/>
    <n v="4.6166713842611298"/>
    <n v="0.6313993049344"/>
    <n v="2.8490296352381099"/>
    <n v="0.38964768806362998"/>
    <n v="1452.17965181202"/>
    <n v="3200"/>
    <s v="Shrub and Brushland"/>
    <n v="3200"/>
    <s v="US Air Force                                    Brevard County"/>
    <s v="US Air Force"/>
    <m/>
    <m/>
    <s v="Natural Lands"/>
    <n v="0"/>
    <n v="1"/>
    <n v="2.8490296352381099"/>
    <n v="0.38964768806362998"/>
    <n v="1452.17965181202"/>
    <m/>
    <n v="-1"/>
    <n v="-1"/>
    <n v="-1"/>
    <n v="-1"/>
    <n v="0"/>
    <m/>
    <m/>
    <s v="Banana River A"/>
    <n v="-1"/>
    <m/>
    <m/>
    <n v="332"/>
    <x v="1"/>
    <m/>
    <x v="0"/>
    <m/>
    <n v="198.696323949781"/>
    <n v="1.1777612747999999"/>
  </r>
  <r>
    <n v="830000"/>
    <n v="1400000"/>
    <n v="1400000"/>
    <x v="0"/>
    <x v="0"/>
    <s v="BR1-2"/>
    <s v="62-304.520 (9), F.A.C."/>
    <n v="0.67"/>
    <n v="0.72"/>
    <s v="US Air Force"/>
    <n v="6.4575184932000004E-4"/>
    <n v="2353.1647970262502"/>
    <n v="4.6166713842611298"/>
    <n v="0.6313993049344"/>
    <n v="2.9812240840899999E-3"/>
    <n v="4.0772726881999999E-4"/>
    <n v="1.51956051943913"/>
    <n v="8140"/>
    <s v="Roads and Highways"/>
    <n v="8140"/>
    <s v="US Air Force                                    Brevard County"/>
    <s v="US Air Force"/>
    <m/>
    <m/>
    <m/>
    <n v="0"/>
    <n v="1"/>
    <n v="2.9812240840899999E-3"/>
    <n v="4.0772726881999999E-4"/>
    <n v="1.51956051943963"/>
    <m/>
    <n v="-1"/>
    <n v="-1"/>
    <n v="-1"/>
    <n v="-1"/>
    <n v="0"/>
    <m/>
    <m/>
    <s v="Banana River A"/>
    <n v="-1"/>
    <m/>
    <m/>
    <n v="332"/>
    <x v="1"/>
    <m/>
    <x v="0"/>
    <m/>
    <n v="8.0181421785928606"/>
    <n v="1.2324091999999999E-3"/>
  </r>
  <r>
    <n v="830000"/>
    <n v="1400000"/>
    <n v="1400000"/>
    <x v="0"/>
    <x v="0"/>
    <s v="BR1-2"/>
    <s v="62-304.520 (9), F.A.C."/>
    <n v="0.67"/>
    <n v="0.72"/>
    <s v="US Air Force"/>
    <n v="0.61776345373694996"/>
    <n v="3301.7268071835401"/>
    <n v="6.1640636262108197"/>
    <n v="0.82494694269746005"/>
    <n v="3.8079332347823298"/>
    <n v="0.50962207247052005"/>
    <n v="2039.68615570159"/>
    <n v="1730"/>
    <s v="Military"/>
    <n v="1730"/>
    <s v="US Air Force                                    Brevard County"/>
    <s v="US Air Force"/>
    <m/>
    <m/>
    <m/>
    <n v="0"/>
    <n v="1"/>
    <n v="3.8079332347823298"/>
    <n v="0.50962207247052005"/>
    <n v="2039.68615570159"/>
    <m/>
    <n v="-1"/>
    <n v="-1"/>
    <n v="-1"/>
    <n v="-1"/>
    <n v="0"/>
    <m/>
    <m/>
    <s v="Banana River A"/>
    <n v="-1"/>
    <m/>
    <m/>
    <n v="332"/>
    <x v="1"/>
    <m/>
    <x v="0"/>
    <m/>
    <n v="200.00000001117499"/>
    <n v="1.6542466793999999"/>
  </r>
  <r>
    <n v="830000"/>
    <n v="1400000"/>
    <n v="1400000"/>
    <x v="0"/>
    <x v="0"/>
    <s v="BR1-2"/>
    <s v="62-304.520 (9), F.A.C."/>
    <n v="0.67"/>
    <n v="0.72"/>
    <s v="US Air Force"/>
    <n v="0.61270722899061003"/>
    <n v="3323.37578682495"/>
    <n v="6.2263344037920403"/>
    <n v="0.83539805456833005"/>
    <n v="3.8149200993163501"/>
    <n v="0.51185442711870999"/>
    <n v="2036.2563692400199"/>
    <n v="1730"/>
    <s v="Military"/>
    <n v="1730"/>
    <s v="US Air Force                                    Brevard County"/>
    <s v="US Air Force"/>
    <m/>
    <m/>
    <m/>
    <n v="0"/>
    <n v="1"/>
    <n v="3.8149200993163501"/>
    <n v="0.51185442711870999"/>
    <n v="2036.2563692400199"/>
    <m/>
    <n v="-1"/>
    <n v="-1"/>
    <n v="-1"/>
    <n v="-1"/>
    <n v="0"/>
    <m/>
    <m/>
    <s v="Banana River A"/>
    <n v="-1"/>
    <m/>
    <m/>
    <n v="332"/>
    <x v="1"/>
    <m/>
    <x v="0"/>
    <m/>
    <n v="196.34975711185299"/>
    <n v="1.6514650197"/>
  </r>
  <r>
    <n v="830000"/>
    <n v="1400000"/>
    <n v="1400000"/>
    <x v="0"/>
    <x v="0"/>
    <s v="BR1-2"/>
    <s v="62-304.520 (9), F.A.C."/>
    <n v="0.67"/>
    <n v="0.72"/>
    <s v="US Air Force"/>
    <n v="5.0562587027300002E-3"/>
    <n v="3323.37578682495"/>
    <n v="6.2263344037920403"/>
    <n v="0.83539805456833005"/>
    <n v="3.1481957515279997E-2"/>
    <n v="4.22398868365E-3"/>
    <n v="16.803847744579102"/>
    <n v="8140"/>
    <s v="Roads and Highways"/>
    <n v="8140"/>
    <s v="US Air Force                                    Brevard County"/>
    <s v="US Air Force"/>
    <m/>
    <m/>
    <m/>
    <n v="0"/>
    <n v="1"/>
    <n v="3.1481957515279997E-2"/>
    <n v="4.22398868365E-3"/>
    <n v="16.803847744580199"/>
    <m/>
    <n v="-1"/>
    <n v="-1"/>
    <n v="-1"/>
    <n v="-1"/>
    <n v="0"/>
    <m/>
    <m/>
    <s v="Banana River A"/>
    <n v="-1"/>
    <m/>
    <m/>
    <n v="332"/>
    <x v="1"/>
    <m/>
    <x v="0"/>
    <m/>
    <n v="22.422537717266"/>
    <n v="1.36284248E-2"/>
  </r>
  <r>
    <n v="830000"/>
    <n v="1400000"/>
    <n v="1400000"/>
    <x v="0"/>
    <x v="0"/>
    <s v="BR1-2"/>
    <s v="62-304.520 (9), F.A.C."/>
    <n v="0.67"/>
    <n v="0.72"/>
    <s v="US Air Force"/>
    <n v="0.61776345348380002"/>
    <n v="3357.80112453028"/>
    <n v="6.7232265998590997"/>
    <n v="0.91791414928407"/>
    <n v="4.1533636828831302"/>
    <n v="0.56705381486337003"/>
    <n v="2074.32681880163"/>
    <n v="1730"/>
    <s v="Military"/>
    <n v="1730"/>
    <s v="US Air Force                                    Brevard County"/>
    <s v="US Air Force"/>
    <m/>
    <m/>
    <m/>
    <n v="0"/>
    <n v="1"/>
    <n v="4.1533636828831302"/>
    <n v="0.56705381486337003"/>
    <n v="2074.32681880163"/>
    <m/>
    <n v="-1"/>
    <n v="-1"/>
    <n v="-1"/>
    <n v="-1"/>
    <n v="0"/>
    <m/>
    <m/>
    <s v="Banana River A"/>
    <n v="-1"/>
    <m/>
    <m/>
    <n v="332"/>
    <x v="1"/>
    <m/>
    <x v="0"/>
    <m/>
    <n v="199.999999970197"/>
    <n v="1.6823412967"/>
  </r>
  <r>
    <n v="830000"/>
    <n v="1400000"/>
    <n v="1400000"/>
    <x v="0"/>
    <x v="0"/>
    <s v="BR1-2"/>
    <s v="62-304.520 (9), F.A.C."/>
    <n v="0.67"/>
    <n v="0.72"/>
    <s v="US Air Force"/>
    <n v="0.617763453829"/>
    <n v="3342.2524492113998"/>
    <n v="6.2531071366802999"/>
    <n v="0.83802966089594"/>
    <n v="3.8629410619184399"/>
    <n v="0.51770409772623005"/>
    <n v="2064.7214165932901"/>
    <n v="1730"/>
    <s v="Military"/>
    <n v="1730"/>
    <s v="US Air Force                                    Brevard County"/>
    <s v="US Air Force"/>
    <m/>
    <m/>
    <m/>
    <n v="0"/>
    <n v="1"/>
    <n v="3.8629410619184399"/>
    <n v="0.51770409772623005"/>
    <n v="2064.7214165932901"/>
    <m/>
    <n v="-1"/>
    <n v="-1"/>
    <n v="-1"/>
    <n v="-1"/>
    <n v="0"/>
    <m/>
    <m/>
    <s v="Banana River A"/>
    <n v="-1"/>
    <m/>
    <m/>
    <n v="332"/>
    <x v="1"/>
    <m/>
    <x v="0"/>
    <m/>
    <n v="200.000000026077"/>
    <n v="1.6745510271999999"/>
  </r>
  <r>
    <n v="830000"/>
    <n v="1400000"/>
    <n v="1400000"/>
    <x v="0"/>
    <x v="0"/>
    <s v="BR1-2"/>
    <s v="62-304.520 (9), F.A.C."/>
    <n v="0.67"/>
    <n v="0.72"/>
    <s v="Natural Lands"/>
    <n v="8.5326328025700001E-3"/>
    <n v="3272.0821083726801"/>
    <n v="5.9957234437492302"/>
    <n v="0.79889010756432999"/>
    <n v="5.115930653129E-2"/>
    <n v="6.8166359374500001E-3"/>
    <n v="27.919475130616199"/>
    <n v="5300"/>
    <s v="Reservoirs"/>
    <n v="5300"/>
    <s v="US Air Force                                    Brevard County"/>
    <s v="US Air Force"/>
    <m/>
    <m/>
    <s v="Natural Lands"/>
    <n v="0"/>
    <n v="1"/>
    <n v="5.115930653129E-2"/>
    <n v="6.8166359374500001E-3"/>
    <n v="27.9194751306173"/>
    <m/>
    <n v="-1"/>
    <n v="-1"/>
    <n v="-1"/>
    <n v="-1"/>
    <n v="0"/>
    <m/>
    <m/>
    <s v="Banana River A"/>
    <n v="-1"/>
    <m/>
    <m/>
    <n v="332"/>
    <x v="1"/>
    <m/>
    <x v="0"/>
    <m/>
    <n v="28.4141799969982"/>
    <n v="2.2643532099999999E-2"/>
  </r>
  <r>
    <n v="830000"/>
    <n v="1400000"/>
    <n v="1400000"/>
    <x v="0"/>
    <x v="0"/>
    <s v="BR1-2"/>
    <s v="62-304.520 (9), F.A.C."/>
    <n v="0.67"/>
    <n v="0.72"/>
    <s v="US Air Force"/>
    <n v="0.50727534021081999"/>
    <n v="3272.0821083726801"/>
    <n v="5.9957234437492302"/>
    <n v="0.79889010756432999"/>
    <n v="3.0414826497379002"/>
    <n v="0.40525725110575"/>
    <n v="1659.84656472249"/>
    <n v="1730"/>
    <s v="Military"/>
    <n v="1730"/>
    <s v="US Air Force                                    Brevard County"/>
    <s v="US Air Force"/>
    <m/>
    <m/>
    <m/>
    <n v="0"/>
    <n v="1"/>
    <n v="3.0414826497379002"/>
    <n v="0.40525725110575"/>
    <n v="1928.28132164045"/>
    <m/>
    <n v="-1"/>
    <n v="-1"/>
    <n v="-1"/>
    <n v="-1"/>
    <n v="0"/>
    <m/>
    <m/>
    <s v="Banana River A"/>
    <n v="-1"/>
    <m/>
    <m/>
    <n v="332"/>
    <x v="1"/>
    <m/>
    <x v="0"/>
    <m/>
    <n v="180.90863181971699"/>
    <n v="1.5638940159000001"/>
  </r>
  <r>
    <n v="830000"/>
    <n v="1400000"/>
    <n v="1400000"/>
    <x v="0"/>
    <x v="0"/>
    <s v="BR1-2"/>
    <s v="62-304.520 (9), F.A.C."/>
    <n v="0.67"/>
    <n v="0.72"/>
    <s v="Natural Lands"/>
    <n v="1.225715351366E-2"/>
    <n v="1701.80041679228"/>
    <n v="0.25363069380084002"/>
    <n v="2.8020883958800001E-3"/>
    <n v="3.1087903496900002E-3"/>
    <n v="3.4345627620000002E-5"/>
    <n v="20.8592289582352"/>
    <n v="6120"/>
    <s v="Mangrove swamp"/>
    <n v="6120"/>
    <s v="US Air Force                                    Brevard County"/>
    <s v="US Air Force"/>
    <m/>
    <m/>
    <s v="Natural Lands"/>
    <n v="0"/>
    <n v="1"/>
    <n v="3.1087903496900002E-3"/>
    <n v="3.4345627620000002E-5"/>
    <n v="502.58321711021102"/>
    <m/>
    <n v="-1"/>
    <n v="-1"/>
    <n v="-1"/>
    <n v="-1"/>
    <n v="0"/>
    <m/>
    <m/>
    <s v="Banana River A"/>
    <n v="-1"/>
    <m/>
    <m/>
    <n v="332"/>
    <x v="1"/>
    <m/>
    <x v="0"/>
    <m/>
    <n v="120.255789987447"/>
    <n v="0.40761007059999999"/>
  </r>
  <r>
    <n v="830000"/>
    <n v="1400000"/>
    <n v="1400000"/>
    <x v="0"/>
    <x v="0"/>
    <s v="BR1-2"/>
    <s v="62-304.520 (9), F.A.C."/>
    <n v="0.67"/>
    <n v="0.72"/>
    <s v="Natural Lands"/>
    <n v="0.25317727620678998"/>
    <n v="1701.80041679228"/>
    <n v="0.25363069380084002"/>
    <n v="2.8020883958800001E-3"/>
    <n v="6.4213528218930005E-2"/>
    <n v="7.0942510776E-4"/>
    <n v="430.85719417105298"/>
    <n v="5300"/>
    <s v="Reservoirs"/>
    <n v="5300"/>
    <s v="US Air Force                                    Brevard County"/>
    <s v="US Air Force"/>
    <m/>
    <m/>
    <s v="Natural Lands"/>
    <n v="0"/>
    <n v="1"/>
    <n v="6.4213528218930005E-2"/>
    <n v="7.0942510776E-4"/>
    <n v="430.85719417105298"/>
    <m/>
    <n v="-1"/>
    <n v="-1"/>
    <n v="-1"/>
    <n v="-1"/>
    <n v="0"/>
    <m/>
    <m/>
    <s v="Banana River A"/>
    <n v="-1"/>
    <m/>
    <m/>
    <n v="332"/>
    <x v="1"/>
    <m/>
    <x v="0"/>
    <m/>
    <n v="150.31661287315799"/>
    <n v="0.3494381137"/>
  </r>
  <r>
    <n v="830000"/>
    <n v="1400000"/>
    <n v="1400000"/>
    <x v="0"/>
    <x v="0"/>
    <s v="BR1-2"/>
    <s v="62-304.520 (9), F.A.C."/>
    <n v="0.67"/>
    <n v="0.72"/>
    <s v="Natural Lands"/>
    <n v="0.61776345378298003"/>
    <n v="2590.4668914980598"/>
    <n v="5.0789480061959598"/>
    <n v="0.69510951135229004"/>
    <n v="3.1375884618918"/>
    <n v="0.42941325249038997"/>
    <n v="1600.2957738022999"/>
    <n v="3200"/>
    <s v="Shrub and Brushland"/>
    <n v="3200"/>
    <s v="US Air Force                                    Brevard County"/>
    <s v="US Air Force"/>
    <m/>
    <m/>
    <s v="Natural Lands"/>
    <n v="0"/>
    <n v="1"/>
    <n v="3.1375884618918"/>
    <n v="0.42941325249038997"/>
    <n v="1600.2957738022999"/>
    <m/>
    <n v="-1"/>
    <n v="-1"/>
    <n v="-1"/>
    <n v="-1"/>
    <n v="0"/>
    <m/>
    <m/>
    <s v="Banana River A"/>
    <n v="-1"/>
    <m/>
    <m/>
    <n v="332"/>
    <x v="1"/>
    <m/>
    <x v="0"/>
    <m/>
    <n v="200.000000018626"/>
    <n v="1.2978878944000001"/>
  </r>
  <r>
    <n v="830000"/>
    <n v="1400000"/>
    <n v="1400000"/>
    <x v="0"/>
    <x v="0"/>
    <s v="BR1-2"/>
    <s v="62-304.520 (9), F.A.C."/>
    <n v="0.67"/>
    <n v="0.72"/>
    <s v="US Air Force"/>
    <n v="8.0874474980000008E-6"/>
    <n v="3295.0288975440599"/>
    <n v="6.2618398774302904"/>
    <n v="0.84763806695305"/>
    <n v="5.0642301250000003E-5"/>
    <n v="6.8552283637889999E-6"/>
    <n v="2.6648373213280001E-2"/>
    <n v="1730"/>
    <s v="Military"/>
    <n v="1730"/>
    <s v="US Air Force                                    Brevard County"/>
    <s v="US Air Force"/>
    <m/>
    <m/>
    <m/>
    <n v="0"/>
    <n v="1"/>
    <n v="5.0642301250000003E-5"/>
    <n v="6.8552283637889999E-6"/>
    <n v="2035.5484322131999"/>
    <m/>
    <n v="-1"/>
    <n v="-1"/>
    <n v="-1"/>
    <n v="-1"/>
    <n v="0"/>
    <m/>
    <m/>
    <s v="Banana River A"/>
    <n v="-1"/>
    <m/>
    <m/>
    <n v="332"/>
    <x v="1"/>
    <m/>
    <x v="0"/>
    <m/>
    <n v="1.03562245145316"/>
    <n v="1.6508908615"/>
  </r>
  <r>
    <n v="830000"/>
    <n v="1400000"/>
    <n v="1400000"/>
    <x v="0"/>
    <x v="0"/>
    <s v="BR1-2"/>
    <s v="62-304.520 (9), F.A.C."/>
    <n v="0.67"/>
    <n v="0.72"/>
    <s v="US Air Force"/>
    <n v="0.61415109592758999"/>
    <n v="3291.1201349835101"/>
    <n v="7.2308065095656602"/>
    <n v="0.95714735707237997"/>
    <n v="4.4408077422901"/>
    <n v="0.58783309831020003"/>
    <n v="2021.2450377294799"/>
    <n v="1730"/>
    <s v="Military"/>
    <n v="1730"/>
    <s v="US Air Force                                    Brevard County"/>
    <s v="US Air Force"/>
    <m/>
    <m/>
    <m/>
    <n v="0"/>
    <n v="1"/>
    <n v="4.4408077422901"/>
    <n v="0.58783309831020003"/>
    <n v="2021.2450377294799"/>
    <m/>
    <n v="-1"/>
    <n v="-1"/>
    <n v="-1"/>
    <n v="-1"/>
    <n v="0"/>
    <m/>
    <m/>
    <s v="Banana River A"/>
    <n v="-1"/>
    <m/>
    <m/>
    <n v="332"/>
    <x v="1"/>
    <m/>
    <x v="0"/>
    <m/>
    <n v="196.916985829005"/>
    <n v="1.6392903793"/>
  </r>
  <r>
    <n v="830000"/>
    <n v="1400000"/>
    <n v="1400000"/>
    <x v="0"/>
    <x v="0"/>
    <s v="BR1-2"/>
    <s v="62-304.520 (9), F.A.C."/>
    <n v="0.67"/>
    <n v="0.72"/>
    <s v="US Air Force"/>
    <n v="3.6122884352200002E-3"/>
    <n v="3291.1201349835101"/>
    <n v="7.2308065095656602"/>
    <n v="0.95714735707237997"/>
    <n v="2.6119758731829999E-2"/>
    <n v="3.4574923287499998E-3"/>
    <n v="11.8884752025272"/>
    <n v="8140"/>
    <s v="Roads and Highways"/>
    <n v="8140"/>
    <s v="US Air Force                                    Brevard County"/>
    <s v="US Air Force"/>
    <m/>
    <m/>
    <m/>
    <n v="0"/>
    <n v="1"/>
    <n v="2.6119758731829999E-2"/>
    <n v="3.4574923287499998E-3"/>
    <n v="11.888475202528699"/>
    <m/>
    <n v="-1"/>
    <n v="-1"/>
    <n v="-1"/>
    <n v="-1"/>
    <n v="0"/>
    <m/>
    <m/>
    <s v="Banana River A"/>
    <n v="-1"/>
    <m/>
    <m/>
    <n v="332"/>
    <x v="1"/>
    <m/>
    <x v="0"/>
    <m/>
    <n v="18.966437396248601"/>
    <n v="9.6419100999999997E-3"/>
  </r>
  <r>
    <n v="830000"/>
    <n v="1400000"/>
    <n v="1400000"/>
    <x v="0"/>
    <x v="0"/>
    <s v="BR1-2"/>
    <s v="62-304.520 (9), F.A.C."/>
    <n v="0.67"/>
    <n v="0.72"/>
    <s v="Natural Lands"/>
    <n v="0.40055199600587998"/>
    <n v="1378.49316005996"/>
    <n v="0"/>
    <n v="0"/>
    <n v="0"/>
    <n v="0"/>
    <n v="552.15818674247896"/>
    <n v="5300"/>
    <s v="Reservoirs"/>
    <n v="5300"/>
    <s v="US Air Force                                    Brevard County"/>
    <s v="US Air Force"/>
    <m/>
    <m/>
    <s v="Natural Lands"/>
    <n v="0"/>
    <n v="1"/>
    <n v="0"/>
    <n v="0"/>
    <n v="552.15818674247896"/>
    <m/>
    <n v="-1"/>
    <n v="-1"/>
    <n v="-1"/>
    <n v="-1"/>
    <n v="0"/>
    <m/>
    <m/>
    <s v="Banana River A"/>
    <n v="-1"/>
    <m/>
    <m/>
    <n v="332"/>
    <x v="1"/>
    <m/>
    <x v="0"/>
    <m/>
    <n v="174.986202203918"/>
    <n v="0.44781685869999999"/>
  </r>
  <r>
    <n v="830000"/>
    <n v="1400000"/>
    <n v="1400000"/>
    <x v="0"/>
    <x v="0"/>
    <s v="BR1-2"/>
    <s v="62-304.520 (9), F.A.C."/>
    <n v="0.67"/>
    <n v="0.72"/>
    <s v="US Air Force"/>
    <n v="0.2172114903987"/>
    <n v="1378.49316005996"/>
    <n v="0"/>
    <n v="0"/>
    <n v="0"/>
    <n v="0"/>
    <n v="299.42455380104701"/>
    <n v="1730"/>
    <s v="Military"/>
    <n v="1730"/>
    <s v="US Air Force                                    Brevard County"/>
    <s v="US Air Force"/>
    <m/>
    <m/>
    <m/>
    <n v="0"/>
    <n v="1"/>
    <n v="0"/>
    <n v="0"/>
    <n v="299.42455380104701"/>
    <m/>
    <n v="-1"/>
    <n v="-1"/>
    <n v="-1"/>
    <n v="-1"/>
    <n v="0"/>
    <m/>
    <m/>
    <s v="Banana River A"/>
    <n v="-1"/>
    <m/>
    <m/>
    <n v="332"/>
    <x v="1"/>
    <m/>
    <x v="0"/>
    <m/>
    <n v="146.09698667500001"/>
    <n v="0.24284229830000001"/>
  </r>
  <r>
    <n v="830000"/>
    <n v="1400000"/>
    <n v="1400000"/>
    <x v="0"/>
    <x v="0"/>
    <s v="BR1-2"/>
    <s v="62-304.520 (9), F.A.C."/>
    <n v="0.67"/>
    <n v="0.72"/>
    <s v="Natural Lands"/>
    <n v="0.61746977440436002"/>
    <n v="2476.3060588026201"/>
    <n v="4.85653333388374"/>
    <n v="0.66445562193485996"/>
    <n v="2.99876254206045"/>
    <n v="0.41028126297782003"/>
    <n v="1529.04414348501"/>
    <n v="3200"/>
    <s v="Shrub and Brushland"/>
    <n v="3200"/>
    <s v="US Air Force                                    Brevard County"/>
    <s v="US Air Force"/>
    <m/>
    <m/>
    <s v="Natural Lands"/>
    <n v="0"/>
    <n v="1"/>
    <n v="2.99876254206045"/>
    <n v="0.41028126297782003"/>
    <n v="1529.04414348501"/>
    <m/>
    <n v="-1"/>
    <n v="-1"/>
    <n v="-1"/>
    <n v="-1"/>
    <n v="0"/>
    <m/>
    <m/>
    <s v="Banana River A"/>
    <n v="-1"/>
    <m/>
    <m/>
    <n v="332"/>
    <x v="1"/>
    <m/>
    <x v="0"/>
    <m/>
    <n v="199.34279243334299"/>
    <n v="1.2401006841"/>
  </r>
  <r>
    <n v="830000"/>
    <n v="1400000"/>
    <n v="1400000"/>
    <x v="0"/>
    <x v="0"/>
    <s v="BR1-2"/>
    <s v="62-304.520 (9), F.A.C."/>
    <n v="0.67"/>
    <n v="0.72"/>
    <s v="US Air Force"/>
    <n v="2.9367921751999998E-4"/>
    <n v="2476.3060588026201"/>
    <n v="4.85653333388374"/>
    <n v="0.66445562193485996"/>
    <n v="1.4262629093700001E-3"/>
    <n v="1.9513680713000001E-4"/>
    <n v="0.72723962570156997"/>
    <n v="8140"/>
    <s v="Roads and Highways"/>
    <n v="8140"/>
    <s v="US Air Force                                    Brevard County"/>
    <s v="US Air Force"/>
    <m/>
    <m/>
    <m/>
    <n v="0"/>
    <n v="1"/>
    <n v="1.4262629093700001E-3"/>
    <n v="1.9513680713000001E-4"/>
    <n v="0.72723962570175005"/>
    <m/>
    <n v="-1"/>
    <n v="-1"/>
    <n v="-1"/>
    <n v="-1"/>
    <n v="0"/>
    <m/>
    <m/>
    <s v="Banana River A"/>
    <n v="-1"/>
    <m/>
    <m/>
    <n v="332"/>
    <x v="1"/>
    <m/>
    <x v="0"/>
    <m/>
    <n v="7.2334994381592601"/>
    <n v="5.8981319999999997E-4"/>
  </r>
  <r>
    <n v="830000"/>
    <n v="1400000"/>
    <n v="1400000"/>
    <x v="0"/>
    <x v="0"/>
    <s v="BR1-2"/>
    <s v="62-304.520 (9), F.A.C."/>
    <n v="0.67"/>
    <n v="0.72"/>
    <s v="Natural Lands"/>
    <n v="2.2735988542599999E-3"/>
    <n v="2327.6016619251"/>
    <n v="4.5793619765085696"/>
    <n v="0.82654492560782"/>
    <n v="1.041163214306E-2"/>
    <n v="1.8792315958600001E-3"/>
    <n v="5.2920324717452196"/>
    <n v="4210"/>
    <s v="Xeric oak"/>
    <n v="4210"/>
    <s v="US Air Force                                    Brevard County"/>
    <s v="US Air Force"/>
    <m/>
    <m/>
    <s v="Natural Lands"/>
    <n v="0"/>
    <n v="1"/>
    <n v="1.041163214306E-2"/>
    <n v="1.8792315958600001E-3"/>
    <n v="1437.9072417018599"/>
    <m/>
    <n v="-1"/>
    <n v="-1"/>
    <n v="-1"/>
    <n v="-1"/>
    <n v="0"/>
    <m/>
    <m/>
    <s v="Banana River A"/>
    <n v="-1"/>
    <m/>
    <m/>
    <n v="332"/>
    <x v="1"/>
    <m/>
    <x v="0"/>
    <m/>
    <n v="15.7436325328247"/>
    <n v="1.1661859218999999"/>
  </r>
  <r>
    <n v="830000"/>
    <n v="1400000"/>
    <n v="1400000"/>
    <x v="0"/>
    <x v="0"/>
    <s v="BR1-2"/>
    <s v="62-304.520 (9), F.A.C."/>
    <n v="0.67"/>
    <n v="0.72"/>
    <s v="Natural Lands"/>
    <n v="0.18748942470968999"/>
    <n v="3105.5107617783601"/>
    <n v="6.7482041421140897"/>
    <n v="0.89684111879869"/>
    <n v="1.26521691242853"/>
    <n v="0.16814822541956001"/>
    <n v="582.25042615558596"/>
    <n v="3200"/>
    <s v="Shrub and Brushland"/>
    <n v="3200"/>
    <s v="US Air Force                                    Brevard County"/>
    <s v="US Air Force"/>
    <m/>
    <m/>
    <s v="Natural Lands"/>
    <n v="0"/>
    <n v="1"/>
    <n v="1.26521691242853"/>
    <n v="0.16814822541956001"/>
    <n v="582.25042615558596"/>
    <m/>
    <n v="-1"/>
    <n v="-1"/>
    <n v="-1"/>
    <n v="-1"/>
    <n v="0"/>
    <m/>
    <m/>
    <s v="Banana River A"/>
    <n v="-1"/>
    <m/>
    <m/>
    <n v="332"/>
    <x v="1"/>
    <m/>
    <x v="0"/>
    <m/>
    <n v="130.559164867335"/>
    <n v="0.47222256779999999"/>
  </r>
  <r>
    <n v="830000"/>
    <n v="1400000"/>
    <n v="1400000"/>
    <x v="0"/>
    <x v="0"/>
    <s v="BR1-2"/>
    <s v="62-304.520 (9), F.A.C."/>
    <n v="0.67"/>
    <n v="0.72"/>
    <s v="US Air Force"/>
    <n v="5.2339618023819999E-2"/>
    <n v="3105.5107617783601"/>
    <n v="6.7482041421140897"/>
    <n v="0.89684111879869"/>
    <n v="0.35319842714501998"/>
    <n v="4.6940321585980001E-2"/>
    <n v="162.541247040348"/>
    <n v="8140"/>
    <s v="Roads and Highways"/>
    <n v="8140"/>
    <s v="US Air Force                                    Brevard County"/>
    <s v="US Air Force"/>
    <m/>
    <m/>
    <m/>
    <n v="0"/>
    <n v="1"/>
    <n v="0.35319842714501998"/>
    <n v="4.6940321585980001E-2"/>
    <n v="664.76012653122905"/>
    <m/>
    <n v="-1"/>
    <n v="-1"/>
    <n v="-1"/>
    <n v="-1"/>
    <n v="0"/>
    <m/>
    <m/>
    <s v="Banana River A"/>
    <n v="-1"/>
    <m/>
    <m/>
    <n v="332"/>
    <x v="1"/>
    <m/>
    <x v="0"/>
    <m/>
    <n v="108.8239664929"/>
    <n v="0.53914041079999997"/>
  </r>
  <r>
    <n v="830000"/>
    <n v="1400000"/>
    <n v="1400000"/>
    <x v="0"/>
    <x v="0"/>
    <s v="BR1-2"/>
    <s v="62-304.520 (9), F.A.C."/>
    <n v="0.67"/>
    <n v="0.72"/>
    <s v="US Air Force"/>
    <n v="0.61776345350680995"/>
    <n v="3323.1527442284601"/>
    <n v="6.1964598798653698"/>
    <n v="0.82862024669768997"/>
    <n v="3.8279464549020799"/>
    <n v="0.51189130524563997"/>
    <n v="2052.92231580524"/>
    <n v="1730"/>
    <s v="Military"/>
    <n v="1730"/>
    <s v="US Air Force                                    Brevard County"/>
    <s v="US Air Force"/>
    <m/>
    <m/>
    <m/>
    <n v="0"/>
    <n v="1"/>
    <n v="3.8279464549020799"/>
    <n v="0.51189130524563997"/>
    <n v="2052.92231580524"/>
    <m/>
    <n v="-1"/>
    <n v="-1"/>
    <n v="-1"/>
    <n v="-1"/>
    <n v="0"/>
    <m/>
    <m/>
    <s v="Banana River A"/>
    <n v="-1"/>
    <m/>
    <m/>
    <n v="332"/>
    <x v="1"/>
    <m/>
    <x v="0"/>
    <m/>
    <n v="199.999999973923"/>
    <n v="1.6649816023999999"/>
  </r>
  <r>
    <n v="830000"/>
    <n v="1400000"/>
    <n v="1400000"/>
    <x v="0"/>
    <x v="0"/>
    <s v="BR1-2"/>
    <s v="62-304.520 (9), F.A.C."/>
    <n v="0.67"/>
    <n v="0.72"/>
    <s v="Natural Lands"/>
    <n v="1.057120419083E-2"/>
    <n v="609.27880260733605"/>
    <n v="0"/>
    <n v="0"/>
    <n v="0"/>
    <n v="0"/>
    <n v="6.4408106315071603"/>
    <n v="6430"/>
    <s v="Wet prairies"/>
    <n v="6430"/>
    <s v="US Air Force                                    Brevard County"/>
    <s v="US Air Force"/>
    <m/>
    <m/>
    <s v="Natural Lands"/>
    <n v="0"/>
    <n v="1"/>
    <n v="0"/>
    <n v="0"/>
    <n v="11.579342668135601"/>
    <m/>
    <n v="-1"/>
    <n v="-1"/>
    <n v="-1"/>
    <n v="-1"/>
    <n v="0"/>
    <m/>
    <m/>
    <s v="Banana River A"/>
    <n v="-1"/>
    <m/>
    <m/>
    <n v="332"/>
    <x v="1"/>
    <m/>
    <x v="0"/>
    <m/>
    <n v="38.9221156620304"/>
    <n v="9.3911944000000004E-3"/>
  </r>
  <r>
    <n v="830000"/>
    <n v="1400000"/>
    <n v="1400000"/>
    <x v="0"/>
    <x v="0"/>
    <s v="BR1-2"/>
    <s v="62-304.520 (9), F.A.C."/>
    <n v="0.67"/>
    <n v="0.72"/>
    <s v="Natural Lands"/>
    <n v="0.59875845526884997"/>
    <n v="609.27880260733605"/>
    <n v="0"/>
    <n v="0"/>
    <n v="0"/>
    <n v="0"/>
    <n v="364.810834677223"/>
    <n v="5300"/>
    <s v="Reservoirs"/>
    <n v="5300"/>
    <s v="US Air Force                                    Brevard County"/>
    <s v="US Air Force"/>
    <m/>
    <m/>
    <s v="Natural Lands"/>
    <n v="0"/>
    <n v="1"/>
    <n v="0"/>
    <n v="0"/>
    <n v="364.810834677223"/>
    <m/>
    <n v="-1"/>
    <n v="-1"/>
    <n v="-1"/>
    <n v="-1"/>
    <n v="0"/>
    <m/>
    <m/>
    <s v="Banana River A"/>
    <n v="-1"/>
    <m/>
    <m/>
    <n v="332"/>
    <x v="1"/>
    <m/>
    <x v="0"/>
    <m/>
    <n v="192.94066374625999"/>
    <n v="0.29587253419999998"/>
  </r>
  <r>
    <n v="830000"/>
    <n v="1400000"/>
    <n v="1400000"/>
    <x v="0"/>
    <x v="0"/>
    <s v="BR1-2"/>
    <s v="62-304.520 (9), F.A.C."/>
    <n v="0.67"/>
    <n v="0.72"/>
    <s v="US Air Force"/>
    <n v="0.47763681072490999"/>
    <n v="3362.2264769552498"/>
    <n v="6.9998961134071704"/>
    <n v="0.94390691203728005"/>
    <n v="3.3434080550135401"/>
    <n v="0.45084468708669001"/>
    <n v="1605.9231313877699"/>
    <n v="1730"/>
    <s v="Military"/>
    <n v="1730"/>
    <s v="US Air Force                                    Brevard County"/>
    <s v="US Air Force"/>
    <m/>
    <m/>
    <m/>
    <n v="0"/>
    <n v="1"/>
    <n v="3.3434080550135401"/>
    <n v="0.45084468708669001"/>
    <n v="1605.9231313877699"/>
    <m/>
    <n v="-1"/>
    <n v="-1"/>
    <n v="-1"/>
    <n v="-1"/>
    <n v="0"/>
    <m/>
    <m/>
    <s v="Banana River A"/>
    <n v="-1"/>
    <m/>
    <m/>
    <n v="332"/>
    <x v="1"/>
    <m/>
    <x v="0"/>
    <m/>
    <n v="180.098847286427"/>
    <n v="1.3024518503"/>
  </r>
  <r>
    <n v="830000"/>
    <n v="1400000"/>
    <n v="1400000"/>
    <x v="0"/>
    <x v="0"/>
    <s v="BR1-2"/>
    <s v="62-304.520 (9), F.A.C."/>
    <n v="0.67"/>
    <n v="0.72"/>
    <s v="US Air Force"/>
    <n v="1.642313179596E-2"/>
    <n v="3362.2264769552498"/>
    <n v="6.9998961134071704"/>
    <n v="0.94390691203728005"/>
    <n v="0.11496021642857"/>
    <n v="1.5501907619509999E-2"/>
    <n v="55.218288558932599"/>
    <n v="1730"/>
    <s v="Military"/>
    <n v="1730"/>
    <s v="US Air Force                                    Brevard County"/>
    <s v="US Air Force"/>
    <m/>
    <m/>
    <m/>
    <n v="0"/>
    <n v="1"/>
    <n v="0.11496021642857"/>
    <n v="1.5501907619509999E-2"/>
    <n v="55.218288558932599"/>
    <m/>
    <n v="-1"/>
    <n v="-1"/>
    <n v="-1"/>
    <n v="-1"/>
    <n v="0"/>
    <m/>
    <m/>
    <s v="Banana River A"/>
    <n v="-1"/>
    <m/>
    <m/>
    <n v="332"/>
    <x v="1"/>
    <m/>
    <x v="0"/>
    <m/>
    <n v="40.408011918073299"/>
    <n v="4.4783689000000002E-2"/>
  </r>
  <r>
    <n v="830000"/>
    <n v="1400000"/>
    <n v="1400000"/>
    <x v="0"/>
    <x v="0"/>
    <s v="BR1-2"/>
    <s v="62-304.520 (9), F.A.C."/>
    <n v="0.67"/>
    <n v="0.72"/>
    <s v="US Air Force"/>
    <n v="0.12370345934955999"/>
    <n v="3362.2264769552498"/>
    <n v="6.9998961134071704"/>
    <n v="0.94390691203728005"/>
    <n v="0.86591136431603999"/>
    <n v="0.11676455032297001"/>
    <n v="415.91904631606798"/>
    <n v="8140"/>
    <s v="Roads and Highways"/>
    <n v="8140"/>
    <s v="US Air Force                                    Brevard County"/>
    <s v="US Air Force"/>
    <m/>
    <m/>
    <m/>
    <n v="0"/>
    <n v="1"/>
    <n v="0.86591136431603999"/>
    <n v="0.11676455032297001"/>
    <n v="415.91904631606798"/>
    <m/>
    <n v="-1"/>
    <n v="-1"/>
    <n v="-1"/>
    <n v="-1"/>
    <n v="0"/>
    <m/>
    <m/>
    <s v="Banana River A"/>
    <n v="-1"/>
    <m/>
    <m/>
    <n v="332"/>
    <x v="1"/>
    <m/>
    <x v="0"/>
    <m/>
    <n v="113.78888218357299"/>
    <n v="0.33732282749999998"/>
  </r>
  <r>
    <n v="830000"/>
    <n v="1400000"/>
    <n v="1400000"/>
    <x v="0"/>
    <x v="0"/>
    <s v="BR1-2"/>
    <s v="62-304.520 (9), F.A.C."/>
    <n v="0.67"/>
    <n v="0.72"/>
    <s v="US Air Force"/>
    <n v="2.4204585541930002E-2"/>
    <n v="3333.8513317317502"/>
    <n v="6.1262870141893"/>
    <n v="0.81760885554954998"/>
    <n v="0.1482842380894"/>
    <n v="1.9789883483989999E-2"/>
    <n v="80.694489743005207"/>
    <n v="1730"/>
    <s v="Military"/>
    <n v="1730"/>
    <s v="US Air Force                                    Brevard County"/>
    <s v="US Air Force"/>
    <m/>
    <m/>
    <m/>
    <n v="0"/>
    <n v="1"/>
    <n v="0.1482842380894"/>
    <n v="1.9789883483989999E-2"/>
    <n v="80.694489743006201"/>
    <m/>
    <n v="-1"/>
    <n v="-1"/>
    <n v="-1"/>
    <n v="-1"/>
    <n v="0"/>
    <m/>
    <m/>
    <s v="Banana River A"/>
    <n v="-1"/>
    <m/>
    <m/>
    <n v="332"/>
    <x v="1"/>
    <m/>
    <x v="0"/>
    <m/>
    <n v="49.408457473386903"/>
    <n v="6.5445652699999995E-2"/>
  </r>
  <r>
    <n v="830000"/>
    <n v="1400000"/>
    <n v="1400000"/>
    <x v="0"/>
    <x v="0"/>
    <s v="BR1-2"/>
    <s v="62-304.520 (9), F.A.C."/>
    <n v="0.67"/>
    <n v="0.72"/>
    <s v="US Air Force"/>
    <n v="0.13506281904364001"/>
    <n v="3333.8513317317502"/>
    <n v="6.1262870141893"/>
    <n v="0.81760885554954998"/>
    <n v="0.82743359440688002"/>
    <n v="0.11042855690557001"/>
    <n v="450.27935913610099"/>
    <n v="8140"/>
    <s v="Roads and Highways"/>
    <n v="8140"/>
    <s v="US Air Force                                    Brevard County"/>
    <s v="US Air Force"/>
    <m/>
    <m/>
    <m/>
    <n v="0"/>
    <n v="1"/>
    <n v="0.82743359440688002"/>
    <n v="0.11042855690557001"/>
    <n v="450.27935913610099"/>
    <m/>
    <n v="-1"/>
    <n v="-1"/>
    <n v="-1"/>
    <n v="-1"/>
    <n v="0"/>
    <m/>
    <m/>
    <s v="Banana River A"/>
    <n v="-1"/>
    <m/>
    <m/>
    <n v="332"/>
    <x v="1"/>
    <m/>
    <x v="0"/>
    <m/>
    <n v="119.499471074103"/>
    <n v="0.3651900723"/>
  </r>
  <r>
    <n v="830000"/>
    <n v="1400000"/>
    <n v="1400000"/>
    <x v="0"/>
    <x v="0"/>
    <s v="BR1-2"/>
    <s v="62-304.520 (9), F.A.C."/>
    <n v="0.67"/>
    <n v="0.72"/>
    <s v="US Air Force"/>
    <n v="0.45849586154657002"/>
    <n v="3333.8513317317502"/>
    <n v="6.1262870141893"/>
    <n v="0.81760885554954998"/>
    <n v="2.8088772426522901"/>
    <n v="0.37487027663328998"/>
    <n v="1528.5570386105301"/>
    <n v="1730"/>
    <s v="Military"/>
    <n v="1730"/>
    <s v="US Air Force                                    Brevard County"/>
    <s v="US Air Force"/>
    <m/>
    <m/>
    <m/>
    <n v="0"/>
    <n v="1"/>
    <n v="2.8088772426522901"/>
    <n v="0.37487027663328998"/>
    <n v="1528.5570386105301"/>
    <m/>
    <n v="-1"/>
    <n v="-1"/>
    <n v="-1"/>
    <n v="-1"/>
    <n v="0"/>
    <m/>
    <m/>
    <s v="Banana River A"/>
    <n v="-1"/>
    <m/>
    <m/>
    <n v="332"/>
    <x v="1"/>
    <m/>
    <x v="0"/>
    <m/>
    <n v="179.76817087239201"/>
    <n v="1.2397056274"/>
  </r>
  <r>
    <n v="830000"/>
    <n v="1400000"/>
    <n v="1400000"/>
    <x v="0"/>
    <x v="0"/>
    <s v="BR1-2"/>
    <s v="62-304.520 (9), F.A.C."/>
    <n v="0.67"/>
    <n v="0.72"/>
    <s v="US Air Force"/>
    <n v="0.61776345341476002"/>
    <n v="3348.5680481833001"/>
    <n v="7.1763550230631497"/>
    <n v="0.95764137957318995"/>
    <n v="4.4332898619778804"/>
    <n v="0.59159584577801005"/>
    <n v="2068.6229614400499"/>
    <n v="1730"/>
    <s v="Military"/>
    <n v="1730"/>
    <s v="US Air Force                                    Brevard County"/>
    <s v="US Air Force"/>
    <m/>
    <m/>
    <m/>
    <n v="0"/>
    <n v="1"/>
    <n v="4.4332898619778804"/>
    <n v="0.59159584577801005"/>
    <n v="2068.6229614400499"/>
    <m/>
    <n v="-1"/>
    <n v="-1"/>
    <n v="-1"/>
    <n v="-1"/>
    <n v="0"/>
    <m/>
    <m/>
    <s v="Banana River A"/>
    <n v="-1"/>
    <m/>
    <m/>
    <n v="332"/>
    <x v="1"/>
    <m/>
    <x v="0"/>
    <m/>
    <n v="199.99999995902101"/>
    <n v="1.6777152972"/>
  </r>
  <r>
    <n v="830000"/>
    <n v="1400000"/>
    <n v="1400000"/>
    <x v="0"/>
    <x v="0"/>
    <s v="BR1-2"/>
    <s v="62-304.520 (9), F.A.C."/>
    <n v="0.67"/>
    <n v="0.72"/>
    <s v="Natural Lands"/>
    <n v="0.61776345366790997"/>
    <n v="2308.3218078796899"/>
    <n v="4.5276626616500497"/>
    <n v="0.61921722183455996"/>
    <n v="2.7970245229041901"/>
    <n v="0.38252976953117002"/>
    <n v="1425.9968522127199"/>
    <n v="3200"/>
    <s v="Shrub and Brushland"/>
    <n v="3200"/>
    <s v="US Air Force                                    Brevard County"/>
    <s v="US Air Force"/>
    <m/>
    <m/>
    <s v="Natural Lands"/>
    <n v="0"/>
    <n v="1"/>
    <n v="2.7970245229041901"/>
    <n v="0.38252976953117002"/>
    <n v="1425.9968522127199"/>
    <m/>
    <n v="-1"/>
    <n v="-1"/>
    <n v="-1"/>
    <n v="-1"/>
    <n v="0"/>
    <m/>
    <m/>
    <s v="Banana River A"/>
    <n v="-1"/>
    <m/>
    <m/>
    <n v="332"/>
    <x v="1"/>
    <m/>
    <x v="0"/>
    <m/>
    <n v="200"/>
    <n v="1.1565262385999999"/>
  </r>
  <r>
    <n v="830000"/>
    <n v="1400000"/>
    <n v="1400000"/>
    <x v="0"/>
    <x v="0"/>
    <s v="BR1-2"/>
    <s v="62-304.520 (9), F.A.C."/>
    <n v="0.67"/>
    <n v="0.72"/>
    <s v="US Air Force"/>
    <n v="0.61776345348380002"/>
    <n v="3302.61053781072"/>
    <n v="6.1763737837816404"/>
    <n v="0.82752295503826001"/>
    <n v="3.8155379986757798"/>
    <n v="0.51121343854155998"/>
    <n v="2040.23209134995"/>
    <n v="1730"/>
    <s v="Military"/>
    <n v="1730"/>
    <s v="US Air Force                                    Brevard County"/>
    <s v="US Air Force"/>
    <m/>
    <m/>
    <m/>
    <n v="0"/>
    <n v="1"/>
    <n v="3.8155379986757798"/>
    <n v="0.51121343854155998"/>
    <n v="2040.23209134995"/>
    <m/>
    <n v="-1"/>
    <n v="-1"/>
    <n v="-1"/>
    <n v="-1"/>
    <n v="0"/>
    <m/>
    <m/>
    <s v="Banana River A"/>
    <n v="-1"/>
    <m/>
    <m/>
    <n v="332"/>
    <x v="1"/>
    <m/>
    <x v="0"/>
    <m/>
    <n v="199.999999970197"/>
    <n v="1.6546894496"/>
  </r>
  <r>
    <n v="830000"/>
    <n v="1400000"/>
    <n v="1400000"/>
    <x v="0"/>
    <x v="0"/>
    <s v="BR1-2"/>
    <s v="62-304.520 (9), F.A.C."/>
    <n v="0.67"/>
    <n v="0.72"/>
    <s v="Natural Lands"/>
    <n v="0.61776345355284001"/>
    <n v="2572.2879240052598"/>
    <n v="5.0433661096174101"/>
    <n v="0.69022565264362001"/>
    <n v="3.11560726540863"/>
    <n v="0.42639618290789"/>
    <n v="1589.0654714657701"/>
    <n v="3200"/>
    <s v="Shrub and Brushland"/>
    <n v="3200"/>
    <s v="US Air Force                                    Brevard County"/>
    <s v="US Air Force"/>
    <m/>
    <m/>
    <s v="Natural Lands"/>
    <n v="0"/>
    <n v="1"/>
    <n v="3.11560726540863"/>
    <n v="0.42639618290789"/>
    <n v="1589.0654714657701"/>
    <m/>
    <n v="-1"/>
    <n v="-1"/>
    <n v="-1"/>
    <n v="-1"/>
    <n v="0"/>
    <m/>
    <m/>
    <s v="Banana River A"/>
    <n v="-1"/>
    <m/>
    <m/>
    <n v="332"/>
    <x v="1"/>
    <m/>
    <x v="0"/>
    <m/>
    <n v="199.99999998137301"/>
    <n v="1.2887797822"/>
  </r>
  <r>
    <n v="830000"/>
    <n v="1400000"/>
    <n v="1400000"/>
    <x v="0"/>
    <x v="0"/>
    <s v="BR1-2"/>
    <s v="62-304.520 (9), F.A.C."/>
    <n v="0.67"/>
    <n v="0.72"/>
    <s v="Natural Lands"/>
    <n v="6.7762497404700002E-3"/>
    <n v="3037.3475444853102"/>
    <n v="6.8288510553743302"/>
    <n v="0.89789449026070001"/>
    <n v="4.6274000191730003E-2"/>
    <n v="6.0843573066E-3"/>
    <n v="20.581825510057001"/>
    <n v="3100"/>
    <s v="Herbaceous Dry Prairie"/>
    <n v="3100"/>
    <s v="US Air Force                                    Brevard County"/>
    <s v="US Air Force"/>
    <m/>
    <m/>
    <s v="Natural Lands"/>
    <n v="0"/>
    <n v="1"/>
    <n v="4.6274000191730003E-2"/>
    <n v="6.0843573066E-3"/>
    <n v="126.289101410493"/>
    <m/>
    <n v="-1"/>
    <n v="-1"/>
    <n v="-1"/>
    <n v="-1"/>
    <n v="0"/>
    <m/>
    <m/>
    <s v="Banana River A"/>
    <n v="-1"/>
    <m/>
    <m/>
    <n v="332"/>
    <x v="1"/>
    <m/>
    <x v="0"/>
    <m/>
    <n v="30.1203616098264"/>
    <n v="0.1024242509"/>
  </r>
  <r>
    <n v="830000"/>
    <n v="1400000"/>
    <n v="1400000"/>
    <x v="0"/>
    <x v="0"/>
    <s v="BR1-2"/>
    <s v="62-304.520 (9), F.A.C."/>
    <n v="0.67"/>
    <n v="0.72"/>
    <s v="US Air Force"/>
    <n v="5.483528812466E-2"/>
    <n v="3037.3475444853102"/>
    <n v="6.8288510553743302"/>
    <n v="0.89789449026070001"/>
    <n v="0.37446201518186001"/>
    <n v="4.9236303078989997E-2"/>
    <n v="166.55382773658999"/>
    <n v="8140"/>
    <s v="Roads and Highways"/>
    <n v="8140"/>
    <s v="US Air Force                                    Brevard County"/>
    <s v="US Air Force"/>
    <m/>
    <m/>
    <m/>
    <n v="0"/>
    <n v="1"/>
    <n v="0.37446201518186001"/>
    <n v="4.9236303078989997E-2"/>
    <n v="1271.47423433875"/>
    <m/>
    <n v="-1"/>
    <n v="-1"/>
    <n v="-1"/>
    <n v="-1"/>
    <n v="0"/>
    <m/>
    <m/>
    <s v="Banana River A"/>
    <n v="-1"/>
    <m/>
    <m/>
    <n v="332"/>
    <x v="1"/>
    <m/>
    <x v="0"/>
    <m/>
    <n v="72.595297119730105"/>
    <n v="1.0312037586"/>
  </r>
  <r>
    <n v="830000"/>
    <n v="1400000"/>
    <n v="1400000"/>
    <x v="0"/>
    <x v="0"/>
    <s v="BR1-2"/>
    <s v="62-304.520 (9), F.A.C."/>
    <n v="0.67"/>
    <n v="0.72"/>
    <s v="Natural Lands"/>
    <n v="0.61776345348380002"/>
    <n v="2580.82087873807"/>
    <n v="5.0600612653409502"/>
    <n v="0.69251869527468002"/>
    <n v="3.12592092211665"/>
    <n v="0.42781274079498"/>
    <n v="1594.33681887234"/>
    <n v="3200"/>
    <s v="Shrub and Brushland"/>
    <n v="3200"/>
    <s v="US Air Force                                    Brevard County"/>
    <s v="US Air Force"/>
    <m/>
    <m/>
    <s v="Natural Lands"/>
    <n v="0"/>
    <n v="1"/>
    <n v="3.12592092211665"/>
    <n v="0.42781274079498"/>
    <n v="1594.33681887234"/>
    <m/>
    <n v="-1"/>
    <n v="-1"/>
    <n v="-1"/>
    <n v="-1"/>
    <n v="0"/>
    <m/>
    <m/>
    <s v="Banana River A"/>
    <n v="-1"/>
    <m/>
    <m/>
    <n v="332"/>
    <x v="1"/>
    <m/>
    <x v="0"/>
    <m/>
    <n v="199.999999970197"/>
    <n v="1.2930550031000001"/>
  </r>
  <r>
    <n v="830000"/>
    <n v="1400000"/>
    <n v="1400000"/>
    <x v="0"/>
    <x v="0"/>
    <s v="BR1-2"/>
    <s v="62-304.520 (9), F.A.C."/>
    <n v="0.67"/>
    <n v="0.72"/>
    <s v="US Air Force"/>
    <n v="0.61776345378298003"/>
    <n v="3336.6867451718699"/>
    <n v="6.2217533064338202"/>
    <n v="0.83200761765834996"/>
    <n v="3.84357181116824"/>
    <n v="0.51398389945836997"/>
    <n v="2061.28312788927"/>
    <n v="1730"/>
    <s v="Military"/>
    <n v="1730"/>
    <s v="US Air Force                                    Brevard County"/>
    <s v="US Air Force"/>
    <m/>
    <m/>
    <m/>
    <n v="0"/>
    <n v="1"/>
    <n v="3.84357181116824"/>
    <n v="0.51398389945836997"/>
    <n v="2061.28312788927"/>
    <m/>
    <n v="-1"/>
    <n v="-1"/>
    <n v="-1"/>
    <n v="-1"/>
    <n v="0"/>
    <m/>
    <m/>
    <s v="Banana River A"/>
    <n v="-1"/>
    <m/>
    <m/>
    <n v="332"/>
    <x v="1"/>
    <m/>
    <x v="0"/>
    <m/>
    <n v="200.000000018626"/>
    <n v="1.6717624718999999"/>
  </r>
  <r>
    <n v="830000"/>
    <n v="1400000"/>
    <n v="1400000"/>
    <x v="0"/>
    <x v="0"/>
    <s v="BR1-2"/>
    <s v="62-304.520 (9), F.A.C."/>
    <n v="0.67"/>
    <n v="0.72"/>
    <s v="US Air Force"/>
    <n v="0.61776345366790997"/>
    <n v="3300.4249661198501"/>
    <n v="6.1549641842987297"/>
    <n v="0.82314827172302996"/>
    <n v="3.8023119316946898"/>
    <n v="0.50851091922039005"/>
    <n v="2038.8819256419999"/>
    <n v="1730"/>
    <s v="Military"/>
    <n v="1730"/>
    <s v="US Air Force                                    Brevard County"/>
    <s v="US Air Force"/>
    <m/>
    <m/>
    <m/>
    <n v="0"/>
    <n v="1"/>
    <n v="3.8023119316946898"/>
    <n v="0.50851091922039005"/>
    <n v="2038.8819256419999"/>
    <m/>
    <n v="-1"/>
    <n v="-1"/>
    <n v="-1"/>
    <n v="-1"/>
    <n v="0"/>
    <m/>
    <m/>
    <s v="Banana River A"/>
    <n v="-1"/>
    <m/>
    <m/>
    <n v="332"/>
    <x v="1"/>
    <m/>
    <x v="0"/>
    <m/>
    <n v="200"/>
    <n v="1.6535944247000001"/>
  </r>
  <r>
    <n v="830000"/>
    <n v="1400000"/>
    <n v="1400000"/>
    <x v="0"/>
    <x v="0"/>
    <s v="BR1-2"/>
    <s v="62-304.520 (9), F.A.C."/>
    <n v="0.67"/>
    <n v="0.72"/>
    <s v="Natural Lands"/>
    <n v="0.54158719637249997"/>
    <n v="2873.1908450627898"/>
    <n v="5.7093843470226098"/>
    <n v="0.77859092011603004"/>
    <n v="3.09212946151706"/>
    <n v="0.42167487354673"/>
    <n v="1556.08337442071"/>
    <n v="3200"/>
    <s v="Shrub and Brushland"/>
    <n v="3200"/>
    <s v="US Air Force                                    Brevard County"/>
    <s v="US Air Force"/>
    <m/>
    <m/>
    <s v="Natural Lands"/>
    <n v="0"/>
    <n v="1"/>
    <n v="3.09212946151706"/>
    <n v="0.42167487354673"/>
    <n v="1556.08337442071"/>
    <m/>
    <n v="-1"/>
    <n v="-1"/>
    <n v="-1"/>
    <n v="-1"/>
    <n v="0"/>
    <m/>
    <m/>
    <s v="Banana River A"/>
    <n v="-1"/>
    <m/>
    <m/>
    <n v="332"/>
    <x v="1"/>
    <m/>
    <x v="0"/>
    <m/>
    <n v="187.18587593224899"/>
    <n v="1.2620303118"/>
  </r>
  <r>
    <n v="830000"/>
    <n v="1400000"/>
    <n v="1400000"/>
    <x v="0"/>
    <x v="0"/>
    <s v="BR1-2"/>
    <s v="62-304.520 (9), F.A.C."/>
    <n v="0.67"/>
    <n v="0.72"/>
    <s v="US Air Force"/>
    <n v="7.6176130456589997E-2"/>
    <n v="2873.1908450627898"/>
    <n v="5.7093843470226098"/>
    <n v="0.77859092011603004"/>
    <n v="0.43491880684564999"/>
    <n v="5.9310043503080001E-2"/>
    <n v="218.86856064020901"/>
    <n v="1730"/>
    <s v="Military"/>
    <n v="1730"/>
    <s v="US Air Force                                    Brevard County"/>
    <s v="US Air Force"/>
    <m/>
    <m/>
    <m/>
    <n v="0"/>
    <n v="1"/>
    <n v="0.43491880684564999"/>
    <n v="5.9310043503080001E-2"/>
    <n v="218.86856064020799"/>
    <m/>
    <n v="-1"/>
    <n v="-1"/>
    <n v="-1"/>
    <n v="-1"/>
    <n v="0"/>
    <m/>
    <m/>
    <s v="Banana River A"/>
    <n v="-1"/>
    <m/>
    <m/>
    <n v="332"/>
    <x v="1"/>
    <m/>
    <x v="0"/>
    <m/>
    <n v="96.039633079002598"/>
    <n v="0.1775089705"/>
  </r>
  <r>
    <n v="830000"/>
    <n v="1400000"/>
    <n v="1400000"/>
    <x v="0"/>
    <x v="0"/>
    <s v="BR1-2"/>
    <s v="62-304.520 (9), F.A.C."/>
    <n v="0.67"/>
    <n v="0.72"/>
    <s v="US Air Force"/>
    <n v="0.61776345373694996"/>
    <n v="3345.5426210699302"/>
    <n v="6.6988791915028001"/>
    <n v="0.91458075890720003"/>
    <n v="4.1383227455093801"/>
    <n v="0.56499456834387995"/>
    <n v="2066.7539642163401"/>
    <n v="1730"/>
    <s v="Military"/>
    <n v="1730"/>
    <s v="US Air Force                                    Brevard County"/>
    <s v="US Air Force"/>
    <m/>
    <m/>
    <m/>
    <n v="0"/>
    <n v="1"/>
    <n v="4.1383227455093801"/>
    <n v="0.56499456834387995"/>
    <n v="2066.7539642163401"/>
    <m/>
    <n v="-1"/>
    <n v="-1"/>
    <n v="-1"/>
    <n v="-1"/>
    <n v="0"/>
    <m/>
    <m/>
    <s v="Banana River A"/>
    <n v="-1"/>
    <m/>
    <m/>
    <n v="332"/>
    <x v="1"/>
    <m/>
    <x v="0"/>
    <m/>
    <n v="200.00000001117499"/>
    <n v="1.6761994844000001"/>
  </r>
  <r>
    <n v="830000"/>
    <n v="1400000"/>
    <n v="1400000"/>
    <x v="0"/>
    <x v="0"/>
    <s v="BR1-2"/>
    <s v="62-304.520 (9), F.A.C."/>
    <n v="0.67"/>
    <n v="0.72"/>
    <s v="Natural Lands"/>
    <n v="0.61776345362188001"/>
    <n v="2570.46454055511"/>
    <n v="5.0397925684880702"/>
    <n v="0.68973623835144005"/>
    <n v="3.1133996626471099"/>
    <n v="0.42609384069215001"/>
    <n v="1587.9390519859201"/>
    <n v="3200"/>
    <s v="Shrub and Brushland"/>
    <n v="3200"/>
    <s v="US Air Force                                    Brevard County"/>
    <s v="US Air Force"/>
    <m/>
    <m/>
    <s v="Natural Lands"/>
    <n v="0"/>
    <n v="1"/>
    <n v="3.1133996626471099"/>
    <n v="0.42609384069215001"/>
    <n v="1587.9390519859201"/>
    <m/>
    <n v="-1"/>
    <n v="-1"/>
    <n v="-1"/>
    <n v="-1"/>
    <n v="0"/>
    <m/>
    <m/>
    <s v="Banana River A"/>
    <n v="-1"/>
    <m/>
    <m/>
    <n v="332"/>
    <x v="1"/>
    <m/>
    <x v="0"/>
    <m/>
    <n v="199.99999999254899"/>
    <n v="1.2878662221999999"/>
  </r>
  <r>
    <n v="830000"/>
    <n v="1400000"/>
    <n v="1400000"/>
    <x v="0"/>
    <x v="0"/>
    <s v="BR1-2"/>
    <s v="62-304.520 (9), F.A.C."/>
    <n v="0.67"/>
    <n v="0.72"/>
    <s v="US Air Force"/>
    <n v="2.862284425798E-2"/>
    <n v="3350.1898893378502"/>
    <n v="7.2142506071601504"/>
    <n v="0.95446261560197998"/>
    <n v="0.2064923715668"/>
    <n v="2.7319434796440001E-2"/>
    <n v="95.891963437186703"/>
    <n v="1730"/>
    <s v="Military"/>
    <n v="1730"/>
    <s v="US Air Force                                    Brevard County"/>
    <s v="US Air Force"/>
    <m/>
    <m/>
    <m/>
    <n v="0"/>
    <n v="1"/>
    <n v="0.2064923715668"/>
    <n v="2.7319434796440001E-2"/>
    <n v="95.891963437186007"/>
    <m/>
    <n v="-1"/>
    <n v="-1"/>
    <n v="-1"/>
    <n v="-1"/>
    <n v="0"/>
    <m/>
    <m/>
    <s v="Banana River A"/>
    <n v="-1"/>
    <m/>
    <m/>
    <n v="332"/>
    <x v="1"/>
    <m/>
    <x v="0"/>
    <m/>
    <n v="53.351113455536101"/>
    <n v="7.77712599E-2"/>
  </r>
  <r>
    <n v="830000"/>
    <n v="1400000"/>
    <n v="1400000"/>
    <x v="0"/>
    <x v="0"/>
    <s v="BR1-2"/>
    <s v="62-304.520 (9), F.A.C."/>
    <n v="0.67"/>
    <n v="0.72"/>
    <s v="US Air Force"/>
    <n v="0.14451271847641001"/>
    <n v="3350.1898893378502"/>
    <n v="7.2142506071601504"/>
    <n v="0.95446261560197998"/>
    <n v="1.0425509670108599"/>
    <n v="0.13793198726475001"/>
    <n v="484.14504832042297"/>
    <n v="8140"/>
    <s v="Roads and Highways"/>
    <n v="8140"/>
    <s v="US Air Force                                    Brevard County"/>
    <s v="US Air Force"/>
    <m/>
    <m/>
    <m/>
    <n v="0"/>
    <n v="1"/>
    <n v="1.0425509670108599"/>
    <n v="0.13793198726475001"/>
    <n v="484.14504832042297"/>
    <m/>
    <n v="-1"/>
    <n v="-1"/>
    <n v="-1"/>
    <n v="-1"/>
    <n v="0"/>
    <m/>
    <m/>
    <s v="Banana River A"/>
    <n v="-1"/>
    <m/>
    <m/>
    <n v="332"/>
    <x v="1"/>
    <m/>
    <x v="0"/>
    <m/>
    <n v="122.851997801292"/>
    <n v="0.39265616250000002"/>
  </r>
  <r>
    <n v="830000"/>
    <n v="1400000"/>
    <n v="1400000"/>
    <x v="0"/>
    <x v="0"/>
    <s v="BR1-2"/>
    <s v="62-304.520 (9), F.A.C."/>
    <n v="0.67"/>
    <n v="0.72"/>
    <s v="US Air Force"/>
    <n v="0.44462774221982998"/>
    <n v="3350.1898893378502"/>
    <n v="7.2142506071601504"/>
    <n v="0.95446261560197998"/>
    <n v="3.2076559592697098"/>
    <n v="0.42438055780834999"/>
    <n v="1489.5873665040101"/>
    <n v="1730"/>
    <s v="Military"/>
    <n v="1730"/>
    <s v="US Air Force                                    Brevard County"/>
    <s v="US Air Force"/>
    <m/>
    <m/>
    <m/>
    <n v="0"/>
    <n v="1"/>
    <n v="3.2076559592697098"/>
    <n v="0.42438055780834999"/>
    <n v="1489.5873665040101"/>
    <m/>
    <n v="-1"/>
    <n v="-1"/>
    <n v="-1"/>
    <n v="-1"/>
    <n v="0"/>
    <m/>
    <m/>
    <s v="Banana River A"/>
    <n v="-1"/>
    <m/>
    <m/>
    <n v="332"/>
    <x v="1"/>
    <m/>
    <x v="0"/>
    <m/>
    <n v="178.220663576422"/>
    <n v="1.2081000539"/>
  </r>
  <r>
    <n v="830000"/>
    <n v="1400000"/>
    <n v="1400000"/>
    <x v="0"/>
    <x v="0"/>
    <s v="BR1-2"/>
    <s v="62-304.520 (9), F.A.C."/>
    <n v="0.67"/>
    <n v="0.72"/>
    <s v="US Air Force"/>
    <n v="0.43590031436714"/>
    <n v="3305.0507788175701"/>
    <n v="6.2665058623715799"/>
    <n v="0.84703926983739997"/>
    <n v="2.7315718753913498"/>
    <n v="0.36922468400344"/>
    <n v="1440.6726734859701"/>
    <n v="1730"/>
    <s v="Military"/>
    <n v="1730"/>
    <s v="US Air Force                                    Brevard County"/>
    <s v="US Air Force"/>
    <m/>
    <m/>
    <m/>
    <n v="0"/>
    <n v="1"/>
    <n v="2.7315718753913498"/>
    <n v="0.36922468400344"/>
    <n v="2041.7395840504701"/>
    <m/>
    <n v="-1"/>
    <n v="-1"/>
    <n v="-1"/>
    <n v="-1"/>
    <n v="0"/>
    <m/>
    <m/>
    <s v="Banana River A"/>
    <n v="-1"/>
    <m/>
    <m/>
    <n v="332"/>
    <x v="1"/>
    <m/>
    <x v="0"/>
    <m/>
    <n v="199.89122697222601"/>
    <n v="1.6559120714"/>
  </r>
  <r>
    <n v="830000"/>
    <n v="1400000"/>
    <n v="1400000"/>
    <x v="0"/>
    <x v="0"/>
    <s v="BR1-2"/>
    <s v="62-304.520 (9), F.A.C."/>
    <n v="0.67"/>
    <n v="0.72"/>
    <s v="Natural Lands"/>
    <n v="0.22652759026149"/>
    <n v="2616.5355762607701"/>
    <n v="5.1971430047726201"/>
    <n v="0.70594507466592005"/>
    <n v="1.1772962811155401"/>
    <n v="0.15991603662104001"/>
    <n v="592.71749892383298"/>
    <n v="3200"/>
    <s v="Shrub and Brushland"/>
    <n v="3200"/>
    <s v="US Air Force                                    Brevard County"/>
    <s v="US Air Force"/>
    <m/>
    <m/>
    <s v="Natural Lands"/>
    <n v="0"/>
    <n v="1"/>
    <n v="1.1772962811155401"/>
    <n v="0.15991603662104001"/>
    <n v="592.71749892383298"/>
    <m/>
    <n v="-1"/>
    <n v="-1"/>
    <n v="-1"/>
    <n v="-1"/>
    <n v="0"/>
    <m/>
    <m/>
    <s v="Banana River A"/>
    <n v="-1"/>
    <m/>
    <m/>
    <n v="332"/>
    <x v="1"/>
    <m/>
    <x v="0"/>
    <m/>
    <n v="156.022019977978"/>
    <n v="0.48071167799999998"/>
  </r>
  <r>
    <n v="830000"/>
    <n v="1400000"/>
    <n v="1400000"/>
    <x v="0"/>
    <x v="0"/>
    <s v="BR1-2"/>
    <s v="62-304.520 (9), F.A.C."/>
    <n v="0.67"/>
    <n v="0.72"/>
    <s v="Natural Lands"/>
    <n v="0.36908128449234001"/>
    <n v="2616.5355762607701"/>
    <n v="5.1971430047726201"/>
    <n v="0.70594507466592005"/>
    <n v="1.91816821589188"/>
    <n v="0.26055111493874"/>
    <n v="965.71431140624497"/>
    <n v="3100"/>
    <s v="Herbaceous Dry Prairie"/>
    <n v="3100"/>
    <s v="US Air Force                                    Brevard County"/>
    <s v="US Air Force"/>
    <m/>
    <m/>
    <s v="Natural Lands"/>
    <n v="0"/>
    <n v="1"/>
    <n v="1.91816821589188"/>
    <n v="0.26055111493874"/>
    <n v="978.52475693799295"/>
    <m/>
    <n v="-1"/>
    <n v="-1"/>
    <n v="-1"/>
    <n v="-1"/>
    <n v="0"/>
    <m/>
    <m/>
    <s v="Banana River A"/>
    <n v="-1"/>
    <m/>
    <m/>
    <n v="332"/>
    <x v="1"/>
    <m/>
    <x v="0"/>
    <m/>
    <n v="152.08459111144001"/>
    <n v="0.79361294159999995"/>
  </r>
  <r>
    <n v="830000"/>
    <n v="1400000"/>
    <n v="1400000"/>
    <x v="0"/>
    <x v="0"/>
    <s v="BR1-2"/>
    <s v="62-304.520 (9), F.A.C."/>
    <n v="0.67"/>
    <n v="0.72"/>
    <s v="US Air Force"/>
    <n v="1.56997513719E-3"/>
    <n v="2616.5355762607701"/>
    <n v="5.1971430047726201"/>
    <n v="0.70594507466592005"/>
    <n v="8.1593853019199993E-3"/>
    <n v="1.1083162154400001E-3"/>
    <n v="4.1078958003077597"/>
    <n v="8140"/>
    <s v="Roads and Highways"/>
    <n v="8140"/>
    <s v="US Air Force                                    Brevard County"/>
    <s v="US Air Force"/>
    <m/>
    <m/>
    <m/>
    <n v="0"/>
    <n v="1"/>
    <n v="8.1593853019199993E-3"/>
    <n v="1.1083162154400001E-3"/>
    <n v="45.157798675072002"/>
    <m/>
    <n v="-1"/>
    <n v="-1"/>
    <n v="-1"/>
    <n v="-1"/>
    <n v="0"/>
    <m/>
    <m/>
    <s v="Banana River A"/>
    <n v="-1"/>
    <m/>
    <m/>
    <n v="332"/>
    <x v="1"/>
    <m/>
    <x v="0"/>
    <m/>
    <n v="23.543589389891999"/>
    <n v="3.6624329800000001E-2"/>
  </r>
  <r>
    <n v="830000"/>
    <n v="1400000"/>
    <n v="1400000"/>
    <x v="0"/>
    <x v="0"/>
    <s v="BR1-2"/>
    <s v="62-304.520 (9), F.A.C."/>
    <n v="0.67"/>
    <n v="0.72"/>
    <s v="US Air Force"/>
    <n v="0.52365085781137999"/>
    <n v="3330.1742418466101"/>
    <n v="7.2484058951363197"/>
    <n v="0.96297629799452999"/>
    <n v="3.79563396475322"/>
    <n v="0.50426336449686004"/>
    <n v="1743.84859840435"/>
    <n v="1730"/>
    <s v="Military"/>
    <n v="1730"/>
    <s v="US Air Force                                    Brevard County"/>
    <s v="US Air Force"/>
    <m/>
    <m/>
    <m/>
    <n v="0"/>
    <n v="1"/>
    <n v="3.79563396475322"/>
    <n v="0.50426336449686004"/>
    <n v="1749.5253615793099"/>
    <m/>
    <n v="-1"/>
    <n v="-1"/>
    <n v="-1"/>
    <n v="-1"/>
    <n v="0"/>
    <m/>
    <m/>
    <s v="Banana River A"/>
    <n v="-1"/>
    <m/>
    <m/>
    <n v="332"/>
    <x v="1"/>
    <m/>
    <x v="0"/>
    <m/>
    <n v="182.34833616245001"/>
    <n v="1.4189175681999999"/>
  </r>
  <r>
    <n v="830000"/>
    <n v="1400000"/>
    <n v="1400000"/>
    <x v="0"/>
    <x v="0"/>
    <s v="BR1-2"/>
    <s v="62-304.520 (9), F.A.C."/>
    <n v="0.67"/>
    <n v="0.72"/>
    <s v="US Air Force"/>
    <n v="9.2407816759809996E-2"/>
    <n v="3330.1742418466101"/>
    <n v="7.2484058951363197"/>
    <n v="0.96297629799452999"/>
    <n v="0.66980936375851996"/>
    <n v="8.8986537289119996E-2"/>
    <n v="307.73413111882098"/>
    <n v="8140"/>
    <s v="Roads and Highways"/>
    <n v="8140"/>
    <s v="US Air Force                                    Brevard County"/>
    <s v="US Air Force"/>
    <m/>
    <m/>
    <m/>
    <n v="0"/>
    <n v="1"/>
    <n v="0.66980936375851996"/>
    <n v="8.8986537289119996E-2"/>
    <n v="307.73413111882002"/>
    <m/>
    <n v="-1"/>
    <n v="-1"/>
    <n v="-1"/>
    <n v="-1"/>
    <n v="0"/>
    <m/>
    <m/>
    <s v="Banana River A"/>
    <n v="-1"/>
    <m/>
    <m/>
    <n v="332"/>
    <x v="1"/>
    <m/>
    <x v="0"/>
    <m/>
    <n v="96.435315768997796"/>
    <n v="0.2495816149"/>
  </r>
  <r>
    <n v="830000"/>
    <n v="1400000"/>
    <n v="1400000"/>
    <x v="0"/>
    <x v="0"/>
    <s v="BR1-2"/>
    <s v="62-304.520 (9), F.A.C."/>
    <n v="0.67"/>
    <n v="0.72"/>
    <s v="US Air Force"/>
    <n v="0.61776345371394004"/>
    <n v="3337.8559319361698"/>
    <n v="6.6991960103461503"/>
    <n v="0.91388668928150996"/>
    <n v="4.1385184644580901"/>
    <n v="0.56456579747374003"/>
    <n v="2062.0054085124498"/>
    <n v="1730"/>
    <s v="Military"/>
    <n v="1730"/>
    <s v="US Air Force                                    Brevard County"/>
    <s v="US Air Force"/>
    <m/>
    <m/>
    <m/>
    <n v="0"/>
    <n v="1"/>
    <n v="4.1385184644580901"/>
    <n v="0.56456579747374003"/>
    <n v="2062.0054085124498"/>
    <m/>
    <n v="-1"/>
    <n v="-1"/>
    <n v="-1"/>
    <n v="-1"/>
    <n v="0"/>
    <m/>
    <m/>
    <s v="Banana River A"/>
    <n v="-1"/>
    <m/>
    <m/>
    <n v="332"/>
    <x v="1"/>
    <m/>
    <x v="0"/>
    <m/>
    <n v="200.00000000745001"/>
    <n v="1.6723482632"/>
  </r>
  <r>
    <n v="830000"/>
    <n v="1400000"/>
    <n v="1400000"/>
    <x v="0"/>
    <x v="0"/>
    <s v="BR1-2"/>
    <s v="62-304.520 (9), F.A.C."/>
    <n v="0.67"/>
    <n v="0.72"/>
    <s v="Natural Lands"/>
    <n v="0.12148541958304"/>
    <n v="3160.7658030451298"/>
    <n v="6.7483142962501104"/>
    <n v="0.90128193170403004"/>
    <n v="0.81982179375820996"/>
    <n v="0.10949261363568"/>
    <n v="383.98695978668502"/>
    <n v="3200"/>
    <s v="Shrub and Brushland"/>
    <n v="3200"/>
    <s v="US Air Force                                    Brevard County"/>
    <s v="US Air Force"/>
    <m/>
    <m/>
    <s v="Natural Lands"/>
    <n v="0"/>
    <n v="1"/>
    <n v="0.81982179375820996"/>
    <n v="0.10949261363568"/>
    <n v="383.98695978668502"/>
    <m/>
    <n v="-1"/>
    <n v="-1"/>
    <n v="-1"/>
    <n v="-1"/>
    <n v="0"/>
    <m/>
    <m/>
    <s v="Banana River A"/>
    <n v="-1"/>
    <m/>
    <m/>
    <n v="332"/>
    <x v="1"/>
    <m/>
    <x v="0"/>
    <m/>
    <n v="104.310648394488"/>
    <n v="0.31142494710000002"/>
  </r>
  <r>
    <n v="830000"/>
    <n v="1400000"/>
    <n v="1400000"/>
    <x v="0"/>
    <x v="0"/>
    <s v="BR1-2"/>
    <s v="62-304.520 (9), F.A.C."/>
    <n v="0.67"/>
    <n v="0.72"/>
    <s v="US Air Force"/>
    <n v="2.5883132352199998E-3"/>
    <n v="3160.7658030451298"/>
    <n v="6.7483142962501104"/>
    <n v="0.90128193170403004"/>
    <n v="1.7466751208430002E-2"/>
    <n v="2.3327999524900001E-3"/>
    <n v="8.1810519614651405"/>
    <n v="8140"/>
    <s v="Roads and Highways"/>
    <n v="8140"/>
    <s v="US Air Force                                    Brevard County"/>
    <s v="US Air Force"/>
    <m/>
    <m/>
    <m/>
    <n v="0"/>
    <n v="1"/>
    <n v="1.7466751208430002E-2"/>
    <n v="2.3327999524900001E-3"/>
    <n v="8.1810519614639698"/>
    <m/>
    <n v="-1"/>
    <n v="-1"/>
    <n v="-1"/>
    <n v="-1"/>
    <n v="0"/>
    <m/>
    <m/>
    <s v="Banana River A"/>
    <n v="-1"/>
    <m/>
    <m/>
    <n v="332"/>
    <x v="1"/>
    <m/>
    <x v="0"/>
    <m/>
    <n v="16.514754294148101"/>
    <n v="6.6350786000000002E-3"/>
  </r>
  <r>
    <n v="830000"/>
    <n v="1400000"/>
    <n v="1400000"/>
    <x v="0"/>
    <x v="0"/>
    <s v="BR1-2"/>
    <s v="62-304.520 (9), F.A.C."/>
    <n v="0.67"/>
    <n v="0.72"/>
    <s v="US Air Force"/>
    <n v="0.45094850091084998"/>
    <n v="3160.7658030451298"/>
    <n v="6.7483142962501104"/>
    <n v="0.90128193170403004"/>
    <n v="3.04314221556929"/>
    <n v="0.40643173599997001"/>
    <n v="1425.3426006135001"/>
    <n v="1730"/>
    <s v="Military"/>
    <n v="1730"/>
    <s v="US Air Force                                    Brevard County"/>
    <s v="US Air Force"/>
    <m/>
    <m/>
    <m/>
    <n v="0"/>
    <n v="1"/>
    <n v="3.04314221556929"/>
    <n v="0.40643173599997001"/>
    <n v="1425.3426006135001"/>
    <m/>
    <n v="-1"/>
    <n v="-1"/>
    <n v="-1"/>
    <n v="-1"/>
    <n v="0"/>
    <m/>
    <m/>
    <s v="Banana River A"/>
    <n v="-1"/>
    <m/>
    <m/>
    <n v="332"/>
    <x v="1"/>
    <m/>
    <x v="0"/>
    <m/>
    <n v="169.042493396086"/>
    <n v="1.1559956209"/>
  </r>
  <r>
    <n v="830000"/>
    <n v="1400000"/>
    <n v="1400000"/>
    <x v="0"/>
    <x v="0"/>
    <s v="BR1-2"/>
    <s v="62-304.520 (9), F.A.C."/>
    <n v="0.67"/>
    <n v="0.72"/>
    <s v="US Air Force"/>
    <n v="4.274121821277E-2"/>
    <n v="3160.7658030451298"/>
    <n v="6.7483142962501104"/>
    <n v="0.90128193170403004"/>
    <n v="0.28843117390440998"/>
    <n v="3.8521887714190003E-2"/>
    <n v="135.094980907429"/>
    <n v="8140"/>
    <s v="Roads and Highways"/>
    <n v="8140"/>
    <s v="US Air Force                                    Brevard County"/>
    <s v="US Air Force"/>
    <m/>
    <m/>
    <m/>
    <n v="0"/>
    <n v="1"/>
    <n v="0.28843117390440998"/>
    <n v="3.8521887714190003E-2"/>
    <n v="135.09498090742699"/>
    <m/>
    <n v="-1"/>
    <n v="-1"/>
    <n v="-1"/>
    <n v="-1"/>
    <n v="0"/>
    <m/>
    <m/>
    <s v="Banana River A"/>
    <n v="-1"/>
    <m/>
    <m/>
    <n v="332"/>
    <x v="1"/>
    <m/>
    <x v="0"/>
    <m/>
    <n v="62.608822421739902"/>
    <n v="0.10956608349999999"/>
  </r>
  <r>
    <n v="830000"/>
    <n v="1400000"/>
    <n v="1400000"/>
    <x v="0"/>
    <x v="0"/>
    <s v="BR1-2"/>
    <s v="62-304.520 (9), F.A.C."/>
    <n v="0.67"/>
    <n v="0.72"/>
    <s v="US Air Force"/>
    <n v="0.61776345362188001"/>
    <n v="3318.5462043513398"/>
    <n v="6.1875197399093302"/>
    <n v="0.8273941503469"/>
    <n v="3.8224235638799802"/>
    <n v="0.51113386782484005"/>
    <n v="2050.07656420388"/>
    <n v="1730"/>
    <s v="Military"/>
    <n v="1730"/>
    <s v="US Air Force                                    Brevard County"/>
    <s v="US Air Force"/>
    <m/>
    <m/>
    <m/>
    <n v="0"/>
    <n v="1"/>
    <n v="3.8224235638799802"/>
    <n v="0.51113386782484005"/>
    <n v="2050.07656420388"/>
    <m/>
    <n v="-1"/>
    <n v="-1"/>
    <n v="-1"/>
    <n v="-1"/>
    <n v="0"/>
    <m/>
    <m/>
    <s v="Banana River A"/>
    <n v="-1"/>
    <m/>
    <m/>
    <n v="332"/>
    <x v="1"/>
    <m/>
    <x v="0"/>
    <m/>
    <n v="199.99999999254899"/>
    <n v="1.6626736124999999"/>
  </r>
  <r>
    <n v="830000"/>
    <n v="1400000"/>
    <n v="1400000"/>
    <x v="0"/>
    <x v="0"/>
    <s v="BR1-2"/>
    <s v="62-304.520 (9), F.A.C."/>
    <n v="0.67"/>
    <n v="0.72"/>
    <s v="US Air Force"/>
    <n v="7.7430292350999996E-4"/>
    <n v="2432.7119200471102"/>
    <n v="4.8679595327070002"/>
    <n v="0.66195737074991001"/>
    <n v="3.7692752977400001E-3"/>
    <n v="5.1255552741000005E-4"/>
    <n v="1.88365595177199"/>
    <n v="1730"/>
    <s v="Military"/>
    <n v="1730"/>
    <s v="US Air Force                                    Brevard County"/>
    <s v="US Air Force"/>
    <m/>
    <m/>
    <m/>
    <n v="0"/>
    <n v="1"/>
    <n v="3.7692752977400001E-3"/>
    <n v="5.1255552741000005E-4"/>
    <n v="1.8836559517722"/>
    <m/>
    <n v="-1"/>
    <n v="-1"/>
    <n v="-1"/>
    <n v="-1"/>
    <n v="0"/>
    <m/>
    <m/>
    <s v="Banana River A"/>
    <n v="-1"/>
    <m/>
    <m/>
    <n v="332"/>
    <x v="1"/>
    <m/>
    <x v="0"/>
    <m/>
    <n v="8.6866260231173609"/>
    <n v="1.5277015E-3"/>
  </r>
  <r>
    <n v="830000"/>
    <n v="1400000"/>
    <n v="1400000"/>
    <x v="0"/>
    <x v="0"/>
    <s v="BR1-2"/>
    <s v="62-304.520 (9), F.A.C."/>
    <n v="0.67"/>
    <n v="0.72"/>
    <s v="Natural Lands"/>
    <n v="0.23290310413049001"/>
    <n v="2432.7119200471102"/>
    <n v="4.8679595327070002"/>
    <n v="0.66195737074991001"/>
    <n v="1.13376288594909"/>
    <n v="0.15417192644971001"/>
    <n v="566.58615763422597"/>
    <n v="3200"/>
    <s v="Shrub and Brushland"/>
    <n v="3200"/>
    <s v="US Air Force                                    Brevard County"/>
    <s v="US Air Force"/>
    <m/>
    <m/>
    <s v="Natural Lands"/>
    <n v="0"/>
    <n v="1"/>
    <n v="1.13376288594909"/>
    <n v="0.15417192644971001"/>
    <n v="1386.45811642591"/>
    <m/>
    <n v="-1"/>
    <n v="-1"/>
    <n v="-1"/>
    <n v="-1"/>
    <n v="0"/>
    <m/>
    <m/>
    <s v="Banana River A"/>
    <n v="-1"/>
    <m/>
    <m/>
    <n v="332"/>
    <x v="1"/>
    <m/>
    <x v="0"/>
    <m/>
    <n v="145.14661815963001"/>
    <n v="1.1244591373999999"/>
  </r>
  <r>
    <n v="830000"/>
    <n v="1400000"/>
    <n v="1400000"/>
    <x v="0"/>
    <x v="0"/>
    <s v="BR1-2"/>
    <s v="62-304.520 (9), F.A.C."/>
    <n v="0.67"/>
    <n v="0.72"/>
    <s v="US Air Force"/>
    <n v="4.7066445831499999E-2"/>
    <n v="2432.7119200471102"/>
    <n v="4.8679595327070002"/>
    <n v="0.66195737074991001"/>
    <n v="0.22911755365611"/>
    <n v="3.1155980733160001E-2"/>
    <n v="114.499103808556"/>
    <n v="8140"/>
    <s v="Roads and Highways"/>
    <n v="8140"/>
    <s v="US Air Force                                    Brevard County"/>
    <s v="US Air Force"/>
    <m/>
    <m/>
    <m/>
    <n v="0"/>
    <n v="1"/>
    <n v="0.22911755365611"/>
    <n v="3.1155980733160001E-2"/>
    <n v="114.49910380855501"/>
    <m/>
    <n v="-1"/>
    <n v="-1"/>
    <n v="-1"/>
    <n v="-1"/>
    <n v="0"/>
    <m/>
    <m/>
    <s v="Banana River A"/>
    <n v="-1"/>
    <m/>
    <m/>
    <n v="332"/>
    <x v="1"/>
    <m/>
    <x v="0"/>
    <m/>
    <n v="68.540341788754503"/>
    <n v="9.2862209099999996E-2"/>
  </r>
  <r>
    <n v="830000"/>
    <n v="1400000"/>
    <n v="1400000"/>
    <x v="0"/>
    <x v="0"/>
    <s v="BR1-2"/>
    <s v="62-304.520 (9), F.A.C."/>
    <n v="0.67"/>
    <n v="0.72"/>
    <s v="Natural Lands"/>
    <n v="0.20156011841959001"/>
    <n v="3086.9914726237898"/>
    <n v="6.7236605534028397"/>
    <n v="0.89299501724958996"/>
    <n v="1.35522181735706"/>
    <n v="0.17999218142494"/>
    <n v="622.21436678234397"/>
    <n v="3200"/>
    <s v="Shrub and Brushland"/>
    <n v="3200"/>
    <s v="US Air Force                                    Brevard County"/>
    <s v="US Air Force"/>
    <m/>
    <m/>
    <s v="Natural Lands"/>
    <n v="0"/>
    <n v="1"/>
    <n v="1.35522181735706"/>
    <n v="0.17999218142494"/>
    <n v="634.61212644553905"/>
    <m/>
    <n v="-1"/>
    <n v="-1"/>
    <n v="-1"/>
    <n v="-1"/>
    <n v="0"/>
    <m/>
    <m/>
    <s v="Banana River A"/>
    <n v="-1"/>
    <m/>
    <m/>
    <n v="332"/>
    <x v="1"/>
    <m/>
    <x v="0"/>
    <m/>
    <n v="136.413355513721"/>
    <n v="0.51468947809999999"/>
  </r>
  <r>
    <n v="830000"/>
    <n v="1400000"/>
    <n v="1400000"/>
    <x v="0"/>
    <x v="0"/>
    <s v="BR1-2"/>
    <s v="62-304.520 (9), F.A.C."/>
    <n v="0.67"/>
    <n v="0.72"/>
    <s v="US Air Force"/>
    <n v="8.0171051178589997E-2"/>
    <n v="3086.9914726237898"/>
    <n v="6.7236605534028397"/>
    <n v="0.89299501724958996"/>
    <n v="0.53904293433436001"/>
    <n v="7.1592349230140004E-2"/>
    <n v="247.48735133960801"/>
    <n v="8140"/>
    <s v="Roads and Highways"/>
    <n v="8140"/>
    <s v="US Air Force                                    Brevard County"/>
    <s v="US Air Force"/>
    <m/>
    <m/>
    <m/>
    <n v="0"/>
    <n v="1"/>
    <n v="0.53904293433436001"/>
    <n v="7.1592349230140004E-2"/>
    <n v="749.208631643697"/>
    <m/>
    <n v="-1"/>
    <n v="-1"/>
    <n v="-1"/>
    <n v="-1"/>
    <n v="0"/>
    <m/>
    <m/>
    <s v="Banana River A"/>
    <n v="-1"/>
    <m/>
    <m/>
    <n v="332"/>
    <x v="1"/>
    <m/>
    <x v="0"/>
    <m/>
    <n v="179.895607847424"/>
    <n v="0.60763068259999997"/>
  </r>
  <r>
    <n v="830000"/>
    <n v="1400000"/>
    <n v="1400000"/>
    <x v="0"/>
    <x v="0"/>
    <s v="BR1-2"/>
    <s v="62-304.520 (9), F.A.C."/>
    <n v="0.67"/>
    <n v="0.72"/>
    <s v="Natural Lands"/>
    <n v="0.617763453829"/>
    <n v="2730.2505604953999"/>
    <n v="5.3520157371028096"/>
    <n v="0.73271443955683002"/>
    <n v="3.3062797266998398"/>
    <n v="0.45264420285100998"/>
    <n v="1686.6490160702199"/>
    <n v="3200"/>
    <s v="Shrub and Brushland"/>
    <n v="3200"/>
    <s v="US Air Force                                    Brevard County"/>
    <s v="US Air Force"/>
    <m/>
    <m/>
    <s v="Natural Lands"/>
    <n v="0"/>
    <n v="1"/>
    <n v="3.3062797266998398"/>
    <n v="0.45264420285100998"/>
    <n v="1686.6490160702199"/>
    <m/>
    <n v="-1"/>
    <n v="-1"/>
    <n v="-1"/>
    <n v="-1"/>
    <n v="0"/>
    <m/>
    <m/>
    <s v="Banana River A"/>
    <n v="-1"/>
    <m/>
    <m/>
    <n v="332"/>
    <x v="1"/>
    <m/>
    <x v="0"/>
    <m/>
    <n v="200.000000026077"/>
    <n v="1.3679229652"/>
  </r>
  <r>
    <n v="830000"/>
    <n v="1400000"/>
    <n v="1400000"/>
    <x v="0"/>
    <x v="0"/>
    <s v="BR1-2"/>
    <s v="62-304.520 (9), F.A.C."/>
    <n v="0.67"/>
    <n v="0.72"/>
    <s v="US Air Force"/>
    <n v="0.60841272317496997"/>
    <n v="3345.3757004084"/>
    <n v="6.2668951994442201"/>
    <n v="0.84087307850426996"/>
    <n v="3.8128587741460298"/>
    <n v="0.51159787953730995"/>
    <n v="2035.36913992886"/>
    <n v="1730"/>
    <s v="Military"/>
    <n v="1730"/>
    <s v="US Air Force                                    Brevard County"/>
    <s v="US Air Force"/>
    <m/>
    <m/>
    <m/>
    <n v="0"/>
    <n v="1"/>
    <n v="3.8128587741460298"/>
    <n v="0.51159787953730995"/>
    <n v="2035.36913992886"/>
    <m/>
    <n v="-1"/>
    <n v="-1"/>
    <n v="-1"/>
    <n v="-1"/>
    <n v="0"/>
    <m/>
    <m/>
    <s v="Banana River A"/>
    <n v="-1"/>
    <m/>
    <m/>
    <n v="332"/>
    <x v="1"/>
    <m/>
    <x v="0"/>
    <m/>
    <n v="195.03181757491001"/>
    <n v="1.6507454501000001"/>
  </r>
  <r>
    <n v="830000"/>
    <n v="1400000"/>
    <n v="1400000"/>
    <x v="0"/>
    <x v="0"/>
    <s v="BR1-2"/>
    <s v="62-304.520 (9), F.A.C."/>
    <n v="0.67"/>
    <n v="0.72"/>
    <s v="US Air Force"/>
    <n v="9.3507643457700004E-3"/>
    <n v="3345.3757004084"/>
    <n v="6.2668951994442201"/>
    <n v="0.84087307850426996"/>
    <n v="5.8600260189639999E-2"/>
    <n v="7.8628060017900004E-3"/>
    <n v="31.2818198225842"/>
    <n v="8140"/>
    <s v="Roads and Highways"/>
    <n v="8140"/>
    <s v="US Air Force                                    Brevard County"/>
    <s v="US Air Force"/>
    <m/>
    <m/>
    <m/>
    <n v="0"/>
    <n v="1"/>
    <n v="5.8600260189639999E-2"/>
    <n v="7.8628060017900004E-3"/>
    <n v="31.281819822584598"/>
    <m/>
    <n v="-1"/>
    <n v="-1"/>
    <n v="-1"/>
    <n v="-1"/>
    <n v="0"/>
    <m/>
    <m/>
    <s v="Banana River A"/>
    <n v="-1"/>
    <m/>
    <m/>
    <n v="332"/>
    <x v="1"/>
    <m/>
    <x v="0"/>
    <m/>
    <n v="30.466810231025701"/>
    <n v="2.5370494600000001E-2"/>
  </r>
  <r>
    <n v="830000"/>
    <n v="1400000"/>
    <n v="1400000"/>
    <x v="0"/>
    <x v="0"/>
    <s v="BR1-2"/>
    <s v="62-304.520 (9), F.A.C."/>
    <n v="0.67"/>
    <n v="0.72"/>
    <s v="US Air Force"/>
    <n v="2.8066094902899998E-3"/>
    <n v="3027.1092469189098"/>
    <n v="6.3595644294028704"/>
    <n v="0.85314916391241002"/>
    <n v="1.784881388169E-2"/>
    <n v="2.3944565400700001E-3"/>
    <n v="8.4959135405563107"/>
    <n v="1730"/>
    <s v="Military"/>
    <n v="1730"/>
    <s v="US Air Force                                    Brevard County"/>
    <s v="US Air Force"/>
    <m/>
    <m/>
    <m/>
    <n v="0"/>
    <n v="1"/>
    <n v="1.784881388169E-2"/>
    <n v="2.3944565400700001E-3"/>
    <n v="1258.2292961597"/>
    <m/>
    <n v="-1"/>
    <n v="-1"/>
    <n v="-1"/>
    <n v="-1"/>
    <n v="0"/>
    <m/>
    <m/>
    <s v="Banana River A"/>
    <n v="-1"/>
    <m/>
    <m/>
    <n v="332"/>
    <x v="1"/>
    <m/>
    <x v="0"/>
    <m/>
    <n v="15.805809947010401"/>
    <n v="1.0204617163"/>
  </r>
  <r>
    <n v="830000"/>
    <n v="1400000"/>
    <n v="1400000"/>
    <x v="0"/>
    <x v="0"/>
    <s v="BR1-2"/>
    <s v="62-304.520 (9), F.A.C."/>
    <n v="0.67"/>
    <n v="0.72"/>
    <s v="Natural Lands"/>
    <n v="9.3334456469999994E-5"/>
    <n v="3027.1092469189098"/>
    <n v="6.3595644294028704"/>
    <n v="0.85314916391241002"/>
    <n v="5.9356648940000003E-4"/>
    <n v="7.9628213500000005E-5"/>
    <n v="0.28253359623648"/>
    <n v="3200"/>
    <s v="Shrub and Brushland"/>
    <n v="3200"/>
    <s v="US Air Force                                    Brevard County"/>
    <s v="US Air Force"/>
    <m/>
    <m/>
    <s v="Natural Lands"/>
    <n v="0"/>
    <n v="1"/>
    <n v="5.9356648940000003E-4"/>
    <n v="7.9628213500000005E-5"/>
    <n v="611.80784318655003"/>
    <m/>
    <n v="-1"/>
    <n v="-1"/>
    <n v="-1"/>
    <n v="-1"/>
    <n v="0"/>
    <m/>
    <m/>
    <s v="Banana River A"/>
    <n v="-1"/>
    <m/>
    <m/>
    <n v="332"/>
    <x v="1"/>
    <m/>
    <x v="0"/>
    <m/>
    <n v="3.0168730945538802"/>
    <n v="0.49619451999999997"/>
  </r>
  <r>
    <n v="830000"/>
    <n v="1400000"/>
    <n v="1400000"/>
    <x v="0"/>
    <x v="0"/>
    <s v="BR1-2"/>
    <s v="62-304.520 (9), F.A.C."/>
    <n v="0.67"/>
    <n v="0.72"/>
    <s v="Natural Lands"/>
    <n v="0.61776345359886997"/>
    <n v="2583.6822357531701"/>
    <n v="5.0656695509382903"/>
    <n v="0.69328666548776996"/>
    <n v="3.12938551657829"/>
    <n v="0.42828716480577"/>
    <n v="1596.1044609609401"/>
    <n v="3200"/>
    <s v="Shrub and Brushland"/>
    <n v="3200"/>
    <s v="US Air Force                                    Brevard County"/>
    <s v="US Air Force"/>
    <m/>
    <m/>
    <s v="Natural Lands"/>
    <n v="0"/>
    <n v="1"/>
    <n v="3.12938551657829"/>
    <n v="0.42828716480577"/>
    <n v="1596.1044609609401"/>
    <m/>
    <n v="-1"/>
    <n v="-1"/>
    <n v="-1"/>
    <n v="-1"/>
    <n v="0"/>
    <m/>
    <m/>
    <s v="Banana River A"/>
    <n v="-1"/>
    <m/>
    <m/>
    <n v="332"/>
    <x v="1"/>
    <m/>
    <x v="0"/>
    <m/>
    <n v="199.99999998882399"/>
    <n v="1.2944886139"/>
  </r>
  <r>
    <n v="830000"/>
    <n v="1400000"/>
    <n v="1400000"/>
    <x v="0"/>
    <x v="0"/>
    <s v="BR1-2"/>
    <s v="62-304.520 (9), F.A.C."/>
    <n v="0.67"/>
    <n v="0.72"/>
    <s v="Natural Lands"/>
    <n v="0.10674168470694"/>
    <n v="2436.3967020608102"/>
    <n v="4.8440556515382696"/>
    <n v="0.83503042246731995"/>
    <n v="0.51706266105939003"/>
    <n v="8.9132554075709997E-2"/>
    <n v="260.06508859241802"/>
    <n v="4210"/>
    <s v="Xeric oak"/>
    <n v="4210"/>
    <s v="US Air Force                                    Brevard County"/>
    <s v="US Air Force"/>
    <m/>
    <m/>
    <s v="Natural Lands"/>
    <n v="0"/>
    <n v="1"/>
    <n v="0.51706266105939003"/>
    <n v="8.9132554075709997E-2"/>
    <n v="1314.8669839517399"/>
    <m/>
    <n v="-1"/>
    <n v="-1"/>
    <n v="-1"/>
    <n v="-1"/>
    <n v="0"/>
    <m/>
    <m/>
    <s v="Banana River A"/>
    <n v="-1"/>
    <m/>
    <m/>
    <n v="332"/>
    <x v="1"/>
    <m/>
    <x v="0"/>
    <m/>
    <n v="104.651471848651"/>
    <n v="1.0663965807"/>
  </r>
  <r>
    <n v="830000"/>
    <n v="1400000"/>
    <n v="1400000"/>
    <x v="0"/>
    <x v="0"/>
    <s v="BR1-2"/>
    <s v="62-304.520 (9), F.A.C."/>
    <n v="0.67"/>
    <n v="0.72"/>
    <s v="Natural Lands"/>
    <n v="4.2925305749329998E-2"/>
    <n v="2436.3967020608102"/>
    <n v="4.8440556515382696"/>
    <n v="0.83503042246731995"/>
    <n v="0.20793256990909001"/>
    <n v="3.5843936194410002E-2"/>
    <n v="104.583073362641"/>
    <n v="3100"/>
    <s v="Herbaceous Dry Prairie"/>
    <n v="3100"/>
    <s v="US Air Force                                    Brevard County"/>
    <s v="US Air Force"/>
    <m/>
    <m/>
    <s v="Natural Lands"/>
    <n v="0"/>
    <n v="1"/>
    <n v="0.20793256990909001"/>
    <n v="3.5843936194410002E-2"/>
    <n v="131.84914340491099"/>
    <m/>
    <n v="-1"/>
    <n v="-1"/>
    <n v="-1"/>
    <n v="-1"/>
    <n v="0"/>
    <m/>
    <m/>
    <s v="Banana River A"/>
    <n v="-1"/>
    <m/>
    <m/>
    <n v="332"/>
    <x v="1"/>
    <m/>
    <x v="0"/>
    <m/>
    <n v="63.963950659360002"/>
    <n v="0.10693361179999999"/>
  </r>
  <r>
    <n v="830000"/>
    <n v="1400000"/>
    <n v="1400000"/>
    <x v="0"/>
    <x v="0"/>
    <s v="BR1-2"/>
    <s v="62-304.520 (9), F.A.C."/>
    <n v="0.67"/>
    <n v="0.72"/>
    <s v="US Air Force"/>
    <n v="2.3970116874650001E-2"/>
    <n v="2436.3967020608102"/>
    <n v="4.8440556515382696"/>
    <n v="0.83503042246731995"/>
    <n v="0.11611258011467999"/>
    <n v="2.0015776820430001E-2"/>
    <n v="58.400713701409401"/>
    <n v="8140"/>
    <s v="Roads and Highways"/>
    <n v="8140"/>
    <s v="US Air Force                                    Brevard County"/>
    <s v="US Air Force"/>
    <m/>
    <m/>
    <m/>
    <n v="0"/>
    <n v="1"/>
    <n v="0.11611258011467999"/>
    <n v="2.0015776820430001E-2"/>
    <n v="58.400713701409202"/>
    <m/>
    <n v="-1"/>
    <n v="-1"/>
    <n v="-1"/>
    <n v="-1"/>
    <n v="0"/>
    <m/>
    <m/>
    <s v="Banana River A"/>
    <n v="-1"/>
    <m/>
    <m/>
    <n v="332"/>
    <x v="1"/>
    <m/>
    <x v="0"/>
    <m/>
    <n v="64.814832513043001"/>
    <n v="4.7364731299999997E-2"/>
  </r>
  <r>
    <n v="840000"/>
    <n v="2500000"/>
    <n v="1400000"/>
    <x v="0"/>
    <x v="0"/>
    <s v="BR1-2"/>
    <s v="62-304.520 (9), F.A.C."/>
    <n v="0.67"/>
    <n v="0.72"/>
    <s v="US Air Force"/>
    <n v="2.9670580189999999E-5"/>
    <n v="3396.1907002268999"/>
    <n v="7.0257629100835004"/>
    <n v="0.93495910354274003"/>
    <n v="2.0845846185999999E-4"/>
    <n v="2.7740779059999999E-5"/>
    <n v="0.10076694853538"/>
    <n v="1730"/>
    <s v="Military"/>
    <n v="1730"/>
    <s v="US Air Force                                    Brevard County"/>
    <s v="US Air Force"/>
    <m/>
    <m/>
    <m/>
    <n v="0"/>
    <n v="1"/>
    <n v="2.0845846185999999E-4"/>
    <n v="2.7740779059999999E-5"/>
    <n v="0.1007669484602"/>
    <m/>
    <n v="-1"/>
    <n v="-1"/>
    <n v="-1"/>
    <n v="-1"/>
    <n v="0"/>
    <m/>
    <m/>
    <s v="Banana River A"/>
    <n v="-1"/>
    <m/>
    <m/>
    <n v="332"/>
    <x v="1"/>
    <m/>
    <x v="0"/>
    <m/>
    <n v="5.7645736114597597"/>
    <n v="8.1724999999999994E-5"/>
  </r>
  <r>
    <n v="840000"/>
    <n v="2500000"/>
    <n v="1400000"/>
    <x v="0"/>
    <x v="0"/>
    <s v="BR1-2"/>
    <s v="62-304.520 (9), F.A.C."/>
    <n v="0.67"/>
    <n v="0.72"/>
    <s v="US Air Force"/>
    <n v="2.9670580189999999E-5"/>
    <n v="3396.1907002268999"/>
    <n v="7.0257629100835004"/>
    <n v="0.93495910354274003"/>
    <n v="2.0845846185999999E-4"/>
    <n v="2.7740779059999999E-5"/>
    <n v="0.10076694853538"/>
    <n v="8140"/>
    <s v="Roads and Highways"/>
    <n v="8140"/>
    <s v="US Air Force                                    Brevard County"/>
    <s v="US Air Force"/>
    <m/>
    <m/>
    <m/>
    <n v="0"/>
    <n v="1"/>
    <n v="2.0845846185999999E-4"/>
    <n v="2.7740779059999999E-5"/>
    <n v="0.1007669484602"/>
    <m/>
    <n v="-1"/>
    <n v="-1"/>
    <n v="-1"/>
    <n v="-1"/>
    <n v="0"/>
    <m/>
    <m/>
    <s v="Banana River A"/>
    <n v="-1"/>
    <m/>
    <m/>
    <n v="332"/>
    <x v="1"/>
    <m/>
    <x v="0"/>
    <m/>
    <n v="5.7645736114597597"/>
    <n v="8.1724999999999994E-5"/>
  </r>
  <r>
    <n v="840000"/>
    <n v="2500000"/>
    <n v="1400000"/>
    <x v="0"/>
    <x v="0"/>
    <s v="BR1-2"/>
    <s v="62-304.520 (9), F.A.C."/>
    <n v="0.67"/>
    <n v="0.72"/>
    <s v="US Air Force"/>
    <n v="3.5639701828999999E-4"/>
    <n v="3370.5733285740598"/>
    <n v="7.4017960056580803"/>
    <n v="0.98174200130759004"/>
    <n v="2.6379780264500002E-3"/>
    <n v="3.4988992199999999E-4"/>
    <n v="1.2012622842551901"/>
    <n v="1730"/>
    <s v="Military"/>
    <n v="1730"/>
    <s v="US Air Force                                    Brevard County"/>
    <s v="US Air Force"/>
    <m/>
    <m/>
    <m/>
    <n v="0"/>
    <n v="1"/>
    <n v="2.6379780264500002E-3"/>
    <n v="3.4988992199999999E-4"/>
    <n v="1.2012622837016"/>
    <m/>
    <n v="-1"/>
    <n v="-1"/>
    <n v="-1"/>
    <n v="-1"/>
    <n v="0"/>
    <m/>
    <m/>
    <s v="Banana River A"/>
    <n v="-1"/>
    <m/>
    <m/>
    <n v="332"/>
    <x v="1"/>
    <m/>
    <x v="0"/>
    <m/>
    <n v="46.339890735965803"/>
    <n v="9.7425980000000005E-4"/>
  </r>
  <r>
    <n v="840000"/>
    <n v="2500000"/>
    <n v="1400000"/>
    <x v="0"/>
    <x v="0"/>
    <s v="BR1-2"/>
    <s v="62-304.520 (9), F.A.C."/>
    <n v="0.67"/>
    <n v="0.72"/>
    <s v="US Air Force"/>
    <n v="3.5639701828999999E-4"/>
    <n v="3370.5733285740598"/>
    <n v="7.4017960056580803"/>
    <n v="0.98174200130759004"/>
    <n v="2.6379780264500002E-3"/>
    <n v="3.4988992199999999E-4"/>
    <n v="1.2012622842551901"/>
    <n v="8140"/>
    <s v="Roads and Highways"/>
    <n v="8140"/>
    <s v="US Air Force                                    Brevard County"/>
    <s v="US Air Force"/>
    <m/>
    <m/>
    <m/>
    <n v="0"/>
    <n v="1"/>
    <n v="2.6379780264500002E-3"/>
    <n v="3.4988992199999999E-4"/>
    <n v="1.2012622837016"/>
    <m/>
    <n v="-1"/>
    <n v="-1"/>
    <n v="-1"/>
    <n v="-1"/>
    <n v="0"/>
    <m/>
    <m/>
    <s v="Banana River A"/>
    <n v="-1"/>
    <m/>
    <m/>
    <n v="332"/>
    <x v="1"/>
    <m/>
    <x v="0"/>
    <m/>
    <n v="46.339890735965803"/>
    <n v="9.7425980000000005E-4"/>
  </r>
  <r>
    <n v="840000"/>
    <n v="2500000"/>
    <n v="1400000"/>
    <x v="0"/>
    <x v="0"/>
    <s v="BR1-2"/>
    <s v="62-304.520 (9), F.A.C."/>
    <n v="0.67"/>
    <n v="0.72"/>
    <s v="US Air Force"/>
    <n v="3.9335890219999999E-5"/>
    <n v="3361.3431316462802"/>
    <n v="7.4141874181091998"/>
    <n v="0.98143071809170002"/>
    <n v="2.9164366239000001E-4"/>
    <n v="3.8605450989999998E-5"/>
    <n v="0.13222142443835"/>
    <n v="1730"/>
    <s v="Military"/>
    <n v="1730"/>
    <s v="US Air Force                                    Brevard County"/>
    <s v="US Air Force"/>
    <m/>
    <m/>
    <m/>
    <n v="0"/>
    <n v="1"/>
    <n v="2.9164366239000001E-4"/>
    <n v="3.8605450989999998E-5"/>
    <n v="0.13222142468197001"/>
    <m/>
    <n v="-1"/>
    <n v="-1"/>
    <n v="-1"/>
    <n v="-1"/>
    <n v="0"/>
    <m/>
    <m/>
    <s v="Banana River A"/>
    <n v="-1"/>
    <m/>
    <m/>
    <n v="332"/>
    <x v="1"/>
    <m/>
    <x v="0"/>
    <m/>
    <n v="6.8838129412488103"/>
    <n v="1.0723549999999999E-4"/>
  </r>
  <r>
    <n v="840000"/>
    <n v="2500000"/>
    <n v="1400000"/>
    <x v="0"/>
    <x v="0"/>
    <s v="BR1-2"/>
    <s v="62-304.520 (9), F.A.C."/>
    <n v="0.67"/>
    <n v="0.72"/>
    <s v="US Air Force"/>
    <n v="3.9335890219999999E-5"/>
    <n v="3361.3431316462802"/>
    <n v="7.4141874181091998"/>
    <n v="0.98143071809170002"/>
    <n v="2.9164366239000001E-4"/>
    <n v="3.8605450989999998E-5"/>
    <n v="0.13222142443835"/>
    <n v="8140"/>
    <s v="Roads and Highways"/>
    <n v="8140"/>
    <s v="US Air Force                                    Brevard County"/>
    <s v="US Air Force"/>
    <m/>
    <m/>
    <m/>
    <n v="0"/>
    <n v="1"/>
    <n v="2.9164366239000001E-4"/>
    <n v="3.8605450989999998E-5"/>
    <n v="0.13222142468197001"/>
    <m/>
    <n v="-1"/>
    <n v="-1"/>
    <n v="-1"/>
    <n v="-1"/>
    <n v="0"/>
    <m/>
    <m/>
    <s v="Banana River A"/>
    <n v="-1"/>
    <m/>
    <m/>
    <n v="332"/>
    <x v="1"/>
    <m/>
    <x v="0"/>
    <m/>
    <n v="6.8838129412488103"/>
    <n v="1.0723549999999999E-4"/>
  </r>
  <r>
    <n v="100000"/>
    <n v="79000"/>
    <n v="79000"/>
    <x v="0"/>
    <x v="1"/>
    <s v="BR3-5, BR-7"/>
    <s v="62-304.520 (10), F.A.C."/>
    <n v="0.59"/>
    <n v="0.64"/>
    <s v="City of Satellite Beach"/>
    <n v="0.61382224754106995"/>
    <n v="3813.2759900633901"/>
    <n v="8.1570277144456806"/>
    <n v="1.08917497049223"/>
    <n v="5.00696508493587"/>
    <n v="0.66855982835301997"/>
    <n v="2340.67363871512"/>
    <n v="1750"/>
    <s v="Governmental"/>
    <n v="1750"/>
    <s v="City of Satellite Beach                          Brevard County"/>
    <s v="City of Satellite Beach"/>
    <m/>
    <m/>
    <m/>
    <n v="0"/>
    <n v="1"/>
    <n v="5.00696508493587"/>
    <n v="0.66855982835301997"/>
    <n v="2340.67363871512"/>
    <m/>
    <n v="-1"/>
    <n v="-1"/>
    <n v="-1"/>
    <n v="-1"/>
    <n v="0"/>
    <m/>
    <m/>
    <s v="Banana River B"/>
    <n v="-1"/>
    <m/>
    <m/>
    <n v="637"/>
    <x v="2"/>
    <s v="Youth Center, Building 3656"/>
    <x v="0"/>
    <m/>
    <n v="197.515567788922"/>
    <n v="1.8983565602000001"/>
  </r>
  <r>
    <n v="100000"/>
    <n v="79000"/>
    <n v="79000"/>
    <x v="0"/>
    <x v="1"/>
    <s v="BR3-5, BR-7"/>
    <s v="62-304.520 (10), F.A.C."/>
    <n v="0.59"/>
    <n v="0.64"/>
    <s v="City of Satellite Beach"/>
    <n v="3.9412058736900003E-3"/>
    <n v="3813.2759900633901"/>
    <n v="8.1570277144456806"/>
    <n v="1.08917497049223"/>
    <n v="3.2148525540040003E-2"/>
    <n v="4.29266279118E-3"/>
    <n v="15.0289057300465"/>
    <n v="1750"/>
    <s v="Governmental"/>
    <n v="1750"/>
    <s v="City of Satellite Beach                          Brevard County"/>
    <s v="City of Satellite Beach"/>
    <m/>
    <m/>
    <m/>
    <n v="0"/>
    <n v="1"/>
    <n v="3.2148525540040003E-2"/>
    <n v="4.29266279118E-3"/>
    <n v="15.0289057300482"/>
    <m/>
    <n v="-1"/>
    <n v="-1"/>
    <n v="-1"/>
    <n v="-1"/>
    <n v="0"/>
    <m/>
    <m/>
    <s v="Banana River B"/>
    <n v="-1"/>
    <m/>
    <m/>
    <n v="637"/>
    <x v="2"/>
    <s v="Youth Center, Building 3656"/>
    <x v="0"/>
    <m/>
    <n v="26.329538455301101"/>
    <n v="1.2188893500000001E-2"/>
  </r>
  <r>
    <n v="100000"/>
    <n v="82000"/>
    <n v="82000"/>
    <x v="0"/>
    <x v="1"/>
    <s v="BR3-5, BR-7"/>
    <s v="62-304.520 (10), F.A.C."/>
    <n v="0.59"/>
    <n v="0.64"/>
    <s v="City of Satellite Beach"/>
    <n v="0.59481986007743004"/>
    <n v="3813.2759899213402"/>
    <n v="8.1570277141418099"/>
    <n v="1.08917497045166"/>
    <n v="4.8519620835736204"/>
    <n v="0.64786290352389997"/>
    <n v="2268.2122907616699"/>
    <n v="1750"/>
    <s v="Governmental"/>
    <n v="1750"/>
    <s v="City of Satellite Beach                          Brevard County"/>
    <s v="City of Satellite Beach"/>
    <m/>
    <m/>
    <m/>
    <n v="0"/>
    <n v="1"/>
    <n v="4.8519620835736204"/>
    <n v="0.64786290352389997"/>
    <n v="2355.7025446206799"/>
    <m/>
    <n v="-1"/>
    <n v="-1"/>
    <n v="-1"/>
    <n v="-1"/>
    <n v="0"/>
    <m/>
    <m/>
    <s v="Banana River B"/>
    <n v="-1"/>
    <m/>
    <m/>
    <n v="637"/>
    <x v="2"/>
    <s v="Youth Center, Building 3656"/>
    <x v="0"/>
    <m/>
    <n v="197.77098451823801"/>
    <n v="1.9105454539"/>
  </r>
  <r>
    <n v="100000"/>
    <n v="84000"/>
    <n v="84000"/>
    <x v="0"/>
    <x v="1"/>
    <s v="BR3-5, BR-7"/>
    <s v="62-304.520 (10), F.A.C."/>
    <n v="0.59"/>
    <n v="0.64"/>
    <s v="City of Satellite Beach"/>
    <n v="6.7804209249029995E-2"/>
    <n v="3813.2759900633901"/>
    <n v="8.1570277144456806"/>
    <n v="1.08917497049223"/>
    <n v="0.55308081400047004"/>
    <n v="7.3850647608070003E-2"/>
    <n v="258.55616315458701"/>
    <n v="1750"/>
    <s v="Governmental"/>
    <n v="1750"/>
    <s v="City of Satellite Beach                          Brevard County"/>
    <s v="City of Satellite Beach"/>
    <m/>
    <m/>
    <m/>
    <n v="0"/>
    <n v="1"/>
    <n v="0.55308081400047004"/>
    <n v="7.3850647608070003E-2"/>
    <n v="1898.85467816502"/>
    <m/>
    <n v="-1"/>
    <n v="-1"/>
    <n v="-1"/>
    <n v="-1"/>
    <n v="0"/>
    <m/>
    <m/>
    <s v="Banana River B"/>
    <n v="-1"/>
    <m/>
    <m/>
    <n v="637"/>
    <x v="2"/>
    <s v="Youth Center, Building 3656"/>
    <x v="0"/>
    <m/>
    <n v="104.763373115401"/>
    <n v="1.5400281250000001"/>
  </r>
  <r>
    <n v="100000"/>
    <n v="84000"/>
    <n v="84000"/>
    <x v="0"/>
    <x v="1"/>
    <s v="BR3-5, BR-7"/>
    <s v="62-304.520 (10), F.A.C."/>
    <n v="0.59"/>
    <n v="0.64"/>
    <s v="City of Satellite Beach"/>
    <n v="9.2860834265700003E-3"/>
    <n v="3813.2759900633901"/>
    <n v="8.1570277144456806"/>
    <n v="1.08917497049223"/>
    <n v="7.5746839869210006E-2"/>
    <n v="1.0114169642120001E-2"/>
    <n v="35.410398972276397"/>
    <n v="1750"/>
    <s v="Governmental"/>
    <n v="1750"/>
    <s v="City of Satellite Beach                          Brevard County"/>
    <s v="City of Satellite Beach"/>
    <m/>
    <m/>
    <m/>
    <n v="0"/>
    <n v="1"/>
    <n v="7.5746839869210006E-2"/>
    <n v="1.0114169642120001E-2"/>
    <n v="456.84786698220699"/>
    <m/>
    <n v="-1"/>
    <n v="-1"/>
    <n v="-1"/>
    <n v="-1"/>
    <n v="0"/>
    <m/>
    <m/>
    <s v="Banana River B"/>
    <n v="-1"/>
    <m/>
    <m/>
    <n v="637"/>
    <x v="2"/>
    <s v="Youth Center, Building 3656"/>
    <x v="0"/>
    <m/>
    <n v="28.1479901063549"/>
    <n v="0.37051732929999998"/>
  </r>
  <r>
    <n v="100000"/>
    <n v="84000"/>
    <n v="84000"/>
    <x v="0"/>
    <x v="1"/>
    <s v="BR3-5, BR-7"/>
    <s v="62-304.520 (10), F.A.C."/>
    <n v="0.59"/>
    <n v="0.64"/>
    <s v="City of Satellite Beach"/>
    <n v="3.8206613677290002E-2"/>
    <n v="3811.3861017640602"/>
    <n v="8.1530511021651595"/>
    <n v="1.0886410864628"/>
    <n v="0.31150047375167"/>
    <n v="4.1593289423710003E-2"/>
    <n v="145.62015636511401"/>
    <n v="1750"/>
    <s v="Governmental"/>
    <n v="1750"/>
    <s v="City of Satellite Beach                          Brevard County"/>
    <s v="City of Satellite Beach"/>
    <m/>
    <m/>
    <m/>
    <n v="0"/>
    <n v="1"/>
    <n v="0.31150047375167"/>
    <n v="4.1593289423710003E-2"/>
    <n v="145.62015636511501"/>
    <m/>
    <n v="-1"/>
    <n v="-1"/>
    <n v="-1"/>
    <n v="-1"/>
    <n v="0"/>
    <m/>
    <m/>
    <s v="Banana River B"/>
    <n v="-1"/>
    <m/>
    <m/>
    <n v="637"/>
    <x v="2"/>
    <s v="Youth Center, Building 3656"/>
    <x v="0"/>
    <m/>
    <n v="85.340499836646799"/>
    <n v="0.11810231660000001"/>
  </r>
  <r>
    <n v="100000"/>
    <n v="84000"/>
    <n v="84000"/>
    <x v="0"/>
    <x v="1"/>
    <s v="BR3-5, BR-7"/>
    <s v="62-304.520 (10), F.A.C."/>
    <n v="0.59"/>
    <n v="0.64"/>
    <s v="City of Satellite Beach"/>
    <n v="4.440310013248E-2"/>
    <n v="3811.3861017640602"/>
    <n v="8.1530511021651595"/>
    <n v="1.0886410864628"/>
    <n v="0.36202074447469001"/>
    <n v="4.8339039170539999E-2"/>
    <n v="169.23735872018301"/>
    <n v="1750"/>
    <s v="Governmental"/>
    <n v="1750"/>
    <s v="City of Satellite Beach                          Brevard County"/>
    <s v="City of Satellite Beach"/>
    <m/>
    <m/>
    <m/>
    <n v="0"/>
    <n v="1"/>
    <n v="0.36202074447469001"/>
    <n v="4.8339039170539999E-2"/>
    <n v="2208.91488485939"/>
    <m/>
    <n v="-1"/>
    <n v="-1"/>
    <n v="-1"/>
    <n v="-1"/>
    <n v="0"/>
    <m/>
    <m/>
    <s v="Banana River B"/>
    <n v="-1"/>
    <m/>
    <m/>
    <n v="637"/>
    <x v="2"/>
    <s v="Youth Center, Building 3656"/>
    <x v="0"/>
    <m/>
    <n v="106.255538913289"/>
    <n v="1.7914962569999999"/>
  </r>
  <r>
    <n v="100000"/>
    <n v="86000"/>
    <n v="87000"/>
    <x v="0"/>
    <x v="1"/>
    <s v="BR3-5, BR-7"/>
    <s v="62-304.520 (10), F.A.C."/>
    <n v="0.59"/>
    <n v="0.64"/>
    <s v="City of Satellite Beach"/>
    <n v="8.2970697226600002E-3"/>
    <n v="3813.2759899213402"/>
    <n v="8.1570277141418099"/>
    <n v="1.08917497045166"/>
    <n v="6.7679427673909998E-2"/>
    <n v="9.0369606700100007E-3"/>
    <n v="31.639016760126498"/>
    <n v="1750"/>
    <s v="Governmental"/>
    <n v="1750"/>
    <s v="City of Satellite Beach                          Brevard County"/>
    <s v="City of Satellite Beach"/>
    <m/>
    <m/>
    <m/>
    <n v="0"/>
    <n v="1"/>
    <n v="6.7679427673909998E-2"/>
    <n v="9.0369606700100007E-3"/>
    <n v="2355.7025453227302"/>
    <m/>
    <n v="-1"/>
    <n v="-1"/>
    <n v="-1"/>
    <n v="-1"/>
    <n v="0"/>
    <m/>
    <m/>
    <s v="Banana River B"/>
    <n v="-1"/>
    <m/>
    <m/>
    <n v="637"/>
    <x v="2"/>
    <s v="Youth Center, Building 3656"/>
    <x v="0"/>
    <m/>
    <n v="48.495588113227001"/>
    <n v="1.9105454544"/>
  </r>
  <r>
    <n v="100000"/>
    <n v="88000"/>
    <n v="88000"/>
    <x v="0"/>
    <x v="1"/>
    <s v="BR3-5, BR-7"/>
    <s v="62-304.520 (10), F.A.C."/>
    <n v="0.59"/>
    <n v="0.64"/>
    <s v="City of Satellite Beach"/>
    <n v="5.7286564466999998E-4"/>
    <n v="3811.3861017624399"/>
    <n v="8.1530511021619994"/>
    <n v="1.0886410864623599"/>
    <n v="4.6706028757399999E-3"/>
    <n v="6.2364507782000005E-4"/>
    <n v="2.1834121563067201"/>
    <n v="1750"/>
    <s v="Governmental"/>
    <n v="1750"/>
    <s v="City of Satellite Beach                          Brevard County"/>
    <s v="City of Satellite Beach"/>
    <m/>
    <m/>
    <m/>
    <n v="0"/>
    <n v="1"/>
    <n v="4.6706028757399999E-3"/>
    <n v="6.2364507782000005E-4"/>
    <n v="2354.53504192521"/>
    <m/>
    <n v="-1"/>
    <n v="-1"/>
    <n v="-1"/>
    <n v="-1"/>
    <n v="0"/>
    <m/>
    <m/>
    <s v="Banana River B"/>
    <n v="-1"/>
    <m/>
    <m/>
    <n v="637"/>
    <x v="2"/>
    <s v="Youth Center, Building 3656"/>
    <x v="0"/>
    <m/>
    <n v="9.2212048992341202"/>
    <n v="1.9095985740999999"/>
  </r>
  <r>
    <n v="100000"/>
    <n v="90000"/>
    <n v="90000"/>
    <x v="0"/>
    <x v="1"/>
    <s v="BR3-5, BR-7"/>
    <s v="62-304.520 (10), F.A.C."/>
    <n v="0.59"/>
    <n v="0.64"/>
    <s v="City of Satellite Beach"/>
    <n v="3.1221379731999999E-2"/>
    <n v="3811.3861017640602"/>
    <n v="8.1530511021651595"/>
    <n v="1.0886410864628"/>
    <n v="0.25454950443510999"/>
    <n v="3.398887675231E-2"/>
    <n v="118.99673278845"/>
    <n v="1750"/>
    <s v="Governmental"/>
    <n v="1750"/>
    <s v="City of Satellite Beach                          Brevard County"/>
    <s v="City of Satellite Beach"/>
    <m/>
    <m/>
    <m/>
    <n v="0"/>
    <n v="1"/>
    <n v="0.25454950443510999"/>
    <n v="3.398887675231E-2"/>
    <n v="533.81903127639805"/>
    <m/>
    <n v="-1"/>
    <n v="-1"/>
    <n v="-1"/>
    <n v="-1"/>
    <n v="0"/>
    <m/>
    <m/>
    <s v="Banana River B"/>
    <n v="-1"/>
    <m/>
    <m/>
    <n v="637"/>
    <x v="2"/>
    <s v="Youth Center, Building 3656"/>
    <x v="0"/>
    <m/>
    <n v="46.318875474985298"/>
    <n v="0.4329432533"/>
  </r>
  <r>
    <n v="100000"/>
    <n v="90000"/>
    <n v="90000"/>
    <x v="0"/>
    <x v="1"/>
    <s v="BR3-5, BR-7"/>
    <s v="62-304.520 (10), F.A.C."/>
    <n v="0.59"/>
    <n v="0.64"/>
    <s v="City of Satellite Beach"/>
    <n v="1.096964449943E-2"/>
    <n v="3811.3861017640602"/>
    <n v="8.1530511021651595"/>
    <n v="1.0886410864628"/>
    <n v="8.9436072176430001E-2"/>
    <n v="1.194200570597E-2"/>
    <n v="41.809550586420002"/>
    <n v="1750"/>
    <s v="Governmental"/>
    <n v="1750"/>
    <s v="City of Satellite Beach                          Brevard County"/>
    <s v="City of Satellite Beach"/>
    <m/>
    <m/>
    <m/>
    <n v="0"/>
    <n v="1"/>
    <n v="8.9436072176430001E-2"/>
    <n v="1.194200570597E-2"/>
    <n v="1820.71601047438"/>
    <m/>
    <n v="-1"/>
    <n v="-1"/>
    <n v="-1"/>
    <n v="-1"/>
    <n v="0"/>
    <m/>
    <m/>
    <s v="Banana River B"/>
    <n v="-1"/>
    <m/>
    <m/>
    <n v="637"/>
    <x v="2"/>
    <s v="Youth Center, Building 3656"/>
    <x v="0"/>
    <m/>
    <n v="33.874627116444998"/>
    <n v="1.4766553206999999"/>
  </r>
  <r>
    <n v="100000"/>
    <n v="93000"/>
    <n v="93000"/>
    <x v="0"/>
    <x v="1"/>
    <s v="BR3-5, BR-7"/>
    <s v="62-304.520 (10), F.A.C."/>
    <n v="0.59"/>
    <n v="0.64"/>
    <s v="City of Satellite Beach"/>
    <n v="0.14176288247853999"/>
    <n v="3813.2759899213402"/>
    <n v="8.1570277141418099"/>
    <n v="1.08917497045166"/>
    <n v="1.15636376121411"/>
    <n v="0.15440458333470999"/>
    <n v="540.58099601747301"/>
    <n v="1750"/>
    <s v="Governmental"/>
    <n v="1750"/>
    <s v="City of Satellite Beach                          Brevard County"/>
    <s v="City of Satellite Beach"/>
    <m/>
    <m/>
    <m/>
    <n v="0"/>
    <n v="1"/>
    <n v="1.15636376121411"/>
    <n v="0.15440458333470999"/>
    <n v="738.39452147075997"/>
    <m/>
    <n v="-1"/>
    <n v="-1"/>
    <n v="-1"/>
    <n v="-1"/>
    <n v="0"/>
    <m/>
    <m/>
    <s v="Banana River B"/>
    <n v="-1"/>
    <m/>
    <m/>
    <n v="637"/>
    <x v="2"/>
    <s v="Youth Center, Building 3656"/>
    <x v="0"/>
    <m/>
    <n v="120.42281545177801"/>
    <n v="0.5988601147"/>
  </r>
  <r>
    <n v="110000"/>
    <n v="98000"/>
    <n v="98000"/>
    <x v="0"/>
    <x v="1"/>
    <s v="BR3-5, BR-7"/>
    <s v="62-304.520 (10), F.A.C."/>
    <n v="0.59"/>
    <n v="0.64"/>
    <s v="City of Satellite Beach"/>
    <n v="5.1067323902999999E-3"/>
    <n v="3813.2759894951701"/>
    <n v="8.1570277132301907"/>
    <n v="1.08917497032993"/>
    <n v="4.1655757631730003E-2"/>
    <n v="5.5621250996799997E-3"/>
    <n v="19.473380008712098"/>
    <n v="1750"/>
    <s v="Governmental"/>
    <n v="1750"/>
    <s v="City of Satellite Beach                          Brevard County"/>
    <s v="City of Satellite Beach"/>
    <m/>
    <m/>
    <m/>
    <n v="0"/>
    <n v="1"/>
    <n v="4.1655757631730003E-2"/>
    <n v="5.5621250996799997E-3"/>
    <n v="2355.7025447962001"/>
    <m/>
    <n v="-1"/>
    <n v="-1"/>
    <n v="-1"/>
    <n v="-1"/>
    <n v="0"/>
    <m/>
    <m/>
    <s v="Banana River B"/>
    <n v="-1"/>
    <m/>
    <m/>
    <n v="637"/>
    <x v="2"/>
    <s v="Youth Center, Building 3656"/>
    <x v="0"/>
    <m/>
    <n v="41.733581774747499"/>
    <n v="1.910545454"/>
  </r>
  <r>
    <n v="110000"/>
    <n v="100000"/>
    <n v="100000"/>
    <x v="0"/>
    <x v="1"/>
    <s v="BR3-5, BR-7"/>
    <s v="62-304.520 (10), F.A.C."/>
    <n v="0.59"/>
    <n v="0.64"/>
    <s v="City of Satellite Beach"/>
    <n v="0.18372307874308"/>
    <n v="3813.2759900633901"/>
    <n v="8.1570277144456806"/>
    <n v="1.08917497049223"/>
    <n v="1.49863424509065"/>
    <n v="0.20010657886874"/>
    <n v="700.586804991544"/>
    <n v="1750"/>
    <s v="Governmental"/>
    <n v="1750"/>
    <s v="City of Satellite Beach                          Brevard County"/>
    <s v="City of Satellite Beach"/>
    <m/>
    <m/>
    <m/>
    <n v="0"/>
    <n v="1"/>
    <n v="1.49863424509065"/>
    <n v="0.20010657886874"/>
    <n v="2070.5774035157101"/>
    <m/>
    <n v="-1"/>
    <n v="-1"/>
    <n v="-1"/>
    <n v="-1"/>
    <n v="0"/>
    <m/>
    <m/>
    <s v="Banana River B"/>
    <n v="-1"/>
    <m/>
    <m/>
    <n v="637"/>
    <x v="2"/>
    <s v="Youth Center, Building 3656"/>
    <x v="0"/>
    <m/>
    <n v="127.455921214475"/>
    <n v="1.6793004084000001"/>
  </r>
  <r>
    <n v="820000"/>
    <n v="1400000"/>
    <n v="1400000"/>
    <x v="0"/>
    <x v="1"/>
    <s v="BR3-5, BR-7"/>
    <s v="62-304.520 (10), F.A.C."/>
    <n v="0.59"/>
    <n v="0.64"/>
    <s v="US Air Force"/>
    <n v="8.6094163936220006E-2"/>
    <n v="3843.3820097059702"/>
    <n v="11.616600203122101"/>
    <n v="1.52973402950271"/>
    <n v="1.00012148226919"/>
    <n v="0.13170117231483"/>
    <n v="330.892760813167"/>
    <n v="1730"/>
    <s v="Military"/>
    <n v="1730"/>
    <s v="US Air Force                                  Brevard County"/>
    <s v="US Air Force"/>
    <m/>
    <m/>
    <m/>
    <n v="0"/>
    <n v="1"/>
    <n v="1.00012148226919"/>
    <n v="0.13170117231483"/>
    <n v="364.925254144755"/>
    <m/>
    <n v="-1"/>
    <n v="-1"/>
    <n v="-1"/>
    <n v="-1"/>
    <n v="0"/>
    <m/>
    <m/>
    <s v="Banana River B"/>
    <n v="-1"/>
    <m/>
    <m/>
    <n v="638"/>
    <x v="3"/>
    <s v="Replace Building 543, Main Gate"/>
    <x v="0"/>
    <m/>
    <n v="80.607731529213396"/>
    <n v="0.29596533180000001"/>
  </r>
  <r>
    <n v="820000"/>
    <n v="1400000"/>
    <n v="1400000"/>
    <x v="0"/>
    <x v="1"/>
    <s v="BR3-5, BR-7"/>
    <s v="62-304.520 (10), F.A.C."/>
    <n v="0.59"/>
    <n v="0.64"/>
    <s v="US Air Force"/>
    <n v="4.2139323018699996E-3"/>
    <n v="3778.7928724420499"/>
    <n v="8.3174213691640109"/>
    <n v="1.10264014195388"/>
    <n v="3.5049050575800003E-2"/>
    <n v="4.64645091152E-3"/>
    <n v="15.923577347270999"/>
    <n v="1730"/>
    <s v="Military"/>
    <n v="1730"/>
    <s v="US Air Force                                  Brevard County"/>
    <s v="US Air Force"/>
    <m/>
    <m/>
    <m/>
    <n v="0"/>
    <n v="1"/>
    <n v="3.5049050575800003E-2"/>
    <n v="4.64645091152E-3"/>
    <n v="151.10431665046099"/>
    <m/>
    <n v="-1"/>
    <n v="-1"/>
    <n v="-1"/>
    <n v="-1"/>
    <n v="0"/>
    <m/>
    <m/>
    <s v="Banana River B"/>
    <n v="-1"/>
    <m/>
    <m/>
    <n v="638"/>
    <x v="3"/>
    <s v="Replace Building 543, Main Gate"/>
    <x v="0"/>
    <m/>
    <n v="37.203630952944202"/>
    <n v="0.12255013519999999"/>
  </r>
  <r>
    <n v="820000"/>
    <n v="1400000"/>
    <n v="1400000"/>
    <x v="0"/>
    <x v="1"/>
    <s v="BR3-5, BR-7"/>
    <s v="62-304.520 (10), F.A.C."/>
    <n v="0.59"/>
    <n v="0.64"/>
    <s v="US Air Force"/>
    <n v="0.31952773786768002"/>
    <n v="3822.9752465320698"/>
    <n v="9.9927182121698994"/>
    <n v="1.32045342225994"/>
    <n v="3.1929506454838998"/>
    <n v="0.42192149497435999"/>
    <n v="1221.5466324485601"/>
    <n v="1730"/>
    <s v="Military"/>
    <n v="1730"/>
    <s v="US Air Force                                  Brevard County"/>
    <s v="US Air Force"/>
    <m/>
    <m/>
    <m/>
    <n v="0"/>
    <n v="1"/>
    <n v="3.1929506454838998"/>
    <n v="0.42192149497435999"/>
    <n v="1221.5466324485601"/>
    <m/>
    <n v="-1"/>
    <n v="-1"/>
    <n v="-1"/>
    <n v="-1"/>
    <n v="0"/>
    <m/>
    <m/>
    <s v="Banana River B"/>
    <n v="-1"/>
    <m/>
    <m/>
    <n v="638"/>
    <x v="3"/>
    <s v="Replace Building 543, Main Gate"/>
    <x v="0"/>
    <m/>
    <n v="149.85778716171299"/>
    <n v="0.99071097519999995"/>
  </r>
  <r>
    <n v="820000"/>
    <n v="1400000"/>
    <n v="1400000"/>
    <x v="0"/>
    <x v="1"/>
    <s v="BR3-5, BR-7"/>
    <s v="62-304.520 (10), F.A.C."/>
    <n v="0.59"/>
    <n v="0.64"/>
    <s v="FDOT District 5"/>
    <n v="8.4732116435000003E-4"/>
    <n v="3822.9752465320698"/>
    <n v="9.9927182121698994"/>
    <n v="1.32045342225994"/>
    <n v="8.4670416305700005E-3"/>
    <n v="1.1188481312199999E-3"/>
    <n v="3.2392878371804299"/>
    <n v="1730"/>
    <s v="Military"/>
    <n v="1730"/>
    <s v="FDOT District 5          US Air Force                                  Brevard County"/>
    <s v="FDOT District 5"/>
    <m/>
    <m/>
    <m/>
    <n v="0"/>
    <n v="1"/>
    <n v="8.4670416305700005E-3"/>
    <n v="1.1188481312199999E-3"/>
    <n v="3.2392878371792002"/>
    <m/>
    <n v="-1"/>
    <n v="-1"/>
    <n v="-1"/>
    <n v="-1"/>
    <n v="0"/>
    <m/>
    <m/>
    <s v="Banana River B"/>
    <n v="-1"/>
    <m/>
    <m/>
    <n v="638"/>
    <x v="3"/>
    <s v="Replace Building 543, Main Gate"/>
    <x v="0"/>
    <m/>
    <n v="24.934178791519301"/>
    <n v="2.6271596000000002E-3"/>
  </r>
  <r>
    <n v="820000"/>
    <n v="1400000"/>
    <n v="1400000"/>
    <x v="0"/>
    <x v="1"/>
    <s v="BR3-5, BR-7"/>
    <s v="62-304.520 (10), F.A.C."/>
    <n v="0.59"/>
    <n v="0.64"/>
    <s v="US Air Force"/>
    <n v="4.7756418744260003E-2"/>
    <n v="3833.8047137908202"/>
    <n v="10.668234541643701"/>
    <n v="1.4075289133356099"/>
    <n v="0.5094766760328"/>
    <n v="6.7218540179920003E-2"/>
    <n v="183.08878329554301"/>
    <n v="1730"/>
    <s v="Military"/>
    <n v="1730"/>
    <s v="US Air Force                                  Brevard County"/>
    <s v="US Air Force"/>
    <m/>
    <m/>
    <m/>
    <n v="0"/>
    <n v="1"/>
    <n v="0.5094766760328"/>
    <n v="6.7218540179920003E-2"/>
    <n v="916.982399487007"/>
    <m/>
    <n v="-1"/>
    <n v="-1"/>
    <n v="-1"/>
    <n v="-1"/>
    <n v="0"/>
    <m/>
    <m/>
    <s v="Banana River B"/>
    <n v="-1"/>
    <m/>
    <m/>
    <n v="638"/>
    <x v="3"/>
    <s v="Replace Building 543, Main Gate"/>
    <x v="0"/>
    <m/>
    <n v="60.529867074219297"/>
    <n v="0.74370024290000003"/>
  </r>
  <r>
    <n v="820000"/>
    <n v="1400000"/>
    <n v="1400000"/>
    <x v="0"/>
    <x v="1"/>
    <s v="BR3-5, BR-7"/>
    <s v="62-304.520 (10), F.A.C."/>
    <n v="0.59"/>
    <n v="0.64"/>
    <s v="US Air Force"/>
    <n v="0.25631194522146"/>
    <n v="3778.7928724420499"/>
    <n v="8.3174213691640109"/>
    <n v="1.10264014195388"/>
    <n v="2.1318544503569998"/>
    <n v="0.28261983966346998"/>
    <n v="968.549751724629"/>
    <n v="1730"/>
    <s v="Military"/>
    <n v="1730"/>
    <s v="US Air Force                                  Brevard County"/>
    <s v="US Air Force"/>
    <m/>
    <m/>
    <m/>
    <n v="0"/>
    <n v="1"/>
    <n v="2.1318544503569998"/>
    <n v="0.28261983966346998"/>
    <n v="2297.15024856419"/>
    <m/>
    <n v="-1"/>
    <n v="-1"/>
    <n v="-1"/>
    <n v="-1"/>
    <n v="0"/>
    <m/>
    <m/>
    <s v="Banana River B"/>
    <n v="-1"/>
    <m/>
    <m/>
    <n v="638"/>
    <x v="3"/>
    <s v="Replace Building 543, Main Gate"/>
    <x v="0"/>
    <m/>
    <n v="139.58846033707599"/>
    <n v="1.8630577847000001"/>
  </r>
  <r>
    <n v="820000"/>
    <n v="2400000"/>
    <n v="2400000"/>
    <x v="0"/>
    <x v="1"/>
    <s v="BR3-5, BR-7"/>
    <s v="62-304.520 (10), F.A.C."/>
    <n v="0.59"/>
    <n v="0.64"/>
    <s v="US Air Force"/>
    <n v="2.0426473107840001E-2"/>
    <n v="3843.3820097059702"/>
    <n v="11.616600203122101"/>
    <n v="1.52973402950271"/>
    <n v="0.23728617165369001"/>
    <n v="3.1247071015789999E-2"/>
    <n v="78.506739264445798"/>
    <n v="1400"/>
    <s v="Commercial and Services"/>
    <n v="1400"/>
    <s v="US Air Force                                  Brevard County"/>
    <s v="US Air Force"/>
    <m/>
    <m/>
    <m/>
    <n v="0"/>
    <n v="1"/>
    <n v="0.23728617165369001"/>
    <n v="3.1247071015789999E-2"/>
    <n v="2009.3763384045899"/>
    <m/>
    <n v="-1"/>
    <n v="-1"/>
    <n v="-1"/>
    <n v="-1"/>
    <n v="0"/>
    <m/>
    <m/>
    <s v="Banana River B"/>
    <n v="-1"/>
    <m/>
    <m/>
    <n v="638"/>
    <x v="3"/>
    <s v="Replace Building 543, Main Gate"/>
    <x v="0"/>
    <m/>
    <n v="49.0400097744307"/>
    <n v="1.6296645080000001"/>
  </r>
  <r>
    <n v="820000"/>
    <n v="2400000"/>
    <n v="2400000"/>
    <x v="0"/>
    <x v="1"/>
    <s v="BR3-5, BR-7"/>
    <s v="62-304.520 (10), F.A.C."/>
    <n v="0.59"/>
    <n v="0.64"/>
    <s v="US Air Force"/>
    <n v="0.25051173389446002"/>
    <n v="3822.9752465320698"/>
    <n v="9.9927182121698994"/>
    <n v="1.32045342225994"/>
    <n v="2.5032931656495201"/>
    <n v="0.33078907633721999"/>
    <n v="957.70015764438597"/>
    <n v="1400"/>
    <s v="Commercial and Services"/>
    <n v="1400"/>
    <s v="US Air Force                                  Brevard County"/>
    <s v="US Air Force"/>
    <m/>
    <m/>
    <m/>
    <n v="0"/>
    <n v="1"/>
    <n v="2.5032931656495201"/>
    <n v="0.33078907633721999"/>
    <n v="962.692662849915"/>
    <m/>
    <n v="-1"/>
    <n v="-1"/>
    <n v="-1"/>
    <n v="-1"/>
    <n v="0"/>
    <m/>
    <m/>
    <s v="Banana River B"/>
    <n v="-1"/>
    <m/>
    <m/>
    <n v="638"/>
    <x v="3"/>
    <s v="Replace Building 543, Main Gate"/>
    <x v="0"/>
    <m/>
    <n v="132.86049346916201"/>
    <n v="0.78077263819999998"/>
  </r>
  <r>
    <n v="820000"/>
    <n v="2400000"/>
    <n v="2400000"/>
    <x v="0"/>
    <x v="1"/>
    <s v="BR3-5, BR-7"/>
    <s v="62-304.520 (10), F.A.C."/>
    <n v="0.59"/>
    <n v="0.64"/>
    <s v="FDOT District 5"/>
    <n v="1.2660748836E-4"/>
    <n v="3822.9752465320698"/>
    <n v="9.9927182121698994"/>
    <n v="1.32045342225994"/>
    <n v="1.2651529547799999E-3"/>
    <n v="1.6717929129000001E-4"/>
    <n v="0.48401729404499"/>
    <n v="1400"/>
    <s v="Commercial and Services"/>
    <n v="1400"/>
    <s v="FDOT District 5                                            Brevard County"/>
    <s v="FDOT District 5"/>
    <m/>
    <m/>
    <m/>
    <n v="0"/>
    <n v="1"/>
    <n v="1.2651529547799999E-3"/>
    <n v="1.6717929129000001E-4"/>
    <n v="0.48401729404660998"/>
    <m/>
    <n v="-1"/>
    <n v="-1"/>
    <n v="-1"/>
    <n v="-1"/>
    <n v="0"/>
    <m/>
    <m/>
    <s v="Banana River B"/>
    <n v="-1"/>
    <m/>
    <m/>
    <n v="638"/>
    <x v="3"/>
    <s v="Replace Building 543, Main Gate"/>
    <x v="0"/>
    <m/>
    <n v="11.700274104197399"/>
    <n v="3.9255250000000001E-4"/>
  </r>
  <r>
    <n v="820000"/>
    <n v="2400000"/>
    <n v="2400000"/>
    <x v="0"/>
    <x v="1"/>
    <s v="BR3-5, BR-7"/>
    <s v="62-304.520 (10), F.A.C."/>
    <n v="0.59"/>
    <n v="0.64"/>
    <s v="FDOT District 5"/>
    <n v="5.6316522860100004E-3"/>
    <n v="3822.9752465320698"/>
    <n v="9.9927182121698994"/>
    <n v="1.32045342225994"/>
    <n v="5.6275514363049998E-2"/>
    <n v="7.4363345340399999E-3"/>
    <n v="21.5296672865034"/>
    <n v="1400"/>
    <s v="Commercial and Services"/>
    <n v="1400"/>
    <s v="FDOT District 5          US Air Force                                  Brevard County"/>
    <s v="FDOT District 5"/>
    <m/>
    <m/>
    <m/>
    <n v="0"/>
    <n v="1"/>
    <n v="5.6275514363049998E-2"/>
    <n v="7.4363345340399999E-3"/>
    <n v="21.5296672865034"/>
    <m/>
    <n v="-1"/>
    <n v="-1"/>
    <n v="-1"/>
    <n v="-1"/>
    <n v="0"/>
    <m/>
    <m/>
    <s v="Banana River B"/>
    <n v="-1"/>
    <m/>
    <m/>
    <n v="638"/>
    <x v="3"/>
    <s v="Replace Building 543, Main Gate"/>
    <x v="0"/>
    <m/>
    <n v="46.672626327228102"/>
    <n v="1.7461206199999999E-2"/>
  </r>
  <r>
    <n v="820000"/>
    <n v="2400000"/>
    <n v="2500000"/>
    <x v="0"/>
    <x v="1"/>
    <s v="BR3-5, BR-7"/>
    <s v="62-304.520 (10), F.A.C."/>
    <n v="0.59"/>
    <n v="0.64"/>
    <s v="US Air Force"/>
    <n v="0.18185418598778999"/>
    <n v="3858.5242066344899"/>
    <n v="12.034556705429701"/>
    <n v="1.58696620623764"/>
    <n v="2.1885345133898801"/>
    <n v="0.28859644762547998"/>
    <n v="701.68877871171696"/>
    <n v="1400"/>
    <s v="Commercial and Services"/>
    <n v="1400"/>
    <s v="US Air Force                                  Brevard County"/>
    <s v="US Air Force"/>
    <m/>
    <m/>
    <m/>
    <n v="0"/>
    <n v="1"/>
    <n v="2.1885345133898801"/>
    <n v="0.28859644762547998"/>
    <n v="1799.427845636"/>
    <m/>
    <n v="-1"/>
    <n v="-1"/>
    <n v="-1"/>
    <n v="-1"/>
    <n v="0"/>
    <m/>
    <m/>
    <s v="Banana River B"/>
    <n v="-1"/>
    <m/>
    <m/>
    <n v="638"/>
    <x v="3"/>
    <s v="Replace Building 543, Main Gate"/>
    <x v="0"/>
    <m/>
    <n v="116.128797758807"/>
    <n v="1.4593899802000001"/>
  </r>
  <r>
    <n v="820000"/>
    <n v="2400000"/>
    <n v="2500000"/>
    <x v="0"/>
    <x v="1"/>
    <s v="BR3-5, BR-7"/>
    <s v="62-304.520 (10), F.A.C."/>
    <n v="0.59"/>
    <n v="0.64"/>
    <s v="FDOT District 5"/>
    <n v="4.5292736082299997E-3"/>
    <n v="3858.5242066344899"/>
    <n v="12.034556705429701"/>
    <n v="1.58696620623764"/>
    <n v="5.4507800072649999E-2"/>
    <n v="7.1878041550600003E-3"/>
    <n v="17.476311855826101"/>
    <n v="1400"/>
    <s v="Commercial and Services"/>
    <n v="1400"/>
    <s v="FDOT District 5                                            Brevard County"/>
    <s v="FDOT District 5"/>
    <m/>
    <m/>
    <m/>
    <n v="0"/>
    <n v="1"/>
    <n v="5.4507800072649999E-2"/>
    <n v="7.1878041550600003E-3"/>
    <n v="38.1715195047272"/>
    <m/>
    <n v="-1"/>
    <n v="-1"/>
    <n v="-1"/>
    <n v="-1"/>
    <n v="0"/>
    <m/>
    <m/>
    <s v="Banana River B"/>
    <n v="-1"/>
    <m/>
    <m/>
    <n v="638"/>
    <x v="3"/>
    <s v="Replace Building 543, Main Gate"/>
    <x v="0"/>
    <m/>
    <n v="59.636864849632197"/>
    <n v="3.0958247800000002E-2"/>
  </r>
  <r>
    <n v="820000"/>
    <n v="2400000"/>
    <n v="2500000"/>
    <x v="0"/>
    <x v="1"/>
    <s v="BR3-5, BR-7"/>
    <s v="62-304.520 (10), F.A.C."/>
    <n v="0.59"/>
    <n v="0.64"/>
    <s v="FDOT District 5"/>
    <n v="1.023634663894E-2"/>
    <n v="3858.5242066344899"/>
    <n v="12.034556705429701"/>
    <n v="1.58696620623764"/>
    <n v="0.1231898940828"/>
    <n v="1.624473619133E-2"/>
    <n v="39.497191293866997"/>
    <n v="1400"/>
    <s v="Commercial and Services"/>
    <n v="1400"/>
    <s v="FDOT District 5          US Air Force                                  Brevard County"/>
    <s v="FDOT District 5"/>
    <m/>
    <m/>
    <m/>
    <n v="0"/>
    <n v="1"/>
    <n v="0.1231898940828"/>
    <n v="1.624473619133E-2"/>
    <n v="74.606850929001993"/>
    <m/>
    <n v="-1"/>
    <n v="-1"/>
    <n v="-1"/>
    <n v="-1"/>
    <n v="0"/>
    <m/>
    <m/>
    <s v="Banana River B"/>
    <n v="-1"/>
    <m/>
    <m/>
    <n v="638"/>
    <x v="3"/>
    <s v="Replace Building 543, Main Gate"/>
    <x v="0"/>
    <m/>
    <n v="60.3571012140807"/>
    <n v="6.0508394899999998E-2"/>
  </r>
  <r>
    <n v="820000"/>
    <n v="1400000"/>
    <n v="1400000"/>
    <x v="0"/>
    <x v="1"/>
    <s v="BR3-5, BR-7"/>
    <s v="62-304.520 (10), F.A.C."/>
    <n v="0.59"/>
    <n v="0.64"/>
    <s v="US Air Force"/>
    <n v="2.0953480906900001E-3"/>
    <n v="3333.1688407028601"/>
    <n v="6.7846829745982102"/>
    <n v="0.91562119278901999"/>
    <n v="1.4216272516800001E-2"/>
    <n v="1.9185451181100001E-3"/>
    <n v="6.9841489663374796"/>
    <n v="1730"/>
    <s v="Military"/>
    <n v="1730"/>
    <s v="US Air Force                                  Brevard County"/>
    <s v="US Air Force"/>
    <m/>
    <m/>
    <m/>
    <n v="0"/>
    <n v="1"/>
    <n v="1.4216272516800001E-2"/>
    <n v="1.9185451181100001E-3"/>
    <n v="261.15357432919001"/>
    <m/>
    <n v="-1"/>
    <n v="-1"/>
    <n v="-1"/>
    <n v="-1"/>
    <n v="0"/>
    <m/>
    <m/>
    <s v="Banana River B"/>
    <n v="-1"/>
    <m/>
    <m/>
    <n v="639"/>
    <x v="4"/>
    <s v="Basin 6B"/>
    <x v="0"/>
    <m/>
    <n v="30.088652648428798"/>
    <n v="0.2118033855"/>
  </r>
  <r>
    <n v="820000"/>
    <n v="2400000"/>
    <n v="2400000"/>
    <x v="0"/>
    <x v="1"/>
    <s v="BR3-5, BR-7"/>
    <s v="62-304.520 (10), F.A.C."/>
    <n v="0.59"/>
    <n v="0.64"/>
    <s v="Natural Lands"/>
    <n v="2.3463618507999998E-3"/>
    <n v="3289.1470454149699"/>
    <n v="6.9277414289776402"/>
    <n v="0.89962732915475996"/>
    <n v="1.625498820116E-2"/>
    <n v="2.11085124506E-3"/>
    <n v="7.7175291490332301"/>
    <n v="3100"/>
    <s v="Herbaceous Dry Prairie"/>
    <n v="3100"/>
    <s v="US Air Force                                  Brevard County"/>
    <s v="US Air Force"/>
    <m/>
    <m/>
    <s v="Natural Lands"/>
    <n v="0"/>
    <n v="1"/>
    <n v="1.625498820116E-2"/>
    <n v="2.11085124506E-3"/>
    <n v="30.682691456709101"/>
    <m/>
    <n v="-1"/>
    <n v="-1"/>
    <n v="-1"/>
    <n v="-1"/>
    <n v="0"/>
    <m/>
    <m/>
    <s v="Banana River B"/>
    <n v="-1"/>
    <m/>
    <m/>
    <n v="639"/>
    <x v="4"/>
    <s v="Basin 6B"/>
    <x v="0"/>
    <m/>
    <n v="18.345589407868601"/>
    <n v="2.4884583500000002E-2"/>
  </r>
  <r>
    <n v="820000"/>
    <n v="2400000"/>
    <n v="2400000"/>
    <x v="0"/>
    <x v="1"/>
    <s v="BR3-5, BR-7"/>
    <s v="62-304.520 (10), F.A.C."/>
    <n v="0.59"/>
    <n v="0.64"/>
    <s v="Natural Lands"/>
    <n v="0.36815312843894998"/>
    <n v="3289.1470454149699"/>
    <n v="6.9277414289776402"/>
    <n v="0.89962732915475996"/>
    <n v="2.5504696800942801"/>
    <n v="0.33120061565749997"/>
    <n v="1210.9097746652701"/>
    <n v="3100"/>
    <s v="Herbaceous Dry Prairie"/>
    <n v="3100"/>
    <s v="US Air Force                                  Brevard County"/>
    <s v="US Air Force"/>
    <m/>
    <m/>
    <s v="Natural Lands"/>
    <n v="0"/>
    <n v="1"/>
    <n v="2.5504696800942801"/>
    <n v="0.33120061565749997"/>
    <n v="1504.2112508228399"/>
    <m/>
    <n v="-1"/>
    <n v="-1"/>
    <n v="-1"/>
    <n v="-1"/>
    <n v="0"/>
    <m/>
    <m/>
    <s v="Banana River B"/>
    <n v="-1"/>
    <m/>
    <m/>
    <n v="639"/>
    <x v="4"/>
    <s v="Basin 6B"/>
    <x v="0"/>
    <m/>
    <n v="156.79692469621401"/>
    <n v="1.2199604630000001"/>
  </r>
  <r>
    <n v="820000"/>
    <n v="2400000"/>
    <n v="2400000"/>
    <x v="0"/>
    <x v="1"/>
    <s v="BR3-5, BR-7"/>
    <s v="62-304.520 (10), F.A.C."/>
    <n v="0.59"/>
    <n v="0.64"/>
    <s v="Natural Lands"/>
    <n v="0.13463514603379001"/>
    <n v="3298.1579280773299"/>
    <n v="6.7236097942259496"/>
    <n v="0.90662022458840996"/>
    <n v="0.90523418651985998"/>
    <n v="0.12206294633464999"/>
    <n v="444.04797428921"/>
    <n v="3100"/>
    <s v="Herbaceous Dry Prairie"/>
    <n v="3100"/>
    <s v="US Air Force                                  Brevard County"/>
    <s v="US Air Force"/>
    <m/>
    <m/>
    <s v="Natural Lands"/>
    <n v="0"/>
    <n v="1"/>
    <n v="0.90523418651985998"/>
    <n v="0.12206294633464999"/>
    <n v="809.55472238250104"/>
    <m/>
    <n v="-1"/>
    <n v="-1"/>
    <n v="-1"/>
    <n v="-1"/>
    <n v="0"/>
    <m/>
    <m/>
    <s v="Banana River B"/>
    <n v="-1"/>
    <m/>
    <m/>
    <n v="639"/>
    <x v="4"/>
    <s v="Basin 6B"/>
    <x v="0"/>
    <m/>
    <n v="121.94477331273001"/>
    <n v="0.65657317309999996"/>
  </r>
  <r>
    <n v="820000"/>
    <n v="2400000"/>
    <n v="2400000"/>
    <x v="0"/>
    <x v="1"/>
    <s v="BR3-5, BR-7"/>
    <s v="62-304.520 (10), F.A.C."/>
    <n v="0.59"/>
    <n v="0.64"/>
    <s v="Natural Lands"/>
    <n v="0.15388954860362"/>
    <n v="3307.0488447254202"/>
    <n v="6.6266575061413597"/>
    <n v="0.89830251946928996"/>
    <n v="1.0197733323709299"/>
    <n v="0.13823936923062999"/>
    <n v="508.92025392494401"/>
    <n v="3100"/>
    <s v="Herbaceous Dry Prairie"/>
    <n v="3100"/>
    <s v="US Air Force                                  Brevard County"/>
    <s v="US Air Force"/>
    <m/>
    <m/>
    <s v="Natural Lands"/>
    <n v="0"/>
    <n v="1"/>
    <n v="1.0197733323709299"/>
    <n v="0.13823936923062999"/>
    <n v="1662.4719452951499"/>
    <m/>
    <n v="-1"/>
    <n v="-1"/>
    <n v="-1"/>
    <n v="-1"/>
    <n v="0"/>
    <m/>
    <m/>
    <s v="Banana River B"/>
    <n v="-1"/>
    <m/>
    <m/>
    <n v="639"/>
    <x v="4"/>
    <s v="Basin 6B"/>
    <x v="0"/>
    <m/>
    <n v="114.69745520343901"/>
    <n v="1.3483146353"/>
  </r>
  <r>
    <n v="820000"/>
    <n v="2400000"/>
    <n v="2400000"/>
    <x v="0"/>
    <x v="1"/>
    <s v="BR3-5, BR-7"/>
    <s v="62-304.520 (10), F.A.C."/>
    <n v="0.59"/>
    <n v="0.64"/>
    <s v="Natural Lands"/>
    <n v="0.61717970829971003"/>
    <n v="3193.2412512280698"/>
    <n v="6.3115698945911101"/>
    <n v="0.85796141006574"/>
    <n v="3.8953728664570102"/>
    <n v="0.52951637279677999"/>
    <n v="1970.8037039635601"/>
    <n v="3100"/>
    <s v="Herbaceous Dry Prairie"/>
    <n v="3100"/>
    <s v="US Air Force                                  Brevard County"/>
    <s v="US Air Force"/>
    <m/>
    <m/>
    <s v="Natural Lands"/>
    <n v="0"/>
    <n v="1"/>
    <n v="3.8953728664570102"/>
    <n v="0.52951637279677999"/>
    <n v="1972.6677437535"/>
    <m/>
    <n v="-1"/>
    <n v="-1"/>
    <n v="-1"/>
    <n v="-1"/>
    <n v="0"/>
    <m/>
    <m/>
    <s v="Banana River B"/>
    <n v="-1"/>
    <m/>
    <m/>
    <n v="639"/>
    <x v="4"/>
    <s v="Basin 6B"/>
    <x v="0"/>
    <m/>
    <n v="198.789149172664"/>
    <n v="1.5998927361999999"/>
  </r>
  <r>
    <n v="820000"/>
    <n v="2400000"/>
    <n v="2400000"/>
    <x v="0"/>
    <x v="1"/>
    <s v="BR3-5, BR-7"/>
    <s v="62-304.520 (10), F.A.C."/>
    <n v="0.59"/>
    <n v="0.64"/>
    <s v="Natural Lands"/>
    <n v="0.34884321530909002"/>
    <n v="3333.1688407028601"/>
    <n v="6.7846829745982102"/>
    <n v="0.91562119278901999"/>
    <n v="2.3667906237117098"/>
    <n v="0.31940824089767"/>
    <n v="1162.75333555887"/>
    <n v="3100"/>
    <s v="Herbaceous Dry Prairie"/>
    <n v="3100"/>
    <s v="US Air Force                                  Brevard County"/>
    <s v="US Air Force"/>
    <m/>
    <m/>
    <s v="Natural Lands"/>
    <n v="0"/>
    <n v="1"/>
    <n v="2.3667906237117098"/>
    <n v="0.31940824089767"/>
    <n v="1501.48767807083"/>
    <m/>
    <n v="-1"/>
    <n v="-1"/>
    <n v="-1"/>
    <n v="-1"/>
    <n v="0"/>
    <m/>
    <m/>
    <s v="Banana River B"/>
    <n v="-1"/>
    <m/>
    <m/>
    <n v="639"/>
    <x v="4"/>
    <s v="Basin 6B"/>
    <x v="0"/>
    <m/>
    <n v="155.891841321892"/>
    <n v="1.2177515637"/>
  </r>
  <r>
    <n v="820000"/>
    <n v="2400000"/>
    <n v="2400000"/>
    <x v="0"/>
    <x v="1"/>
    <s v="BR3-5, BR-7"/>
    <s v="62-304.520 (10), F.A.C."/>
    <n v="0.59"/>
    <n v="0.64"/>
    <s v="Natural Lands"/>
    <n v="0.19869162221634001"/>
    <n v="3587.5340619353201"/>
    <n v="7.2802371345605801"/>
    <n v="0.98674767898173998"/>
    <n v="1.4465221263855399"/>
    <n v="0.19605849705510001"/>
    <n v="712.81296252233597"/>
    <n v="3100"/>
    <s v="Herbaceous Dry Prairie"/>
    <n v="3100"/>
    <s v="US Air Force                                  Brevard County"/>
    <s v="US Air Force"/>
    <m/>
    <m/>
    <s v="Natural Lands"/>
    <n v="0"/>
    <n v="1"/>
    <n v="1.4465221263855399"/>
    <n v="0.19605849705510001"/>
    <n v="775.04755601467104"/>
    <m/>
    <n v="-1"/>
    <n v="-1"/>
    <n v="-1"/>
    <n v="-1"/>
    <n v="0"/>
    <m/>
    <m/>
    <s v="Banana River B"/>
    <n v="-1"/>
    <m/>
    <m/>
    <n v="639"/>
    <x v="4"/>
    <s v="Basin 6B"/>
    <x v="0"/>
    <m/>
    <n v="140.32693232135699"/>
    <n v="0.62858682560000001"/>
  </r>
  <r>
    <n v="820000"/>
    <n v="2400000"/>
    <n v="2500000"/>
    <x v="0"/>
    <x v="1"/>
    <s v="BR3-5, BR-7"/>
    <s v="62-304.520 (10), F.A.C."/>
    <n v="0.59"/>
    <n v="0.64"/>
    <s v="Natural Lands"/>
    <n v="0.48157163955558002"/>
    <n v="3191.3722887088102"/>
    <n v="6.4774716670218497"/>
    <n v="0.85501952445287999"/>
    <n v="3.11936665086253"/>
    <n v="0.41175315424281"/>
    <n v="1536.8743855057501"/>
    <n v="3100"/>
    <s v="Herbaceous Dry Prairie"/>
    <n v="3100"/>
    <s v="US Air Force                                  Brevard County"/>
    <s v="US Air Force"/>
    <m/>
    <m/>
    <s v="Natural Lands"/>
    <n v="0"/>
    <n v="1"/>
    <n v="3.11936665086253"/>
    <n v="0.41175315424281"/>
    <n v="1971.5131673800499"/>
    <m/>
    <n v="-1"/>
    <n v="-1"/>
    <n v="-1"/>
    <n v="-1"/>
    <n v="0"/>
    <m/>
    <m/>
    <s v="Banana River B"/>
    <n v="-1"/>
    <m/>
    <m/>
    <n v="639"/>
    <x v="4"/>
    <s v="Basin 6B"/>
    <x v="0"/>
    <m/>
    <n v="181.732864505972"/>
    <n v="1.5989563401"/>
  </r>
  <r>
    <n v="820000"/>
    <n v="2400000"/>
    <n v="2500000"/>
    <x v="0"/>
    <x v="1"/>
    <s v="BR3-5, BR-7"/>
    <s v="62-304.520 (10), F.A.C."/>
    <n v="0.59"/>
    <n v="0.64"/>
    <s v="Natural Lands"/>
    <n v="3.1124210974999998E-4"/>
    <n v="3798.8341273091801"/>
    <n v="7.6441646201171096"/>
    <n v="1.04182671927078"/>
    <n v="2.3791859237099998E-3"/>
    <n v="3.2426034609999999E-4"/>
    <n v="1.1823571484081901"/>
    <n v="3100"/>
    <s v="Herbaceous Dry Prairie"/>
    <n v="3100"/>
    <s v="US Air Force                                  Brevard County"/>
    <s v="US Air Force"/>
    <m/>
    <m/>
    <s v="Natural Lands"/>
    <n v="0"/>
    <n v="1"/>
    <n v="2.3791859237099998E-3"/>
    <n v="3.2426034609999999E-4"/>
    <n v="13.680579630599899"/>
    <m/>
    <n v="-1"/>
    <n v="-1"/>
    <n v="-1"/>
    <n v="-1"/>
    <n v="0"/>
    <m/>
    <m/>
    <s v="Banana River B"/>
    <n v="-1"/>
    <m/>
    <m/>
    <n v="639"/>
    <x v="4"/>
    <s v="Basin 6B"/>
    <x v="0"/>
    <m/>
    <n v="5.6773307229944603"/>
    <n v="1.10953606E-2"/>
  </r>
  <r>
    <n v="820000"/>
    <n v="2500000"/>
    <n v="2500000"/>
    <x v="0"/>
    <x v="1"/>
    <s v="BR3-5, BR-7"/>
    <s v="62-304.520 (10), F.A.C."/>
    <n v="0.59"/>
    <n v="0.64"/>
    <s v="Natural Lands"/>
    <n v="0.13436620501560001"/>
    <n v="3259.4404442144601"/>
    <n v="7.4410616944125296"/>
    <n v="0.87863767714982999"/>
    <n v="0.99982722116519995"/>
    <n v="0.11805921026233999"/>
    <n v="437.95864296347497"/>
    <n v="3100"/>
    <s v="Herbaceous Dry Prairie"/>
    <n v="3100"/>
    <s v="US Air Force                                  Brevard County"/>
    <s v="US Air Force"/>
    <m/>
    <m/>
    <s v="Natural Lands"/>
    <n v="0"/>
    <n v="1"/>
    <n v="0.99982722116519995"/>
    <n v="0.11805921026233999"/>
    <n v="1691.51435774009"/>
    <m/>
    <n v="-1"/>
    <n v="-1"/>
    <n v="-1"/>
    <n v="-1"/>
    <n v="0"/>
    <m/>
    <m/>
    <s v="Banana River B"/>
    <n v="-1"/>
    <m/>
    <m/>
    <n v="639"/>
    <x v="4"/>
    <s v="Basin 6B"/>
    <x v="0"/>
    <m/>
    <n v="113.802741690674"/>
    <n v="1.3718689033"/>
  </r>
  <r>
    <n v="820000"/>
    <n v="2500000"/>
    <n v="2500000"/>
    <x v="0"/>
    <x v="1"/>
    <s v="BR3-5, BR-7"/>
    <s v="62-304.520 (10), F.A.C."/>
    <n v="0.59"/>
    <n v="0.64"/>
    <s v="Natural Lands"/>
    <n v="2.1643213709629999E-2"/>
    <n v="3259.4404442144601"/>
    <n v="7.4410616944125296"/>
    <n v="0.87863767714982999"/>
    <n v="0.16104848847871001"/>
    <n v="1.9016543019880001E-2"/>
    <n v="70.544766107944994"/>
    <n v="3100"/>
    <s v="Herbaceous Dry Prairie"/>
    <n v="3100"/>
    <s v="US Air Force                                  Brevard County"/>
    <s v="US Air Force"/>
    <m/>
    <m/>
    <s v="Natural Lands"/>
    <n v="0"/>
    <n v="1"/>
    <n v="0.16104848847871001"/>
    <n v="1.9016543019880001E-2"/>
    <n v="90.928013373624694"/>
    <m/>
    <n v="-1"/>
    <n v="-1"/>
    <n v="-1"/>
    <n v="-1"/>
    <n v="0"/>
    <m/>
    <m/>
    <s v="Banana River B"/>
    <n v="-1"/>
    <m/>
    <m/>
    <n v="639"/>
    <x v="4"/>
    <s v="Basin 6B"/>
    <x v="0"/>
    <m/>
    <n v="57.665725800098699"/>
    <n v="7.3745347399999994E-2"/>
  </r>
  <r>
    <n v="820000"/>
    <n v="2500000"/>
    <n v="2500000"/>
    <x v="0"/>
    <x v="1"/>
    <s v="BR3-5, BR-7"/>
    <s v="62-304.520 (10), F.A.C."/>
    <n v="0.59"/>
    <n v="0.64"/>
    <s v="Natural Lands"/>
    <n v="0.61719361363264003"/>
    <n v="3194.4097301168599"/>
    <n v="6.3138546455880897"/>
    <n v="0.85827571415170001"/>
    <n v="3.8968707646617502"/>
    <n v="0.52972228951042"/>
    <n v="1971.5692847540899"/>
    <n v="3100"/>
    <s v="Herbaceous Dry Prairie"/>
    <n v="3100"/>
    <s v="US Air Force                                  Brevard County"/>
    <s v="US Air Force"/>
    <m/>
    <m/>
    <s v="Natural Lands"/>
    <n v="0"/>
    <n v="1"/>
    <n v="3.8968707646617502"/>
    <n v="0.52972228951042"/>
    <n v="1973.38958745441"/>
    <m/>
    <n v="-1"/>
    <n v="-1"/>
    <n v="-1"/>
    <n v="-1"/>
    <n v="0"/>
    <m/>
    <m/>
    <s v="Banana River B"/>
    <n v="-1"/>
    <m/>
    <m/>
    <n v="639"/>
    <x v="4"/>
    <s v="Basin 6B"/>
    <x v="0"/>
    <m/>
    <n v="198.82015505710399"/>
    <n v="1.6004781731"/>
  </r>
  <r>
    <n v="820000"/>
    <n v="2500000"/>
    <n v="2500000"/>
    <x v="0"/>
    <x v="1"/>
    <s v="BR3-5, BR-7"/>
    <s v="62-304.520 (10), F.A.C."/>
    <n v="0.59"/>
    <n v="0.64"/>
    <s v="Natural Lands"/>
    <n v="0.14824857743106001"/>
    <n v="3194.4157564861898"/>
    <n v="6.3138822168455002"/>
    <n v="0.85827710804273005"/>
    <n v="0.93602405671465005"/>
    <n v="0.12723836030898"/>
    <n v="473.56759162246101"/>
    <n v="3100"/>
    <s v="Herbaceous Dry Prairie"/>
    <n v="3100"/>
    <s v="US Air Force                                  Brevard County"/>
    <s v="US Air Force"/>
    <m/>
    <m/>
    <s v="Natural Lands"/>
    <n v="0"/>
    <n v="1"/>
    <n v="0.93602405671465005"/>
    <n v="0.12723836030898"/>
    <n v="1973.39331069271"/>
    <m/>
    <n v="-1"/>
    <n v="-1"/>
    <n v="-1"/>
    <n v="-1"/>
    <n v="0"/>
    <m/>
    <m/>
    <s v="Banana River B"/>
    <n v="-1"/>
    <m/>
    <m/>
    <n v="639"/>
    <x v="4"/>
    <s v="Basin 6B"/>
    <x v="0"/>
    <m/>
    <n v="126.102766213902"/>
    <n v="1.6004811928"/>
  </r>
  <r>
    <n v="820000"/>
    <n v="2500000"/>
    <n v="2500000"/>
    <x v="0"/>
    <x v="1"/>
    <s v="BR3-5, BR-7"/>
    <s v="62-304.520 (10), F.A.C."/>
    <n v="0.59"/>
    <n v="0.64"/>
    <s v="Natural Lands"/>
    <n v="1.37148593582E-3"/>
    <n v="3184.2467144319899"/>
    <n v="7.0137201989655003"/>
    <n v="0.84518817854482997"/>
    <n v="9.6192186106699995E-3"/>
    <n v="1.1591636999899999E-3"/>
    <n v="4.3671495850340802"/>
    <n v="3100"/>
    <s v="Herbaceous Dry Prairie"/>
    <n v="3100"/>
    <s v="US Air Force                                  Brevard County"/>
    <s v="US Air Force"/>
    <m/>
    <m/>
    <s v="Natural Lands"/>
    <n v="0"/>
    <n v="1"/>
    <n v="9.6192186106699995E-3"/>
    <n v="1.1591636999899999E-3"/>
    <n v="637.20807978581797"/>
    <m/>
    <n v="-1"/>
    <n v="-1"/>
    <n v="-1"/>
    <n v="-1"/>
    <n v="0"/>
    <m/>
    <m/>
    <s v="Banana River B"/>
    <n v="-1"/>
    <m/>
    <m/>
    <n v="639"/>
    <x v="4"/>
    <s v="Basin 6B"/>
    <x v="0"/>
    <m/>
    <n v="12.7040519773395"/>
    <n v="0.51679487410000002"/>
  </r>
  <r>
    <n v="820000"/>
    <n v="2400000"/>
    <n v="2400000"/>
    <x v="0"/>
    <x v="1"/>
    <s v="BR3-5, BR-7"/>
    <s v="62-304.520 (10), F.A.C."/>
    <n v="0.59"/>
    <n v="0.64"/>
    <s v="Natural Lands"/>
    <n v="0.15182393604677"/>
    <n v="3449.4836672382798"/>
    <n v="7.0646276985812104"/>
    <n v="0.95254367494287995"/>
    <n v="1.0725795839036301"/>
    <n v="0.14461892998628001"/>
    <n v="523.71418768916203"/>
    <n v="3100"/>
    <s v="Herbaceous Dry Prairie"/>
    <n v="3100"/>
    <s v="US Air Force                                  Brevard County"/>
    <s v="US Air Force"/>
    <m/>
    <m/>
    <s v="Natural Lands"/>
    <n v="0"/>
    <n v="1"/>
    <n v="1.0725795839036301"/>
    <n v="0.14461892998628001"/>
    <n v="718.41585038231506"/>
    <m/>
    <n v="-1"/>
    <n v="-1"/>
    <n v="-1"/>
    <n v="-1"/>
    <n v="0"/>
    <m/>
    <m/>
    <s v="Banana River B"/>
    <n v="-1"/>
    <m/>
    <m/>
    <n v="640"/>
    <x v="5"/>
    <s v="Basin 6C"/>
    <x v="0"/>
    <m/>
    <n v="122.447209106006"/>
    <n v="0.58265681300000005"/>
  </r>
  <r>
    <n v="820000"/>
    <n v="2400000"/>
    <n v="2400000"/>
    <x v="0"/>
    <x v="1"/>
    <s v="BR3-5, BR-7"/>
    <s v="62-304.520 (10), F.A.C."/>
    <n v="0.59"/>
    <n v="0.64"/>
    <s v="Natural Lands"/>
    <n v="0.19420479120369999"/>
    <n v="3391.4960182069499"/>
    <n v="7.8872169807428101"/>
    <n v="0.93766822898583002"/>
    <n v="1.5317353269234699"/>
    <n v="0.18209966262853999"/>
    <n v="658.64477608407901"/>
    <n v="3100"/>
    <s v="Herbaceous Dry Prairie"/>
    <n v="3100"/>
    <s v="US Air Force                                  Brevard County"/>
    <s v="US Air Force"/>
    <m/>
    <m/>
    <s v="Natural Lands"/>
    <n v="0"/>
    <n v="1"/>
    <n v="1.5317353269234699"/>
    <n v="0.18209966262853999"/>
    <n v="1489.33738532799"/>
    <m/>
    <n v="-1"/>
    <n v="-1"/>
    <n v="-1"/>
    <n v="-1"/>
    <n v="0"/>
    <m/>
    <m/>
    <s v="Banana River B"/>
    <n v="-1"/>
    <m/>
    <m/>
    <n v="640"/>
    <x v="5"/>
    <s v="Basin 6C"/>
    <x v="0"/>
    <m/>
    <n v="114.057956439283"/>
    <n v="1.2078973117"/>
  </r>
  <r>
    <n v="820000"/>
    <n v="2400000"/>
    <n v="2400000"/>
    <x v="0"/>
    <x v="1"/>
    <s v="BR3-5, BR-7"/>
    <s v="62-304.520 (10), F.A.C."/>
    <n v="0.59"/>
    <n v="0.64"/>
    <s v="Natural Lands"/>
    <n v="7.0070840225340006E-2"/>
    <n v="3368.5347472301901"/>
    <n v="6.8239093743591503"/>
    <n v="0.92237603079771002"/>
    <n v="0.47815706348295001"/>
    <n v="6.4631663481709997E-2"/>
    <n v="236.036060066689"/>
    <n v="3100"/>
    <s v="Herbaceous Dry Prairie"/>
    <n v="3100"/>
    <s v="US Air Force                                  Brevard County"/>
    <s v="US Air Force"/>
    <m/>
    <m/>
    <s v="Natural Lands"/>
    <n v="0"/>
    <n v="1"/>
    <n v="0.47815706348295001"/>
    <n v="6.4631663481709997E-2"/>
    <n v="352.17107897241999"/>
    <m/>
    <n v="-1"/>
    <n v="-1"/>
    <n v="-1"/>
    <n v="-1"/>
    <n v="0"/>
    <m/>
    <m/>
    <s v="Banana River B"/>
    <n v="-1"/>
    <m/>
    <m/>
    <n v="640"/>
    <x v="5"/>
    <s v="Basin 6C"/>
    <x v="0"/>
    <m/>
    <n v="77.695919037503799"/>
    <n v="0.28562131299999999"/>
  </r>
  <r>
    <n v="820000"/>
    <n v="2400000"/>
    <n v="2400000"/>
    <x v="0"/>
    <x v="1"/>
    <s v="BR3-5, BR-7"/>
    <s v="62-304.520 (10), F.A.C."/>
    <n v="0.59"/>
    <n v="0.64"/>
    <s v="Natural Lands"/>
    <n v="0.27138684807116997"/>
    <n v="3368.5347472301901"/>
    <n v="6.8239093743591503"/>
    <n v="0.92237603079771002"/>
    <n v="1.8519192566306899"/>
    <n v="0.25032072373459002"/>
    <n v="914.17602766904395"/>
    <n v="3100"/>
    <s v="Herbaceous Dry Prairie"/>
    <n v="3100"/>
    <s v="US Air Force                                  Brevard County"/>
    <s v="US Air Force"/>
    <m/>
    <m/>
    <s v="Natural Lands"/>
    <n v="0"/>
    <n v="1"/>
    <n v="1.8519192566306899"/>
    <n v="0.25032072373459002"/>
    <n v="1010.55427616008"/>
    <m/>
    <n v="-1"/>
    <n v="-1"/>
    <n v="-1"/>
    <n v="-1"/>
    <n v="0"/>
    <m/>
    <m/>
    <s v="Banana River B"/>
    <n v="-1"/>
    <m/>
    <m/>
    <n v="640"/>
    <x v="5"/>
    <s v="Basin 6C"/>
    <x v="0"/>
    <m/>
    <n v="138.11455778541401"/>
    <n v="0.81958984280000002"/>
  </r>
  <r>
    <n v="820000"/>
    <n v="2400000"/>
    <n v="2400000"/>
    <x v="0"/>
    <x v="1"/>
    <s v="BR3-5, BR-7"/>
    <s v="62-304.520 (10), F.A.C."/>
    <n v="0.59"/>
    <n v="0.64"/>
    <s v="Natural Lands"/>
    <n v="0.45152718610512999"/>
    <n v="3210.8881106891099"/>
    <n v="6.3460966514185202"/>
    <n v="0.86270861715499003"/>
    <n v="2.8654351637662399"/>
    <n v="0.38953639433265003"/>
    <n v="1449.8032735178899"/>
    <n v="3100"/>
    <s v="Herbaceous Dry Prairie"/>
    <n v="3100"/>
    <s v="US Air Force                                  Brevard County"/>
    <s v="US Air Force"/>
    <m/>
    <m/>
    <s v="Natural Lands"/>
    <n v="0"/>
    <n v="1"/>
    <n v="2.8654351637662399"/>
    <n v="0.38953639433265003"/>
    <n v="1467.4430114631"/>
    <m/>
    <n v="-1"/>
    <n v="-1"/>
    <n v="-1"/>
    <n v="-1"/>
    <n v="0"/>
    <m/>
    <m/>
    <s v="Banana River B"/>
    <n v="-1"/>
    <m/>
    <m/>
    <n v="640"/>
    <x v="5"/>
    <s v="Basin 6C"/>
    <x v="0"/>
    <m/>
    <n v="172.54065739493601"/>
    <n v="1.1901403175"/>
  </r>
  <r>
    <n v="820000"/>
    <n v="2400000"/>
    <n v="2400000"/>
    <x v="0"/>
    <x v="1"/>
    <s v="BR3-5, BR-7"/>
    <s v="62-304.520 (10), F.A.C."/>
    <n v="0.59"/>
    <n v="0.64"/>
    <s v="Natural Lands"/>
    <n v="0.16073610130850999"/>
    <n v="3210.8881106891099"/>
    <n v="6.3460966514185202"/>
    <n v="0.86270861715499003"/>
    <n v="1.0200468342760201"/>
    <n v="0.13866841968675001"/>
    <n v="516.10563665002803"/>
    <n v="3100"/>
    <s v="Herbaceous Dry Prairie"/>
    <n v="3100"/>
    <s v="US Air Force                                  Brevard County"/>
    <s v="US Air Force"/>
    <m/>
    <m/>
    <s v="Natural Lands"/>
    <n v="0"/>
    <n v="1"/>
    <n v="1.0200468342760201"/>
    <n v="0.13866841968675001"/>
    <n v="516.10563665002803"/>
    <m/>
    <n v="-1"/>
    <n v="-1"/>
    <n v="-1"/>
    <n v="-1"/>
    <n v="0"/>
    <m/>
    <m/>
    <s v="Banana River B"/>
    <n v="-1"/>
    <m/>
    <m/>
    <n v="640"/>
    <x v="5"/>
    <s v="Basin 6C"/>
    <x v="0"/>
    <m/>
    <n v="128.397419414083"/>
    <n v="0.41857715870000001"/>
  </r>
  <r>
    <n v="820000"/>
    <n v="2400000"/>
    <n v="2400000"/>
    <x v="0"/>
    <x v="1"/>
    <s v="BR3-5, BR-7"/>
    <s v="62-304.520 (10), F.A.C."/>
    <n v="0.59"/>
    <n v="0.64"/>
    <s v="Natural Lands"/>
    <n v="0.12033579100793999"/>
    <n v="3307.0488447254202"/>
    <n v="6.6266575061413597"/>
    <n v="0.89830251946928996"/>
    <n v="0.79742407274022997"/>
    <n v="0.10809794424476001"/>
    <n v="397.95633863193399"/>
    <n v="3100"/>
    <s v="Herbaceous Dry Prairie"/>
    <n v="3100"/>
    <s v="US Air Force                                  Brevard County"/>
    <s v="US Air Force"/>
    <m/>
    <m/>
    <s v="Natural Lands"/>
    <n v="0"/>
    <n v="1"/>
    <n v="0.79742407274022997"/>
    <n v="0.10809794424476001"/>
    <n v="1662.4719452951499"/>
    <m/>
    <n v="-1"/>
    <n v="-1"/>
    <n v="-1"/>
    <n v="-1"/>
    <n v="0"/>
    <m/>
    <m/>
    <s v="Banana River B"/>
    <n v="-1"/>
    <m/>
    <m/>
    <n v="640"/>
    <x v="5"/>
    <s v="Basin 6C"/>
    <x v="0"/>
    <m/>
    <n v="97.334188202812697"/>
    <n v="1.3483146353"/>
  </r>
  <r>
    <n v="820000"/>
    <n v="2400000"/>
    <n v="2400000"/>
    <x v="0"/>
    <x v="1"/>
    <s v="BR3-5, BR-7"/>
    <s v="62-304.520 (10), F.A.C."/>
    <n v="0.59"/>
    <n v="0.64"/>
    <s v="Natural Lands"/>
    <n v="0.23673033630375001"/>
    <n v="3445.86273179814"/>
    <n v="6.8557868228913899"/>
    <n v="0.9335968321525"/>
    <n v="1.62297272020993"/>
    <n v="0.22101069204758"/>
    <n v="815.74024335515003"/>
    <n v="3100"/>
    <s v="Herbaceous Dry Prairie"/>
    <n v="3100"/>
    <s v="US Air Force                                  Brevard County"/>
    <s v="US Air Force"/>
    <m/>
    <m/>
    <s v="Natural Lands"/>
    <n v="0"/>
    <n v="1"/>
    <n v="1.62297272020993"/>
    <n v="0.22101069204758"/>
    <n v="1250.57785700612"/>
    <m/>
    <n v="-1"/>
    <n v="-1"/>
    <n v="-1"/>
    <n v="-1"/>
    <n v="0"/>
    <m/>
    <m/>
    <s v="Banana River B"/>
    <n v="-1"/>
    <m/>
    <m/>
    <n v="640"/>
    <x v="5"/>
    <s v="Basin 6C"/>
    <x v="0"/>
    <m/>
    <n v="144.16532296334"/>
    <n v="1.0142561695000001"/>
  </r>
  <r>
    <n v="820000"/>
    <n v="2400000"/>
    <n v="2400000"/>
    <x v="0"/>
    <x v="1"/>
    <s v="BR3-5, BR-7"/>
    <s v="62-304.520 (10), F.A.C."/>
    <n v="0.59"/>
    <n v="0.64"/>
    <s v="Natural Lands"/>
    <n v="0.44290141343424999"/>
    <n v="3291.43994095669"/>
    <n v="6.5807752929271199"/>
    <n v="0.89223449573863001"/>
    <n v="2.9146346787306698"/>
    <n v="0.39517191927744"/>
    <n v="1457.7834020836899"/>
    <n v="3100"/>
    <s v="Herbaceous Dry Prairie"/>
    <n v="3100"/>
    <s v="US Air Force                                  Brevard County"/>
    <s v="US Air Force"/>
    <m/>
    <m/>
    <s v="Natural Lands"/>
    <n v="0"/>
    <n v="1"/>
    <n v="2.9146346787306698"/>
    <n v="0.39517191927744"/>
    <n v="1784.7135716977"/>
    <m/>
    <n v="-1"/>
    <n v="-1"/>
    <n v="-1"/>
    <n v="-1"/>
    <n v="0"/>
    <m/>
    <m/>
    <s v="Banana River B"/>
    <n v="-1"/>
    <m/>
    <m/>
    <n v="640"/>
    <x v="5"/>
    <s v="Basin 6C"/>
    <x v="0"/>
    <m/>
    <n v="192.71545712787201"/>
    <n v="1.4474562625"/>
  </r>
  <r>
    <n v="820000"/>
    <n v="2400000"/>
    <n v="2400000"/>
    <x v="0"/>
    <x v="1"/>
    <s v="BR3-5, BR-7"/>
    <s v="62-304.520 (10), F.A.C."/>
    <n v="0.59"/>
    <n v="0.64"/>
    <s v="Natural Lands"/>
    <n v="0.54747279818489003"/>
    <n v="3204.87466429498"/>
    <n v="6.3380100934426196"/>
    <n v="0.86154611581661"/>
    <n v="3.4698881207811199"/>
    <n v="0.47167306279144"/>
    <n v="1754.58170029344"/>
    <n v="3100"/>
    <s v="Herbaceous Dry Prairie"/>
    <n v="3100"/>
    <s v="US Air Force                                  Brevard County"/>
    <s v="US Air Force"/>
    <m/>
    <m/>
    <s v="Natural Lands"/>
    <n v="0"/>
    <n v="1"/>
    <n v="3.4698881207811199"/>
    <n v="0.47167306279144"/>
    <n v="1947.42139767715"/>
    <m/>
    <n v="-1"/>
    <n v="-1"/>
    <n v="-1"/>
    <n v="-1"/>
    <n v="0"/>
    <m/>
    <m/>
    <s v="Banana River B"/>
    <n v="-1"/>
    <m/>
    <m/>
    <n v="640"/>
    <x v="5"/>
    <s v="Basin 6C"/>
    <x v="0"/>
    <m/>
    <n v="187.01802376064501"/>
    <n v="1.579417192"/>
  </r>
  <r>
    <n v="820000"/>
    <n v="2400000"/>
    <n v="2400000"/>
    <x v="0"/>
    <x v="1"/>
    <s v="BR3-5, BR-7"/>
    <s v="62-304.520 (10), F.A.C."/>
    <n v="0.59"/>
    <n v="0.64"/>
    <s v="Natural Lands"/>
    <n v="0.61776345378298003"/>
    <n v="3198.3554322162599"/>
    <n v="7.18720264465213"/>
    <n v="0.84688443428454996"/>
    <n v="4.4399911287984697"/>
    <n v="0.52317425307867005"/>
    <n v="1975.82709823147"/>
    <n v="3100"/>
    <s v="Herbaceous Dry Prairie"/>
    <n v="3100"/>
    <s v="US Air Force                                  Brevard County"/>
    <s v="US Air Force"/>
    <m/>
    <m/>
    <s v="Natural Lands"/>
    <n v="0"/>
    <n v="1"/>
    <n v="4.4399911287984697"/>
    <n v="0.52317425307867005"/>
    <n v="1975.82709823147"/>
    <m/>
    <n v="-1"/>
    <n v="-1"/>
    <n v="-1"/>
    <n v="-1"/>
    <n v="0"/>
    <m/>
    <m/>
    <s v="Banana River B"/>
    <n v="-1"/>
    <m/>
    <m/>
    <n v="640"/>
    <x v="5"/>
    <s v="Basin 6C"/>
    <x v="0"/>
    <m/>
    <n v="200.000000018626"/>
    <n v="1.6024550675"/>
  </r>
  <r>
    <n v="820000"/>
    <n v="2400000"/>
    <n v="2400000"/>
    <x v="0"/>
    <x v="1"/>
    <s v="BR3-5, BR-7"/>
    <s v="62-304.520 (10), F.A.C."/>
    <n v="0.59"/>
    <n v="0.64"/>
    <s v="Natural Lands"/>
    <n v="1.2972861841500001E-3"/>
    <n v="3681.4202899573002"/>
    <n v="7.3459370217192799"/>
    <n v="1.0032488631606"/>
    <n v="9.5297826079699995E-3"/>
    <n v="1.3015008894499999E-3"/>
    <n v="4.7758556802442298"/>
    <n v="3100"/>
    <s v="Herbaceous Dry Prairie"/>
    <n v="3100"/>
    <s v="US Air Force                                  Brevard County"/>
    <s v="US Air Force"/>
    <m/>
    <m/>
    <s v="Natural Lands"/>
    <n v="0"/>
    <n v="1"/>
    <n v="9.5297826079699995E-3"/>
    <n v="1.3015008894499999E-3"/>
    <n v="193.91558653176801"/>
    <m/>
    <n v="-1"/>
    <n v="-1"/>
    <n v="-1"/>
    <n v="-1"/>
    <n v="0"/>
    <m/>
    <m/>
    <s v="Banana River B"/>
    <n v="-1"/>
    <m/>
    <m/>
    <n v="640"/>
    <x v="5"/>
    <s v="Basin 6C"/>
    <x v="0"/>
    <m/>
    <n v="11.224318310200299"/>
    <n v="0.1572713597"/>
  </r>
  <r>
    <n v="820000"/>
    <n v="2400000"/>
    <n v="2500000"/>
    <x v="0"/>
    <x v="1"/>
    <s v="BR3-5, BR-7"/>
    <s v="62-304.520 (10), F.A.C."/>
    <n v="0.59"/>
    <n v="0.64"/>
    <s v="Natural Lands"/>
    <n v="4.8991525194400001E-3"/>
    <n v="3191.3722887088102"/>
    <n v="6.4774716670218497"/>
    <n v="0.85501952445287999"/>
    <n v="3.1734121637090003E-2"/>
    <n v="4.1888710573900001E-3"/>
    <n v="15.635019588701899"/>
    <n v="3100"/>
    <s v="Herbaceous Dry Prairie"/>
    <n v="3100"/>
    <s v="US Air Force                                  Brevard County"/>
    <s v="US Air Force"/>
    <m/>
    <m/>
    <s v="Natural Lands"/>
    <n v="0"/>
    <n v="1"/>
    <n v="3.1734121637090003E-2"/>
    <n v="4.1888710573900001E-3"/>
    <n v="1971.5131673800499"/>
    <m/>
    <n v="-1"/>
    <n v="-1"/>
    <n v="-1"/>
    <n v="-1"/>
    <n v="0"/>
    <m/>
    <m/>
    <s v="Banana River B"/>
    <n v="-1"/>
    <m/>
    <m/>
    <n v="640"/>
    <x v="5"/>
    <s v="Basin 6C"/>
    <x v="0"/>
    <m/>
    <n v="23.171807148172899"/>
    <n v="1.5989563401"/>
  </r>
  <r>
    <n v="820000"/>
    <n v="2400000"/>
    <n v="2500000"/>
    <x v="0"/>
    <x v="1"/>
    <s v="BR3-5, BR-7"/>
    <s v="62-304.520 (10), F.A.C."/>
    <n v="0.59"/>
    <n v="0.64"/>
    <s v="Natural Lands"/>
    <n v="2.159702289413E-2"/>
    <n v="3355.49711268286"/>
    <n v="6.7817366796095602"/>
    <n v="0.91717144122492"/>
    <n v="0.14646532233151"/>
    <n v="1.9808172613980001E-2"/>
    <n v="72.468747963812405"/>
    <n v="3100"/>
    <s v="Herbaceous Dry Prairie"/>
    <n v="3100"/>
    <s v="US Air Force                                  Brevard County"/>
    <s v="US Air Force"/>
    <m/>
    <m/>
    <s v="Natural Lands"/>
    <n v="0"/>
    <n v="1"/>
    <n v="0.14646532233151"/>
    <n v="1.9808172613980001E-2"/>
    <n v="146.90279501827101"/>
    <m/>
    <n v="-1"/>
    <n v="-1"/>
    <n v="-1"/>
    <n v="-1"/>
    <n v="0"/>
    <m/>
    <m/>
    <s v="Banana River B"/>
    <n v="-1"/>
    <m/>
    <m/>
    <n v="640"/>
    <x v="5"/>
    <s v="Basin 6C"/>
    <x v="0"/>
    <m/>
    <n v="46.398353883707401"/>
    <n v="0.119142575"/>
  </r>
  <r>
    <n v="820000"/>
    <n v="2400000"/>
    <n v="2500000"/>
    <x v="0"/>
    <x v="1"/>
    <s v="BR3-5, BR-7"/>
    <s v="62-304.520 (10), F.A.C."/>
    <n v="0.59"/>
    <n v="0.64"/>
    <s v="Natural Lands"/>
    <n v="0.61776345327668003"/>
    <n v="3194.72571518616"/>
    <n v="6.3145147273937896"/>
    <n v="0.85836010211244995"/>
    <n v="3.9008764237612601"/>
    <n v="0.53026350083591001"/>
    <n v="1973.58479008523"/>
    <n v="3100"/>
    <s v="Herbaceous Dry Prairie"/>
    <n v="3100"/>
    <s v="US Air Force                                  Brevard County"/>
    <s v="US Air Force"/>
    <m/>
    <m/>
    <s v="Natural Lands"/>
    <n v="0"/>
    <n v="1"/>
    <n v="3.9008764237612601"/>
    <n v="0.53026350083591001"/>
    <n v="1973.58479008523"/>
    <m/>
    <n v="-1"/>
    <n v="-1"/>
    <n v="-1"/>
    <n v="-1"/>
    <n v="0"/>
    <m/>
    <m/>
    <s v="Banana River B"/>
    <n v="-1"/>
    <m/>
    <m/>
    <n v="640"/>
    <x v="5"/>
    <s v="Basin 6C"/>
    <x v="0"/>
    <m/>
    <n v="199.99999993667001"/>
    <n v="1.6006364882999999"/>
  </r>
  <r>
    <n v="820000"/>
    <n v="2500000"/>
    <n v="2500000"/>
    <x v="0"/>
    <x v="1"/>
    <s v="BR3-5, BR-7"/>
    <s v="62-304.520 (10), F.A.C."/>
    <n v="0.59"/>
    <n v="0.64"/>
    <s v="Natural Lands"/>
    <n v="0.19042980069509999"/>
    <n v="3484.8218217417898"/>
    <n v="6.9732563900384603"/>
    <n v="0.94827588726601997"/>
    <n v="1.32791582455089"/>
    <n v="0.18057998821603999"/>
    <n v="663.61392497224199"/>
    <n v="3100"/>
    <s v="Herbaceous Dry Prairie"/>
    <n v="3100"/>
    <s v="US Air Force                                  Brevard County"/>
    <s v="US Air Force"/>
    <m/>
    <m/>
    <s v="Natural Lands"/>
    <n v="0"/>
    <n v="1"/>
    <n v="1.32791582455089"/>
    <n v="0.18057998821603999"/>
    <n v="1125.3446469088201"/>
    <m/>
    <n v="-1"/>
    <n v="-1"/>
    <n v="-1"/>
    <n v="-1"/>
    <n v="0"/>
    <m/>
    <m/>
    <s v="Banana River B"/>
    <n v="-1"/>
    <m/>
    <m/>
    <n v="640"/>
    <x v="5"/>
    <s v="Basin 6C"/>
    <x v="0"/>
    <m/>
    <n v="133.97989903830799"/>
    <n v="0.91268827809999997"/>
  </r>
  <r>
    <n v="820000"/>
    <n v="2500000"/>
    <n v="2500000"/>
    <x v="0"/>
    <x v="1"/>
    <s v="BR3-5, BR-7"/>
    <s v="62-304.520 (10), F.A.C."/>
    <n v="0.59"/>
    <n v="0.64"/>
    <s v="Natural Lands"/>
    <n v="1.3887410618609999E-2"/>
    <n v="3706.4589455598202"/>
    <n v="7.4082430699782398"/>
    <n v="1.01084254889234"/>
    <n v="0.10288131347531"/>
    <n v="1.403798554723E-2"/>
    <n v="51.473117318035399"/>
    <n v="3100"/>
    <s v="Herbaceous Dry Prairie"/>
    <n v="3100"/>
    <s v="US Air Force                                  Brevard County"/>
    <s v="US Air Force"/>
    <m/>
    <m/>
    <s v="Natural Lands"/>
    <n v="0"/>
    <n v="1"/>
    <n v="0.10288131347531"/>
    <n v="1.403798554723E-2"/>
    <n v="364.39254365969902"/>
    <m/>
    <n v="-1"/>
    <n v="-1"/>
    <n v="-1"/>
    <n v="-1"/>
    <n v="0"/>
    <m/>
    <m/>
    <s v="Banana River B"/>
    <n v="-1"/>
    <m/>
    <m/>
    <n v="640"/>
    <x v="5"/>
    <s v="Basin 6C"/>
    <x v="0"/>
    <m/>
    <n v="41.273353875488503"/>
    <n v="0.29553328760000003"/>
  </r>
  <r>
    <n v="820000"/>
    <n v="2500000"/>
    <n v="2500000"/>
    <x v="0"/>
    <x v="1"/>
    <s v="BR3-5, BR-7"/>
    <s v="62-304.520 (10), F.A.C."/>
    <n v="0.59"/>
    <n v="0.64"/>
    <s v="Natural Lands"/>
    <n v="9.6523752007360006E-2"/>
    <n v="3259.4404442144601"/>
    <n v="7.4410616944125296"/>
    <n v="0.87863767714982999"/>
    <n v="0.71823919366297995"/>
    <n v="8.4809405253530007E-2"/>
    <n v="314.613421120135"/>
    <n v="3100"/>
    <s v="Herbaceous Dry Prairie"/>
    <n v="3100"/>
    <s v="US Air Force                                  Brevard County"/>
    <s v="US Air Force"/>
    <m/>
    <m/>
    <s v="Natural Lands"/>
    <n v="0"/>
    <n v="1"/>
    <n v="0.71823919366297995"/>
    <n v="8.4809405253530007E-2"/>
    <n v="1691.51435774009"/>
    <m/>
    <n v="-1"/>
    <n v="-1"/>
    <n v="-1"/>
    <n v="-1"/>
    <n v="0"/>
    <m/>
    <m/>
    <s v="Banana River B"/>
    <n v="-1"/>
    <m/>
    <m/>
    <n v="640"/>
    <x v="5"/>
    <s v="Basin 6C"/>
    <x v="0"/>
    <m/>
    <n v="84.255353983269899"/>
    <n v="1.3718689033"/>
  </r>
  <r>
    <n v="820000"/>
    <n v="2500000"/>
    <n v="2500000"/>
    <x v="0"/>
    <x v="1"/>
    <s v="BR3-5, BR-7"/>
    <s v="62-304.520 (10), F.A.C."/>
    <n v="0.59"/>
    <n v="0.64"/>
    <s v="Natural Lands"/>
    <n v="2.5358651989999998E-4"/>
    <n v="3204.4138665167802"/>
    <n v="7.5129049640190999"/>
    <n v="0.84399906881540998"/>
    <n v="1.9051714241600001E-3"/>
    <n v="2.1402678666E-4"/>
    <n v="0.81259616072928997"/>
    <n v="3100"/>
    <s v="Herbaceous Dry Prairie"/>
    <n v="3100"/>
    <s v="US Air Force                                  Brevard County"/>
    <s v="US Air Force"/>
    <m/>
    <m/>
    <s v="Natural Lands"/>
    <n v="0"/>
    <n v="1"/>
    <n v="1.9051714241600001E-3"/>
    <n v="2.1402678666E-4"/>
    <n v="1979.56977752948"/>
    <m/>
    <n v="-1"/>
    <n v="-1"/>
    <n v="-1"/>
    <n v="-1"/>
    <n v="0"/>
    <m/>
    <m/>
    <s v="Banana River B"/>
    <n v="-1"/>
    <m/>
    <m/>
    <n v="640"/>
    <x v="5"/>
    <s v="Basin 6C"/>
    <x v="0"/>
    <m/>
    <n v="6.1136352386380999"/>
    <n v="1.6054904927"/>
  </r>
  <r>
    <n v="820000"/>
    <n v="2500000"/>
    <n v="2500000"/>
    <x v="0"/>
    <x v="1"/>
    <s v="BR3-5, BR-7"/>
    <s v="62-304.520 (10), F.A.C."/>
    <n v="0.59"/>
    <n v="0.64"/>
    <s v="Natural Lands"/>
    <n v="0.22485516203745001"/>
    <n v="3194.4247965272202"/>
    <n v="6.3139235747062799"/>
    <n v="0.85827919900995997"/>
    <n v="1.4197183084826901"/>
    <n v="0.19298850836675999"/>
    <n v="718.28290523959697"/>
    <n v="3100"/>
    <s v="Herbaceous Dry Prairie"/>
    <n v="3100"/>
    <s v="US Air Force                                  Brevard County"/>
    <s v="US Air Force"/>
    <m/>
    <m/>
    <s v="Natural Lands"/>
    <n v="0"/>
    <n v="1"/>
    <n v="1.4197183084826901"/>
    <n v="0.19298850836675999"/>
    <n v="718.28290523959697"/>
    <m/>
    <n v="-1"/>
    <n v="-1"/>
    <n v="-1"/>
    <n v="-1"/>
    <n v="0"/>
    <m/>
    <m/>
    <s v="Banana River B"/>
    <n v="-1"/>
    <m/>
    <m/>
    <n v="640"/>
    <x v="5"/>
    <s v="Basin 6C"/>
    <x v="0"/>
    <m/>
    <n v="138.77664476808499"/>
    <n v="0.58254899049999997"/>
  </r>
  <r>
    <n v="820000"/>
    <n v="2500000"/>
    <n v="2500000"/>
    <x v="0"/>
    <x v="1"/>
    <s v="BR3-5, BR-7"/>
    <s v="62-304.520 (10), F.A.C."/>
    <n v="0.59"/>
    <n v="0.64"/>
    <s v="Natural Lands"/>
    <n v="0.39290829160744001"/>
    <n v="3194.4247965272202"/>
    <n v="6.3139235747062799"/>
    <n v="0.85827919900995997"/>
    <n v="2.48079292507781"/>
    <n v="0.33722501380521003"/>
    <n v="1255.1159894719699"/>
    <n v="3100"/>
    <s v="Herbaceous Dry Prairie"/>
    <n v="3100"/>
    <s v="US Air Force                                  Brevard County"/>
    <s v="US Air Force"/>
    <m/>
    <m/>
    <s v="Natural Lands"/>
    <n v="0"/>
    <n v="1"/>
    <n v="2.48079292507781"/>
    <n v="0.33722501380521003"/>
    <n v="1255.1159894719699"/>
    <m/>
    <n v="-1"/>
    <n v="-1"/>
    <n v="-1"/>
    <n v="-1"/>
    <n v="0"/>
    <m/>
    <m/>
    <s v="Banana River B"/>
    <n v="-1"/>
    <m/>
    <m/>
    <n v="640"/>
    <x v="5"/>
    <s v="Basin 6C"/>
    <x v="0"/>
    <m/>
    <n v="165.980120232221"/>
    <n v="1.0179367311"/>
  </r>
  <r>
    <n v="820000"/>
    <n v="2500000"/>
    <n v="2500000"/>
    <x v="0"/>
    <x v="1"/>
    <s v="BR3-5, BR-7"/>
    <s v="62-304.520 (10), F.A.C."/>
    <n v="0.59"/>
    <n v="0.64"/>
    <s v="Natural Lands"/>
    <n v="0.55865624470727004"/>
    <n v="3195.0034911028101"/>
    <n v="6.3150325306339097"/>
    <n v="0.85843518435377997"/>
    <n v="3.5279323587681901"/>
    <n v="0.47957017641567001"/>
    <n v="1784.90865216612"/>
    <n v="3100"/>
    <s v="Herbaceous Dry Prairie"/>
    <n v="3100"/>
    <s v="US Air Force                                  Brevard County"/>
    <s v="US Air Force"/>
    <m/>
    <m/>
    <s v="Natural Lands"/>
    <n v="0"/>
    <n v="1"/>
    <n v="3.5279323587681901"/>
    <n v="0.47957017641567001"/>
    <n v="1973.7563915123501"/>
    <m/>
    <n v="-1"/>
    <n v="-1"/>
    <n v="-1"/>
    <n v="-1"/>
    <n v="0"/>
    <m/>
    <m/>
    <s v="Banana River B"/>
    <n v="-1"/>
    <m/>
    <m/>
    <n v="640"/>
    <x v="5"/>
    <s v="Basin 6C"/>
    <x v="0"/>
    <m/>
    <n v="187.42646062313301"/>
    <n v="1.6007756622"/>
  </r>
  <r>
    <n v="820000"/>
    <n v="2500000"/>
    <n v="2500000"/>
    <x v="0"/>
    <x v="1"/>
    <s v="BR3-5, BR-7"/>
    <s v="62-304.520 (10), F.A.C."/>
    <n v="0.59"/>
    <n v="0.64"/>
    <s v="Natural Lands"/>
    <n v="0.61776345346078998"/>
    <n v="3195.0034920550002"/>
    <n v="6.3150325325159304"/>
    <n v="0.85843518460960999"/>
    <n v="3.90119630600429"/>
    <n v="0.53030988421668002"/>
    <n v="1973.7563910711799"/>
    <n v="3100"/>
    <s v="Herbaceous Dry Prairie"/>
    <n v="3100"/>
    <s v="US Air Force                                  Brevard County"/>
    <s v="US Air Force"/>
    <m/>
    <m/>
    <s v="Natural Lands"/>
    <n v="0"/>
    <n v="1"/>
    <n v="3.90119630600429"/>
    <n v="0.53030988421668002"/>
    <n v="1973.7563910711799"/>
    <m/>
    <n v="-1"/>
    <n v="-1"/>
    <n v="-1"/>
    <n v="-1"/>
    <n v="0"/>
    <m/>
    <m/>
    <s v="Banana River B"/>
    <n v="-1"/>
    <m/>
    <m/>
    <n v="640"/>
    <x v="5"/>
    <s v="Basin 6C"/>
    <x v="0"/>
    <m/>
    <n v="199.99999996647199"/>
    <n v="1.6007756619"/>
  </r>
  <r>
    <n v="820000"/>
    <n v="2500000"/>
    <n v="2500000"/>
    <x v="0"/>
    <x v="1"/>
    <s v="BR3-5, BR-7"/>
    <s v="62-304.520 (10), F.A.C."/>
    <n v="0.59"/>
    <n v="0.64"/>
    <s v="Natural Lands"/>
    <n v="0.61776345369092001"/>
    <n v="3194.6591248611899"/>
    <n v="6.3143846345208603"/>
    <n v="0.85834218864936995"/>
    <n v="3.9007960597545202"/>
    <n v="0.53025243490866003"/>
    <n v="1973.5436543394801"/>
    <n v="3100"/>
    <s v="Herbaceous Dry Prairie"/>
    <n v="3100"/>
    <s v="US Air Force                                  Brevard County"/>
    <s v="US Air Force"/>
    <m/>
    <m/>
    <s v="Natural Lands"/>
    <n v="0"/>
    <n v="1"/>
    <n v="3.9007960597545202"/>
    <n v="0.53025243490866003"/>
    <n v="1973.5436543394801"/>
    <m/>
    <n v="-1"/>
    <n v="-1"/>
    <n v="-1"/>
    <n v="-1"/>
    <n v="0"/>
    <m/>
    <m/>
    <s v="Banana River B"/>
    <n v="-1"/>
    <m/>
    <m/>
    <n v="640"/>
    <x v="5"/>
    <s v="Basin 6C"/>
    <x v="0"/>
    <m/>
    <n v="200.00000000372501"/>
    <n v="1.600603126"/>
  </r>
  <r>
    <n v="820000"/>
    <n v="2500000"/>
    <n v="2500000"/>
    <x v="0"/>
    <x v="1"/>
    <s v="BR3-5, BR-7"/>
    <s v="62-304.520 (10), F.A.C."/>
    <n v="0.59"/>
    <n v="0.64"/>
    <s v="Natural Lands"/>
    <n v="0.60702821317744005"/>
    <n v="3210.8820552198399"/>
    <n v="6.3460782379356102"/>
    <n v="0.86270631914546003"/>
    <n v="3.8522485334583401"/>
    <n v="0.52368707540776005"/>
    <n v="1949.0959967036299"/>
    <n v="3100"/>
    <s v="Herbaceous Dry Prairie"/>
    <n v="3100"/>
    <s v="US Air Force                                  Brevard County"/>
    <s v="US Air Force"/>
    <m/>
    <m/>
    <s v="Natural Lands"/>
    <n v="0"/>
    <n v="1"/>
    <n v="3.8522485334583401"/>
    <n v="0.52368707540776005"/>
    <n v="1949.0959967036299"/>
    <m/>
    <n v="-1"/>
    <n v="-1"/>
    <n v="-1"/>
    <n v="-1"/>
    <n v="0"/>
    <m/>
    <m/>
    <s v="Banana River B"/>
    <n v="-1"/>
    <m/>
    <m/>
    <n v="640"/>
    <x v="5"/>
    <s v="Basin 6C"/>
    <x v="0"/>
    <m/>
    <n v="195.586339573174"/>
    <n v="1.5807753419999999"/>
  </r>
  <r>
    <n v="820000"/>
    <n v="2500000"/>
    <n v="2500000"/>
    <x v="0"/>
    <x v="1"/>
    <s v="BR3-5, BR-7"/>
    <s v="62-304.520 (10), F.A.C."/>
    <n v="0.59"/>
    <n v="0.64"/>
    <s v="Natural Lands"/>
    <n v="1.0735240605529999E-2"/>
    <n v="3210.8820552198399"/>
    <n v="6.3460782379356102"/>
    <n v="0.86270631914546003"/>
    <n v="6.8126676785759996E-2"/>
    <n v="9.2613599079300005E-3"/>
    <n v="34.469591418770001"/>
    <n v="3100"/>
    <s v="Herbaceous Dry Prairie"/>
    <n v="3100"/>
    <s v="US Air Force                                  Brevard County"/>
    <s v="US Air Force"/>
    <m/>
    <m/>
    <s v="Natural Lands"/>
    <n v="0"/>
    <n v="1"/>
    <n v="6.8126676785759996E-2"/>
    <n v="9.2613599079300005E-3"/>
    <n v="34.469591418769703"/>
    <m/>
    <n v="-1"/>
    <n v="-1"/>
    <n v="-1"/>
    <n v="-1"/>
    <n v="0"/>
    <m/>
    <m/>
    <s v="Banana River B"/>
    <n v="-1"/>
    <m/>
    <m/>
    <n v="640"/>
    <x v="5"/>
    <s v="Basin 6C"/>
    <x v="0"/>
    <m/>
    <n v="39.372287857144897"/>
    <n v="2.7955872999999999E-2"/>
  </r>
  <r>
    <n v="820000"/>
    <n v="2500000"/>
    <n v="2500000"/>
    <x v="0"/>
    <x v="1"/>
    <s v="BR3-5, BR-7"/>
    <s v="62-304.520 (10), F.A.C."/>
    <n v="0.59"/>
    <n v="0.64"/>
    <s v="Natural Lands"/>
    <n v="0.52266370493578995"/>
    <n v="3255.7479124175202"/>
    <n v="6.4984461884913998"/>
    <n v="0.88135250181135005"/>
    <n v="3.39650196120279"/>
    <n v="0.46065096395115002"/>
    <n v="1701.6612662411101"/>
    <n v="3100"/>
    <s v="Herbaceous Dry Prairie"/>
    <n v="3100"/>
    <s v="US Air Force                                  Brevard County"/>
    <s v="US Air Force"/>
    <m/>
    <m/>
    <s v="Natural Lands"/>
    <n v="0"/>
    <n v="1"/>
    <n v="3.39650196120279"/>
    <n v="0.46065096395115002"/>
    <n v="1804.8048461308799"/>
    <m/>
    <n v="-1"/>
    <n v="-1"/>
    <n v="-1"/>
    <n v="-1"/>
    <n v="0"/>
    <m/>
    <m/>
    <s v="Banana River B"/>
    <n v="-1"/>
    <m/>
    <m/>
    <n v="640"/>
    <x v="5"/>
    <s v="Basin 6C"/>
    <x v="0"/>
    <m/>
    <n v="184.19426349364201"/>
    <n v="1.4637508889999999"/>
  </r>
  <r>
    <n v="820000"/>
    <n v="2500000"/>
    <n v="2500000"/>
    <x v="0"/>
    <x v="1"/>
    <s v="BR3-5, BR-7"/>
    <s v="62-304.520 (10), F.A.C."/>
    <n v="0.59"/>
    <n v="0.64"/>
    <s v="Natural Lands"/>
    <n v="4.2794770919329997E-2"/>
    <n v="3194.72571423406"/>
    <n v="6.3145147255119198"/>
    <n v="0.85836010185664002"/>
    <n v="0.27022821114503998"/>
    <n v="3.673332392525E-2"/>
    <n v="136.717555090752"/>
    <n v="3100"/>
    <s v="Herbaceous Dry Prairie"/>
    <n v="3100"/>
    <s v="US Air Force                                  Brevard County"/>
    <s v="US Air Force"/>
    <m/>
    <m/>
    <s v="Natural Lands"/>
    <n v="0"/>
    <n v="1"/>
    <n v="0.27022821114503998"/>
    <n v="3.673332392525E-2"/>
    <n v="136.717555090753"/>
    <m/>
    <n v="-1"/>
    <n v="-1"/>
    <n v="-1"/>
    <n v="-1"/>
    <n v="0"/>
    <m/>
    <m/>
    <s v="Banana River B"/>
    <n v="-1"/>
    <m/>
    <m/>
    <n v="640"/>
    <x v="5"/>
    <s v="Basin 6C"/>
    <x v="0"/>
    <m/>
    <n v="78.610419455247097"/>
    <n v="0.1108820398"/>
  </r>
  <r>
    <n v="820000"/>
    <n v="2500000"/>
    <n v="2500000"/>
    <x v="0"/>
    <x v="1"/>
    <s v="BR3-5, BR-7"/>
    <s v="62-304.520 (10), F.A.C."/>
    <n v="0.59"/>
    <n v="0.64"/>
    <s v="Natural Lands"/>
    <n v="0.57496868267953005"/>
    <n v="3194.72571423406"/>
    <n v="6.3145147255119198"/>
    <n v="0.85836010185664002"/>
    <n v="3.6306482134881399"/>
    <n v="0.49353017702919"/>
    <n v="1836.8672354355999"/>
    <n v="3100"/>
    <s v="Herbaceous Dry Prairie"/>
    <n v="3100"/>
    <s v="US Air Force                                  Brevard County"/>
    <s v="US Air Force"/>
    <m/>
    <m/>
    <s v="Natural Lands"/>
    <n v="0"/>
    <n v="1"/>
    <n v="3.6306482134881399"/>
    <n v="0.49353017702919"/>
    <n v="1836.8672354355999"/>
    <m/>
    <n v="-1"/>
    <n v="-1"/>
    <n v="-1"/>
    <n v="-1"/>
    <n v="0"/>
    <m/>
    <m/>
    <s v="Banana River B"/>
    <n v="-1"/>
    <m/>
    <m/>
    <n v="640"/>
    <x v="5"/>
    <s v="Basin 6C"/>
    <x v="0"/>
    <m/>
    <n v="191.18771811880299"/>
    <n v="1.4897544489000001"/>
  </r>
  <r>
    <n v="820000"/>
    <n v="2500000"/>
    <n v="2500000"/>
    <x v="0"/>
    <x v="1"/>
    <s v="BR3-5, BR-7"/>
    <s v="62-304.520 (10), F.A.C."/>
    <n v="0.59"/>
    <n v="0.64"/>
    <s v="Natural Lands"/>
    <n v="9.1325736731929993E-2"/>
    <n v="3215.60017456283"/>
    <n v="6.8116591573153702"/>
    <n v="0.85743027962114005"/>
    <n v="0.62207979090865995"/>
    <n v="7.8305451982669999E-2"/>
    <n v="293.66705497729299"/>
    <n v="3100"/>
    <s v="Herbaceous Dry Prairie"/>
    <n v="3100"/>
    <s v="US Air Force                                  Brevard County"/>
    <s v="US Air Force"/>
    <m/>
    <m/>
    <s v="Natural Lands"/>
    <n v="0"/>
    <n v="1"/>
    <n v="0.62207979090865995"/>
    <n v="7.8305451982669999E-2"/>
    <n v="1985.9444447902199"/>
    <m/>
    <n v="-1"/>
    <n v="-1"/>
    <n v="-1"/>
    <n v="-1"/>
    <n v="0"/>
    <m/>
    <m/>
    <s v="Banana River B"/>
    <n v="-1"/>
    <m/>
    <m/>
    <n v="640"/>
    <x v="5"/>
    <s v="Basin 6C"/>
    <x v="0"/>
    <m/>
    <n v="111.596728270916"/>
    <n v="1.6106605392"/>
  </r>
  <r>
    <n v="820000"/>
    <n v="2500000"/>
    <n v="2500000"/>
    <x v="0"/>
    <x v="1"/>
    <s v="BR3-5, BR-7"/>
    <s v="62-304.520 (10), F.A.C."/>
    <n v="0.59"/>
    <n v="0.64"/>
    <s v="Natural Lands"/>
    <n v="0.61776345371394004"/>
    <n v="3221.2274980637499"/>
    <n v="6.3761728496518097"/>
    <n v="0.86534716780632004"/>
    <n v="3.9389665610779598"/>
    <n v="0.53457985504561001"/>
    <n v="1989.9566244021701"/>
    <n v="3100"/>
    <s v="Herbaceous Dry Prairie"/>
    <n v="3100"/>
    <s v="US Air Force                                  Brevard County"/>
    <s v="US Air Force"/>
    <m/>
    <m/>
    <s v="Natural Lands"/>
    <n v="0"/>
    <n v="1"/>
    <n v="3.9389665610779598"/>
    <n v="0.53457985504561001"/>
    <n v="1989.9566244021701"/>
    <m/>
    <n v="-1"/>
    <n v="-1"/>
    <n v="-1"/>
    <n v="-1"/>
    <n v="0"/>
    <m/>
    <m/>
    <s v="Banana River B"/>
    <n v="-1"/>
    <m/>
    <m/>
    <n v="640"/>
    <x v="5"/>
    <s v="Basin 6C"/>
    <x v="0"/>
    <m/>
    <n v="200.00000000745001"/>
    <n v="1.6139145372000001"/>
  </r>
  <r>
    <n v="820000"/>
    <n v="2500000"/>
    <n v="2500000"/>
    <x v="0"/>
    <x v="1"/>
    <s v="BR3-5, BR-7"/>
    <s v="62-304.520 (10), F.A.C."/>
    <n v="0.59"/>
    <n v="0.64"/>
    <s v="Natural Lands"/>
    <n v="0.53346775103649002"/>
    <n v="3205.8393010381801"/>
    <n v="7.4241010797051503"/>
    <n v="0.84570007942158998"/>
    <n v="3.96051850645794"/>
    <n v="0.45115371942041999"/>
    <n v="1710.2118821092599"/>
    <n v="3100"/>
    <s v="Herbaceous Dry Prairie"/>
    <n v="3100"/>
    <s v="US Air Force                                  Brevard County"/>
    <s v="US Air Force"/>
    <m/>
    <m/>
    <s v="Natural Lands"/>
    <n v="0"/>
    <n v="1"/>
    <n v="3.96051850645794"/>
    <n v="0.45115371942041999"/>
    <n v="1980.4503585136699"/>
    <m/>
    <n v="-1"/>
    <n v="-1"/>
    <n v="-1"/>
    <n v="-1"/>
    <n v="0"/>
    <m/>
    <m/>
    <s v="Banana River B"/>
    <n v="-1"/>
    <m/>
    <m/>
    <n v="640"/>
    <x v="5"/>
    <s v="Basin 6C"/>
    <x v="0"/>
    <m/>
    <n v="187.58179541003099"/>
    <n v="1.6062046702999999"/>
  </r>
  <r>
    <n v="820000"/>
    <n v="2500000"/>
    <n v="2500000"/>
    <x v="0"/>
    <x v="1"/>
    <s v="BR3-5, BR-7"/>
    <s v="62-304.520 (10), F.A.C."/>
    <n v="0.59"/>
    <n v="0.64"/>
    <s v="Natural Lands"/>
    <n v="0.21479601099317"/>
    <n v="3194.4157564861898"/>
    <n v="6.3138822168455002"/>
    <n v="0.85827710804273005"/>
    <n v="1.35619671405914"/>
    <n v="0.18435449913433"/>
    <n v="686.14776194697299"/>
    <n v="3100"/>
    <s v="Herbaceous Dry Prairie"/>
    <n v="3100"/>
    <s v="US Air Force                                  Brevard County"/>
    <s v="US Air Force"/>
    <m/>
    <m/>
    <s v="Natural Lands"/>
    <n v="0"/>
    <n v="1"/>
    <n v="1.35619671405914"/>
    <n v="0.18435449913433"/>
    <n v="1973.39331069271"/>
    <m/>
    <n v="-1"/>
    <n v="-1"/>
    <n v="-1"/>
    <n v="-1"/>
    <n v="0"/>
    <m/>
    <m/>
    <s v="Banana River B"/>
    <n v="-1"/>
    <m/>
    <m/>
    <n v="640"/>
    <x v="5"/>
    <s v="Basin 6C"/>
    <x v="0"/>
    <m/>
    <n v="141.933312096349"/>
    <n v="1.6004811928"/>
  </r>
  <r>
    <n v="820000"/>
    <n v="2500000"/>
    <n v="2500000"/>
    <x v="0"/>
    <x v="1"/>
    <s v="BR3-5, BR-7"/>
    <s v="62-304.520 (10), F.A.C."/>
    <n v="0.59"/>
    <n v="0.64"/>
    <s v="Natural Lands"/>
    <n v="0.38399207185130002"/>
    <n v="3184.2467144319899"/>
    <n v="7.0137201989655003"/>
    <n v="0.84518817854482997"/>
    <n v="2.6932129505861302"/>
    <n v="0.32454555978366001"/>
    <n v="1222.72549316046"/>
    <n v="3100"/>
    <s v="Herbaceous Dry Prairie"/>
    <n v="3100"/>
    <s v="US Air Force                                  Brevard County"/>
    <s v="US Air Force"/>
    <m/>
    <m/>
    <s v="Natural Lands"/>
    <n v="0"/>
    <n v="1"/>
    <n v="2.6932129505861302"/>
    <n v="0.32454555978366001"/>
    <n v="1329.9031676325501"/>
    <m/>
    <n v="-1"/>
    <n v="-1"/>
    <n v="-1"/>
    <n v="-1"/>
    <n v="0"/>
    <m/>
    <m/>
    <s v="Banana River B"/>
    <n v="-1"/>
    <m/>
    <m/>
    <n v="640"/>
    <x v="5"/>
    <s v="Basin 6C"/>
    <x v="0"/>
    <m/>
    <n v="156.22975874461901"/>
    <n v="1.0785913767999999"/>
  </r>
  <r>
    <n v="820000"/>
    <n v="2500000"/>
    <n v="2500000"/>
    <x v="0"/>
    <x v="1"/>
    <s v="BR3-5, BR-7"/>
    <s v="62-304.520 (10), F.A.C."/>
    <n v="0.59"/>
    <n v="0.64"/>
    <s v="Natural Lands"/>
    <n v="0.11577036578688001"/>
    <n v="3184.2467144319899"/>
    <n v="7.0137201989655003"/>
    <n v="0.84518817854482997"/>
    <n v="0.81198095296112005"/>
    <n v="9.7847744588880001E-2"/>
    <n v="368.64140688548798"/>
    <n v="3100"/>
    <s v="Herbaceous Dry Prairie"/>
    <n v="3100"/>
    <s v="US Air Force                                  Brevard County"/>
    <s v="US Air Force"/>
    <m/>
    <m/>
    <s v="Natural Lands"/>
    <n v="0"/>
    <n v="1"/>
    <n v="0.81198095296112005"/>
    <n v="9.7847744588880001E-2"/>
    <n v="637.20807978581797"/>
    <m/>
    <n v="-1"/>
    <n v="-1"/>
    <n v="-1"/>
    <n v="-1"/>
    <n v="0"/>
    <m/>
    <m/>
    <s v="Banana River B"/>
    <n v="-1"/>
    <m/>
    <m/>
    <n v="640"/>
    <x v="5"/>
    <s v="Basin 6C"/>
    <x v="0"/>
    <m/>
    <n v="95.790057308384405"/>
    <n v="0.51679487410000002"/>
  </r>
  <r>
    <n v="820000"/>
    <n v="2500000"/>
    <n v="2500000"/>
    <x v="0"/>
    <x v="1"/>
    <s v="BR3-5, BR-7"/>
    <s v="62-304.520 (10), F.A.C."/>
    <n v="0.59"/>
    <n v="0.64"/>
    <s v="Natural Lands"/>
    <n v="5.9128355712489998E-2"/>
    <n v="3637.0331675931302"/>
    <n v="7.5845333357477696"/>
    <n v="1.0193204779112499"/>
    <n v="0.44846098498934001"/>
    <n v="6.0270743802959999E-2"/>
    <n v="215.05179087157799"/>
    <n v="3100"/>
    <s v="Herbaceous Dry Prairie"/>
    <n v="3100"/>
    <s v="US Air Force                                  Brevard County"/>
    <s v="US Air Force"/>
    <m/>
    <m/>
    <s v="Natural Lands"/>
    <n v="0"/>
    <n v="1"/>
    <n v="0.44846098498934001"/>
    <n v="6.0270743802959999E-2"/>
    <n v="554.55789702031097"/>
    <m/>
    <n v="-1"/>
    <n v="-1"/>
    <n v="-1"/>
    <n v="-1"/>
    <n v="0"/>
    <m/>
    <m/>
    <s v="Banana River B"/>
    <n v="-1"/>
    <m/>
    <m/>
    <n v="640"/>
    <x v="5"/>
    <s v="Basin 6C"/>
    <x v="0"/>
    <m/>
    <n v="67.770180198718293"/>
    <n v="0.4497630957"/>
  </r>
  <r>
    <n v="820000"/>
    <n v="2500000"/>
    <n v="2500000"/>
    <x v="0"/>
    <x v="1"/>
    <s v="BR3-5, BR-7"/>
    <s v="62-304.520 (10), F.A.C."/>
    <n v="0.59"/>
    <n v="0.64"/>
    <s v="Natural Lands"/>
    <n v="0.617763453829"/>
    <n v="3210.5812209054202"/>
    <n v="6.3454872500478796"/>
    <n v="0.86262543873217001"/>
    <n v="3.9200101198175101"/>
    <n v="0.53289847039195004"/>
    <n v="1983.3797438250799"/>
    <n v="3100"/>
    <s v="Herbaceous Dry Prairie"/>
    <n v="3100"/>
    <s v="US Air Force                                  Brevard County"/>
    <s v="US Air Force"/>
    <m/>
    <m/>
    <s v="Natural Lands"/>
    <n v="0"/>
    <n v="1"/>
    <n v="3.9200101198175101"/>
    <n v="0.53289847039195004"/>
    <n v="1983.3797438250799"/>
    <m/>
    <n v="-1"/>
    <n v="-1"/>
    <n v="-1"/>
    <n v="-1"/>
    <n v="0"/>
    <m/>
    <m/>
    <s v="Banana River B"/>
    <n v="-1"/>
    <m/>
    <m/>
    <n v="640"/>
    <x v="5"/>
    <s v="Basin 6C"/>
    <x v="0"/>
    <m/>
    <n v="200.000000026077"/>
    <n v="1.6085804897"/>
  </r>
  <r>
    <n v="820000"/>
    <n v="2500000"/>
    <n v="2500000"/>
    <x v="0"/>
    <x v="1"/>
    <s v="BR3-5, BR-7"/>
    <s v="62-304.520 (10), F.A.C."/>
    <n v="0.59"/>
    <n v="0.64"/>
    <s v="Natural Lands"/>
    <n v="0.29818578233039"/>
    <n v="3308.6213459766"/>
    <n v="7.6533004530103703"/>
    <n v="0.89894852896695998"/>
    <n v="2.28210538299049"/>
    <n v="0.26805367038477002"/>
    <n v="986.58384448509003"/>
    <n v="3100"/>
    <s v="Herbaceous Dry Prairie"/>
    <n v="3100"/>
    <s v="US Air Force                                  Brevard County"/>
    <s v="US Air Force"/>
    <m/>
    <m/>
    <s v="Natural Lands"/>
    <n v="0"/>
    <n v="1"/>
    <n v="2.28210538299049"/>
    <n v="0.26805367038477002"/>
    <n v="1690.3502300780899"/>
    <m/>
    <n v="-1"/>
    <n v="-1"/>
    <n v="-1"/>
    <n v="-1"/>
    <n v="0"/>
    <m/>
    <m/>
    <s v="Banana River B"/>
    <n v="-1"/>
    <m/>
    <m/>
    <n v="640"/>
    <x v="5"/>
    <s v="Basin 6C"/>
    <x v="0"/>
    <m/>
    <n v="147.51647635438999"/>
    <n v="1.3709247607999999"/>
  </r>
  <r>
    <n v="820000"/>
    <n v="2500000"/>
    <n v="2500000"/>
    <x v="0"/>
    <x v="1"/>
    <s v="BR3-5, BR-7"/>
    <s v="62-304.520 (10), F.A.C."/>
    <n v="0.59"/>
    <n v="0.64"/>
    <s v="Natural Lands"/>
    <n v="1.9009257756999999E-4"/>
    <n v="3721.1350307115099"/>
    <n v="7.89630580038083"/>
    <n v="1.0562068130273901"/>
    <n v="1.5010291228899999E-3"/>
    <n v="2.0077707553E-4"/>
    <n v="0.70736014948141002"/>
    <n v="3100"/>
    <s v="Herbaceous Dry Prairie"/>
    <n v="3100"/>
    <s v="US Air Force                                  Brevard County"/>
    <s v="US Air Force"/>
    <m/>
    <m/>
    <s v="Natural Lands"/>
    <n v="0"/>
    <n v="1"/>
    <n v="1.5010291228899999E-3"/>
    <n v="2.0077707553E-4"/>
    <n v="287.048534539201"/>
    <m/>
    <n v="-1"/>
    <n v="-1"/>
    <n v="-1"/>
    <n v="-1"/>
    <n v="0"/>
    <m/>
    <m/>
    <s v="Banana River B"/>
    <n v="-1"/>
    <m/>
    <m/>
    <n v="640"/>
    <x v="5"/>
    <s v="Basin 6C"/>
    <x v="0"/>
    <m/>
    <n v="4.4974457206372396"/>
    <n v="0.23280497529999999"/>
  </r>
  <r>
    <n v="1200000"/>
    <n v="77000"/>
    <n v="77000"/>
    <x v="0"/>
    <x v="1"/>
    <s v="BR3-5, BR-7"/>
    <s v="62-304.520 (10), F.A.C."/>
    <n v="0.59"/>
    <n v="0.64"/>
    <s v="US Air Force"/>
    <n v="0.55492496654388002"/>
    <n v="3398.2324419993702"/>
    <n v="5.6824180637791297"/>
    <n v="0.77154551610771005"/>
    <n v="3.1533156539309801"/>
    <n v="0.42814986971315"/>
    <n v="1885.7640241848301"/>
    <n v="1740"/>
    <s v="Medical and Health Care"/>
    <n v="1740"/>
    <s v="US Air Force                                  Brevard County"/>
    <s v="US Air Force"/>
    <m/>
    <m/>
    <m/>
    <n v="0"/>
    <n v="1"/>
    <n v="3.1533156539309801"/>
    <n v="0.42814986971315"/>
    <n v="1885.7640241848301"/>
    <m/>
    <n v="-1"/>
    <n v="-1"/>
    <n v="-1"/>
    <n v="-1"/>
    <n v="0"/>
    <m/>
    <m/>
    <s v="Banana River B"/>
    <n v="-1"/>
    <m/>
    <m/>
    <n v="641"/>
    <x v="6"/>
    <s v="Golf Course Pond Reuse"/>
    <x v="0"/>
    <m/>
    <n v="192.01133516646499"/>
    <n v="1.5294112118000001"/>
  </r>
  <r>
    <n v="1200000"/>
    <n v="77000"/>
    <n v="77000"/>
    <x v="0"/>
    <x v="1"/>
    <s v="BR3-5, BR-7"/>
    <s v="62-304.520 (10), F.A.C."/>
    <n v="0.59"/>
    <n v="0.64"/>
    <s v="US Air Force"/>
    <n v="0.61775649815907996"/>
    <n v="3817.0807837811099"/>
    <n v="7.3017657033350103"/>
    <n v="0.99250017663406997"/>
    <n v="4.5107132112703496"/>
    <n v="0.61312343353973997"/>
    <n v="2358.0264581789502"/>
    <n v="1740"/>
    <s v="Medical and Health Care"/>
    <n v="1740"/>
    <s v="US Air Force                                  Brevard County"/>
    <s v="US Air Force"/>
    <m/>
    <m/>
    <m/>
    <n v="0"/>
    <n v="1"/>
    <n v="4.5107132112703496"/>
    <n v="0.61312343353973997"/>
    <n v="2358.0530083572698"/>
    <m/>
    <n v="-1"/>
    <n v="-1"/>
    <n v="-1"/>
    <n v="-1"/>
    <n v="0"/>
    <m/>
    <m/>
    <s v="Banana River B"/>
    <n v="-1"/>
    <m/>
    <m/>
    <n v="641"/>
    <x v="6"/>
    <s v="Golf Course Pond Reuse"/>
    <x v="0"/>
    <m/>
    <n v="200.10990529659401"/>
    <n v="1.9124517505"/>
  </r>
  <r>
    <n v="1200000"/>
    <n v="77000"/>
    <n v="77000"/>
    <x v="0"/>
    <x v="1"/>
    <s v="BR3-5, BR-7"/>
    <s v="62-304.520 (10), F.A.C."/>
    <n v="0.59"/>
    <n v="0.64"/>
    <s v="US Air Force"/>
    <n v="0.61776345378298003"/>
    <n v="3817.7472301319699"/>
    <n v="7.6340650709805002"/>
    <n v="1.0426720484618599"/>
    <n v="4.7160464046529302"/>
    <n v="0.64412468582077997"/>
    <n v="2358.4647145567301"/>
    <n v="1730"/>
    <s v="Military"/>
    <n v="1730"/>
    <s v="US Air Force                                  Brevard County"/>
    <s v="US Air Force"/>
    <m/>
    <m/>
    <m/>
    <n v="0"/>
    <n v="1"/>
    <n v="4.7160464046529302"/>
    <n v="0.64412468582077997"/>
    <n v="2358.4647145567301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8626"/>
    <n v="1.9127856566000001"/>
  </r>
  <r>
    <n v="1200000"/>
    <n v="78000"/>
    <n v="78000"/>
    <x v="0"/>
    <x v="1"/>
    <s v="BR3-5, BR-7"/>
    <s v="62-304.520 (10), F.A.C."/>
    <n v="0.59"/>
    <n v="0.64"/>
    <s v="US Air Force"/>
    <n v="0.61776345378298003"/>
    <n v="3820.74978469915"/>
    <n v="7.3099644024768802"/>
    <n v="0.99371518027131001"/>
    <n v="4.5158288563047604"/>
    <n v="0.61388092184097998"/>
    <n v="2360.3195830363302"/>
    <n v="1740"/>
    <s v="Medical and Health Care"/>
    <n v="1740"/>
    <s v="US Air Force                                  Brevard County"/>
    <s v="US Air Force"/>
    <m/>
    <m/>
    <m/>
    <n v="0"/>
    <n v="1"/>
    <n v="4.5158288563047604"/>
    <n v="0.61388092184097998"/>
    <n v="2360.3195830363302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8626"/>
    <n v="1.9142900106"/>
  </r>
  <r>
    <n v="1200000"/>
    <n v="78000"/>
    <n v="78000"/>
    <x v="0"/>
    <x v="1"/>
    <s v="BR3-5, BR-7"/>
    <s v="62-304.520 (10), F.A.C."/>
    <n v="0.59"/>
    <n v="0.64"/>
    <s v="US Air Force"/>
    <n v="0.61776345327668003"/>
    <n v="3811.6267353998401"/>
    <n v="7.2911783599016502"/>
    <n v="0.99104823504971995"/>
    <n v="4.5042235220690703"/>
    <n v="0.61223338004808003"/>
    <n v="2354.6836946623298"/>
    <n v="1740"/>
    <s v="Medical and Health Care"/>
    <n v="1740"/>
    <s v="US Air Force                                  Brevard County"/>
    <s v="US Air Force"/>
    <m/>
    <m/>
    <m/>
    <n v="0"/>
    <n v="1"/>
    <n v="4.5042235220690703"/>
    <n v="0.61223338004808003"/>
    <n v="2354.6836946623298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3667001"/>
    <n v="1.9097191360000001"/>
  </r>
  <r>
    <n v="1200000"/>
    <n v="79000"/>
    <n v="79000"/>
    <x v="0"/>
    <x v="1"/>
    <s v="BR3-5, BR-7"/>
    <s v="62-304.520 (10), F.A.C."/>
    <n v="0.59"/>
    <n v="0.64"/>
    <s v="US Air Force"/>
    <n v="0.61776345346078998"/>
    <n v="3820.7118418984701"/>
    <n v="7.3086591443463798"/>
    <n v="0.99343297596494995"/>
    <n v="4.5150225131792201"/>
    <n v="0.61370658601394001"/>
    <n v="2360.29614212974"/>
    <n v="1740"/>
    <s v="Medical and Health Care"/>
    <n v="1740"/>
    <s v="US Air Force                                  Brevard County"/>
    <s v="US Air Force"/>
    <m/>
    <m/>
    <m/>
    <n v="0"/>
    <n v="1"/>
    <n v="4.5150225131792201"/>
    <n v="0.61370658601394001"/>
    <n v="2360.29614212974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6647199"/>
    <n v="1.9142709993"/>
  </r>
  <r>
    <n v="1200000"/>
    <n v="79000"/>
    <n v="79000"/>
    <x v="0"/>
    <x v="1"/>
    <s v="BR3-5, BR-7"/>
    <s v="62-304.520 (10), F.A.C."/>
    <n v="0.59"/>
    <n v="0.64"/>
    <s v="US Air Force"/>
    <n v="0.37804576656196998"/>
    <n v="2160.8784362404099"/>
    <n v="0.98348461719521996"/>
    <n v="0.12799134839147999"/>
    <n v="0.37180219600947001"/>
    <n v="4.8386587415959997E-2"/>
    <n v="816.91094487574799"/>
    <n v="1740"/>
    <s v="Medical and Health Care"/>
    <n v="1740"/>
    <s v="US Air Force                                  Brevard County"/>
    <s v="US Air Force"/>
    <m/>
    <m/>
    <m/>
    <n v="0"/>
    <n v="1"/>
    <n v="0.37180219600947001"/>
    <n v="4.8386587415959997E-2"/>
    <n v="816.91094487574799"/>
    <m/>
    <n v="-1"/>
    <n v="-1"/>
    <n v="-1"/>
    <n v="-1"/>
    <n v="0"/>
    <m/>
    <m/>
    <s v="Banana River B"/>
    <n v="-1"/>
    <m/>
    <m/>
    <n v="641"/>
    <x v="6"/>
    <s v="Golf Course Pond Reuse"/>
    <x v="0"/>
    <m/>
    <n v="161.21060702991801"/>
    <n v="0.66253929020000002"/>
  </r>
  <r>
    <n v="1200000"/>
    <n v="79000"/>
    <n v="79000"/>
    <x v="0"/>
    <x v="1"/>
    <s v="BR3-5, BR-7"/>
    <s v="62-304.520 (10), F.A.C."/>
    <n v="0.59"/>
    <n v="0.64"/>
    <s v="US Air Force"/>
    <n v="4.2644717926189998E-2"/>
    <n v="3575.7482136062799"/>
    <n v="7.0667780091353096"/>
    <n v="0.96605711176590003"/>
    <n v="0.30136075484663"/>
    <n v="4.1197233031850002E-2"/>
    <n v="152.486773944346"/>
    <n v="1730"/>
    <s v="Military"/>
    <n v="1730"/>
    <s v="US Air Force                                  Brevard County"/>
    <s v="US Air Force"/>
    <m/>
    <m/>
    <m/>
    <n v="0"/>
    <n v="1"/>
    <n v="0.30136075484663"/>
    <n v="4.1197233031850002E-2"/>
    <n v="1286.2228404325001"/>
    <m/>
    <n v="-1"/>
    <n v="-1"/>
    <n v="-1"/>
    <n v="-1"/>
    <n v="0"/>
    <m/>
    <m/>
    <s v="Banana River B"/>
    <n v="-1"/>
    <m/>
    <m/>
    <n v="641"/>
    <x v="6"/>
    <s v="Golf Course Pond Reuse"/>
    <x v="0"/>
    <m/>
    <n v="115.763397875057"/>
    <n v="1.0431653207"/>
  </r>
  <r>
    <n v="1200000"/>
    <n v="80000"/>
    <n v="80000"/>
    <x v="0"/>
    <x v="1"/>
    <s v="BR3-5, BR-7"/>
    <s v="62-304.520 (10), F.A.C."/>
    <n v="0.59"/>
    <n v="0.64"/>
    <s v="US Air Force"/>
    <n v="0.61776345378298003"/>
    <n v="3817.0779414849699"/>
    <n v="7.3016671084144198"/>
    <n v="0.99247911786314003"/>
    <n v="4.5107030912676898"/>
    <n v="0.61311732765862004"/>
    <n v="2358.0512524905898"/>
    <n v="1740"/>
    <s v="Medical and Health Care"/>
    <n v="1740"/>
    <s v="US Air Force                                  Brevard County"/>
    <s v="US Air Force"/>
    <m/>
    <m/>
    <m/>
    <n v="0"/>
    <n v="1"/>
    <n v="4.5107030912676898"/>
    <n v="0.61311732765862004"/>
    <n v="2358.0512524905898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8626"/>
    <n v="1.9124503263999999"/>
  </r>
  <r>
    <n v="1200000"/>
    <n v="80000"/>
    <n v="80000"/>
    <x v="0"/>
    <x v="1"/>
    <s v="BR3-5, BR-7"/>
    <s v="62-304.520 (10), F.A.C."/>
    <n v="0.59"/>
    <n v="0.64"/>
    <s v="US Air Force"/>
    <n v="0.45460077383689002"/>
    <n v="3819.9203531899502"/>
    <n v="7.4178019119174401"/>
    <n v="1.0098358184646801"/>
    <n v="3.3721384893264701"/>
    <n v="0.45907214452225997"/>
    <n v="1736.53874855545"/>
    <n v="1740"/>
    <s v="Medical and Health Care"/>
    <n v="1740"/>
    <s v="US Air Force                                  Brevard County"/>
    <s v="US Air Force"/>
    <m/>
    <m/>
    <m/>
    <n v="0"/>
    <n v="1"/>
    <n v="3.3721384893264701"/>
    <n v="0.45907214452225997"/>
    <n v="2251.2396952752501"/>
    <m/>
    <n v="-1"/>
    <n v="-1"/>
    <n v="-1"/>
    <n v="-1"/>
    <n v="0"/>
    <m/>
    <m/>
    <s v="Banana River B"/>
    <n v="-1"/>
    <m/>
    <m/>
    <n v="641"/>
    <x v="6"/>
    <s v="Golf Course Pond Reuse"/>
    <x v="0"/>
    <m/>
    <n v="172.32283287016699"/>
    <n v="1.8258229482999999"/>
  </r>
  <r>
    <n v="1200000"/>
    <n v="81000"/>
    <n v="81000"/>
    <x v="0"/>
    <x v="1"/>
    <s v="BR3-5, BR-7"/>
    <s v="62-304.520 (10), F.A.C."/>
    <n v="0.59"/>
    <n v="0.64"/>
    <s v="US Air Force"/>
    <n v="0.36227559722567998"/>
    <n v="3825.5785139301802"/>
    <n v="7.5112164114103903"/>
    <n v="1.0226648756429999"/>
    <n v="2.7211304113350501"/>
    <n v="0.37048652858529002"/>
    <n v="1385.9137408678"/>
    <n v="1740"/>
    <s v="Medical and Health Care"/>
    <n v="1740"/>
    <s v="US Air Force                                  Brevard County"/>
    <s v="US Air Force"/>
    <m/>
    <m/>
    <m/>
    <n v="0"/>
    <n v="1"/>
    <n v="2.7211304113350501"/>
    <n v="0.37048652858529002"/>
    <n v="2218.6791451327699"/>
    <m/>
    <n v="-1"/>
    <n v="-1"/>
    <n v="-1"/>
    <n v="-1"/>
    <n v="0"/>
    <m/>
    <m/>
    <s v="Banana River B"/>
    <n v="-1"/>
    <m/>
    <m/>
    <n v="641"/>
    <x v="6"/>
    <s v="Golf Course Pond Reuse"/>
    <x v="0"/>
    <m/>
    <n v="179.525984955458"/>
    <n v="1.7994153651"/>
  </r>
  <r>
    <n v="1200000"/>
    <n v="81000"/>
    <n v="81000"/>
    <x v="0"/>
    <x v="1"/>
    <s v="BR3-5, BR-7"/>
    <s v="62-304.520 (10), F.A.C."/>
    <n v="0.59"/>
    <n v="0.64"/>
    <s v="US Air Force"/>
    <n v="0.60036053043762005"/>
    <n v="3807.6128385333"/>
    <n v="7.2938613572985904"/>
    <n v="0.99234786923549001"/>
    <n v="4.3789464734062804"/>
    <n v="0.59576649315287"/>
    <n v="2285.9404634429602"/>
    <n v="1740"/>
    <s v="Medical and Health Care"/>
    <n v="1740"/>
    <s v="US Air Force                                  Brevard County"/>
    <s v="US Air Force"/>
    <m/>
    <m/>
    <m/>
    <n v="0"/>
    <n v="1"/>
    <n v="4.3789464734062804"/>
    <n v="0.59576649315287"/>
    <n v="2349.9476700934601"/>
    <m/>
    <n v="-1"/>
    <n v="-1"/>
    <n v="-1"/>
    <n v="-1"/>
    <n v="0"/>
    <m/>
    <m/>
    <s v="Banana River B"/>
    <n v="-1"/>
    <m/>
    <m/>
    <n v="641"/>
    <x v="6"/>
    <s v="Golf Course Pond Reuse"/>
    <x v="0"/>
    <m/>
    <n v="200.339323877015"/>
    <n v="1.9058780779"/>
  </r>
  <r>
    <n v="1200000"/>
    <n v="81000"/>
    <n v="81000"/>
    <x v="0"/>
    <x v="1"/>
    <s v="BR3-5, BR-7"/>
    <s v="62-304.520 (10), F.A.C."/>
    <n v="0.59"/>
    <n v="0.64"/>
    <s v="US Air Force"/>
    <n v="0.61776345359886997"/>
    <n v="3820.6988910883101"/>
    <n v="7.3183238771761001"/>
    <n v="0.99557033750894997"/>
    <n v="4.5209930329194004"/>
    <n v="0.61502697000011997"/>
    <n v="2360.2881421201"/>
    <n v="1740"/>
    <s v="Medical and Health Care"/>
    <n v="1740"/>
    <s v="US Air Force                                  Brevard County"/>
    <s v="US Air Force"/>
    <m/>
    <m/>
    <m/>
    <n v="0"/>
    <n v="1"/>
    <n v="4.5209930329194004"/>
    <n v="0.61502697000011997"/>
    <n v="2360.2881421201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8882399"/>
    <n v="1.9142645110000001"/>
  </r>
  <r>
    <n v="1200000"/>
    <n v="81000"/>
    <n v="81000"/>
    <x v="0"/>
    <x v="1"/>
    <s v="BR3-5, BR-7"/>
    <s v="62-304.520 (10), F.A.C."/>
    <n v="0.59"/>
    <n v="0.64"/>
    <s v="US Air Force"/>
    <n v="0.16403670940342999"/>
    <n v="2688.79389780881"/>
    <n v="3.38509246492309"/>
    <n v="0.45177057762345002"/>
    <n v="0.55527942897232996"/>
    <n v="7.4106958958640001E-2"/>
    <n v="441.06090326058501"/>
    <n v="1730"/>
    <s v="Military"/>
    <n v="1730"/>
    <s v="US Air Force                                  Brevard County"/>
    <s v="US Air Force"/>
    <m/>
    <m/>
    <m/>
    <n v="0"/>
    <n v="1"/>
    <n v="0.55527942897232996"/>
    <n v="7.4106958958640001E-2"/>
    <n v="962.64303332495194"/>
    <m/>
    <n v="-1"/>
    <n v="-1"/>
    <n v="-1"/>
    <n v="-1"/>
    <n v="0"/>
    <m/>
    <m/>
    <s v="Banana River B"/>
    <n v="-1"/>
    <m/>
    <m/>
    <n v="641"/>
    <x v="6"/>
    <s v="Golf Course Pond Reuse"/>
    <x v="0"/>
    <m/>
    <n v="140.73290002014099"/>
    <n v="0.78073238710000004"/>
  </r>
  <r>
    <n v="1200000"/>
    <n v="81000"/>
    <n v="81000"/>
    <x v="0"/>
    <x v="1"/>
    <s v="BR3-5, BR-7"/>
    <s v="62-304.520 (10), F.A.C."/>
    <n v="0.59"/>
    <n v="0.64"/>
    <s v="US Air Force"/>
    <n v="0.61776345346078998"/>
    <n v="3817.0779426225499"/>
    <n v="7.3016671105904898"/>
    <n v="0.99247911815892997"/>
    <n v="4.5107030902594598"/>
    <n v="0.61311732752157999"/>
    <n v="2358.0512519635199"/>
    <n v="1740"/>
    <s v="Medical and Health Care"/>
    <n v="1740"/>
    <s v="US Air Force                                  Brevard County"/>
    <s v="US Air Force"/>
    <m/>
    <m/>
    <m/>
    <n v="0"/>
    <n v="1"/>
    <n v="4.5107030902594598"/>
    <n v="0.61311732752157999"/>
    <n v="2358.0512519635199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6647199"/>
    <n v="1.9124503260000001"/>
  </r>
  <r>
    <n v="1200000"/>
    <n v="81000"/>
    <n v="81000"/>
    <x v="0"/>
    <x v="1"/>
    <s v="BR3-5, BR-7"/>
    <s v="62-304.520 (10), F.A.C."/>
    <n v="0.59"/>
    <n v="0.64"/>
    <s v="US Air Force"/>
    <n v="0.20367117394077"/>
    <n v="3844.1996092600598"/>
    <n v="7.1557327518623"/>
    <n v="0.96990152297155996"/>
    <n v="1.45741648997822"/>
    <n v="0.19754098179056001"/>
    <n v="782.95264728065297"/>
    <n v="1740"/>
    <s v="Medical and Health Care"/>
    <n v="1740"/>
    <s v="US Air Force                                  Brevard County"/>
    <s v="US Air Force"/>
    <m/>
    <m/>
    <m/>
    <n v="0"/>
    <n v="1"/>
    <n v="1.45741648997822"/>
    <n v="0.19754098179056001"/>
    <n v="782.95264728065297"/>
    <m/>
    <n v="-1"/>
    <n v="-1"/>
    <n v="-1"/>
    <n v="-1"/>
    <n v="0"/>
    <m/>
    <m/>
    <s v="Banana River B"/>
    <n v="-1"/>
    <m/>
    <m/>
    <n v="641"/>
    <x v="6"/>
    <s v="Golf Course Pond Reuse"/>
    <x v="0"/>
    <m/>
    <n v="135.81465199337299"/>
    <n v="0.63499809190000001"/>
  </r>
  <r>
    <n v="1200000"/>
    <n v="81000"/>
    <n v="81000"/>
    <x v="0"/>
    <x v="1"/>
    <s v="BR3-5, BR-7"/>
    <s v="62-304.520 (10), F.A.C."/>
    <n v="0.59"/>
    <n v="0.64"/>
    <s v="US Air Force"/>
    <n v="0.20011021613876001"/>
    <n v="2041.1277483424301"/>
    <n v="0.65953157282416996"/>
    <n v="8.2820701625980001E-2"/>
    <n v="0.13197900558817999"/>
    <n v="1.6573268503140001E-2"/>
    <n v="408.45051488764"/>
    <n v="1740"/>
    <s v="Medical and Health Care"/>
    <n v="1740"/>
    <s v="US Air Force                                  Brevard County"/>
    <s v="US Air Force"/>
    <m/>
    <m/>
    <m/>
    <n v="0"/>
    <n v="1"/>
    <n v="0.13197900558817999"/>
    <n v="1.6573268503140001E-2"/>
    <n v="490.64697754967398"/>
    <m/>
    <n v="-1"/>
    <n v="-1"/>
    <n v="-1"/>
    <n v="-1"/>
    <n v="0"/>
    <m/>
    <m/>
    <s v="Banana River B"/>
    <n v="-1"/>
    <m/>
    <m/>
    <n v="641"/>
    <x v="6"/>
    <s v="Golf Course Pond Reuse"/>
    <x v="0"/>
    <m/>
    <n v="116.027771108146"/>
    <n v="0.39792942219999999"/>
  </r>
  <r>
    <n v="1200000"/>
    <n v="81000"/>
    <n v="81000"/>
    <x v="0"/>
    <x v="1"/>
    <s v="BR3-5, BR-7"/>
    <s v="62-304.520 (10), F.A.C."/>
    <n v="0.59"/>
    <n v="0.64"/>
    <s v="US Air Force"/>
    <n v="0.28367220113723002"/>
    <n v="3489.3401392832702"/>
    <n v="6.76348583422714"/>
    <n v="0.92341260041066997"/>
    <n v="1.91861291395569"/>
    <n v="0.26194648491633998"/>
    <n v="989.82879782697898"/>
    <n v="1730"/>
    <s v="Military"/>
    <n v="1730"/>
    <s v="US Air Force                                  Brevard County"/>
    <s v="US Air Force"/>
    <m/>
    <m/>
    <m/>
    <n v="0"/>
    <n v="1"/>
    <n v="1.91861291395569"/>
    <n v="0.26194648491633998"/>
    <n v="989.82879782697898"/>
    <m/>
    <n v="-1"/>
    <n v="-1"/>
    <n v="-1"/>
    <n v="-1"/>
    <n v="0"/>
    <m/>
    <m/>
    <s v="Banana River B"/>
    <n v="-1"/>
    <m/>
    <m/>
    <n v="641"/>
    <x v="6"/>
    <s v="Golf Course Pond Reuse"/>
    <x v="0"/>
    <m/>
    <n v="145.93200204009199"/>
    <n v="0.80278085789999998"/>
  </r>
  <r>
    <n v="1200000"/>
    <n v="82000"/>
    <n v="82000"/>
    <x v="0"/>
    <x v="1"/>
    <s v="BR3-5, BR-7"/>
    <s v="62-304.520 (10), F.A.C."/>
    <n v="0.59"/>
    <n v="0.64"/>
    <s v="US Air Force"/>
    <n v="0.23345637525195001"/>
    <n v="1620.7672138691901"/>
    <n v="0"/>
    <n v="0"/>
    <n v="0"/>
    <n v="0"/>
    <n v="378.37843887711699"/>
    <n v="1740"/>
    <s v="Medical and Health Care"/>
    <n v="1740"/>
    <s v="US Air Force                                  Brevard County"/>
    <s v="US Air Force"/>
    <m/>
    <m/>
    <m/>
    <n v="0"/>
    <n v="1"/>
    <n v="0"/>
    <n v="0"/>
    <n v="378.37843887711699"/>
    <m/>
    <n v="-1"/>
    <n v="-1"/>
    <n v="-1"/>
    <n v="-1"/>
    <n v="0"/>
    <m/>
    <m/>
    <s v="Banana River B"/>
    <n v="-1"/>
    <m/>
    <m/>
    <n v="641"/>
    <x v="6"/>
    <s v="Golf Course Pond Reuse"/>
    <x v="0"/>
    <m/>
    <n v="133.10671045599"/>
    <n v="0.30687626839999999"/>
  </r>
  <r>
    <n v="1200000"/>
    <n v="82000"/>
    <n v="82000"/>
    <x v="0"/>
    <x v="1"/>
    <s v="BR3-5, BR-7"/>
    <s v="62-304.520 (10), F.A.C."/>
    <n v="0.59"/>
    <n v="0.64"/>
    <s v="US Air Force"/>
    <n v="0.61152832053322004"/>
    <n v="3812.3903270954602"/>
    <n v="7.2886480481586702"/>
    <n v="0.99058807451085995"/>
    <n v="4.4572146998482598"/>
    <n v="0.60577266154586995"/>
    <n v="2331.38465394581"/>
    <n v="1740"/>
    <s v="Medical and Health Care"/>
    <n v="1740"/>
    <s v="US Air Force                                  Brevard County"/>
    <s v="US Air Force"/>
    <m/>
    <m/>
    <m/>
    <n v="0"/>
    <n v="1"/>
    <n v="4.4572146998482598"/>
    <n v="0.60577266154586995"/>
    <n v="2331.38465394581"/>
    <m/>
    <n v="-1"/>
    <n v="-1"/>
    <n v="-1"/>
    <n v="-1"/>
    <n v="0"/>
    <m/>
    <m/>
    <s v="Banana River B"/>
    <n v="-1"/>
    <m/>
    <m/>
    <n v="641"/>
    <x v="6"/>
    <s v="Golf Course Pond Reuse"/>
    <x v="0"/>
    <m/>
    <n v="196.49284529802799"/>
    <n v="1.8908229148"/>
  </r>
  <r>
    <n v="1200000"/>
    <n v="82000"/>
    <n v="82000"/>
    <x v="0"/>
    <x v="1"/>
    <s v="BR3-5, BR-7"/>
    <s v="62-304.520 (10), F.A.C."/>
    <n v="0.59"/>
    <n v="0.64"/>
    <s v="US Air Force"/>
    <n v="0.20252572599286001"/>
    <n v="3825.5855702708"/>
    <n v="7.5375765537461197"/>
    <n v="1.0285535596837401"/>
    <n v="1.52655316377419"/>
    <n v="0.20830855639748999"/>
    <n v="774.77949496690303"/>
    <n v="1740"/>
    <s v="Medical and Health Care"/>
    <n v="1740"/>
    <s v="US Air Force                                  Brevard County"/>
    <s v="US Air Force"/>
    <m/>
    <m/>
    <m/>
    <n v="0"/>
    <n v="1"/>
    <n v="1.52655316377419"/>
    <n v="0.20830855639748999"/>
    <n v="2363.3069546328202"/>
    <m/>
    <n v="-1"/>
    <n v="-1"/>
    <n v="-1"/>
    <n v="-1"/>
    <n v="0"/>
    <m/>
    <m/>
    <s v="Banana River B"/>
    <n v="-1"/>
    <m/>
    <m/>
    <n v="641"/>
    <x v="6"/>
    <s v="Golf Course Pond Reuse"/>
    <x v="0"/>
    <m/>
    <n v="135.11650862612299"/>
    <n v="1.9167128586"/>
  </r>
  <r>
    <n v="1200000"/>
    <n v="83000"/>
    <n v="83000"/>
    <x v="0"/>
    <x v="1"/>
    <s v="BR3-5, BR-7"/>
    <s v="62-304.520 (10), F.A.C."/>
    <n v="0.59"/>
    <n v="0.64"/>
    <s v="US Air Force"/>
    <n v="0.52355264389306999"/>
    <n v="3821.85365624223"/>
    <n v="7.3681587315195101"/>
    <n v="1.00306608542298"/>
    <n v="3.8576189845109101"/>
    <n v="0.52515790102268001"/>
    <n v="2000.94158629805"/>
    <n v="1740"/>
    <s v="Medical and Health Care"/>
    <n v="1740"/>
    <s v="US Air Force                                  Brevard County"/>
    <s v="US Air Force"/>
    <m/>
    <m/>
    <m/>
    <n v="0"/>
    <n v="1"/>
    <n v="3.8576189845109101"/>
    <n v="0.52515790102268001"/>
    <n v="2361.0015140935402"/>
    <m/>
    <n v="-1"/>
    <n v="-1"/>
    <n v="-1"/>
    <n v="-1"/>
    <n v="0"/>
    <m/>
    <m/>
    <s v="Banana River B"/>
    <n v="-1"/>
    <m/>
    <m/>
    <n v="641"/>
    <x v="6"/>
    <s v="Golf Course Pond Reuse"/>
    <x v="0"/>
    <m/>
    <n v="203.663868913165"/>
    <n v="1.9148430771"/>
  </r>
  <r>
    <n v="1200000"/>
    <n v="83000"/>
    <n v="83000"/>
    <x v="0"/>
    <x v="1"/>
    <s v="BR3-5, BR-7"/>
    <s v="62-304.520 (10), F.A.C."/>
    <n v="0.59"/>
    <n v="0.64"/>
    <s v="US Air Force"/>
    <n v="0.57342773562822003"/>
    <n v="3812.19201852998"/>
    <n v="7.3161191232296003"/>
    <n v="0.99479994789839998"/>
    <n v="4.1952656224198801"/>
    <n v="0.57044588152645004"/>
    <n v="2186.0166369656199"/>
    <n v="1740"/>
    <s v="Medical and Health Care"/>
    <n v="1740"/>
    <s v="US Air Force                                  Brevard County"/>
    <s v="US Air Force"/>
    <m/>
    <m/>
    <m/>
    <n v="0"/>
    <n v="1"/>
    <n v="4.1952656224198801"/>
    <n v="0.57044588152645004"/>
    <n v="2355.0329071491401"/>
    <m/>
    <n v="-1"/>
    <n v="-1"/>
    <n v="-1"/>
    <n v="-1"/>
    <n v="0"/>
    <m/>
    <m/>
    <s v="Banana River B"/>
    <n v="-1"/>
    <m/>
    <m/>
    <n v="641"/>
    <x v="6"/>
    <s v="Golf Course Pond Reuse"/>
    <x v="0"/>
    <m/>
    <n v="190.809916254321"/>
    <n v="1.9100023578000001"/>
  </r>
  <r>
    <n v="1200000"/>
    <n v="83000"/>
    <n v="83000"/>
    <x v="0"/>
    <x v="1"/>
    <s v="BR3-5, BR-7"/>
    <s v="62-304.520 (10), F.A.C."/>
    <n v="0.59"/>
    <n v="0.64"/>
    <s v="US Air Force"/>
    <n v="0.57627651001917002"/>
    <n v="3812.4859434448599"/>
    <n v="7.3286360731771998"/>
    <n v="0.99966351321341995"/>
    <n v="4.22332081945118"/>
    <n v="0.57608260058812999"/>
    <n v="2197.0460939855602"/>
    <n v="1730"/>
    <s v="Military"/>
    <n v="1730"/>
    <s v="US Air Force                                  Brevard County"/>
    <s v="US Air Force"/>
    <m/>
    <m/>
    <m/>
    <n v="0"/>
    <n v="1"/>
    <n v="4.22332081945118"/>
    <n v="0.57608260058812999"/>
    <n v="2197.0460942117602"/>
    <m/>
    <n v="-1"/>
    <n v="-1"/>
    <n v="-1"/>
    <n v="-1"/>
    <n v="0"/>
    <m/>
    <m/>
    <s v="Banana River B"/>
    <n v="-1"/>
    <m/>
    <m/>
    <n v="641"/>
    <x v="6"/>
    <s v="Golf Course Pond Reuse"/>
    <x v="0"/>
    <m/>
    <n v="192.14876115922601"/>
    <n v="1.7818703116000001"/>
  </r>
  <r>
    <n v="1200000"/>
    <n v="84000"/>
    <n v="84000"/>
    <x v="0"/>
    <x v="1"/>
    <s v="BR3-5, BR-7"/>
    <s v="62-304.520 (10), F.A.C."/>
    <n v="0.59"/>
    <n v="0.64"/>
    <s v="US Air Force"/>
    <n v="7.6098861223449998E-2"/>
    <n v="3863.8157006513702"/>
    <n v="8.7859219690566093"/>
    <n v="1.1899705376983101"/>
    <n v="0.66859865664331997"/>
    <n v="9.0555402808300003E-2"/>
    <n v="294.03197479686702"/>
    <n v="1740"/>
    <s v="Medical and Health Care"/>
    <n v="1740"/>
    <s v="US Air Force                                  Brevard County"/>
    <s v="US Air Force"/>
    <m/>
    <m/>
    <m/>
    <n v="0"/>
    <n v="1"/>
    <n v="0.66859865664331997"/>
    <n v="9.0555402808300003E-2"/>
    <n v="294.031974796866"/>
    <m/>
    <n v="-1"/>
    <n v="-1"/>
    <n v="-1"/>
    <n v="-1"/>
    <n v="0"/>
    <m/>
    <m/>
    <s v="Banana River B"/>
    <n v="-1"/>
    <m/>
    <m/>
    <n v="641"/>
    <x v="6"/>
    <s v="Golf Course Pond Reuse"/>
    <x v="0"/>
    <m/>
    <n v="112.349692318799"/>
    <n v="0.2384687549"/>
  </r>
  <r>
    <n v="1200000"/>
    <n v="84000"/>
    <n v="84000"/>
    <x v="0"/>
    <x v="1"/>
    <s v="BR3-5, BR-7"/>
    <s v="62-304.520 (10), F.A.C."/>
    <n v="0.59"/>
    <n v="0.64"/>
    <s v="US Air Force"/>
    <n v="0.16704562861166999"/>
    <n v="3790.4436653309299"/>
    <n v="7.51148807611251"/>
    <n v="1.0410867446790599"/>
    <n v="1.2547612474833401"/>
    <n v="0.17390898970419999"/>
    <n v="633.17704479236204"/>
    <n v="1730"/>
    <s v="Military"/>
    <n v="1730"/>
    <s v="US Air Force                                  Brevard County"/>
    <s v="US Air Force"/>
    <m/>
    <m/>
    <m/>
    <n v="0"/>
    <n v="1"/>
    <n v="1.2547612474833401"/>
    <n v="0.17390898970419999"/>
    <n v="633.17704479236204"/>
    <m/>
    <n v="-1"/>
    <n v="-1"/>
    <n v="-1"/>
    <n v="-1"/>
    <n v="0"/>
    <m/>
    <m/>
    <s v="Banana River B"/>
    <n v="-1"/>
    <m/>
    <m/>
    <n v="641"/>
    <x v="6"/>
    <s v="Golf Course Pond Reuse"/>
    <x v="0"/>
    <m/>
    <n v="141.547638335214"/>
    <n v="0.51352558380000002"/>
  </r>
  <r>
    <n v="1200000"/>
    <n v="84000"/>
    <n v="84000"/>
    <x v="0"/>
    <x v="1"/>
    <s v="BR3-5, BR-7"/>
    <s v="62-304.520 (10), F.A.C."/>
    <n v="0.59"/>
    <n v="0.64"/>
    <s v="US Air Force"/>
    <n v="0.4179142970245"/>
    <n v="3813.7456051446402"/>
    <n v="7.4057486143143203"/>
    <n v="1.0089716890304901"/>
    <n v="3.0949682260913498"/>
    <n v="0.4216636941388"/>
    <n v="1593.8188136043"/>
    <n v="1740"/>
    <s v="Medical and Health Care"/>
    <n v="1740"/>
    <s v="US Air Force                                  Brevard County"/>
    <s v="US Air Force"/>
    <m/>
    <m/>
    <m/>
    <n v="0"/>
    <n v="1"/>
    <n v="3.0949682260913498"/>
    <n v="0.4216636941388"/>
    <n v="2355.9926561816701"/>
    <m/>
    <n v="-1"/>
    <n v="-1"/>
    <n v="-1"/>
    <n v="-1"/>
    <n v="0"/>
    <m/>
    <m/>
    <s v="Banana River B"/>
    <n v="-1"/>
    <m/>
    <m/>
    <n v="641"/>
    <x v="6"/>
    <s v="Golf Course Pond Reuse"/>
    <x v="0"/>
    <m/>
    <n v="175.410718309873"/>
    <n v="1.9107807430999999"/>
  </r>
  <r>
    <n v="1200000"/>
    <n v="84000"/>
    <n v="84000"/>
    <x v="0"/>
    <x v="1"/>
    <s v="BR3-5, BR-7"/>
    <s v="62-304.520 (10), F.A.C."/>
    <n v="0.59"/>
    <n v="0.64"/>
    <s v="US Air Force"/>
    <n v="0.27947829189175999"/>
    <n v="1935.6753374821201"/>
    <n v="0"/>
    <n v="0"/>
    <n v="0"/>
    <n v="0"/>
    <n v="540.97923697652095"/>
    <n v="1730"/>
    <s v="Military"/>
    <n v="1730"/>
    <s v="US Air Force                                  Brevard County"/>
    <s v="US Air Force"/>
    <m/>
    <m/>
    <m/>
    <n v="0"/>
    <n v="1"/>
    <n v="0"/>
    <n v="0"/>
    <n v="540.97923697652095"/>
    <m/>
    <n v="-1"/>
    <n v="-1"/>
    <n v="-1"/>
    <n v="-1"/>
    <n v="0"/>
    <m/>
    <m/>
    <s v="Banana River B"/>
    <n v="-1"/>
    <m/>
    <m/>
    <n v="641"/>
    <x v="6"/>
    <s v="Golf Course Pond Reuse"/>
    <x v="0"/>
    <m/>
    <n v="145.24963254232799"/>
    <n v="0.43875039500000002"/>
  </r>
  <r>
    <n v="1200000"/>
    <n v="85000"/>
    <n v="85000"/>
    <x v="0"/>
    <x v="1"/>
    <s v="BR3-5, BR-7"/>
    <s v="62-304.520 (10), F.A.C."/>
    <n v="0.59"/>
    <n v="0.64"/>
    <s v="US Air Force"/>
    <n v="0.58222130055902999"/>
    <n v="3811.45689096759"/>
    <n v="7.31691815621397"/>
    <n v="0.99542674154332"/>
    <n v="4.2600656049949199"/>
    <n v="0.57955865207259005"/>
    <n v="2219.1113880838502"/>
    <n v="1730"/>
    <s v="Military"/>
    <n v="1730"/>
    <s v="US Air Force                                  Brevard County"/>
    <s v="US Air Force"/>
    <m/>
    <m/>
    <m/>
    <n v="0"/>
    <n v="1"/>
    <n v="4.2600656049949199"/>
    <n v="0.57955865207259005"/>
    <n v="2354.5787723827898"/>
    <m/>
    <n v="-1"/>
    <n v="-1"/>
    <n v="-1"/>
    <n v="-1"/>
    <n v="0"/>
    <m/>
    <m/>
    <s v="Banana River B"/>
    <n v="-1"/>
    <m/>
    <m/>
    <n v="641"/>
    <x v="6"/>
    <s v="Golf Course Pond Reuse"/>
    <x v="0"/>
    <m/>
    <n v="200.40159405051801"/>
    <n v="1.9096340409000001"/>
  </r>
  <r>
    <n v="1200000"/>
    <n v="85000"/>
    <n v="85000"/>
    <x v="0"/>
    <x v="1"/>
    <s v="BR3-5, BR-7"/>
    <s v="62-304.520 (10), F.A.C."/>
    <n v="0.59"/>
    <n v="0.64"/>
    <s v="US Air Force"/>
    <n v="0.61776345348380002"/>
    <n v="3820.6988915153001"/>
    <n v="7.3183238779939801"/>
    <n v="0.99557033762020997"/>
    <n v="4.5209930325825498"/>
    <n v="0.61502696995429995"/>
    <n v="2360.2881419442401"/>
    <n v="1740"/>
    <s v="Medical and Health Care"/>
    <n v="1740"/>
    <s v="US Air Force                                  Brevard County"/>
    <s v="US Air Force"/>
    <m/>
    <m/>
    <m/>
    <n v="0"/>
    <n v="1"/>
    <n v="4.5209930325825498"/>
    <n v="0.61502696995429995"/>
    <n v="2360.2881419442401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70197"/>
    <n v="1.9142645109"/>
  </r>
  <r>
    <n v="1200000"/>
    <n v="85000"/>
    <n v="85000"/>
    <x v="0"/>
    <x v="1"/>
    <s v="BR3-5, BR-7"/>
    <s v="62-304.520 (10), F.A.C."/>
    <n v="0.59"/>
    <n v="0.64"/>
    <s v="US Air Force"/>
    <n v="0.13057357333651001"/>
    <n v="3842.58370953441"/>
    <n v="7.3786112945078202"/>
    <n v="1.0256911179169099"/>
    <n v="0.96345164298507002"/>
    <n v="0.13392815440593001"/>
    <n v="501.73988579859599"/>
    <n v="1730"/>
    <s v="Military"/>
    <n v="1730"/>
    <s v="US Air Force                                  Brevard County"/>
    <s v="US Air Force"/>
    <m/>
    <m/>
    <m/>
    <n v="0"/>
    <n v="1"/>
    <n v="0.96345164298507002"/>
    <n v="0.13392815440593001"/>
    <n v="501.73988579859599"/>
    <m/>
    <n v="-1"/>
    <n v="-1"/>
    <n v="-1"/>
    <n v="-1"/>
    <n v="0"/>
    <m/>
    <m/>
    <s v="Banana River B"/>
    <n v="-1"/>
    <m/>
    <m/>
    <n v="641"/>
    <x v="6"/>
    <s v="Golf Course Pond Reuse"/>
    <x v="0"/>
    <m/>
    <n v="93.232765305855395"/>
    <n v="0.40692610359999998"/>
  </r>
  <r>
    <n v="1200000"/>
    <n v="85000"/>
    <n v="85000"/>
    <x v="0"/>
    <x v="1"/>
    <s v="BR3-5, BR-7"/>
    <s v="62-304.520 (10), F.A.C."/>
    <n v="0.59"/>
    <n v="0.64"/>
    <s v="US Air Force"/>
    <n v="0.25525115559286998"/>
    <n v="3828.5466856416901"/>
    <n v="7.6683660993990097"/>
    <n v="1.0469082325893799"/>
    <n v="1.95735930838085"/>
    <n v="0.26722453616813002"/>
    <n v="977.24096575132796"/>
    <n v="1730"/>
    <s v="Military"/>
    <n v="1730"/>
    <s v="US Air Force                                  Brevard County"/>
    <s v="US Air Force"/>
    <m/>
    <m/>
    <m/>
    <n v="0"/>
    <n v="1"/>
    <n v="1.95735930838085"/>
    <n v="0.26722453616813002"/>
    <n v="977.24096575132796"/>
    <m/>
    <n v="-1"/>
    <n v="-1"/>
    <n v="-1"/>
    <n v="-1"/>
    <n v="0"/>
    <m/>
    <m/>
    <s v="Banana River B"/>
    <n v="-1"/>
    <m/>
    <m/>
    <n v="641"/>
    <x v="6"/>
    <s v="Golf Course Pond Reuse"/>
    <x v="0"/>
    <m/>
    <n v="141.89497373739201"/>
    <n v="0.7925717484"/>
  </r>
  <r>
    <n v="1200000"/>
    <n v="85000"/>
    <n v="85000"/>
    <x v="0"/>
    <x v="1"/>
    <s v="BR3-5, BR-7"/>
    <s v="62-304.520 (10), F.A.C."/>
    <n v="0.59"/>
    <n v="0.64"/>
    <s v="US Air Force"/>
    <n v="0.18827949916419001"/>
    <n v="3688.7931228309199"/>
    <n v="7.2452884078714197"/>
    <n v="0.98871223537663999"/>
    <n v="1.3641392727341799"/>
    <n v="0.18615424449421999"/>
    <n v="694.52412168693604"/>
    <n v="1730"/>
    <s v="Military"/>
    <n v="1730"/>
    <s v="US Air Force                                  Brevard County"/>
    <s v="US Air Force"/>
    <m/>
    <m/>
    <m/>
    <n v="0"/>
    <n v="1"/>
    <n v="1.3641392727341799"/>
    <n v="0.18615424449421999"/>
    <n v="1798.56106129818"/>
    <m/>
    <n v="-1"/>
    <n v="-1"/>
    <n v="-1"/>
    <n v="-1"/>
    <n v="0"/>
    <m/>
    <m/>
    <s v="Banana River B"/>
    <n v="-1"/>
    <m/>
    <m/>
    <n v="641"/>
    <x v="6"/>
    <s v="Golf Course Pond Reuse"/>
    <x v="0"/>
    <m/>
    <n v="209.98544610504501"/>
    <n v="1.4586869921000001"/>
  </r>
  <r>
    <n v="1200000"/>
    <n v="85000"/>
    <n v="85000"/>
    <x v="0"/>
    <x v="1"/>
    <s v="BR3-5, BR-7"/>
    <s v="62-304.520 (10), F.A.C."/>
    <n v="0.59"/>
    <n v="0.64"/>
    <s v="US Air Force"/>
    <n v="3.2540371719740002E-2"/>
    <n v="3842.2645872264002"/>
    <n v="7.2349326540762204"/>
    <n v="0.98006288194821001"/>
    <n v="0.23542739793094"/>
    <n v="3.1891610487309999E-2"/>
    <n v="125.028717913948"/>
    <n v="1730"/>
    <s v="Military"/>
    <n v="1730"/>
    <s v="US Air Force                                  Brevard County"/>
    <s v="US Air Force"/>
    <m/>
    <m/>
    <m/>
    <n v="0"/>
    <n v="1"/>
    <n v="0.23542739793094"/>
    <n v="3.1891610487309999E-2"/>
    <n v="125.02871791394701"/>
    <m/>
    <n v="-1"/>
    <n v="-1"/>
    <n v="-1"/>
    <n v="-1"/>
    <n v="0"/>
    <m/>
    <m/>
    <s v="Banana River B"/>
    <n v="-1"/>
    <m/>
    <m/>
    <n v="641"/>
    <x v="6"/>
    <s v="Golf Course Pond Reuse"/>
    <x v="0"/>
    <m/>
    <n v="83.620192815837797"/>
    <n v="0.10140204210000001"/>
  </r>
  <r>
    <n v="1200000"/>
    <n v="85000"/>
    <n v="85000"/>
    <x v="0"/>
    <x v="1"/>
    <s v="BR3-5, BR-7"/>
    <s v="62-304.520 (10), F.A.C."/>
    <n v="0.59"/>
    <n v="0.64"/>
    <s v="US Air Force"/>
    <n v="0.40598048800719999"/>
    <n v="3842.2645872264002"/>
    <n v="7.2349326540762204"/>
    <n v="0.98006288194821001"/>
    <n v="2.9372414896010901"/>
    <n v="0.39788640709106998"/>
    <n v="1559.88445217495"/>
    <n v="1740"/>
    <s v="Medical and Health Care"/>
    <n v="1740"/>
    <s v="US Air Force                                  Brevard County"/>
    <s v="US Air Force"/>
    <m/>
    <m/>
    <m/>
    <n v="0"/>
    <n v="1"/>
    <n v="2.9372414896010901"/>
    <n v="0.39788640709106998"/>
    <n v="1559.88445217495"/>
    <m/>
    <n v="-1"/>
    <n v="-1"/>
    <n v="-1"/>
    <n v="-1"/>
    <n v="0"/>
    <m/>
    <m/>
    <s v="Banana River B"/>
    <n v="-1"/>
    <m/>
    <m/>
    <n v="641"/>
    <x v="6"/>
    <s v="Golf Course Pond Reuse"/>
    <x v="0"/>
    <m/>
    <n v="163.78704610134"/>
    <n v="1.2651130999"/>
  </r>
  <r>
    <n v="1200000"/>
    <n v="86000"/>
    <n v="86000"/>
    <x v="0"/>
    <x v="1"/>
    <s v="BR3-5, BR-7"/>
    <s v="62-304.520 (10), F.A.C."/>
    <n v="0.59"/>
    <n v="0.64"/>
    <s v="US Air Force"/>
    <n v="0.23699377521403001"/>
    <n v="3869.1741348604"/>
    <n v="7.6904469216006497"/>
    <n v="1.04475049274716"/>
    <n v="1.82258804903328"/>
    <n v="0.24759936343287001"/>
    <n v="916.97018518106097"/>
    <n v="1740"/>
    <s v="Medical and Health Care"/>
    <n v="1740"/>
    <s v="US Air Force                                  Brevard County"/>
    <s v="US Air Force"/>
    <m/>
    <m/>
    <m/>
    <n v="0"/>
    <n v="1"/>
    <n v="1.82258804903328"/>
    <n v="0.24759936343287001"/>
    <n v="1591.2868514258701"/>
    <m/>
    <n v="-1"/>
    <n v="-1"/>
    <n v="-1"/>
    <n v="-1"/>
    <n v="0"/>
    <m/>
    <m/>
    <s v="Banana River B"/>
    <n v="-1"/>
    <m/>
    <m/>
    <n v="641"/>
    <x v="6"/>
    <s v="Golf Course Pond Reuse"/>
    <x v="0"/>
    <m/>
    <n v="134.60282937448699"/>
    <n v="1.2905813880000001"/>
  </r>
  <r>
    <n v="1200000"/>
    <n v="86000"/>
    <n v="86000"/>
    <x v="0"/>
    <x v="1"/>
    <s v="BR3-5, BR-7"/>
    <s v="62-304.520 (10), F.A.C."/>
    <n v="0.59"/>
    <n v="0.64"/>
    <s v="US Air Force"/>
    <n v="0.47369450942372998"/>
    <n v="3838.0741054345899"/>
    <n v="7.2494762668593697"/>
    <n v="0.98269700893269996"/>
    <n v="3.4340371038089601"/>
    <n v="0.46549817755855"/>
    <n v="1818.0746305057801"/>
    <n v="1740"/>
    <s v="Medical and Health Care"/>
    <n v="1740"/>
    <s v="US Air Force                                  Brevard County"/>
    <s v="US Air Force"/>
    <m/>
    <m/>
    <m/>
    <n v="0"/>
    <n v="1"/>
    <n v="3.4340371038089601"/>
    <n v="0.46549817755855"/>
    <n v="1818.0746305057801"/>
    <m/>
    <n v="-1"/>
    <n v="-1"/>
    <n v="-1"/>
    <n v="-1"/>
    <n v="0"/>
    <m/>
    <m/>
    <s v="Banana River B"/>
    <n v="-1"/>
    <m/>
    <m/>
    <n v="641"/>
    <x v="6"/>
    <s v="Golf Course Pond Reuse"/>
    <x v="0"/>
    <m/>
    <n v="176.69859802104199"/>
    <n v="1.4745130823000001"/>
  </r>
  <r>
    <n v="1200000"/>
    <n v="86000"/>
    <n v="86000"/>
    <x v="0"/>
    <x v="1"/>
    <s v="BR3-5, BR-7"/>
    <s v="62-304.520 (10), F.A.C."/>
    <n v="0.59"/>
    <n v="0.64"/>
    <s v="US Air Force"/>
    <n v="0.27118065905143002"/>
    <n v="2859.2292947833998"/>
    <n v="4.1477475924369296"/>
    <n v="0.53754552439142"/>
    <n v="1.12478892569603"/>
    <n v="0.14577194957461001"/>
    <n v="775.36768453852301"/>
    <n v="1740"/>
    <s v="Medical and Health Care"/>
    <n v="1740"/>
    <s v="US Air Force                                  Brevard County"/>
    <s v="US Air Force"/>
    <m/>
    <m/>
    <m/>
    <n v="0"/>
    <n v="1"/>
    <n v="1.12478892569603"/>
    <n v="0.14577194957461001"/>
    <n v="775.36768453852301"/>
    <m/>
    <n v="-1"/>
    <n v="-1"/>
    <n v="-1"/>
    <n v="-1"/>
    <n v="0"/>
    <m/>
    <m/>
    <s v="Banana River B"/>
    <n v="-1"/>
    <m/>
    <m/>
    <n v="641"/>
    <x v="6"/>
    <s v="Golf Course Pond Reuse"/>
    <x v="0"/>
    <m/>
    <n v="140.840833318807"/>
    <n v="0.62884645949999995"/>
  </r>
  <r>
    <n v="1200000"/>
    <n v="87000"/>
    <n v="87000"/>
    <x v="0"/>
    <x v="1"/>
    <s v="BR3-5, BR-7"/>
    <s v="62-304.520 (10), F.A.C."/>
    <n v="0.59"/>
    <n v="0.64"/>
    <s v="US Air Force"/>
    <n v="0.31301100036426999"/>
    <n v="3860.3111537380801"/>
    <n v="7.4850532947403998"/>
    <n v="1.0158594381049899"/>
    <n v="2.34290401956657"/>
    <n v="0.31797517895073002"/>
    <n v="1208.3198559489001"/>
    <n v="1740"/>
    <s v="Medical and Health Care"/>
    <n v="1740"/>
    <s v="US Air Force                                  Brevard County"/>
    <s v="US Air Force"/>
    <m/>
    <m/>
    <m/>
    <n v="0"/>
    <n v="1"/>
    <n v="2.34290401956657"/>
    <n v="0.31797517895073002"/>
    <n v="1633.3227865169399"/>
    <m/>
    <n v="-1"/>
    <n v="-1"/>
    <n v="-1"/>
    <n v="-1"/>
    <n v="0"/>
    <m/>
    <m/>
    <s v="Banana River B"/>
    <n v="-1"/>
    <m/>
    <m/>
    <n v="641"/>
    <x v="6"/>
    <s v="Golf Course Pond Reuse"/>
    <x v="0"/>
    <m/>
    <n v="151.48137583022501"/>
    <n v="1.3246737928000001"/>
  </r>
  <r>
    <n v="1200000"/>
    <n v="87000"/>
    <n v="87000"/>
    <x v="0"/>
    <x v="1"/>
    <s v="BR3-5, BR-7"/>
    <s v="62-304.520 (10), F.A.C."/>
    <n v="0.59"/>
    <n v="0.64"/>
    <s v="US Air Force"/>
    <n v="5.4257459020319997E-2"/>
    <n v="3864.0286725988799"/>
    <n v="8.8650105551449307"/>
    <n v="1.2047073913908599"/>
    <n v="0.48099294691055"/>
    <n v="6.5364361919869995E-2"/>
    <n v="209.65237735690599"/>
    <n v="1740"/>
    <s v="Medical and Health Care"/>
    <n v="1740"/>
    <s v="US Air Force                                  Brevard County"/>
    <s v="US Air Force"/>
    <m/>
    <m/>
    <m/>
    <n v="0"/>
    <n v="1"/>
    <n v="0.48099294691055"/>
    <n v="6.5364361919869995E-2"/>
    <n v="209.65237735690599"/>
    <m/>
    <n v="-1"/>
    <n v="-1"/>
    <n v="-1"/>
    <n v="-1"/>
    <n v="0"/>
    <m/>
    <m/>
    <s v="Banana River B"/>
    <n v="-1"/>
    <m/>
    <m/>
    <n v="641"/>
    <x v="6"/>
    <s v="Golf Course Pond Reuse"/>
    <x v="0"/>
    <m/>
    <n v="108.814128303367"/>
    <n v="0.17003436929999999"/>
  </r>
  <r>
    <n v="1200000"/>
    <n v="88000"/>
    <n v="88000"/>
    <x v="0"/>
    <x v="1"/>
    <s v="BR3-5, BR-7"/>
    <s v="62-304.520 (10), F.A.C."/>
    <n v="0.59"/>
    <n v="0.64"/>
    <s v="Brevard County"/>
    <n v="4.9769220259E-3"/>
    <n v="3833.3982149406902"/>
    <n v="9.5178642438822294"/>
    <n v="1.3980206931072201"/>
    <n v="4.7369668194960003E-2"/>
    <n v="6.9578399801899999E-3"/>
    <n v="19.078524010007001"/>
    <n v="1700"/>
    <s v="Institutional (Educational,religious,health and military facilities)"/>
    <n v="1700"/>
    <s v="Brevard County"/>
    <s v="Brevard County"/>
    <m/>
    <m/>
    <m/>
    <n v="0"/>
    <n v="1"/>
    <n v="4.7369668194960003E-2"/>
    <n v="6.9578399801899999E-3"/>
    <n v="19.078524010005399"/>
    <m/>
    <n v="-1"/>
    <n v="-1"/>
    <n v="-1"/>
    <n v="-1"/>
    <n v="0"/>
    <m/>
    <m/>
    <s v="Banana River B"/>
    <n v="-1"/>
    <m/>
    <m/>
    <n v="641"/>
    <x v="6"/>
    <s v="Golf Course Pond Reuse"/>
    <x v="0"/>
    <m/>
    <n v="69.285530229331599"/>
    <n v="1.54732555E-2"/>
  </r>
  <r>
    <n v="1200000"/>
    <n v="88000"/>
    <n v="88000"/>
    <x v="0"/>
    <x v="1"/>
    <s v="BR3-5, BR-7"/>
    <s v="62-304.520 (10), F.A.C."/>
    <n v="0.59"/>
    <n v="0.64"/>
    <s v="US Air Force"/>
    <n v="0.20588703212105999"/>
    <n v="3822.0384326704102"/>
    <n v="7.5287791286046497"/>
    <n v="1.0272476247912301"/>
    <n v="1.5500779902834201"/>
    <n v="0.21149696472167001"/>
    <n v="786.90814955515395"/>
    <n v="1740"/>
    <s v="Medical and Health Care"/>
    <n v="1740"/>
    <s v="US Air Force                                  Brevard County"/>
    <s v="US Air Force"/>
    <m/>
    <m/>
    <m/>
    <n v="0"/>
    <n v="1"/>
    <n v="1.5500779902834201"/>
    <n v="0.21149696472167001"/>
    <n v="2361.1156628336798"/>
    <m/>
    <n v="-1"/>
    <n v="-1"/>
    <n v="-1"/>
    <n v="-1"/>
    <n v="0"/>
    <m/>
    <m/>
    <s v="Banana River B"/>
    <n v="-1"/>
    <m/>
    <m/>
    <n v="641"/>
    <x v="6"/>
    <s v="Golf Course Pond Reuse"/>
    <x v="0"/>
    <m/>
    <n v="259.67392068170602"/>
    <n v="1.9149356552000001"/>
  </r>
  <r>
    <n v="1200000"/>
    <n v="88000"/>
    <n v="88000"/>
    <x v="0"/>
    <x v="1"/>
    <s v="BR3-5, BR-7"/>
    <s v="62-304.520 (10), F.A.C."/>
    <n v="0.59"/>
    <n v="0.64"/>
    <s v="US Air Force"/>
    <n v="1.381909827448E-2"/>
    <n v="3902.7252681053601"/>
    <n v="7.6093336047382403"/>
    <n v="1.0301179512385801"/>
    <n v="0.10515412888724"/>
    <n v="1.423530120248E-2"/>
    <n v="53.932144018275501"/>
    <n v="1740"/>
    <s v="Medical and Health Care"/>
    <n v="1740"/>
    <s v="US Air Force                                  Brevard County"/>
    <s v="US Air Force"/>
    <m/>
    <m/>
    <m/>
    <n v="0"/>
    <n v="1"/>
    <n v="0.10515412888724"/>
    <n v="1.423530120248E-2"/>
    <n v="953.662395446652"/>
    <m/>
    <n v="-1"/>
    <n v="-1"/>
    <n v="-1"/>
    <n v="-1"/>
    <n v="0"/>
    <m/>
    <m/>
    <s v="Banana River B"/>
    <n v="-1"/>
    <m/>
    <m/>
    <n v="641"/>
    <x v="6"/>
    <s v="Golf Course Pond Reuse"/>
    <x v="0"/>
    <m/>
    <n v="42.868898847235499"/>
    <n v="0.77344882029999995"/>
  </r>
  <r>
    <n v="1200000"/>
    <n v="88000"/>
    <n v="88000"/>
    <x v="0"/>
    <x v="1"/>
    <s v="BR3-5, BR-7"/>
    <s v="62-304.520 (10), F.A.C."/>
    <n v="0.59"/>
    <n v="0.64"/>
    <s v="US Air Force"/>
    <n v="2.6121920496360002E-2"/>
    <n v="3820.71184075981"/>
    <n v="7.3086591421682296"/>
    <n v="0.99343297566888"/>
    <n v="0.19091621304671"/>
    <n v="2.595037720888E-2"/>
    <n v="99.8043309438292"/>
    <n v="1730"/>
    <s v="Military"/>
    <n v="1730"/>
    <s v="US Air Force                                  Brevard County"/>
    <s v="US Air Force"/>
    <m/>
    <m/>
    <m/>
    <n v="0"/>
    <n v="1"/>
    <n v="0.19091621304671"/>
    <n v="2.595037720888E-2"/>
    <n v="99.804330943830294"/>
    <m/>
    <n v="-1"/>
    <n v="-1"/>
    <n v="-1"/>
    <n v="-1"/>
    <n v="0"/>
    <m/>
    <m/>
    <s v="Banana River B"/>
    <n v="-1"/>
    <m/>
    <m/>
    <n v="641"/>
    <x v="6"/>
    <s v="Golf Course Pond Reuse"/>
    <x v="0"/>
    <m/>
    <n v="54.070102996742101"/>
    <n v="8.0944307300000004E-2"/>
  </r>
  <r>
    <n v="1200000"/>
    <n v="88000"/>
    <n v="88000"/>
    <x v="0"/>
    <x v="1"/>
    <s v="BR3-5, BR-7"/>
    <s v="62-304.520 (10), F.A.C."/>
    <n v="0.59"/>
    <n v="0.64"/>
    <s v="US Air Force"/>
    <n v="0.59164149958336998"/>
    <n v="3820.71184075981"/>
    <n v="7.3086591421682296"/>
    <n v="0.99343297566888"/>
    <n v="4.3241060548161601"/>
    <n v="0.58775617546031"/>
    <n v="2260.4916829430899"/>
    <n v="1740"/>
    <s v="Medical and Health Care"/>
    <n v="1740"/>
    <s v="US Air Force                                  Brevard County"/>
    <s v="US Air Force"/>
    <m/>
    <m/>
    <m/>
    <n v="0"/>
    <n v="1"/>
    <n v="4.3241060548161601"/>
    <n v="0.58775617546031"/>
    <n v="2260.4916829430899"/>
    <m/>
    <n v="-1"/>
    <n v="-1"/>
    <n v="-1"/>
    <n v="-1"/>
    <n v="0"/>
    <m/>
    <m/>
    <s v="Banana River B"/>
    <n v="-1"/>
    <m/>
    <m/>
    <n v="641"/>
    <x v="6"/>
    <s v="Golf Course Pond Reuse"/>
    <x v="0"/>
    <m/>
    <n v="200.37808089661601"/>
    <n v="1.833326588"/>
  </r>
  <r>
    <n v="1200000"/>
    <n v="88000"/>
    <n v="88000"/>
    <x v="0"/>
    <x v="1"/>
    <s v="BR3-5, BR-7"/>
    <s v="62-304.520 (10), F.A.C."/>
    <n v="0.59"/>
    <n v="0.64"/>
    <s v="US Air Force"/>
    <n v="0.45389539139603002"/>
    <n v="3822.8769662589202"/>
    <n v="7.4053219979221696"/>
    <n v="1.0086504351861401"/>
    <n v="3.36124152666057"/>
    <n v="0.45782178406058999"/>
    <n v="1735.18623685899"/>
    <n v="1740"/>
    <s v="Medical and Health Care"/>
    <n v="1740"/>
    <s v="US Air Force                                  Brevard County"/>
    <s v="US Air Force"/>
    <m/>
    <m/>
    <m/>
    <n v="0"/>
    <n v="1"/>
    <n v="3.36124152666057"/>
    <n v="0.45782178406058999"/>
    <n v="2361.6336782394701"/>
    <m/>
    <n v="-1"/>
    <n v="-1"/>
    <n v="-1"/>
    <n v="-1"/>
    <n v="0"/>
    <m/>
    <m/>
    <s v="Banana River B"/>
    <n v="-1"/>
    <m/>
    <m/>
    <n v="641"/>
    <x v="6"/>
    <s v="Golf Course Pond Reuse"/>
    <x v="0"/>
    <m/>
    <n v="173.723615472456"/>
    <n v="1.9153557811999999"/>
  </r>
  <r>
    <n v="1200000"/>
    <n v="88000"/>
    <n v="88000"/>
    <x v="0"/>
    <x v="1"/>
    <s v="BR3-5, BR-7"/>
    <s v="62-304.520 (10), F.A.C."/>
    <n v="0.59"/>
    <n v="0.64"/>
    <s v="US Air Force"/>
    <n v="0.61776345387502996"/>
    <n v="3820.71184104448"/>
    <n v="7.3086591427127701"/>
    <n v="0.99343297574290002"/>
    <n v="4.5150225151975896"/>
    <n v="0.61370658628828001"/>
    <n v="2360.2961431848798"/>
    <n v="1740"/>
    <s v="Medical and Health Care"/>
    <n v="1740"/>
    <s v="US Air Force                                  Brevard County"/>
    <s v="US Air Force"/>
    <m/>
    <m/>
    <m/>
    <n v="0"/>
    <n v="1"/>
    <n v="4.5150225151975896"/>
    <n v="0.61370658628828001"/>
    <n v="2360.2961431848798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3352699"/>
    <n v="1.9142710001000001"/>
  </r>
  <r>
    <n v="1200000"/>
    <n v="89000"/>
    <n v="89000"/>
    <x v="0"/>
    <x v="1"/>
    <s v="BR3-5, BR-7"/>
    <s v="62-304.520 (10), F.A.C."/>
    <n v="0.59"/>
    <n v="0.64"/>
    <s v="US Air Force"/>
    <n v="8.8873084505100008E-3"/>
    <n v="3863.52702535357"/>
    <n v="9.0212019039982696"/>
    <n v="1.23379723299191"/>
    <n v="8.0174203915239994E-2"/>
    <n v="1.096513657499E-2"/>
    <n v="34.336356381233301"/>
    <n v="1740"/>
    <s v="Medical and Health Care"/>
    <n v="1740"/>
    <s v="US Air Force                                  Brevard County"/>
    <s v="US Air Force"/>
    <m/>
    <m/>
    <m/>
    <n v="0"/>
    <n v="1"/>
    <n v="8.0174203915239994E-2"/>
    <n v="1.096513657499E-2"/>
    <n v="34.336356381232498"/>
    <m/>
    <n v="-1"/>
    <n v="-1"/>
    <n v="-1"/>
    <n v="-1"/>
    <n v="0"/>
    <m/>
    <m/>
    <s v="Banana River B"/>
    <n v="-1"/>
    <m/>
    <m/>
    <n v="641"/>
    <x v="6"/>
    <s v="Golf Course Pond Reuse"/>
    <x v="0"/>
    <m/>
    <n v="66.360204428321197"/>
    <n v="2.78478154E-2"/>
  </r>
  <r>
    <n v="1200000"/>
    <n v="90000"/>
    <n v="90000"/>
    <x v="0"/>
    <x v="1"/>
    <s v="BR3-5, BR-7"/>
    <s v="62-304.520 (10), F.A.C."/>
    <n v="0.59"/>
    <n v="0.64"/>
    <s v="US Air Force"/>
    <n v="5.6213395348699999E-2"/>
    <n v="3831.0423535876298"/>
    <n v="7.2011886581660303"/>
    <n v="0.98223013192899"/>
    <n v="0.40480326502211"/>
    <n v="5.5214490729529997E-2"/>
    <n v="215.35589841986601"/>
    <n v="1740"/>
    <s v="Medical and Health Care"/>
    <n v="1740"/>
    <s v="US Air Force                                  Brevard County"/>
    <s v="US Air Force"/>
    <m/>
    <m/>
    <m/>
    <n v="0"/>
    <n v="1"/>
    <n v="0.40480326502211"/>
    <n v="5.5214490729529997E-2"/>
    <n v="215.35589841986501"/>
    <m/>
    <n v="-1"/>
    <n v="-1"/>
    <n v="-1"/>
    <n v="-1"/>
    <n v="0"/>
    <m/>
    <m/>
    <s v="Banana River B"/>
    <n v="-1"/>
    <m/>
    <m/>
    <n v="641"/>
    <x v="6"/>
    <s v="Golf Course Pond Reuse"/>
    <x v="0"/>
    <m/>
    <n v="89.867534178924203"/>
    <n v="0.17466009599999999"/>
  </r>
  <r>
    <n v="1200000"/>
    <n v="91000"/>
    <n v="91000"/>
    <x v="0"/>
    <x v="1"/>
    <s v="BR3-5, BR-7"/>
    <s v="62-304.520 (10), F.A.C."/>
    <n v="0.59"/>
    <n v="0.64"/>
    <s v="US Air Force"/>
    <n v="0.26778706172019001"/>
    <n v="3788.5026532383499"/>
    <n v="7.39278939012123"/>
    <n v="1.0178548724320799"/>
    <n v="1.97969334869682"/>
    <n v="0.27256836554616998"/>
    <n v="1014.51199382987"/>
    <n v="1730"/>
    <s v="Military"/>
    <n v="1730"/>
    <s v="US Air Force                                  Brevard County"/>
    <s v="US Air Force"/>
    <m/>
    <m/>
    <m/>
    <n v="0"/>
    <n v="1"/>
    <n v="1.97969334869682"/>
    <n v="0.27256836554616998"/>
    <n v="1651.59659451517"/>
    <m/>
    <n v="-1"/>
    <n v="-1"/>
    <n v="-1"/>
    <n v="-1"/>
    <n v="0"/>
    <m/>
    <m/>
    <s v="Banana River B"/>
    <n v="-1"/>
    <m/>
    <m/>
    <n v="641"/>
    <x v="6"/>
    <s v="Golf Course Pond Reuse"/>
    <x v="0"/>
    <m/>
    <n v="198.266402412557"/>
    <n v="1.3394943993999999"/>
  </r>
  <r>
    <n v="1200000"/>
    <n v="91000"/>
    <n v="91000"/>
    <x v="0"/>
    <x v="1"/>
    <s v="BR3-5, BR-7"/>
    <s v="62-304.520 (10), F.A.C."/>
    <n v="0.59"/>
    <n v="0.64"/>
    <s v="US Air Force"/>
    <n v="0.12480841904988001"/>
    <n v="3819.7798045775398"/>
    <n v="7.44743628243583"/>
    <n v="1.0300070771152701"/>
    <n v="0.92950274838559999"/>
    <n v="0.12855355490494999"/>
    <n v="476.74067852801699"/>
    <n v="1730"/>
    <s v="Military"/>
    <n v="1730"/>
    <s v="US Air Force                                  Brevard County"/>
    <s v="US Air Force"/>
    <m/>
    <m/>
    <m/>
    <n v="0"/>
    <n v="1"/>
    <n v="0.92950274838559999"/>
    <n v="0.12855355490494999"/>
    <n v="476.74067852801699"/>
    <m/>
    <n v="-1"/>
    <n v="-1"/>
    <n v="-1"/>
    <n v="-1"/>
    <n v="0"/>
    <m/>
    <m/>
    <s v="Banana River B"/>
    <n v="-1"/>
    <m/>
    <m/>
    <n v="641"/>
    <x v="6"/>
    <s v="Golf Course Pond Reuse"/>
    <x v="0"/>
    <m/>
    <n v="115.72861141312301"/>
    <n v="0.3866509964"/>
  </r>
  <r>
    <n v="1200000"/>
    <n v="91000"/>
    <n v="91000"/>
    <x v="0"/>
    <x v="1"/>
    <s v="BR3-5, BR-7"/>
    <s v="62-304.520 (10), F.A.C."/>
    <n v="0.59"/>
    <n v="0.64"/>
    <s v="US Air Force"/>
    <n v="0.27608658106932998"/>
    <n v="3819.7798045775398"/>
    <n v="7.44743628243583"/>
    <n v="1.0300070771152701"/>
    <n v="2.05613722094941"/>
    <n v="0.28437113239797002"/>
    <n v="1054.5899466835001"/>
    <n v="1730"/>
    <s v="Military"/>
    <n v="1730"/>
    <s v="US Air Force                                  Brevard County"/>
    <s v="US Air Force"/>
    <m/>
    <m/>
    <m/>
    <n v="0"/>
    <n v="1"/>
    <n v="2.05613722094941"/>
    <n v="0.28437113239797002"/>
    <n v="1054.5899466850899"/>
    <m/>
    <n v="-1"/>
    <n v="-1"/>
    <n v="-1"/>
    <n v="-1"/>
    <n v="0"/>
    <m/>
    <m/>
    <s v="Banana River B"/>
    <n v="-1"/>
    <m/>
    <m/>
    <n v="641"/>
    <x v="6"/>
    <s v="Golf Course Pond Reuse"/>
    <x v="0"/>
    <m/>
    <n v="153.433145887682"/>
    <n v="0.85530409299999999"/>
  </r>
  <r>
    <n v="1200000"/>
    <n v="92000"/>
    <n v="92000"/>
    <x v="0"/>
    <x v="1"/>
    <s v="BR3-5, BR-7"/>
    <s v="62-304.520 (10), F.A.C."/>
    <n v="0.59"/>
    <n v="0.64"/>
    <s v="US Air Force"/>
    <n v="0.53649992237005995"/>
    <n v="3830.5437398734098"/>
    <n v="7.2753516268245404"/>
    <n v="0.98738759477991001"/>
    <n v="3.9032255830062699"/>
    <n v="0.52973336794857995"/>
    <n v="2055.0864190772099"/>
    <n v="1740"/>
    <s v="Medical and Health Care"/>
    <n v="1740"/>
    <s v="US Air Force                                  Brevard County"/>
    <s v="US Air Force"/>
    <m/>
    <m/>
    <m/>
    <n v="0"/>
    <n v="1"/>
    <n v="3.9032255830062699"/>
    <n v="0.52973336794857995"/>
    <n v="2055.0864190772099"/>
    <m/>
    <n v="-1"/>
    <n v="-1"/>
    <n v="-1"/>
    <n v="-1"/>
    <n v="0"/>
    <m/>
    <m/>
    <s v="Banana River B"/>
    <n v="-1"/>
    <m/>
    <m/>
    <n v="641"/>
    <x v="6"/>
    <s v="Golf Course Pond Reuse"/>
    <x v="0"/>
    <m/>
    <n v="187.500888872107"/>
    <n v="1.6667367551000001"/>
  </r>
  <r>
    <n v="1200000"/>
    <n v="92000"/>
    <n v="92000"/>
    <x v="0"/>
    <x v="1"/>
    <s v="BR3-5, BR-7"/>
    <s v="62-304.520 (10), F.A.C."/>
    <n v="0.59"/>
    <n v="0.64"/>
    <s v="US Air Force"/>
    <n v="0.21229464750744001"/>
    <n v="3861.41123479916"/>
    <n v="7.16816014558239"/>
    <n v="0.96797381131580995"/>
    <n v="1.52176203138333"/>
    <n v="0.20549565906972"/>
    <n v="819.75693697297504"/>
    <n v="1730"/>
    <s v="Military"/>
    <n v="1730"/>
    <s v="US Air Force                                  Brevard County"/>
    <s v="US Air Force"/>
    <m/>
    <m/>
    <m/>
    <n v="0"/>
    <n v="1"/>
    <n v="1.52176203138333"/>
    <n v="0.20549565906972"/>
    <n v="819.75693697297504"/>
    <m/>
    <n v="-1"/>
    <n v="-1"/>
    <n v="-1"/>
    <n v="-1"/>
    <n v="0"/>
    <m/>
    <m/>
    <s v="Banana River B"/>
    <n v="-1"/>
    <m/>
    <m/>
    <n v="641"/>
    <x v="6"/>
    <s v="Golf Course Pond Reuse"/>
    <x v="0"/>
    <m/>
    <n v="139.016833537401"/>
    <n v="0.66484747519999998"/>
  </r>
  <r>
    <n v="1200000"/>
    <n v="92000"/>
    <n v="92000"/>
    <x v="0"/>
    <x v="1"/>
    <s v="BR3-5, BR-7"/>
    <s v="62-304.520 (10), F.A.C."/>
    <n v="0.59"/>
    <n v="0.64"/>
    <s v="FDOT District 5"/>
    <n v="6.5040200051409994E-2"/>
    <n v="3861.41123479916"/>
    <n v="7.16816014558239"/>
    <n v="0.96797381131580995"/>
    <n v="0.46621856986928001"/>
    <n v="6.2957210332510005E-2"/>
    <n v="251.14695919213401"/>
    <n v="1730"/>
    <s v="Military"/>
    <n v="1730"/>
    <s v="FDOT District 5          US Air Force                                  Brevard County"/>
    <s v="FDOT District 5"/>
    <m/>
    <m/>
    <m/>
    <n v="0"/>
    <n v="1"/>
    <n v="0.46621856986928001"/>
    <n v="6.2957210332510005E-2"/>
    <n v="251.14695919213301"/>
    <m/>
    <n v="-1"/>
    <n v="-1"/>
    <n v="-1"/>
    <n v="-1"/>
    <n v="0"/>
    <m/>
    <m/>
    <s v="Banana River B"/>
    <n v="-1"/>
    <m/>
    <m/>
    <n v="641"/>
    <x v="6"/>
    <s v="Golf Course Pond Reuse"/>
    <x v="0"/>
    <m/>
    <n v="66.651091536897994"/>
    <n v="0.20368772039999999"/>
  </r>
  <r>
    <n v="1200000"/>
    <n v="92000"/>
    <n v="92000"/>
    <x v="0"/>
    <x v="1"/>
    <s v="BR3-5, BR-7"/>
    <s v="62-304.520 (10), F.A.C."/>
    <n v="0.59"/>
    <n v="0.64"/>
    <s v="US Air Force"/>
    <n v="0.22982937341078999"/>
    <n v="3821.3369050964802"/>
    <n v="7.5172682827161799"/>
    <n v="1.02541233264198"/>
    <n v="1.72768905917751"/>
    <n v="0.23566987389881"/>
    <n v="878.25546648987495"/>
    <n v="1730"/>
    <s v="Military"/>
    <n v="1730"/>
    <s v="US Air Force                                  Brevard County"/>
    <s v="US Air Force"/>
    <m/>
    <m/>
    <m/>
    <n v="0"/>
    <n v="1"/>
    <n v="1.72768905917751"/>
    <n v="0.23566987389881"/>
    <n v="2360.6822847366502"/>
    <m/>
    <n v="-1"/>
    <n v="-1"/>
    <n v="-1"/>
    <n v="-1"/>
    <n v="0"/>
    <m/>
    <m/>
    <s v="Banana River B"/>
    <n v="-1"/>
    <m/>
    <m/>
    <n v="641"/>
    <x v="6"/>
    <s v="Golf Course Pond Reuse"/>
    <x v="0"/>
    <m/>
    <n v="138.37763035331699"/>
    <n v="1.9145841724999999"/>
  </r>
  <r>
    <n v="1200000"/>
    <n v="93000"/>
    <n v="93000"/>
    <x v="0"/>
    <x v="1"/>
    <s v="BR3-5, BR-7"/>
    <s v="62-304.520 (10), F.A.C."/>
    <n v="0.59"/>
    <n v="0.64"/>
    <s v="US Air Force"/>
    <n v="0.23811296800439"/>
    <n v="1768.87120197838"/>
    <n v="0"/>
    <n v="0"/>
    <n v="0"/>
    <n v="0"/>
    <n v="421.19117192058201"/>
    <n v="1730"/>
    <s v="Military"/>
    <n v="1730"/>
    <s v="US Air Force                                  Brevard County"/>
    <s v="US Air Force"/>
    <m/>
    <m/>
    <m/>
    <n v="0"/>
    <n v="1"/>
    <n v="0"/>
    <n v="0"/>
    <n v="449.80817773298298"/>
    <m/>
    <n v="-1"/>
    <n v="-1"/>
    <n v="-1"/>
    <n v="-1"/>
    <n v="0"/>
    <m/>
    <m/>
    <s v="Banana River B"/>
    <n v="-1"/>
    <m/>
    <m/>
    <n v="641"/>
    <x v="6"/>
    <s v="Golf Course Pond Reuse"/>
    <x v="0"/>
    <m/>
    <n v="140.20808095400901"/>
    <n v="0.36480793"/>
  </r>
  <r>
    <n v="1200000"/>
    <n v="93000"/>
    <n v="93000"/>
    <x v="0"/>
    <x v="1"/>
    <s v="BR3-5, BR-7"/>
    <s v="62-304.520 (10), F.A.C."/>
    <n v="0.59"/>
    <n v="0.64"/>
    <s v="Brevard County"/>
    <n v="8.3678421971289996E-2"/>
    <n v="3815.11616326991"/>
    <n v="8.1852684331244703"/>
    <n v="1.0952215830918799"/>
    <n v="0.68493034589528001"/>
    <n v="9.164641378202E-2"/>
    <n v="319.24290017959601"/>
    <n v="1700"/>
    <s v="Institutional (Educational,religious,health and military facilities)"/>
    <n v="1700"/>
    <s v="Brevard County"/>
    <s v="Brevard County"/>
    <m/>
    <m/>
    <m/>
    <n v="0"/>
    <n v="1"/>
    <n v="0.68493034589528001"/>
    <n v="9.164641378202E-2"/>
    <n v="386.19331693560702"/>
    <m/>
    <n v="-1"/>
    <n v="-1"/>
    <n v="-1"/>
    <n v="-1"/>
    <n v="0"/>
    <m/>
    <m/>
    <s v="Banana River B"/>
    <n v="-1"/>
    <m/>
    <m/>
    <n v="641"/>
    <x v="6"/>
    <s v="Golf Course Pond Reuse"/>
    <x v="0"/>
    <m/>
    <n v="113.588579658302"/>
    <n v="0.31321436899999999"/>
  </r>
  <r>
    <n v="1200000"/>
    <n v="93000"/>
    <n v="93000"/>
    <x v="0"/>
    <x v="1"/>
    <s v="BR3-5, BR-7"/>
    <s v="62-304.520 (10), F.A.C."/>
    <n v="0.59"/>
    <n v="0.64"/>
    <s v="US Air Force"/>
    <n v="0.61776345369092001"/>
    <n v="3811.62673454787"/>
    <n v="7.2911783582719503"/>
    <n v="0.99104823482821003"/>
    <n v="4.5042235240826196"/>
    <n v="0.61223338032176999"/>
    <n v="2354.6836957149599"/>
    <n v="1740"/>
    <s v="Medical and Health Care"/>
    <n v="1740"/>
    <s v="US Air Force                                  Brevard County"/>
    <s v="US Air Force"/>
    <m/>
    <m/>
    <m/>
    <n v="0"/>
    <n v="1"/>
    <n v="4.5042235240826196"/>
    <n v="0.61223338032176999"/>
    <n v="2354.6836957149599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0372501"/>
    <n v="1.9097191367999999"/>
  </r>
  <r>
    <n v="1200000"/>
    <n v="94000"/>
    <n v="94000"/>
    <x v="0"/>
    <x v="1"/>
    <s v="BR3-5, BR-7"/>
    <s v="62-304.520 (10), F.A.C."/>
    <n v="0.59"/>
    <n v="0.64"/>
    <s v="US Air Force"/>
    <n v="0.19720009529008001"/>
    <n v="1620.1252064170801"/>
    <n v="0"/>
    <n v="0"/>
    <n v="0"/>
    <n v="0"/>
    <n v="319.488845087318"/>
    <n v="1730"/>
    <s v="Military"/>
    <n v="1730"/>
    <s v="US Air Force                                  Brevard County"/>
    <s v="US Air Force"/>
    <m/>
    <m/>
    <m/>
    <n v="0"/>
    <n v="1"/>
    <n v="0"/>
    <n v="0"/>
    <n v="350.17699005067198"/>
    <m/>
    <n v="-1"/>
    <n v="-1"/>
    <n v="-1"/>
    <n v="-1"/>
    <n v="0"/>
    <m/>
    <m/>
    <s v="Banana River B"/>
    <n v="-1"/>
    <m/>
    <m/>
    <n v="641"/>
    <x v="6"/>
    <s v="Golf Course Pond Reuse"/>
    <x v="0"/>
    <m/>
    <n v="129.41525872284501"/>
    <n v="0.28400404709999999"/>
  </r>
  <r>
    <n v="1200000"/>
    <n v="94000"/>
    <n v="94000"/>
    <x v="0"/>
    <x v="1"/>
    <s v="BR3-5, BR-7"/>
    <s v="62-304.520 (10), F.A.C."/>
    <n v="0.59"/>
    <n v="0.64"/>
    <s v="US Air Force"/>
    <n v="0.15459269013035001"/>
    <n v="3859.97566574967"/>
    <n v="7.1734637047968404"/>
    <n v="0.96910812403588997"/>
    <n v="1.10896505167702"/>
    <n v="0.14981703192189"/>
    <n v="596.72402200596105"/>
    <n v="1730"/>
    <s v="Military"/>
    <n v="1730"/>
    <s v="US Air Force                                  Brevard County"/>
    <s v="US Air Force"/>
    <m/>
    <m/>
    <m/>
    <n v="0"/>
    <n v="1"/>
    <n v="1.10896505167702"/>
    <n v="0.14981703192189"/>
    <n v="596.72402200596105"/>
    <m/>
    <n v="-1"/>
    <n v="-1"/>
    <n v="-1"/>
    <n v="-1"/>
    <n v="0"/>
    <m/>
    <m/>
    <s v="Banana River B"/>
    <n v="-1"/>
    <m/>
    <m/>
    <n v="641"/>
    <x v="6"/>
    <s v="Golf Course Pond Reuse"/>
    <x v="0"/>
    <m/>
    <n v="98.8330368024303"/>
    <n v="0.48396108840000002"/>
  </r>
  <r>
    <n v="1200000"/>
    <n v="94000"/>
    <n v="94000"/>
    <x v="0"/>
    <x v="1"/>
    <s v="BR3-5, BR-7"/>
    <s v="62-304.520 (10), F.A.C."/>
    <n v="0.59"/>
    <n v="0.64"/>
    <s v="US Air Force"/>
    <n v="0.13347867752067999"/>
    <n v="3859.97566574967"/>
    <n v="7.1734637047968404"/>
    <n v="0.96910812403588997"/>
    <n v="0.95750444855887995"/>
    <n v="0.12935527077086001"/>
    <n v="515.224447126276"/>
    <n v="1740"/>
    <s v="Medical and Health Care"/>
    <n v="1740"/>
    <s v="US Air Force                                  Brevard County"/>
    <s v="US Air Force"/>
    <m/>
    <m/>
    <m/>
    <n v="0"/>
    <n v="1"/>
    <n v="0.95750444855887995"/>
    <n v="0.12935527077086001"/>
    <n v="515.224447126276"/>
    <m/>
    <n v="-1"/>
    <n v="-1"/>
    <n v="-1"/>
    <n v="-1"/>
    <n v="0"/>
    <m/>
    <m/>
    <s v="Banana River B"/>
    <n v="-1"/>
    <m/>
    <m/>
    <n v="641"/>
    <x v="6"/>
    <s v="Golf Course Pond Reuse"/>
    <x v="0"/>
    <m/>
    <n v="95.289615449086497"/>
    <n v="0.41786248749999999"/>
  </r>
  <r>
    <n v="1200000"/>
    <n v="94000"/>
    <n v="94000"/>
    <x v="0"/>
    <x v="1"/>
    <s v="BR3-5, BR-7"/>
    <s v="62-304.520 (10), F.A.C."/>
    <n v="0.59"/>
    <n v="0.64"/>
    <s v="US Air Force"/>
    <n v="1.6380848853739999E-2"/>
    <n v="3598.1047022928101"/>
    <n v="7.1320171684261204"/>
    <n v="0.97504236450773996"/>
    <n v="0.1168284952583"/>
    <n v="1.5972021598989999E-2"/>
    <n v="58.940009288207698"/>
    <n v="1730"/>
    <s v="Military"/>
    <n v="1730"/>
    <s v="US Air Force                                  Brevard County"/>
    <s v="US Air Force"/>
    <m/>
    <m/>
    <m/>
    <n v="0"/>
    <n v="1"/>
    <n v="0.1168284952583"/>
    <n v="1.5972021598989999E-2"/>
    <n v="1390.21928556528"/>
    <m/>
    <n v="-1"/>
    <n v="-1"/>
    <n v="-1"/>
    <n v="-1"/>
    <n v="0"/>
    <m/>
    <m/>
    <s v="Banana River B"/>
    <n v="-1"/>
    <m/>
    <m/>
    <n v="641"/>
    <x v="6"/>
    <s v="Golf Course Pond Reuse"/>
    <x v="0"/>
    <m/>
    <n v="102.626114890672"/>
    <n v="1.1275095583999999"/>
  </r>
  <r>
    <n v="1200000"/>
    <n v="95000"/>
    <n v="95000"/>
    <x v="0"/>
    <x v="1"/>
    <s v="BR3-5, BR-7"/>
    <s v="62-304.520 (10), F.A.C."/>
    <n v="0.59"/>
    <n v="0.64"/>
    <s v="US Air Force"/>
    <n v="0.60459061530629998"/>
    <n v="3822.3122278742799"/>
    <n v="7.3032728586894802"/>
    <n v="0.99245478809191001"/>
    <n v="4.4154902313849202"/>
    <n v="0.60002885099617997"/>
    <n v="2310.9341017433298"/>
    <n v="1740"/>
    <s v="Medical and Health Care"/>
    <n v="1740"/>
    <s v="US Air Force                                  Brevard County"/>
    <s v="US Air Force"/>
    <m/>
    <m/>
    <m/>
    <n v="0"/>
    <n v="1"/>
    <n v="4.4154902313849202"/>
    <n v="0.60002885099617997"/>
    <n v="2310.9341017433298"/>
    <m/>
    <n v="-1"/>
    <n v="-1"/>
    <n v="-1"/>
    <n v="-1"/>
    <n v="0"/>
    <m/>
    <m/>
    <s v="Banana River B"/>
    <n v="-1"/>
    <m/>
    <m/>
    <n v="641"/>
    <x v="6"/>
    <s v="Golf Course Pond Reuse"/>
    <x v="0"/>
    <m/>
    <n v="196.57924713033799"/>
    <n v="1.8742369032999999"/>
  </r>
  <r>
    <n v="1200000"/>
    <n v="95000"/>
    <n v="95000"/>
    <x v="0"/>
    <x v="1"/>
    <s v="BR3-5, BR-7"/>
    <s v="62-304.520 (10), F.A.C."/>
    <n v="0.59"/>
    <n v="0.64"/>
    <s v="US Air Force"/>
    <n v="0.26970625492681"/>
    <n v="3479.3506989356101"/>
    <n v="6.8847874705619301"/>
    <n v="0.94274658622959995"/>
    <n v="1.85687024465229"/>
    <n v="0.25426465111702001"/>
    <n v="938.40264658691001"/>
    <n v="1730"/>
    <s v="Military"/>
    <n v="1730"/>
    <s v="US Air Force                                  Brevard County"/>
    <s v="US Air Force"/>
    <m/>
    <m/>
    <m/>
    <n v="0"/>
    <n v="1"/>
    <n v="1.85687024465229"/>
    <n v="0.25426465111702001"/>
    <n v="938.40264658691001"/>
    <m/>
    <n v="-1"/>
    <n v="-1"/>
    <n v="-1"/>
    <n v="-1"/>
    <n v="0"/>
    <m/>
    <m/>
    <s v="Banana River B"/>
    <n v="-1"/>
    <m/>
    <m/>
    <n v="641"/>
    <x v="6"/>
    <s v="Golf Course Pond Reuse"/>
    <x v="0"/>
    <m/>
    <n v="143.671275557196"/>
    <n v="0.7610727061"/>
  </r>
  <r>
    <n v="1200000"/>
    <n v="96000"/>
    <n v="96000"/>
    <x v="0"/>
    <x v="1"/>
    <s v="BR3-5, BR-7"/>
    <s v="62-304.520 (10), F.A.C."/>
    <n v="0.59"/>
    <n v="0.64"/>
    <s v="US Air Force"/>
    <n v="7.6880116763000002E-3"/>
    <n v="3876.1172006303"/>
    <n v="8.5590920708068001"/>
    <n v="1.1497585937533901"/>
    <n v="6.5802399778899998E-2"/>
    <n v="8.8393574937000001E-3"/>
    <n v="29.799634297160701"/>
    <n v="1740"/>
    <s v="Medical and Health Care"/>
    <n v="1740"/>
    <s v="US Air Force                                  Brevard County"/>
    <s v="US Air Force"/>
    <m/>
    <m/>
    <m/>
    <n v="0"/>
    <n v="1"/>
    <n v="6.5802399778899998E-2"/>
    <n v="8.8393574937000001E-3"/>
    <n v="29.799634297160299"/>
    <m/>
    <n v="-1"/>
    <n v="-1"/>
    <n v="-1"/>
    <n v="-1"/>
    <n v="0"/>
    <m/>
    <m/>
    <s v="Banana River B"/>
    <n v="-1"/>
    <m/>
    <m/>
    <n v="641"/>
    <x v="6"/>
    <s v="Golf Course Pond Reuse"/>
    <x v="0"/>
    <m/>
    <n v="45.331346738279699"/>
    <n v="2.4168397599999999E-2"/>
  </r>
  <r>
    <n v="1200000"/>
    <n v="96000"/>
    <n v="96000"/>
    <x v="0"/>
    <x v="1"/>
    <s v="BR3-5, BR-7"/>
    <s v="62-304.520 (10), F.A.C."/>
    <n v="0.59"/>
    <n v="0.64"/>
    <s v="US Air Force"/>
    <n v="0.38139842167398003"/>
    <n v="3834.0457557893001"/>
    <n v="7.25118965282992"/>
    <n v="0.98276240453621999"/>
    <n v="2.7655922888480902"/>
    <n v="0.37482402997065001"/>
    <n v="1462.29899988389"/>
    <n v="1740"/>
    <s v="Medical and Health Care"/>
    <n v="1740"/>
    <s v="US Air Force                                  Brevard County"/>
    <s v="US Air Force"/>
    <m/>
    <m/>
    <m/>
    <n v="0"/>
    <n v="1"/>
    <n v="2.7655922888480902"/>
    <n v="0.37482402997065001"/>
    <n v="1684.97540644681"/>
    <m/>
    <n v="-1"/>
    <n v="-1"/>
    <n v="-1"/>
    <n v="-1"/>
    <n v="0"/>
    <m/>
    <m/>
    <s v="Banana River B"/>
    <n v="-1"/>
    <m/>
    <m/>
    <n v="641"/>
    <x v="6"/>
    <s v="Golf Course Pond Reuse"/>
    <x v="0"/>
    <m/>
    <n v="224.31335500069699"/>
    <n v="1.3665656176000001"/>
  </r>
  <r>
    <n v="1200000"/>
    <n v="96000"/>
    <n v="96000"/>
    <x v="0"/>
    <x v="1"/>
    <s v="BR3-5, BR-7"/>
    <s v="62-304.520 (10), F.A.C."/>
    <n v="0.59"/>
    <n v="0.64"/>
    <s v="US Air Force"/>
    <n v="0.15596116508282001"/>
    <n v="3849.0425843481898"/>
    <n v="7.5800210165080601"/>
    <n v="1.0532416578750901"/>
    <n v="1.18218890908689"/>
    <n v="0.16426479607596001"/>
    <n v="600.30116590835098"/>
    <n v="1730"/>
    <s v="Military"/>
    <n v="1730"/>
    <s v="US Air Force                                  Brevard County"/>
    <s v="US Air Force"/>
    <m/>
    <m/>
    <m/>
    <n v="0"/>
    <n v="1"/>
    <n v="1.18218890908689"/>
    <n v="0.16426479607596001"/>
    <n v="600.30116590835098"/>
    <m/>
    <n v="-1"/>
    <n v="-1"/>
    <n v="-1"/>
    <n v="-1"/>
    <n v="0"/>
    <m/>
    <m/>
    <s v="Banana River B"/>
    <n v="-1"/>
    <m/>
    <m/>
    <n v="641"/>
    <x v="6"/>
    <s v="Golf Course Pond Reuse"/>
    <x v="0"/>
    <m/>
    <n v="100.89651876660901"/>
    <n v="0.48686225950000001"/>
  </r>
  <r>
    <n v="1200000"/>
    <n v="96000"/>
    <n v="96000"/>
    <x v="0"/>
    <x v="1"/>
    <s v="BR3-5, BR-7"/>
    <s v="62-304.520 (10), F.A.C."/>
    <n v="0.59"/>
    <n v="0.64"/>
    <s v="US Air Force"/>
    <n v="0.28177300081264001"/>
    <n v="3604.0754070256698"/>
    <n v="7.0268741920964599"/>
    <n v="0.95721720517427"/>
    <n v="1.9799834274399599"/>
    <n v="0.26971796433144002"/>
    <n v="1015.53114259268"/>
    <n v="1730"/>
    <s v="Military"/>
    <n v="1730"/>
    <s v="US Air Force                                  Brevard County"/>
    <s v="US Air Force"/>
    <m/>
    <m/>
    <m/>
    <n v="0"/>
    <n v="1"/>
    <n v="1.9799834274399599"/>
    <n v="0.26971796433144002"/>
    <n v="1400.4132511989701"/>
    <m/>
    <n v="-1"/>
    <n v="-1"/>
    <n v="-1"/>
    <n v="-1"/>
    <n v="0"/>
    <m/>
    <m/>
    <s v="Banana River B"/>
    <n v="-1"/>
    <m/>
    <m/>
    <n v="641"/>
    <x v="6"/>
    <s v="Golf Course Pond Reuse"/>
    <x v="0"/>
    <m/>
    <n v="163.94583080897601"/>
    <n v="1.1357771704999999"/>
  </r>
  <r>
    <n v="1200000"/>
    <n v="97000"/>
    <n v="97000"/>
    <x v="0"/>
    <x v="1"/>
    <s v="BR3-5, BR-7"/>
    <s v="62-304.520 (10), F.A.C."/>
    <n v="0.59"/>
    <n v="0.64"/>
    <s v="US Air Force"/>
    <n v="3.2253234469090002E-2"/>
    <n v="3864.2509697974401"/>
    <n v="8.9441302326480496"/>
    <n v="1.21945074908637"/>
    <n v="0.28847712951572002"/>
    <n v="3.9331230933789998E-2"/>
    <n v="124.63459257630799"/>
    <n v="1740"/>
    <s v="Medical and Health Care"/>
    <n v="1740"/>
    <s v="US Air Force                                  Brevard County"/>
    <s v="US Air Force"/>
    <m/>
    <m/>
    <m/>
    <n v="0"/>
    <n v="1"/>
    <n v="0.28847712951572002"/>
    <n v="3.9331230933789998E-2"/>
    <n v="124.634592576309"/>
    <m/>
    <n v="-1"/>
    <n v="-1"/>
    <n v="-1"/>
    <n v="-1"/>
    <n v="0"/>
    <m/>
    <m/>
    <s v="Banana River B"/>
    <n v="-1"/>
    <m/>
    <m/>
    <n v="641"/>
    <x v="6"/>
    <s v="Golf Course Pond Reuse"/>
    <x v="0"/>
    <m/>
    <n v="105.244259085328"/>
    <n v="0.1010823946"/>
  </r>
  <r>
    <n v="1200000"/>
    <n v="97000"/>
    <n v="97000"/>
    <x v="0"/>
    <x v="1"/>
    <s v="BR3-5, BR-7"/>
    <s v="62-304.520 (10), F.A.C."/>
    <n v="0.59"/>
    <n v="0.64"/>
    <s v="US Air Force"/>
    <n v="0.59099457311220005"/>
    <n v="3821.11705034028"/>
    <n v="7.3294107098784496"/>
    <n v="0.99700653049475996"/>
    <n v="4.3316419536486501"/>
    <n v="0.58922544887982997"/>
    <n v="2258.2594399776299"/>
    <n v="1740"/>
    <s v="Medical and Health Care"/>
    <n v="1740"/>
    <s v="US Air Force                                  Brevard County"/>
    <s v="US Air Force"/>
    <m/>
    <m/>
    <m/>
    <n v="0"/>
    <n v="1"/>
    <n v="4.3316419536486501"/>
    <n v="0.58922544887982997"/>
    <n v="2360.5464660634302"/>
    <m/>
    <n v="-1"/>
    <n v="-1"/>
    <n v="-1"/>
    <n v="-1"/>
    <n v="0"/>
    <m/>
    <m/>
    <s v="Banana River B"/>
    <n v="-1"/>
    <m/>
    <m/>
    <n v="641"/>
    <x v="6"/>
    <s v="Golf Course Pond Reuse"/>
    <x v="0"/>
    <m/>
    <n v="196.096150532975"/>
    <n v="1.9144740195000001"/>
  </r>
  <r>
    <n v="1200000"/>
    <n v="97000"/>
    <n v="97000"/>
    <x v="0"/>
    <x v="1"/>
    <s v="BR3-5, BR-7"/>
    <s v="62-304.520 (10), F.A.C."/>
    <n v="0.59"/>
    <n v="0.64"/>
    <s v="US Air Force"/>
    <n v="3.0030682097860001E-2"/>
    <n v="3823.7254900176699"/>
    <n v="7.6209506234512201"/>
    <n v="1.0411998704040899"/>
    <n v="0.22886234545639"/>
    <n v="3.1267942308440003E-2"/>
    <n v="114.829084620223"/>
    <n v="1740"/>
    <s v="Medical and Health Care"/>
    <n v="1740"/>
    <s v="US Air Force                                  Brevard County"/>
    <s v="US Air Force"/>
    <m/>
    <m/>
    <m/>
    <n v="0"/>
    <n v="1"/>
    <n v="0.22886234545639"/>
    <n v="3.1267942308440003E-2"/>
    <n v="2362.15786503134"/>
    <m/>
    <n v="-1"/>
    <n v="-1"/>
    <n v="-1"/>
    <n v="-1"/>
    <n v="0"/>
    <m/>
    <m/>
    <s v="Banana River B"/>
    <n v="-1"/>
    <m/>
    <m/>
    <n v="641"/>
    <x v="6"/>
    <s v="Golf Course Pond Reuse"/>
    <x v="0"/>
    <m/>
    <n v="66.066662854559496"/>
    <n v="1.9157809124"/>
  </r>
  <r>
    <n v="1200000"/>
    <n v="97000"/>
    <n v="97000"/>
    <x v="0"/>
    <x v="1"/>
    <s v="BR3-5, BR-7"/>
    <s v="62-304.520 (10), F.A.C."/>
    <n v="0.59"/>
    <n v="0.64"/>
    <s v="US Air Force"/>
    <n v="0.39910890070852001"/>
    <n v="3834.05198577799"/>
    <n v="7.63577404119716"/>
    <n v="1.05099440644175"/>
    <n v="3.0475053836409201"/>
    <n v="0.41946122220578003"/>
    <n v="1530.2042733031999"/>
    <n v="1730"/>
    <s v="Military"/>
    <n v="1730"/>
    <s v="US Air Force                                  Brevard County"/>
    <s v="US Air Force"/>
    <m/>
    <m/>
    <m/>
    <n v="0"/>
    <n v="1"/>
    <n v="3.0475053836409201"/>
    <n v="0.41946122220578003"/>
    <n v="1530.2042733031999"/>
    <m/>
    <n v="-1"/>
    <n v="-1"/>
    <n v="-1"/>
    <n v="-1"/>
    <n v="0"/>
    <m/>
    <m/>
    <s v="Banana River B"/>
    <n v="-1"/>
    <m/>
    <m/>
    <n v="641"/>
    <x v="6"/>
    <s v="Golf Course Pond Reuse"/>
    <x v="0"/>
    <m/>
    <n v="165.36005629278799"/>
    <n v="1.2410415842"/>
  </r>
  <r>
    <n v="1200000"/>
    <n v="99000"/>
    <n v="99000"/>
    <x v="0"/>
    <x v="1"/>
    <s v="BR3-5, BR-7"/>
    <s v="62-304.520 (10), F.A.C."/>
    <n v="0.59"/>
    <n v="0.64"/>
    <s v="Brevard County"/>
    <n v="4.8894340169870001E-2"/>
    <n v="3829.7838935365698"/>
    <n v="8.5981176965894601"/>
    <n v="1.1981231795868199"/>
    <n v="0.42039929147763"/>
    <n v="5.8581442308119999E-2"/>
    <n v="187.25475646767001"/>
    <n v="1700"/>
    <s v="Institutional (Educational,religious,health and military facilities)"/>
    <n v="1700"/>
    <s v="Brevard County"/>
    <s v="Brevard County"/>
    <m/>
    <m/>
    <m/>
    <n v="0"/>
    <n v="1"/>
    <n v="0.42039929147763"/>
    <n v="5.8581442308119999E-2"/>
    <n v="563.78957192071096"/>
    <m/>
    <n v="-1"/>
    <n v="-1"/>
    <n v="-1"/>
    <n v="-1"/>
    <n v="0"/>
    <m/>
    <m/>
    <s v="Banana River B"/>
    <n v="-1"/>
    <m/>
    <m/>
    <n v="641"/>
    <x v="6"/>
    <s v="Golf Course Pond Reuse"/>
    <x v="0"/>
    <m/>
    <n v="81.150628366891098"/>
    <n v="0.4572502611"/>
  </r>
  <r>
    <n v="1200000"/>
    <n v="99000"/>
    <n v="99000"/>
    <x v="0"/>
    <x v="1"/>
    <s v="BR3-5, BR-7"/>
    <s v="62-304.520 (10), F.A.C."/>
    <n v="0.59"/>
    <n v="0.64"/>
    <s v="Brevard County"/>
    <n v="9.5496903580599996E-3"/>
    <n v="3861.7231725612701"/>
    <n v="10.385679340755599"/>
    <n v="1.86809523430733"/>
    <n v="9.9180021862379994E-2"/>
    <n v="1.7839731047010001E-2"/>
    <n v="36.878260546528402"/>
    <n v="1700"/>
    <s v="Institutional (Educational,religious,health and military facilities)"/>
    <n v="1700"/>
    <s v="Brevard County"/>
    <s v="Brevard County"/>
    <m/>
    <m/>
    <m/>
    <n v="0"/>
    <n v="1"/>
    <n v="9.9180021862379994E-2"/>
    <n v="1.7839731047010001E-2"/>
    <n v="42.505838946395997"/>
    <m/>
    <n v="-1"/>
    <n v="-1"/>
    <n v="-1"/>
    <n v="-1"/>
    <n v="0"/>
    <m/>
    <m/>
    <s v="Banana River B"/>
    <n v="-1"/>
    <m/>
    <m/>
    <n v="641"/>
    <x v="6"/>
    <s v="Golf Course Pond Reuse"/>
    <x v="0"/>
    <m/>
    <n v="25.068770344096698"/>
    <n v="3.4473510899999997E-2"/>
  </r>
  <r>
    <n v="1200000"/>
    <n v="99000"/>
    <n v="99000"/>
    <x v="0"/>
    <x v="1"/>
    <s v="BR3-5, BR-7"/>
    <s v="62-304.520 (10), F.A.C."/>
    <n v="0.59"/>
    <n v="0.64"/>
    <s v="US Air Force"/>
    <n v="0.15122902722090001"/>
    <n v="3829.4688585394902"/>
    <n v="7.6818976017621496"/>
    <n v="1.0482838500100899"/>
    <n v="1.16172590152509"/>
    <n v="0.15853094688840999"/>
    <n v="579.12685024967698"/>
    <n v="1730"/>
    <s v="Military"/>
    <n v="1730"/>
    <s v="US Air Force                                  Brevard County"/>
    <s v="US Air Force"/>
    <m/>
    <m/>
    <m/>
    <n v="0"/>
    <n v="1"/>
    <n v="1.16172590152509"/>
    <n v="0.15853094688840999"/>
    <n v="579.12685024967698"/>
    <m/>
    <n v="-1"/>
    <n v="-1"/>
    <n v="-1"/>
    <n v="-1"/>
    <n v="0"/>
    <m/>
    <m/>
    <s v="Banana River B"/>
    <n v="-1"/>
    <m/>
    <m/>
    <n v="641"/>
    <x v="6"/>
    <s v="Golf Course Pond Reuse"/>
    <x v="0"/>
    <m/>
    <n v="125.366042411286"/>
    <n v="0.46968925410000001"/>
  </r>
  <r>
    <n v="1200000"/>
    <n v="99000"/>
    <n v="99000"/>
    <x v="0"/>
    <x v="1"/>
    <s v="BR3-5, BR-7"/>
    <s v="62-304.520 (10), F.A.C."/>
    <n v="0.59"/>
    <n v="0.64"/>
    <s v="US Air Force"/>
    <n v="8.112948814965E-2"/>
    <n v="3902.4666580926"/>
    <n v="7.5460529833992398"/>
    <n v="1.02080199130847"/>
    <n v="0.61220741609331997"/>
    <n v="8.2817143056999998E-2"/>
    <n v="316.60512249212798"/>
    <n v="1740"/>
    <s v="Medical and Health Care"/>
    <n v="1740"/>
    <s v="US Air Force                                  Brevard County"/>
    <s v="US Air Force"/>
    <m/>
    <m/>
    <m/>
    <n v="0"/>
    <n v="1"/>
    <n v="0.61220741609331997"/>
    <n v="8.2817143056999998E-2"/>
    <n v="916.78699975473603"/>
    <m/>
    <n v="-1"/>
    <n v="-1"/>
    <n v="-1"/>
    <n v="-1"/>
    <n v="0"/>
    <m/>
    <m/>
    <s v="Banana River B"/>
    <n v="-1"/>
    <m/>
    <m/>
    <n v="641"/>
    <x v="6"/>
    <s v="Golf Course Pond Reuse"/>
    <x v="0"/>
    <m/>
    <n v="97.944539950949405"/>
    <n v="0.74354176780000003"/>
  </r>
  <r>
    <n v="1200000"/>
    <n v="100000"/>
    <n v="100000"/>
    <x v="0"/>
    <x v="1"/>
    <s v="BR3-5, BR-7"/>
    <s v="62-304.520 (10), F.A.C."/>
    <n v="0.59"/>
    <n v="0.64"/>
    <s v="US Air Force"/>
    <n v="2.470675256622E-2"/>
    <n v="3819.7798045775398"/>
    <n v="7.44743628243583"/>
    <n v="1.0300070771152701"/>
    <n v="0.18400196548288"/>
    <n v="2.544812999575E-2"/>
    <n v="94.374354489168397"/>
    <n v="1730"/>
    <s v="Military"/>
    <n v="1730"/>
    <s v="US Air Force                                  Brevard County"/>
    <s v="US Air Force"/>
    <m/>
    <m/>
    <m/>
    <n v="0"/>
    <n v="1"/>
    <n v="0.18400196548288"/>
    <n v="2.544812999575E-2"/>
    <n v="94.374354521316803"/>
    <m/>
    <n v="-1"/>
    <n v="-1"/>
    <n v="-1"/>
    <n v="-1"/>
    <n v="0"/>
    <m/>
    <m/>
    <s v="Banana River B"/>
    <n v="-1"/>
    <m/>
    <m/>
    <n v="641"/>
    <x v="6"/>
    <s v="Golf Course Pond Reuse"/>
    <x v="0"/>
    <m/>
    <n v="42.385922621157903"/>
    <n v="7.6540433500000005E-2"/>
  </r>
  <r>
    <n v="1200000"/>
    <n v="100000"/>
    <n v="100000"/>
    <x v="0"/>
    <x v="1"/>
    <s v="BR3-5, BR-7"/>
    <s v="62-304.520 (10), F.A.C."/>
    <n v="0.59"/>
    <n v="0.64"/>
    <s v="US Air Force"/>
    <n v="0.41922122583834998"/>
    <n v="3814.0058547112199"/>
    <n v="7.4038137761372704"/>
    <n v="1.00843159418248"/>
    <n v="3.10383588711113"/>
    <n v="0.42275592908729998"/>
    <n v="1598.91220976668"/>
    <n v="1740"/>
    <s v="Medical and Health Care"/>
    <n v="1740"/>
    <s v="US Air Force                                  Brevard County"/>
    <s v="US Air Force"/>
    <m/>
    <m/>
    <m/>
    <n v="0"/>
    <n v="1"/>
    <n v="3.10383588711113"/>
    <n v="0.42275592908729998"/>
    <n v="2356.1534290282698"/>
    <m/>
    <n v="-1"/>
    <n v="-1"/>
    <n v="-1"/>
    <n v="-1"/>
    <n v="0"/>
    <m/>
    <m/>
    <s v="Banana River B"/>
    <n v="-1"/>
    <m/>
    <m/>
    <n v="641"/>
    <x v="6"/>
    <s v="Golf Course Pond Reuse"/>
    <x v="0"/>
    <m/>
    <n v="232.17964796778699"/>
    <n v="1.9109111347000001"/>
  </r>
  <r>
    <n v="1200000"/>
    <n v="100000"/>
    <n v="100000"/>
    <x v="0"/>
    <x v="1"/>
    <s v="BR3-5, BR-7"/>
    <s v="62-304.520 (10), F.A.C."/>
    <n v="0.59"/>
    <n v="0.64"/>
    <s v="US Air Force"/>
    <n v="0.61776345373694996"/>
    <n v="3817.7626771454002"/>
    <n v="7.6348535713137196"/>
    <n v="1.04279072165098"/>
    <n v="4.7165335109906801"/>
    <n v="0.64419799773195996"/>
    <n v="2358.4742569813802"/>
    <n v="1730"/>
    <s v="Military"/>
    <n v="1730"/>
    <s v="US Air Force                                  Brevard County"/>
    <s v="US Air Force"/>
    <m/>
    <m/>
    <m/>
    <n v="0"/>
    <n v="1"/>
    <n v="4.7165335109906801"/>
    <n v="0.64419799773195996"/>
    <n v="2358.4742569813802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117499"/>
    <n v="1.9127933958000001"/>
  </r>
  <r>
    <n v="1200000"/>
    <n v="100000"/>
    <n v="100000"/>
    <x v="0"/>
    <x v="1"/>
    <s v="BR3-5, BR-7"/>
    <s v="62-304.520 (10), F.A.C."/>
    <n v="0.59"/>
    <n v="0.64"/>
    <s v="US Air Force"/>
    <n v="0.50752876498535004"/>
    <n v="3822.3893800505198"/>
    <n v="7.6306994703335898"/>
    <n v="1.0457135314745001"/>
    <n v="3.8727994781527699"/>
    <n v="0.53072969715772"/>
    <n v="1939.97256135016"/>
    <n v="1730"/>
    <s v="Military"/>
    <n v="1730"/>
    <s v="US Air Force                                  Brevard County"/>
    <s v="US Air Force"/>
    <m/>
    <m/>
    <m/>
    <n v="0"/>
    <n v="1"/>
    <n v="3.8727994781527699"/>
    <n v="0.53072969715772"/>
    <n v="1939.97256135016"/>
    <m/>
    <n v="-1"/>
    <n v="-1"/>
    <n v="-1"/>
    <n v="-1"/>
    <n v="0"/>
    <m/>
    <m/>
    <s v="Banana River B"/>
    <n v="-1"/>
    <m/>
    <m/>
    <n v="641"/>
    <x v="6"/>
    <s v="Golf Course Pond Reuse"/>
    <x v="0"/>
    <m/>
    <n v="183.36616957070299"/>
    <n v="1.5733759622000001"/>
  </r>
  <r>
    <n v="1200000"/>
    <n v="100000"/>
    <n v="100000"/>
    <x v="0"/>
    <x v="1"/>
    <s v="BR3-5, BR-7"/>
    <s v="62-304.520 (10), F.A.C."/>
    <n v="0.59"/>
    <n v="0.64"/>
    <s v="US Air Force"/>
    <n v="1.5719683134179999E-2"/>
    <n v="3822.3893800505198"/>
    <n v="7.6306994703335898"/>
    <n v="1.0457135314745001"/>
    <n v="0.11995217776585999"/>
    <n v="1.643828536391E-2"/>
    <n v="60.086749869883398"/>
    <n v="1730"/>
    <s v="Military"/>
    <n v="1730"/>
    <s v="US Air Force                                  Brevard County"/>
    <s v="US Air Force"/>
    <m/>
    <m/>
    <m/>
    <n v="0"/>
    <n v="1"/>
    <n v="0.11995217776585999"/>
    <n v="1.643828536391E-2"/>
    <n v="60.086749869884102"/>
    <m/>
    <n v="-1"/>
    <n v="-1"/>
    <n v="-1"/>
    <n v="-1"/>
    <n v="0"/>
    <m/>
    <m/>
    <s v="Banana River B"/>
    <n v="-1"/>
    <m/>
    <m/>
    <n v="641"/>
    <x v="6"/>
    <s v="Golf Course Pond Reuse"/>
    <x v="0"/>
    <m/>
    <n v="34.597065226648901"/>
    <n v="4.8732157200000001E-2"/>
  </r>
  <r>
    <n v="1200000"/>
    <n v="100000"/>
    <n v="100000"/>
    <x v="0"/>
    <x v="1"/>
    <s v="BR3-5, BR-7"/>
    <s v="62-304.520 (10), F.A.C."/>
    <n v="0.59"/>
    <n v="0.64"/>
    <s v="US Air Force"/>
    <n v="0.61776345387502996"/>
    <n v="3817.0779417693702"/>
    <n v="7.3016671089584397"/>
    <n v="0.99247911793708998"/>
    <n v="4.5107030922759099"/>
    <n v="0.61311732779565997"/>
    <n v="2358.0512530176502"/>
    <n v="1740"/>
    <s v="Medical and Health Care"/>
    <n v="1740"/>
    <s v="US Air Force                                  Brevard County"/>
    <s v="US Air Force"/>
    <m/>
    <m/>
    <m/>
    <n v="0"/>
    <n v="1"/>
    <n v="4.5107030922759099"/>
    <n v="0.61311732779565997"/>
    <n v="2358.0512530176502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3352699"/>
    <n v="1.9124503268999999"/>
  </r>
  <r>
    <n v="1200000"/>
    <n v="100000"/>
    <n v="100000"/>
    <x v="0"/>
    <x v="1"/>
    <s v="BR3-5, BR-7"/>
    <s v="62-304.520 (10), F.A.C."/>
    <n v="0.59"/>
    <n v="0.64"/>
    <s v="US Air Force"/>
    <n v="9.8738845013200006E-3"/>
    <n v="3769.6613447366199"/>
    <n v="7.5166873999012997"/>
    <n v="1.02487365019919"/>
    <n v="7.4218903219190002E-2"/>
    <n v="1.011948405051E-2"/>
    <n v="37.2212007270426"/>
    <n v="1730"/>
    <s v="Military"/>
    <n v="1730"/>
    <s v="US Air Force                                  Brevard County"/>
    <s v="US Air Force"/>
    <m/>
    <m/>
    <m/>
    <n v="0"/>
    <n v="1"/>
    <n v="7.4218903219190002E-2"/>
    <n v="1.011948405051E-2"/>
    <n v="2105.69533522249"/>
    <m/>
    <n v="-1"/>
    <n v="-1"/>
    <n v="-1"/>
    <n v="-1"/>
    <n v="0"/>
    <m/>
    <m/>
    <s v="Banana River B"/>
    <n v="-1"/>
    <m/>
    <m/>
    <n v="641"/>
    <x v="6"/>
    <s v="Golf Course Pond Reuse"/>
    <x v="0"/>
    <m/>
    <n v="30.7534005011522"/>
    <n v="1.7077821047999999"/>
  </r>
  <r>
    <n v="1200000"/>
    <n v="100000"/>
    <n v="100000"/>
    <x v="0"/>
    <x v="1"/>
    <s v="BR3-5, BR-7"/>
    <s v="62-304.520 (10), F.A.C."/>
    <n v="0.59"/>
    <n v="0.64"/>
    <s v="US Air Force"/>
    <n v="6.8722726289290006E-2"/>
    <n v="3867.1431388475198"/>
    <n v="8.6800013146178507"/>
    <n v="1.1715574763008001"/>
    <n v="0.59651335453523002"/>
    <n v="8.0512623776000006E-2"/>
    <n v="265.76061945255498"/>
    <n v="1740"/>
    <s v="Medical and Health Care"/>
    <n v="1740"/>
    <s v="US Air Force                                  Brevard County"/>
    <s v="US Air Force"/>
    <m/>
    <m/>
    <m/>
    <n v="0"/>
    <n v="1"/>
    <n v="0.59651335453523002"/>
    <n v="8.0512623776000006E-2"/>
    <n v="265.760619452556"/>
    <m/>
    <n v="-1"/>
    <n v="-1"/>
    <n v="-1"/>
    <n v="-1"/>
    <n v="0"/>
    <m/>
    <m/>
    <s v="Banana River B"/>
    <n v="-1"/>
    <m/>
    <m/>
    <n v="641"/>
    <x v="6"/>
    <s v="Golf Course Pond Reuse"/>
    <x v="0"/>
    <m/>
    <n v="110.223826490428"/>
    <n v="0.21553983739999999"/>
  </r>
  <r>
    <n v="1200000"/>
    <n v="100000"/>
    <n v="100000"/>
    <x v="0"/>
    <x v="1"/>
    <s v="BR3-5, BR-7"/>
    <s v="62-304.520 (10), F.A.C."/>
    <n v="0.59"/>
    <n v="0.64"/>
    <s v="US Air Force"/>
    <n v="0.59936150895470997"/>
    <n v="3817.1757102645702"/>
    <n v="7.3208308626476803"/>
    <n v="0.99604780543551996"/>
    <n v="4.3878242326387698"/>
    <n v="0.59699271565685996"/>
    <n v="2287.86819364946"/>
    <n v="1740"/>
    <s v="Medical and Health Care"/>
    <n v="1740"/>
    <s v="US Air Force                                  Brevard County"/>
    <s v="US Air Force"/>
    <m/>
    <m/>
    <m/>
    <n v="0"/>
    <n v="1"/>
    <n v="4.3878242326387698"/>
    <n v="0.59699271565685996"/>
    <n v="2358.1116497667699"/>
    <m/>
    <n v="-1"/>
    <n v="-1"/>
    <n v="-1"/>
    <n v="-1"/>
    <n v="0"/>
    <m/>
    <m/>
    <s v="Banana River B"/>
    <n v="-1"/>
    <m/>
    <m/>
    <n v="641"/>
    <x v="6"/>
    <s v="Golf Course Pond Reuse"/>
    <x v="0"/>
    <m/>
    <n v="194.24016719992801"/>
    <n v="1.9124993104000001"/>
  </r>
  <r>
    <n v="1200000"/>
    <n v="110000"/>
    <n v="110000"/>
    <x v="0"/>
    <x v="1"/>
    <s v="BR3-5, BR-7"/>
    <s v="62-304.520 (10), F.A.C."/>
    <n v="0.59"/>
    <n v="0.64"/>
    <s v="US Air Force"/>
    <n v="0.36304025089512998"/>
    <n v="2089.3571371848702"/>
    <n v="0.65272054861736994"/>
    <n v="8.2746001898619997E-2"/>
    <n v="0.23696383173446001"/>
    <n v="3.0040129289840001E-2"/>
    <n v="758.52073929313894"/>
    <n v="1740"/>
    <s v="Medical and Health Care"/>
    <n v="1740"/>
    <s v="US Air Force                                  Brevard County"/>
    <s v="US Air Force"/>
    <m/>
    <m/>
    <m/>
    <n v="0"/>
    <n v="1"/>
    <n v="0.23696383173446001"/>
    <n v="3.0040129289840001E-2"/>
    <n v="758.52073929313894"/>
    <m/>
    <n v="-1"/>
    <n v="-1"/>
    <n v="-1"/>
    <n v="-1"/>
    <n v="0"/>
    <m/>
    <m/>
    <s v="Banana River B"/>
    <n v="-1"/>
    <m/>
    <m/>
    <n v="641"/>
    <x v="6"/>
    <s v="Golf Course Pond Reuse"/>
    <x v="0"/>
    <m/>
    <n v="158.78163736098"/>
    <n v="0.61518308129999999"/>
  </r>
  <r>
    <n v="1200000"/>
    <n v="1800000"/>
    <n v="1800000"/>
    <x v="0"/>
    <x v="1"/>
    <s v="BR3-5, BR-7"/>
    <s v="62-304.520 (10), F.A.C."/>
    <n v="0.59"/>
    <n v="0.64"/>
    <s v="US Air Force"/>
    <n v="9.8539402645000003E-3"/>
    <n v="2982.2180885552998"/>
    <n v="5.8334926181639499"/>
    <n v="0.80600816549174004"/>
    <n v="5.7482887792789997E-2"/>
    <n v="7.9423563154500006E-3"/>
    <n v="29.3865989003382"/>
    <n v="1820"/>
    <s v="Golf Course"/>
    <n v="1820"/>
    <s v="US Air Force                                  Brevard County"/>
    <s v="US Air Force"/>
    <m/>
    <m/>
    <m/>
    <n v="0"/>
    <n v="1"/>
    <n v="5.7482887792789997E-2"/>
    <n v="7.9423563154500006E-3"/>
    <n v="1470.6999557978199"/>
    <m/>
    <n v="-1"/>
    <n v="-1"/>
    <n v="-1"/>
    <n v="-1"/>
    <n v="0"/>
    <m/>
    <m/>
    <s v="Banana River B"/>
    <n v="-1"/>
    <m/>
    <m/>
    <n v="641"/>
    <x v="6"/>
    <s v="Golf Course Pond Reuse"/>
    <x v="0"/>
    <m/>
    <n v="46.525553694631803"/>
    <n v="1.1927817971000001"/>
  </r>
  <r>
    <n v="1200000"/>
    <n v="1800000"/>
    <n v="1800000"/>
    <x v="0"/>
    <x v="1"/>
    <s v="BR3-5, BR-7"/>
    <s v="62-304.520 (10), F.A.C."/>
    <n v="0.59"/>
    <n v="0.64"/>
    <s v="Brevard County"/>
    <n v="0.61776345359886997"/>
    <n v="3831.6274995025101"/>
    <n v="9.5243428763515201"/>
    <n v="1.3998656268766301"/>
    <n v="5.8837909485547302"/>
    <n v="0.86478582423366002"/>
    <n v="2367.03943699708"/>
    <n v="1200"/>
    <s v="Residential, Medium Density-Two-five dwellingunits per acre"/>
    <n v="1200"/>
    <s v="Brevard County"/>
    <s v="Brevard County"/>
    <m/>
    <m/>
    <m/>
    <n v="0"/>
    <n v="1"/>
    <n v="5.8837909485547302"/>
    <n v="0.86478582423366002"/>
    <n v="2367.03943699708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8882399"/>
    <n v="1.9197400138"/>
  </r>
  <r>
    <n v="1200000"/>
    <n v="1800000"/>
    <n v="1800000"/>
    <x v="0"/>
    <x v="1"/>
    <s v="BR3-5, BR-7"/>
    <s v="62-304.520 (10), F.A.C."/>
    <n v="0.59"/>
    <n v="0.64"/>
    <s v="Natural Lands"/>
    <n v="6.2838422352579998E-2"/>
    <n v="3398.2324419993702"/>
    <n v="5.6824180637791297"/>
    <n v="0.77154551610771005"/>
    <n v="0.35707418627572002"/>
    <n v="4.848270300542E-2"/>
    <n v="213.53956544261899"/>
    <n v="5300"/>
    <s v="Reservoirs"/>
    <n v="5300"/>
    <s v="US Air Force                                  Brevard County"/>
    <s v="US Air Force"/>
    <m/>
    <m/>
    <s v="Natural Lands"/>
    <n v="0"/>
    <n v="1"/>
    <n v="0.35707418627572002"/>
    <n v="4.848270300542E-2"/>
    <n v="213.53956544261899"/>
    <m/>
    <n v="-1"/>
    <n v="-1"/>
    <n v="-1"/>
    <n v="-1"/>
    <n v="0"/>
    <m/>
    <m/>
    <s v="Banana River B"/>
    <n v="-1"/>
    <m/>
    <m/>
    <n v="641"/>
    <x v="6"/>
    <s v="Golf Course Pond Reuse"/>
    <x v="0"/>
    <m/>
    <n v="65.870144540741805"/>
    <n v="0.1731869955"/>
  </r>
  <r>
    <n v="1200000"/>
    <n v="1800000"/>
    <n v="1800000"/>
    <x v="0"/>
    <x v="1"/>
    <s v="BR3-5, BR-7"/>
    <s v="62-304.520 (10), F.A.C."/>
    <n v="0.59"/>
    <n v="0.64"/>
    <s v="Brevard County"/>
    <n v="0.617763453829"/>
    <n v="3831.8236966969098"/>
    <n v="9.5247984473910101"/>
    <n v="1.3999314912171399"/>
    <n v="5.8840723858854398"/>
    <n v="0.86482651313828995"/>
    <n v="2367.1606413353202"/>
    <n v="1200"/>
    <s v="Residential, Medium Density-Two-five dwellingunits per acre"/>
    <n v="1200"/>
    <s v="Brevard County"/>
    <s v="Brevard County"/>
    <m/>
    <m/>
    <m/>
    <n v="0"/>
    <n v="1"/>
    <n v="5.8840723858854398"/>
    <n v="0.86482651313828995"/>
    <n v="2367.1606413353202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26077"/>
    <n v="1.9198383140999999"/>
  </r>
  <r>
    <n v="1200000"/>
    <n v="1800000"/>
    <n v="1800000"/>
    <x v="0"/>
    <x v="1"/>
    <s v="BR3-5, BR-7"/>
    <s v="62-304.520 (10), F.A.C."/>
    <n v="0.59"/>
    <n v="0.64"/>
    <s v="Brevard County"/>
    <n v="0.617763453829"/>
    <n v="3833.9824787179"/>
    <n v="9.5299715254447008"/>
    <n v="1.40068524048517"/>
    <n v="5.88726812445082"/>
    <n v="0.86529215188942998"/>
    <n v="2368.4942579726699"/>
    <n v="1200"/>
    <s v="Residential, Medium Density-Two-five dwellingunits per acre"/>
    <n v="1200"/>
    <s v="Brevard County"/>
    <s v="Brevard County"/>
    <m/>
    <m/>
    <m/>
    <n v="0"/>
    <n v="1"/>
    <n v="5.88726812445082"/>
    <n v="0.86529215188942998"/>
    <n v="2368.4942579726699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26077"/>
    <n v="1.9209199173"/>
  </r>
  <r>
    <n v="1200000"/>
    <n v="1800000"/>
    <n v="1800000"/>
    <x v="0"/>
    <x v="1"/>
    <s v="BR3-5, BR-7"/>
    <s v="62-304.520 (10), F.A.C."/>
    <n v="0.59"/>
    <n v="0.64"/>
    <s v="US Air Force"/>
    <n v="0.32778712169426"/>
    <n v="3775.6018159273099"/>
    <n v="7.3763957780280496"/>
    <n v="1.0187668556892999"/>
    <n v="2.41788754055754"/>
    <n v="0.33393865530390998"/>
    <n v="1237.5936519064501"/>
    <n v="1820"/>
    <s v="Golf Course"/>
    <n v="1820"/>
    <s v="US Air Force                                  Brevard County"/>
    <s v="US Air Force"/>
    <m/>
    <m/>
    <m/>
    <n v="0"/>
    <n v="1"/>
    <n v="2.41788754055754"/>
    <n v="0.33393865530390998"/>
    <n v="2328.8851781590301"/>
    <m/>
    <n v="-1"/>
    <n v="-1"/>
    <n v="-1"/>
    <n v="-1"/>
    <n v="0"/>
    <m/>
    <m/>
    <s v="Banana River B"/>
    <n v="-1"/>
    <m/>
    <m/>
    <n v="641"/>
    <x v="6"/>
    <s v="Golf Course Pond Reuse"/>
    <x v="0"/>
    <m/>
    <n v="146.464339781799"/>
    <n v="1.8887957649"/>
  </r>
  <r>
    <n v="1200000"/>
    <n v="1800000"/>
    <n v="1800000"/>
    <x v="0"/>
    <x v="1"/>
    <s v="BR3-5, BR-7"/>
    <s v="62-304.520 (10), F.A.C."/>
    <n v="0.59"/>
    <n v="0.64"/>
    <s v="Natural Lands"/>
    <n v="9.0327072200460004E-2"/>
    <n v="3762.7242176538298"/>
    <n v="7.4287541138347404"/>
    <n v="1.0347399544611799"/>
    <n v="0.67101760919985998"/>
    <n v="9.3465030575320004E-2"/>
    <n v="339.875862078463"/>
    <n v="3100"/>
    <s v="Herbaceous Dry Prairie"/>
    <n v="3100"/>
    <s v="US Air Force                                  Brevard County"/>
    <s v="US Air Force"/>
    <m/>
    <m/>
    <s v="Natural Lands"/>
    <n v="0"/>
    <n v="1"/>
    <n v="0.67101760919985998"/>
    <n v="9.3465030575320004E-2"/>
    <n v="339.87586207846402"/>
    <m/>
    <n v="-1"/>
    <n v="-1"/>
    <n v="-1"/>
    <n v="-1"/>
    <n v="0"/>
    <m/>
    <m/>
    <s v="Banana River B"/>
    <n v="-1"/>
    <m/>
    <m/>
    <n v="641"/>
    <x v="6"/>
    <s v="Golf Course Pond Reuse"/>
    <x v="0"/>
    <m/>
    <n v="114.624075861916"/>
    <n v="0.27564952320000002"/>
  </r>
  <r>
    <n v="1200000"/>
    <n v="1800000"/>
    <n v="1800000"/>
    <x v="0"/>
    <x v="1"/>
    <s v="BR3-5, BR-7"/>
    <s v="62-304.520 (10), F.A.C."/>
    <n v="0.59"/>
    <n v="0.64"/>
    <s v="US Air Force"/>
    <n v="0.52743638158251005"/>
    <n v="3762.7242176538298"/>
    <n v="7.4287541138347404"/>
    <n v="1.0347399544611799"/>
    <n v="3.9181951894672"/>
    <n v="0.54575949745985997"/>
    <n v="1984.5976462522201"/>
    <n v="1550"/>
    <s v="Other Light Industrial"/>
    <n v="1550"/>
    <s v="US Air Force                                  Brevard County"/>
    <s v="US Air Force"/>
    <m/>
    <m/>
    <m/>
    <n v="0"/>
    <n v="1"/>
    <n v="3.9181951894672"/>
    <n v="0.54575949745985997"/>
    <n v="1984.5976462522201"/>
    <m/>
    <n v="-1"/>
    <n v="-1"/>
    <n v="-1"/>
    <n v="-1"/>
    <n v="0"/>
    <m/>
    <m/>
    <s v="Banana River B"/>
    <n v="-1"/>
    <m/>
    <m/>
    <n v="641"/>
    <x v="6"/>
    <s v="Golf Course Pond Reuse"/>
    <x v="0"/>
    <m/>
    <n v="185.38082049254999"/>
    <n v="1.6095682451"/>
  </r>
  <r>
    <n v="1200000"/>
    <n v="1800000"/>
    <n v="1800000"/>
    <x v="0"/>
    <x v="1"/>
    <s v="BR3-5, BR-7"/>
    <s v="62-304.520 (10), F.A.C."/>
    <n v="0.59"/>
    <n v="0.64"/>
    <s v="FDOT District 5"/>
    <n v="6.2243154270999999E-4"/>
    <n v="3406.8096010161198"/>
    <n v="9.2850937286590405"/>
    <n v="1.64561393074382"/>
    <n v="5.7793352138199999E-3"/>
    <n v="1.0242820176299999E-3"/>
    <n v="2.1205057557103602"/>
    <n v="5100"/>
    <s v="Streams and waterways"/>
    <n v="5100"/>
    <s v="FDOT District 5                                            Brevard County"/>
    <s v="FDOT District 5"/>
    <m/>
    <m/>
    <s v="Natural Lands"/>
    <n v="0"/>
    <n v="1"/>
    <n v="5.7793352138199999E-3"/>
    <n v="1.0242820176299999E-3"/>
    <n v="239.520901734517"/>
    <m/>
    <n v="-1"/>
    <n v="-1"/>
    <n v="-1"/>
    <n v="-1"/>
    <n v="0"/>
    <m/>
    <m/>
    <s v="Banana River B"/>
    <n v="-1"/>
    <m/>
    <m/>
    <n v="641"/>
    <x v="6"/>
    <s v="Golf Course Pond Reuse"/>
    <x v="0"/>
    <m/>
    <n v="20.159644778562502"/>
    <n v="0.1942586389"/>
  </r>
  <r>
    <n v="1200000"/>
    <n v="1800000"/>
    <n v="1800000"/>
    <x v="0"/>
    <x v="1"/>
    <s v="BR3-5, BR-7"/>
    <s v="62-304.520 (10), F.A.C."/>
    <n v="0.59"/>
    <n v="0.64"/>
    <s v="Brevard County"/>
    <n v="0.56738642409462003"/>
    <n v="3508.4148483720501"/>
    <n v="8.7282324014625292"/>
    <n v="1.2831040713663699"/>
    <n v="4.95228057093267"/>
    <n v="0.72801583079382004"/>
    <n v="1990.6269550583099"/>
    <n v="1200"/>
    <s v="Residential, Medium Density-Two-five dwellingunits per acre"/>
    <n v="1200"/>
    <s v="Brevard County"/>
    <s v="Brevard County"/>
    <m/>
    <m/>
    <m/>
    <n v="0"/>
    <n v="1"/>
    <n v="4.95228057093267"/>
    <n v="0.72801583079382004"/>
    <n v="1990.6269550583099"/>
    <m/>
    <n v="-1"/>
    <n v="-1"/>
    <n v="-1"/>
    <n v="-1"/>
    <n v="0"/>
    <m/>
    <m/>
    <s v="Banana River B"/>
    <n v="-1"/>
    <m/>
    <m/>
    <n v="641"/>
    <x v="6"/>
    <s v="Golf Course Pond Reuse"/>
    <x v="0"/>
    <m/>
    <n v="191.91433726607099"/>
    <n v="1.6144581954999999"/>
  </r>
  <r>
    <n v="1200000"/>
    <n v="1800000"/>
    <n v="1800000"/>
    <x v="0"/>
    <x v="1"/>
    <s v="BR3-5, BR-7"/>
    <s v="62-304.520 (10), F.A.C."/>
    <n v="0.59"/>
    <n v="0.64"/>
    <s v="Natural Lands"/>
    <n v="1.102410260186E-2"/>
    <n v="3508.4148483720501"/>
    <n v="8.7282324014625292"/>
    <n v="1.2831040713663699"/>
    <n v="9.6220929526599996E-2"/>
    <n v="1.4145070931599999E-2"/>
    <n v="38.677125258342599"/>
    <n v="5100"/>
    <s v="Streams and waterways"/>
    <n v="5100"/>
    <s v="Brevard County"/>
    <s v="Brevard County"/>
    <m/>
    <m/>
    <s v="Natural Lands"/>
    <n v="0"/>
    <n v="1"/>
    <n v="9.6220929526599996E-2"/>
    <n v="1.4145070931599999E-2"/>
    <n v="38.677125258341199"/>
    <m/>
    <n v="-1"/>
    <n v="-1"/>
    <n v="-1"/>
    <n v="-1"/>
    <n v="0"/>
    <m/>
    <m/>
    <s v="Banana River B"/>
    <n v="-1"/>
    <m/>
    <m/>
    <n v="641"/>
    <x v="6"/>
    <s v="Golf Course Pond Reuse"/>
    <x v="0"/>
    <m/>
    <n v="101.951344329725"/>
    <n v="3.13683092E-2"/>
  </r>
  <r>
    <n v="1200000"/>
    <n v="1800000"/>
    <n v="1800000"/>
    <x v="0"/>
    <x v="1"/>
    <s v="BR3-5, BR-7"/>
    <s v="62-304.520 (10), F.A.C."/>
    <n v="0.59"/>
    <n v="0.64"/>
    <s v="FDOT District 5"/>
    <n v="3.9352927086489999E-2"/>
    <n v="3508.4148483720501"/>
    <n v="8.7282324014625292"/>
    <n v="1.2831040713663699"/>
    <n v="0.34348149328873001"/>
    <n v="5.0493900964859999E-2"/>
    <n v="138.06639371716099"/>
    <n v="5100"/>
    <s v="Streams and waterways"/>
    <n v="5100"/>
    <s v="FDOT District 5                                            Brevard County"/>
    <s v="FDOT District 5"/>
    <m/>
    <m/>
    <s v="Natural Lands"/>
    <n v="0"/>
    <n v="1"/>
    <n v="0.34348149328873001"/>
    <n v="5.0493900964859999E-2"/>
    <n v="138.06639371716301"/>
    <m/>
    <n v="-1"/>
    <n v="-1"/>
    <n v="-1"/>
    <n v="-1"/>
    <n v="0"/>
    <m/>
    <m/>
    <s v="Banana River B"/>
    <n v="-1"/>
    <m/>
    <m/>
    <n v="641"/>
    <x v="6"/>
    <s v="Golf Course Pond Reuse"/>
    <x v="0"/>
    <m/>
    <n v="106.25912704693999"/>
    <n v="0.1119759884"/>
  </r>
  <r>
    <n v="1200000"/>
    <n v="1800000"/>
    <n v="1800000"/>
    <x v="0"/>
    <x v="1"/>
    <s v="BR3-5, BR-7"/>
    <s v="62-304.520 (10), F.A.C."/>
    <n v="0.59"/>
    <n v="0.64"/>
    <s v="FDOT District 5"/>
    <n v="0.16724507962346"/>
    <n v="3397.70581592286"/>
    <n v="8.0713333516273504"/>
    <n v="1.10030156228929"/>
    <n v="1.3498907890604199"/>
    <n v="0.18402002239488999"/>
    <n v="568.24957972111895"/>
    <n v="8140"/>
    <s v="Roads and Highways"/>
    <n v="8140"/>
    <s v="FDOT District 5                                            Brevard County"/>
    <s v="FDOT District 5"/>
    <m/>
    <m/>
    <m/>
    <n v="0"/>
    <n v="1"/>
    <n v="1.3498907890604199"/>
    <n v="0.18402002239488999"/>
    <n v="1235.8128039437499"/>
    <m/>
    <n v="-1"/>
    <n v="-1"/>
    <n v="-1"/>
    <n v="-1"/>
    <n v="0"/>
    <m/>
    <m/>
    <s v="Banana River B"/>
    <n v="-1"/>
    <m/>
    <m/>
    <n v="641"/>
    <x v="6"/>
    <s v="Golf Course Pond Reuse"/>
    <x v="0"/>
    <m/>
    <n v="116.55669977933999"/>
    <n v="1.0022812684"/>
  </r>
  <r>
    <n v="1200000"/>
    <n v="1800000"/>
    <n v="1800000"/>
    <x v="0"/>
    <x v="1"/>
    <s v="BR3-5, BR-7"/>
    <s v="62-304.520 (10), F.A.C."/>
    <n v="0.59"/>
    <n v="0.64"/>
    <s v="FDOT District 5"/>
    <n v="3.359744027211E-2"/>
    <n v="3397.70581592286"/>
    <n v="8.0713333516273504"/>
    <n v="1.10030156228929"/>
    <n v="0.27117614019765002"/>
    <n v="3.6967316020330002E-2"/>
    <n v="114.15421821269599"/>
    <n v="5100"/>
    <s v="Streams and waterways"/>
    <n v="5100"/>
    <s v="FDOT District 5                                            Brevard County"/>
    <s v="FDOT District 5"/>
    <m/>
    <m/>
    <s v="Natural Lands"/>
    <n v="0"/>
    <n v="1"/>
    <n v="0.27117614019765002"/>
    <n v="3.6967316020330002E-2"/>
    <n v="190.98668294600699"/>
    <m/>
    <n v="-1"/>
    <n v="-1"/>
    <n v="-1"/>
    <n v="-1"/>
    <n v="0"/>
    <m/>
    <m/>
    <s v="Banana River B"/>
    <n v="-1"/>
    <m/>
    <m/>
    <n v="641"/>
    <x v="6"/>
    <s v="Golf Course Pond Reuse"/>
    <x v="0"/>
    <m/>
    <n v="109.087329027252"/>
    <n v="0.15489593099999999"/>
  </r>
  <r>
    <n v="1200000"/>
    <n v="1800000"/>
    <n v="1800000"/>
    <x v="0"/>
    <x v="1"/>
    <s v="BR3-5, BR-7"/>
    <s v="62-304.520 (10), F.A.C."/>
    <n v="0.59"/>
    <n v="0.64"/>
    <s v="FDOT District 5"/>
    <n v="6.3350265532299997E-3"/>
    <n v="3397.70581592286"/>
    <n v="8.0713333516273504"/>
    <n v="1.10030156228929"/>
    <n v="5.1132111102570002E-2"/>
    <n v="6.9704396136599997E-3"/>
    <n v="21.524556563952299"/>
    <n v="5100"/>
    <s v="Streams and waterways"/>
    <n v="5100"/>
    <s v="FDOT District 5                                            Brevard County"/>
    <s v="FDOT District 5"/>
    <m/>
    <m/>
    <s v="Natural Lands"/>
    <n v="0"/>
    <n v="1"/>
    <n v="5.1132111102570002E-2"/>
    <n v="6.9704396136599997E-3"/>
    <n v="51.292890890659102"/>
    <m/>
    <n v="-1"/>
    <n v="-1"/>
    <n v="-1"/>
    <n v="-1"/>
    <n v="0"/>
    <m/>
    <m/>
    <s v="Banana River B"/>
    <n v="-1"/>
    <m/>
    <m/>
    <n v="641"/>
    <x v="6"/>
    <s v="Golf Course Pond Reuse"/>
    <x v="0"/>
    <m/>
    <n v="32.418818066294698"/>
    <n v="4.1600073699999997E-2"/>
  </r>
  <r>
    <n v="1200000"/>
    <n v="1800000"/>
    <n v="1800000"/>
    <x v="0"/>
    <x v="1"/>
    <s v="BR3-5, BR-7"/>
    <s v="62-304.520 (10), F.A.C."/>
    <n v="0.59"/>
    <n v="0.64"/>
    <s v="Brevard County"/>
    <n v="0.61776345359886997"/>
    <n v="3833.5050466845501"/>
    <n v="9.5286552308022099"/>
    <n v="1.4004873609444699"/>
    <n v="5.8864549635333399"/>
    <n v="0.86516990881862998"/>
    <n v="2368.19931702855"/>
    <n v="1200"/>
    <s v="Residential, Medium Density-Two-five dwellingunits per acre"/>
    <n v="1200"/>
    <s v="Brevard County"/>
    <s v="Brevard County"/>
    <m/>
    <m/>
    <m/>
    <n v="0"/>
    <n v="1"/>
    <n v="5.8864549635333399"/>
    <n v="0.86516990881862998"/>
    <n v="2368.19931702855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8882399"/>
    <n v="1.9206807113"/>
  </r>
  <r>
    <n v="1200000"/>
    <n v="1800000"/>
    <n v="1800000"/>
    <x v="0"/>
    <x v="1"/>
    <s v="BR3-5, BR-7"/>
    <s v="62-304.520 (10), F.A.C."/>
    <n v="0.59"/>
    <n v="0.64"/>
    <s v="US Air Force"/>
    <n v="3.3306811797479997E-2"/>
    <n v="3859.3489153569399"/>
    <n v="7.1969478177393498"/>
    <n v="1.00526791494211"/>
    <n v="0.23970738648178"/>
    <n v="3.348226924903E-2"/>
    <n v="128.54260798463301"/>
    <n v="8140"/>
    <s v="Roads and Highways"/>
    <n v="8140"/>
    <s v="US Air Force                                  Brevard County"/>
    <s v="US Air Force"/>
    <m/>
    <m/>
    <m/>
    <n v="0"/>
    <n v="1"/>
    <n v="0.23970738648178"/>
    <n v="3.348226924903E-2"/>
    <n v="128.54260798463301"/>
    <m/>
    <n v="-1"/>
    <n v="-1"/>
    <n v="-1"/>
    <n v="-1"/>
    <n v="0"/>
    <m/>
    <m/>
    <s v="Banana River B"/>
    <n v="-1"/>
    <m/>
    <m/>
    <n v="641"/>
    <x v="6"/>
    <s v="Golf Course Pond Reuse"/>
    <x v="0"/>
    <m/>
    <n v="74.003528647834997"/>
    <n v="0.10425191239999999"/>
  </r>
  <r>
    <n v="1200000"/>
    <n v="1800000"/>
    <n v="1800000"/>
    <x v="0"/>
    <x v="1"/>
    <s v="BR3-5, BR-7"/>
    <s v="62-304.520 (10), F.A.C."/>
    <n v="0.59"/>
    <n v="0.64"/>
    <s v="FDOT District 5"/>
    <n v="6.8005203606240003E-2"/>
    <n v="3859.3489153569399"/>
    <n v="7.1969478177393498"/>
    <n v="1.00526791494211"/>
    <n v="0.48942990168883999"/>
    <n v="6.8363449234449994E-2"/>
    <n v="262.45580877637002"/>
    <n v="8140"/>
    <s v="Roads and Highways"/>
    <n v="8140"/>
    <s v="FDOT District 5          US Air Force                                  Brevard County"/>
    <s v="FDOT District 5"/>
    <m/>
    <m/>
    <m/>
    <n v="0"/>
    <n v="1"/>
    <n v="0.48942990168883999"/>
    <n v="6.8363449234449994E-2"/>
    <n v="262.45580877637099"/>
    <m/>
    <n v="-1"/>
    <n v="-1"/>
    <n v="-1"/>
    <n v="-1"/>
    <n v="0"/>
    <m/>
    <m/>
    <s v="Banana River B"/>
    <n v="-1"/>
    <m/>
    <m/>
    <n v="641"/>
    <x v="6"/>
    <s v="Golf Course Pond Reuse"/>
    <x v="0"/>
    <m/>
    <n v="77.024970329521807"/>
    <n v="0.21285953669999999"/>
  </r>
  <r>
    <n v="1200000"/>
    <n v="1800000"/>
    <n v="1800000"/>
    <x v="0"/>
    <x v="1"/>
    <s v="BR3-5, BR-7"/>
    <s v="62-304.520 (10), F.A.C."/>
    <n v="0.59"/>
    <n v="0.64"/>
    <s v="US Air Force"/>
    <n v="0.49352255362052"/>
    <n v="3859.3489153569399"/>
    <n v="7.1969478177393498"/>
    <n v="1.00526791494211"/>
    <n v="3.55185606528436"/>
    <n v="0.49612238845500001"/>
    <n v="1904.67573201955"/>
    <n v="8310"/>
    <s v="Electrical power facilities"/>
    <n v="8310"/>
    <s v="US Air Force                                  Brevard County"/>
    <s v="US Air Force"/>
    <m/>
    <m/>
    <m/>
    <n v="0"/>
    <n v="1"/>
    <n v="3.55185606528436"/>
    <n v="0.49612238845500001"/>
    <n v="1904.67573201955"/>
    <m/>
    <n v="-1"/>
    <n v="-1"/>
    <n v="-1"/>
    <n v="-1"/>
    <n v="0"/>
    <m/>
    <m/>
    <s v="Banana River B"/>
    <n v="-1"/>
    <m/>
    <m/>
    <n v="641"/>
    <x v="6"/>
    <s v="Golf Course Pond Reuse"/>
    <x v="0"/>
    <m/>
    <n v="186.03690694129801"/>
    <n v="1.5447491743999999"/>
  </r>
  <r>
    <n v="1200000"/>
    <n v="1800000"/>
    <n v="1800000"/>
    <x v="0"/>
    <x v="1"/>
    <s v="BR3-5, BR-7"/>
    <s v="62-304.520 (10), F.A.C."/>
    <n v="0.59"/>
    <n v="0.64"/>
    <s v="FDOT District 5"/>
    <n v="2.2928884459549999E-2"/>
    <n v="3859.3489153569399"/>
    <n v="7.1969478177393498"/>
    <n v="1.00526791494211"/>
    <n v="0.16501798497438999"/>
    <n v="2.30496718726E-2"/>
    <n v="88.490565369328195"/>
    <n v="8310"/>
    <s v="Electrical power facilities"/>
    <n v="8310"/>
    <s v="FDOT District 5          US Air Force                                  Brevard County"/>
    <s v="FDOT District 5"/>
    <m/>
    <m/>
    <m/>
    <n v="0"/>
    <n v="1"/>
    <n v="0.16501798497438999"/>
    <n v="2.30496718726E-2"/>
    <n v="88.490565369328607"/>
    <m/>
    <n v="-1"/>
    <n v="-1"/>
    <n v="-1"/>
    <n v="-1"/>
    <n v="0"/>
    <m/>
    <m/>
    <s v="Banana River B"/>
    <n v="-1"/>
    <m/>
    <m/>
    <n v="641"/>
    <x v="6"/>
    <s v="Golf Course Pond Reuse"/>
    <x v="0"/>
    <m/>
    <n v="49.337671090729799"/>
    <n v="7.1768503900000002E-2"/>
  </r>
  <r>
    <n v="1200000"/>
    <n v="1800000"/>
    <n v="1800000"/>
    <x v="0"/>
    <x v="1"/>
    <s v="BR3-5, BR-7"/>
    <s v="62-304.520 (10), F.A.C."/>
    <n v="0.59"/>
    <n v="0.64"/>
    <s v="Natural Lands"/>
    <n v="0.61776345373694996"/>
    <n v="3222.7279567922801"/>
    <n v="6.31422613285498"/>
    <n v="0.86668411365967002"/>
    <n v="3.9006981435086199"/>
    <n v="0.53540577135334999"/>
    <n v="1990.88355304264"/>
    <n v="3100"/>
    <s v="Herbaceous Dry Prairie"/>
    <n v="3100"/>
    <s v="US Air Force                                  Brevard County"/>
    <s v="US Air Force"/>
    <m/>
    <m/>
    <s v="Natural Lands"/>
    <n v="0"/>
    <n v="1"/>
    <n v="3.9006981435086199"/>
    <n v="0.53540577135334999"/>
    <n v="1990.88355304264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117499"/>
    <n v="1.6146663042"/>
  </r>
  <r>
    <n v="1200000"/>
    <n v="1800000"/>
    <n v="1800000"/>
    <x v="0"/>
    <x v="1"/>
    <s v="BR3-5, BR-7"/>
    <s v="62-304.520 (10), F.A.C."/>
    <n v="0.59"/>
    <n v="0.64"/>
    <s v="US Air Force"/>
    <n v="6.717152029614E-2"/>
    <n v="3855.6001713027299"/>
    <n v="7.2283686646050596"/>
    <n v="1.0092834608154799"/>
    <n v="0.48554051246251001"/>
    <n v="6.7795104472719997E-2"/>
    <n v="258.98652516047002"/>
    <n v="8140"/>
    <s v="Roads and Highways"/>
    <n v="8140"/>
    <s v="US Air Force                                  Brevard County"/>
    <s v="US Air Force"/>
    <m/>
    <m/>
    <m/>
    <n v="0"/>
    <n v="1"/>
    <n v="0.48554051246251001"/>
    <n v="6.7795104472719997E-2"/>
    <n v="258.986525160469"/>
    <m/>
    <n v="-1"/>
    <n v="-1"/>
    <n v="-1"/>
    <n v="-1"/>
    <n v="0"/>
    <m/>
    <m/>
    <s v="Banana River B"/>
    <n v="-1"/>
    <m/>
    <m/>
    <n v="641"/>
    <x v="6"/>
    <s v="Golf Course Pond Reuse"/>
    <x v="0"/>
    <m/>
    <n v="163.960221583123"/>
    <n v="0.2100458436"/>
  </r>
  <r>
    <n v="1200000"/>
    <n v="1800000"/>
    <n v="1800000"/>
    <x v="0"/>
    <x v="1"/>
    <s v="BR3-5, BR-7"/>
    <s v="62-304.520 (10), F.A.C."/>
    <n v="0.59"/>
    <n v="0.64"/>
    <s v="FDOT District 5"/>
    <n v="5.8094245370799999E-3"/>
    <n v="3855.6001713027299"/>
    <n v="7.2283686646050596"/>
    <n v="1.0092834608154799"/>
    <n v="4.1992662283259999E-2"/>
    <n v="5.8633561021299999E-3"/>
    <n v="22.3988182403629"/>
    <n v="8140"/>
    <s v="Roads and Highways"/>
    <n v="8140"/>
    <s v="FDOT District 5          US Air Force                                  Brevard County"/>
    <s v="FDOT District 5"/>
    <m/>
    <m/>
    <m/>
    <n v="0"/>
    <n v="1"/>
    <n v="4.1992662283259999E-2"/>
    <n v="5.8633561021299999E-3"/>
    <n v="22.3988182403621"/>
    <m/>
    <n v="-1"/>
    <n v="-1"/>
    <n v="-1"/>
    <n v="-1"/>
    <n v="0"/>
    <m/>
    <m/>
    <s v="Banana River B"/>
    <n v="-1"/>
    <m/>
    <m/>
    <n v="641"/>
    <x v="6"/>
    <s v="Golf Course Pond Reuse"/>
    <x v="0"/>
    <m/>
    <n v="24.854980462851"/>
    <n v="1.81661137E-2"/>
  </r>
  <r>
    <n v="1200000"/>
    <n v="1800000"/>
    <n v="1800000"/>
    <x v="0"/>
    <x v="1"/>
    <s v="BR3-5, BR-7"/>
    <s v="62-304.520 (10), F.A.C."/>
    <n v="0.59"/>
    <n v="0.64"/>
    <s v="US Air Force"/>
    <n v="0.39839889929017003"/>
    <n v="3855.6001713027299"/>
    <n v="7.2283686646050596"/>
    <n v="1.0092834608154799"/>
    <n v="2.8797741196422302"/>
    <n v="0.40209741986066"/>
    <n v="1536.0668643500101"/>
    <n v="1550"/>
    <s v="Other Light Industrial"/>
    <n v="1550"/>
    <s v="US Air Force                                  Brevard County"/>
    <s v="US Air Force"/>
    <m/>
    <m/>
    <m/>
    <n v="0"/>
    <n v="1"/>
    <n v="2.8797741196422302"/>
    <n v="0.40209741986066"/>
    <n v="1536.0668643500101"/>
    <m/>
    <n v="-1"/>
    <n v="-1"/>
    <n v="-1"/>
    <n v="-1"/>
    <n v="0"/>
    <m/>
    <m/>
    <s v="Banana River B"/>
    <n v="-1"/>
    <m/>
    <m/>
    <n v="641"/>
    <x v="6"/>
    <s v="Golf Course Pond Reuse"/>
    <x v="0"/>
    <m/>
    <n v="157.46891743857799"/>
    <n v="1.2457963215000001"/>
  </r>
  <r>
    <n v="1200000"/>
    <n v="1800000"/>
    <n v="1800000"/>
    <x v="0"/>
    <x v="1"/>
    <s v="BR3-5, BR-7"/>
    <s v="62-304.520 (10), F.A.C."/>
    <n v="0.59"/>
    <n v="0.64"/>
    <s v="US Air Force"/>
    <n v="6.5779238457519998E-2"/>
    <n v="3879.1039383429302"/>
    <n v="8.4666520595335495"/>
    <n v="1.1326224387606401"/>
    <n v="0.55692992476097003"/>
    <n v="7.4503041481580004E-2"/>
    <n v="255.16450296179201"/>
    <n v="8140"/>
    <s v="Roads and Highways"/>
    <n v="8140"/>
    <s v="US Air Force                                  Brevard County"/>
    <s v="US Air Force"/>
    <m/>
    <m/>
    <m/>
    <n v="0"/>
    <n v="1"/>
    <n v="0.55692992476097003"/>
    <n v="7.4503041481580004E-2"/>
    <n v="255.16450296179201"/>
    <m/>
    <n v="-1"/>
    <n v="-1"/>
    <n v="-1"/>
    <n v="-1"/>
    <n v="0"/>
    <m/>
    <m/>
    <s v="Banana River B"/>
    <n v="-1"/>
    <m/>
    <m/>
    <n v="641"/>
    <x v="6"/>
    <s v="Golf Course Pond Reuse"/>
    <x v="0"/>
    <m/>
    <n v="111.127894465327"/>
    <n v="0.2069460689"/>
  </r>
  <r>
    <n v="1200000"/>
    <n v="1800000"/>
    <n v="1800000"/>
    <x v="0"/>
    <x v="1"/>
    <s v="BR3-5, BR-7"/>
    <s v="62-304.520 (10), F.A.C."/>
    <n v="0.59"/>
    <n v="0.64"/>
    <s v="FDOT District 5"/>
    <n v="9.7173819231359995E-2"/>
    <n v="3879.1039383429302"/>
    <n v="8.4666520595335495"/>
    <n v="1.1326224387606401"/>
    <n v="0.82273691672794003"/>
    <n v="0.11006124812151"/>
    <n v="376.94734488419698"/>
    <n v="8140"/>
    <s v="Roads and Highways"/>
    <n v="8140"/>
    <s v="FDOT District 5                                            Brevard County"/>
    <s v="FDOT District 5"/>
    <m/>
    <m/>
    <m/>
    <n v="0"/>
    <n v="1"/>
    <n v="0.82273691672794003"/>
    <n v="0.11006124812151"/>
    <n v="376.94734488419698"/>
    <m/>
    <n v="-1"/>
    <n v="-1"/>
    <n v="-1"/>
    <n v="-1"/>
    <n v="0"/>
    <m/>
    <m/>
    <s v="Banana River B"/>
    <n v="-1"/>
    <m/>
    <m/>
    <n v="641"/>
    <x v="6"/>
    <s v="Golf Course Pond Reuse"/>
    <x v="0"/>
    <m/>
    <n v="115.770933566228"/>
    <n v="0.30571560819999999"/>
  </r>
  <r>
    <n v="1200000"/>
    <n v="1800000"/>
    <n v="1800000"/>
    <x v="0"/>
    <x v="1"/>
    <s v="BR3-5, BR-7"/>
    <s v="62-304.520 (10), F.A.C."/>
    <n v="0.59"/>
    <n v="0.64"/>
    <s v="FDOT District 5"/>
    <n v="0.38090190451771"/>
    <n v="3879.1039383429302"/>
    <n v="8.4666520595335495"/>
    <n v="1.1326224387606401"/>
    <n v="3.22496389436514"/>
    <n v="0.43141804402341999"/>
    <n v="1477.55807793698"/>
    <n v="8140"/>
    <s v="Roads and Highways"/>
    <n v="8140"/>
    <s v="FDOT District 5          US Air Force                                  Brevard County"/>
    <s v="FDOT District 5"/>
    <m/>
    <m/>
    <m/>
    <n v="0"/>
    <n v="1"/>
    <n v="3.22496389436514"/>
    <n v="0.43141804402341999"/>
    <n v="1477.55807793698"/>
    <m/>
    <n v="-1"/>
    <n v="-1"/>
    <n v="-1"/>
    <n v="-1"/>
    <n v="0"/>
    <m/>
    <m/>
    <s v="Banana River B"/>
    <n v="-1"/>
    <m/>
    <m/>
    <n v="641"/>
    <x v="6"/>
    <s v="Golf Course Pond Reuse"/>
    <x v="0"/>
    <m/>
    <n v="162.144310445462"/>
    <n v="1.1983439399"/>
  </r>
  <r>
    <n v="1200000"/>
    <n v="1800000"/>
    <n v="1800000"/>
    <x v="0"/>
    <x v="1"/>
    <s v="BR3-5, BR-7"/>
    <s v="62-304.520 (10), F.A.C."/>
    <n v="0.59"/>
    <n v="0.64"/>
    <s v="Brevard County"/>
    <n v="6.3437612918089997E-2"/>
    <n v="3879.1039383429302"/>
    <n v="8.4666520595335495"/>
    <n v="1.1326224387606401"/>
    <n v="0.53710419606485005"/>
    <n v="7.1850863852439995E-2"/>
    <n v="246.08109410964499"/>
    <n v="1200"/>
    <s v="Residential, Medium Density-Two-five dwellingunits per acre"/>
    <n v="1200"/>
    <s v="Brevard County"/>
    <s v="Brevard County"/>
    <m/>
    <m/>
    <m/>
    <n v="0"/>
    <n v="1"/>
    <n v="0.53710419606485005"/>
    <n v="7.1850863852439995E-2"/>
    <n v="246.08109410964701"/>
    <m/>
    <n v="-1"/>
    <n v="-1"/>
    <n v="-1"/>
    <n v="-1"/>
    <n v="0"/>
    <m/>
    <m/>
    <s v="Banana River B"/>
    <n v="-1"/>
    <m/>
    <m/>
    <n v="641"/>
    <x v="6"/>
    <s v="Golf Course Pond Reuse"/>
    <x v="0"/>
    <m/>
    <n v="110.28367532419099"/>
    <n v="0.19957915179999999"/>
  </r>
  <r>
    <n v="1200000"/>
    <n v="1800000"/>
    <n v="1800000"/>
    <x v="0"/>
    <x v="1"/>
    <s v="BR3-5, BR-7"/>
    <s v="62-304.520 (10), F.A.C."/>
    <n v="0.59"/>
    <n v="0.64"/>
    <s v="FDOT District 5"/>
    <n v="1.047087815199E-2"/>
    <n v="3879.1039383429302"/>
    <n v="8.4666520595335495"/>
    <n v="1.1326224387606401"/>
    <n v="8.8653282070680003E-2"/>
    <n v="1.185955154847E-2"/>
    <n v="40.6176246772973"/>
    <n v="1200"/>
    <s v="Residential, Medium Density-Two-five dwellingunits per acre"/>
    <n v="1200"/>
    <s v="FDOT District 5                                            Brevard County"/>
    <s v="FDOT District 5"/>
    <m/>
    <m/>
    <m/>
    <n v="0"/>
    <n v="1"/>
    <n v="8.8653282070680003E-2"/>
    <n v="1.185955154847E-2"/>
    <n v="40.6176246772973"/>
    <m/>
    <n v="-1"/>
    <n v="-1"/>
    <n v="-1"/>
    <n v="-1"/>
    <n v="0"/>
    <m/>
    <m/>
    <s v="Banana River B"/>
    <n v="-1"/>
    <m/>
    <m/>
    <n v="641"/>
    <x v="6"/>
    <s v="Golf Course Pond Reuse"/>
    <x v="0"/>
    <m/>
    <n v="101.74445195976"/>
    <n v="3.2942112500000002E-2"/>
  </r>
  <r>
    <n v="1200000"/>
    <n v="1800000"/>
    <n v="1800000"/>
    <x v="0"/>
    <x v="1"/>
    <s v="BR3-5, BR-7"/>
    <s v="62-304.520 (10), F.A.C."/>
    <n v="0.59"/>
    <n v="0.64"/>
    <s v="Brevard County"/>
    <n v="0.61776345378298003"/>
    <n v="3834.1065139053799"/>
    <n v="9.5301939668437896"/>
    <n v="1.40071500835719"/>
    <n v="5.8874055401791496"/>
    <n v="0.86531054132840002"/>
    <n v="2368.5708822020101"/>
    <n v="1200"/>
    <s v="Residential, Medium Density-Two-five dwellingunits per acre"/>
    <n v="1200"/>
    <s v="Brevard County"/>
    <s v="Brevard County"/>
    <m/>
    <m/>
    <m/>
    <n v="0"/>
    <n v="1"/>
    <n v="5.8874055401791496"/>
    <n v="0.86531054132840002"/>
    <n v="2368.5708822020101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8626"/>
    <n v="1.9209820618"/>
  </r>
  <r>
    <n v="1200000"/>
    <n v="1800000"/>
    <n v="1800000"/>
    <x v="0"/>
    <x v="1"/>
    <s v="BR3-5, BR-7"/>
    <s v="62-304.520 (10), F.A.C."/>
    <n v="0.59"/>
    <n v="0.64"/>
    <s v="FDOT District 5"/>
    <n v="6.9809085848999996E-4"/>
    <n v="3412.0244628116302"/>
    <n v="9.9399781978426702"/>
    <n v="1.92922617868452"/>
    <n v="6.9390079135400002E-3"/>
    <n v="1.3467751593E-3"/>
    <n v="2.3819030864466999"/>
    <n v="8140"/>
    <s v="Roads and Highways"/>
    <n v="8140"/>
    <s v="FDOT District 5                                            Brevard County"/>
    <s v="FDOT District 5"/>
    <m/>
    <m/>
    <m/>
    <n v="0"/>
    <n v="1"/>
    <n v="6.9390079135400002E-3"/>
    <n v="1.3467751593E-3"/>
    <n v="2.38190308644569"/>
    <m/>
    <n v="-1"/>
    <n v="-1"/>
    <n v="-1"/>
    <n v="-1"/>
    <n v="0"/>
    <m/>
    <m/>
    <s v="Banana River B"/>
    <n v="-1"/>
    <m/>
    <m/>
    <n v="641"/>
    <x v="6"/>
    <s v="Golf Course Pond Reuse"/>
    <x v="0"/>
    <m/>
    <n v="11.6899693933424"/>
    <n v="1.9317949E-3"/>
  </r>
  <r>
    <n v="1200000"/>
    <n v="1800000"/>
    <n v="1800000"/>
    <x v="0"/>
    <x v="1"/>
    <s v="BR3-5, BR-7"/>
    <s v="62-304.520 (10), F.A.C."/>
    <n v="0.59"/>
    <n v="0.64"/>
    <s v="Brevard County"/>
    <n v="8.1331721367000002E-4"/>
    <n v="3412.0244628116302"/>
    <n v="9.9399781978426702"/>
    <n v="1.92922617868452"/>
    <n v="8.0843553718300005E-3"/>
    <n v="1.5690728601900001E-3"/>
    <n v="2.7750582290746602"/>
    <n v="1300"/>
    <s v="Residential, High Density"/>
    <n v="1300"/>
    <s v="Brevard County"/>
    <s v="Brevard County"/>
    <m/>
    <m/>
    <m/>
    <n v="0"/>
    <n v="1"/>
    <n v="8.0843553718300005E-3"/>
    <n v="1.5690728601900001E-3"/>
    <n v="1026.1143386225301"/>
    <m/>
    <n v="-1"/>
    <n v="-1"/>
    <n v="-1"/>
    <n v="-1"/>
    <n v="0"/>
    <m/>
    <m/>
    <s v="Banana River B"/>
    <n v="-1"/>
    <m/>
    <m/>
    <n v="641"/>
    <x v="6"/>
    <s v="Golf Course Pond Reuse"/>
    <x v="0"/>
    <m/>
    <n v="10.094625741316801"/>
    <n v="0.83220952039999996"/>
  </r>
  <r>
    <n v="1200000"/>
    <n v="1800000"/>
    <n v="1800000"/>
    <x v="0"/>
    <x v="1"/>
    <s v="BR3-5, BR-7"/>
    <s v="62-304.520 (10), F.A.C."/>
    <n v="0.59"/>
    <n v="0.64"/>
    <s v="Brevard County"/>
    <n v="7.8082771250600003E-3"/>
    <n v="3412.0244628116302"/>
    <n v="9.9399781978426702"/>
    <n v="1.92922617868452"/>
    <n v="7.761410438586E-2"/>
    <n v="1.506393264009E-2"/>
    <n v="26.642032563134201"/>
    <n v="1300"/>
    <s v="Residential, High Density"/>
    <n v="1300"/>
    <s v="Brevard County"/>
    <s v="Brevard County"/>
    <m/>
    <m/>
    <m/>
    <n v="0"/>
    <n v="1"/>
    <n v="7.761410438586E-2"/>
    <n v="1.506393264009E-2"/>
    <n v="484.19292571270898"/>
    <m/>
    <n v="-1"/>
    <n v="-1"/>
    <n v="-1"/>
    <n v="-1"/>
    <n v="0"/>
    <m/>
    <m/>
    <s v="Banana River B"/>
    <n v="-1"/>
    <m/>
    <m/>
    <n v="641"/>
    <x v="6"/>
    <s v="Golf Course Pond Reuse"/>
    <x v="0"/>
    <m/>
    <n v="26.6136526544039"/>
    <n v="0.39269499250000001"/>
  </r>
  <r>
    <n v="1200000"/>
    <n v="1800000"/>
    <n v="1800000"/>
    <x v="0"/>
    <x v="1"/>
    <s v="BR3-5, BR-7"/>
    <s v="62-304.520 (10), F.A.C."/>
    <n v="0.59"/>
    <n v="0.64"/>
    <s v="FDOT District 5"/>
    <n v="5.5798773998999996E-4"/>
    <n v="3412.0244628116302"/>
    <n v="9.9399781978426702"/>
    <n v="1.92922617868452"/>
    <n v="5.5463859701900004E-3"/>
    <n v="1.07648455538E-3"/>
    <n v="1.9038678188050899"/>
    <n v="1300"/>
    <s v="Residential, High Density"/>
    <n v="1300"/>
    <s v="FDOT District 5                                            Brevard County"/>
    <s v="FDOT District 5"/>
    <m/>
    <m/>
    <m/>
    <n v="0"/>
    <n v="1"/>
    <n v="5.5463859701900004E-3"/>
    <n v="1.07648455538E-3"/>
    <n v="1.9038678188057701"/>
    <m/>
    <n v="-1"/>
    <n v="-1"/>
    <n v="-1"/>
    <n v="-1"/>
    <n v="0"/>
    <m/>
    <m/>
    <s v="Banana River B"/>
    <n v="-1"/>
    <m/>
    <m/>
    <n v="641"/>
    <x v="6"/>
    <s v="Golf Course Pond Reuse"/>
    <x v="0"/>
    <m/>
    <n v="14.518101783420899"/>
    <n v="1.5440938999999999E-3"/>
  </r>
  <r>
    <n v="1200000"/>
    <n v="1800000"/>
    <n v="1800000"/>
    <x v="0"/>
    <x v="1"/>
    <s v="BR3-5, BR-7"/>
    <s v="62-304.520 (10), F.A.C."/>
    <n v="0.59"/>
    <n v="0.64"/>
    <s v="Brevard County"/>
    <n v="0.617763453829"/>
    <n v="3830.5829067424302"/>
    <n v="9.5218561719765802"/>
    <n v="1.39950388010879"/>
    <n v="5.8822547556633102"/>
    <n v="0.86456235062310005"/>
    <n v="2366.3941266475599"/>
    <n v="1200"/>
    <s v="Residential, Medium Density-Two-five dwellingunits per acre"/>
    <n v="1200"/>
    <s v="Brevard County"/>
    <s v="Brevard County"/>
    <m/>
    <m/>
    <m/>
    <n v="0"/>
    <n v="1"/>
    <n v="5.8822547556633102"/>
    <n v="0.86456235062310005"/>
    <n v="2366.3941266475599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26077"/>
    <n v="1.9192166476999999"/>
  </r>
  <r>
    <n v="1200000"/>
    <n v="1800000"/>
    <n v="1800000"/>
    <x v="0"/>
    <x v="1"/>
    <s v="BR3-5, BR-7"/>
    <s v="62-304.520 (10), F.A.C."/>
    <n v="0.59"/>
    <n v="0.64"/>
    <s v="US Air Force"/>
    <n v="0.25297020060133002"/>
    <n v="3895.25515904742"/>
    <n v="7.2798938441281198"/>
    <n v="1.0036173083722999"/>
    <n v="1.84159620610548"/>
    <n v="0.25388527182590997"/>
    <n v="985.38347897759297"/>
    <n v="1400"/>
    <s v="Commercial and Services"/>
    <n v="1400"/>
    <s v="US Air Force                                  Brevard County"/>
    <s v="US Air Force"/>
    <m/>
    <m/>
    <m/>
    <n v="0"/>
    <n v="1"/>
    <n v="1.84159620610548"/>
    <n v="0.25388527182590997"/>
    <n v="985.84125270643005"/>
    <m/>
    <n v="-1"/>
    <n v="-1"/>
    <n v="-1"/>
    <n v="-1"/>
    <n v="0"/>
    <m/>
    <m/>
    <s v="Banana River B"/>
    <n v="-1"/>
    <m/>
    <m/>
    <n v="641"/>
    <x v="6"/>
    <s v="Golf Course Pond Reuse"/>
    <x v="0"/>
    <m/>
    <n v="140.796712871197"/>
    <n v="0.79954683920000003"/>
  </r>
  <r>
    <n v="1200000"/>
    <n v="1800000"/>
    <n v="1800000"/>
    <x v="0"/>
    <x v="1"/>
    <s v="BR3-5, BR-7"/>
    <s v="62-304.520 (10), F.A.C."/>
    <n v="0.59"/>
    <n v="0.64"/>
    <s v="US Air Force"/>
    <n v="1.346877193833E-2"/>
    <n v="3895.25515904742"/>
    <n v="7.2798938441281198"/>
    <n v="1.0036173083722999"/>
    <n v="9.8051229921859995E-2"/>
    <n v="1.351749263983E-2"/>
    <n v="52.464303378840398"/>
    <n v="8340"/>
    <s v="Sewage Treatment"/>
    <n v="8340"/>
    <s v="US Air Force                                  Brevard County"/>
    <s v="US Air Force"/>
    <m/>
    <m/>
    <m/>
    <n v="0"/>
    <n v="1"/>
    <n v="9.8051229921859995E-2"/>
    <n v="1.351749263983E-2"/>
    <n v="1408.52845139632"/>
    <m/>
    <n v="-1"/>
    <n v="-1"/>
    <n v="-1"/>
    <n v="-1"/>
    <n v="0"/>
    <m/>
    <m/>
    <s v="Banana River B"/>
    <n v="-1"/>
    <m/>
    <m/>
    <n v="641"/>
    <x v="6"/>
    <s v="Golf Course Pond Reuse"/>
    <x v="0"/>
    <m/>
    <n v="94.061167935398402"/>
    <n v="1.1423588414000001"/>
  </r>
  <r>
    <n v="1200000"/>
    <n v="1800000"/>
    <n v="1800000"/>
    <x v="0"/>
    <x v="1"/>
    <s v="BR3-5, BR-7"/>
    <s v="62-304.520 (10), F.A.C."/>
    <n v="0.59"/>
    <n v="0.64"/>
    <s v="Brevard County"/>
    <n v="0.61776345371394004"/>
    <n v="3830.5829074559301"/>
    <n v="9.5218561737501695"/>
    <n v="1.3995038803694699"/>
    <n v="5.8822547556632996"/>
    <n v="0.86456235062310005"/>
    <n v="2366.3941266475599"/>
    <n v="1200"/>
    <s v="Residential, Medium Density-Two-five dwellingunits per acre"/>
    <n v="1200"/>
    <s v="Brevard County"/>
    <s v="Brevard County"/>
    <m/>
    <m/>
    <m/>
    <n v="0"/>
    <n v="1"/>
    <n v="5.8822547556632996"/>
    <n v="0.86456235062310005"/>
    <n v="2366.3941266475599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0745001"/>
    <n v="1.9192166476999999"/>
  </r>
  <r>
    <n v="1200000"/>
    <n v="1800000"/>
    <n v="1800000"/>
    <x v="0"/>
    <x v="1"/>
    <s v="BR3-5, BR-7"/>
    <s v="62-304.520 (10), F.A.C."/>
    <n v="0.59"/>
    <n v="0.64"/>
    <s v="Brevard County"/>
    <n v="0.61776345378298003"/>
    <n v="3831.95449384516"/>
    <n v="9.5251021593482399"/>
    <n v="1.3999754004859899"/>
    <n v="5.8842600075947002"/>
    <n v="0.86485363861542996"/>
    <n v="2367.241442857"/>
    <n v="1200"/>
    <s v="Residential, Medium Density-Two-five dwellingunits per acre"/>
    <n v="1200"/>
    <s v="Brevard County"/>
    <s v="Brevard County"/>
    <m/>
    <m/>
    <m/>
    <n v="0"/>
    <n v="1"/>
    <n v="5.8842600075947002"/>
    <n v="0.86485363861542996"/>
    <n v="2367.241442857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8626"/>
    <n v="1.9199038466"/>
  </r>
  <r>
    <n v="1200000"/>
    <n v="1800000"/>
    <n v="1800000"/>
    <x v="0"/>
    <x v="1"/>
    <s v="BR3-5, BR-7"/>
    <s v="62-304.520 (10), F.A.C."/>
    <n v="0.59"/>
    <n v="0.64"/>
    <s v="US Air Force"/>
    <n v="0.34240999482605"/>
    <n v="3771.5586232708602"/>
    <n v="7.3684990322609298"/>
    <n v="1.01770419238284"/>
    <n v="2.5230477155122299"/>
    <n v="0.34847208724826001"/>
    <n v="1291.4193686803301"/>
    <n v="1840"/>
    <s v="Marinas and Fish Camps"/>
    <n v="1840"/>
    <s v="US Air Force                                  Brevard County"/>
    <s v="US Air Force"/>
    <m/>
    <m/>
    <m/>
    <n v="0"/>
    <n v="1"/>
    <n v="2.5230477155122299"/>
    <n v="0.34847208724826001"/>
    <n v="2324.9707015191598"/>
    <m/>
    <n v="-1"/>
    <n v="-1"/>
    <n v="-1"/>
    <n v="-1"/>
    <n v="0"/>
    <m/>
    <m/>
    <s v="Banana River B"/>
    <n v="-1"/>
    <m/>
    <m/>
    <n v="641"/>
    <x v="6"/>
    <s v="Golf Course Pond Reuse"/>
    <x v="0"/>
    <m/>
    <n v="150.708824629345"/>
    <n v="1.8856210068999999"/>
  </r>
  <r>
    <n v="1200000"/>
    <n v="1800000"/>
    <n v="1800000"/>
    <x v="0"/>
    <x v="1"/>
    <s v="BR3-5, BR-7"/>
    <s v="62-304.520 (10), F.A.C."/>
    <n v="0.59"/>
    <n v="0.64"/>
    <s v="Natural Lands"/>
    <n v="1.3152068503000001E-3"/>
    <n v="3771.5586232708602"/>
    <n v="7.3684990322609298"/>
    <n v="1.01770419238284"/>
    <n v="9.6911004036499999E-3"/>
    <n v="1.3384915254E-3"/>
    <n v="4.9603797376338798"/>
    <n v="5100"/>
    <s v="Streams and waterways"/>
    <n v="5100"/>
    <s v="US Air Force                                  Brevard County"/>
    <s v="US Air Force"/>
    <m/>
    <m/>
    <s v="Natural Lands"/>
    <n v="0"/>
    <n v="1"/>
    <n v="9.6911004036499999E-3"/>
    <n v="1.3384915254E-3"/>
    <n v="4.96037973763233"/>
    <m/>
    <n v="-1"/>
    <n v="-1"/>
    <n v="-1"/>
    <n v="-1"/>
    <n v="0"/>
    <m/>
    <m/>
    <s v="Banana River B"/>
    <n v="-1"/>
    <m/>
    <m/>
    <n v="641"/>
    <x v="6"/>
    <s v="Golf Course Pond Reuse"/>
    <x v="0"/>
    <m/>
    <n v="15.867041565015899"/>
    <n v="4.0230168000000002E-3"/>
  </r>
  <r>
    <n v="1200000"/>
    <n v="1800000"/>
    <n v="1800000"/>
    <x v="0"/>
    <x v="1"/>
    <s v="BR3-5, BR-7"/>
    <s v="62-304.520 (10), F.A.C."/>
    <n v="0.59"/>
    <n v="0.64"/>
    <s v="Natural Lands"/>
    <n v="0.23971767187101001"/>
    <n v="2160.8784362404099"/>
    <n v="0.98348461719521996"/>
    <n v="0.12799134839147999"/>
    <n v="0.23575864275499001"/>
    <n v="3.0681788056030002E-2"/>
    <n v="518.00074793182898"/>
    <n v="5300"/>
    <s v="Reservoirs"/>
    <n v="5300"/>
    <s v="US Air Force                                  Brevard County"/>
    <s v="US Air Force"/>
    <m/>
    <m/>
    <s v="Natural Lands"/>
    <n v="0"/>
    <n v="1"/>
    <n v="0.23575864275499001"/>
    <n v="3.0681788056030002E-2"/>
    <n v="518.00074793182898"/>
    <m/>
    <n v="-1"/>
    <n v="-1"/>
    <n v="-1"/>
    <n v="-1"/>
    <n v="0"/>
    <m/>
    <m/>
    <s v="Banana River B"/>
    <n v="-1"/>
    <m/>
    <m/>
    <n v="641"/>
    <x v="6"/>
    <s v="Golf Course Pond Reuse"/>
    <x v="0"/>
    <m/>
    <n v="138.81888016356001"/>
    <n v="0.42011415079999997"/>
  </r>
  <r>
    <n v="1200000"/>
    <n v="1800000"/>
    <n v="1800000"/>
    <x v="0"/>
    <x v="1"/>
    <s v="BR3-5, BR-7"/>
    <s v="62-304.520 (10), F.A.C."/>
    <n v="0.59"/>
    <n v="0.64"/>
    <s v="Brevard County"/>
    <n v="0.61776345371394004"/>
    <n v="3832.3933797242198"/>
    <n v="9.5260683108963295"/>
    <n v="1.4001131510140401"/>
    <n v="5.8848568600542297"/>
    <n v="0.86493873576073999"/>
    <n v="2367.5125702488699"/>
    <n v="1200"/>
    <s v="Residential, Medium Density-Two-five dwellingunits per acre"/>
    <n v="1200"/>
    <s v="Brevard County"/>
    <s v="Brevard County"/>
    <m/>
    <m/>
    <m/>
    <n v="0"/>
    <n v="1"/>
    <n v="5.8848568600542297"/>
    <n v="0.86493873576073999"/>
    <n v="2367.5125702488699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0745001"/>
    <n v="1.9201237390999999"/>
  </r>
  <r>
    <n v="1200000"/>
    <n v="1800000"/>
    <n v="1800000"/>
    <x v="0"/>
    <x v="1"/>
    <s v="BR3-5, BR-7"/>
    <s v="62-304.520 (10), F.A.C."/>
    <n v="0.59"/>
    <n v="0.64"/>
    <s v="US Air Force"/>
    <n v="3.2882428473939997E-2"/>
    <n v="2973.79397695748"/>
    <n v="5.6389855225169798"/>
    <n v="0.78767928806256005"/>
    <n v="0.18542353810979001"/>
    <n v="2.590080785012E-2"/>
    <n v="97.785567743564997"/>
    <n v="1820"/>
    <s v="Golf Course"/>
    <n v="1820"/>
    <s v="US Air Force                                  Brevard County"/>
    <s v="US Air Force"/>
    <m/>
    <m/>
    <m/>
    <n v="0"/>
    <n v="1"/>
    <n v="0.18542353810979001"/>
    <n v="2.590080785012E-2"/>
    <n v="97.7855677435644"/>
    <m/>
    <n v="-1"/>
    <n v="-1"/>
    <n v="-1"/>
    <n v="-1"/>
    <n v="0"/>
    <m/>
    <m/>
    <s v="Banana River B"/>
    <n v="-1"/>
    <m/>
    <m/>
    <n v="641"/>
    <x v="6"/>
    <s v="Golf Course Pond Reuse"/>
    <x v="0"/>
    <m/>
    <n v="68.675228977546993"/>
    <n v="7.9307029799999998E-2"/>
  </r>
  <r>
    <n v="1200000"/>
    <n v="1800000"/>
    <n v="1800000"/>
    <x v="0"/>
    <x v="1"/>
    <s v="BR3-5, BR-7"/>
    <s v="62-304.520 (10), F.A.C."/>
    <n v="0.59"/>
    <n v="0.64"/>
    <s v="Natural Lands"/>
    <n v="0.11592330653146"/>
    <n v="2973.79397695748"/>
    <n v="5.6389855225169798"/>
    <n v="0.78767928806256005"/>
    <n v="0.65368984725323998"/>
    <n v="9.1310387558559997E-2"/>
    <n v="344.73203075227298"/>
    <n v="5100"/>
    <s v="Streams and waterways"/>
    <n v="5100"/>
    <s v="US Air Force                                  Brevard County"/>
    <s v="US Air Force"/>
    <m/>
    <m/>
    <s v="Natural Lands"/>
    <n v="0"/>
    <n v="1"/>
    <n v="0.65368984725323998"/>
    <n v="9.1310387558559997E-2"/>
    <n v="344.73203075227298"/>
    <m/>
    <n v="-1"/>
    <n v="-1"/>
    <n v="-1"/>
    <n v="-1"/>
    <n v="0"/>
    <m/>
    <m/>
    <s v="Banana River B"/>
    <n v="-1"/>
    <m/>
    <m/>
    <n v="641"/>
    <x v="6"/>
    <s v="Golf Course Pond Reuse"/>
    <x v="0"/>
    <m/>
    <n v="129.09602274332801"/>
    <n v="0.27958802170000002"/>
  </r>
  <r>
    <n v="1200000"/>
    <n v="1800000"/>
    <n v="1800000"/>
    <x v="0"/>
    <x v="1"/>
    <s v="BR3-5, BR-7"/>
    <s v="62-304.520 (10), F.A.C."/>
    <n v="0.59"/>
    <n v="0.64"/>
    <s v="US Air Force"/>
    <n v="5.140779124962E-2"/>
    <n v="2973.79397695748"/>
    <n v="5.6389855225169798"/>
    <n v="0.78767928806256005"/>
    <n v="0.28988779060122"/>
    <n v="4.0492852412370002E-2"/>
    <n v="152.876179986831"/>
    <n v="1550"/>
    <s v="Other Light Industrial"/>
    <n v="1550"/>
    <s v="US Air Force                                  Brevard County"/>
    <s v="US Air Force"/>
    <m/>
    <m/>
    <m/>
    <n v="0"/>
    <n v="1"/>
    <n v="0.28988779060122"/>
    <n v="4.0492852412370002E-2"/>
    <n v="1046.0077658872001"/>
    <m/>
    <n v="-1"/>
    <n v="-1"/>
    <n v="-1"/>
    <n v="-1"/>
    <n v="0"/>
    <m/>
    <m/>
    <s v="Banana River B"/>
    <n v="-1"/>
    <m/>
    <m/>
    <n v="641"/>
    <x v="6"/>
    <s v="Golf Course Pond Reuse"/>
    <x v="0"/>
    <m/>
    <n v="111.016196539719"/>
    <n v="0.84834368689999995"/>
  </r>
  <r>
    <n v="1200000"/>
    <n v="1800000"/>
    <n v="1800000"/>
    <x v="0"/>
    <x v="1"/>
    <s v="BR3-5, BR-7"/>
    <s v="62-304.520 (10), F.A.C."/>
    <n v="0.59"/>
    <n v="0.64"/>
    <s v="Natural Lands"/>
    <n v="0.11721587837444999"/>
    <n v="2973.79397695748"/>
    <n v="5.6389855225169798"/>
    <n v="0.78767928806256005"/>
    <n v="0.66097864116268001"/>
    <n v="9.2328519627619995E-2"/>
    <n v="348.57587311374698"/>
    <n v="3100"/>
    <s v="Herbaceous Dry Prairie"/>
    <n v="3100"/>
    <s v="US Air Force                                  Brevard County"/>
    <s v="US Air Force"/>
    <m/>
    <m/>
    <s v="Natural Lands"/>
    <n v="0"/>
    <n v="1"/>
    <n v="0.66097864116268001"/>
    <n v="9.2328519627619995E-2"/>
    <n v="348.57587311374698"/>
    <m/>
    <n v="-1"/>
    <n v="-1"/>
    <n v="-1"/>
    <n v="-1"/>
    <n v="0"/>
    <m/>
    <m/>
    <s v="Banana River B"/>
    <n v="-1"/>
    <m/>
    <m/>
    <n v="641"/>
    <x v="6"/>
    <s v="Golf Course Pond Reuse"/>
    <x v="0"/>
    <m/>
    <n v="121.99196974884001"/>
    <n v="0.28270549319999999"/>
  </r>
  <r>
    <n v="1200000"/>
    <n v="1800000"/>
    <n v="1800000"/>
    <x v="0"/>
    <x v="1"/>
    <s v="BR3-5, BR-7"/>
    <s v="62-304.520 (10), F.A.C."/>
    <n v="0.59"/>
    <n v="0.64"/>
    <s v="Natural Lands"/>
    <n v="9.6440399267529994E-2"/>
    <n v="3760.2894517662498"/>
    <n v="7.4233626418928296"/>
    <n v="1.0338369975674799"/>
    <n v="0.71591205709182004"/>
    <n v="9.9703652822950004E-2"/>
    <n v="362.643816089827"/>
    <n v="3100"/>
    <s v="Herbaceous Dry Prairie"/>
    <n v="3100"/>
    <s v="US Air Force                                  Brevard County"/>
    <s v="US Air Force"/>
    <m/>
    <m/>
    <s v="Natural Lands"/>
    <n v="0"/>
    <n v="1"/>
    <n v="0.71591205709182004"/>
    <n v="9.9703652822950004E-2"/>
    <n v="362.64381608982598"/>
    <m/>
    <n v="-1"/>
    <n v="-1"/>
    <n v="-1"/>
    <n v="-1"/>
    <n v="0"/>
    <m/>
    <m/>
    <s v="Banana River B"/>
    <n v="-1"/>
    <m/>
    <m/>
    <n v="641"/>
    <x v="6"/>
    <s v="Golf Course Pond Reuse"/>
    <x v="0"/>
    <m/>
    <n v="115.61366613798501"/>
    <n v="0.29411501709999999"/>
  </r>
  <r>
    <n v="1200000"/>
    <n v="1800000"/>
    <n v="1800000"/>
    <x v="0"/>
    <x v="1"/>
    <s v="BR3-5, BR-7"/>
    <s v="62-304.520 (10), F.A.C."/>
    <n v="0.59"/>
    <n v="0.64"/>
    <s v="US Air Force"/>
    <n v="0.52132305451544003"/>
    <n v="3760.2894517662498"/>
    <n v="7.4233626418928296"/>
    <n v="1.0338369975674799"/>
    <n v="3.8699700872474398"/>
    <n v="0.53896306144296002"/>
    <n v="1960.325582857"/>
    <n v="1550"/>
    <s v="Other Light Industrial"/>
    <n v="1550"/>
    <s v="US Air Force                                  Brevard County"/>
    <s v="US Air Force"/>
    <m/>
    <m/>
    <m/>
    <n v="0"/>
    <n v="1"/>
    <n v="3.8699700872474398"/>
    <n v="0.53896306144296002"/>
    <n v="1960.325582857"/>
    <m/>
    <n v="-1"/>
    <n v="-1"/>
    <n v="-1"/>
    <n v="-1"/>
    <n v="0"/>
    <m/>
    <m/>
    <s v="Banana River B"/>
    <n v="-1"/>
    <m/>
    <m/>
    <n v="641"/>
    <x v="6"/>
    <s v="Golf Course Pond Reuse"/>
    <x v="0"/>
    <m/>
    <n v="184.39123021655499"/>
    <n v="1.5898828733999999"/>
  </r>
  <r>
    <n v="1200000"/>
    <n v="1800000"/>
    <n v="1800000"/>
    <x v="0"/>
    <x v="1"/>
    <s v="BR3-5, BR-7"/>
    <s v="62-304.520 (10), F.A.C."/>
    <n v="0.59"/>
    <n v="0.64"/>
    <s v="Natural Lands"/>
    <n v="0.25575732834698001"/>
    <n v="3575.7482136062799"/>
    <n v="7.0667780091353096"/>
    <n v="0.96605711176590003"/>
    <n v="1.8073802636376399"/>
    <n v="0.24707618593583999"/>
    <n v="914.52380995343299"/>
    <n v="3100"/>
    <s v="Herbaceous Dry Prairie"/>
    <n v="3100"/>
    <s v="US Air Force                                  Brevard County"/>
    <s v="US Air Force"/>
    <m/>
    <m/>
    <s v="Natural Lands"/>
    <n v="0"/>
    <n v="1"/>
    <n v="1.8073802636376399"/>
    <n v="0.24707618593583999"/>
    <n v="922.74315686615103"/>
    <m/>
    <n v="-1"/>
    <n v="-1"/>
    <n v="-1"/>
    <n v="-1"/>
    <n v="0"/>
    <m/>
    <m/>
    <s v="Banana River B"/>
    <n v="-1"/>
    <m/>
    <m/>
    <n v="641"/>
    <x v="6"/>
    <s v="Golf Course Pond Reuse"/>
    <x v="0"/>
    <m/>
    <n v="200.32172372992099"/>
    <n v="0.74837239"/>
  </r>
  <r>
    <n v="1200000"/>
    <n v="1800000"/>
    <n v="1800000"/>
    <x v="0"/>
    <x v="1"/>
    <s v="BR3-5, BR-7"/>
    <s v="62-304.520 (10), F.A.C."/>
    <n v="0.59"/>
    <n v="0.64"/>
    <s v="US Air Force"/>
    <n v="1.116422925376E-2"/>
    <n v="3857.8033269685502"/>
    <n v="9.2502606145799895"/>
    <n v="1.28552032654488"/>
    <n v="0.10327203015819"/>
    <n v="1.435184363591E-2"/>
    <n v="43.069400758194902"/>
    <n v="8140"/>
    <s v="Roads and Highways"/>
    <n v="8140"/>
    <s v="US Air Force                                  Brevard County"/>
    <s v="US Air Force"/>
    <m/>
    <m/>
    <m/>
    <n v="0"/>
    <n v="1"/>
    <n v="0.10327203015819"/>
    <n v="1.435184363591E-2"/>
    <n v="43.069400758193403"/>
    <m/>
    <n v="-1"/>
    <n v="-1"/>
    <n v="-1"/>
    <n v="-1"/>
    <n v="0"/>
    <m/>
    <m/>
    <s v="Banana River B"/>
    <n v="-1"/>
    <m/>
    <m/>
    <n v="641"/>
    <x v="6"/>
    <s v="Golf Course Pond Reuse"/>
    <x v="0"/>
    <m/>
    <n v="79.558234123395295"/>
    <n v="3.4930576400000003E-2"/>
  </r>
  <r>
    <n v="1200000"/>
    <n v="1800000"/>
    <n v="1800000"/>
    <x v="0"/>
    <x v="1"/>
    <s v="BR3-5, BR-7"/>
    <s v="62-304.520 (10), F.A.C."/>
    <n v="0.59"/>
    <n v="0.64"/>
    <s v="FDOT District 5"/>
    <n v="0.30208237069087002"/>
    <n v="3857.8033269685502"/>
    <n v="9.2502606145799895"/>
    <n v="1.28552032654488"/>
    <n v="2.7943406559607098"/>
    <n v="0.38833302781397999"/>
    <n v="1165.3743746697901"/>
    <n v="8140"/>
    <s v="Roads and Highways"/>
    <n v="8140"/>
    <s v="FDOT District 5          US Air Force                                  Brevard County"/>
    <s v="FDOT District 5"/>
    <m/>
    <m/>
    <m/>
    <n v="0"/>
    <n v="1"/>
    <n v="2.7943406559607098"/>
    <n v="0.38833302781397999"/>
    <n v="1165.3743746697901"/>
    <m/>
    <n v="-1"/>
    <n v="-1"/>
    <n v="-1"/>
    <n v="-1"/>
    <n v="0"/>
    <m/>
    <m/>
    <s v="Banana River B"/>
    <n v="-1"/>
    <m/>
    <m/>
    <n v="641"/>
    <x v="6"/>
    <s v="Golf Course Pond Reuse"/>
    <x v="0"/>
    <m/>
    <n v="148.496268312436"/>
    <n v="0.94515358849999997"/>
  </r>
  <r>
    <n v="1200000"/>
    <n v="1800000"/>
    <n v="1800000"/>
    <x v="0"/>
    <x v="1"/>
    <s v="BR3-5, BR-7"/>
    <s v="62-304.520 (10), F.A.C."/>
    <n v="0.59"/>
    <n v="0.64"/>
    <s v="Brevard County"/>
    <n v="0.26739758488405002"/>
    <n v="3857.8033269685502"/>
    <n v="9.2502606145799895"/>
    <n v="1.28552032654488"/>
    <n v="2.4734973478867301"/>
    <n v="0.34374503063744999"/>
    <n v="1031.5672925890401"/>
    <n v="1200"/>
    <s v="Residential, Medium Density-Two-five dwellingunits per acre"/>
    <n v="1200"/>
    <s v="Brevard County"/>
    <s v="Brevard County"/>
    <m/>
    <m/>
    <m/>
    <n v="0"/>
    <n v="1"/>
    <n v="2.4734973478867301"/>
    <n v="0.34374503063744999"/>
    <n v="1031.5672925890401"/>
    <m/>
    <n v="-1"/>
    <n v="-1"/>
    <n v="-1"/>
    <n v="-1"/>
    <n v="0"/>
    <m/>
    <m/>
    <s v="Banana River B"/>
    <n v="-1"/>
    <m/>
    <m/>
    <n v="641"/>
    <x v="6"/>
    <s v="Golf Course Pond Reuse"/>
    <x v="0"/>
    <m/>
    <n v="142.78541183134899"/>
    <n v="0.83663202969999995"/>
  </r>
  <r>
    <n v="1200000"/>
    <n v="1800000"/>
    <n v="1800000"/>
    <x v="0"/>
    <x v="1"/>
    <s v="BR3-5, BR-7"/>
    <s v="62-304.520 (10), F.A.C."/>
    <n v="0.59"/>
    <n v="0.64"/>
    <s v="US Air Force"/>
    <n v="3.6517604803699998E-3"/>
    <n v="3857.8033269685502"/>
    <n v="9.2502606145799895"/>
    <n v="1.28552032654488"/>
    <n v="3.3779736145439998E-2"/>
    <n v="4.6944123251800004E-3"/>
    <n v="14.087773730463599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3.3779736145439998E-2"/>
    <n v="4.6944123251800004E-3"/>
    <n v="14.0877737304654"/>
    <m/>
    <n v="-1"/>
    <n v="-1"/>
    <n v="-1"/>
    <n v="-1"/>
    <n v="0"/>
    <m/>
    <m/>
    <s v="Banana River B"/>
    <n v="-1"/>
    <m/>
    <m/>
    <n v="641"/>
    <x v="6"/>
    <s v="Golf Course Pond Reuse"/>
    <x v="0"/>
    <m/>
    <n v="80.680710784733094"/>
    <n v="1.14256072E-2"/>
  </r>
  <r>
    <n v="1200000"/>
    <n v="1800000"/>
    <n v="1800000"/>
    <x v="0"/>
    <x v="1"/>
    <s v="BR3-5, BR-7"/>
    <s v="62-304.520 (10), F.A.C."/>
    <n v="0.59"/>
    <n v="0.64"/>
    <s v="FDOT District 5"/>
    <n v="7.2625730981000004E-4"/>
    <n v="3857.8033269685502"/>
    <n v="9.2502606145799895"/>
    <n v="1.28552032654488"/>
    <n v="6.71806938904E-3"/>
    <n v="9.3361853407000002E-4"/>
    <n v="2.8017578660433902"/>
    <n v="1200"/>
    <s v="Residential, Medium Density-Two-five dwellingunits per acre"/>
    <n v="1200"/>
    <s v="FDOT District 5                                            Brevard County"/>
    <s v="FDOT District 5"/>
    <m/>
    <m/>
    <m/>
    <n v="0"/>
    <n v="1"/>
    <n v="6.71806938904E-3"/>
    <n v="9.3361853407000002E-4"/>
    <n v="2.8017578660418598"/>
    <m/>
    <n v="-1"/>
    <n v="-1"/>
    <n v="-1"/>
    <n v="-1"/>
    <n v="0"/>
    <m/>
    <m/>
    <s v="Banana River B"/>
    <n v="-1"/>
    <m/>
    <m/>
    <n v="641"/>
    <x v="6"/>
    <s v="Golf Course Pond Reuse"/>
    <x v="0"/>
    <m/>
    <n v="20.145690736858899"/>
    <n v="2.2723096999999999E-3"/>
  </r>
  <r>
    <n v="1200000"/>
    <n v="1800000"/>
    <n v="1800000"/>
    <x v="0"/>
    <x v="1"/>
    <s v="BR3-5, BR-7"/>
    <s v="62-304.520 (10), F.A.C."/>
    <n v="0.59"/>
    <n v="0.64"/>
    <s v="FDOT District 5"/>
    <n v="3.2741250933969998E-2"/>
    <n v="3857.8033269685502"/>
    <n v="9.2502606145799895"/>
    <n v="1.28552032654488"/>
    <n v="0.30286510398666"/>
    <n v="4.2089543592129998E-2"/>
    <n v="126.309306782216"/>
    <n v="1200"/>
    <s v="Residential, Medium Density-Two-five dwellingunits per acre"/>
    <n v="1200"/>
    <s v="FDOT District 5          US Air Force                                  Brevard County"/>
    <s v="FDOT District 5"/>
    <m/>
    <m/>
    <m/>
    <n v="0"/>
    <n v="1"/>
    <n v="0.30286510398666"/>
    <n v="4.2089543592129998E-2"/>
    <n v="126.309306782215"/>
    <m/>
    <n v="-1"/>
    <n v="-1"/>
    <n v="-1"/>
    <n v="-1"/>
    <n v="0"/>
    <m/>
    <m/>
    <s v="Banana River B"/>
    <n v="-1"/>
    <m/>
    <m/>
    <n v="641"/>
    <x v="6"/>
    <s v="Golf Course Pond Reuse"/>
    <x v="0"/>
    <m/>
    <n v="105.794998159521"/>
    <n v="0.10244063809999999"/>
  </r>
  <r>
    <n v="1200000"/>
    <n v="1800000"/>
    <n v="1800000"/>
    <x v="0"/>
    <x v="1"/>
    <s v="BR3-5, BR-7"/>
    <s v="62-304.520 (10), F.A.C."/>
    <n v="0.59"/>
    <n v="0.64"/>
    <s v="Brevard County"/>
    <n v="0.61776345387502996"/>
    <n v="3833.7456339237801"/>
    <n v="9.5292707259347793"/>
    <n v="1.40057842000946"/>
    <n v="5.8868351965637302"/>
    <n v="0.86522616216787995"/>
    <n v="2368.3479440910901"/>
    <n v="1200"/>
    <s v="Residential, Medium Density-Two-five dwellingunits per acre"/>
    <n v="1200"/>
    <s v="Brevard County"/>
    <s v="Brevard County"/>
    <m/>
    <m/>
    <m/>
    <n v="0"/>
    <n v="1"/>
    <n v="5.8868351965637302"/>
    <n v="0.86522616216787995"/>
    <n v="2368.3479440910901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3352699"/>
    <n v="1.9208012523"/>
  </r>
  <r>
    <n v="1200000"/>
    <n v="1800000"/>
    <n v="1800000"/>
    <x v="0"/>
    <x v="1"/>
    <s v="BR3-5, BR-7"/>
    <s v="62-304.520 (10), F.A.C."/>
    <n v="0.59"/>
    <n v="0.64"/>
    <s v="US Air Force"/>
    <n v="0.45956861609769001"/>
    <n v="2800.6600895851998"/>
    <n v="5.4716735476801404"/>
    <n v="0.75566539676828004"/>
    <n v="2.51460944004572"/>
    <n v="0.34728010062571002"/>
    <n v="1287.09548153071"/>
    <n v="1820"/>
    <s v="Golf Course"/>
    <n v="1820"/>
    <s v="US Air Force                                  Brevard County"/>
    <s v="US Air Force"/>
    <m/>
    <m/>
    <m/>
    <n v="0"/>
    <n v="1"/>
    <n v="2.51460944004572"/>
    <n v="0.34728010062571002"/>
    <n v="1287.09548153071"/>
    <m/>
    <n v="-1"/>
    <n v="-1"/>
    <n v="-1"/>
    <n v="-1"/>
    <n v="0"/>
    <m/>
    <m/>
    <s v="Banana River B"/>
    <n v="-1"/>
    <m/>
    <m/>
    <n v="641"/>
    <x v="6"/>
    <s v="Golf Course Pond Reuse"/>
    <x v="0"/>
    <m/>
    <n v="186.728632295512"/>
    <n v="1.0438730588"/>
  </r>
  <r>
    <n v="1200000"/>
    <n v="1800000"/>
    <n v="1800000"/>
    <x v="0"/>
    <x v="1"/>
    <s v="BR3-5, BR-7"/>
    <s v="62-304.520 (10), F.A.C."/>
    <n v="0.59"/>
    <n v="0.64"/>
    <s v="Natural Lands"/>
    <n v="0.15185270117738001"/>
    <n v="2800.6600895851998"/>
    <n v="5.4716735476801404"/>
    <n v="0.75566539676828004"/>
    <n v="0.83088840817604004"/>
    <n v="0.11474983168554"/>
    <n v="425.28779968319702"/>
    <n v="5100"/>
    <s v="Streams and waterways"/>
    <n v="5100"/>
    <s v="US Air Force                                  Brevard County"/>
    <s v="US Air Force"/>
    <m/>
    <m/>
    <s v="Natural Lands"/>
    <n v="0"/>
    <n v="1"/>
    <n v="0.83088840817604004"/>
    <n v="0.11474983168554"/>
    <n v="425.28779968319702"/>
    <m/>
    <n v="-1"/>
    <n v="-1"/>
    <n v="-1"/>
    <n v="-1"/>
    <n v="0"/>
    <m/>
    <m/>
    <s v="Banana River B"/>
    <n v="-1"/>
    <m/>
    <m/>
    <n v="641"/>
    <x v="6"/>
    <s v="Golf Course Pond Reuse"/>
    <x v="0"/>
    <m/>
    <n v="120.194068719158"/>
    <n v="0.34492116760000002"/>
  </r>
  <r>
    <n v="1200000"/>
    <n v="1800000"/>
    <n v="1800000"/>
    <x v="0"/>
    <x v="1"/>
    <s v="BR3-5, BR-7"/>
    <s v="62-304.520 (10), F.A.C."/>
    <n v="0.59"/>
    <n v="0.64"/>
    <s v="Natural Lands"/>
    <n v="6.3421362777699997E-3"/>
    <n v="2800.6600895851998"/>
    <n v="5.4716735476801404"/>
    <n v="0.75566539676828004"/>
    <n v="3.4702099306860003E-2"/>
    <n v="4.7925329267000001E-3"/>
    <n v="17.762167955866499"/>
    <n v="3100"/>
    <s v="Herbaceous Dry Prairie"/>
    <n v="3100"/>
    <s v="US Air Force                                  Brevard County"/>
    <s v="US Air Force"/>
    <m/>
    <m/>
    <s v="Natural Lands"/>
    <n v="0"/>
    <n v="1"/>
    <n v="3.4702099306860003E-2"/>
    <n v="4.7925329267000001E-3"/>
    <n v="17.7621679558662"/>
    <m/>
    <n v="-1"/>
    <n v="-1"/>
    <n v="-1"/>
    <n v="-1"/>
    <n v="0"/>
    <m/>
    <m/>
    <s v="Banana River B"/>
    <n v="-1"/>
    <m/>
    <m/>
    <n v="641"/>
    <x v="6"/>
    <s v="Golf Course Pond Reuse"/>
    <x v="0"/>
    <m/>
    <n v="29.554096309916702"/>
    <n v="1.4405651199999999E-2"/>
  </r>
  <r>
    <n v="1200000"/>
    <n v="1800000"/>
    <n v="1800000"/>
    <x v="0"/>
    <x v="1"/>
    <s v="BR3-5, BR-7"/>
    <s v="62-304.520 (10), F.A.C."/>
    <n v="0.59"/>
    <n v="0.64"/>
    <s v="FDOT District 5"/>
    <n v="0.10315327286214999"/>
    <n v="3905.2083985120798"/>
    <n v="8.3346756181846899"/>
    <n v="1.0993622449106599"/>
    <n v="0.85974906826013997"/>
    <n v="0.11340281362361999"/>
    <n v="402.83502751529198"/>
    <n v="8140"/>
    <s v="Roads and Highways"/>
    <n v="8140"/>
    <s v="FDOT District 5                                            Brevard County"/>
    <s v="FDOT District 5"/>
    <m/>
    <m/>
    <m/>
    <n v="0"/>
    <n v="1"/>
    <n v="0.85974906826013997"/>
    <n v="0.11340281362361999"/>
    <n v="402.83502751529198"/>
    <m/>
    <n v="-1"/>
    <n v="-1"/>
    <n v="-1"/>
    <n v="-1"/>
    <n v="0"/>
    <m/>
    <m/>
    <s v="Banana River B"/>
    <n v="-1"/>
    <m/>
    <m/>
    <n v="641"/>
    <x v="6"/>
    <s v="Golf Course Pond Reuse"/>
    <x v="0"/>
    <m/>
    <n v="116.704027954907"/>
    <n v="0.32671129560000001"/>
  </r>
  <r>
    <n v="1200000"/>
    <n v="1800000"/>
    <n v="1800000"/>
    <x v="0"/>
    <x v="1"/>
    <s v="BR3-5, BR-7"/>
    <s v="62-304.520 (10), F.A.C."/>
    <n v="0.59"/>
    <n v="0.64"/>
    <s v="FDOT District 5"/>
    <n v="0.25246634221346997"/>
    <n v="3905.2083985120798"/>
    <n v="8.3346756181846899"/>
    <n v="1.0993622449106599"/>
    <n v="2.10422506685889"/>
    <n v="0.27755196474018001"/>
    <n v="985.93367995367203"/>
    <n v="8140"/>
    <s v="Roads and Highways"/>
    <n v="8140"/>
    <s v="FDOT District 5          US Air Force                                  Brevard County"/>
    <s v="FDOT District 5"/>
    <m/>
    <m/>
    <m/>
    <n v="0"/>
    <n v="1"/>
    <n v="2.10422506685889"/>
    <n v="0.27755196474018001"/>
    <n v="985.93367995367203"/>
    <m/>
    <n v="-1"/>
    <n v="-1"/>
    <n v="-1"/>
    <n v="-1"/>
    <n v="0"/>
    <m/>
    <m/>
    <s v="Banana River B"/>
    <n v="-1"/>
    <m/>
    <m/>
    <n v="641"/>
    <x v="6"/>
    <s v="Golf Course Pond Reuse"/>
    <x v="0"/>
    <m/>
    <n v="140.91083232986901"/>
    <n v="0.79962180039999997"/>
  </r>
  <r>
    <n v="1200000"/>
    <n v="1800000"/>
    <n v="1800000"/>
    <x v="0"/>
    <x v="1"/>
    <s v="BR3-5, BR-7"/>
    <s v="62-304.520 (10), F.A.C."/>
    <n v="0.59"/>
    <n v="0.64"/>
    <s v="US Air Force"/>
    <n v="0.24730537568635"/>
    <n v="3905.2083985120798"/>
    <n v="8.3346756181846899"/>
    <n v="1.0993622449106599"/>
    <n v="2.0612100849790802"/>
    <n v="0.27187819299303001"/>
    <n v="965.779030127547"/>
    <n v="1400"/>
    <s v="Commercial and Services"/>
    <n v="1400"/>
    <s v="US Air Force                                  Brevard County"/>
    <s v="US Air Force"/>
    <m/>
    <m/>
    <m/>
    <n v="0"/>
    <n v="1"/>
    <n v="2.0612100849790802"/>
    <n v="0.27187819299303001"/>
    <n v="965.779030127547"/>
    <m/>
    <n v="-1"/>
    <n v="-1"/>
    <n v="-1"/>
    <n v="-1"/>
    <n v="0"/>
    <m/>
    <m/>
    <s v="Banana River B"/>
    <n v="-1"/>
    <m/>
    <m/>
    <n v="641"/>
    <x v="6"/>
    <s v="Golf Course Pond Reuse"/>
    <x v="0"/>
    <m/>
    <n v="140.08124017507299"/>
    <n v="0.78327577459999997"/>
  </r>
  <r>
    <n v="1200000"/>
    <n v="1800000"/>
    <n v="1800000"/>
    <x v="0"/>
    <x v="1"/>
    <s v="BR3-5, BR-7"/>
    <s v="62-304.520 (10), F.A.C."/>
    <n v="0.59"/>
    <n v="0.64"/>
    <s v="FDOT District 5"/>
    <n v="1.483846283689E-2"/>
    <n v="3905.2083985120798"/>
    <n v="8.3346756181846899"/>
    <n v="1.0993622449106599"/>
    <n v="0.12367377441797001"/>
    <n v="1.6312845815379999E-2"/>
    <n v="57.947289691636101"/>
    <n v="1400"/>
    <s v="Commercial and Services"/>
    <n v="1400"/>
    <s v="FDOT District 5          US Air Force                                  Brevard County"/>
    <s v="FDOT District 5"/>
    <m/>
    <m/>
    <m/>
    <n v="0"/>
    <n v="1"/>
    <n v="0.12367377441797001"/>
    <n v="1.6312845815379999E-2"/>
    <n v="57.947289691636101"/>
    <m/>
    <n v="-1"/>
    <n v="-1"/>
    <n v="-1"/>
    <n v="-1"/>
    <n v="0"/>
    <m/>
    <m/>
    <s v="Banana River B"/>
    <n v="-1"/>
    <m/>
    <m/>
    <n v="641"/>
    <x v="6"/>
    <s v="Golf Course Pond Reuse"/>
    <x v="0"/>
    <m/>
    <n v="102.487693638119"/>
    <n v="4.6996990799999999E-2"/>
  </r>
  <r>
    <n v="1200000"/>
    <n v="1800000"/>
    <n v="1800000"/>
    <x v="0"/>
    <x v="1"/>
    <s v="BR3-5, BR-7"/>
    <s v="62-304.520 (10), F.A.C."/>
    <n v="0.59"/>
    <n v="0.64"/>
    <s v="US Air Force"/>
    <n v="8.9302491278429999E-2"/>
    <n v="1259.5039958965699"/>
    <n v="2.46081736254588"/>
    <n v="0.34128284571159001"/>
    <n v="0.21975712105656001"/>
    <n v="3.0477408352629999E-2"/>
    <n v="112.476844608702"/>
    <n v="1840"/>
    <s v="Marinas and Fish Camps"/>
    <n v="1840"/>
    <s v="US Air Force                                  Brevard County"/>
    <s v="US Air Force"/>
    <m/>
    <m/>
    <m/>
    <n v="0"/>
    <n v="1"/>
    <n v="0.21975712105656001"/>
    <n v="3.0477408352629999E-2"/>
    <n v="112.476844608702"/>
    <m/>
    <n v="-1"/>
    <n v="-1"/>
    <n v="-1"/>
    <n v="-1"/>
    <n v="0"/>
    <m/>
    <m/>
    <s v="Banana River B"/>
    <n v="-1"/>
    <m/>
    <m/>
    <n v="641"/>
    <x v="6"/>
    <s v="Golf Course Pond Reuse"/>
    <x v="0"/>
    <m/>
    <n v="115.221863290051"/>
    <n v="9.1222096200000005E-2"/>
  </r>
  <r>
    <n v="1200000"/>
    <n v="1800000"/>
    <n v="1800000"/>
    <x v="0"/>
    <x v="1"/>
    <s v="BR3-5, BR-7"/>
    <s v="62-304.520 (10), F.A.C."/>
    <n v="0.59"/>
    <n v="0.64"/>
    <s v="US Air Force"/>
    <n v="0.14078234336475001"/>
    <n v="1259.5039958965699"/>
    <n v="2.46081736254588"/>
    <n v="0.34128284571159001"/>
    <n v="0.34643963489189"/>
    <n v="4.8046598769469998E-2"/>
    <n v="177.315924019596"/>
    <n v="1820"/>
    <s v="Golf Course"/>
    <n v="1820"/>
    <s v="US Air Force                                  Brevard County"/>
    <s v="US Air Force"/>
    <m/>
    <m/>
    <m/>
    <n v="0"/>
    <n v="1"/>
    <n v="0.34643963489189"/>
    <n v="4.8046598769469998E-2"/>
    <n v="177.315924019596"/>
    <m/>
    <n v="-1"/>
    <n v="-1"/>
    <n v="-1"/>
    <n v="-1"/>
    <n v="0"/>
    <m/>
    <m/>
    <s v="Banana River B"/>
    <n v="-1"/>
    <m/>
    <m/>
    <n v="641"/>
    <x v="6"/>
    <s v="Golf Course Pond Reuse"/>
    <x v="0"/>
    <m/>
    <n v="98.513425657219003"/>
    <n v="0.14380853530000001"/>
  </r>
  <r>
    <n v="1200000"/>
    <n v="1800000"/>
    <n v="1800000"/>
    <x v="0"/>
    <x v="1"/>
    <s v="BR3-5, BR-7"/>
    <s v="62-304.520 (10), F.A.C."/>
    <n v="0.59"/>
    <n v="0.64"/>
    <s v="Natural Lands"/>
    <n v="0.38767861895568001"/>
    <n v="1259.5039958965699"/>
    <n v="2.46081736254588"/>
    <n v="0.34128284571159001"/>
    <n v="0.95400627661394999"/>
    <n v="0.13230806229872999"/>
    <n v="488.282769698349"/>
    <n v="5100"/>
    <s v="Streams and waterways"/>
    <n v="5100"/>
    <s v="US Air Force                                  Brevard County"/>
    <s v="US Air Force"/>
    <m/>
    <m/>
    <s v="Natural Lands"/>
    <n v="0"/>
    <n v="1"/>
    <n v="0.95400627661394999"/>
    <n v="0.13230806229872999"/>
    <n v="488.282769698349"/>
    <m/>
    <n v="-1"/>
    <n v="-1"/>
    <n v="-1"/>
    <n v="-1"/>
    <n v="0"/>
    <m/>
    <m/>
    <s v="Banana River B"/>
    <n v="-1"/>
    <m/>
    <m/>
    <n v="641"/>
    <x v="6"/>
    <s v="Golf Course Pond Reuse"/>
    <x v="0"/>
    <m/>
    <n v="171.26766049806901"/>
    <n v="0.39601197869999999"/>
  </r>
  <r>
    <n v="1200000"/>
    <n v="1800000"/>
    <n v="1800000"/>
    <x v="0"/>
    <x v="1"/>
    <s v="BR3-5, BR-7"/>
    <s v="62-304.520 (10), F.A.C."/>
    <n v="0.59"/>
    <n v="0.64"/>
    <s v="Brevard County"/>
    <n v="0.61776345378298003"/>
    <n v="3833.7962973318199"/>
    <n v="9.5296578076257692"/>
    <n v="1.4006442105003001"/>
    <n v="5.8870743206088401"/>
    <n v="0.86526680499980002"/>
    <n v="2368.3792417401"/>
    <n v="1200"/>
    <s v="Residential, Medium Density-Two-five dwellingunits per acre"/>
    <n v="1200"/>
    <s v="Brevard County"/>
    <s v="Brevard County"/>
    <m/>
    <m/>
    <m/>
    <n v="0"/>
    <n v="1"/>
    <n v="5.8870743206088401"/>
    <n v="0.86526680499980002"/>
    <n v="2368.3792417401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8626"/>
    <n v="1.9208266356000001"/>
  </r>
  <r>
    <n v="1200000"/>
    <n v="1800000"/>
    <n v="1800000"/>
    <x v="0"/>
    <x v="1"/>
    <s v="BR3-5, BR-7"/>
    <s v="62-304.520 (10), F.A.C."/>
    <n v="0.59"/>
    <n v="0.64"/>
    <s v="Brevard County"/>
    <n v="0.61776345366790997"/>
    <n v="3830.72578096091"/>
    <n v="9.5221877386852398"/>
    <n v="1.39955180962045"/>
    <n v="5.88245958392445"/>
    <n v="0.86459195949830003"/>
    <n v="2366.4823885011201"/>
    <n v="1200"/>
    <s v="Residential, Medium Density-Two-five dwellingunits per acre"/>
    <n v="1200"/>
    <s v="Brevard County"/>
    <s v="Brevard County"/>
    <m/>
    <m/>
    <m/>
    <n v="0"/>
    <n v="1"/>
    <n v="5.88245958392445"/>
    <n v="0.86459195949830003"/>
    <n v="2366.4823885011201"/>
    <m/>
    <n v="-1"/>
    <n v="-1"/>
    <n v="-1"/>
    <n v="-1"/>
    <n v="0"/>
    <m/>
    <m/>
    <s v="Banana River B"/>
    <n v="-1"/>
    <m/>
    <m/>
    <n v="641"/>
    <x v="6"/>
    <s v="Golf Course Pond Reuse"/>
    <x v="0"/>
    <m/>
    <n v="200"/>
    <n v="1.9192882307000001"/>
  </r>
  <r>
    <n v="1200000"/>
    <n v="1800000"/>
    <n v="1800000"/>
    <x v="0"/>
    <x v="1"/>
    <s v="BR3-5, BR-7"/>
    <s v="62-304.520 (10), F.A.C."/>
    <n v="0.59"/>
    <n v="0.64"/>
    <s v="Natural Lands"/>
    <n v="5.7993536160000002E-5"/>
    <n v="3819.9203531899502"/>
    <n v="7.4178019119174401"/>
    <n v="1.0098358184646801"/>
    <n v="4.3018456346000003E-4"/>
    <n v="5.8563950059999999E-5"/>
    <n v="0.22153068916159999"/>
    <n v="5300"/>
    <s v="Reservoirs"/>
    <n v="5300"/>
    <s v="US Air Force                                  Brevard County"/>
    <s v="US Air Force"/>
    <m/>
    <m/>
    <s v="Natural Lands"/>
    <n v="0"/>
    <n v="1"/>
    <n v="4.3018456346000003E-4"/>
    <n v="5.8563950059999999E-5"/>
    <n v="0.22153068916063001"/>
    <m/>
    <n v="-1"/>
    <n v="-1"/>
    <n v="-1"/>
    <n v="-1"/>
    <n v="0"/>
    <m/>
    <m/>
    <s v="Banana River B"/>
    <n v="-1"/>
    <m/>
    <m/>
    <n v="641"/>
    <x v="6"/>
    <s v="Golf Course Pond Reuse"/>
    <x v="0"/>
    <m/>
    <n v="2.4970831532889202"/>
    <n v="1.7966799999999999E-4"/>
  </r>
  <r>
    <n v="1200000"/>
    <n v="1800000"/>
    <n v="1800000"/>
    <x v="0"/>
    <x v="1"/>
    <s v="BR3-5, BR-7"/>
    <s v="62-304.520 (10), F.A.C."/>
    <n v="0.59"/>
    <n v="0.64"/>
    <s v="Brevard County"/>
    <n v="0.61776345378298003"/>
    <n v="3833.5157593396598"/>
    <n v="9.5288187689921298"/>
    <n v="1.4005160623638599"/>
    <n v="5.88655599320467"/>
    <n v="0.86518763976444002"/>
    <n v="2368.2059356211498"/>
    <n v="1200"/>
    <s v="Residential, Medium Density-Two-five dwellingunits per acre"/>
    <n v="1200"/>
    <s v="Brevard County"/>
    <s v="Brevard County"/>
    <m/>
    <m/>
    <m/>
    <n v="0"/>
    <n v="1"/>
    <n v="5.88655599320467"/>
    <n v="0.86518763976444002"/>
    <n v="2368.2059356211498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8626"/>
    <n v="1.9206860792"/>
  </r>
  <r>
    <n v="1200000"/>
    <n v="1800000"/>
    <n v="1800000"/>
    <x v="0"/>
    <x v="1"/>
    <s v="BR3-5, BR-7"/>
    <s v="62-304.520 (10), F.A.C."/>
    <n v="0.59"/>
    <n v="0.64"/>
    <s v="Brevard County"/>
    <n v="0.43039770097729002"/>
    <n v="3830.5829075986298"/>
    <n v="9.5218561741048795"/>
    <n v="1.3995038804216"/>
    <n v="4.0981850063712004"/>
    <n v="0.60234325264225996"/>
    <n v="1648.67407683337"/>
    <n v="1200"/>
    <s v="Residential, Medium Density-Two-five dwellingunits per acre"/>
    <n v="1200"/>
    <s v="Brevard County"/>
    <s v="Brevard County"/>
    <m/>
    <m/>
    <m/>
    <n v="0"/>
    <n v="1"/>
    <n v="4.0981850063712004"/>
    <n v="0.60234325264225996"/>
    <n v="2366.3941264712498"/>
    <m/>
    <n v="-1"/>
    <n v="-1"/>
    <n v="-1"/>
    <n v="-1"/>
    <n v="0"/>
    <m/>
    <m/>
    <s v="Banana River B"/>
    <n v="-1"/>
    <m/>
    <m/>
    <n v="641"/>
    <x v="6"/>
    <s v="Golf Course Pond Reuse"/>
    <x v="0"/>
    <m/>
    <n v="169.70074577547999"/>
    <n v="1.9192166476000001"/>
  </r>
  <r>
    <n v="1200000"/>
    <n v="1800000"/>
    <n v="1800000"/>
    <x v="0"/>
    <x v="1"/>
    <s v="BR3-5, BR-7"/>
    <s v="62-304.520 (10), F.A.C."/>
    <n v="0.59"/>
    <n v="0.64"/>
    <s v="Brevard County"/>
    <n v="0.61776345359886997"/>
    <n v="3833.7974729930002"/>
    <n v="9.5294736203791004"/>
    <n v="1.40061076365003"/>
    <n v="5.88696053470475"/>
    <n v="0.86524614250020004"/>
    <n v="2368.3799673147801"/>
    <n v="1200"/>
    <s v="Residential, Medium Density-Two-five dwellingunits per acre"/>
    <n v="1200"/>
    <s v="Brevard County"/>
    <s v="Brevard County"/>
    <m/>
    <m/>
    <m/>
    <n v="0"/>
    <n v="1"/>
    <n v="5.88696053470475"/>
    <n v="0.86524614250020004"/>
    <n v="2368.3799673147801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8882399"/>
    <n v="1.9208272241"/>
  </r>
  <r>
    <n v="1200000"/>
    <n v="1800000"/>
    <n v="1800000"/>
    <x v="0"/>
    <x v="1"/>
    <s v="BR3-5, BR-7"/>
    <s v="62-304.520 (10), F.A.C."/>
    <n v="0.59"/>
    <n v="0.64"/>
    <s v="Brevard County"/>
    <n v="0.14213326061986001"/>
    <n v="3833.5050463989301"/>
    <n v="9.5286552300922693"/>
    <n v="1.40048736084013"/>
    <n v="1.35433883717558"/>
    <n v="0.19905583505311999"/>
    <n v="544.86857184740302"/>
    <n v="1200"/>
    <s v="Residential, Medium Density-Two-five dwellingunits per acre"/>
    <n v="1200"/>
    <s v="Brevard County"/>
    <s v="Brevard County"/>
    <m/>
    <m/>
    <m/>
    <n v="0"/>
    <n v="1"/>
    <n v="1.35433883717558"/>
    <n v="0.19905583505311999"/>
    <n v="2368.1993179107799"/>
    <m/>
    <n v="-1"/>
    <n v="-1"/>
    <n v="-1"/>
    <n v="-1"/>
    <n v="0"/>
    <m/>
    <m/>
    <s v="Banana River B"/>
    <n v="-1"/>
    <m/>
    <m/>
    <n v="641"/>
    <x v="6"/>
    <s v="Golf Course Pond Reuse"/>
    <x v="0"/>
    <m/>
    <n v="123.033335441015"/>
    <n v="1.920680712"/>
  </r>
  <r>
    <n v="1200000"/>
    <n v="1800000"/>
    <n v="1800000"/>
    <x v="0"/>
    <x v="1"/>
    <s v="BR3-5, BR-7"/>
    <s v="62-304.520 (10), F.A.C."/>
    <n v="0.59"/>
    <n v="0.64"/>
    <s v="Brevard County"/>
    <n v="0.61776345346078998"/>
    <n v="3834.1065150480299"/>
    <n v="9.5301939696840101"/>
    <n v="1.4007150087746401"/>
    <n v="5.8874055388632103"/>
    <n v="0.86531054113497996"/>
    <n v="2368.5708816725901"/>
    <n v="1200"/>
    <s v="Residential, Medium Density-Two-five dwellingunits per acre"/>
    <n v="1200"/>
    <s v="Brevard County"/>
    <s v="Brevard County"/>
    <m/>
    <m/>
    <m/>
    <n v="0"/>
    <n v="1"/>
    <n v="5.8874055388632103"/>
    <n v="0.86531054113497996"/>
    <n v="2368.5708816725901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6647199"/>
    <n v="1.9209820613999999"/>
  </r>
  <r>
    <n v="1200000"/>
    <n v="1800000"/>
    <n v="1800000"/>
    <x v="0"/>
    <x v="1"/>
    <s v="BR3-5, BR-7"/>
    <s v="62-304.520 (10), F.A.C."/>
    <n v="0.59"/>
    <n v="0.64"/>
    <s v="US Air Force"/>
    <n v="1.2594618585549999E-2"/>
    <n v="3236.80603422483"/>
    <n v="6.3214199206828798"/>
    <n v="0.85146821729986999"/>
    <n v="7.9615872820120004E-2"/>
    <n v="1.072391743461E-2"/>
    <n v="40.7663374364814"/>
    <n v="8140"/>
    <s v="Roads and Highways"/>
    <n v="8140"/>
    <s v="US Air Force                                  Brevard County"/>
    <s v="US Air Force"/>
    <m/>
    <m/>
    <m/>
    <n v="0"/>
    <n v="1"/>
    <n v="7.9615872820120004E-2"/>
    <n v="1.072391743461E-2"/>
    <n v="40.766337436481102"/>
    <m/>
    <n v="-1"/>
    <n v="-1"/>
    <n v="-1"/>
    <n v="-1"/>
    <n v="0"/>
    <m/>
    <m/>
    <s v="Banana River B"/>
    <n v="-1"/>
    <m/>
    <m/>
    <n v="641"/>
    <x v="6"/>
    <s v="Golf Course Pond Reuse"/>
    <x v="0"/>
    <m/>
    <n v="102.071699230695"/>
    <n v="3.3062723000000002E-2"/>
  </r>
  <r>
    <n v="1200000"/>
    <n v="1800000"/>
    <n v="1800000"/>
    <x v="0"/>
    <x v="1"/>
    <s v="BR3-5, BR-7"/>
    <s v="62-304.520 (10), F.A.C."/>
    <n v="0.59"/>
    <n v="0.64"/>
    <s v="Natural Lands"/>
    <n v="0.60516883512838004"/>
    <n v="3236.80603422483"/>
    <n v="6.3214199206828798"/>
    <n v="0.85146821729986999"/>
    <n v="3.8255263297570301"/>
    <n v="0.51528202921221"/>
    <n v="1958.8141372683699"/>
    <n v="3100"/>
    <s v="Herbaceous Dry Prairie"/>
    <n v="3100"/>
    <s v="US Air Force                                  Brevard County"/>
    <s v="US Air Force"/>
    <m/>
    <m/>
    <s v="Natural Lands"/>
    <n v="0"/>
    <n v="1"/>
    <n v="3.8255263297570301"/>
    <n v="0.51528202921221"/>
    <n v="1958.8141372683699"/>
    <m/>
    <n v="-1"/>
    <n v="-1"/>
    <n v="-1"/>
    <n v="-1"/>
    <n v="0"/>
    <m/>
    <m/>
    <s v="Banana River B"/>
    <n v="-1"/>
    <m/>
    <m/>
    <n v="641"/>
    <x v="6"/>
    <s v="Golf Course Pond Reuse"/>
    <x v="0"/>
    <m/>
    <n v="197.994210175002"/>
    <n v="1.5886570456"/>
  </r>
  <r>
    <n v="1200000"/>
    <n v="1800000"/>
    <n v="1800000"/>
    <x v="0"/>
    <x v="1"/>
    <s v="BR3-5, BR-7"/>
    <s v="62-304.520 (10), F.A.C."/>
    <n v="0.59"/>
    <n v="0.64"/>
    <s v="Brevard County"/>
    <n v="7.1286503583000002E-4"/>
    <n v="3204.5661488595201"/>
    <n v="7.45170175500549"/>
    <n v="0.97668695033199004"/>
    <n v="5.3120576386299998E-3"/>
    <n v="6.9624597785000004E-4"/>
    <n v="2.2844231625519802"/>
    <n v="1200"/>
    <s v="Residential, Medium Density-Two-five dwellingunits per acre"/>
    <n v="1200"/>
    <s v="Brevard County"/>
    <s v="Brevard County"/>
    <m/>
    <m/>
    <m/>
    <n v="0"/>
    <n v="1"/>
    <n v="5.3120576386299998E-3"/>
    <n v="6.9624597785000004E-4"/>
    <n v="2.2844231625529798"/>
    <m/>
    <n v="-1"/>
    <n v="-1"/>
    <n v="-1"/>
    <n v="-1"/>
    <n v="0"/>
    <m/>
    <m/>
    <s v="Banana River B"/>
    <n v="-1"/>
    <m/>
    <m/>
    <n v="641"/>
    <x v="6"/>
    <s v="Golf Course Pond Reuse"/>
    <x v="0"/>
    <m/>
    <n v="31.207928046908201"/>
    <n v="1.8527356999999999E-3"/>
  </r>
  <r>
    <n v="1200000"/>
    <n v="1800000"/>
    <n v="1800000"/>
    <x v="0"/>
    <x v="1"/>
    <s v="BR3-5, BR-7"/>
    <s v="62-304.520 (10), F.A.C."/>
    <n v="0.59"/>
    <n v="0.64"/>
    <s v="FDOT District 5"/>
    <n v="1.335879045184E-2"/>
    <n v="3204.5661488595201"/>
    <n v="7.45170175500549"/>
    <n v="0.97668695033199004"/>
    <n v="9.9545722254780006E-2"/>
    <n v="1.304735630654E-2"/>
    <n v="42.809127671699898"/>
    <n v="1200"/>
    <s v="Residential, Medium Density-Two-five dwellingunits per acre"/>
    <n v="1200"/>
    <s v="FDOT District 5                                            Brevard County"/>
    <s v="FDOT District 5"/>
    <m/>
    <m/>
    <m/>
    <n v="0"/>
    <n v="1"/>
    <n v="9.9545722254780006E-2"/>
    <n v="1.304735630654E-2"/>
    <n v="42.809127671700601"/>
    <m/>
    <n v="-1"/>
    <n v="-1"/>
    <n v="-1"/>
    <n v="-1"/>
    <n v="0"/>
    <m/>
    <m/>
    <s v="Banana River B"/>
    <n v="-1"/>
    <m/>
    <m/>
    <n v="641"/>
    <x v="6"/>
    <s v="Golf Course Pond Reuse"/>
    <x v="0"/>
    <m/>
    <n v="92.309128632322995"/>
    <n v="3.4719487200000003E-2"/>
  </r>
  <r>
    <n v="1200000"/>
    <n v="1800000"/>
    <n v="1800000"/>
    <x v="0"/>
    <x v="1"/>
    <s v="BR3-5, BR-7"/>
    <s v="62-304.520 (10), F.A.C."/>
    <n v="0.59"/>
    <n v="0.64"/>
    <s v="FDOT District 5"/>
    <n v="0.50201007530357"/>
    <n v="3204.5661488595201"/>
    <n v="7.45170175500549"/>
    <n v="0.97668695033199004"/>
    <n v="3.7408293591700499"/>
    <n v="0.49030668948417"/>
    <n v="1608.7244937042401"/>
    <n v="8140"/>
    <s v="Roads and Highways"/>
    <n v="8140"/>
    <s v="FDOT District 5                                            Brevard County"/>
    <s v="FDOT District 5"/>
    <m/>
    <m/>
    <m/>
    <n v="0"/>
    <n v="1"/>
    <n v="3.7408293591700499"/>
    <n v="0.49030668948417"/>
    <n v="1608.7244937042401"/>
    <m/>
    <n v="-1"/>
    <n v="-1"/>
    <n v="-1"/>
    <n v="-1"/>
    <n v="0"/>
    <m/>
    <m/>
    <s v="Banana River B"/>
    <n v="-1"/>
    <m/>
    <m/>
    <n v="641"/>
    <x v="6"/>
    <s v="Golf Course Pond Reuse"/>
    <x v="0"/>
    <m/>
    <n v="180.46670375070201"/>
    <n v="1.3047238392"/>
  </r>
  <r>
    <n v="1200000"/>
    <n v="1800000"/>
    <n v="1800000"/>
    <x v="0"/>
    <x v="1"/>
    <s v="BR3-5, BR-7"/>
    <s v="62-304.520 (10), F.A.C."/>
    <n v="0.59"/>
    <n v="0.64"/>
    <s v="FDOT District 5"/>
    <n v="9.9368813273320006E-2"/>
    <n v="3204.5661488595201"/>
    <n v="7.45170175500549"/>
    <n v="0.97668695033199004"/>
    <n v="0.74046676026160996"/>
    <n v="9.7052223194020001E-2"/>
    <n v="318.43393526802703"/>
    <n v="5100"/>
    <s v="Streams and waterways"/>
    <n v="5100"/>
    <s v="FDOT District 5                                            Brevard County"/>
    <s v="FDOT District 5"/>
    <m/>
    <m/>
    <s v="Natural Lands"/>
    <n v="0"/>
    <n v="1"/>
    <n v="0.74046676026160996"/>
    <n v="9.7052223194020001E-2"/>
    <n v="318.43393526802703"/>
    <m/>
    <n v="-1"/>
    <n v="-1"/>
    <n v="-1"/>
    <n v="-1"/>
    <n v="0"/>
    <m/>
    <m/>
    <s v="Banana River B"/>
    <n v="-1"/>
    <m/>
    <m/>
    <n v="641"/>
    <x v="6"/>
    <s v="Golf Course Pond Reuse"/>
    <x v="0"/>
    <m/>
    <n v="115.94800140129399"/>
    <n v="0.25825947710000002"/>
  </r>
  <r>
    <n v="1200000"/>
    <n v="1800000"/>
    <n v="1800000"/>
    <x v="0"/>
    <x v="1"/>
    <s v="BR3-5, BR-7"/>
    <s v="62-304.520 (10), F.A.C."/>
    <n v="0.59"/>
    <n v="0.64"/>
    <s v="FDOT District 5"/>
    <n v="2.3129096723700001E-3"/>
    <n v="3204.5661488595201"/>
    <n v="7.45170175500549"/>
    <n v="0.97668695033199004"/>
    <n v="1.7235113064810001E-2"/>
    <n v="2.2589886942999998E-3"/>
    <n v="7.4118720414659096"/>
    <n v="5100"/>
    <s v="Streams and waterways"/>
    <n v="5100"/>
    <s v="FDOT District 5                                            Brevard County"/>
    <s v="FDOT District 5"/>
    <m/>
    <m/>
    <s v="Natural Lands"/>
    <n v="0"/>
    <n v="1"/>
    <n v="1.7235113064810001E-2"/>
    <n v="2.2589886942999998E-3"/>
    <n v="7.4118720414660002"/>
    <m/>
    <n v="-1"/>
    <n v="-1"/>
    <n v="-1"/>
    <n v="-1"/>
    <n v="0"/>
    <m/>
    <m/>
    <s v="Banana River B"/>
    <n v="-1"/>
    <m/>
    <m/>
    <n v="641"/>
    <x v="6"/>
    <s v="Golf Course Pond Reuse"/>
    <x v="0"/>
    <m/>
    <n v="30.868480201754402"/>
    <n v="6.0112506000000003E-3"/>
  </r>
  <r>
    <n v="1200000"/>
    <n v="1800000"/>
    <n v="1800000"/>
    <x v="0"/>
    <x v="1"/>
    <s v="BR3-5, BR-7"/>
    <s v="62-304.520 (10), F.A.C."/>
    <n v="0.59"/>
    <n v="0.64"/>
    <s v="US Air Force"/>
    <n v="0.15589943793999"/>
    <n v="3796.9521413248699"/>
    <n v="7.2790243697311396"/>
    <n v="1.0073140911368299"/>
    <n v="1.1347958079926099"/>
    <n v="0.15703970063726999"/>
    <n v="591.94270471761195"/>
    <n v="8140"/>
    <s v="Roads and Highways"/>
    <n v="8140"/>
    <s v="US Air Force                                  Brevard County"/>
    <s v="US Air Force"/>
    <m/>
    <m/>
    <m/>
    <n v="0"/>
    <n v="1"/>
    <n v="1.1347958079926099"/>
    <n v="0.15703970063726999"/>
    <n v="591.94270473747804"/>
    <m/>
    <n v="-1"/>
    <n v="-1"/>
    <n v="-1"/>
    <n v="-1"/>
    <n v="0"/>
    <m/>
    <m/>
    <s v="Banana River B"/>
    <n v="-1"/>
    <m/>
    <m/>
    <n v="641"/>
    <x v="6"/>
    <s v="Golf Course Pond Reuse"/>
    <x v="0"/>
    <m/>
    <n v="127.957965107235"/>
    <n v="0.48008329659999999"/>
  </r>
  <r>
    <n v="1200000"/>
    <n v="1800000"/>
    <n v="1800000"/>
    <x v="0"/>
    <x v="1"/>
    <s v="BR3-5, BR-7"/>
    <s v="62-304.520 (10), F.A.C."/>
    <n v="0.59"/>
    <n v="0.64"/>
    <s v="US Air Force"/>
    <n v="0.46186401579695002"/>
    <n v="3796.9521413248699"/>
    <n v="7.2790243697311396"/>
    <n v="1.0073140911368299"/>
    <n v="3.36191942648794"/>
    <n v="0.46524213130132003"/>
    <n v="1753.67556378116"/>
    <n v="1820"/>
    <s v="Golf Course"/>
    <n v="1820"/>
    <s v="US Air Force                                  Brevard County"/>
    <s v="US Air Force"/>
    <m/>
    <m/>
    <m/>
    <n v="0"/>
    <n v="1"/>
    <n v="3.36191942648794"/>
    <n v="0.46524213130132003"/>
    <n v="1753.6755637613001"/>
    <m/>
    <n v="-1"/>
    <n v="-1"/>
    <n v="-1"/>
    <n v="-1"/>
    <n v="0"/>
    <m/>
    <m/>
    <s v="Banana River B"/>
    <n v="-1"/>
    <m/>
    <m/>
    <n v="641"/>
    <x v="6"/>
    <s v="Golf Course Pond Reuse"/>
    <x v="0"/>
    <m/>
    <n v="178.68704961386601"/>
    <n v="1.4222835066999999"/>
  </r>
  <r>
    <n v="1200000"/>
    <n v="1800000"/>
    <n v="1800000"/>
    <x v="0"/>
    <x v="1"/>
    <s v="BR3-5, BR-7"/>
    <s v="62-304.520 (10), F.A.C."/>
    <n v="0.59"/>
    <n v="0.64"/>
    <s v="Natural Lands"/>
    <n v="5.9254560124000005E-4"/>
    <n v="3807.6128385333"/>
    <n v="7.2938613572985904"/>
    <n v="0.99234786923549001"/>
    <n v="4.3219454633499996E-3"/>
    <n v="5.8801136480999996E-4"/>
    <n v="2.2561842387130899"/>
    <n v="5300"/>
    <s v="Reservoirs"/>
    <n v="5300"/>
    <s v="US Air Force                                  Brevard County"/>
    <s v="US Air Force"/>
    <m/>
    <m/>
    <s v="Natural Lands"/>
    <n v="0"/>
    <n v="1"/>
    <n v="4.3219454633499996E-3"/>
    <n v="5.8801136480999996E-4"/>
    <n v="2.2561842387133599"/>
    <m/>
    <n v="-1"/>
    <n v="-1"/>
    <n v="-1"/>
    <n v="-1"/>
    <n v="0"/>
    <m/>
    <m/>
    <s v="Banana River B"/>
    <n v="-1"/>
    <m/>
    <m/>
    <n v="641"/>
    <x v="6"/>
    <s v="Golf Course Pond Reuse"/>
    <x v="0"/>
    <m/>
    <n v="9.1360384716381606"/>
    <n v="1.8298330999999999E-3"/>
  </r>
  <r>
    <n v="1200000"/>
    <n v="1800000"/>
    <n v="1800000"/>
    <x v="0"/>
    <x v="1"/>
    <s v="BR3-5, BR-7"/>
    <s v="62-304.520 (10), F.A.C."/>
    <n v="0.59"/>
    <n v="0.64"/>
    <s v="Natural Lands"/>
    <n v="0.61776345373694996"/>
    <n v="3226.7872185708302"/>
    <n v="6.3221674268118502"/>
    <n v="0.86777593745298998"/>
    <n v="3.9056039846905599"/>
    <n v="0.53608026019078003"/>
    <n v="1993.3912166185701"/>
    <n v="3100"/>
    <s v="Herbaceous Dry Prairie"/>
    <n v="3100"/>
    <s v="US Air Force                                  Brevard County"/>
    <s v="US Air Force"/>
    <m/>
    <m/>
    <s v="Natural Lands"/>
    <n v="0"/>
    <n v="1"/>
    <n v="3.9056039846905599"/>
    <n v="0.53608026019078003"/>
    <n v="1993.3912166185701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117499"/>
    <n v="1.6167000946000001"/>
  </r>
  <r>
    <n v="1200000"/>
    <n v="1800000"/>
    <n v="1800000"/>
    <x v="0"/>
    <x v="1"/>
    <s v="BR3-5, BR-7"/>
    <s v="62-304.520 (10), F.A.C."/>
    <n v="0.59"/>
    <n v="0.64"/>
    <s v="Natural Lands"/>
    <n v="0.14780547204662001"/>
    <n v="2688.79389780881"/>
    <n v="3.38509246492309"/>
    <n v="0.45177057762345002"/>
    <n v="0.50033518969941004"/>
    <n v="6.6774163482400006E-2"/>
    <n v="397.41845130170299"/>
    <n v="5300"/>
    <s v="Reservoirs"/>
    <n v="5300"/>
    <s v="US Air Force                                  Brevard County"/>
    <s v="US Air Force"/>
    <m/>
    <m/>
    <s v="Natural Lands"/>
    <n v="0"/>
    <n v="1"/>
    <n v="0.50033518969941004"/>
    <n v="6.6774163482400006E-2"/>
    <n v="397.41845129590303"/>
    <m/>
    <n v="-1"/>
    <n v="-1"/>
    <n v="-1"/>
    <n v="-1"/>
    <n v="0"/>
    <m/>
    <m/>
    <s v="Banana River B"/>
    <n v="-1"/>
    <m/>
    <m/>
    <n v="641"/>
    <x v="6"/>
    <s v="Golf Course Pond Reuse"/>
    <x v="0"/>
    <m/>
    <n v="100.090918822182"/>
    <n v="0.32231828979999999"/>
  </r>
  <r>
    <n v="1200000"/>
    <n v="1800000"/>
    <n v="1800000"/>
    <x v="0"/>
    <x v="1"/>
    <s v="BR3-5, BR-7"/>
    <s v="62-304.520 (10), F.A.C."/>
    <n v="0.59"/>
    <n v="0.64"/>
    <s v="Brevard County"/>
    <n v="0.12235477356801"/>
    <n v="3833.50504697017"/>
    <n v="9.5286552315121504"/>
    <n v="1.40048736104882"/>
    <n v="1.16587645325936"/>
    <n v="0.17135631394598999"/>
    <n v="469.047641993882"/>
    <n v="1200"/>
    <s v="Residential, Medium Density-Two-five dwellingunits per acre"/>
    <n v="1200"/>
    <s v="Brevard County"/>
    <s v="Brevard County"/>
    <m/>
    <m/>
    <m/>
    <n v="0"/>
    <n v="1"/>
    <n v="1.16587645325936"/>
    <n v="0.17135631394598999"/>
    <n v="2368.19931755789"/>
    <m/>
    <n v="-1"/>
    <n v="-1"/>
    <n v="-1"/>
    <n v="-1"/>
    <n v="0"/>
    <m/>
    <m/>
    <s v="Banana River B"/>
    <n v="-1"/>
    <m/>
    <m/>
    <n v="641"/>
    <x v="6"/>
    <s v="Golf Course Pond Reuse"/>
    <x v="0"/>
    <m/>
    <n v="119.831707523196"/>
    <n v="1.9206807117"/>
  </r>
  <r>
    <n v="1200000"/>
    <n v="1800000"/>
    <n v="1800000"/>
    <x v="0"/>
    <x v="1"/>
    <s v="BR3-5, BR-7"/>
    <s v="62-304.520 (10), F.A.C."/>
    <n v="0.59"/>
    <n v="0.64"/>
    <s v="Brevard County"/>
    <n v="0.61776345378298003"/>
    <n v="3833.7456336381401"/>
    <n v="9.5292707252247908"/>
    <n v="1.4005784199051099"/>
    <n v="5.8868351952479196"/>
    <n v="0.86522616197448998"/>
    <n v="2368.3479435617201"/>
    <n v="1200"/>
    <s v="Residential, Medium Density-Two-five dwellingunits per acre"/>
    <n v="1200"/>
    <s v="Brevard County"/>
    <s v="Brevard County"/>
    <m/>
    <m/>
    <m/>
    <n v="0"/>
    <n v="1"/>
    <n v="5.8868351952479196"/>
    <n v="0.86522616197448998"/>
    <n v="2368.3479435617201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8626"/>
    <n v="1.9208012519"/>
  </r>
  <r>
    <n v="1200000"/>
    <n v="1800000"/>
    <n v="1800000"/>
    <x v="0"/>
    <x v="1"/>
    <s v="BR3-5, BR-7"/>
    <s v="62-304.520 (10), F.A.C."/>
    <n v="0.59"/>
    <n v="0.64"/>
    <s v="US Air Force"/>
    <n v="0.32048320957488002"/>
    <n v="3844.1996092600598"/>
    <n v="7.1557327518623"/>
    <n v="0.96990152297155996"/>
    <n v="2.2932921991769399"/>
    <n v="0.31083715305349002"/>
    <n v="1232.00142902217"/>
    <n v="8140"/>
    <s v="Roads and Highways"/>
    <n v="8140"/>
    <s v="US Air Force                                  Brevard County"/>
    <s v="US Air Force"/>
    <m/>
    <m/>
    <m/>
    <n v="0"/>
    <n v="1"/>
    <n v="2.2932921991769399"/>
    <n v="0.31083715305349002"/>
    <n v="1232.00142902217"/>
    <m/>
    <n v="-1"/>
    <n v="-1"/>
    <n v="-1"/>
    <n v="-1"/>
    <n v="0"/>
    <m/>
    <m/>
    <s v="Banana River B"/>
    <n v="-1"/>
    <m/>
    <m/>
    <n v="641"/>
    <x v="6"/>
    <s v="Golf Course Pond Reuse"/>
    <x v="0"/>
    <m/>
    <n v="156.95399194747401"/>
    <n v="0.99919012900000004"/>
  </r>
  <r>
    <n v="1200000"/>
    <n v="1800000"/>
    <n v="1800000"/>
    <x v="0"/>
    <x v="1"/>
    <s v="BR3-5, BR-7"/>
    <s v="62-304.520 (10), F.A.C."/>
    <n v="0.59"/>
    <n v="0.64"/>
    <s v="US Air Force"/>
    <n v="5.1170418876470003E-2"/>
    <n v="3844.1996092600598"/>
    <n v="7.1557327518623"/>
    <n v="0.96990152297155996"/>
    <n v="0.36616184228090998"/>
    <n v="4.9630267199379997E-2"/>
    <n v="196.70930425062201"/>
    <n v="1820"/>
    <s v="Golf Course"/>
    <n v="1820"/>
    <s v="US Air Force                                  Brevard County"/>
    <s v="US Air Force"/>
    <m/>
    <m/>
    <m/>
    <n v="0"/>
    <n v="1"/>
    <n v="0.36616184228090998"/>
    <n v="4.9630267199379997E-2"/>
    <n v="196.709304250624"/>
    <m/>
    <n v="-1"/>
    <n v="-1"/>
    <n v="-1"/>
    <n v="-1"/>
    <n v="0"/>
    <m/>
    <m/>
    <s v="Banana River B"/>
    <n v="-1"/>
    <m/>
    <m/>
    <n v="641"/>
    <x v="6"/>
    <s v="Golf Course Pond Reuse"/>
    <x v="0"/>
    <m/>
    <n v="58.146859604917097"/>
    <n v="0.15953714860000001"/>
  </r>
  <r>
    <n v="1200000"/>
    <n v="1800000"/>
    <n v="1800000"/>
    <x v="0"/>
    <x v="1"/>
    <s v="BR3-5, BR-7"/>
    <s v="62-304.520 (10), F.A.C."/>
    <n v="0.59"/>
    <n v="0.64"/>
    <s v="US Air Force"/>
    <n v="3.193490913403E-2"/>
    <n v="3844.1996092600598"/>
    <n v="7.1557327518623"/>
    <n v="0.96990152297155996"/>
    <n v="0.22851767521819"/>
    <n v="3.0973717005059999E-2"/>
    <n v="122.764165214828"/>
    <n v="8310"/>
    <s v="Electrical power facilities"/>
    <n v="8310"/>
    <s v="US Air Force                                  Brevard County"/>
    <s v="US Air Force"/>
    <m/>
    <m/>
    <m/>
    <n v="0"/>
    <n v="1"/>
    <n v="0.22851767521819"/>
    <n v="3.0973717005059999E-2"/>
    <n v="122.76416521482901"/>
    <m/>
    <n v="-1"/>
    <n v="-1"/>
    <n v="-1"/>
    <n v="-1"/>
    <n v="0"/>
    <m/>
    <m/>
    <s v="Banana River B"/>
    <n v="-1"/>
    <m/>
    <m/>
    <n v="641"/>
    <x v="6"/>
    <s v="Golf Course Pond Reuse"/>
    <x v="0"/>
    <m/>
    <n v="75.064266203038699"/>
    <n v="9.9565421900000006E-2"/>
  </r>
  <r>
    <n v="1200000"/>
    <n v="1800000"/>
    <n v="1800000"/>
    <x v="0"/>
    <x v="1"/>
    <s v="BR3-5, BR-7"/>
    <s v="62-304.520 (10), F.A.C."/>
    <n v="0.59"/>
    <n v="0.64"/>
    <s v="Natural Lands"/>
    <n v="1.0503781481310001E-2"/>
    <n v="3844.1996092600598"/>
    <n v="7.1557327518623"/>
    <n v="0.96990152297155996"/>
    <n v="7.5162253164210005E-2"/>
    <n v="1.018763365568E-2"/>
    <n v="40.378632666204901"/>
    <n v="3100"/>
    <s v="Herbaceous Dry Prairie"/>
    <n v="3100"/>
    <s v="US Air Force                                  Brevard County"/>
    <s v="US Air Force"/>
    <m/>
    <m/>
    <s v="Natural Lands"/>
    <n v="0"/>
    <n v="1"/>
    <n v="7.5162253164210005E-2"/>
    <n v="1.018763365568E-2"/>
    <n v="40.3786326662064"/>
    <m/>
    <n v="-1"/>
    <n v="-1"/>
    <n v="-1"/>
    <n v="-1"/>
    <n v="0"/>
    <m/>
    <m/>
    <s v="Banana River B"/>
    <n v="-1"/>
    <m/>
    <m/>
    <n v="641"/>
    <x v="6"/>
    <s v="Golf Course Pond Reuse"/>
    <x v="0"/>
    <m/>
    <n v="27.8032912986667"/>
    <n v="3.27482828E-2"/>
  </r>
  <r>
    <n v="1200000"/>
    <n v="1800000"/>
    <n v="1800000"/>
    <x v="0"/>
    <x v="1"/>
    <s v="BR3-5, BR-7"/>
    <s v="62-304.520 (10), F.A.C."/>
    <n v="0.59"/>
    <n v="0.64"/>
    <s v="Natural Lands"/>
    <n v="0.61776345359886997"/>
    <n v="3226.1119203123499"/>
    <n v="6.3078246147804302"/>
    <n v="0.86463690884232003"/>
    <n v="3.8967435187227402"/>
    <n v="0.53414108291548001"/>
    <n v="1992.9740415886499"/>
    <n v="3100"/>
    <s v="Herbaceous Dry Prairie"/>
    <n v="3100"/>
    <s v="US Air Force                                  Brevard County"/>
    <s v="US Air Force"/>
    <m/>
    <m/>
    <s v="Natural Lands"/>
    <n v="0"/>
    <n v="1"/>
    <n v="3.8967435187227402"/>
    <n v="0.53414108291548001"/>
    <n v="1992.9740415886499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8882399"/>
    <n v="1.6163617531000001"/>
  </r>
  <r>
    <n v="1200000"/>
    <n v="1800000"/>
    <n v="1800000"/>
    <x v="0"/>
    <x v="1"/>
    <s v="BR3-5, BR-7"/>
    <s v="62-304.520 (10), F.A.C."/>
    <n v="0.59"/>
    <n v="0.64"/>
    <s v="Natural Lands"/>
    <n v="0.10609546242697999"/>
    <n v="3815.6071282318899"/>
    <n v="7.0263408943453598"/>
    <n v="0.94553535812640999"/>
    <n v="0.74546288635520996"/>
    <n v="0.10031701106148"/>
    <n v="404.81860270946697"/>
    <n v="3100"/>
    <s v="Herbaceous Dry Prairie"/>
    <n v="3100"/>
    <s v="US Air Force                                  Brevard County"/>
    <s v="US Air Force"/>
    <m/>
    <m/>
    <s v="Natural Lands"/>
    <n v="0"/>
    <n v="1"/>
    <n v="0.74546288635520996"/>
    <n v="0.10031701106148"/>
    <n v="404.81860270946697"/>
    <m/>
    <n v="-1"/>
    <n v="-1"/>
    <n v="-1"/>
    <n v="-1"/>
    <n v="0"/>
    <m/>
    <m/>
    <s v="Banana River B"/>
    <n v="-1"/>
    <m/>
    <m/>
    <n v="641"/>
    <x v="6"/>
    <s v="Golf Course Pond Reuse"/>
    <x v="0"/>
    <m/>
    <n v="117.20713953555401"/>
    <n v="0.32832003459999998"/>
  </r>
  <r>
    <n v="1200000"/>
    <n v="1800000"/>
    <n v="1800000"/>
    <x v="0"/>
    <x v="1"/>
    <s v="BR3-5, BR-7"/>
    <s v="62-304.520 (10), F.A.C."/>
    <n v="0.59"/>
    <n v="0.64"/>
    <s v="US Air Force"/>
    <n v="0.51166799144803998"/>
    <n v="3815.6071282318899"/>
    <n v="7.0263408943453598"/>
    <n v="0.94553535812640999"/>
    <n v="3.59515373263898"/>
    <n v="0.48380017753565002"/>
    <n v="1952.3240354572699"/>
    <n v="1400"/>
    <s v="Commercial and Services"/>
    <n v="1400"/>
    <s v="US Air Force                                  Brevard County"/>
    <s v="US Air Force"/>
    <m/>
    <m/>
    <m/>
    <n v="0"/>
    <n v="1"/>
    <n v="3.59515373263898"/>
    <n v="0.48380017753565002"/>
    <n v="1952.3240354572699"/>
    <m/>
    <n v="-1"/>
    <n v="-1"/>
    <n v="-1"/>
    <n v="-1"/>
    <n v="0"/>
    <m/>
    <m/>
    <s v="Banana River B"/>
    <n v="-1"/>
    <m/>
    <m/>
    <n v="641"/>
    <x v="6"/>
    <s v="Golf Course Pond Reuse"/>
    <x v="0"/>
    <m/>
    <n v="182.85889127359499"/>
    <n v="1.5833933783"/>
  </r>
  <r>
    <n v="1200000"/>
    <n v="1800000"/>
    <n v="1800000"/>
    <x v="0"/>
    <x v="1"/>
    <s v="BR3-5, BR-7"/>
    <s v="62-304.520 (10), F.A.C."/>
    <n v="0.59"/>
    <n v="0.64"/>
    <s v="Natural Lands"/>
    <n v="0.25312836984435999"/>
    <n v="2041.1277483424301"/>
    <n v="0.65953157282416996"/>
    <n v="8.2820701625980001E-2"/>
    <n v="0.16694615188987"/>
    <n v="2.0964269191950002E-2"/>
    <n v="516.66733958201405"/>
    <n v="5300"/>
    <s v="Reservoirs"/>
    <n v="5300"/>
    <s v="US Air Force                                  Brevard County"/>
    <s v="US Air Force"/>
    <m/>
    <m/>
    <s v="Natural Lands"/>
    <n v="0"/>
    <n v="1"/>
    <n v="0.16694615188987"/>
    <n v="2.0964269191950002E-2"/>
    <n v="522.91861228141602"/>
    <m/>
    <n v="-1"/>
    <n v="-1"/>
    <n v="-1"/>
    <n v="-1"/>
    <n v="0"/>
    <m/>
    <m/>
    <s v="Banana River B"/>
    <n v="-1"/>
    <m/>
    <m/>
    <n v="641"/>
    <x v="6"/>
    <s v="Golf Course Pond Reuse"/>
    <x v="0"/>
    <m/>
    <n v="168.07423324960499"/>
    <n v="0.42410268639999998"/>
  </r>
  <r>
    <n v="1200000"/>
    <n v="1800000"/>
    <n v="1800000"/>
    <x v="0"/>
    <x v="1"/>
    <s v="BR3-5, BR-7"/>
    <s v="62-304.520 (10), F.A.C."/>
    <n v="0.59"/>
    <n v="0.64"/>
    <s v="Natural Lands"/>
    <n v="0.33409125013728003"/>
    <n v="3489.3401392832702"/>
    <n v="6.76348583422714"/>
    <n v="0.92341260041066997"/>
    <n v="2.2596214376427302"/>
    <n v="0.30850407006371"/>
    <n v="1165.75800928734"/>
    <n v="3100"/>
    <s v="Herbaceous Dry Prairie"/>
    <n v="3100"/>
    <s v="US Air Force                                  Brevard County"/>
    <s v="US Air Force"/>
    <m/>
    <m/>
    <s v="Natural Lands"/>
    <n v="0"/>
    <n v="1"/>
    <n v="2.2596214376427302"/>
    <n v="0.30850407006371"/>
    <n v="1165.75800928734"/>
    <m/>
    <n v="-1"/>
    <n v="-1"/>
    <n v="-1"/>
    <n v="-1"/>
    <n v="0"/>
    <m/>
    <m/>
    <s v="Banana River B"/>
    <n v="-1"/>
    <m/>
    <m/>
    <n v="641"/>
    <x v="6"/>
    <s v="Golf Course Pond Reuse"/>
    <x v="0"/>
    <m/>
    <n v="154.09354839334301"/>
    <n v="0.94546472770000001"/>
  </r>
  <r>
    <n v="1200000"/>
    <n v="1800000"/>
    <n v="1800000"/>
    <x v="0"/>
    <x v="1"/>
    <s v="BR3-5, BR-7"/>
    <s v="62-304.520 (10), F.A.C."/>
    <n v="0.59"/>
    <n v="0.64"/>
    <s v="Brevard County"/>
    <n v="0.61776345378298003"/>
    <n v="3833.7456336381401"/>
    <n v="9.5292707252247908"/>
    <n v="1.4005784199051099"/>
    <n v="5.8868351952479196"/>
    <n v="0.86522616197448998"/>
    <n v="2368.3479435617201"/>
    <n v="1200"/>
    <s v="Residential, Medium Density-Two-five dwellingunits per acre"/>
    <n v="1200"/>
    <s v="Brevard County"/>
    <s v="Brevard County"/>
    <m/>
    <m/>
    <m/>
    <n v="0"/>
    <n v="1"/>
    <n v="5.8868351952479196"/>
    <n v="0.86522616197448998"/>
    <n v="2368.3479435617201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8626"/>
    <n v="1.9208012519"/>
  </r>
  <r>
    <n v="1200000"/>
    <n v="1800000"/>
    <n v="1800000"/>
    <x v="0"/>
    <x v="1"/>
    <s v="BR3-5, BR-7"/>
    <s v="62-304.520 (10), F.A.C."/>
    <n v="0.59"/>
    <n v="0.64"/>
    <s v="Natural Lands"/>
    <n v="0.3843071421748"/>
    <n v="1620.7672138691901"/>
    <n v="0"/>
    <n v="0"/>
    <n v="0"/>
    <n v="0"/>
    <n v="622.87241609269097"/>
    <n v="5300"/>
    <s v="Reservoirs"/>
    <n v="5300"/>
    <s v="US Air Force                                  Brevard County"/>
    <s v="US Air Force"/>
    <m/>
    <m/>
    <s v="Natural Lands"/>
    <n v="0"/>
    <n v="1"/>
    <n v="0"/>
    <n v="0"/>
    <n v="622.87241609269097"/>
    <m/>
    <n v="-1"/>
    <n v="-1"/>
    <n v="-1"/>
    <n v="-1"/>
    <n v="0"/>
    <m/>
    <m/>
    <s v="Banana River B"/>
    <n v="-1"/>
    <m/>
    <m/>
    <n v="641"/>
    <x v="6"/>
    <s v="Golf Course Pond Reuse"/>
    <x v="0"/>
    <m/>
    <n v="183.96230783654499"/>
    <n v="0.5051682207"/>
  </r>
  <r>
    <n v="1200000"/>
    <n v="1800000"/>
    <n v="1800000"/>
    <x v="0"/>
    <x v="1"/>
    <s v="BR3-5, BR-7"/>
    <s v="62-304.520 (10), F.A.C."/>
    <n v="0.59"/>
    <n v="0.64"/>
    <s v="US Air Force"/>
    <n v="0.61776345359886997"/>
    <n v="3760.9840500550499"/>
    <n v="7.3495947260793599"/>
    <n v="1.03519396344498"/>
    <n v="4.5403110205348503"/>
    <n v="0.63950499800246996"/>
    <n v="2323.39849569228"/>
    <n v="1820"/>
    <s v="Golf Course"/>
    <n v="1820"/>
    <s v="US Air Force                                  Brevard County"/>
    <s v="US Air Force"/>
    <m/>
    <m/>
    <m/>
    <n v="0"/>
    <n v="1"/>
    <n v="4.5403110205348503"/>
    <n v="0.63950499800246996"/>
    <n v="2323.39849569228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8882399"/>
    <n v="1.8843459008000001"/>
  </r>
  <r>
    <n v="1200000"/>
    <n v="1800000"/>
    <n v="1800000"/>
    <x v="0"/>
    <x v="1"/>
    <s v="BR3-5, BR-7"/>
    <s v="62-304.520 (10), F.A.C."/>
    <n v="0.59"/>
    <n v="0.64"/>
    <s v="US Air Force"/>
    <n v="4.8521475524699997E-3"/>
    <n v="3859.2917115977298"/>
    <n v="9.2356621845262392"/>
    <n v="1.2775746441639899"/>
    <n v="4.4812795664109999E-2"/>
    <n v="6.1989806827799998E-3"/>
    <n v="18.725852832708199"/>
    <n v="8140"/>
    <s v="Roads and Highways"/>
    <n v="8140"/>
    <s v="US Air Force                                  Brevard County"/>
    <s v="US Air Force"/>
    <m/>
    <m/>
    <m/>
    <n v="0"/>
    <n v="1"/>
    <n v="4.4812795664109999E-2"/>
    <n v="6.1989806827799998E-3"/>
    <n v="18.725852832708501"/>
    <m/>
    <n v="-1"/>
    <n v="-1"/>
    <n v="-1"/>
    <n v="-1"/>
    <n v="0"/>
    <m/>
    <m/>
    <s v="Banana River B"/>
    <n v="-1"/>
    <m/>
    <m/>
    <n v="641"/>
    <x v="6"/>
    <s v="Golf Course Pond Reuse"/>
    <x v="0"/>
    <m/>
    <n v="81.453650791222401"/>
    <n v="1.51872286E-2"/>
  </r>
  <r>
    <n v="1200000"/>
    <n v="1800000"/>
    <n v="1800000"/>
    <x v="0"/>
    <x v="1"/>
    <s v="BR3-5, BR-7"/>
    <s v="62-304.520 (10), F.A.C."/>
    <n v="0.59"/>
    <n v="0.64"/>
    <s v="FDOT District 5"/>
    <n v="0.33145528859050999"/>
    <n v="3859.2917115977298"/>
    <n v="9.2356621845262392"/>
    <n v="1.2775746441639899"/>
    <n v="3.0612090746965999"/>
    <n v="0.42345887237729002"/>
    <n v="1279.18264802259"/>
    <n v="8140"/>
    <s v="Roads and Highways"/>
    <n v="8140"/>
    <s v="FDOT District 5          US Air Force                                  Brevard County"/>
    <s v="FDOT District 5"/>
    <m/>
    <m/>
    <m/>
    <n v="0"/>
    <n v="1"/>
    <n v="3.0612090746965999"/>
    <n v="0.42345887237729002"/>
    <n v="1279.18264802259"/>
    <m/>
    <n v="-1"/>
    <n v="-1"/>
    <n v="-1"/>
    <n v="-1"/>
    <n v="0"/>
    <m/>
    <m/>
    <s v="Banana River B"/>
    <n v="-1"/>
    <m/>
    <m/>
    <n v="641"/>
    <x v="6"/>
    <s v="Golf Course Pond Reuse"/>
    <x v="0"/>
    <m/>
    <n v="153.510052913008"/>
    <n v="1.0374555134000001"/>
  </r>
  <r>
    <n v="1200000"/>
    <n v="1800000"/>
    <n v="1800000"/>
    <x v="0"/>
    <x v="1"/>
    <s v="BR3-5, BR-7"/>
    <s v="62-304.520 (10), F.A.C."/>
    <n v="0.59"/>
    <n v="0.64"/>
    <s v="Brevard County"/>
    <n v="0.25247983568577997"/>
    <n v="3859.2917115977298"/>
    <n v="9.2356621845262392"/>
    <n v="1.2775746441639899"/>
    <n v="2.3318184707986398"/>
    <n v="0.32256183623485002"/>
    <n v="974.39333720772299"/>
    <n v="1200"/>
    <s v="Residential, Medium Density-Two-five dwellingunits per acre"/>
    <n v="1200"/>
    <s v="Brevard County"/>
    <s v="Brevard County"/>
    <m/>
    <m/>
    <m/>
    <n v="0"/>
    <n v="1"/>
    <n v="2.3318184707986398"/>
    <n v="0.32256183623485002"/>
    <n v="974.39333720772299"/>
    <m/>
    <n v="-1"/>
    <n v="-1"/>
    <n v="-1"/>
    <n v="-1"/>
    <n v="0"/>
    <m/>
    <m/>
    <s v="Banana River B"/>
    <n v="-1"/>
    <m/>
    <m/>
    <n v="641"/>
    <x v="6"/>
    <s v="Golf Course Pond Reuse"/>
    <x v="0"/>
    <m/>
    <n v="140.863678992605"/>
    <n v="0.79026223620000002"/>
  </r>
  <r>
    <n v="1200000"/>
    <n v="1800000"/>
    <n v="1800000"/>
    <x v="0"/>
    <x v="1"/>
    <s v="BR3-5, BR-7"/>
    <s v="62-304.520 (10), F.A.C."/>
    <n v="0.59"/>
    <n v="0.64"/>
    <s v="US Air Force"/>
    <n v="8.5522143620000006E-5"/>
    <n v="3859.2917115977298"/>
    <n v="9.2356621845262392"/>
    <n v="1.2775746441639899"/>
    <n v="7.8985362782999999E-4"/>
    <n v="1.0926092221E-4"/>
    <n v="0.33005490005775001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7.8985362782999999E-4"/>
    <n v="1.0926092221E-4"/>
    <n v="0.33005490005936"/>
    <m/>
    <n v="-1"/>
    <n v="-1"/>
    <n v="-1"/>
    <n v="-1"/>
    <n v="0"/>
    <m/>
    <m/>
    <s v="Banana River B"/>
    <n v="-1"/>
    <m/>
    <m/>
    <n v="641"/>
    <x v="6"/>
    <s v="Golf Course Pond Reuse"/>
    <x v="0"/>
    <m/>
    <n v="9.2249198987163492"/>
    <n v="2.6768439999999999E-4"/>
  </r>
  <r>
    <n v="1200000"/>
    <n v="1800000"/>
    <n v="1800000"/>
    <x v="0"/>
    <x v="1"/>
    <s v="BR3-5, BR-7"/>
    <s v="62-304.520 (10), F.A.C."/>
    <n v="0.59"/>
    <n v="0.64"/>
    <s v="FDOT District 5"/>
    <n v="5.9398088833799998E-3"/>
    <n v="3859.2917115977298"/>
    <n v="9.2356621845262392"/>
    <n v="1.2775746441639899"/>
    <n v="5.4858068287550001E-2"/>
    <n v="7.5885492205799996E-3"/>
    <n v="22.9234551921068"/>
    <n v="1200"/>
    <s v="Residential, Medium Density-Two-five dwellingunits per acre"/>
    <n v="1200"/>
    <s v="FDOT District 5                                            Brevard County"/>
    <s v="FDOT District 5"/>
    <m/>
    <m/>
    <m/>
    <n v="0"/>
    <n v="1"/>
    <n v="5.4858068287550001E-2"/>
    <n v="7.5885492205799996E-3"/>
    <n v="22.923455192105902"/>
    <m/>
    <n v="-1"/>
    <n v="-1"/>
    <n v="-1"/>
    <n v="-1"/>
    <n v="0"/>
    <m/>
    <m/>
    <s v="Banana River B"/>
    <n v="-1"/>
    <m/>
    <m/>
    <n v="641"/>
    <x v="6"/>
    <s v="Golf Course Pond Reuse"/>
    <x v="0"/>
    <m/>
    <n v="91.973169690702505"/>
    <n v="1.8591610099999999E-2"/>
  </r>
  <r>
    <n v="1200000"/>
    <n v="1800000"/>
    <n v="1800000"/>
    <x v="0"/>
    <x v="1"/>
    <s v="BR3-5, BR-7"/>
    <s v="62-304.520 (10), F.A.C."/>
    <n v="0.59"/>
    <n v="0.64"/>
    <s v="FDOT District 5"/>
    <n v="2.295085055898E-2"/>
    <n v="3859.2917115977298"/>
    <n v="9.2356621845262392"/>
    <n v="1.2775746441639899"/>
    <n v="0.21196630261032001"/>
    <n v="2.9321424736150001E-2"/>
    <n v="88.574027336405194"/>
    <n v="1200"/>
    <s v="Residential, Medium Density-Two-five dwellingunits per acre"/>
    <n v="1200"/>
    <s v="FDOT District 5          US Air Force                                  Brevard County"/>
    <s v="FDOT District 5"/>
    <m/>
    <m/>
    <m/>
    <n v="0"/>
    <n v="1"/>
    <n v="0.21196630261032001"/>
    <n v="2.9321424736150001E-2"/>
    <n v="88.574027336406303"/>
    <m/>
    <n v="-1"/>
    <n v="-1"/>
    <n v="-1"/>
    <n v="-1"/>
    <n v="0"/>
    <m/>
    <m/>
    <s v="Banana River B"/>
    <n v="-1"/>
    <m/>
    <m/>
    <n v="641"/>
    <x v="6"/>
    <s v="Golf Course Pond Reuse"/>
    <x v="0"/>
    <m/>
    <n v="103.62225798267001"/>
    <n v="7.18361941E-2"/>
  </r>
  <r>
    <n v="1200000"/>
    <n v="1800000"/>
    <n v="1800000"/>
    <x v="0"/>
    <x v="1"/>
    <s v="BR3-5, BR-7"/>
    <s v="62-304.520 (10), F.A.C."/>
    <n v="0.59"/>
    <n v="0.64"/>
    <s v="Natural Lands"/>
    <n v="2.1080926053209999E-2"/>
    <n v="3672.4032880172799"/>
    <n v="6.7653732477933399"/>
    <n v="0.91052397067044999"/>
    <n v="0.14262033315913"/>
    <n v="1.9194688495379999E-2"/>
    <n v="77.417662152279703"/>
    <n v="5100"/>
    <s v="Streams and waterways"/>
    <n v="5100"/>
    <s v="US Air Force                                  Brevard County"/>
    <s v="US Air Force"/>
    <m/>
    <m/>
    <s v="Natural Lands"/>
    <n v="0"/>
    <n v="1"/>
    <n v="0.14262033315913"/>
    <n v="1.9194688495379999E-2"/>
    <n v="77.417662152278595"/>
    <m/>
    <n v="-1"/>
    <n v="-1"/>
    <n v="-1"/>
    <n v="-1"/>
    <n v="0"/>
    <m/>
    <m/>
    <s v="Banana River B"/>
    <n v="-1"/>
    <m/>
    <m/>
    <n v="641"/>
    <x v="6"/>
    <s v="Golf Course Pond Reuse"/>
    <x v="0"/>
    <m/>
    <n v="61.446231831145198"/>
    <n v="6.2788047200000002E-2"/>
  </r>
  <r>
    <n v="1200000"/>
    <n v="1800000"/>
    <n v="1800000"/>
    <x v="0"/>
    <x v="1"/>
    <s v="BR3-5, BR-7"/>
    <s v="62-304.520 (10), F.A.C."/>
    <n v="0.59"/>
    <n v="0.64"/>
    <s v="Natural Lands"/>
    <n v="0.10746793133832"/>
    <n v="3672.4032880172799"/>
    <n v="6.7653732477933399"/>
    <n v="0.91052397067044999"/>
    <n v="0.72706066767199995"/>
    <n v="9.7852127561910002E-2"/>
    <n v="394.66558440328799"/>
    <n v="3100"/>
    <s v="Herbaceous Dry Prairie"/>
    <n v="3100"/>
    <s v="US Air Force                                  Brevard County"/>
    <s v="US Air Force"/>
    <m/>
    <m/>
    <s v="Natural Lands"/>
    <n v="0"/>
    <n v="1"/>
    <n v="0.72706066767199995"/>
    <n v="9.7852127561910002E-2"/>
    <n v="394.66558440328799"/>
    <m/>
    <n v="-1"/>
    <n v="-1"/>
    <n v="-1"/>
    <n v="-1"/>
    <n v="0"/>
    <m/>
    <m/>
    <s v="Banana River B"/>
    <n v="-1"/>
    <m/>
    <m/>
    <n v="641"/>
    <x v="6"/>
    <s v="Golf Course Pond Reuse"/>
    <x v="0"/>
    <m/>
    <n v="123.503008241797"/>
    <n v="0.32008563210000002"/>
  </r>
  <r>
    <n v="1200000"/>
    <n v="1800000"/>
    <n v="1800000"/>
    <x v="0"/>
    <x v="1"/>
    <s v="BR3-5, BR-7"/>
    <s v="62-304.520 (10), F.A.C."/>
    <n v="0.59"/>
    <n v="0.64"/>
    <s v="US Air Force"/>
    <n v="0.48921459639143"/>
    <n v="3672.4032880172799"/>
    <n v="6.7653732477933399"/>
    <n v="0.91052397067044999"/>
    <n v="3.30971934285665"/>
    <n v="0.44544161681626998"/>
    <n v="1796.5932923339601"/>
    <n v="1400"/>
    <s v="Commercial and Services"/>
    <n v="1400"/>
    <s v="US Air Force                                  Brevard County"/>
    <s v="US Air Force"/>
    <m/>
    <m/>
    <m/>
    <n v="0"/>
    <n v="1"/>
    <n v="3.30971934285665"/>
    <n v="0.44544161681626998"/>
    <n v="1796.5932923339601"/>
    <m/>
    <n v="-1"/>
    <n v="-1"/>
    <n v="-1"/>
    <n v="-1"/>
    <n v="0"/>
    <m/>
    <m/>
    <s v="Banana River B"/>
    <n v="-1"/>
    <m/>
    <m/>
    <n v="641"/>
    <x v="6"/>
    <s v="Golf Course Pond Reuse"/>
    <x v="0"/>
    <m/>
    <n v="179.22426463173099"/>
    <n v="1.4570910724999999"/>
  </r>
  <r>
    <n v="1200000"/>
    <n v="1800000"/>
    <n v="1800000"/>
    <x v="0"/>
    <x v="1"/>
    <s v="BR3-5, BR-7"/>
    <s v="62-304.520 (10), F.A.C."/>
    <n v="0.59"/>
    <n v="0.64"/>
    <s v="Brevard County"/>
    <n v="1.886614330871E-2"/>
    <n v="3887.0285772612401"/>
    <n v="9.4100103608519294"/>
    <n v="1.40269539427257"/>
    <n v="0.17753060400428999"/>
    <n v="2.6463452326810001E-2"/>
    <n v="73.333238183669593"/>
    <n v="1200"/>
    <s v="Residential, Medium Density-Two-five dwellingunits per acre"/>
    <n v="1200"/>
    <s v="Brevard County"/>
    <s v="Brevard County"/>
    <m/>
    <m/>
    <m/>
    <n v="0"/>
    <n v="1"/>
    <n v="0.17753060400428999"/>
    <n v="2.6463452326810001E-2"/>
    <n v="297.32058737862201"/>
    <m/>
    <n v="-1"/>
    <n v="-1"/>
    <n v="-1"/>
    <n v="-1"/>
    <n v="0"/>
    <m/>
    <m/>
    <s v="Banana River B"/>
    <n v="-1"/>
    <m/>
    <m/>
    <n v="641"/>
    <x v="6"/>
    <s v="Golf Course Pond Reuse"/>
    <x v="0"/>
    <m/>
    <n v="49.201600948495901"/>
    <n v="0.24113591840000001"/>
  </r>
  <r>
    <n v="1200000"/>
    <n v="1800000"/>
    <n v="1800000"/>
    <x v="0"/>
    <x v="1"/>
    <s v="BR3-5, BR-7"/>
    <s v="62-304.520 (10), F.A.C."/>
    <n v="0.59"/>
    <n v="0.64"/>
    <s v="FDOT District 5"/>
    <n v="1.45246431244E-3"/>
    <n v="3887.0285772612401"/>
    <n v="9.4100103608519294"/>
    <n v="1.40269539427257"/>
    <n v="1.3667704228850001E-2"/>
    <n v="2.0373650014000001E-3"/>
    <n v="5.6457702899180502"/>
    <n v="1200"/>
    <s v="Residential, Medium Density-Two-five dwellingunits per acre"/>
    <n v="1200"/>
    <s v="FDOT District 5                                            Brevard County"/>
    <s v="FDOT District 5"/>
    <m/>
    <m/>
    <m/>
    <n v="0"/>
    <n v="1"/>
    <n v="1.3667704228850001E-2"/>
    <n v="2.0373650014000001E-3"/>
    <n v="37.292470149662499"/>
    <m/>
    <n v="-1"/>
    <n v="-1"/>
    <n v="-1"/>
    <n v="-1"/>
    <n v="0"/>
    <m/>
    <m/>
    <s v="Banana River B"/>
    <n v="-1"/>
    <m/>
    <m/>
    <n v="641"/>
    <x v="6"/>
    <s v="Golf Course Pond Reuse"/>
    <x v="0"/>
    <m/>
    <n v="10.0053525846283"/>
    <n v="3.0245312399999998E-2"/>
  </r>
  <r>
    <n v="1200000"/>
    <n v="1800000"/>
    <n v="1800000"/>
    <x v="0"/>
    <x v="1"/>
    <s v="BR3-5, BR-7"/>
    <s v="62-304.520 (10), F.A.C."/>
    <n v="0.59"/>
    <n v="0.64"/>
    <s v="FDOT District 5"/>
    <n v="3.4844039769000001E-4"/>
    <n v="3887.0285772612401"/>
    <n v="9.4100103608519294"/>
    <n v="1.40269539427257"/>
    <n v="3.2788277524399998E-3"/>
    <n v="4.8875574102000003E-4"/>
    <n v="1.3543977833088501"/>
    <n v="1200"/>
    <s v="Residential, Medium Density-Two-five dwellingunits per acre"/>
    <n v="1200"/>
    <s v="FDOT District 5          US Air Force                                  Brevard County"/>
    <s v="FDOT District 5"/>
    <m/>
    <m/>
    <m/>
    <n v="0"/>
    <n v="1"/>
    <n v="3.2788277524399998E-3"/>
    <n v="4.8875574102000003E-4"/>
    <n v="15.0740919704691"/>
    <m/>
    <n v="-1"/>
    <n v="-1"/>
    <n v="-1"/>
    <n v="-1"/>
    <n v="0"/>
    <m/>
    <m/>
    <s v="Banana River B"/>
    <n v="-1"/>
    <m/>
    <m/>
    <n v="641"/>
    <x v="6"/>
    <s v="Golf Course Pond Reuse"/>
    <x v="0"/>
    <m/>
    <n v="7.0288677433241098"/>
    <n v="1.22255409E-2"/>
  </r>
  <r>
    <n v="1200000"/>
    <n v="1800000"/>
    <n v="1800000"/>
    <x v="0"/>
    <x v="1"/>
    <s v="BR3-5, BR-7"/>
    <s v="62-304.520 (10), F.A.C."/>
    <n v="0.59"/>
    <n v="0.64"/>
    <s v="FDOT District 5"/>
    <n v="1.024764261418E-2"/>
    <n v="3887.0285772612401"/>
    <n v="9.4100103608519294"/>
    <n v="1.40269539427257"/>
    <n v="9.6430423173759994E-2"/>
    <n v="1.437432109706E-2"/>
    <n v="39.832879690885498"/>
    <n v="8140"/>
    <s v="Roads and Highways"/>
    <n v="8140"/>
    <s v="FDOT District 5          US Air Force                                  Brevard County"/>
    <s v="FDOT District 5"/>
    <m/>
    <m/>
    <m/>
    <n v="0"/>
    <n v="1"/>
    <n v="9.6430423173759994E-2"/>
    <n v="1.437432109706E-2"/>
    <n v="252.15373506652401"/>
    <m/>
    <n v="-1"/>
    <n v="-1"/>
    <n v="-1"/>
    <n v="-1"/>
    <n v="0"/>
    <m/>
    <m/>
    <s v="Banana River B"/>
    <n v="-1"/>
    <m/>
    <m/>
    <n v="641"/>
    <x v="6"/>
    <s v="Golf Course Pond Reuse"/>
    <x v="0"/>
    <m/>
    <n v="108.65543565862799"/>
    <n v="0.20450424580000001"/>
  </r>
  <r>
    <n v="1200000"/>
    <n v="1800000"/>
    <n v="1800000"/>
    <x v="0"/>
    <x v="1"/>
    <s v="BR3-5, BR-7"/>
    <s v="62-304.520 (10), F.A.C."/>
    <n v="0.59"/>
    <n v="0.64"/>
    <s v="US Air Force"/>
    <n v="4.8286022733209998E-2"/>
    <n v="3887.0285772612401"/>
    <n v="9.4100103608519294"/>
    <n v="1.40269539427257"/>
    <n v="0.45437197420391001"/>
    <n v="6.7730581695620004E-2"/>
    <n v="187.689150246304"/>
    <n v="8140"/>
    <s v="Roads and Highways"/>
    <n v="8140"/>
    <s v="US Air Force                                  Brevard County"/>
    <s v="US Air Force"/>
    <m/>
    <m/>
    <m/>
    <n v="0"/>
    <n v="1"/>
    <n v="0.45437197420391001"/>
    <n v="6.7730581695620004E-2"/>
    <n v="187.689150246303"/>
    <m/>
    <n v="-1"/>
    <n v="-1"/>
    <n v="-1"/>
    <n v="-1"/>
    <n v="0"/>
    <m/>
    <m/>
    <s v="Banana River B"/>
    <n v="-1"/>
    <m/>
    <m/>
    <n v="641"/>
    <x v="6"/>
    <s v="Golf Course Pond Reuse"/>
    <x v="0"/>
    <m/>
    <n v="107.577300568959"/>
    <n v="0.15222153299999999"/>
  </r>
  <r>
    <n v="1200000"/>
    <n v="1800000"/>
    <n v="1800000"/>
    <x v="0"/>
    <x v="1"/>
    <s v="BR3-5, BR-7"/>
    <s v="62-304.520 (10), F.A.C."/>
    <n v="0.59"/>
    <n v="0.64"/>
    <s v="FDOT District 5"/>
    <n v="0.21842751750969"/>
    <n v="3887.0285772612401"/>
    <n v="9.4100103608519294"/>
    <n v="1.40269539427257"/>
    <n v="2.0554052028614298"/>
    <n v="0.30638727279324002"/>
    <n v="849.03400262043101"/>
    <n v="8140"/>
    <s v="Roads and Highways"/>
    <n v="8140"/>
    <s v="FDOT District 5          US Air Force                                  Brevard County"/>
    <s v="FDOT District 5"/>
    <m/>
    <m/>
    <m/>
    <n v="0"/>
    <n v="1"/>
    <n v="2.0554052028614298"/>
    <n v="0.30638727279324002"/>
    <n v="849.03400262043101"/>
    <m/>
    <n v="-1"/>
    <n v="-1"/>
    <n v="-1"/>
    <n v="-1"/>
    <n v="0"/>
    <m/>
    <m/>
    <s v="Banana River B"/>
    <n v="-1"/>
    <m/>
    <m/>
    <n v="641"/>
    <x v="6"/>
    <s v="Golf Course Pond Reuse"/>
    <x v="0"/>
    <m/>
    <n v="135.69289669271001"/>
    <n v="0.68859205400000001"/>
  </r>
  <r>
    <n v="1200000"/>
    <n v="1800000"/>
    <n v="1800000"/>
    <x v="0"/>
    <x v="1"/>
    <s v="BR3-5, BR-7"/>
    <s v="62-304.520 (10), F.A.C."/>
    <n v="0.59"/>
    <n v="0.64"/>
    <s v="US Air Force"/>
    <n v="2.2914658327999999E-4"/>
    <n v="3887.0285772612401"/>
    <n v="9.4100103608519294"/>
    <n v="1.40269539427257"/>
    <n v="2.15627172282E-3"/>
    <n v="3.2142285698000001E-4"/>
    <n v="0.89069931759501997"/>
    <n v="1550"/>
    <s v="Other Light Industrial"/>
    <n v="1550"/>
    <s v="US Air Force                                  Brevard County"/>
    <s v="US Air Force"/>
    <m/>
    <m/>
    <m/>
    <n v="0"/>
    <n v="1"/>
    <n v="2.15627172282E-3"/>
    <n v="3.2142285698000001E-4"/>
    <n v="0.89069931759497001"/>
    <m/>
    <n v="-1"/>
    <n v="-1"/>
    <n v="-1"/>
    <n v="-1"/>
    <n v="0"/>
    <m/>
    <m/>
    <s v="Banana River B"/>
    <n v="-1"/>
    <m/>
    <m/>
    <n v="641"/>
    <x v="6"/>
    <s v="Golf Course Pond Reuse"/>
    <x v="0"/>
    <m/>
    <n v="19.302257372128601"/>
    <n v="7.2238390000000003E-4"/>
  </r>
  <r>
    <n v="1200000"/>
    <n v="1800000"/>
    <n v="1800000"/>
    <x v="0"/>
    <x v="1"/>
    <s v="BR3-5, BR-7"/>
    <s v="62-304.520 (10), F.A.C."/>
    <n v="0.59"/>
    <n v="0.64"/>
    <s v="Brevard County"/>
    <n v="0.61776345378298003"/>
    <n v="3830.3685946074602"/>
    <n v="9.5213588205263893"/>
    <n v="1.39943198565852"/>
    <n v="5.8819475096754301"/>
    <n v="0.86451793679477995"/>
    <n v="2366.2617322665701"/>
    <n v="1200"/>
    <s v="Residential, Medium Density-Two-five dwellingunits per acre"/>
    <n v="1200"/>
    <s v="Brevard County"/>
    <s v="Brevard County"/>
    <m/>
    <m/>
    <m/>
    <n v="0"/>
    <n v="1"/>
    <n v="5.8819475096754301"/>
    <n v="0.86451793679477995"/>
    <n v="2366.2617322665701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8626"/>
    <n v="1.9191092719"/>
  </r>
  <r>
    <n v="1200000"/>
    <n v="1800000"/>
    <n v="1800000"/>
    <x v="0"/>
    <x v="1"/>
    <s v="BR3-5, BR-7"/>
    <s v="62-304.520 (10), F.A.C."/>
    <n v="0.59"/>
    <n v="0.64"/>
    <s v="US Air Force"/>
    <n v="6.2349496827099997E-3"/>
    <n v="3812.3903270954602"/>
    <n v="7.2886480481586702"/>
    <n v="0.99058807451085995"/>
    <n v="4.5444353835279998E-2"/>
    <n v="6.1762668008700002E-3"/>
    <n v="23.770061860305798"/>
    <n v="8140"/>
    <s v="Roads and Highways"/>
    <n v="8140"/>
    <s v="US Air Force                                  Brevard County"/>
    <s v="US Air Force"/>
    <m/>
    <m/>
    <m/>
    <n v="0"/>
    <n v="1"/>
    <n v="4.5444353835279998E-2"/>
    <n v="6.1762668008700002E-3"/>
    <n v="23.770061860304601"/>
    <m/>
    <n v="-1"/>
    <n v="-1"/>
    <n v="-1"/>
    <n v="-1"/>
    <n v="0"/>
    <m/>
    <m/>
    <s v="Banana River B"/>
    <n v="-1"/>
    <m/>
    <m/>
    <n v="641"/>
    <x v="6"/>
    <s v="Golf Course Pond Reuse"/>
    <x v="0"/>
    <m/>
    <n v="28.777856135106202"/>
    <n v="1.9278233499999999E-2"/>
  </r>
  <r>
    <n v="1200000"/>
    <n v="1800000"/>
    <n v="1800000"/>
    <x v="0"/>
    <x v="1"/>
    <s v="BR3-5, BR-7"/>
    <s v="62-304.520 (10), F.A.C."/>
    <n v="0.59"/>
    <n v="0.64"/>
    <s v="FDOT District 5"/>
    <n v="6.7423590668069994E-2"/>
    <n v="3881.1373691787899"/>
    <n v="9.2411660186388893"/>
    <n v="1.2876158399527999"/>
    <n v="0.62307259493644995"/>
    <n v="8.6815683330710006E-2"/>
    <n v="261.68021730608802"/>
    <n v="8140"/>
    <s v="Roads and Highways"/>
    <n v="8140"/>
    <s v="FDOT District 5                                            Brevard County"/>
    <s v="FDOT District 5"/>
    <m/>
    <m/>
    <m/>
    <n v="0"/>
    <n v="1"/>
    <n v="0.62307259493644995"/>
    <n v="8.6815683330710006E-2"/>
    <n v="261.68021730608802"/>
    <m/>
    <n v="-1"/>
    <n v="-1"/>
    <n v="-1"/>
    <n v="-1"/>
    <n v="0"/>
    <m/>
    <m/>
    <s v="Banana River B"/>
    <n v="-1"/>
    <m/>
    <m/>
    <n v="641"/>
    <x v="6"/>
    <s v="Golf Course Pond Reuse"/>
    <x v="0"/>
    <m/>
    <n v="114.041570521409"/>
    <n v="0.2122305088"/>
  </r>
  <r>
    <n v="1200000"/>
    <n v="1800000"/>
    <n v="1800000"/>
    <x v="0"/>
    <x v="1"/>
    <s v="BR3-5, BR-7"/>
    <s v="62-304.520 (10), F.A.C."/>
    <n v="0.59"/>
    <n v="0.64"/>
    <s v="Brevard County"/>
    <n v="9.7219898846999993E-3"/>
    <n v="3881.1373691787899"/>
    <n v="9.2411660186388893"/>
    <n v="1.2876158399527999"/>
    <n v="8.9842522556050006E-2"/>
    <n v="1.25181881714E-2"/>
    <n v="37.732378244291297"/>
    <n v="1300"/>
    <s v="Residential, High Density"/>
    <n v="1300"/>
    <s v="Brevard County"/>
    <s v="Brevard County"/>
    <m/>
    <m/>
    <m/>
    <n v="0"/>
    <n v="1"/>
    <n v="8.9842522556050006E-2"/>
    <n v="1.25181881714E-2"/>
    <n v="268.91833876207897"/>
    <m/>
    <n v="-1"/>
    <n v="-1"/>
    <n v="-1"/>
    <n v="-1"/>
    <n v="0"/>
    <m/>
    <m/>
    <s v="Banana River B"/>
    <n v="-1"/>
    <m/>
    <m/>
    <n v="641"/>
    <x v="6"/>
    <s v="Golf Course Pond Reuse"/>
    <x v="0"/>
    <m/>
    <n v="84.763641746169597"/>
    <n v="0.2181008425"/>
  </r>
  <r>
    <n v="1200000"/>
    <n v="1800000"/>
    <n v="1800000"/>
    <x v="0"/>
    <x v="1"/>
    <s v="BR3-5, BR-7"/>
    <s v="62-304.520 (10), F.A.C."/>
    <n v="0.59"/>
    <n v="0.64"/>
    <s v="FDOT District 5"/>
    <n v="2.2143810394300001E-3"/>
    <n v="3881.1373691787899"/>
    <n v="9.2411660186388893"/>
    <n v="1.2876158399527999"/>
    <n v="2.0463462813949999E-2"/>
    <n v="2.85127210206E-3"/>
    <n v="8.5943170017560409"/>
    <n v="1300"/>
    <s v="Residential, High Density"/>
    <n v="1300"/>
    <s v="FDOT District 5                                            Brevard County"/>
    <s v="FDOT District 5"/>
    <m/>
    <m/>
    <m/>
    <n v="0"/>
    <n v="1"/>
    <n v="2.0463462813949999E-2"/>
    <n v="2.85127210206E-3"/>
    <n v="8.5943170017554191"/>
    <m/>
    <n v="-1"/>
    <n v="-1"/>
    <n v="-1"/>
    <n v="-1"/>
    <n v="0"/>
    <m/>
    <m/>
    <s v="Banana River B"/>
    <n v="-1"/>
    <m/>
    <m/>
    <n v="641"/>
    <x v="6"/>
    <s v="Golf Course Pond Reuse"/>
    <x v="0"/>
    <m/>
    <n v="84.070566134215298"/>
    <n v="6.9702490000000004E-3"/>
  </r>
  <r>
    <n v="1200000"/>
    <n v="1800000"/>
    <n v="1800000"/>
    <x v="0"/>
    <x v="1"/>
    <s v="BR3-5, BR-7"/>
    <s v="62-304.520 (10), F.A.C."/>
    <n v="0.59"/>
    <n v="0.64"/>
    <s v="FDOT District 5"/>
    <n v="6.4456607191660006E-2"/>
    <n v="3881.1373691787899"/>
    <n v="9.2411660186388893"/>
    <n v="1.2876158399527999"/>
    <n v="0.59565420805632996"/>
    <n v="8.2995348409589997E-2"/>
    <n v="250.16494686203399"/>
    <n v="8140"/>
    <s v="Roads and Highways"/>
    <n v="8140"/>
    <s v="FDOT District 5                                            Brevard County"/>
    <s v="FDOT District 5"/>
    <m/>
    <m/>
    <m/>
    <n v="0"/>
    <n v="1"/>
    <n v="0.59565420805632996"/>
    <n v="8.2995348409589997E-2"/>
    <n v="250.16494686203399"/>
    <m/>
    <n v="-1"/>
    <n v="-1"/>
    <n v="-1"/>
    <n v="-1"/>
    <n v="0"/>
    <m/>
    <m/>
    <s v="Banana River B"/>
    <n v="-1"/>
    <m/>
    <m/>
    <n v="641"/>
    <x v="6"/>
    <s v="Golf Course Pond Reuse"/>
    <x v="0"/>
    <m/>
    <n v="110.468691579045"/>
    <n v="0.2028912789"/>
  </r>
  <r>
    <n v="1200000"/>
    <n v="1800000"/>
    <n v="1800000"/>
    <x v="0"/>
    <x v="1"/>
    <s v="BR3-5, BR-7"/>
    <s v="62-304.520 (10), F.A.C."/>
    <n v="0.59"/>
    <n v="0.64"/>
    <s v="FDOT District 5"/>
    <n v="0.41370204456520998"/>
    <n v="3881.1373691787899"/>
    <n v="9.2411660186388893"/>
    <n v="1.2876158399527999"/>
    <n v="3.8230892760775301"/>
    <n v="0.53268930560302996"/>
    <n v="1605.63446486774"/>
    <n v="8140"/>
    <s v="Roads and Highways"/>
    <n v="8140"/>
    <s v="FDOT District 5                                            Brevard County"/>
    <s v="FDOT District 5"/>
    <m/>
    <m/>
    <m/>
    <n v="0"/>
    <n v="1"/>
    <n v="3.8230892760775301"/>
    <n v="0.53268930560302996"/>
    <n v="1605.63446486774"/>
    <m/>
    <n v="-1"/>
    <n v="-1"/>
    <n v="-1"/>
    <n v="-1"/>
    <n v="0"/>
    <m/>
    <m/>
    <s v="Banana River B"/>
    <n v="-1"/>
    <m/>
    <m/>
    <n v="641"/>
    <x v="6"/>
    <s v="Golf Course Pond Reuse"/>
    <x v="0"/>
    <m/>
    <n v="167.043406024392"/>
    <n v="1.3022177331"/>
  </r>
  <r>
    <n v="1200000"/>
    <n v="1800000"/>
    <n v="1800000"/>
    <x v="0"/>
    <x v="1"/>
    <s v="BR3-5, BR-7"/>
    <s v="62-304.520 (10), F.A.C."/>
    <n v="0.59"/>
    <n v="0.64"/>
    <s v="Brevard County"/>
    <n v="3.3570904309999998E-4"/>
    <n v="3881.1373691787899"/>
    <n v="9.2411660186388893"/>
    <n v="1.2876158399527999"/>
    <n v="3.1023430012700002E-3"/>
    <n v="4.3226428151000001E-4"/>
    <n v="1.3029329123583"/>
    <n v="1300"/>
    <s v="Residential, High Density"/>
    <n v="1300"/>
    <s v="Brevard County"/>
    <s v="Brevard County"/>
    <m/>
    <m/>
    <m/>
    <n v="0"/>
    <n v="1"/>
    <n v="3.1023430012700002E-3"/>
    <n v="4.3226428151000001E-4"/>
    <n v="1.30293291235863"/>
    <m/>
    <n v="-1"/>
    <n v="-1"/>
    <n v="-1"/>
    <n v="-1"/>
    <n v="0"/>
    <m/>
    <m/>
    <s v="Banana River B"/>
    <n v="-1"/>
    <m/>
    <m/>
    <n v="641"/>
    <x v="6"/>
    <s v="Golf Course Pond Reuse"/>
    <x v="0"/>
    <m/>
    <n v="7.8948620195120496"/>
    <n v="1.0567177E-3"/>
  </r>
  <r>
    <n v="1200000"/>
    <n v="1800000"/>
    <n v="1800000"/>
    <x v="0"/>
    <x v="1"/>
    <s v="BR3-5, BR-7"/>
    <s v="62-304.520 (10), F.A.C."/>
    <n v="0.59"/>
    <n v="0.64"/>
    <s v="FDOT District 5"/>
    <n v="3.4258216312E-4"/>
    <n v="3881.1373691787899"/>
    <n v="9.2411660186388893"/>
    <n v="1.2876158399527999"/>
    <n v="3.1658586444099999E-3"/>
    <n v="4.4111421971000002E-4"/>
    <n v="1.32960843529913"/>
    <n v="1300"/>
    <s v="Residential, High Density"/>
    <n v="1300"/>
    <s v="FDOT District 5                                            Brevard County"/>
    <s v="FDOT District 5"/>
    <m/>
    <m/>
    <m/>
    <n v="0"/>
    <n v="1"/>
    <n v="3.1658586444099999E-3"/>
    <n v="4.4111421971000002E-4"/>
    <n v="1.32960843530099"/>
    <m/>
    <n v="-1"/>
    <n v="-1"/>
    <n v="-1"/>
    <n v="-1"/>
    <n v="0"/>
    <m/>
    <m/>
    <s v="Banana River B"/>
    <n v="-1"/>
    <m/>
    <m/>
    <n v="641"/>
    <x v="6"/>
    <s v="Golf Course Pond Reuse"/>
    <x v="0"/>
    <m/>
    <n v="10.6683834940405"/>
    <n v="1.0783523E-3"/>
  </r>
  <r>
    <n v="1200000"/>
    <n v="1800000"/>
    <n v="1800000"/>
    <x v="0"/>
    <x v="1"/>
    <s v="BR3-5, BR-7"/>
    <s v="62-304.520 (10), F.A.C."/>
    <n v="0.59"/>
    <n v="0.64"/>
    <s v="Natural Lands"/>
    <n v="0.61776345359886997"/>
    <n v="3222.0369747754899"/>
    <n v="6.2992449689527898"/>
    <n v="0.86340286757220996"/>
    <n v="3.8914433270856001"/>
    <n v="0.53337873731857"/>
    <n v="1990.45668916057"/>
    <n v="3100"/>
    <s v="Herbaceous Dry Prairie"/>
    <n v="3100"/>
    <s v="US Air Force                                  Brevard County"/>
    <s v="US Air Force"/>
    <m/>
    <m/>
    <s v="Natural Lands"/>
    <n v="0"/>
    <n v="1"/>
    <n v="3.8914433270856001"/>
    <n v="0.53337873731857"/>
    <n v="1990.45668916057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8882399"/>
    <n v="1.6143201048"/>
  </r>
  <r>
    <n v="1200000"/>
    <n v="1800000"/>
    <n v="1800000"/>
    <x v="0"/>
    <x v="1"/>
    <s v="BR3-5, BR-7"/>
    <s v="62-304.520 (10), F.A.C."/>
    <n v="0.59"/>
    <n v="0.64"/>
    <s v="Brevard County"/>
    <n v="0.36572129763056999"/>
    <n v="3830.3685957490002"/>
    <n v="9.5213588233639701"/>
    <n v="1.3994319860755899"/>
    <n v="3.4821637040869899"/>
    <n v="0.51180208189329002"/>
    <n v="1400.8473732407199"/>
    <n v="1200"/>
    <s v="Residential, Medium Density-Two-five dwellingunits per acre"/>
    <n v="1200"/>
    <s v="Brevard County"/>
    <s v="Brevard County"/>
    <m/>
    <m/>
    <m/>
    <n v="0"/>
    <n v="1"/>
    <n v="3.4821637040869899"/>
    <n v="0.51180208189329002"/>
    <n v="2366.26173209026"/>
    <m/>
    <n v="-1"/>
    <n v="-1"/>
    <n v="-1"/>
    <n v="-1"/>
    <n v="0"/>
    <m/>
    <m/>
    <s v="Banana River B"/>
    <n v="-1"/>
    <m/>
    <m/>
    <n v="641"/>
    <x v="6"/>
    <s v="Golf Course Pond Reuse"/>
    <x v="0"/>
    <m/>
    <n v="159.23130104070299"/>
    <n v="1.9191092718"/>
  </r>
  <r>
    <n v="1200000"/>
    <n v="1800000"/>
    <n v="1800000"/>
    <x v="0"/>
    <x v="1"/>
    <s v="BR3-5, BR-7"/>
    <s v="62-304.520 (10), F.A.C."/>
    <n v="0.59"/>
    <n v="0.64"/>
    <s v="Brevard County"/>
    <n v="0.61726850972594005"/>
    <n v="3830.7257812463199"/>
    <n v="9.5221877393947008"/>
    <n v="1.3995518097247199"/>
    <n v="5.8777466352268402"/>
    <n v="0.86389925987302996"/>
    <n v="2364.5863941586699"/>
    <n v="1200"/>
    <s v="Residential, Medium Density-Two-five dwellingunits per acre"/>
    <n v="1200"/>
    <s v="Brevard County"/>
    <s v="Brevard County"/>
    <m/>
    <m/>
    <m/>
    <n v="0"/>
    <n v="1"/>
    <n v="5.8777466352268402"/>
    <n v="0.86389925987302996"/>
    <n v="2366.4823886774402"/>
    <m/>
    <n v="-1"/>
    <n v="-1"/>
    <n v="-1"/>
    <n v="-1"/>
    <n v="0"/>
    <m/>
    <m/>
    <s v="Banana River B"/>
    <n v="-1"/>
    <m/>
    <m/>
    <n v="641"/>
    <x v="6"/>
    <s v="Golf Course Pond Reuse"/>
    <x v="0"/>
    <m/>
    <n v="199.60465030714801"/>
    <n v="1.9192882308999999"/>
  </r>
  <r>
    <n v="1200000"/>
    <n v="1800000"/>
    <n v="1800000"/>
    <x v="0"/>
    <x v="1"/>
    <s v="BR3-5, BR-7"/>
    <s v="62-304.520 (10), F.A.C."/>
    <n v="0.59"/>
    <n v="0.64"/>
    <s v="FDOT District 5"/>
    <n v="6.9869777785900006E-2"/>
    <n v="3881.1373691787899"/>
    <n v="8.9912470882723508"/>
    <n v="1.174798068531"/>
    <n v="0.62821643607576005"/>
    <n v="8.2082879991570004E-2"/>
    <n v="271.17420554109799"/>
    <n v="8140"/>
    <s v="Roads and Highways"/>
    <n v="8140"/>
    <s v="FDOT District 5                                            Brevard County"/>
    <s v="FDOT District 5"/>
    <m/>
    <m/>
    <m/>
    <n v="0"/>
    <n v="1"/>
    <n v="0.62821643607576005"/>
    <n v="8.2082879991570004E-2"/>
    <n v="271.17420554109998"/>
    <m/>
    <n v="-1"/>
    <n v="-1"/>
    <n v="-1"/>
    <n v="-1"/>
    <n v="0"/>
    <m/>
    <m/>
    <s v="Banana River B"/>
    <n v="-1"/>
    <m/>
    <m/>
    <n v="641"/>
    <x v="6"/>
    <s v="Golf Course Pond Reuse"/>
    <x v="0"/>
    <m/>
    <n v="111.31539790775"/>
    <n v="0.2199304181"/>
  </r>
  <r>
    <n v="1200000"/>
    <n v="1800000"/>
    <n v="1800000"/>
    <x v="0"/>
    <x v="1"/>
    <s v="BR3-5, BR-7"/>
    <s v="62-304.520 (10), F.A.C."/>
    <n v="0.59"/>
    <n v="0.64"/>
    <s v="FDOT District 5"/>
    <n v="4.1395472994200003E-2"/>
    <n v="3881.1373691787899"/>
    <n v="8.9912470882723508"/>
    <n v="1.174798068531"/>
    <n v="0.37219692602681997"/>
    <n v="4.8631321719519997E-2"/>
    <n v="160.661517152648"/>
    <n v="8140"/>
    <s v="Roads and Highways"/>
    <n v="8140"/>
    <s v="FDOT District 5                                            Brevard County"/>
    <s v="FDOT District 5"/>
    <m/>
    <m/>
    <m/>
    <n v="0"/>
    <n v="1"/>
    <n v="0.37219692602681997"/>
    <n v="4.8631321719519997E-2"/>
    <n v="160.66151715264601"/>
    <m/>
    <n v="-1"/>
    <n v="-1"/>
    <n v="-1"/>
    <n v="-1"/>
    <n v="0"/>
    <m/>
    <m/>
    <s v="Banana River B"/>
    <n v="-1"/>
    <m/>
    <m/>
    <n v="641"/>
    <x v="6"/>
    <s v="Golf Course Pond Reuse"/>
    <x v="0"/>
    <m/>
    <n v="106.73568759750199"/>
    <n v="0.1303013116"/>
  </r>
  <r>
    <n v="1200000"/>
    <n v="1800000"/>
    <n v="1800000"/>
    <x v="0"/>
    <x v="1"/>
    <s v="BR3-5, BR-7"/>
    <s v="62-304.520 (10), F.A.C."/>
    <n v="0.59"/>
    <n v="0.64"/>
    <s v="FDOT District 5"/>
    <n v="0.50649820295684"/>
    <n v="3881.1373691787899"/>
    <n v="8.9912470882723508"/>
    <n v="1.174798068531"/>
    <n v="4.5540504925508696"/>
    <n v="0.59503311054812003"/>
    <n v="1965.7891029176999"/>
    <n v="8140"/>
    <s v="Roads and Highways"/>
    <n v="8140"/>
    <s v="FDOT District 5                                            Brevard County"/>
    <s v="FDOT District 5"/>
    <m/>
    <m/>
    <m/>
    <n v="0"/>
    <n v="1"/>
    <n v="4.5540504925508696"/>
    <n v="0.59503311054812003"/>
    <n v="1965.7891029176999"/>
    <m/>
    <n v="-1"/>
    <n v="-1"/>
    <n v="-1"/>
    <n v="-1"/>
    <n v="0"/>
    <m/>
    <m/>
    <s v="Banana River B"/>
    <n v="-1"/>
    <m/>
    <m/>
    <n v="641"/>
    <x v="6"/>
    <s v="Golf Course Pond Reuse"/>
    <x v="0"/>
    <m/>
    <n v="182.02912593967201"/>
    <n v="1.5943139521"/>
  </r>
  <r>
    <n v="1200000"/>
    <n v="1800000"/>
    <n v="1800000"/>
    <x v="0"/>
    <x v="1"/>
    <s v="BR3-5, BR-7"/>
    <s v="62-304.520 (10), F.A.C."/>
    <n v="0.59"/>
    <n v="0.64"/>
    <s v="Brevard County"/>
    <n v="0.61417468726380997"/>
    <n v="3832.3958303041099"/>
    <n v="9.5259247789447201"/>
    <n v="1.4000869568623"/>
    <n v="5.8505818720070302"/>
    <n v="0.85989796887305003"/>
    <n v="2353.7605105481898"/>
    <n v="1200"/>
    <s v="Residential, Medium Density-Two-five dwellingunits per acre"/>
    <n v="1200"/>
    <s v="Brevard County"/>
    <s v="Brevard County"/>
    <m/>
    <m/>
    <m/>
    <n v="0"/>
    <n v="1"/>
    <n v="5.8505818720070302"/>
    <n v="0.85989796887305003"/>
    <n v="2353.7605105481898"/>
    <m/>
    <n v="-1"/>
    <n v="-1"/>
    <n v="-1"/>
    <n v="-1"/>
    <n v="0"/>
    <m/>
    <m/>
    <s v="Banana River B"/>
    <n v="-1"/>
    <m/>
    <m/>
    <n v="641"/>
    <x v="6"/>
    <s v="Golf Course Pond Reuse"/>
    <x v="0"/>
    <m/>
    <n v="199.17032806705299"/>
    <n v="1.9089704059999999"/>
  </r>
  <r>
    <n v="1200000"/>
    <n v="1800000"/>
    <n v="1800000"/>
    <x v="0"/>
    <x v="1"/>
    <s v="BR3-5, BR-7"/>
    <s v="62-304.520 (10), F.A.C."/>
    <n v="0.59"/>
    <n v="0.64"/>
    <s v="FDOT District 5"/>
    <n v="3.4180862808499998E-3"/>
    <n v="3832.3958303041099"/>
    <n v="9.5259247789447201"/>
    <n v="1.4000869568623"/>
    <n v="3.2560432799329998E-2"/>
    <n v="4.7856180192400004E-3"/>
    <n v="13.099459610353"/>
    <n v="1200"/>
    <s v="Residential, Medium Density-Two-five dwellingunits per acre"/>
    <n v="1200"/>
    <s v="FDOT District 5                                            Brevard County"/>
    <s v="FDOT District 5"/>
    <m/>
    <m/>
    <m/>
    <n v="0"/>
    <n v="1"/>
    <n v="3.2560432799329998E-2"/>
    <n v="4.7856180192400004E-3"/>
    <n v="13.0994596103529"/>
    <m/>
    <n v="-1"/>
    <n v="-1"/>
    <n v="-1"/>
    <n v="-1"/>
    <n v="0"/>
    <m/>
    <m/>
    <s v="Banana River B"/>
    <n v="-1"/>
    <m/>
    <m/>
    <n v="641"/>
    <x v="6"/>
    <s v="Golf Course Pond Reuse"/>
    <x v="0"/>
    <m/>
    <n v="69.750312386355901"/>
    <n v="1.0624054799999999E-2"/>
  </r>
  <r>
    <n v="1200000"/>
    <n v="1800000"/>
    <n v="1800000"/>
    <x v="0"/>
    <x v="1"/>
    <s v="BR3-5, BR-7"/>
    <s v="62-304.520 (10), F.A.C."/>
    <n v="0.59"/>
    <n v="0.64"/>
    <s v="FDOT District 5"/>
    <n v="1.7068023831E-4"/>
    <n v="3832.3958303041099"/>
    <n v="9.5259247789447201"/>
    <n v="1.4000869568623"/>
    <n v="1.62588711139E-3"/>
    <n v="2.3896717544999999E-4"/>
    <n v="0.65411423361455001"/>
    <n v="5100"/>
    <s v="Streams and waterways"/>
    <n v="5100"/>
    <s v="FDOT District 5                                            Brevard County"/>
    <s v="FDOT District 5"/>
    <m/>
    <m/>
    <s v="Natural Lands"/>
    <n v="0"/>
    <n v="1"/>
    <n v="1.62588711139E-3"/>
    <n v="2.3896717544999999E-4"/>
    <n v="0.65411423361624998"/>
    <m/>
    <n v="-1"/>
    <n v="-1"/>
    <n v="-1"/>
    <n v="-1"/>
    <n v="0"/>
    <m/>
    <m/>
    <s v="Banana River B"/>
    <n v="-1"/>
    <m/>
    <m/>
    <n v="641"/>
    <x v="6"/>
    <s v="Golf Course Pond Reuse"/>
    <x v="0"/>
    <m/>
    <n v="10.2070417300787"/>
    <n v="5.3050630000000003E-4"/>
  </r>
  <r>
    <n v="1200000"/>
    <n v="1800000"/>
    <n v="1800000"/>
    <x v="0"/>
    <x v="1"/>
    <s v="BR3-5, BR-7"/>
    <s v="62-304.520 (10), F.A.C."/>
    <n v="0.59"/>
    <n v="0.64"/>
    <s v="US Air Force"/>
    <n v="0.56741593956210001"/>
    <n v="3455.0203663860998"/>
    <n v="6.7501297739373003"/>
    <n v="0.93289270610965003"/>
    <n v="3.8301312278448001"/>
    <n v="0.52933819134784998"/>
    <n v="1960.4336273991901"/>
    <n v="1820"/>
    <s v="Golf Course"/>
    <n v="1820"/>
    <s v="US Air Force                                  Brevard County"/>
    <s v="US Air Force"/>
    <m/>
    <m/>
    <m/>
    <n v="0"/>
    <n v="1"/>
    <n v="3.8301312278448001"/>
    <n v="0.52933819134784998"/>
    <n v="1960.4336273991901"/>
    <m/>
    <n v="-1"/>
    <n v="-1"/>
    <n v="-1"/>
    <n v="-1"/>
    <n v="0"/>
    <m/>
    <m/>
    <s v="Banana River B"/>
    <n v="-1"/>
    <m/>
    <m/>
    <n v="641"/>
    <x v="6"/>
    <s v="Golf Course Pond Reuse"/>
    <x v="0"/>
    <m/>
    <n v="187.85027279434499"/>
    <n v="1.5899705007"/>
  </r>
  <r>
    <n v="1200000"/>
    <n v="1800000"/>
    <n v="1800000"/>
    <x v="0"/>
    <x v="1"/>
    <s v="BR3-5, BR-7"/>
    <s v="62-304.520 (10), F.A.C."/>
    <n v="0.59"/>
    <n v="0.64"/>
    <s v="Natural Lands"/>
    <n v="5.0347513852650003E-2"/>
    <n v="3455.0203663860998"/>
    <n v="6.7501297739373003"/>
    <n v="0.93289270610965003"/>
    <n v="0.33985225230053001"/>
    <n v="4.6968828443889998E-2"/>
    <n v="173.951685757832"/>
    <n v="5100"/>
    <s v="Streams and waterways"/>
    <n v="5100"/>
    <s v="US Air Force                                  Brevard County"/>
    <s v="US Air Force"/>
    <m/>
    <m/>
    <s v="Natural Lands"/>
    <n v="0"/>
    <n v="1"/>
    <n v="0.33985225230053001"/>
    <n v="4.6968828443889998E-2"/>
    <n v="173.951685757832"/>
    <m/>
    <n v="-1"/>
    <n v="-1"/>
    <n v="-1"/>
    <n v="-1"/>
    <n v="0"/>
    <m/>
    <m/>
    <s v="Banana River B"/>
    <n v="-1"/>
    <m/>
    <m/>
    <n v="641"/>
    <x v="6"/>
    <s v="Golf Course Pond Reuse"/>
    <x v="0"/>
    <m/>
    <n v="94.765112065801503"/>
    <n v="0.1410800371"/>
  </r>
  <r>
    <n v="1200000"/>
    <n v="1800000"/>
    <n v="1800000"/>
    <x v="0"/>
    <x v="1"/>
    <s v="BR3-5, BR-7"/>
    <s v="62-304.520 (10), F.A.C."/>
    <n v="0.59"/>
    <n v="0.64"/>
    <s v="US Air Force"/>
    <n v="2.263793623611E-2"/>
    <n v="3896.8999091308001"/>
    <n v="7.2149988222448096"/>
    <n v="0.99400778592675998"/>
    <n v="0.16333268328163"/>
    <n v="2.2502284876010002E-2"/>
    <n v="88.217771661433204"/>
    <n v="1550"/>
    <s v="Other Light Industrial"/>
    <n v="1550"/>
    <s v="US Air Force                                  Brevard County"/>
    <s v="US Air Force"/>
    <m/>
    <m/>
    <m/>
    <n v="0"/>
    <n v="1"/>
    <n v="0.16333268328163"/>
    <n v="2.2502284876010002E-2"/>
    <n v="1326.0006522045901"/>
    <m/>
    <n v="-1"/>
    <n v="-1"/>
    <n v="-1"/>
    <n v="-1"/>
    <n v="0"/>
    <m/>
    <m/>
    <s v="Banana River B"/>
    <n v="-1"/>
    <m/>
    <m/>
    <n v="641"/>
    <x v="6"/>
    <s v="Golf Course Pond Reuse"/>
    <x v="0"/>
    <m/>
    <n v="101.796379373032"/>
    <n v="1.0754263197"/>
  </r>
  <r>
    <n v="1200000"/>
    <n v="1800000"/>
    <n v="1800000"/>
    <x v="0"/>
    <x v="1"/>
    <s v="BR3-5, BR-7"/>
    <s v="62-304.520 (10), F.A.C."/>
    <n v="0.59"/>
    <n v="0.64"/>
    <s v="US Air Force"/>
    <n v="0.27676193473017002"/>
    <n v="3896.8999091308001"/>
    <n v="7.2149988222448096"/>
    <n v="0.99400778592675998"/>
    <n v="1.9968370331204299"/>
    <n v="0.27510351796994997"/>
    <n v="1078.5135583008901"/>
    <n v="1400"/>
    <s v="Commercial and Services"/>
    <n v="1400"/>
    <s v="US Air Force                                  Brevard County"/>
    <s v="US Air Force"/>
    <m/>
    <m/>
    <m/>
    <n v="0"/>
    <n v="1"/>
    <n v="1.9968370331204299"/>
    <n v="0.27510351796994997"/>
    <n v="1078.5135583008901"/>
    <m/>
    <n v="-1"/>
    <n v="-1"/>
    <n v="-1"/>
    <n v="-1"/>
    <n v="0"/>
    <m/>
    <m/>
    <s v="Banana River B"/>
    <n v="-1"/>
    <m/>
    <m/>
    <n v="641"/>
    <x v="6"/>
    <s v="Golf Course Pond Reuse"/>
    <x v="0"/>
    <m/>
    <n v="144.83733249820699"/>
    <n v="0.87470685989999997"/>
  </r>
  <r>
    <n v="1200000"/>
    <n v="1800000"/>
    <n v="1800000"/>
    <x v="0"/>
    <x v="1"/>
    <s v="BR3-5, BR-7"/>
    <s v="62-304.520 (10), F.A.C."/>
    <n v="0.59"/>
    <n v="0.64"/>
    <s v="US Air Force"/>
    <n v="3.2606581375E-4"/>
    <n v="3896.8999091308001"/>
    <n v="7.2149988222448096"/>
    <n v="0.99400778592675998"/>
    <n v="2.3525644621800001E-3"/>
    <n v="3.2411195759E-4"/>
    <n v="1.27064583997693"/>
    <n v="8340"/>
    <s v="Sewage Treatment"/>
    <n v="8340"/>
    <s v="US Air Force                                  Brevard County"/>
    <s v="US Air Force"/>
    <m/>
    <m/>
    <m/>
    <n v="0"/>
    <n v="1"/>
    <n v="2.3525644621800001E-3"/>
    <n v="3.2411195759E-4"/>
    <n v="2.8481362263708299"/>
    <m/>
    <n v="-1"/>
    <n v="-1"/>
    <n v="-1"/>
    <n v="-1"/>
    <n v="0"/>
    <m/>
    <m/>
    <s v="Banana River B"/>
    <n v="-1"/>
    <m/>
    <m/>
    <n v="641"/>
    <x v="6"/>
    <s v="Golf Course Pond Reuse"/>
    <x v="0"/>
    <m/>
    <n v="5.8944655898662601"/>
    <n v="2.3099239000000001E-3"/>
  </r>
  <r>
    <n v="1200000"/>
    <n v="1800000"/>
    <n v="1800000"/>
    <x v="0"/>
    <x v="1"/>
    <s v="BR3-5, BR-7"/>
    <s v="62-304.520 (10), F.A.C."/>
    <n v="0.59"/>
    <n v="0.64"/>
    <s v="US Air Force"/>
    <n v="1.8398643225109999E-2"/>
    <n v="3863.8157006513702"/>
    <n v="8.7859219690566093"/>
    <n v="1.1899705376983101"/>
    <n v="0.16164904371232999"/>
    <n v="2.1893843371500001E-2"/>
    <n v="71.088966563866904"/>
    <n v="8140"/>
    <s v="Roads and Highways"/>
    <n v="8140"/>
    <s v="US Air Force                                  Brevard County"/>
    <s v="US Air Force"/>
    <m/>
    <m/>
    <m/>
    <n v="0"/>
    <n v="1"/>
    <n v="0.16164904371232999"/>
    <n v="2.1893843371500001E-2"/>
    <n v="71.088966563868397"/>
    <m/>
    <n v="-1"/>
    <n v="-1"/>
    <n v="-1"/>
    <n v="-1"/>
    <n v="0"/>
    <m/>
    <m/>
    <s v="Banana River B"/>
    <n v="-1"/>
    <m/>
    <m/>
    <n v="641"/>
    <x v="6"/>
    <s v="Golf Course Pond Reuse"/>
    <x v="0"/>
    <m/>
    <n v="103.02422812351401"/>
    <n v="5.7655285100000002E-2"/>
  </r>
  <r>
    <n v="1200000"/>
    <n v="1800000"/>
    <n v="1800000"/>
    <x v="0"/>
    <x v="1"/>
    <s v="BR3-5, BR-7"/>
    <s v="62-304.520 (10), F.A.C."/>
    <n v="0.59"/>
    <n v="0.64"/>
    <s v="FDOT District 5"/>
    <n v="5.7103755126190002E-2"/>
    <n v="3863.8157006513702"/>
    <n v="8.7859219690566093"/>
    <n v="1.1899705376983101"/>
    <n v="0.50170913667882999"/>
    <n v="6.7951786192100003E-2"/>
    <n v="220.63838562273199"/>
    <n v="8140"/>
    <s v="Roads and Highways"/>
    <n v="8140"/>
    <s v="FDOT District 5                                            Brevard County"/>
    <s v="FDOT District 5"/>
    <m/>
    <m/>
    <m/>
    <n v="0"/>
    <n v="1"/>
    <n v="0.50170913667882999"/>
    <n v="6.7951786192100003E-2"/>
    <n v="220.63838562273099"/>
    <m/>
    <n v="-1"/>
    <n v="-1"/>
    <n v="-1"/>
    <n v="-1"/>
    <n v="0"/>
    <m/>
    <m/>
    <s v="Banana River B"/>
    <n v="-1"/>
    <m/>
    <m/>
    <n v="641"/>
    <x v="6"/>
    <s v="Golf Course Pond Reuse"/>
    <x v="0"/>
    <m/>
    <n v="109.28462175949301"/>
    <n v="0.1789443517"/>
  </r>
  <r>
    <n v="1200000"/>
    <n v="1800000"/>
    <n v="1800000"/>
    <x v="0"/>
    <x v="1"/>
    <s v="BR3-5, BR-7"/>
    <s v="62-304.520 (10), F.A.C."/>
    <n v="0.59"/>
    <n v="0.64"/>
    <s v="FDOT District 5"/>
    <n v="0.32307119907610998"/>
    <n v="3863.8157006513702"/>
    <n v="8.7859219690566093"/>
    <n v="1.1899705376983101"/>
    <n v="2.8384783455322502"/>
    <n v="0.38444520847942998"/>
    <n v="1248.28757141853"/>
    <n v="8140"/>
    <s v="Roads and Highways"/>
    <n v="8140"/>
    <s v="FDOT District 5          US Air Force                                  Brevard County"/>
    <s v="FDOT District 5"/>
    <m/>
    <m/>
    <m/>
    <n v="0"/>
    <n v="1"/>
    <n v="2.8384783455322502"/>
    <n v="0.38444520847942998"/>
    <n v="1248.28757141853"/>
    <m/>
    <n v="-1"/>
    <n v="-1"/>
    <n v="-1"/>
    <n v="-1"/>
    <n v="0"/>
    <m/>
    <m/>
    <s v="Banana River B"/>
    <n v="-1"/>
    <m/>
    <m/>
    <n v="641"/>
    <x v="6"/>
    <s v="Golf Course Pond Reuse"/>
    <x v="0"/>
    <m/>
    <n v="152.31779357208401"/>
    <n v="1.0123986791999999"/>
  </r>
  <r>
    <n v="1200000"/>
    <n v="1800000"/>
    <n v="1800000"/>
    <x v="0"/>
    <x v="1"/>
    <s v="BR3-5, BR-7"/>
    <s v="62-304.520 (10), F.A.C."/>
    <n v="0.59"/>
    <n v="0.64"/>
    <s v="Brevard County"/>
    <n v="0.11626555669268"/>
    <n v="3863.8157006513702"/>
    <n v="8.7859219690566093"/>
    <n v="1.1899705376983101"/>
    <n v="1.02150010879081"/>
    <n v="0.13835258701337999"/>
    <n v="449.22868339414902"/>
    <n v="1200"/>
    <s v="Residential, Medium Density-Two-five dwellingunits per acre"/>
    <n v="1200"/>
    <s v="Brevard County"/>
    <s v="Brevard County"/>
    <m/>
    <m/>
    <m/>
    <n v="0"/>
    <n v="1"/>
    <n v="1.02150010879081"/>
    <n v="0.13835258701337999"/>
    <n v="449.22868339414902"/>
    <m/>
    <n v="-1"/>
    <n v="-1"/>
    <n v="-1"/>
    <n v="-1"/>
    <n v="0"/>
    <m/>
    <m/>
    <s v="Banana River B"/>
    <n v="-1"/>
    <m/>
    <m/>
    <n v="641"/>
    <x v="6"/>
    <s v="Golf Course Pond Reuse"/>
    <x v="0"/>
    <m/>
    <n v="118.846829934618"/>
    <n v="0.36433794269999997"/>
  </r>
  <r>
    <n v="1200000"/>
    <n v="1800000"/>
    <n v="1800000"/>
    <x v="0"/>
    <x v="1"/>
    <s v="BR3-5, BR-7"/>
    <s v="62-304.520 (10), F.A.C."/>
    <n v="0.59"/>
    <n v="0.64"/>
    <s v="FDOT District 5"/>
    <n v="2.682544318413E-2"/>
    <n v="3863.8157006513702"/>
    <n v="8.7859219690566093"/>
    <n v="1.1899705376983101"/>
    <n v="0.23568625060119999"/>
    <n v="3.1921487049820001E-2"/>
    <n v="103.648568551807"/>
    <n v="1200"/>
    <s v="Residential, Medium Density-Two-five dwellingunits per acre"/>
    <n v="1200"/>
    <s v="FDOT District 5                                            Brevard County"/>
    <s v="FDOT District 5"/>
    <m/>
    <m/>
    <m/>
    <n v="0"/>
    <n v="1"/>
    <n v="0.23568625060119999"/>
    <n v="3.1921487049820001E-2"/>
    <n v="103.648568551807"/>
    <m/>
    <n v="-1"/>
    <n v="-1"/>
    <n v="-1"/>
    <n v="-1"/>
    <n v="0"/>
    <m/>
    <m/>
    <s v="Banana River B"/>
    <n v="-1"/>
    <m/>
    <m/>
    <n v="641"/>
    <x v="6"/>
    <s v="Golf Course Pond Reuse"/>
    <x v="0"/>
    <m/>
    <n v="104.418461394826"/>
    <n v="8.4062099400000007E-2"/>
  </r>
  <r>
    <n v="1200000"/>
    <n v="1800000"/>
    <n v="1800000"/>
    <x v="0"/>
    <x v="1"/>
    <s v="BR3-5, BR-7"/>
    <s v="62-304.520 (10), F.A.C."/>
    <n v="0.59"/>
    <n v="0.64"/>
    <s v="Brevard County"/>
    <n v="0.61776345346078998"/>
    <n v="3833.7456347806901"/>
    <n v="9.5292707280647306"/>
    <n v="1.40057842032252"/>
    <n v="5.8868351939321002"/>
    <n v="0.86522616178110001"/>
    <n v="2368.34794303235"/>
    <n v="1200"/>
    <s v="Residential, Medium Density-Two-five dwellingunits per acre"/>
    <n v="1200"/>
    <s v="Brevard County"/>
    <s v="Brevard County"/>
    <m/>
    <m/>
    <m/>
    <n v="0"/>
    <n v="1"/>
    <n v="5.8868351939321002"/>
    <n v="0.86522616178110001"/>
    <n v="2368.34794303235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6647199"/>
    <n v="1.9208012513999999"/>
  </r>
  <r>
    <n v="1200000"/>
    <n v="1800000"/>
    <n v="1800000"/>
    <x v="0"/>
    <x v="1"/>
    <s v="BR3-5, BR-7"/>
    <s v="62-304.520 (10), F.A.C."/>
    <n v="0.59"/>
    <n v="0.64"/>
    <s v="Natural Lands"/>
    <n v="4.9274619308290003E-2"/>
    <n v="3790.4436653309299"/>
    <n v="7.51148807611251"/>
    <n v="1.0410867446790599"/>
    <n v="0.37012571538924"/>
    <n v="5.1299153010970003E-2"/>
    <n v="186.772668618723"/>
    <n v="3100"/>
    <s v="Herbaceous Dry Prairie"/>
    <n v="3100"/>
    <s v="US Air Force                                  Brevard County"/>
    <s v="US Air Force"/>
    <m/>
    <m/>
    <s v="Natural Lands"/>
    <n v="0"/>
    <n v="1"/>
    <n v="0.37012571538924"/>
    <n v="5.1299153010970003E-2"/>
    <n v="186.77266861872499"/>
    <m/>
    <n v="-1"/>
    <n v="-1"/>
    <n v="-1"/>
    <n v="-1"/>
    <n v="0"/>
    <m/>
    <m/>
    <s v="Banana River B"/>
    <n v="-1"/>
    <m/>
    <m/>
    <n v="641"/>
    <x v="6"/>
    <s v="Golf Course Pond Reuse"/>
    <x v="0"/>
    <m/>
    <n v="71.469170045548694"/>
    <n v="0.15147823890000001"/>
  </r>
  <r>
    <n v="1200000"/>
    <n v="1800000"/>
    <n v="1800000"/>
    <x v="0"/>
    <x v="1"/>
    <s v="BR3-5, BR-7"/>
    <s v="62-304.520 (10), F.A.C."/>
    <n v="0.59"/>
    <n v="0.64"/>
    <s v="US Air Force"/>
    <n v="0.40144329607585"/>
    <n v="3790.4436653309299"/>
    <n v="7.51148807611251"/>
    <n v="1.0410867446790599"/>
    <n v="3.0154365317090899"/>
    <n v="0.41793729428484"/>
    <n v="1521.64819860029"/>
    <n v="1550"/>
    <s v="Other Light Industrial"/>
    <n v="1550"/>
    <s v="US Air Force                                  Brevard County"/>
    <s v="US Air Force"/>
    <m/>
    <m/>
    <m/>
    <n v="0"/>
    <n v="1"/>
    <n v="3.0154365317090899"/>
    <n v="0.41793729428484"/>
    <n v="1521.64819860029"/>
    <m/>
    <n v="-1"/>
    <n v="-1"/>
    <n v="-1"/>
    <n v="-1"/>
    <n v="0"/>
    <m/>
    <m/>
    <s v="Banana River B"/>
    <n v="-1"/>
    <m/>
    <m/>
    <n v="641"/>
    <x v="6"/>
    <s v="Golf Course Pond Reuse"/>
    <x v="0"/>
    <m/>
    <n v="161.65053813764499"/>
    <n v="1.2341023509"/>
  </r>
  <r>
    <n v="1200000"/>
    <n v="1800000"/>
    <n v="1800000"/>
    <x v="0"/>
    <x v="1"/>
    <s v="BR3-5, BR-7"/>
    <s v="62-304.520 (10), F.A.C."/>
    <n v="0.59"/>
    <n v="0.64"/>
    <s v="Brevard County"/>
    <n v="0.16191174765112001"/>
    <n v="3835.44726989323"/>
    <n v="9.5330961684396094"/>
    <n v="1.40112689728297"/>
    <n v="1.5435202611583101"/>
    <n v="0.22685890462007999"/>
    <n v="621.00397049215405"/>
    <n v="1200"/>
    <s v="Residential, Medium Density-Two-five dwellingunits per acre"/>
    <n v="1200"/>
    <s v="Brevard County"/>
    <s v="Brevard County"/>
    <m/>
    <m/>
    <m/>
    <n v="0"/>
    <n v="1"/>
    <n v="1.5435202611583101"/>
    <n v="0.22685890462007999"/>
    <n v="2369.3991521634798"/>
    <m/>
    <n v="-1"/>
    <n v="-1"/>
    <n v="-1"/>
    <n v="-1"/>
    <n v="0"/>
    <m/>
    <m/>
    <s v="Banana River B"/>
    <n v="-1"/>
    <m/>
    <m/>
    <n v="641"/>
    <x v="6"/>
    <s v="Golf Course Pond Reuse"/>
    <x v="0"/>
    <m/>
    <n v="126.234963317629"/>
    <n v="1.9216538136000001"/>
  </r>
  <r>
    <n v="1200000"/>
    <n v="1800000"/>
    <n v="1800000"/>
    <x v="0"/>
    <x v="1"/>
    <s v="BR3-5, BR-7"/>
    <s v="62-304.520 (10), F.A.C."/>
    <n v="0.59"/>
    <n v="0.64"/>
    <s v="US Air Force"/>
    <n v="4.1372280696360002E-2"/>
    <n v="3273.6733059604699"/>
    <n v="6.4402011185000401"/>
    <n v="0.88297458692588005"/>
    <n v="0.26644580841560001"/>
    <n v="3.6530672458050001E-2"/>
    <n v="135.43933092238399"/>
    <n v="8140"/>
    <s v="Roads and Highways"/>
    <n v="8140"/>
    <s v="US Air Force                                  Brevard County"/>
    <s v="US Air Force"/>
    <m/>
    <m/>
    <m/>
    <n v="0"/>
    <n v="1"/>
    <n v="0.26644580841560001"/>
    <n v="3.6530672458050001E-2"/>
    <n v="135.43933092238299"/>
    <m/>
    <n v="-1"/>
    <n v="-1"/>
    <n v="-1"/>
    <n v="-1"/>
    <n v="0"/>
    <m/>
    <m/>
    <s v="Banana River B"/>
    <n v="-1"/>
    <m/>
    <m/>
    <n v="641"/>
    <x v="6"/>
    <s v="Golf Course Pond Reuse"/>
    <x v="0"/>
    <m/>
    <n v="106.61593035541"/>
    <n v="0.1098453617"/>
  </r>
  <r>
    <n v="1200000"/>
    <n v="1800000"/>
    <n v="1800000"/>
    <x v="0"/>
    <x v="1"/>
    <s v="BR3-5, BR-7"/>
    <s v="62-304.520 (10), F.A.C."/>
    <n v="0.59"/>
    <n v="0.64"/>
    <s v="FDOT District 5"/>
    <n v="6.7482400027000003E-4"/>
    <n v="3273.6733059604699"/>
    <n v="6.4402011185000401"/>
    <n v="0.88297458692588005"/>
    <n v="4.3460022813700001E-3"/>
    <n v="5.9585244288999997E-4"/>
    <n v="2.2091533159282699"/>
    <n v="8140"/>
    <s v="Roads and Highways"/>
    <n v="8140"/>
    <s v="FDOT District 5          US Air Force                                  Brevard County"/>
    <s v="FDOT District 5"/>
    <m/>
    <m/>
    <m/>
    <n v="0"/>
    <n v="1"/>
    <n v="4.3460022813700001E-3"/>
    <n v="5.9585244288999997E-4"/>
    <n v="2.2091533159269598"/>
    <m/>
    <n v="-1"/>
    <n v="-1"/>
    <n v="-1"/>
    <n v="-1"/>
    <n v="0"/>
    <m/>
    <m/>
    <s v="Banana River B"/>
    <n v="-1"/>
    <m/>
    <m/>
    <n v="641"/>
    <x v="6"/>
    <s v="Golf Course Pond Reuse"/>
    <x v="0"/>
    <m/>
    <n v="23.075809074336199"/>
    <n v="1.7916895999999999E-3"/>
  </r>
  <r>
    <n v="1200000"/>
    <n v="1800000"/>
    <n v="1800000"/>
    <x v="0"/>
    <x v="1"/>
    <s v="BR3-5, BR-7"/>
    <s v="62-304.520 (10), F.A.C."/>
    <n v="0.59"/>
    <n v="0.64"/>
    <s v="Natural Lands"/>
    <n v="0.57571634892524004"/>
    <n v="3273.6733059604699"/>
    <n v="6.4402011185000401"/>
    <n v="0.88297458692588005"/>
    <n v="3.70772907428714"/>
    <n v="0.50834290537874005"/>
    <n v="1884.7072432816101"/>
    <n v="3100"/>
    <s v="Herbaceous Dry Prairie"/>
    <n v="3100"/>
    <s v="US Air Force                                  Brevard County"/>
    <s v="US Air Force"/>
    <m/>
    <m/>
    <s v="Natural Lands"/>
    <n v="0"/>
    <n v="1"/>
    <n v="3.70772907428714"/>
    <n v="0.50834290537874005"/>
    <n v="1884.7072432816101"/>
    <m/>
    <n v="-1"/>
    <n v="-1"/>
    <n v="-1"/>
    <n v="-1"/>
    <n v="0"/>
    <m/>
    <m/>
    <s v="Banana River B"/>
    <n v="-1"/>
    <m/>
    <m/>
    <n v="641"/>
    <x v="6"/>
    <s v="Golf Course Pond Reuse"/>
    <x v="0"/>
    <m/>
    <n v="193.22749269150299"/>
    <n v="1.5285541307999999"/>
  </r>
  <r>
    <n v="1200000"/>
    <n v="1800000"/>
    <n v="1800000"/>
    <x v="0"/>
    <x v="1"/>
    <s v="BR3-5, BR-7"/>
    <s v="62-304.520 (10), F.A.C."/>
    <n v="0.59"/>
    <n v="0.64"/>
    <s v="Brevard County"/>
    <n v="0.61776345359886997"/>
    <n v="3833.5157593396598"/>
    <n v="9.5288187689921298"/>
    <n v="1.4005160623638599"/>
    <n v="5.88655599145034"/>
    <n v="0.86518763950658994"/>
    <n v="2368.2059349153701"/>
    <n v="1200"/>
    <s v="Residential, Medium Density-Two-five dwellingunits per acre"/>
    <n v="1200"/>
    <s v="Brevard County"/>
    <s v="Brevard County"/>
    <m/>
    <m/>
    <m/>
    <n v="0"/>
    <n v="1"/>
    <n v="5.88655599145034"/>
    <n v="0.86518763950658994"/>
    <n v="2368.2059349153701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8882399"/>
    <n v="1.9206860786"/>
  </r>
  <r>
    <n v="1200000"/>
    <n v="1800000"/>
    <n v="1800000"/>
    <x v="0"/>
    <x v="1"/>
    <s v="BR3-5, BR-7"/>
    <s v="62-304.520 (10), F.A.C."/>
    <n v="0.59"/>
    <n v="0.64"/>
    <s v="US Air Force"/>
    <n v="0.61776345359886997"/>
    <n v="3774.6042221407502"/>
    <n v="7.3744468202303404"/>
    <n v="1.0184981609519199"/>
    <n v="4.5556637360467196"/>
    <n v="0.62919094139374998"/>
    <n v="2331.8125402385599"/>
    <n v="1820"/>
    <s v="Golf Course"/>
    <n v="1820"/>
    <s v="US Air Force                                  Brevard County"/>
    <s v="US Air Force"/>
    <m/>
    <m/>
    <m/>
    <n v="0"/>
    <n v="1"/>
    <n v="4.5556637360467196"/>
    <n v="0.62919094139374998"/>
    <n v="2331.8125402385599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8882399"/>
    <n v="1.8911699434"/>
  </r>
  <r>
    <n v="1200000"/>
    <n v="1800000"/>
    <n v="1800000"/>
    <x v="0"/>
    <x v="1"/>
    <s v="BR3-5, BR-7"/>
    <s v="62-304.520 (10), F.A.C."/>
    <n v="0.59"/>
    <n v="0.64"/>
    <s v="Brevard County"/>
    <n v="1.9071945020430001E-2"/>
    <n v="3464.9537764504598"/>
    <n v="8.0734456539073705"/>
    <n v="1.0638573203550099"/>
    <n v="0.15397631163680001"/>
    <n v="2.0289828323400001E-2"/>
    <n v="66.083407922818694"/>
    <n v="1200"/>
    <s v="Residential, Medium Density-Two-five dwellingunits per acre"/>
    <n v="1200"/>
    <s v="Brevard County"/>
    <s v="Brevard County"/>
    <m/>
    <m/>
    <m/>
    <n v="0"/>
    <n v="1"/>
    <n v="0.15397631163680001"/>
    <n v="2.0289828323400001E-2"/>
    <n v="66.083407922817401"/>
    <m/>
    <n v="-1"/>
    <n v="-1"/>
    <n v="-1"/>
    <n v="-1"/>
    <n v="0"/>
    <m/>
    <m/>
    <s v="Banana River B"/>
    <n v="-1"/>
    <m/>
    <m/>
    <n v="641"/>
    <x v="6"/>
    <s v="Golf Course Pond Reuse"/>
    <x v="0"/>
    <m/>
    <n v="104.065191041771"/>
    <n v="5.3595626899999999E-2"/>
  </r>
  <r>
    <n v="1200000"/>
    <n v="1800000"/>
    <n v="1800000"/>
    <x v="0"/>
    <x v="1"/>
    <s v="BR3-5, BR-7"/>
    <s v="62-304.520 (10), F.A.C."/>
    <n v="0.59"/>
    <n v="0.64"/>
    <s v="FDOT District 5"/>
    <n v="1.7767779922960001E-2"/>
    <n v="3464.9537764504598"/>
    <n v="8.0734456539073705"/>
    <n v="1.0638573203550099"/>
    <n v="0.14344720559862001"/>
    <n v="1.8902382737500001E-2"/>
    <n v="61.564536143207903"/>
    <n v="1200"/>
    <s v="Residential, Medium Density-Two-five dwellingunits per acre"/>
    <n v="1200"/>
    <s v="FDOT District 5                                            Brevard County"/>
    <s v="FDOT District 5"/>
    <m/>
    <m/>
    <m/>
    <n v="0"/>
    <n v="1"/>
    <n v="0.14344720559862001"/>
    <n v="1.8902382737500001E-2"/>
    <n v="61.5645361432085"/>
    <m/>
    <n v="-1"/>
    <n v="-1"/>
    <n v="-1"/>
    <n v="-1"/>
    <n v="0"/>
    <m/>
    <m/>
    <s v="Banana River B"/>
    <n v="-1"/>
    <m/>
    <m/>
    <n v="641"/>
    <x v="6"/>
    <s v="Golf Course Pond Reuse"/>
    <x v="0"/>
    <m/>
    <n v="90.883772559044701"/>
    <n v="4.9930686199999998E-2"/>
  </r>
  <r>
    <n v="1200000"/>
    <n v="1800000"/>
    <n v="1800000"/>
    <x v="0"/>
    <x v="1"/>
    <s v="BR3-5, BR-7"/>
    <s v="62-304.520 (10), F.A.C."/>
    <n v="0.59"/>
    <n v="0.64"/>
    <s v="Brevard County"/>
    <n v="4.9563575961999995E-4"/>
    <n v="3464.9537764504598"/>
    <n v="8.0734456539073705"/>
    <n v="1.0638573203550099"/>
    <n v="4.0014883694500002E-3"/>
    <n v="5.2728573110000004E-4"/>
    <n v="1.7173549970530699"/>
    <n v="8140"/>
    <s v="Roads and Highways"/>
    <n v="8140"/>
    <s v="Brevard County"/>
    <s v="Brevard County"/>
    <m/>
    <m/>
    <m/>
    <n v="0"/>
    <n v="1"/>
    <n v="4.0014883694500002E-3"/>
    <n v="5.2728573110000004E-4"/>
    <n v="1.7173549970544"/>
    <m/>
    <n v="-1"/>
    <n v="-1"/>
    <n v="-1"/>
    <n v="-1"/>
    <n v="0"/>
    <m/>
    <m/>
    <s v="Banana River B"/>
    <n v="-1"/>
    <m/>
    <m/>
    <n v="641"/>
    <x v="6"/>
    <s v="Golf Course Pond Reuse"/>
    <x v="0"/>
    <m/>
    <n v="16.9862159875053"/>
    <n v="1.3928263999999999E-3"/>
  </r>
  <r>
    <n v="1200000"/>
    <n v="1800000"/>
    <n v="1800000"/>
    <x v="0"/>
    <x v="1"/>
    <s v="BR3-5, BR-7"/>
    <s v="62-304.520 (10), F.A.C."/>
    <n v="0.59"/>
    <n v="0.64"/>
    <s v="FDOT District 5"/>
    <n v="0.51812524855306996"/>
    <n v="3464.9537764504598"/>
    <n v="8.0734456539073705"/>
    <n v="1.0638573203550099"/>
    <n v="4.1830560361104698"/>
    <n v="0.55121133853394"/>
    <n v="1795.2800366483"/>
    <n v="8140"/>
    <s v="Roads and Highways"/>
    <n v="8140"/>
    <s v="FDOT District 5                                            Brevard County"/>
    <s v="FDOT District 5"/>
    <m/>
    <m/>
    <m/>
    <n v="0"/>
    <n v="1"/>
    <n v="4.1830560361104698"/>
    <n v="0.55121133853394"/>
    <n v="1795.2800366483"/>
    <m/>
    <n v="-1"/>
    <n v="-1"/>
    <n v="-1"/>
    <n v="-1"/>
    <n v="0"/>
    <m/>
    <m/>
    <s v="Banana River B"/>
    <n v="-1"/>
    <m/>
    <m/>
    <n v="641"/>
    <x v="6"/>
    <s v="Golf Course Pond Reuse"/>
    <x v="0"/>
    <m/>
    <n v="195.92374528727399"/>
    <n v="1.4560259826999999"/>
  </r>
  <r>
    <n v="1200000"/>
    <n v="1800000"/>
    <n v="1800000"/>
    <x v="0"/>
    <x v="1"/>
    <s v="BR3-5, BR-7"/>
    <s v="62-304.520 (10), F.A.C."/>
    <n v="0.59"/>
    <n v="0.64"/>
    <s v="FDOT District 5"/>
    <n v="3.9027254905990003E-2"/>
    <n v="3464.9537764504598"/>
    <n v="8.0734456539073705"/>
    <n v="1.0638573203550099"/>
    <n v="0.31508442150475002"/>
    <n v="4.1519430825099998E-2"/>
    <n v="135.22763427102899"/>
    <n v="5100"/>
    <s v="Streams and waterways"/>
    <n v="5100"/>
    <s v="FDOT District 5                                            Brevard County"/>
    <s v="FDOT District 5"/>
    <m/>
    <m/>
    <s v="Natural Lands"/>
    <n v="0"/>
    <n v="1"/>
    <n v="0.31508442150475002"/>
    <n v="4.1519430825099998E-2"/>
    <n v="135.22763427102799"/>
    <m/>
    <n v="-1"/>
    <n v="-1"/>
    <n v="-1"/>
    <n v="-1"/>
    <n v="0"/>
    <m/>
    <m/>
    <s v="Banana River B"/>
    <n v="-1"/>
    <m/>
    <m/>
    <n v="641"/>
    <x v="6"/>
    <s v="Golf Course Pond Reuse"/>
    <x v="0"/>
    <m/>
    <n v="57.052343853493902"/>
    <n v="0.1096736693"/>
  </r>
  <r>
    <n v="1200000"/>
    <n v="1800000"/>
    <n v="1800000"/>
    <x v="0"/>
    <x v="1"/>
    <s v="BR3-5, BR-7"/>
    <s v="62-304.520 (10), F.A.C."/>
    <n v="0.59"/>
    <n v="0.64"/>
    <s v="FDOT District 5"/>
    <n v="2.3275589390750001E-2"/>
    <n v="3464.9537764504598"/>
    <n v="8.0734456539073705"/>
    <n v="1.0638573203550099"/>
    <n v="0.18791420600891001"/>
    <n v="2.4761906158930001E-2"/>
    <n v="80.648841358603406"/>
    <n v="5100"/>
    <s v="Streams and waterways"/>
    <n v="5100"/>
    <s v="FDOT District 5                                            Brevard County"/>
    <s v="FDOT District 5"/>
    <m/>
    <m/>
    <s v="Natural Lands"/>
    <n v="0"/>
    <n v="1"/>
    <n v="0.18791420600891001"/>
    <n v="2.4761906158930001E-2"/>
    <n v="80.648841358603704"/>
    <m/>
    <n v="-1"/>
    <n v="-1"/>
    <n v="-1"/>
    <n v="-1"/>
    <n v="0"/>
    <m/>
    <m/>
    <s v="Banana River B"/>
    <n v="-1"/>
    <m/>
    <m/>
    <n v="641"/>
    <x v="6"/>
    <s v="Golf Course Pond Reuse"/>
    <x v="0"/>
    <m/>
    <n v="39.4120092737802"/>
    <n v="6.5408630499999995E-2"/>
  </r>
  <r>
    <n v="1200000"/>
    <n v="1800000"/>
    <n v="1800000"/>
    <x v="0"/>
    <x v="1"/>
    <s v="BR3-5, BR-7"/>
    <s v="62-304.520 (10), F.A.C."/>
    <n v="0.59"/>
    <n v="0.64"/>
    <s v="Brevard County"/>
    <n v="0.61776345362188001"/>
    <n v="3830.36859560631"/>
    <n v="9.5213588230092707"/>
    <n v="1.3994319860234501"/>
    <n v="5.8819475096754203"/>
    <n v="0.86451793679477995"/>
    <n v="2366.2617322665601"/>
    <n v="1200"/>
    <s v="Residential, Medium Density-Two-five dwellingunits per acre"/>
    <n v="1200"/>
    <s v="Brevard County"/>
    <s v="Brevard County"/>
    <m/>
    <m/>
    <m/>
    <n v="0"/>
    <n v="1"/>
    <n v="5.8819475096754203"/>
    <n v="0.86451793679477995"/>
    <n v="2366.2617322665601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9254899"/>
    <n v="1.9191092719"/>
  </r>
  <r>
    <n v="1200000"/>
    <n v="1800000"/>
    <n v="1800000"/>
    <x v="0"/>
    <x v="1"/>
    <s v="BR3-5, BR-7"/>
    <s v="62-304.520 (10), F.A.C."/>
    <n v="0.59"/>
    <n v="0.64"/>
    <s v="Brevard County"/>
    <n v="0.617763453829"/>
    <n v="3833.0291936951598"/>
    <n v="9.5276033302338003"/>
    <n v="1.4003372164621899"/>
    <n v="5.8858051399979896"/>
    <n v="0.86507715536698004"/>
    <n v="2367.9053533245401"/>
    <n v="1200"/>
    <s v="Residential, Medium Density-Two-five dwellingunits per acre"/>
    <n v="1200"/>
    <s v="Brevard County"/>
    <s v="Brevard County"/>
    <m/>
    <m/>
    <m/>
    <n v="0"/>
    <n v="1"/>
    <n v="5.8858051399979896"/>
    <n v="0.86507715536698004"/>
    <n v="2367.9053533245401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26077"/>
    <n v="1.9204422979"/>
  </r>
  <r>
    <n v="1200000"/>
    <n v="1800000"/>
    <n v="1800000"/>
    <x v="0"/>
    <x v="1"/>
    <s v="BR3-5, BR-7"/>
    <s v="62-304.520 (10), F.A.C."/>
    <n v="0.59"/>
    <n v="0.64"/>
    <s v="Natural Lands"/>
    <n v="0.33828516168409001"/>
    <n v="1935.6753374821201"/>
    <n v="0"/>
    <n v="0"/>
    <n v="0"/>
    <n v="0"/>
    <n v="654.81024450805705"/>
    <n v="5300"/>
    <s v="Reservoirs"/>
    <n v="5300"/>
    <s v="US Air Force                                  Brevard County"/>
    <s v="US Air Force"/>
    <m/>
    <m/>
    <s v="Natural Lands"/>
    <n v="0"/>
    <n v="1"/>
    <n v="0"/>
    <n v="0"/>
    <n v="654.81024450805705"/>
    <m/>
    <n v="-1"/>
    <n v="-1"/>
    <n v="-1"/>
    <n v="-1"/>
    <n v="0"/>
    <m/>
    <m/>
    <s v="Banana River B"/>
    <n v="-1"/>
    <m/>
    <m/>
    <n v="641"/>
    <x v="6"/>
    <s v="Golf Course Pond Reuse"/>
    <x v="0"/>
    <m/>
    <n v="154.768951629593"/>
    <n v="0.53107075790000002"/>
  </r>
  <r>
    <n v="1200000"/>
    <n v="1800000"/>
    <n v="1800000"/>
    <x v="0"/>
    <x v="1"/>
    <s v="BR3-5, BR-7"/>
    <s v="62-304.520 (10), F.A.C."/>
    <n v="0.59"/>
    <n v="0.64"/>
    <s v="Natural Lands"/>
    <n v="0.13847397728208999"/>
    <n v="2893.0142401173998"/>
    <n v="5.6520891476388302"/>
    <n v="0.78068059858337002"/>
    <n v="0.78266726422650001"/>
    <n v="0.1081039474728"/>
    <n v="400.60718816278899"/>
    <n v="5100"/>
    <s v="Streams and waterways"/>
    <n v="5100"/>
    <s v="US Air Force                                  Brevard County"/>
    <s v="US Air Force"/>
    <m/>
    <m/>
    <s v="Natural Lands"/>
    <n v="0"/>
    <n v="1"/>
    <n v="0.78266726422650001"/>
    <n v="0.1081039474728"/>
    <n v="400.60718814061403"/>
    <m/>
    <n v="-1"/>
    <n v="-1"/>
    <n v="-1"/>
    <n v="-1"/>
    <n v="0"/>
    <m/>
    <m/>
    <s v="Banana River B"/>
    <n v="-1"/>
    <m/>
    <m/>
    <n v="641"/>
    <x v="6"/>
    <s v="Golf Course Pond Reuse"/>
    <x v="0"/>
    <m/>
    <n v="147.911859876026"/>
    <n v="0.32490445099999998"/>
  </r>
  <r>
    <n v="1200000"/>
    <n v="1800000"/>
    <n v="1800000"/>
    <x v="0"/>
    <x v="1"/>
    <s v="BR3-5, BR-7"/>
    <s v="62-304.520 (10), F.A.C."/>
    <n v="0.59"/>
    <n v="0.64"/>
    <s v="US Air Force"/>
    <n v="0.47928947617869"/>
    <n v="2893.0142401173998"/>
    <n v="5.6520891476388302"/>
    <n v="0.78068059858337002"/>
    <n v="2.7089868468871199"/>
    <n v="0.37417199515790001"/>
    <n v="1386.59127972338"/>
    <n v="1820"/>
    <s v="Golf Course"/>
    <n v="1820"/>
    <s v="US Air Force                                  Brevard County"/>
    <s v="US Air Force"/>
    <m/>
    <m/>
    <m/>
    <n v="0"/>
    <n v="1"/>
    <n v="2.7089868468871199"/>
    <n v="0.37417199515790001"/>
    <n v="1386.5912797455601"/>
    <m/>
    <n v="-1"/>
    <n v="-1"/>
    <n v="-1"/>
    <n v="-1"/>
    <n v="0"/>
    <m/>
    <m/>
    <s v="Banana River B"/>
    <n v="-1"/>
    <m/>
    <m/>
    <n v="641"/>
    <x v="6"/>
    <s v="Golf Course Pond Reuse"/>
    <x v="0"/>
    <m/>
    <n v="172.67243262987299"/>
    <n v="1.1245671369000001"/>
  </r>
  <r>
    <n v="1200000"/>
    <n v="1800000"/>
    <n v="1800000"/>
    <x v="0"/>
    <x v="1"/>
    <s v="BR3-5, BR-7"/>
    <s v="62-304.520 (10), F.A.C."/>
    <n v="0.59"/>
    <n v="0.64"/>
    <s v="US Air Force"/>
    <n v="0.55761958756688002"/>
    <n v="3393.12747069938"/>
    <n v="6.6291564217714498"/>
    <n v="0.91557608106452004"/>
    <n v="3.6965474698245702"/>
    <n v="0.51054315670929995"/>
    <n v="1892.07434077326"/>
    <n v="1820"/>
    <s v="Golf Course"/>
    <n v="1820"/>
    <s v="US Air Force                                  Brevard County"/>
    <s v="US Air Force"/>
    <m/>
    <m/>
    <m/>
    <n v="0"/>
    <n v="1"/>
    <n v="3.6965474698245702"/>
    <n v="0.51054315670929995"/>
    <n v="1892.07434079416"/>
    <m/>
    <n v="-1"/>
    <n v="-1"/>
    <n v="-1"/>
    <n v="-1"/>
    <n v="0"/>
    <m/>
    <m/>
    <s v="Banana River B"/>
    <n v="-1"/>
    <m/>
    <m/>
    <n v="641"/>
    <x v="6"/>
    <s v="Golf Course Pond Reuse"/>
    <x v="0"/>
    <m/>
    <n v="191.587724035609"/>
    <n v="1.5345290680000001"/>
  </r>
  <r>
    <n v="1200000"/>
    <n v="1800000"/>
    <n v="1800000"/>
    <x v="0"/>
    <x v="1"/>
    <s v="BR3-5, BR-7"/>
    <s v="62-304.520 (10), F.A.C."/>
    <n v="0.59"/>
    <n v="0.64"/>
    <s v="Natural Lands"/>
    <n v="6.0143866308139997E-2"/>
    <n v="3393.12747069938"/>
    <n v="6.6291564217714498"/>
    <n v="0.91557608106452004"/>
    <n v="0.39870309756681999"/>
    <n v="5.5066285414479998E-2"/>
    <n v="204.07580496424799"/>
    <n v="5100"/>
    <s v="Streams and waterways"/>
    <n v="5100"/>
    <s v="US Air Force                                  Brevard County"/>
    <s v="US Air Force"/>
    <m/>
    <m/>
    <s v="Natural Lands"/>
    <n v="0"/>
    <n v="1"/>
    <n v="0.39870309756681999"/>
    <n v="5.5066285414479998E-2"/>
    <n v="204.07580494334499"/>
    <m/>
    <n v="-1"/>
    <n v="-1"/>
    <n v="-1"/>
    <n v="-1"/>
    <n v="0"/>
    <m/>
    <m/>
    <s v="Banana River B"/>
    <n v="-1"/>
    <m/>
    <m/>
    <n v="641"/>
    <x v="6"/>
    <s v="Golf Course Pond Reuse"/>
    <x v="0"/>
    <m/>
    <n v="67.573436541486501"/>
    <n v="0.16551160170000001"/>
  </r>
  <r>
    <n v="1200000"/>
    <n v="1800000"/>
    <n v="1800000"/>
    <x v="0"/>
    <x v="1"/>
    <s v="BR3-5, BR-7"/>
    <s v="62-304.520 (10), F.A.C."/>
    <n v="0.59"/>
    <n v="0.64"/>
    <s v="Brevard County"/>
    <n v="8.2912033228000004E-2"/>
    <n v="3833.50504697017"/>
    <n v="9.5286552315121504"/>
    <n v="1.40048736104882"/>
    <n v="0.79004017917335001"/>
    <n v="0.11611725461468"/>
    <n v="317.84369783412302"/>
    <n v="1200"/>
    <s v="Residential, Medium Density-Two-five dwellingunits per acre"/>
    <n v="1200"/>
    <s v="Brevard County"/>
    <s v="Brevard County"/>
    <m/>
    <m/>
    <m/>
    <n v="0"/>
    <n v="1"/>
    <n v="0.79004017917335001"/>
    <n v="0.11611725461468"/>
    <n v="2368.1993166756602"/>
    <m/>
    <n v="-1"/>
    <n v="-1"/>
    <n v="-1"/>
    <n v="-1"/>
    <n v="0"/>
    <m/>
    <m/>
    <s v="Banana River B"/>
    <n v="-1"/>
    <m/>
    <m/>
    <n v="641"/>
    <x v="6"/>
    <s v="Golf Course Pond Reuse"/>
    <x v="0"/>
    <m/>
    <n v="113.462622587054"/>
    <n v="1.9206807109999999"/>
  </r>
  <r>
    <n v="1200000"/>
    <n v="1800000"/>
    <n v="1800000"/>
    <x v="0"/>
    <x v="1"/>
    <s v="BR3-5, BR-7"/>
    <s v="62-304.520 (10), F.A.C."/>
    <n v="0.59"/>
    <n v="0.64"/>
    <s v="FDOT District 5"/>
    <n v="6.0022330078699997E-2"/>
    <n v="3846.7067183424301"/>
    <n v="10.8796654722642"/>
    <n v="2.04486775134801"/>
    <n v="0.65302287212216004"/>
    <n v="0.12273772713871001"/>
    <n v="230.88830036433299"/>
    <n v="8140"/>
    <s v="Roads and Highways"/>
    <n v="8140"/>
    <s v="FDOT District 5                                            Brevard County"/>
    <s v="FDOT District 5"/>
    <m/>
    <m/>
    <m/>
    <n v="0"/>
    <n v="1"/>
    <n v="0.65302287212216004"/>
    <n v="0.12273772713871001"/>
    <n v="230.88830036433299"/>
    <m/>
    <n v="-1"/>
    <n v="-1"/>
    <n v="-1"/>
    <n v="-1"/>
    <n v="0"/>
    <m/>
    <m/>
    <s v="Banana River B"/>
    <n v="-1"/>
    <m/>
    <m/>
    <n v="641"/>
    <x v="6"/>
    <s v="Golf Course Pond Reuse"/>
    <x v="0"/>
    <m/>
    <n v="108.989136427215"/>
    <n v="0.1872573401"/>
  </r>
  <r>
    <n v="1200000"/>
    <n v="1800000"/>
    <n v="1800000"/>
    <x v="0"/>
    <x v="1"/>
    <s v="BR3-5, BR-7"/>
    <s v="62-304.520 (10), F.A.C."/>
    <n v="0.59"/>
    <n v="0.64"/>
    <s v="Brevard County"/>
    <n v="1.306323520677E-2"/>
    <n v="3846.7067183424301"/>
    <n v="10.8796654722642"/>
    <n v="2.04486775134801"/>
    <n v="0.14212362903521999"/>
    <n v="2.671258840261E-2"/>
    <n v="50.250434633192697"/>
    <n v="1300"/>
    <s v="Residential, High Density"/>
    <n v="1300"/>
    <s v="Brevard County"/>
    <s v="Brevard County"/>
    <m/>
    <m/>
    <m/>
    <n v="0"/>
    <n v="1"/>
    <n v="0.14212362903521999"/>
    <n v="2.671258840261E-2"/>
    <n v="1765.4120550457801"/>
    <m/>
    <n v="-1"/>
    <n v="-1"/>
    <n v="-1"/>
    <n v="-1"/>
    <n v="0"/>
    <m/>
    <m/>
    <s v="Banana River B"/>
    <n v="-1"/>
    <m/>
    <m/>
    <n v="641"/>
    <x v="6"/>
    <s v="Golf Course Pond Reuse"/>
    <x v="0"/>
    <m/>
    <n v="103.814886909458"/>
    <n v="1.4318021533"/>
  </r>
  <r>
    <n v="1200000"/>
    <n v="1800000"/>
    <n v="1800000"/>
    <x v="0"/>
    <x v="1"/>
    <s v="BR3-5, BR-7"/>
    <s v="62-304.520 (10), F.A.C."/>
    <n v="0.59"/>
    <n v="0.64"/>
    <s v="FDOT District 5"/>
    <n v="4.3964551767200002E-3"/>
    <n v="3846.7067183424301"/>
    <n v="10.8796654722642"/>
    <n v="2.04486775134801"/>
    <n v="4.7831961586560001E-2"/>
    <n v="8.9901694111300008E-3"/>
    <n v="16.9118736651956"/>
    <n v="1300"/>
    <s v="Residential, High Density"/>
    <n v="1300"/>
    <s v="FDOT District 5                                            Brevard County"/>
    <s v="FDOT District 5"/>
    <m/>
    <m/>
    <m/>
    <n v="0"/>
    <n v="1"/>
    <n v="4.7831961586560001E-2"/>
    <n v="8.9901694111300008E-3"/>
    <n v="16.911873665195699"/>
    <m/>
    <n v="-1"/>
    <n v="-1"/>
    <n v="-1"/>
    <n v="-1"/>
    <n v="0"/>
    <m/>
    <m/>
    <s v="Banana River B"/>
    <n v="-1"/>
    <m/>
    <m/>
    <n v="641"/>
    <x v="6"/>
    <s v="Golf Course Pond Reuse"/>
    <x v="0"/>
    <m/>
    <n v="101.67414075951"/>
    <n v="1.3716037E-2"/>
  </r>
  <r>
    <n v="1200000"/>
    <n v="1800000"/>
    <n v="1800000"/>
    <x v="0"/>
    <x v="1"/>
    <s v="BR3-5, BR-7"/>
    <s v="62-304.520 (10), F.A.C."/>
    <n v="0.59"/>
    <n v="0.64"/>
    <s v="Brevard County"/>
    <n v="5.7719491874439997E-2"/>
    <n v="3830.7257805327899"/>
    <n v="9.5221877376210493"/>
    <n v="1.39955180946403"/>
    <n v="0.54961583774858003"/>
    <n v="8.0781419294220003E-2"/>
    <n v="221.10754556270101"/>
    <n v="1200"/>
    <s v="Residential, Medium Density-Two-five dwellingunits per acre"/>
    <n v="1200"/>
    <s v="Brevard County"/>
    <s v="Brevard County"/>
    <m/>
    <m/>
    <m/>
    <n v="0"/>
    <n v="1"/>
    <n v="0.54961583774858003"/>
    <n v="8.0781419294220003E-2"/>
    <n v="2366.4823885011301"/>
    <m/>
    <n v="-1"/>
    <n v="-1"/>
    <n v="-1"/>
    <n v="-1"/>
    <n v="0"/>
    <m/>
    <m/>
    <s v="Banana River B"/>
    <n v="-1"/>
    <m/>
    <m/>
    <n v="641"/>
    <x v="6"/>
    <s v="Golf Course Pond Reuse"/>
    <x v="0"/>
    <m/>
    <n v="109.392178499045"/>
    <n v="1.9192882307000001"/>
  </r>
  <r>
    <n v="1200000"/>
    <n v="1800000"/>
    <n v="1800000"/>
    <x v="0"/>
    <x v="1"/>
    <s v="BR3-5, BR-7"/>
    <s v="62-304.520 (10), F.A.C."/>
    <n v="0.59"/>
    <n v="0.64"/>
    <s v="US Air Force"/>
    <n v="1.2944630952499999E-2"/>
    <n v="3842.58370953441"/>
    <n v="7.3786112945078202"/>
    <n v="1.0256911179169099"/>
    <n v="9.5513400149359995E-2"/>
    <n v="1.327719299269E-2"/>
    <n v="49.740828024019002"/>
    <n v="8140"/>
    <s v="Roads and Highways"/>
    <n v="8140"/>
    <s v="US Air Force                                  Brevard County"/>
    <s v="US Air Force"/>
    <m/>
    <m/>
    <m/>
    <n v="0"/>
    <n v="1"/>
    <n v="9.5513400149359995E-2"/>
    <n v="1.327719299269E-2"/>
    <n v="49.740828024019798"/>
    <m/>
    <n v="-1"/>
    <n v="-1"/>
    <n v="-1"/>
    <n v="-1"/>
    <n v="0"/>
    <m/>
    <m/>
    <s v="Banana River B"/>
    <n v="-1"/>
    <m/>
    <m/>
    <n v="641"/>
    <x v="6"/>
    <s v="Golf Course Pond Reuse"/>
    <x v="0"/>
    <m/>
    <n v="103.462348095875"/>
    <n v="4.0341304199999997E-2"/>
  </r>
  <r>
    <n v="1200000"/>
    <n v="1800000"/>
    <n v="1800000"/>
    <x v="0"/>
    <x v="1"/>
    <s v="BR3-5, BR-7"/>
    <s v="62-304.520 (10), F.A.C."/>
    <n v="0.59"/>
    <n v="0.64"/>
    <s v="US Air Force"/>
    <n v="0.22908674586281"/>
    <n v="3842.58370953441"/>
    <n v="7.3786112945078202"/>
    <n v="1.0256911179169099"/>
    <n v="1.6903420504454101"/>
    <n v="0.23497224046397"/>
    <n v="880.28499772270197"/>
    <n v="1550"/>
    <s v="Other Light Industrial"/>
    <n v="1550"/>
    <s v="US Air Force                                  Brevard County"/>
    <s v="US Air Force"/>
    <m/>
    <m/>
    <m/>
    <n v="0"/>
    <n v="1"/>
    <n v="1.6903420504454101"/>
    <n v="0.23497224046397"/>
    <n v="880.28499772270197"/>
    <m/>
    <n v="-1"/>
    <n v="-1"/>
    <n v="-1"/>
    <n v="-1"/>
    <n v="0"/>
    <m/>
    <m/>
    <s v="Banana River B"/>
    <n v="-1"/>
    <m/>
    <m/>
    <n v="641"/>
    <x v="6"/>
    <s v="Golf Course Pond Reuse"/>
    <x v="0"/>
    <m/>
    <n v="122.25624814451"/>
    <n v="0.71393754880000004"/>
  </r>
  <r>
    <n v="1200000"/>
    <n v="1800000"/>
    <n v="1800000"/>
    <x v="0"/>
    <x v="1"/>
    <s v="BR3-5, BR-7"/>
    <s v="62-304.520 (10), F.A.C."/>
    <n v="0.59"/>
    <n v="0.64"/>
    <s v="US Air Force"/>
    <n v="2.0081976038520001E-2"/>
    <n v="3760.2577703124498"/>
    <n v="7.3954231778742798"/>
    <n v="1.02963210887445"/>
    <n v="0.14851471105283001"/>
    <n v="2.0677047338910001E-2"/>
    <n v="75.513406442099694"/>
    <n v="8140"/>
    <s v="Roads and Highways"/>
    <n v="8140"/>
    <s v="US Air Force                                  Brevard County"/>
    <s v="US Air Force"/>
    <m/>
    <m/>
    <m/>
    <n v="0"/>
    <n v="1"/>
    <n v="0.14851471105283001"/>
    <n v="2.0677047338910001E-2"/>
    <n v="75.5134064421012"/>
    <m/>
    <n v="-1"/>
    <n v="-1"/>
    <n v="-1"/>
    <n v="-1"/>
    <n v="0"/>
    <m/>
    <m/>
    <s v="Banana River B"/>
    <n v="-1"/>
    <m/>
    <m/>
    <n v="641"/>
    <x v="6"/>
    <s v="Golf Course Pond Reuse"/>
    <x v="0"/>
    <m/>
    <n v="103.335142970031"/>
    <n v="6.1243638599999997E-2"/>
  </r>
  <r>
    <n v="1200000"/>
    <n v="1800000"/>
    <n v="1800000"/>
    <x v="0"/>
    <x v="1"/>
    <s v="BR3-5, BR-7"/>
    <s v="62-304.520 (10), F.A.C."/>
    <n v="0.59"/>
    <n v="0.64"/>
    <s v="Natural Lands"/>
    <n v="9.7646441674069995E-2"/>
    <n v="3760.2577703124498"/>
    <n v="7.3954231778742798"/>
    <n v="1.02963210887445"/>
    <n v="0.72213675799341004"/>
    <n v="0.10053991166496"/>
    <n v="367.175791048306"/>
    <n v="3100"/>
    <s v="Herbaceous Dry Prairie"/>
    <n v="3100"/>
    <s v="US Air Force                                  Brevard County"/>
    <s v="US Air Force"/>
    <m/>
    <m/>
    <s v="Natural Lands"/>
    <n v="0"/>
    <n v="1"/>
    <n v="0.72213675799341004"/>
    <n v="0.10053991166496"/>
    <n v="367.175791048306"/>
    <m/>
    <n v="-1"/>
    <n v="-1"/>
    <n v="-1"/>
    <n v="-1"/>
    <n v="0"/>
    <m/>
    <m/>
    <s v="Banana River B"/>
    <n v="-1"/>
    <m/>
    <m/>
    <n v="641"/>
    <x v="6"/>
    <s v="Golf Course Pond Reuse"/>
    <x v="0"/>
    <m/>
    <n v="111.93462050006499"/>
    <n v="0.29779058479999998"/>
  </r>
  <r>
    <n v="1200000"/>
    <n v="1800000"/>
    <n v="1800000"/>
    <x v="0"/>
    <x v="1"/>
    <s v="BR3-5, BR-7"/>
    <s v="62-304.520 (10), F.A.C."/>
    <n v="0.59"/>
    <n v="0.64"/>
    <s v="US Air Force"/>
    <n v="0.50003503595530996"/>
    <n v="3760.2577703124498"/>
    <n v="7.3954231778742798"/>
    <n v="1.02963210887445"/>
    <n v="3.6979706946531001"/>
    <n v="0.51485212858176999"/>
    <n v="1880.2606293794199"/>
    <n v="1550"/>
    <s v="Other Light Industrial"/>
    <n v="1550"/>
    <s v="US Air Force                                  Brevard County"/>
    <s v="US Air Force"/>
    <m/>
    <m/>
    <m/>
    <n v="0"/>
    <n v="1"/>
    <n v="3.6979706946531001"/>
    <n v="0.51485212858176999"/>
    <n v="1880.2606293794199"/>
    <m/>
    <n v="-1"/>
    <n v="-1"/>
    <n v="-1"/>
    <n v="-1"/>
    <n v="0"/>
    <m/>
    <m/>
    <s v="Banana River B"/>
    <n v="-1"/>
    <m/>
    <m/>
    <n v="641"/>
    <x v="6"/>
    <s v="Golf Course Pond Reuse"/>
    <x v="0"/>
    <m/>
    <n v="180.45115723566201"/>
    <n v="1.5249477935"/>
  </r>
  <r>
    <n v="1200000"/>
    <n v="1800000"/>
    <n v="1800000"/>
    <x v="0"/>
    <x v="1"/>
    <s v="BR3-5, BR-7"/>
    <s v="62-304.520 (10), F.A.C."/>
    <n v="0.59"/>
    <n v="0.64"/>
    <s v="US Air Force"/>
    <n v="1.8579450864920001E-2"/>
    <n v="3828.5466856416901"/>
    <n v="7.6683660993990097"/>
    <n v="1.0469082325893799"/>
    <n v="0.14247403115806001"/>
    <n v="1.945098006748E-2"/>
    <n v="71.132295029962705"/>
    <n v="8140"/>
    <s v="Roads and Highways"/>
    <n v="8140"/>
    <s v="US Air Force                                  Brevard County"/>
    <s v="US Air Force"/>
    <m/>
    <m/>
    <m/>
    <n v="0"/>
    <n v="1"/>
    <n v="0.14247403115806001"/>
    <n v="1.945098006748E-2"/>
    <n v="71.132295029963103"/>
    <m/>
    <n v="-1"/>
    <n v="-1"/>
    <n v="-1"/>
    <n v="-1"/>
    <n v="0"/>
    <m/>
    <m/>
    <s v="Banana River B"/>
    <n v="-1"/>
    <m/>
    <m/>
    <n v="641"/>
    <x v="6"/>
    <s v="Golf Course Pond Reuse"/>
    <x v="0"/>
    <m/>
    <n v="104.44013168458901"/>
    <n v="5.76904258E-2"/>
  </r>
  <r>
    <n v="1200000"/>
    <n v="1800000"/>
    <n v="1800000"/>
    <x v="0"/>
    <x v="1"/>
    <s v="BR3-5, BR-7"/>
    <s v="62-304.520 (10), F.A.C."/>
    <n v="0.59"/>
    <n v="0.64"/>
    <s v="Natural Lands"/>
    <n v="0.13018921566829"/>
    <n v="3688.7931228309199"/>
    <n v="7.2452884078714197"/>
    <n v="0.98871223537663999"/>
    <n v="0.94325841511135"/>
    <n v="0.12871967044533"/>
    <n v="480.24108342395101"/>
    <n v="3100"/>
    <s v="Herbaceous Dry Prairie"/>
    <n v="3100"/>
    <s v="US Air Force                                  Brevard County"/>
    <s v="US Air Force"/>
    <m/>
    <m/>
    <s v="Natural Lands"/>
    <n v="0"/>
    <n v="1"/>
    <n v="0.94325841511135"/>
    <n v="0.12871967044533"/>
    <n v="480.24108342395101"/>
    <m/>
    <n v="-1"/>
    <n v="-1"/>
    <n v="-1"/>
    <n v="-1"/>
    <n v="0"/>
    <m/>
    <m/>
    <s v="Banana River B"/>
    <n v="-1"/>
    <m/>
    <m/>
    <n v="641"/>
    <x v="6"/>
    <s v="Golf Course Pond Reuse"/>
    <x v="0"/>
    <m/>
    <n v="92.6516335684762"/>
    <n v="0.38948992980000002"/>
  </r>
  <r>
    <n v="1200000"/>
    <n v="1800000"/>
    <n v="1800000"/>
    <x v="0"/>
    <x v="1"/>
    <s v="BR3-5, BR-7"/>
    <s v="62-304.520 (10), F.A.C."/>
    <n v="0.59"/>
    <n v="0.64"/>
    <s v="US Air Force"/>
    <n v="4.4186268004800001E-2"/>
    <n v="3780.2971422553601"/>
    <n v="7.3855689049105901"/>
    <n v="1.0200322229346701"/>
    <n v="0.32634072700034"/>
    <n v="4.5071417176130002E-2"/>
    <n v="167.03722266550099"/>
    <n v="1840"/>
    <s v="Marinas and Fish Camps"/>
    <n v="1840"/>
    <s v="US Air Force                                  Brevard County"/>
    <s v="US Air Force"/>
    <m/>
    <m/>
    <m/>
    <n v="0"/>
    <n v="1"/>
    <n v="0.32634072700034"/>
    <n v="4.5071417176130002E-2"/>
    <n v="2335.32941770763"/>
    <m/>
    <n v="-1"/>
    <n v="-1"/>
    <n v="-1"/>
    <n v="-1"/>
    <n v="0"/>
    <m/>
    <m/>
    <s v="Banana River B"/>
    <n v="-1"/>
    <m/>
    <m/>
    <n v="641"/>
    <x v="6"/>
    <s v="Golf Course Pond Reuse"/>
    <x v="0"/>
    <m/>
    <n v="65.188139139935799"/>
    <n v="1.8940222365999999"/>
  </r>
  <r>
    <n v="1200000"/>
    <n v="1800000"/>
    <n v="1800000"/>
    <x v="0"/>
    <x v="1"/>
    <s v="BR3-5, BR-7"/>
    <s v="62-304.520 (10), F.A.C."/>
    <n v="0.59"/>
    <n v="0.64"/>
    <s v="US Air Force"/>
    <n v="0.15397062765072"/>
    <n v="3842.2645872264002"/>
    <n v="7.2349326540762204"/>
    <n v="0.98006288194821001"/>
    <n v="1.11396712175886"/>
    <n v="0.15090089707074"/>
    <n v="591.59589009541401"/>
    <n v="8140"/>
    <s v="Roads and Highways"/>
    <n v="8140"/>
    <s v="US Air Force                                  Brevard County"/>
    <s v="US Air Force"/>
    <m/>
    <m/>
    <m/>
    <n v="0"/>
    <n v="1"/>
    <n v="1.11396712175886"/>
    <n v="0.15090089707074"/>
    <n v="591.59589009541401"/>
    <m/>
    <n v="-1"/>
    <n v="-1"/>
    <n v="-1"/>
    <n v="-1"/>
    <n v="0"/>
    <m/>
    <m/>
    <s v="Banana River B"/>
    <n v="-1"/>
    <m/>
    <m/>
    <n v="641"/>
    <x v="6"/>
    <s v="Golf Course Pond Reuse"/>
    <x v="0"/>
    <m/>
    <n v="123.55317548472399"/>
    <n v="0.47980201950000001"/>
  </r>
  <r>
    <n v="1200000"/>
    <n v="1800000"/>
    <n v="1800000"/>
    <x v="0"/>
    <x v="1"/>
    <s v="BR3-5, BR-7"/>
    <s v="62-304.520 (10), F.A.C."/>
    <n v="0.59"/>
    <n v="0.64"/>
    <s v="FDOT District 5"/>
    <n v="2.5271857272639999E-2"/>
    <n v="3842.2645872264002"/>
    <n v="7.2349326540762204"/>
    <n v="0.98006288194821001"/>
    <n v="0.18284018541097"/>
    <n v="2.4768009270800001E-2"/>
    <n v="97.101162252104601"/>
    <n v="8140"/>
    <s v="Roads and Highways"/>
    <n v="8140"/>
    <s v="FDOT District 5          US Air Force                                  Brevard County"/>
    <s v="FDOT District 5"/>
    <m/>
    <m/>
    <m/>
    <n v="0"/>
    <n v="1"/>
    <n v="0.18284018541097"/>
    <n v="2.4768009270800001E-2"/>
    <n v="97.101162252103407"/>
    <m/>
    <n v="-1"/>
    <n v="-1"/>
    <n v="-1"/>
    <n v="-1"/>
    <n v="0"/>
    <m/>
    <m/>
    <s v="Banana River B"/>
    <n v="-1"/>
    <m/>
    <m/>
    <n v="641"/>
    <x v="6"/>
    <s v="Golf Course Pond Reuse"/>
    <x v="0"/>
    <m/>
    <n v="104.16716450289999"/>
    <n v="7.8751956400000003E-2"/>
  </r>
  <r>
    <n v="1200000"/>
    <n v="1800000"/>
    <n v="1800000"/>
    <x v="0"/>
    <x v="1"/>
    <s v="BR3-5, BR-7"/>
    <s v="62-304.520 (10), F.A.C."/>
    <n v="0.59"/>
    <n v="0.64"/>
    <s v="US Air Force"/>
    <n v="0.61507817792357999"/>
    <n v="3758.4967109207"/>
    <n v="7.3429959282477597"/>
    <n v="1.0143647171571"/>
    <n v="4.5165165560469704"/>
    <n v="0.62391360197896994"/>
    <n v="2311.7693086849099"/>
    <n v="1820"/>
    <s v="Golf Course"/>
    <n v="1820"/>
    <s v="US Air Force                                  Brevard County"/>
    <s v="US Air Force"/>
    <m/>
    <m/>
    <m/>
    <n v="0"/>
    <n v="1"/>
    <n v="4.5165165560469704"/>
    <n v="0.62391360197896994"/>
    <n v="2311.7693086849099"/>
    <m/>
    <n v="-1"/>
    <n v="-1"/>
    <n v="-1"/>
    <n v="-1"/>
    <n v="0"/>
    <m/>
    <m/>
    <s v="Banana River B"/>
    <n v="-1"/>
    <m/>
    <m/>
    <n v="641"/>
    <x v="6"/>
    <s v="Golf Course Pond Reuse"/>
    <x v="0"/>
    <m/>
    <n v="197.43570441052901"/>
    <n v="1.8749142811999999"/>
  </r>
  <r>
    <n v="1200000"/>
    <n v="1800000"/>
    <n v="1800000"/>
    <x v="0"/>
    <x v="1"/>
    <s v="BR3-5, BR-7"/>
    <s v="62-304.520 (10), F.A.C."/>
    <n v="0.59"/>
    <n v="0.64"/>
    <s v="US Air Force"/>
    <n v="5.8198538242100004E-3"/>
    <n v="3882.10229374237"/>
    <n v="8.2562986117124204"/>
    <n v="1.0939507993405999"/>
    <n v="4.805045104926E-2"/>
    <n v="6.36663374305E-3"/>
    <n v="22.5932678802459"/>
    <n v="8140"/>
    <s v="Roads and Highways"/>
    <n v="8140"/>
    <s v="US Air Force                                  Brevard County"/>
    <s v="US Air Force"/>
    <m/>
    <m/>
    <m/>
    <n v="0"/>
    <n v="1"/>
    <n v="4.805045104926E-2"/>
    <n v="6.36663374305E-3"/>
    <n v="22.593267880247002"/>
    <m/>
    <n v="-1"/>
    <n v="-1"/>
    <n v="-1"/>
    <n v="-1"/>
    <n v="0"/>
    <m/>
    <m/>
    <s v="Banana River B"/>
    <n v="-1"/>
    <m/>
    <m/>
    <n v="641"/>
    <x v="6"/>
    <s v="Golf Course Pond Reuse"/>
    <x v="0"/>
    <m/>
    <n v="71.422292760566094"/>
    <n v="1.8323818200000001E-2"/>
  </r>
  <r>
    <n v="1200000"/>
    <n v="1800000"/>
    <n v="1800000"/>
    <x v="0"/>
    <x v="1"/>
    <s v="BR3-5, BR-7"/>
    <s v="62-304.520 (10), F.A.C."/>
    <n v="0.59"/>
    <n v="0.64"/>
    <s v="FDOT District 5"/>
    <n v="0.13226571749259999"/>
    <n v="3882.10229374237"/>
    <n v="8.2562986117124204"/>
    <n v="1.0939507993405999"/>
    <n v="1.09202525971137"/>
    <n v="0.14469218737639"/>
    <n v="513.46904526153799"/>
    <n v="8140"/>
    <s v="Roads and Highways"/>
    <n v="8140"/>
    <s v="FDOT District 5                                            Brevard County"/>
    <s v="FDOT District 5"/>
    <m/>
    <m/>
    <m/>
    <n v="0"/>
    <n v="1"/>
    <n v="1.09202525971137"/>
    <n v="0.14469218737639"/>
    <n v="513.46904526153799"/>
    <m/>
    <n v="-1"/>
    <n v="-1"/>
    <n v="-1"/>
    <n v="-1"/>
    <n v="0"/>
    <m/>
    <m/>
    <s v="Banana River B"/>
    <n v="-1"/>
    <m/>
    <m/>
    <n v="641"/>
    <x v="6"/>
    <s v="Golf Course Pond Reuse"/>
    <x v="0"/>
    <m/>
    <n v="121.41658327226401"/>
    <n v="0.41643880389999999"/>
  </r>
  <r>
    <n v="1200000"/>
    <n v="1800000"/>
    <n v="1800000"/>
    <x v="0"/>
    <x v="1"/>
    <s v="BR3-5, BR-7"/>
    <s v="62-304.520 (10), F.A.C."/>
    <n v="0.59"/>
    <n v="0.64"/>
    <s v="FDOT District 5"/>
    <n v="0.41129125687216"/>
    <n v="3882.10229374237"/>
    <n v="8.2562986117124204"/>
    <n v="1.0939507993405999"/>
    <n v="3.39574343312314"/>
    <n v="0.44993239921710998"/>
    <n v="1596.67473169962"/>
    <n v="8140"/>
    <s v="Roads and Highways"/>
    <n v="8140"/>
    <s v="FDOT District 5          US Air Force                                  Brevard County"/>
    <s v="FDOT District 5"/>
    <m/>
    <m/>
    <m/>
    <n v="0"/>
    <n v="1"/>
    <n v="3.39574343312314"/>
    <n v="0.44993239921710998"/>
    <n v="1596.67473169962"/>
    <m/>
    <n v="-1"/>
    <n v="-1"/>
    <n v="-1"/>
    <n v="-1"/>
    <n v="0"/>
    <m/>
    <m/>
    <s v="Banana River B"/>
    <n v="-1"/>
    <m/>
    <m/>
    <n v="641"/>
    <x v="6"/>
    <s v="Golf Course Pond Reuse"/>
    <x v="0"/>
    <m/>
    <n v="167.93721532430001"/>
    <n v="1.2949511205999999"/>
  </r>
  <r>
    <n v="1200000"/>
    <n v="1800000"/>
    <n v="1800000"/>
    <x v="0"/>
    <x v="1"/>
    <s v="BR3-5, BR-7"/>
    <s v="62-304.520 (10), F.A.C."/>
    <n v="0.59"/>
    <n v="0.64"/>
    <s v="US Air Force"/>
    <n v="6.838662522576E-2"/>
    <n v="3882.10229374237"/>
    <n v="8.2562986117124204"/>
    <n v="1.0939507993405999"/>
    <n v="0.56462039891120996"/>
    <n v="7.4811603329930004E-2"/>
    <n v="265.48387465025797"/>
    <n v="8310"/>
    <s v="Electrical power facilities"/>
    <n v="8310"/>
    <s v="US Air Force                                  Brevard County"/>
    <s v="US Air Force"/>
    <m/>
    <m/>
    <m/>
    <n v="0"/>
    <n v="1"/>
    <n v="0.56462039891120996"/>
    <n v="7.4811603329930004E-2"/>
    <n v="265.48387465025797"/>
    <m/>
    <n v="-1"/>
    <n v="-1"/>
    <n v="-1"/>
    <n v="-1"/>
    <n v="0"/>
    <m/>
    <m/>
    <s v="Banana River B"/>
    <n v="-1"/>
    <m/>
    <m/>
    <n v="641"/>
    <x v="6"/>
    <s v="Golf Course Pond Reuse"/>
    <x v="0"/>
    <m/>
    <n v="78.749798765224895"/>
    <n v="0.215315389"/>
  </r>
  <r>
    <n v="1200000"/>
    <n v="1800000"/>
    <n v="1800000"/>
    <x v="0"/>
    <x v="1"/>
    <s v="BR3-5, BR-7"/>
    <s v="62-304.520 (10), F.A.C."/>
    <n v="0.59"/>
    <n v="0.64"/>
    <s v="FDOT District 5"/>
    <n v="3.1711178380540002E-2"/>
    <n v="3792.1813439327502"/>
    <n v="9.6020426705119597"/>
    <n v="1.5087149502674"/>
    <n v="0.30449208794216998"/>
    <n v="4.7843128913310003E-2"/>
    <n v="120.254539048811"/>
    <n v="8140"/>
    <s v="Roads and Highways"/>
    <n v="8140"/>
    <s v="FDOT District 5                                            Brevard County"/>
    <s v="FDOT District 5"/>
    <m/>
    <m/>
    <m/>
    <n v="0"/>
    <n v="1"/>
    <n v="0.30449208794216998"/>
    <n v="4.7843128913310003E-2"/>
    <n v="205.393356627581"/>
    <m/>
    <n v="-1"/>
    <n v="-1"/>
    <n v="-1"/>
    <n v="-1"/>
    <n v="0"/>
    <m/>
    <m/>
    <s v="Banana River B"/>
    <n v="-1"/>
    <m/>
    <m/>
    <n v="641"/>
    <x v="6"/>
    <s v="Golf Course Pond Reuse"/>
    <x v="0"/>
    <m/>
    <n v="109.88690775777501"/>
    <n v="0.1665801757"/>
  </r>
  <r>
    <n v="1200000"/>
    <n v="1800000"/>
    <n v="1800000"/>
    <x v="0"/>
    <x v="1"/>
    <s v="BR3-5, BR-7"/>
    <s v="62-304.520 (10), F.A.C."/>
    <n v="0.59"/>
    <n v="0.64"/>
    <s v="Brevard County"/>
    <n v="5.3032175020000002E-5"/>
    <n v="3792.1813439327502"/>
    <n v="9.6020426705119597"/>
    <n v="1.5087149502674"/>
    <n v="5.0921720744999995E-4"/>
    <n v="8.0010435289999996E-5"/>
    <n v="0.20110762473902"/>
    <n v="1300"/>
    <s v="Residential, High Density"/>
    <n v="1300"/>
    <s v="Brevard County"/>
    <s v="Brevard County"/>
    <m/>
    <m/>
    <m/>
    <n v="0"/>
    <n v="1"/>
    <n v="5.0921720744999995E-4"/>
    <n v="8.0010435289999996E-5"/>
    <n v="539.46973994140103"/>
    <m/>
    <n v="-1"/>
    <n v="-1"/>
    <n v="-1"/>
    <n v="-1"/>
    <n v="0"/>
    <m/>
    <m/>
    <s v="Banana River B"/>
    <n v="-1"/>
    <m/>
    <m/>
    <n v="641"/>
    <x v="6"/>
    <s v="Golf Course Pond Reuse"/>
    <x v="0"/>
    <m/>
    <n v="5.3202967585500804"/>
    <n v="0.43752614760000003"/>
  </r>
  <r>
    <n v="1200000"/>
    <n v="1800000"/>
    <n v="1800000"/>
    <x v="0"/>
    <x v="1"/>
    <s v="BR3-5, BR-7"/>
    <s v="62-304.520 (10), F.A.C."/>
    <n v="0.59"/>
    <n v="0.64"/>
    <s v="FDOT District 5"/>
    <n v="2.4612009198999999E-4"/>
    <n v="3792.1813439327502"/>
    <n v="9.6020426705119597"/>
    <n v="1.5087149502674"/>
    <n v="2.3632556253799998E-3"/>
    <n v="3.7132506234999999E-4"/>
    <n v="0.93333202122285996"/>
    <n v="1300"/>
    <s v="Residential, High Density"/>
    <n v="1300"/>
    <s v="FDOT District 5                                            Brevard County"/>
    <s v="FDOT District 5"/>
    <m/>
    <m/>
    <m/>
    <n v="0"/>
    <n v="1"/>
    <n v="2.3632556253799998E-3"/>
    <n v="3.7132506234999999E-4"/>
    <n v="7.04987461001223"/>
    <m/>
    <n v="-1"/>
    <n v="-1"/>
    <n v="-1"/>
    <n v="-1"/>
    <n v="0"/>
    <m/>
    <m/>
    <s v="Banana River B"/>
    <n v="-1"/>
    <m/>
    <m/>
    <n v="641"/>
    <x v="6"/>
    <s v="Golf Course Pond Reuse"/>
    <x v="0"/>
    <m/>
    <n v="11.245726759989401"/>
    <n v="5.7176598999999998E-3"/>
  </r>
  <r>
    <n v="1200000"/>
    <n v="1800000"/>
    <n v="1800000"/>
    <x v="0"/>
    <x v="1"/>
    <s v="BR3-5, BR-7"/>
    <s v="62-304.520 (10), F.A.C."/>
    <n v="0.59"/>
    <n v="0.64"/>
    <s v="FDOT District 5"/>
    <n v="8.7517741343799998E-2"/>
    <n v="3792.1813439327502"/>
    <n v="9.6020426705119597"/>
    <n v="1.5087149502674"/>
    <n v="0.84034908681007003"/>
    <n v="0.13203932477902999"/>
    <n v="331.88314598711997"/>
    <n v="8140"/>
    <s v="Roads and Highways"/>
    <n v="8140"/>
    <s v="FDOT District 5                                            Brevard County"/>
    <s v="FDOT District 5"/>
    <m/>
    <m/>
    <m/>
    <n v="0"/>
    <n v="1"/>
    <n v="0.84034908681007003"/>
    <n v="0.13203932477902999"/>
    <n v="331.88314598711997"/>
    <m/>
    <n v="-1"/>
    <n v="-1"/>
    <n v="-1"/>
    <n v="-1"/>
    <n v="0"/>
    <m/>
    <m/>
    <s v="Banana River B"/>
    <n v="-1"/>
    <m/>
    <m/>
    <n v="641"/>
    <x v="6"/>
    <s v="Golf Course Pond Reuse"/>
    <x v="0"/>
    <m/>
    <n v="114.201695519205"/>
    <n v="0.26916719059999999"/>
  </r>
  <r>
    <n v="1200000"/>
    <n v="1800000"/>
    <n v="1800000"/>
    <x v="0"/>
    <x v="1"/>
    <s v="BR3-5, BR-7"/>
    <s v="62-304.520 (10), F.A.C."/>
    <n v="0.59"/>
    <n v="0.64"/>
    <s v="FDOT District 5"/>
    <n v="0.21877517563029"/>
    <n v="3792.1813439327502"/>
    <n v="9.6020426705119597"/>
    <n v="1.5087149502674"/>
    <n v="2.1006885716508399"/>
    <n v="0.33006937822080001"/>
    <n v="829.63513954081498"/>
    <n v="8140"/>
    <s v="Roads and Highways"/>
    <n v="8140"/>
    <s v="FDOT District 5                                            Brevard County"/>
    <s v="FDOT District 5"/>
    <m/>
    <m/>
    <m/>
    <n v="0"/>
    <n v="1"/>
    <n v="2.1006885716508399"/>
    <n v="0.33006937822080001"/>
    <n v="829.63513954081498"/>
    <m/>
    <n v="-1"/>
    <n v="-1"/>
    <n v="-1"/>
    <n v="-1"/>
    <n v="0"/>
    <m/>
    <m/>
    <s v="Banana River B"/>
    <n v="-1"/>
    <m/>
    <m/>
    <n v="641"/>
    <x v="6"/>
    <s v="Golf Course Pond Reuse"/>
    <x v="0"/>
    <m/>
    <n v="137.83445794190001"/>
    <n v="0.67285899400000004"/>
  </r>
  <r>
    <n v="1200000"/>
    <n v="1800000"/>
    <n v="1800000"/>
    <x v="0"/>
    <x v="1"/>
    <s v="BR3-5, BR-7"/>
    <s v="62-304.520 (10), F.A.C."/>
    <n v="0.59"/>
    <n v="0.64"/>
    <s v="Brevard County"/>
    <n v="3.2684610743529997E-2"/>
    <n v="3832.3933790103902"/>
    <n v="9.5260683091219605"/>
    <n v="1.40011315075325"/>
    <n v="0.31135583459999"/>
    <n v="4.576215332927E-2"/>
    <n v="125.26028580906301"/>
    <n v="1200"/>
    <s v="Residential, Medium Density-Two-five dwellingunits per acre"/>
    <n v="1200"/>
    <s v="Brevard County"/>
    <s v="Brevard County"/>
    <m/>
    <m/>
    <m/>
    <n v="0"/>
    <n v="1"/>
    <n v="0.31135583459999"/>
    <n v="4.576215332927E-2"/>
    <n v="2367.5125702488799"/>
    <m/>
    <n v="-1"/>
    <n v="-1"/>
    <n v="-1"/>
    <n v="-1"/>
    <n v="0"/>
    <m/>
    <m/>
    <s v="Banana River B"/>
    <n v="-1"/>
    <m/>
    <m/>
    <n v="641"/>
    <x v="6"/>
    <s v="Golf Course Pond Reuse"/>
    <x v="0"/>
    <m/>
    <n v="105.332095949295"/>
    <n v="1.9201237390999999"/>
  </r>
  <r>
    <n v="1200000"/>
    <n v="1800000"/>
    <n v="1800000"/>
    <x v="0"/>
    <x v="1"/>
    <s v="BR3-5, BR-7"/>
    <s v="62-304.520 (10), F.A.C."/>
    <n v="0.59"/>
    <n v="0.64"/>
    <s v="Brevard County"/>
    <n v="4.770673043214E-2"/>
    <n v="3220.3798324705299"/>
    <n v="7.5465218025482104"/>
    <n v="1.00320153993949"/>
    <n v="0.36001988133444002"/>
    <n v="4.7859465434999998E-2"/>
    <n v="153.63379255677401"/>
    <n v="1200"/>
    <s v="Residential, Medium Density-Two-five dwellingunits per acre"/>
    <n v="1200"/>
    <s v="Brevard County"/>
    <s v="Brevard County"/>
    <m/>
    <m/>
    <m/>
    <n v="0"/>
    <n v="1"/>
    <n v="0.36001988133444002"/>
    <n v="4.7859465434999998E-2"/>
    <n v="153.633792556776"/>
    <m/>
    <n v="-1"/>
    <n v="-1"/>
    <n v="-1"/>
    <n v="-1"/>
    <n v="0"/>
    <m/>
    <m/>
    <s v="Banana River B"/>
    <n v="-1"/>
    <m/>
    <m/>
    <n v="641"/>
    <x v="6"/>
    <s v="Golf Course Pond Reuse"/>
    <x v="0"/>
    <m/>
    <n v="107.762179076545"/>
    <n v="0.124601616"/>
  </r>
  <r>
    <n v="1200000"/>
    <n v="1800000"/>
    <n v="1800000"/>
    <x v="0"/>
    <x v="1"/>
    <s v="BR3-5, BR-7"/>
    <s v="62-304.520 (10), F.A.C."/>
    <n v="0.59"/>
    <n v="0.64"/>
    <s v="FDOT District 5"/>
    <n v="2.2403471095229999E-2"/>
    <n v="3220.3798324705299"/>
    <n v="7.5465218025482104"/>
    <n v="1.00320153993949"/>
    <n v="0.16906828307291999"/>
    <n v="2.247519670272E-2"/>
    <n v="72.147686492421499"/>
    <n v="1200"/>
    <s v="Residential, Medium Density-Two-five dwellingunits per acre"/>
    <n v="1200"/>
    <s v="FDOT District 5                                            Brevard County"/>
    <s v="FDOT District 5"/>
    <m/>
    <m/>
    <m/>
    <n v="0"/>
    <n v="1"/>
    <n v="0.16906828307291999"/>
    <n v="2.247519670272E-2"/>
    <n v="72.147686492422807"/>
    <m/>
    <n v="-1"/>
    <n v="-1"/>
    <n v="-1"/>
    <n v="-1"/>
    <n v="0"/>
    <m/>
    <m/>
    <s v="Banana River B"/>
    <n v="-1"/>
    <m/>
    <m/>
    <n v="641"/>
    <x v="6"/>
    <s v="Golf Course Pond Reuse"/>
    <x v="0"/>
    <m/>
    <n v="103.678389917587"/>
    <n v="5.8513938799999998E-2"/>
  </r>
  <r>
    <n v="1200000"/>
    <n v="1800000"/>
    <n v="1800000"/>
    <x v="0"/>
    <x v="1"/>
    <s v="BR3-5, BR-7"/>
    <s v="62-304.520 (10), F.A.C."/>
    <n v="0.59"/>
    <n v="0.64"/>
    <s v="FDOT District 5"/>
    <n v="0.44891229918950998"/>
    <n v="3220.3798324705299"/>
    <n v="7.5465218025482104"/>
    <n v="1.00320153993949"/>
    <n v="3.3877264532656799"/>
    <n v="0.45034950984469002"/>
    <n v="1445.66811485787"/>
    <n v="8140"/>
    <s v="Roads and Highways"/>
    <n v="8140"/>
    <s v="FDOT District 5                                            Brevard County"/>
    <s v="FDOT District 5"/>
    <m/>
    <m/>
    <m/>
    <n v="0"/>
    <n v="1"/>
    <n v="3.3877264532656799"/>
    <n v="0.45034950984469002"/>
    <n v="1445.66811485787"/>
    <m/>
    <n v="-1"/>
    <n v="-1"/>
    <n v="-1"/>
    <n v="-1"/>
    <n v="0"/>
    <m/>
    <m/>
    <s v="Banana River B"/>
    <n v="-1"/>
    <m/>
    <m/>
    <n v="641"/>
    <x v="6"/>
    <s v="Golf Course Pond Reuse"/>
    <x v="0"/>
    <m/>
    <n v="172.699856303156"/>
    <n v="1.1724802229"/>
  </r>
  <r>
    <n v="1200000"/>
    <n v="1800000"/>
    <n v="1800000"/>
    <x v="0"/>
    <x v="1"/>
    <s v="BR3-5, BR-7"/>
    <s v="62-304.520 (10), F.A.C."/>
    <n v="0.59"/>
    <n v="0.64"/>
    <s v="FDOT District 5"/>
    <n v="9.8740953020069994E-2"/>
    <n v="3220.3798324705299"/>
    <n v="7.5465218025482104"/>
    <n v="1.00320153993949"/>
    <n v="0.74515075477033998"/>
    <n v="9.9057076124819995E-2"/>
    <n v="317.98337374475301"/>
    <n v="5100"/>
    <s v="Streams and waterways"/>
    <n v="5100"/>
    <s v="FDOT District 5                                            Brevard County"/>
    <s v="FDOT District 5"/>
    <m/>
    <m/>
    <s v="Natural Lands"/>
    <n v="0"/>
    <n v="1"/>
    <n v="0.74515075477033998"/>
    <n v="9.9057076124819995E-2"/>
    <n v="317.98337374475301"/>
    <m/>
    <n v="-1"/>
    <n v="-1"/>
    <n v="-1"/>
    <n v="-1"/>
    <n v="0"/>
    <m/>
    <m/>
    <s v="Banana River B"/>
    <n v="-1"/>
    <m/>
    <m/>
    <n v="641"/>
    <x v="6"/>
    <s v="Golf Course Pond Reuse"/>
    <x v="0"/>
    <m/>
    <n v="116.059718120021"/>
    <n v="0.2578940582"/>
  </r>
  <r>
    <n v="1200000"/>
    <n v="1800000"/>
    <n v="1800000"/>
    <x v="0"/>
    <x v="1"/>
    <s v="BR3-5, BR-7"/>
    <s v="62-304.520 (10), F.A.C."/>
    <n v="0.59"/>
    <n v="0.64"/>
    <s v="Brevard County"/>
    <n v="0.61776345373694996"/>
    <n v="3833.5157593396598"/>
    <n v="9.5288187689921298"/>
    <n v="1.4005160623638599"/>
    <n v="5.8865559927660902"/>
    <n v="0.86518763969997003"/>
    <n v="2368.2059354447101"/>
    <n v="1200"/>
    <s v="Residential, Medium Density-Two-five dwellingunits per acre"/>
    <n v="1200"/>
    <s v="Brevard County"/>
    <s v="Brevard County"/>
    <m/>
    <m/>
    <m/>
    <n v="0"/>
    <n v="1"/>
    <n v="5.8865559927660902"/>
    <n v="0.86518763969997003"/>
    <n v="2368.2059354447101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117499"/>
    <n v="1.920686079"/>
  </r>
  <r>
    <n v="1200000"/>
    <n v="1800000"/>
    <n v="1800000"/>
    <x v="0"/>
    <x v="1"/>
    <s v="BR3-5, BR-7"/>
    <s v="62-304.520 (10), F.A.C."/>
    <n v="0.59"/>
    <n v="0.64"/>
    <s v="Brevard County"/>
    <n v="0.61776345373694996"/>
    <n v="3833.7974730313899"/>
    <n v="9.52947361458396"/>
    <n v="1.4006107625975599"/>
    <n v="5.8869605324405603"/>
    <n v="0.86524614204341999"/>
    <n v="2368.3799678678802"/>
    <n v="1200"/>
    <s v="Residential, Medium Density-Two-five dwellingunits per acre"/>
    <n v="1200"/>
    <s v="Brevard County"/>
    <s v="Brevard County"/>
    <m/>
    <m/>
    <m/>
    <n v="0"/>
    <n v="1"/>
    <n v="5.8869605324405603"/>
    <n v="0.86524614204341999"/>
    <n v="2368.3799678678802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117499"/>
    <n v="1.9208272245"/>
  </r>
  <r>
    <n v="1200000"/>
    <n v="1800000"/>
    <n v="1800000"/>
    <x v="0"/>
    <x v="1"/>
    <s v="BR3-5, BR-7"/>
    <s v="62-304.520 (10), F.A.C."/>
    <n v="0.59"/>
    <n v="0.64"/>
    <s v="FDOT District 5"/>
    <n v="1.00366512753E-3"/>
    <n v="3410.1783172590399"/>
    <n v="8.0631555005028996"/>
    <n v="1.0902972733082099"/>
    <n v="8.0927079937300004E-3"/>
    <n v="1.09429335186E-3"/>
    <n v="3.42267705570206"/>
    <n v="8140"/>
    <s v="Roads and Highways"/>
    <n v="8140"/>
    <s v="FDOT District 5                                            Brevard County"/>
    <s v="FDOT District 5"/>
    <m/>
    <m/>
    <m/>
    <n v="0"/>
    <n v="1"/>
    <n v="8.0927079937300004E-3"/>
    <n v="1.09429335186E-3"/>
    <n v="3.4226770557026098"/>
    <m/>
    <n v="-1"/>
    <n v="-1"/>
    <n v="-1"/>
    <n v="-1"/>
    <n v="0"/>
    <m/>
    <m/>
    <s v="Banana River B"/>
    <n v="-1"/>
    <m/>
    <m/>
    <n v="641"/>
    <x v="6"/>
    <s v="Golf Course Pond Reuse"/>
    <x v="0"/>
    <m/>
    <n v="30.0641498416703"/>
    <n v="2.7758938E-3"/>
  </r>
  <r>
    <n v="1200000"/>
    <n v="1800000"/>
    <n v="1800000"/>
    <x v="0"/>
    <x v="1"/>
    <s v="BR3-5, BR-7"/>
    <s v="62-304.520 (10), F.A.C."/>
    <n v="0.59"/>
    <n v="0.64"/>
    <s v="Brevard County"/>
    <n v="9.9834254775289996E-2"/>
    <n v="3410.1783172590399"/>
    <n v="8.0631555005028996"/>
    <n v="1.0902972733082099"/>
    <n v="0.80497912053000997"/>
    <n v="0.10884901576425"/>
    <n v="340.45261095441901"/>
    <n v="1200"/>
    <s v="Residential, Medium Density-Two-five dwellingunits per acre"/>
    <n v="1200"/>
    <s v="Brevard County"/>
    <s v="Brevard County"/>
    <m/>
    <m/>
    <m/>
    <n v="0"/>
    <n v="1"/>
    <n v="0.80497912053000997"/>
    <n v="0.10884901576425"/>
    <n v="340.45261095441901"/>
    <m/>
    <n v="-1"/>
    <n v="-1"/>
    <n v="-1"/>
    <n v="-1"/>
    <n v="0"/>
    <m/>
    <m/>
    <s v="Banana River B"/>
    <n v="-1"/>
    <m/>
    <m/>
    <n v="641"/>
    <x v="6"/>
    <s v="Golf Course Pond Reuse"/>
    <x v="0"/>
    <m/>
    <n v="116.260913032736"/>
    <n v="0.2761172838"/>
  </r>
  <r>
    <n v="1200000"/>
    <n v="1800000"/>
    <n v="1800000"/>
    <x v="0"/>
    <x v="1"/>
    <s v="BR3-5, BR-7"/>
    <s v="62-304.520 (10), F.A.C."/>
    <n v="0.59"/>
    <n v="0.64"/>
    <s v="FDOT District 5"/>
    <n v="4.7485792118210003E-2"/>
    <n v="3410.1783172590399"/>
    <n v="8.0631555005028996"/>
    <n v="1.0902972733082099"/>
    <n v="0.38288532591372998"/>
    <n v="5.1773629667370001E-2"/>
    <n v="161.935018659413"/>
    <n v="1200"/>
    <s v="Residential, Medium Density-Two-five dwellingunits per acre"/>
    <n v="1200"/>
    <s v="FDOT District 5                                            Brevard County"/>
    <s v="FDOT District 5"/>
    <m/>
    <m/>
    <m/>
    <n v="0"/>
    <n v="1"/>
    <n v="0.38288532591372998"/>
    <n v="5.1773629667370001E-2"/>
    <n v="161.935018659413"/>
    <m/>
    <n v="-1"/>
    <n v="-1"/>
    <n v="-1"/>
    <n v="-1"/>
    <n v="0"/>
    <m/>
    <m/>
    <s v="Banana River B"/>
    <n v="-1"/>
    <m/>
    <m/>
    <n v="641"/>
    <x v="6"/>
    <s v="Golf Course Pond Reuse"/>
    <x v="0"/>
    <m/>
    <n v="107.55850727467801"/>
    <n v="0.13133415949999999"/>
  </r>
  <r>
    <n v="1200000"/>
    <n v="1800000"/>
    <n v="1800000"/>
    <x v="0"/>
    <x v="1"/>
    <s v="BR3-5, BR-7"/>
    <s v="62-304.520 (10), F.A.C."/>
    <n v="0.59"/>
    <n v="0.64"/>
    <s v="FDOT District 5"/>
    <n v="0.39997033398699"/>
    <n v="3410.1783172590399"/>
    <n v="8.0631555005028996"/>
    <n v="1.0902972733082099"/>
    <n v="3.2250229985251901"/>
    <n v="0.43608656455019001"/>
    <n v="1363.9701605092901"/>
    <n v="8140"/>
    <s v="Roads and Highways"/>
    <n v="8140"/>
    <s v="FDOT District 5                                            Brevard County"/>
    <s v="FDOT District 5"/>
    <m/>
    <m/>
    <m/>
    <n v="0"/>
    <n v="1"/>
    <n v="3.2250229985251901"/>
    <n v="0.43608656455019001"/>
    <n v="1363.9701605092901"/>
    <m/>
    <n v="-1"/>
    <n v="-1"/>
    <n v="-1"/>
    <n v="-1"/>
    <n v="0"/>
    <m/>
    <m/>
    <s v="Banana River B"/>
    <n v="-1"/>
    <m/>
    <m/>
    <n v="641"/>
    <x v="6"/>
    <s v="Golf Course Pond Reuse"/>
    <x v="0"/>
    <m/>
    <n v="175.57055488454401"/>
    <n v="1.1062207303"/>
  </r>
  <r>
    <n v="1200000"/>
    <n v="1800000"/>
    <n v="1800000"/>
    <x v="0"/>
    <x v="1"/>
    <s v="BR3-5, BR-7"/>
    <s v="62-304.520 (10), F.A.C."/>
    <n v="0.59"/>
    <n v="0.64"/>
    <s v="FDOT District 5"/>
    <n v="6.9469407728920005E-2"/>
    <n v="3410.1783172590399"/>
    <n v="8.0631555005028996"/>
    <n v="1.0902972733082099"/>
    <n v="0.56014263704612"/>
    <n v="7.5742305825169998E-2"/>
    <n v="236.90306794999"/>
    <n v="5100"/>
    <s v="Streams and waterways"/>
    <n v="5100"/>
    <s v="FDOT District 5                                            Brevard County"/>
    <s v="FDOT District 5"/>
    <m/>
    <m/>
    <s v="Natural Lands"/>
    <n v="0"/>
    <n v="1"/>
    <n v="0.56014263704612"/>
    <n v="7.5742305825169998E-2"/>
    <n v="236.90306794999"/>
    <m/>
    <n v="-1"/>
    <n v="-1"/>
    <n v="-1"/>
    <n v="-1"/>
    <n v="0"/>
    <m/>
    <m/>
    <s v="Banana River B"/>
    <n v="-1"/>
    <m/>
    <m/>
    <n v="641"/>
    <x v="6"/>
    <s v="Golf Course Pond Reuse"/>
    <x v="0"/>
    <m/>
    <n v="92.838574001359703"/>
    <n v="0.1921354971"/>
  </r>
  <r>
    <n v="1200000"/>
    <n v="1800000"/>
    <n v="1800000"/>
    <x v="0"/>
    <x v="1"/>
    <s v="BR3-5, BR-7"/>
    <s v="62-304.520 (10), F.A.C."/>
    <n v="0.59"/>
    <n v="0.64"/>
    <s v="Brevard County"/>
    <n v="0.61776345373694996"/>
    <n v="3831.9544941306599"/>
    <n v="9.5251021600579193"/>
    <n v="1.39997540059029"/>
    <n v="5.8842600075947002"/>
    <n v="0.86485363861542996"/>
    <n v="2367.241442857"/>
    <n v="1200"/>
    <s v="Residential, Medium Density-Two-five dwellingunits per acre"/>
    <n v="1200"/>
    <s v="Brevard County"/>
    <s v="Brevard County"/>
    <m/>
    <m/>
    <m/>
    <n v="0"/>
    <n v="1"/>
    <n v="5.8842600075947002"/>
    <n v="0.86485363861542996"/>
    <n v="2367.241442857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117499"/>
    <n v="1.9199038466"/>
  </r>
  <r>
    <n v="1200000"/>
    <n v="1800000"/>
    <n v="1800000"/>
    <x v="0"/>
    <x v="1"/>
    <s v="BR3-5, BR-7"/>
    <s v="62-304.520 (10), F.A.C."/>
    <n v="0.59"/>
    <n v="0.64"/>
    <s v="US Air Force"/>
    <n v="0.12276387763384999"/>
    <n v="3838.0741054345899"/>
    <n v="7.2494762668593697"/>
    <n v="0.98269700893269996"/>
    <n v="0.88997381733423997"/>
    <n v="0.12063969535576"/>
    <n v="471.176859829232"/>
    <n v="8140"/>
    <s v="Roads and Highways"/>
    <n v="8140"/>
    <s v="US Air Force                                  Brevard County"/>
    <s v="US Air Force"/>
    <m/>
    <m/>
    <m/>
    <n v="0"/>
    <n v="1"/>
    <n v="0.88997381733423997"/>
    <n v="0.12063969535576"/>
    <n v="471.176859829232"/>
    <m/>
    <n v="-1"/>
    <n v="-1"/>
    <n v="-1"/>
    <n v="-1"/>
    <n v="0"/>
    <m/>
    <m/>
    <s v="Banana River B"/>
    <n v="-1"/>
    <m/>
    <m/>
    <n v="641"/>
    <x v="6"/>
    <s v="Golf Course Pond Reuse"/>
    <x v="0"/>
    <m/>
    <n v="120.71662320210299"/>
    <n v="0.38213857239999999"/>
  </r>
  <r>
    <n v="1200000"/>
    <n v="1800000"/>
    <n v="1800000"/>
    <x v="0"/>
    <x v="1"/>
    <s v="BR3-5, BR-7"/>
    <s v="62-304.520 (10), F.A.C."/>
    <n v="0.59"/>
    <n v="0.64"/>
    <s v="FDOT District 5"/>
    <n v="2.1305160907369999E-2"/>
    <n v="3838.0741054345899"/>
    <n v="7.2494762668593697"/>
    <n v="0.98269700893269996"/>
    <n v="0.15445125835966"/>
    <n v="2.0936517898510001E-2"/>
    <n v="81.770786390728802"/>
    <n v="8140"/>
    <s v="Roads and Highways"/>
    <n v="8140"/>
    <s v="FDOT District 5          US Air Force                                  Brevard County"/>
    <s v="FDOT District 5"/>
    <m/>
    <m/>
    <m/>
    <n v="0"/>
    <n v="1"/>
    <n v="0.15445125835966"/>
    <n v="2.0936517898510001E-2"/>
    <n v="81.770786390728006"/>
    <m/>
    <n v="-1"/>
    <n v="-1"/>
    <n v="-1"/>
    <n v="-1"/>
    <n v="0"/>
    <m/>
    <m/>
    <s v="Banana River B"/>
    <n v="-1"/>
    <m/>
    <m/>
    <n v="641"/>
    <x v="6"/>
    <s v="Golf Course Pond Reuse"/>
    <x v="0"/>
    <m/>
    <n v="77.042808255897597"/>
    <n v="6.6318561499999998E-2"/>
  </r>
  <r>
    <n v="1200000"/>
    <n v="1800000"/>
    <n v="1800000"/>
    <x v="0"/>
    <x v="1"/>
    <s v="BR3-5, BR-7"/>
    <s v="62-304.520 (10), F.A.C."/>
    <n v="0.59"/>
    <n v="0.64"/>
    <s v="US Air Force"/>
    <n v="0.46318902180792998"/>
    <n v="3878.1780007015"/>
    <n v="7.2212180418872096"/>
    <n v="1.0042507689626601"/>
    <n v="3.3447889210835502"/>
    <n v="0.46515793132568001"/>
    <n v="1796.3294745419801"/>
    <n v="8310"/>
    <s v="Electrical power facilities"/>
    <n v="8310"/>
    <s v="US Air Force                                  Brevard County"/>
    <s v="US Air Force"/>
    <m/>
    <m/>
    <m/>
    <n v="0"/>
    <n v="1"/>
    <n v="3.3447889210835502"/>
    <n v="0.46515793132568001"/>
    <n v="1796.3294745419801"/>
    <m/>
    <n v="-1"/>
    <n v="-1"/>
    <n v="-1"/>
    <n v="-1"/>
    <n v="0"/>
    <m/>
    <m/>
    <s v="Banana River B"/>
    <n v="-1"/>
    <m/>
    <m/>
    <n v="641"/>
    <x v="6"/>
    <s v="Golf Course Pond Reuse"/>
    <x v="0"/>
    <m/>
    <n v="174.98684250263"/>
    <n v="1.4568771083000001"/>
  </r>
  <r>
    <n v="1200000"/>
    <n v="1800000"/>
    <n v="1800000"/>
    <x v="0"/>
    <x v="1"/>
    <s v="BR3-5, BR-7"/>
    <s v="62-304.520 (10), F.A.C."/>
    <n v="0.59"/>
    <n v="0.64"/>
    <s v="US Air Force"/>
    <n v="0.15457443181395"/>
    <n v="3878.1780007015"/>
    <n v="7.2212180418872096"/>
    <n v="1.0042507689626601"/>
    <n v="1.11621567582936"/>
    <n v="0.15523149201111999"/>
    <n v="599.46716093179805"/>
    <n v="1400"/>
    <s v="Commercial and Services"/>
    <n v="1400"/>
    <s v="US Air Force                                  Brevard County"/>
    <s v="US Air Force"/>
    <m/>
    <m/>
    <m/>
    <n v="0"/>
    <n v="1"/>
    <n v="1.11621567582936"/>
    <n v="0.15523149201111999"/>
    <n v="599.46716093179805"/>
    <m/>
    <n v="-1"/>
    <n v="-1"/>
    <n v="-1"/>
    <n v="-1"/>
    <n v="0"/>
    <m/>
    <m/>
    <s v="Banana River B"/>
    <n v="-1"/>
    <m/>
    <m/>
    <n v="641"/>
    <x v="6"/>
    <s v="Golf Course Pond Reuse"/>
    <x v="0"/>
    <m/>
    <n v="125.030085076368"/>
    <n v="0.4861858564"/>
  </r>
  <r>
    <n v="1200000"/>
    <n v="1800000"/>
    <n v="1800000"/>
    <x v="0"/>
    <x v="1"/>
    <s v="BR3-5, BR-7"/>
    <s v="62-304.520 (10), F.A.C."/>
    <n v="0.59"/>
    <n v="0.64"/>
    <s v="Natural Lands"/>
    <n v="0.10567883242117"/>
    <n v="2859.2292947833998"/>
    <n v="4.1477475924369296"/>
    <n v="0.53754552439142"/>
    <n v="0.43832912274646002"/>
    <n v="5.6807183390910003E-2"/>
    <n v="302.16001349712099"/>
    <n v="5300"/>
    <s v="Reservoirs"/>
    <n v="5300"/>
    <s v="US Air Force                                  Brevard County"/>
    <s v="US Air Force"/>
    <m/>
    <m/>
    <s v="Natural Lands"/>
    <n v="0"/>
    <n v="1"/>
    <n v="0.43832912274646002"/>
    <n v="5.6807183390910003E-2"/>
    <n v="302.16001349712099"/>
    <m/>
    <n v="-1"/>
    <n v="-1"/>
    <n v="-1"/>
    <n v="-1"/>
    <n v="0"/>
    <m/>
    <m/>
    <s v="Banana River B"/>
    <n v="-1"/>
    <m/>
    <m/>
    <n v="641"/>
    <x v="6"/>
    <s v="Golf Course Pond Reuse"/>
    <x v="0"/>
    <m/>
    <n v="87.045591542942603"/>
    <n v="0.24506083819999999"/>
  </r>
  <r>
    <n v="1200000"/>
    <n v="1800000"/>
    <n v="1800000"/>
    <x v="0"/>
    <x v="1"/>
    <s v="BR3-5, BR-7"/>
    <s v="62-304.520 (10), F.A.C."/>
    <n v="0.59"/>
    <n v="0.64"/>
    <s v="US Air Force"/>
    <n v="4.2339111899999997E-5"/>
    <n v="2859.2292947833998"/>
    <n v="4.1477475924369296"/>
    <n v="0.53754552439142"/>
    <n v="1.7561194944E-4"/>
    <n v="2.2759200099999999E-5"/>
    <n v="0.12105722905959"/>
    <n v="8140"/>
    <s v="Roads and Highways"/>
    <n v="8140"/>
    <s v="US Air Force                                  Brevard County"/>
    <s v="US Air Force"/>
    <m/>
    <m/>
    <m/>
    <n v="0"/>
    <n v="1"/>
    <n v="1.7561194944E-4"/>
    <n v="2.2759200099999999E-5"/>
    <n v="0.12105722905919999"/>
    <m/>
    <n v="-1"/>
    <n v="-1"/>
    <n v="-1"/>
    <n v="-1"/>
    <n v="0"/>
    <m/>
    <m/>
    <s v="Banana River B"/>
    <n v="-1"/>
    <m/>
    <m/>
    <n v="641"/>
    <x v="6"/>
    <s v="Golf Course Pond Reuse"/>
    <x v="0"/>
    <m/>
    <n v="6.2574836177868098"/>
    <n v="9.8181000000000001E-5"/>
  </r>
  <r>
    <n v="1200000"/>
    <n v="1800000"/>
    <n v="1800000"/>
    <x v="0"/>
    <x v="1"/>
    <s v="BR3-5, BR-7"/>
    <s v="62-304.520 (10), F.A.C."/>
    <n v="0.59"/>
    <n v="0.64"/>
    <s v="Natural Lands"/>
    <n v="0.24086167501753"/>
    <n v="2859.2292947833998"/>
    <n v="4.1477475924369296"/>
    <n v="0.53754552439142"/>
    <n v="0.99903343266430999"/>
    <n v="0.12947411540309001"/>
    <n v="688.67875720073903"/>
    <n v="3100"/>
    <s v="Herbaceous Dry Prairie"/>
    <n v="3100"/>
    <s v="US Air Force                                  Brevard County"/>
    <s v="US Air Force"/>
    <m/>
    <m/>
    <s v="Natural Lands"/>
    <n v="0"/>
    <n v="1"/>
    <n v="0.99903343266430999"/>
    <n v="0.12947411540309001"/>
    <n v="688.67875720073903"/>
    <m/>
    <n v="-1"/>
    <n v="-1"/>
    <n v="-1"/>
    <n v="-1"/>
    <n v="0"/>
    <m/>
    <m/>
    <s v="Banana River B"/>
    <n v="-1"/>
    <m/>
    <m/>
    <n v="641"/>
    <x v="6"/>
    <s v="Golf Course Pond Reuse"/>
    <x v="0"/>
    <m/>
    <n v="138.16416181742801"/>
    <n v="0.55853913799999999"/>
  </r>
  <r>
    <n v="1200000"/>
    <n v="1800000"/>
    <n v="1800000"/>
    <x v="0"/>
    <x v="1"/>
    <s v="BR3-5, BR-7"/>
    <s v="62-304.520 (10), F.A.C."/>
    <n v="0.59"/>
    <n v="0.64"/>
    <s v="Brevard County"/>
    <n v="0.61776345359886997"/>
    <n v="3830.3685948928401"/>
    <n v="9.5213588212357791"/>
    <n v="1.3994319857627899"/>
    <n v="5.8819475083607102"/>
    <n v="0.86451793660154996"/>
    <n v="2366.2617317376598"/>
    <n v="1200"/>
    <s v="Residential, Medium Density-Two-five dwellingunits per acre"/>
    <n v="1200"/>
    <s v="Brevard County"/>
    <s v="Brevard County"/>
    <m/>
    <m/>
    <m/>
    <n v="0"/>
    <n v="1"/>
    <n v="5.8819475083607102"/>
    <n v="0.86451793660154996"/>
    <n v="2366.2617317376598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8882399"/>
    <n v="1.9191092715"/>
  </r>
  <r>
    <n v="1200000"/>
    <n v="1800000"/>
    <n v="1800000"/>
    <x v="0"/>
    <x v="1"/>
    <s v="BR3-5, BR-7"/>
    <s v="62-304.520 (10), F.A.C."/>
    <n v="0.59"/>
    <n v="0.64"/>
    <s v="Brevard County"/>
    <n v="0.40883889985708999"/>
    <n v="3830.3685957490002"/>
    <n v="9.5213588233639701"/>
    <n v="1.3994319860755899"/>
    <n v="3.8927018664887898"/>
    <n v="0.57214223361197003"/>
    <n v="1566.0036827331901"/>
    <n v="1200"/>
    <s v="Residential, Medium Density-Two-five dwellingunits per acre"/>
    <n v="1200"/>
    <s v="Brevard County"/>
    <s v="Brevard County"/>
    <m/>
    <m/>
    <m/>
    <n v="0"/>
    <n v="1"/>
    <n v="3.8927018664887898"/>
    <n v="0.57214223361197003"/>
    <n v="2366.2617322665601"/>
    <m/>
    <n v="-1"/>
    <n v="-1"/>
    <n v="-1"/>
    <n v="-1"/>
    <n v="0"/>
    <m/>
    <m/>
    <s v="Banana River B"/>
    <n v="-1"/>
    <m/>
    <m/>
    <n v="641"/>
    <x v="6"/>
    <s v="Golf Course Pond Reuse"/>
    <x v="0"/>
    <m/>
    <n v="166.210930862776"/>
    <n v="1.9191092719"/>
  </r>
  <r>
    <n v="1200000"/>
    <n v="1800000"/>
    <n v="1800000"/>
    <x v="0"/>
    <x v="1"/>
    <s v="BR3-5, BR-7"/>
    <s v="62-304.520 (10), F.A.C."/>
    <n v="0.59"/>
    <n v="0.64"/>
    <s v="FDOT District 5"/>
    <n v="0.49044565398868001"/>
    <n v="3035.9472952996698"/>
    <n v="7.0498657633094099"/>
    <n v="0.92050698568530998"/>
    <n v="3.4575760248187102"/>
    <n v="0.45145865059557999"/>
    <n v="1488.96715671842"/>
    <n v="8140"/>
    <s v="Roads and Highways"/>
    <n v="8140"/>
    <s v="FDOT District 5                                            Brevard County"/>
    <s v="FDOT District 5"/>
    <m/>
    <m/>
    <m/>
    <n v="0"/>
    <n v="1"/>
    <n v="3.4575760248187102"/>
    <n v="0.45145865059557999"/>
    <n v="1488.96715671842"/>
    <m/>
    <n v="-1"/>
    <n v="-1"/>
    <n v="-1"/>
    <n v="-1"/>
    <n v="0"/>
    <m/>
    <m/>
    <s v="Banana River B"/>
    <n v="-1"/>
    <m/>
    <m/>
    <n v="641"/>
    <x v="6"/>
    <s v="Golf Course Pond Reuse"/>
    <x v="0"/>
    <m/>
    <n v="180.526965379876"/>
    <n v="1.2075970452"/>
  </r>
  <r>
    <n v="1200000"/>
    <n v="1800000"/>
    <n v="1800000"/>
    <x v="0"/>
    <x v="1"/>
    <s v="BR3-5, BR-7"/>
    <s v="62-304.520 (10), F.A.C."/>
    <n v="0.59"/>
    <n v="0.64"/>
    <s v="FDOT District 5"/>
    <n v="8.6321587689679999E-2"/>
    <n v="3035.9472952996698"/>
    <n v="7.0498657633094099"/>
    <n v="0.92050698568530998"/>
    <n v="0.60855560568800005"/>
    <n v="7.9459624483800007E-2"/>
    <n v="262.067790672466"/>
    <n v="5100"/>
    <s v="Streams and waterways"/>
    <n v="5100"/>
    <s v="FDOT District 5                                            Brevard County"/>
    <s v="FDOT District 5"/>
    <m/>
    <m/>
    <s v="Natural Lands"/>
    <n v="0"/>
    <n v="1"/>
    <n v="0.60855560568800005"/>
    <n v="7.9459624483800007E-2"/>
    <n v="262.06779067246703"/>
    <m/>
    <n v="-1"/>
    <n v="-1"/>
    <n v="-1"/>
    <n v="-1"/>
    <n v="0"/>
    <m/>
    <m/>
    <s v="Banana River B"/>
    <n v="-1"/>
    <m/>
    <m/>
    <n v="641"/>
    <x v="6"/>
    <s v="Golf Course Pond Reuse"/>
    <x v="0"/>
    <m/>
    <n v="113.975910379786"/>
    <n v="0.21254484239999999"/>
  </r>
  <r>
    <n v="1200000"/>
    <n v="1800000"/>
    <n v="1800000"/>
    <x v="0"/>
    <x v="1"/>
    <s v="BR3-5, BR-7"/>
    <s v="62-304.520 (10), F.A.C."/>
    <n v="0.59"/>
    <n v="0.64"/>
    <s v="FDOT District 5"/>
    <n v="3.056652461484E-2"/>
    <n v="3035.9472952996698"/>
    <n v="7.0498657633094099"/>
    <n v="0.92050698568530998"/>
    <n v="0.21548989538555"/>
    <n v="2.813669943608E-2"/>
    <n v="92.798357731149494"/>
    <n v="5100"/>
    <s v="Streams and waterways"/>
    <n v="5100"/>
    <s v="FDOT District 5                                            Brevard County"/>
    <s v="FDOT District 5"/>
    <m/>
    <m/>
    <s v="Natural Lands"/>
    <n v="0"/>
    <n v="1"/>
    <n v="0.21548989538555"/>
    <n v="2.813669943608E-2"/>
    <n v="124.462338767457"/>
    <m/>
    <n v="-1"/>
    <n v="-1"/>
    <n v="-1"/>
    <n v="-1"/>
    <n v="0"/>
    <m/>
    <m/>
    <s v="Banana River B"/>
    <n v="-1"/>
    <m/>
    <m/>
    <n v="641"/>
    <x v="6"/>
    <s v="Golf Course Pond Reuse"/>
    <x v="0"/>
    <m/>
    <n v="103.877034278108"/>
    <n v="0.1009426916"/>
  </r>
  <r>
    <n v="1200000"/>
    <n v="1800000"/>
    <n v="1800000"/>
    <x v="0"/>
    <x v="1"/>
    <s v="BR3-5, BR-7"/>
    <s v="62-304.520 (10), F.A.C."/>
    <n v="0.59"/>
    <n v="0.64"/>
    <s v="Brevard County"/>
    <n v="0.61776345387502996"/>
    <n v="3834.1065141910399"/>
    <n v="9.5301939675538492"/>
    <n v="1.4007150084615601"/>
    <n v="5.8874055414950899"/>
    <n v="0.86531054152180997"/>
    <n v="2368.5708827314302"/>
    <n v="1200"/>
    <s v="Residential, Medium Density-Two-five dwellingunits per acre"/>
    <n v="1200"/>
    <s v="Brevard County"/>
    <s v="Brevard County"/>
    <m/>
    <m/>
    <m/>
    <n v="0"/>
    <n v="1"/>
    <n v="5.8874055414950899"/>
    <n v="0.86531054152180997"/>
    <n v="2368.5708827314302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3352699"/>
    <n v="1.9209820622"/>
  </r>
  <r>
    <n v="1200000"/>
    <n v="1800000"/>
    <n v="1800000"/>
    <x v="0"/>
    <x v="1"/>
    <s v="BR3-5, BR-7"/>
    <s v="62-304.520 (10), F.A.C."/>
    <n v="0.59"/>
    <n v="0.64"/>
    <s v="Brevard County"/>
    <n v="0.61776345378298003"/>
    <n v="3833.5050458276901"/>
    <n v="9.52865522867239"/>
    <n v="1.4004873606314401"/>
    <n v="5.8864549639719197"/>
    <n v="0.86516990888308998"/>
    <n v="2368.1993172050002"/>
    <n v="1200"/>
    <s v="Residential, Medium Density-Two-five dwellingunits per acre"/>
    <n v="1200"/>
    <s v="Brevard County"/>
    <s v="Brevard County"/>
    <m/>
    <m/>
    <m/>
    <n v="0"/>
    <n v="1"/>
    <n v="5.8864549639719197"/>
    <n v="0.86516990888308998"/>
    <n v="2368.1993172050002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8626"/>
    <n v="1.9206807114"/>
  </r>
  <r>
    <n v="1200000"/>
    <n v="1800000"/>
    <n v="1800000"/>
    <x v="0"/>
    <x v="1"/>
    <s v="BR3-5, BR-7"/>
    <s v="62-304.520 (10), F.A.C."/>
    <n v="0.59"/>
    <n v="0.64"/>
    <s v="FDOT District 5"/>
    <n v="0.11285742109075"/>
    <n v="3903.7180884995901"/>
    <n v="8.2973964438908094"/>
    <n v="1.09380743747994"/>
    <n v="0.93642276442511996"/>
    <n v="0.12344428656387001"/>
    <n v="440.563556133399"/>
    <n v="8140"/>
    <s v="Roads and Highways"/>
    <n v="8140"/>
    <s v="FDOT District 5                                            Brevard County"/>
    <s v="FDOT District 5"/>
    <m/>
    <m/>
    <m/>
    <n v="0"/>
    <n v="1"/>
    <n v="0.93642276442511996"/>
    <n v="0.12344428656387001"/>
    <n v="440.563556133399"/>
    <m/>
    <n v="-1"/>
    <n v="-1"/>
    <n v="-1"/>
    <n v="-1"/>
    <n v="0"/>
    <m/>
    <m/>
    <s v="Banana River B"/>
    <n v="-1"/>
    <m/>
    <m/>
    <n v="641"/>
    <x v="6"/>
    <s v="Golf Course Pond Reuse"/>
    <x v="0"/>
    <m/>
    <n v="118.27487975034001"/>
    <n v="0.35731026449999997"/>
  </r>
  <r>
    <n v="1200000"/>
    <n v="1800000"/>
    <n v="1800000"/>
    <x v="0"/>
    <x v="1"/>
    <s v="BR3-5, BR-7"/>
    <s v="62-304.520 (10), F.A.C."/>
    <n v="0.59"/>
    <n v="0.64"/>
    <s v="FDOT District 5"/>
    <n v="0.26648811316921001"/>
    <n v="3903.7180884995901"/>
    <n v="8.2973964438908094"/>
    <n v="1.09380743747994"/>
    <n v="2.21115752254943"/>
    <n v="0.29148668018447998"/>
    <n v="1040.2944677487901"/>
    <n v="8140"/>
    <s v="Roads and Highways"/>
    <n v="8140"/>
    <s v="FDOT District 5          US Air Force                                  Brevard County"/>
    <s v="FDOT District 5"/>
    <m/>
    <m/>
    <m/>
    <n v="0"/>
    <n v="1"/>
    <n v="2.21115752254943"/>
    <n v="0.29148668018447998"/>
    <n v="1040.2944677487901"/>
    <m/>
    <n v="-1"/>
    <n v="-1"/>
    <n v="-1"/>
    <n v="-1"/>
    <n v="0"/>
    <m/>
    <m/>
    <s v="Banana River B"/>
    <n v="-1"/>
    <m/>
    <m/>
    <n v="641"/>
    <x v="6"/>
    <s v="Golf Course Pond Reuse"/>
    <x v="0"/>
    <m/>
    <n v="143.18059609241001"/>
    <n v="0.84371003060000005"/>
  </r>
  <r>
    <n v="1200000"/>
    <n v="1800000"/>
    <n v="1800000"/>
    <x v="0"/>
    <x v="1"/>
    <s v="BR3-5, BR-7"/>
    <s v="62-304.520 (10), F.A.C."/>
    <n v="0.59"/>
    <n v="0.64"/>
    <s v="US Air Force"/>
    <n v="0.21998649997934"/>
    <n v="3903.7180884995901"/>
    <n v="8.2973964438908094"/>
    <n v="1.09380743747994"/>
    <n v="1.82531520263262"/>
    <n v="0.24062286982259001"/>
    <n v="858.76527919509101"/>
    <n v="1400"/>
    <s v="Commercial and Services"/>
    <n v="1400"/>
    <s v="US Air Force                                  Brevard County"/>
    <s v="US Air Force"/>
    <m/>
    <m/>
    <m/>
    <n v="0"/>
    <n v="1"/>
    <n v="1.82531520263262"/>
    <n v="0.24062286982259001"/>
    <n v="858.76527919509101"/>
    <m/>
    <n v="-1"/>
    <n v="-1"/>
    <n v="-1"/>
    <n v="-1"/>
    <n v="0"/>
    <m/>
    <m/>
    <s v="Banana River B"/>
    <n v="-1"/>
    <m/>
    <m/>
    <n v="641"/>
    <x v="6"/>
    <s v="Golf Course Pond Reuse"/>
    <x v="0"/>
    <m/>
    <n v="135.65901748093"/>
    <n v="0.69648441139999995"/>
  </r>
  <r>
    <n v="1200000"/>
    <n v="1800000"/>
    <n v="1800000"/>
    <x v="0"/>
    <x v="1"/>
    <s v="BR3-5, BR-7"/>
    <s v="62-304.520 (10), F.A.C."/>
    <n v="0.59"/>
    <n v="0.64"/>
    <s v="FDOT District 5"/>
    <n v="1.8431419451600001E-2"/>
    <n v="3903.7180884995901"/>
    <n v="8.2973964438908094"/>
    <n v="1.09380743747994"/>
    <n v="0.15293279421361999"/>
    <n v="2.016042367948E-2"/>
    <n v="71.951065509961396"/>
    <n v="1400"/>
    <s v="Commercial and Services"/>
    <n v="1400"/>
    <s v="FDOT District 5          US Air Force                                  Brevard County"/>
    <s v="FDOT District 5"/>
    <m/>
    <m/>
    <m/>
    <n v="0"/>
    <n v="1"/>
    <n v="0.15293279421361999"/>
    <n v="2.016042367948E-2"/>
    <n v="71.951065509963001"/>
    <m/>
    <n v="-1"/>
    <n v="-1"/>
    <n v="-1"/>
    <n v="-1"/>
    <n v="0"/>
    <m/>
    <m/>
    <s v="Banana River B"/>
    <n v="-1"/>
    <m/>
    <m/>
    <n v="641"/>
    <x v="6"/>
    <s v="Golf Course Pond Reuse"/>
    <x v="0"/>
    <m/>
    <n v="103.069300835191"/>
    <n v="5.83544732E-2"/>
  </r>
  <r>
    <n v="1200000"/>
    <n v="1800000"/>
    <n v="1800000"/>
    <x v="0"/>
    <x v="1"/>
    <s v="BR3-5, BR-7"/>
    <s v="62-304.520 (10), F.A.C."/>
    <n v="0.59"/>
    <n v="0.64"/>
    <s v="US Air Force"/>
    <n v="2.5251464337419999E-2"/>
    <n v="3864.0286725988799"/>
    <n v="8.8650105551449307"/>
    <n v="1.2047073913908599"/>
    <n v="0.22385449788416001"/>
    <n v="3.042062573074E-2"/>
    <n v="97.572382224929996"/>
    <n v="8140"/>
    <s v="Roads and Highways"/>
    <n v="8140"/>
    <s v="US Air Force                                  Brevard County"/>
    <s v="US Air Force"/>
    <m/>
    <m/>
    <m/>
    <n v="0"/>
    <n v="1"/>
    <n v="0.22385449788416001"/>
    <n v="3.042062573074E-2"/>
    <n v="97.572382224930806"/>
    <m/>
    <n v="-1"/>
    <n v="-1"/>
    <n v="-1"/>
    <n v="-1"/>
    <n v="0"/>
    <m/>
    <m/>
    <s v="Banana River B"/>
    <n v="-1"/>
    <m/>
    <m/>
    <n v="641"/>
    <x v="6"/>
    <s v="Golf Course Pond Reuse"/>
    <x v="0"/>
    <m/>
    <n v="104.133520119452"/>
    <n v="7.9134129900000003E-2"/>
  </r>
  <r>
    <n v="1200000"/>
    <n v="1800000"/>
    <n v="1800000"/>
    <x v="0"/>
    <x v="1"/>
    <s v="BR3-5, BR-7"/>
    <s v="62-304.520 (10), F.A.C."/>
    <n v="0.59"/>
    <n v="0.64"/>
    <s v="FDOT District 5"/>
    <n v="4.3747067141750001E-2"/>
    <n v="3864.0286725988799"/>
    <n v="8.8650105551449307"/>
    <n v="1.2047073913908599"/>
    <n v="0.38781821196825"/>
    <n v="5.2702415137340003E-2"/>
    <n v="169.039921777834"/>
    <n v="8140"/>
    <s v="Roads and Highways"/>
    <n v="8140"/>
    <s v="FDOT District 5                                            Brevard County"/>
    <s v="FDOT District 5"/>
    <m/>
    <m/>
    <m/>
    <n v="0"/>
    <n v="1"/>
    <n v="0.38781821196825"/>
    <n v="5.2702415137340003E-2"/>
    <n v="169.03992177783601"/>
    <m/>
    <n v="-1"/>
    <n v="-1"/>
    <n v="-1"/>
    <n v="-1"/>
    <n v="0"/>
    <m/>
    <m/>
    <s v="Banana River B"/>
    <n v="-1"/>
    <m/>
    <m/>
    <n v="641"/>
    <x v="6"/>
    <s v="Golf Course Pond Reuse"/>
    <x v="0"/>
    <m/>
    <n v="107.122517790396"/>
    <n v="0.13709644909999999"/>
  </r>
  <r>
    <n v="1200000"/>
    <n v="1800000"/>
    <n v="1800000"/>
    <x v="0"/>
    <x v="1"/>
    <s v="BR3-5, BR-7"/>
    <s v="62-304.520 (10), F.A.C."/>
    <n v="0.59"/>
    <n v="0.64"/>
    <s v="FDOT District 5"/>
    <n v="0.32835562734762003"/>
    <n v="3864.0286725988799"/>
    <n v="8.8650105551449307"/>
    <n v="1.2047073913908599"/>
    <n v="2.9108761022779501"/>
    <n v="0.39557245127047003"/>
    <n v="1268.77555888042"/>
    <n v="8140"/>
    <s v="Roads and Highways"/>
    <n v="8140"/>
    <s v="FDOT District 5          US Air Force                                  Brevard County"/>
    <s v="FDOT District 5"/>
    <m/>
    <m/>
    <m/>
    <n v="0"/>
    <n v="1"/>
    <n v="2.9108761022779501"/>
    <n v="0.39557245127047003"/>
    <n v="1268.77555888042"/>
    <m/>
    <n v="-1"/>
    <n v="-1"/>
    <n v="-1"/>
    <n v="-1"/>
    <n v="0"/>
    <m/>
    <m/>
    <s v="Banana River B"/>
    <n v="-1"/>
    <m/>
    <m/>
    <n v="641"/>
    <x v="6"/>
    <s v="Golf Course Pond Reuse"/>
    <x v="0"/>
    <m/>
    <n v="153.17320645764801"/>
    <n v="1.0290150518000001"/>
  </r>
  <r>
    <n v="1200000"/>
    <n v="1800000"/>
    <n v="1800000"/>
    <x v="0"/>
    <x v="1"/>
    <s v="BR3-5, BR-7"/>
    <s v="62-304.520 (10), F.A.C."/>
    <n v="0.59"/>
    <n v="0.64"/>
    <s v="Brevard County"/>
    <n v="0.13896008154452999"/>
    <n v="3864.0286725988799"/>
    <n v="8.8650105551449307"/>
    <n v="1.2047073913908599"/>
    <n v="1.2318825896360901"/>
    <n v="0.16740623734497001"/>
    <n v="536.94573943475802"/>
    <n v="1200"/>
    <s v="Residential, Medium Density-Two-five dwellingunits per acre"/>
    <n v="1200"/>
    <s v="Brevard County"/>
    <s v="Brevard County"/>
    <m/>
    <m/>
    <m/>
    <n v="0"/>
    <n v="1"/>
    <n v="1.2318825896360901"/>
    <n v="0.16740623734497001"/>
    <n v="536.94573943475802"/>
    <m/>
    <n v="-1"/>
    <n v="-1"/>
    <n v="-1"/>
    <n v="-1"/>
    <n v="0"/>
    <m/>
    <m/>
    <s v="Banana River B"/>
    <n v="-1"/>
    <m/>
    <m/>
    <n v="641"/>
    <x v="6"/>
    <s v="Golf Course Pond Reuse"/>
    <x v="0"/>
    <m/>
    <n v="122.534022554202"/>
    <n v="0.43547910740000001"/>
  </r>
  <r>
    <n v="1200000"/>
    <n v="1800000"/>
    <n v="1800000"/>
    <x v="0"/>
    <x v="1"/>
    <s v="BR3-5, BR-7"/>
    <s v="62-304.520 (10), F.A.C."/>
    <n v="0.59"/>
    <n v="0.64"/>
    <s v="FDOT District 5"/>
    <n v="2.7191754500470001E-2"/>
    <n v="3864.0286725988799"/>
    <n v="8.8650105551449307"/>
    <n v="1.2047073913908599"/>
    <n v="0.24105519065961001"/>
    <n v="3.2758107631600003E-2"/>
    <n v="105.06971904810101"/>
    <n v="1200"/>
    <s v="Residential, Medium Density-Two-five dwellingunits per acre"/>
    <n v="1200"/>
    <s v="FDOT District 5                                            Brevard County"/>
    <s v="FDOT District 5"/>
    <m/>
    <m/>
    <m/>
    <n v="0"/>
    <n v="1"/>
    <n v="0.24105519065961001"/>
    <n v="3.2758107631600003E-2"/>
    <n v="105.069719048102"/>
    <m/>
    <n v="-1"/>
    <n v="-1"/>
    <n v="-1"/>
    <n v="-1"/>
    <n v="0"/>
    <m/>
    <m/>
    <s v="Banana River B"/>
    <n v="-1"/>
    <m/>
    <m/>
    <n v="641"/>
    <x v="6"/>
    <s v="Golf Course Pond Reuse"/>
    <x v="0"/>
    <m/>
    <n v="104.464689389364"/>
    <n v="8.5214695100000001E-2"/>
  </r>
  <r>
    <n v="1200000"/>
    <n v="1800000"/>
    <n v="1800000"/>
    <x v="0"/>
    <x v="1"/>
    <s v="BR3-5, BR-7"/>
    <s v="62-304.520 (10), F.A.C."/>
    <n v="0.59"/>
    <n v="0.64"/>
    <s v="US Air Force"/>
    <n v="0.61776345387502996"/>
    <n v="3936.3610071196699"/>
    <n v="7.1727270215855601"/>
    <n v="0.96199129545025996"/>
    <n v="4.4310486185574902"/>
    <n v="0.59428306527507002"/>
    <n v="2431.7399714572598"/>
    <n v="1400"/>
    <s v="Commercial and Services"/>
    <n v="1400"/>
    <s v="US Air Force                                  Brevard County"/>
    <s v="US Air Force"/>
    <m/>
    <m/>
    <m/>
    <n v="0"/>
    <n v="1"/>
    <n v="4.4310486185574902"/>
    <n v="0.59428306527507002"/>
    <n v="2431.7399714572598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3352699"/>
    <n v="1.9722140887999999"/>
  </r>
  <r>
    <n v="1200000"/>
    <n v="1800000"/>
    <n v="1800000"/>
    <x v="0"/>
    <x v="1"/>
    <s v="BR3-5, BR-7"/>
    <s v="62-304.520 (10), F.A.C."/>
    <n v="0.59"/>
    <n v="0.64"/>
    <s v="Brevard County"/>
    <n v="8.3445867163569998E-2"/>
    <n v="3263.9119693811599"/>
    <n v="7.7004038526059997"/>
    <n v="1.03633810018474"/>
    <n v="0.64256687699042003"/>
    <n v="8.647813144456E-2"/>
    <n v="272.35996463057597"/>
    <n v="1200"/>
    <s v="Residential, Medium Density-Two-five dwellingunits per acre"/>
    <n v="1200"/>
    <s v="Brevard County"/>
    <s v="Brevard County"/>
    <m/>
    <m/>
    <m/>
    <n v="0"/>
    <n v="1"/>
    <n v="0.64256687699042003"/>
    <n v="8.647813144456E-2"/>
    <n v="272.35996463057802"/>
    <m/>
    <n v="-1"/>
    <n v="-1"/>
    <n v="-1"/>
    <n v="-1"/>
    <n v="0"/>
    <m/>
    <m/>
    <s v="Banana River B"/>
    <n v="-1"/>
    <m/>
    <m/>
    <n v="641"/>
    <x v="6"/>
    <s v="Golf Course Pond Reuse"/>
    <x v="0"/>
    <m/>
    <n v="113.522480478483"/>
    <n v="0.2208921043"/>
  </r>
  <r>
    <n v="1200000"/>
    <n v="1800000"/>
    <n v="1800000"/>
    <x v="0"/>
    <x v="1"/>
    <s v="BR3-5, BR-7"/>
    <s v="62-304.520 (10), F.A.C."/>
    <n v="0.59"/>
    <n v="0.64"/>
    <s v="FDOT District 5"/>
    <n v="3.8265746841120003E-2"/>
    <n v="3263.9119693811599"/>
    <n v="7.7004038526059997"/>
    <n v="1.03633810018474"/>
    <n v="0.29466170439821998"/>
    <n v="3.9656251383470002E-2"/>
    <n v="124.896029132047"/>
    <n v="1200"/>
    <s v="Residential, Medium Density-Two-five dwellingunits per acre"/>
    <n v="1200"/>
    <s v="FDOT District 5                                            Brevard County"/>
    <s v="FDOT District 5"/>
    <m/>
    <m/>
    <m/>
    <n v="0"/>
    <n v="1"/>
    <n v="0.29466170439821998"/>
    <n v="3.9656251383470002E-2"/>
    <n v="124.896029132047"/>
    <m/>
    <n v="-1"/>
    <n v="-1"/>
    <n v="-1"/>
    <n v="-1"/>
    <n v="0"/>
    <m/>
    <m/>
    <s v="Banana River B"/>
    <n v="-1"/>
    <m/>
    <m/>
    <n v="641"/>
    <x v="6"/>
    <s v="Golf Course Pond Reuse"/>
    <x v="0"/>
    <m/>
    <n v="106.25256586968899"/>
    <n v="0.10129442750000001"/>
  </r>
  <r>
    <n v="1200000"/>
    <n v="1800000"/>
    <n v="1800000"/>
    <x v="0"/>
    <x v="1"/>
    <s v="BR3-5, BR-7"/>
    <s v="62-304.520 (10), F.A.C."/>
    <n v="0.59"/>
    <n v="0.64"/>
    <s v="FDOT District 5"/>
    <n v="0.40434964924696998"/>
    <n v="3263.9119693811599"/>
    <n v="7.7004038526059997"/>
    <n v="1.03633810018474"/>
    <n v="3.11365559686126"/>
    <n v="0.41904294731097003"/>
    <n v="1319.7616599922601"/>
    <n v="8140"/>
    <s v="Roads and Highways"/>
    <n v="8140"/>
    <s v="FDOT District 5                                            Brevard County"/>
    <s v="FDOT District 5"/>
    <m/>
    <m/>
    <m/>
    <n v="0"/>
    <n v="1"/>
    <n v="3.11365559686126"/>
    <n v="0.41904294731097003"/>
    <n v="1319.7616599922601"/>
    <m/>
    <n v="-1"/>
    <n v="-1"/>
    <n v="-1"/>
    <n v="-1"/>
    <n v="0"/>
    <m/>
    <m/>
    <s v="Banana River B"/>
    <n v="-1"/>
    <m/>
    <m/>
    <n v="641"/>
    <x v="6"/>
    <s v="Golf Course Pond Reuse"/>
    <x v="0"/>
    <m/>
    <n v="165.486310459197"/>
    <n v="1.0703663098"/>
  </r>
  <r>
    <n v="1200000"/>
    <n v="1800000"/>
    <n v="1800000"/>
    <x v="0"/>
    <x v="1"/>
    <s v="BR3-5, BR-7"/>
    <s v="62-304.520 (10), F.A.C."/>
    <n v="0.59"/>
    <n v="0.64"/>
    <s v="FDOT District 5"/>
    <n v="9.170219048528E-2"/>
    <n v="3263.9119693811599"/>
    <n v="7.7004038526059997"/>
    <n v="1.03633810018474"/>
    <n v="0.70614390090530998"/>
    <n v="9.5034473870300007E-2"/>
    <n v="299.30787714339903"/>
    <n v="5100"/>
    <s v="Streams and waterways"/>
    <n v="5100"/>
    <s v="FDOT District 5                                            Brevard County"/>
    <s v="FDOT District 5"/>
    <m/>
    <m/>
    <s v="Natural Lands"/>
    <n v="0"/>
    <n v="1"/>
    <n v="0.70614390090530998"/>
    <n v="9.5034473870300007E-2"/>
    <n v="299.30787714339999"/>
    <m/>
    <n v="-1"/>
    <n v="-1"/>
    <n v="-1"/>
    <n v="-1"/>
    <n v="0"/>
    <m/>
    <m/>
    <s v="Banana River B"/>
    <n v="-1"/>
    <m/>
    <m/>
    <n v="641"/>
    <x v="6"/>
    <s v="Golf Course Pond Reuse"/>
    <x v="0"/>
    <m/>
    <n v="114.920323665363"/>
    <n v="0.24274767"/>
  </r>
  <r>
    <n v="1200000"/>
    <n v="1800000"/>
    <n v="1800000"/>
    <x v="0"/>
    <x v="1"/>
    <s v="BR3-5, BR-7"/>
    <s v="62-304.520 (10), F.A.C."/>
    <n v="0.59"/>
    <n v="0.64"/>
    <s v="US Air Force"/>
    <n v="0.61776345378298003"/>
    <n v="3773.9106247699401"/>
    <n v="7.3730917674962599"/>
    <n v="1.0183113433369"/>
    <n v="4.5548266353473599"/>
    <n v="0.62907553248618997"/>
    <n v="2331.3840618261702"/>
    <n v="1820"/>
    <s v="Golf Course"/>
    <n v="1820"/>
    <s v="US Air Force                                  Brevard County"/>
    <s v="US Air Force"/>
    <m/>
    <m/>
    <m/>
    <n v="0"/>
    <n v="1"/>
    <n v="4.5548266353473599"/>
    <n v="0.62907553248618997"/>
    <n v="2331.3840618261702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8626"/>
    <n v="1.8908224346"/>
  </r>
  <r>
    <n v="1200000"/>
    <n v="1800000"/>
    <n v="1800000"/>
    <x v="0"/>
    <x v="1"/>
    <s v="BR3-5, BR-7"/>
    <s v="62-304.520 (10), F.A.C."/>
    <n v="0.59"/>
    <n v="0.64"/>
    <s v="Brevard County"/>
    <n v="2.3646495681700001E-3"/>
    <n v="3289.3207532800002"/>
    <n v="8.5768134672435092"/>
    <n v="1.4233959415789601"/>
    <n v="2.0281158261610002E-2"/>
    <n v="3.3658325985900001E-3"/>
    <n v="7.7780908988260302"/>
    <n v="1300"/>
    <s v="Residential, High Density"/>
    <n v="1300"/>
    <s v="Brevard County"/>
    <s v="Brevard County"/>
    <m/>
    <m/>
    <m/>
    <n v="0"/>
    <n v="1"/>
    <n v="2.0281158261610002E-2"/>
    <n v="3.3658325985900001E-3"/>
    <n v="160.525965043257"/>
    <m/>
    <n v="-1"/>
    <n v="-1"/>
    <n v="-1"/>
    <n v="-1"/>
    <n v="0"/>
    <m/>
    <m/>
    <s v="Banana River B"/>
    <n v="-1"/>
    <m/>
    <m/>
    <n v="641"/>
    <x v="6"/>
    <s v="Golf Course Pond Reuse"/>
    <x v="0"/>
    <m/>
    <n v="24.1999864291184"/>
    <n v="0.1301913747"/>
  </r>
  <r>
    <n v="1200000"/>
    <n v="1800000"/>
    <n v="1800000"/>
    <x v="0"/>
    <x v="1"/>
    <s v="BR3-5, BR-7"/>
    <s v="62-304.520 (10), F.A.C."/>
    <n v="0.59"/>
    <n v="0.64"/>
    <s v="FDOT District 5"/>
    <n v="5.9460950740000003E-5"/>
    <n v="3289.3207532800002"/>
    <n v="8.5768134672435092"/>
    <n v="1.4233959415789601"/>
    <n v="5.0998548311000005E-4"/>
    <n v="8.4636475969999993E-5"/>
    <n v="0.19558613929199001"/>
    <n v="1300"/>
    <s v="Residential, High Density"/>
    <n v="1300"/>
    <s v="FDOT District 5                                            Brevard County"/>
    <s v="FDOT District 5"/>
    <m/>
    <m/>
    <m/>
    <n v="0"/>
    <n v="1"/>
    <n v="5.0998548311000005E-4"/>
    <n v="8.4636475969999993E-5"/>
    <n v="0.19558613929221999"/>
    <m/>
    <n v="-1"/>
    <n v="-1"/>
    <n v="-1"/>
    <n v="-1"/>
    <n v="0"/>
    <m/>
    <m/>
    <s v="Banana River B"/>
    <n v="-1"/>
    <m/>
    <m/>
    <n v="641"/>
    <x v="6"/>
    <s v="Golf Course Pond Reuse"/>
    <x v="0"/>
    <m/>
    <n v="5.5133974674575903"/>
    <n v="1.586262E-4"/>
  </r>
  <r>
    <n v="1200000"/>
    <n v="1800000"/>
    <n v="1800000"/>
    <x v="0"/>
    <x v="1"/>
    <s v="BR3-5, BR-7"/>
    <s v="62-304.520 (10), F.A.C."/>
    <n v="0.59"/>
    <n v="0.64"/>
    <s v="Brevard County"/>
    <n v="1.09978210168E-3"/>
    <n v="3289.3207532800002"/>
    <n v="8.5768134672435092"/>
    <n v="1.4233959415789601"/>
    <n v="9.4326259407599995E-3"/>
    <n v="1.5654253801599999E-3"/>
    <n v="3.6175360911583598"/>
    <n v="8140"/>
    <s v="Roads and Highways"/>
    <n v="8140"/>
    <s v="Brevard County"/>
    <s v="Brevard County"/>
    <m/>
    <m/>
    <m/>
    <n v="0"/>
    <n v="1"/>
    <n v="9.4326259407599995E-3"/>
    <n v="1.5654253801599999E-3"/>
    <n v="3.61753609115928"/>
    <m/>
    <n v="-1"/>
    <n v="-1"/>
    <n v="-1"/>
    <n v="-1"/>
    <n v="0"/>
    <m/>
    <m/>
    <s v="Banana River B"/>
    <n v="-1"/>
    <m/>
    <m/>
    <n v="641"/>
    <x v="6"/>
    <s v="Golf Course Pond Reuse"/>
    <x v="0"/>
    <m/>
    <n v="18.536858772617801"/>
    <n v="2.9339303000000001E-3"/>
  </r>
  <r>
    <n v="1200000"/>
    <n v="1800000"/>
    <n v="1800000"/>
    <x v="0"/>
    <x v="1"/>
    <s v="BR3-5, BR-7"/>
    <s v="62-304.520 (10), F.A.C."/>
    <n v="0.59"/>
    <n v="0.64"/>
    <s v="FDOT District 5"/>
    <n v="5.0404463208530002E-2"/>
    <n v="3289.3207532800002"/>
    <n v="8.5768134672435092"/>
    <n v="1.4233959415789601"/>
    <n v="0.43230967885617"/>
    <n v="7.1745508368499994E-2"/>
    <n v="165.79644688978499"/>
    <n v="8140"/>
    <s v="Roads and Highways"/>
    <n v="8140"/>
    <s v="FDOT District 5                                            Brevard County"/>
    <s v="FDOT District 5"/>
    <m/>
    <m/>
    <m/>
    <n v="0"/>
    <n v="1"/>
    <n v="0.43230967885617"/>
    <n v="7.1745508368499994E-2"/>
    <n v="165.79644688978601"/>
    <m/>
    <n v="-1"/>
    <n v="-1"/>
    <n v="-1"/>
    <n v="-1"/>
    <n v="0"/>
    <m/>
    <m/>
    <s v="Banana River B"/>
    <n v="-1"/>
    <m/>
    <m/>
    <n v="641"/>
    <x v="6"/>
    <s v="Golf Course Pond Reuse"/>
    <x v="0"/>
    <m/>
    <n v="66.378763106918299"/>
    <n v="0.13446589370000001"/>
  </r>
  <r>
    <n v="1200000"/>
    <n v="1800000"/>
    <n v="1800000"/>
    <x v="0"/>
    <x v="1"/>
    <s v="BR3-5, BR-7"/>
    <s v="62-304.520 (10), F.A.C."/>
    <n v="0.59"/>
    <n v="0.64"/>
    <s v="Brevard County"/>
    <n v="9.7100605469399998E-3"/>
    <n v="3289.3207532800002"/>
    <n v="8.5768134672435092"/>
    <n v="1.4233959415789601"/>
    <n v="8.3281378066769995E-2"/>
    <n v="1.3821260775E-2"/>
    <n v="31.939503672668199"/>
    <n v="8140"/>
    <s v="Roads and Highways"/>
    <n v="8140"/>
    <s v="Brevard County"/>
    <s v="Brevard County"/>
    <m/>
    <m/>
    <m/>
    <n v="0"/>
    <n v="1"/>
    <n v="8.3281378066769995E-2"/>
    <n v="1.3821260775E-2"/>
    <n v="185.73822371409901"/>
    <m/>
    <n v="-1"/>
    <n v="-1"/>
    <n v="-1"/>
    <n v="-1"/>
    <n v="0"/>
    <m/>
    <m/>
    <s v="Banana River B"/>
    <n v="-1"/>
    <m/>
    <m/>
    <n v="641"/>
    <x v="6"/>
    <s v="Golf Course Pond Reuse"/>
    <x v="0"/>
    <m/>
    <n v="26.7452774618985"/>
    <n v="0.1506392731"/>
  </r>
  <r>
    <n v="1200000"/>
    <n v="1800000"/>
    <n v="1800000"/>
    <x v="0"/>
    <x v="1"/>
    <s v="BR3-5, BR-7"/>
    <s v="62-304.520 (10), F.A.C."/>
    <n v="0.59"/>
    <n v="0.64"/>
    <s v="FDOT District 5"/>
    <n v="0.14571553154861"/>
    <n v="3289.3207532800002"/>
    <n v="8.5768134672435092"/>
    <n v="1.4233959415789601"/>
    <n v="1.24977493337271"/>
    <n v="0.20741089623132"/>
    <n v="479.30512199808902"/>
    <n v="8140"/>
    <s v="Roads and Highways"/>
    <n v="8140"/>
    <s v="FDOT District 5                                            Brevard County"/>
    <s v="FDOT District 5"/>
    <m/>
    <m/>
    <m/>
    <n v="0"/>
    <n v="1"/>
    <n v="1.24977493337271"/>
    <n v="0.20741089623132"/>
    <n v="485.58572919836502"/>
    <m/>
    <n v="-1"/>
    <n v="-1"/>
    <n v="-1"/>
    <n v="-1"/>
    <n v="0"/>
    <m/>
    <m/>
    <s v="Banana River B"/>
    <n v="-1"/>
    <m/>
    <m/>
    <n v="641"/>
    <x v="6"/>
    <s v="Golf Course Pond Reuse"/>
    <x v="0"/>
    <m/>
    <n v="146.886963431499"/>
    <n v="0.39382459790000002"/>
  </r>
  <r>
    <n v="1200000"/>
    <n v="1800000"/>
    <n v="1800000"/>
    <x v="0"/>
    <x v="1"/>
    <s v="BR3-5, BR-7"/>
    <s v="62-304.520 (10), F.A.C."/>
    <n v="0.59"/>
    <n v="0.64"/>
    <s v="FDOT District 5"/>
    <n v="3.5217345605700001E-2"/>
    <n v="3289.3207532800002"/>
    <n v="8.5768134672435092"/>
    <n v="1.4233959415789601"/>
    <n v="0.30205260407161"/>
    <n v="5.0128226808350003E-2"/>
    <n v="115.841145776292"/>
    <n v="5100"/>
    <s v="Streams and waterways"/>
    <n v="5100"/>
    <s v="FDOT District 5                                            Brevard County"/>
    <s v="FDOT District 5"/>
    <m/>
    <m/>
    <s v="Natural Lands"/>
    <n v="0"/>
    <n v="1"/>
    <n v="0.30205260407161"/>
    <n v="5.0128226808350003E-2"/>
    <n v="218.40023546082699"/>
    <m/>
    <n v="-1"/>
    <n v="-1"/>
    <n v="-1"/>
    <n v="-1"/>
    <n v="0"/>
    <m/>
    <m/>
    <s v="Banana River B"/>
    <n v="-1"/>
    <m/>
    <m/>
    <n v="641"/>
    <x v="6"/>
    <s v="Golf Course Pond Reuse"/>
    <x v="0"/>
    <m/>
    <n v="72.680488949978098"/>
    <n v="0.17712914469999999"/>
  </r>
  <r>
    <n v="1200000"/>
    <n v="1800000"/>
    <n v="1800000"/>
    <x v="0"/>
    <x v="1"/>
    <s v="BR3-5, BR-7"/>
    <s v="62-304.520 (10), F.A.C."/>
    <n v="0.59"/>
    <n v="0.64"/>
    <s v="Brevard County"/>
    <n v="1.46309756116E-3"/>
    <n v="3289.3207532800002"/>
    <n v="8.5768134672435092"/>
    <n v="1.4233959415789601"/>
    <n v="1.2548714866520001E-2"/>
    <n v="2.0825671306999999E-3"/>
    <n v="4.8125971720265399"/>
    <n v="1300"/>
    <s v="Residential, High Density"/>
    <n v="1300"/>
    <s v="Brevard County"/>
    <s v="Brevard County"/>
    <m/>
    <m/>
    <m/>
    <n v="0"/>
    <n v="1"/>
    <n v="1.2548714866520001E-2"/>
    <n v="2.0825671306999999E-3"/>
    <n v="288.822918097951"/>
    <m/>
    <n v="-1"/>
    <n v="-1"/>
    <n v="-1"/>
    <n v="-1"/>
    <n v="0"/>
    <m/>
    <m/>
    <s v="Banana River B"/>
    <n v="-1"/>
    <m/>
    <m/>
    <n v="641"/>
    <x v="6"/>
    <s v="Golf Course Pond Reuse"/>
    <x v="0"/>
    <m/>
    <n v="33.664145951404997"/>
    <n v="0.2342440536"/>
  </r>
  <r>
    <n v="1200000"/>
    <n v="1800000"/>
    <n v="1800000"/>
    <x v="0"/>
    <x v="1"/>
    <s v="BR3-5, BR-7"/>
    <s v="62-304.520 (10), F.A.C."/>
    <n v="0.59"/>
    <n v="0.64"/>
    <s v="FDOT District 5"/>
    <n v="1.3815947113600001E-3"/>
    <n v="3289.3207532800002"/>
    <n v="8.5768134672435092"/>
    <n v="1.4233959415789601"/>
    <n v="1.184968012669E-2"/>
    <n v="1.9665563050600002E-3"/>
    <n v="4.5445081567081997"/>
    <n v="1300"/>
    <s v="Residential, High Density"/>
    <n v="1300"/>
    <s v="FDOT District 5                                            Brevard County"/>
    <s v="FDOT District 5"/>
    <m/>
    <m/>
    <m/>
    <n v="0"/>
    <n v="1"/>
    <n v="1.184968012669E-2"/>
    <n v="1.9665563050600002E-3"/>
    <n v="4.54450815670985"/>
    <m/>
    <n v="-1"/>
    <n v="-1"/>
    <n v="-1"/>
    <n v="-1"/>
    <n v="0"/>
    <m/>
    <m/>
    <s v="Banana River B"/>
    <n v="-1"/>
    <m/>
    <m/>
    <n v="641"/>
    <x v="6"/>
    <s v="Golf Course Pond Reuse"/>
    <x v="0"/>
    <m/>
    <n v="29.9232549081242"/>
    <n v="3.6857324999999999E-3"/>
  </r>
  <r>
    <n v="1200000"/>
    <n v="1800000"/>
    <n v="1800000"/>
    <x v="0"/>
    <x v="1"/>
    <s v="BR3-5, BR-7"/>
    <s v="62-304.520 (10), F.A.C."/>
    <n v="0.59"/>
    <n v="0.64"/>
    <s v="Brevard County"/>
    <n v="1.0694768840999999E-2"/>
    <n v="3857.5253550673201"/>
    <n v="9.2314523863740092"/>
    <n v="1.28949656387411"/>
    <n v="9.8728249338980001E-2"/>
    <n v="1.3790867671899999E-2"/>
    <n v="41.2553419707492"/>
    <n v="1200"/>
    <s v="Residential, Medium Density-Two-five dwellingunits per acre"/>
    <n v="1200"/>
    <s v="Brevard County"/>
    <s v="Brevard County"/>
    <m/>
    <m/>
    <m/>
    <n v="0"/>
    <n v="1"/>
    <n v="9.8728249338980001E-2"/>
    <n v="1.3790867671899999E-2"/>
    <n v="41.255341970750699"/>
    <m/>
    <n v="-1"/>
    <n v="-1"/>
    <n v="-1"/>
    <n v="-1"/>
    <n v="0"/>
    <m/>
    <m/>
    <s v="Banana River B"/>
    <n v="-1"/>
    <m/>
    <m/>
    <n v="641"/>
    <x v="6"/>
    <s v="Golf Course Pond Reuse"/>
    <x v="0"/>
    <m/>
    <n v="45.825318159847903"/>
    <n v="3.3459320299999998E-2"/>
  </r>
  <r>
    <n v="1200000"/>
    <n v="1800000"/>
    <n v="1800000"/>
    <x v="0"/>
    <x v="1"/>
    <s v="BR3-5, BR-7"/>
    <s v="62-304.520 (10), F.A.C."/>
    <n v="0.59"/>
    <n v="0.64"/>
    <s v="FDOT District 5"/>
    <n v="1.224655175E-3"/>
    <n v="3857.5253550673201"/>
    <n v="9.2314523863740092"/>
    <n v="1.28949656387411"/>
    <n v="1.1305345937750001E-2"/>
    <n v="1.5791886400899999E-3"/>
    <n v="4.7241383887846302"/>
    <n v="1200"/>
    <s v="Residential, Medium Density-Two-five dwellingunits per acre"/>
    <n v="1200"/>
    <s v="FDOT District 5                                            Brevard County"/>
    <s v="FDOT District 5"/>
    <m/>
    <m/>
    <m/>
    <n v="0"/>
    <n v="1"/>
    <n v="1.1305345937750001E-2"/>
    <n v="1.5791886400899999E-3"/>
    <n v="4.7241383887827704"/>
    <m/>
    <n v="-1"/>
    <n v="-1"/>
    <n v="-1"/>
    <n v="-1"/>
    <n v="0"/>
    <m/>
    <m/>
    <s v="Banana River B"/>
    <n v="-1"/>
    <m/>
    <m/>
    <n v="641"/>
    <x v="6"/>
    <s v="Golf Course Pond Reuse"/>
    <x v="0"/>
    <m/>
    <n v="8.9706940414330401"/>
    <n v="3.8314180000000001E-3"/>
  </r>
  <r>
    <n v="1200000"/>
    <n v="1800000"/>
    <n v="1800000"/>
    <x v="0"/>
    <x v="1"/>
    <s v="BR3-5, BR-7"/>
    <s v="62-304.520 (10), F.A.C."/>
    <n v="0.59"/>
    <n v="0.64"/>
    <s v="FDOT District 5"/>
    <n v="2.9775706611999999E-4"/>
    <n v="3857.5253550673201"/>
    <n v="9.2314523863740092"/>
    <n v="1.28949656387411"/>
    <n v="2.7487301786699998E-3"/>
    <n v="3.8395671363999998E-4"/>
    <n v="1.1486054322430701"/>
    <n v="1200"/>
    <s v="Residential, Medium Density-Two-five dwellingunits per acre"/>
    <n v="1200"/>
    <s v="FDOT District 5          US Air Force                                  Brevard County"/>
    <s v="FDOT District 5"/>
    <m/>
    <m/>
    <m/>
    <n v="0"/>
    <n v="1"/>
    <n v="2.7487301786699998E-3"/>
    <n v="3.8395671363999998E-4"/>
    <n v="1.14860543224318"/>
    <m/>
    <n v="-1"/>
    <n v="-1"/>
    <n v="-1"/>
    <n v="-1"/>
    <n v="0"/>
    <m/>
    <m/>
    <s v="Banana River B"/>
    <n v="-1"/>
    <m/>
    <m/>
    <n v="641"/>
    <x v="6"/>
    <s v="Golf Course Pond Reuse"/>
    <x v="0"/>
    <m/>
    <n v="5.9822340562376199"/>
    <n v="9.3155349999999996E-4"/>
  </r>
  <r>
    <n v="1200000"/>
    <n v="1800000"/>
    <n v="1800000"/>
    <x v="0"/>
    <x v="1"/>
    <s v="BR3-5, BR-7"/>
    <s v="62-304.520 (10), F.A.C."/>
    <n v="0.59"/>
    <n v="0.64"/>
    <s v="FDOT District 5"/>
    <n v="2.54381236596E-3"/>
    <n v="3857.5253550673201"/>
    <n v="9.2314523863740092"/>
    <n v="1.28949656387411"/>
    <n v="2.3483082736269999E-2"/>
    <n v="3.2802373050500001E-3"/>
    <n v="9.8128207002437904"/>
    <n v="8140"/>
    <s v="Roads and Highways"/>
    <n v="8140"/>
    <s v="FDOT District 5          US Air Force                                  Brevard County"/>
    <s v="FDOT District 5"/>
    <m/>
    <m/>
    <m/>
    <n v="0"/>
    <n v="1"/>
    <n v="2.3483082736269999E-2"/>
    <n v="3.2802373050500001E-3"/>
    <n v="9.8128207002446004"/>
    <m/>
    <n v="-1"/>
    <n v="-1"/>
    <n v="-1"/>
    <n v="-1"/>
    <n v="0"/>
    <m/>
    <m/>
    <s v="Banana River B"/>
    <n v="-1"/>
    <m/>
    <m/>
    <n v="641"/>
    <x v="6"/>
    <s v="Golf Course Pond Reuse"/>
    <x v="0"/>
    <m/>
    <n v="13.2086488658401"/>
    <n v="7.9584921000000006E-3"/>
  </r>
  <r>
    <n v="1200000"/>
    <n v="1800000"/>
    <n v="1800000"/>
    <x v="0"/>
    <x v="1"/>
    <s v="BR3-5, BR-7"/>
    <s v="62-304.520 (10), F.A.C."/>
    <n v="0.59"/>
    <n v="0.64"/>
    <s v="US Air Force"/>
    <n v="4.117949386184E-2"/>
    <n v="3857.5253550673201"/>
    <n v="9.2314523863740092"/>
    <n v="1.28949656387411"/>
    <n v="0.38014653688062"/>
    <n v="5.3100815836920001E-2"/>
    <n v="158.85094168091399"/>
    <n v="8140"/>
    <s v="Roads and Highways"/>
    <n v="8140"/>
    <s v="US Air Force                                  Brevard County"/>
    <s v="US Air Force"/>
    <m/>
    <m/>
    <m/>
    <n v="0"/>
    <n v="1"/>
    <n v="0.38014653688062"/>
    <n v="5.3100815836920001E-2"/>
    <n v="158.85094168091399"/>
    <m/>
    <n v="-1"/>
    <n v="-1"/>
    <n v="-1"/>
    <n v="-1"/>
    <n v="0"/>
    <m/>
    <m/>
    <s v="Banana River B"/>
    <n v="-1"/>
    <m/>
    <m/>
    <n v="641"/>
    <x v="6"/>
    <s v="Golf Course Pond Reuse"/>
    <x v="0"/>
    <m/>
    <n v="106.452349909209"/>
    <n v="0.1288328805"/>
  </r>
  <r>
    <n v="1200000"/>
    <n v="1800000"/>
    <n v="1800000"/>
    <x v="0"/>
    <x v="1"/>
    <s v="BR3-5, BR-7"/>
    <s v="62-304.520 (10), F.A.C."/>
    <n v="0.59"/>
    <n v="0.64"/>
    <s v="FDOT District 5"/>
    <n v="0.24900584572192"/>
    <n v="3857.5253550673201"/>
    <n v="9.2314523863740092"/>
    <n v="1.28949656387411"/>
    <n v="2.2986856087107501"/>
    <n v="0.32109218244298998"/>
    <n v="960.54636343231198"/>
    <n v="8140"/>
    <s v="Roads and Highways"/>
    <n v="8140"/>
    <s v="FDOT District 5          US Air Force                                  Brevard County"/>
    <s v="FDOT District 5"/>
    <m/>
    <m/>
    <m/>
    <n v="0"/>
    <n v="1"/>
    <n v="2.2986856087107501"/>
    <n v="0.32109218244298998"/>
    <n v="960.54636343231198"/>
    <m/>
    <n v="-1"/>
    <n v="-1"/>
    <n v="-1"/>
    <n v="-1"/>
    <n v="0"/>
    <m/>
    <m/>
    <s v="Banana River B"/>
    <n v="-1"/>
    <m/>
    <m/>
    <n v="641"/>
    <x v="6"/>
    <s v="Golf Course Pond Reuse"/>
    <x v="0"/>
    <m/>
    <n v="140.629155921104"/>
    <n v="0.77903192489999995"/>
  </r>
  <r>
    <n v="1200000"/>
    <n v="1800000"/>
    <n v="1800000"/>
    <x v="0"/>
    <x v="1"/>
    <s v="BR3-5, BR-7"/>
    <s v="62-304.520 (10), F.A.C."/>
    <n v="0.59"/>
    <n v="0.64"/>
    <s v="Brevard County"/>
    <n v="0.24570861237205999"/>
    <n v="3857.5253550673201"/>
    <n v="9.2314523863740092"/>
    <n v="1.28949656387411"/>
    <n v="2.2682473560347098"/>
    <n v="0.31684041136803998"/>
    <n v="947.82720218363499"/>
    <n v="1200"/>
    <s v="Residential, Medium Density-Two-five dwellingunits per acre"/>
    <n v="1200"/>
    <s v="Brevard County"/>
    <s v="Brevard County"/>
    <m/>
    <m/>
    <m/>
    <n v="0"/>
    <n v="1"/>
    <n v="2.2682473560347098"/>
    <n v="0.31684041136803998"/>
    <n v="947.82720218363499"/>
    <m/>
    <n v="-1"/>
    <n v="-1"/>
    <n v="-1"/>
    <n v="-1"/>
    <n v="0"/>
    <m/>
    <m/>
    <s v="Banana River B"/>
    <n v="-1"/>
    <m/>
    <m/>
    <n v="641"/>
    <x v="6"/>
    <s v="Golf Course Pond Reuse"/>
    <x v="0"/>
    <m/>
    <n v="138.13895231139301"/>
    <n v="0.76871630349999998"/>
  </r>
  <r>
    <n v="1200000"/>
    <n v="1800000"/>
    <n v="1800000"/>
    <x v="0"/>
    <x v="1"/>
    <s v="BR3-5, BR-7"/>
    <s v="62-304.520 (10), F.A.C."/>
    <n v="0.59"/>
    <n v="0.64"/>
    <s v="FDOT District 5"/>
    <n v="2.0187844180019999E-2"/>
    <n v="3857.5253550673201"/>
    <n v="9.2314523863740092"/>
    <n v="1.28949656387411"/>
    <n v="0.18636312233138999"/>
    <n v="2.6032155702160002E-2"/>
    <n v="77.875120788575501"/>
    <n v="1200"/>
    <s v="Residential, Medium Density-Two-five dwellingunits per acre"/>
    <n v="1200"/>
    <s v="FDOT District 5                                            Brevard County"/>
    <s v="FDOT District 5"/>
    <m/>
    <m/>
    <m/>
    <n v="0"/>
    <n v="1"/>
    <n v="0.18636312233138999"/>
    <n v="2.6032155702160002E-2"/>
    <n v="77.875120788575103"/>
    <m/>
    <n v="-1"/>
    <n v="-1"/>
    <n v="-1"/>
    <n v="-1"/>
    <n v="0"/>
    <m/>
    <m/>
    <s v="Banana River B"/>
    <n v="-1"/>
    <m/>
    <m/>
    <n v="641"/>
    <x v="6"/>
    <s v="Golf Course Pond Reuse"/>
    <x v="0"/>
    <m/>
    <n v="97.793514134344093"/>
    <n v="6.31590598E-2"/>
  </r>
  <r>
    <n v="1200000"/>
    <n v="1800000"/>
    <n v="1800000"/>
    <x v="0"/>
    <x v="1"/>
    <s v="BR3-5, BR-7"/>
    <s v="62-304.520 (10), F.A.C."/>
    <n v="0.59"/>
    <n v="0.64"/>
    <s v="FDOT District 5"/>
    <n v="4.6920664014919997E-2"/>
    <n v="3857.5253550673201"/>
    <n v="9.2314523863740092"/>
    <n v="1.28949656387411"/>
    <n v="0.43314587579079"/>
    <n v="6.0504035021929997E-2"/>
    <n v="180.99765111415201"/>
    <n v="1200"/>
    <s v="Residential, Medium Density-Two-five dwellingunits per acre"/>
    <n v="1200"/>
    <s v="FDOT District 5          US Air Force                                  Brevard County"/>
    <s v="FDOT District 5"/>
    <m/>
    <m/>
    <m/>
    <n v="0"/>
    <n v="1"/>
    <n v="0.43314587579079"/>
    <n v="6.0504035021929997E-2"/>
    <n v="180.99765111415201"/>
    <m/>
    <n v="-1"/>
    <n v="-1"/>
    <n v="-1"/>
    <n v="-1"/>
    <n v="0"/>
    <m/>
    <m/>
    <s v="Banana River B"/>
    <n v="-1"/>
    <m/>
    <m/>
    <n v="641"/>
    <x v="6"/>
    <s v="Golf Course Pond Reuse"/>
    <x v="0"/>
    <m/>
    <n v="102.996895483329"/>
    <n v="0.14679452649999999"/>
  </r>
  <r>
    <n v="1200000"/>
    <n v="1800000"/>
    <n v="1800000"/>
    <x v="0"/>
    <x v="1"/>
    <s v="BR3-5, BR-7"/>
    <s v="62-304.520 (10), F.A.C."/>
    <n v="0.59"/>
    <n v="0.64"/>
    <s v="Brevard County"/>
    <n v="5.4761709753799997E-3"/>
    <n v="3833.3982149406902"/>
    <n v="9.5178642438822294"/>
    <n v="1.3980206931072201"/>
    <n v="5.2121451920030003E-2"/>
    <n v="7.6558003425799999E-3"/>
    <n v="20.992344041762301"/>
    <n v="1200"/>
    <s v="Residential, Medium Density-Two-five dwellingunits per acre"/>
    <n v="1200"/>
    <s v="Brevard County"/>
    <s v="Brevard County"/>
    <m/>
    <m/>
    <m/>
    <n v="0"/>
    <n v="1"/>
    <n v="5.2121451920030003E-2"/>
    <n v="7.6558003425799999E-3"/>
    <n v="20.9923440417619"/>
    <m/>
    <n v="-1"/>
    <n v="-1"/>
    <n v="-1"/>
    <n v="-1"/>
    <n v="0"/>
    <m/>
    <m/>
    <s v="Banana River B"/>
    <n v="-1"/>
    <m/>
    <m/>
    <n v="641"/>
    <x v="6"/>
    <s v="Golf Course Pond Reuse"/>
    <x v="0"/>
    <m/>
    <n v="33.493495343725598"/>
    <n v="1.7025420999999999E-2"/>
  </r>
  <r>
    <n v="1200000"/>
    <n v="1800000"/>
    <n v="1800000"/>
    <x v="0"/>
    <x v="1"/>
    <s v="BR3-5, BR-7"/>
    <s v="62-304.520 (10), F.A.C."/>
    <n v="0.59"/>
    <n v="0.64"/>
    <s v="Brevard County"/>
    <n v="0.60731042125131995"/>
    <n v="3833.3982149406902"/>
    <n v="9.5178642438822294"/>
    <n v="1.3980206931072201"/>
    <n v="5.7802981433650196"/>
    <n v="0.84903253604900997"/>
    <n v="2328.0626847397002"/>
    <n v="1200"/>
    <s v="Residential, Medium Density-Two-five dwellingunits per acre"/>
    <n v="1200"/>
    <s v="Brevard County"/>
    <s v="Brevard County"/>
    <m/>
    <m/>
    <m/>
    <n v="0"/>
    <n v="1"/>
    <n v="5.7802981433650196"/>
    <n v="0.84903253604900997"/>
    <n v="2328.0626847397002"/>
    <m/>
    <n v="-1"/>
    <n v="-1"/>
    <n v="-1"/>
    <n v="-1"/>
    <n v="0"/>
    <m/>
    <m/>
    <s v="Banana River B"/>
    <n v="-1"/>
    <m/>
    <m/>
    <n v="641"/>
    <x v="6"/>
    <s v="Golf Course Pond Reuse"/>
    <x v="0"/>
    <m/>
    <n v="198.31482974545699"/>
    <n v="1.8881286981000001"/>
  </r>
  <r>
    <n v="1200000"/>
    <n v="1800000"/>
    <n v="1800000"/>
    <x v="0"/>
    <x v="1"/>
    <s v="BR3-5, BR-7"/>
    <s v="62-304.520 (10), F.A.C."/>
    <n v="0.59"/>
    <n v="0.64"/>
    <s v="FDOT District 5"/>
    <n v="0.13623962089749"/>
    <n v="3885.69304451062"/>
    <n v="8.2270099808317703"/>
    <n v="1.0859189740205399"/>
    <n v="1.1208447209084"/>
    <n v="0.14794518934595"/>
    <n v="529.38534730814797"/>
    <n v="8140"/>
    <s v="Roads and Highways"/>
    <n v="8140"/>
    <s v="FDOT District 5                                            Brevard County"/>
    <s v="FDOT District 5"/>
    <m/>
    <m/>
    <m/>
    <n v="0"/>
    <n v="1"/>
    <n v="1.1208447209084"/>
    <n v="0.14794518934595"/>
    <n v="529.38534730814797"/>
    <m/>
    <n v="-1"/>
    <n v="-1"/>
    <n v="-1"/>
    <n v="-1"/>
    <n v="0"/>
    <m/>
    <m/>
    <s v="Banana River B"/>
    <n v="-1"/>
    <m/>
    <m/>
    <n v="641"/>
    <x v="6"/>
    <s v="Golf Course Pond Reuse"/>
    <x v="0"/>
    <m/>
    <n v="121.69623712878899"/>
    <n v="0.42934740249999997"/>
  </r>
  <r>
    <n v="1200000"/>
    <n v="1800000"/>
    <n v="1800000"/>
    <x v="0"/>
    <x v="1"/>
    <s v="BR3-5, BR-7"/>
    <s v="62-304.520 (10), F.A.C."/>
    <n v="0.59"/>
    <n v="0.64"/>
    <s v="FDOT District 5"/>
    <n v="0.47579358781961001"/>
    <n v="3885.69304451062"/>
    <n v="8.2270099808317703"/>
    <n v="1.0859189740205399"/>
    <n v="3.9143585958077001"/>
    <n v="0.51667328473062002"/>
    <n v="1848.78783481342"/>
    <n v="8140"/>
    <s v="Roads and Highways"/>
    <n v="8140"/>
    <s v="FDOT District 5          US Air Force                                  Brevard County"/>
    <s v="FDOT District 5"/>
    <m/>
    <m/>
    <m/>
    <n v="0"/>
    <n v="1"/>
    <n v="3.9143585958077001"/>
    <n v="0.51667328473062002"/>
    <n v="1848.78783481342"/>
    <m/>
    <n v="-1"/>
    <n v="-1"/>
    <n v="-1"/>
    <n v="-1"/>
    <n v="0"/>
    <m/>
    <m/>
    <s v="Banana River B"/>
    <n v="-1"/>
    <m/>
    <m/>
    <n v="641"/>
    <x v="6"/>
    <s v="Golf Course Pond Reuse"/>
    <x v="0"/>
    <m/>
    <n v="177.02490202184299"/>
    <n v="1.4994224127"/>
  </r>
  <r>
    <n v="1200000"/>
    <n v="1800000"/>
    <n v="1800000"/>
    <x v="0"/>
    <x v="1"/>
    <s v="BR3-5, BR-7"/>
    <s v="62-304.520 (10), F.A.C."/>
    <n v="0.59"/>
    <n v="0.64"/>
    <s v="Brevard County"/>
    <n v="1.7602682116999999E-3"/>
    <n v="3885.69304451062"/>
    <n v="8.2270099808317703"/>
    <n v="1.0859189740205399"/>
    <n v="1.448174414662E-2"/>
    <n v="1.91150865045E-3"/>
    <n v="6.8398619466874901"/>
    <n v="1200"/>
    <s v="Residential, Medium Density-Two-five dwellingunits per acre"/>
    <n v="1200"/>
    <s v="Brevard County"/>
    <s v="Brevard County"/>
    <m/>
    <m/>
    <m/>
    <n v="0"/>
    <n v="1"/>
    <n v="1.448174414662E-2"/>
    <n v="1.91150865045E-3"/>
    <n v="6.8398619466889299"/>
    <m/>
    <n v="-1"/>
    <n v="-1"/>
    <n v="-1"/>
    <n v="-1"/>
    <n v="0"/>
    <m/>
    <m/>
    <s v="Banana River B"/>
    <n v="-1"/>
    <m/>
    <m/>
    <n v="641"/>
    <x v="6"/>
    <s v="Golf Course Pond Reuse"/>
    <x v="0"/>
    <m/>
    <n v="19.406418089677398"/>
    <n v="5.5473333000000003E-3"/>
  </r>
  <r>
    <n v="1200000"/>
    <n v="1800000"/>
    <n v="1800000"/>
    <x v="0"/>
    <x v="1"/>
    <s v="BR3-5, BR-7"/>
    <s v="62-304.520 (10), F.A.C."/>
    <n v="0.59"/>
    <n v="0.64"/>
    <s v="FDOT District 5"/>
    <n v="1.65630276538E-3"/>
    <n v="3885.69304451062"/>
    <n v="8.2270099808317703"/>
    <n v="1.0859189740205399"/>
    <n v="1.3626419382110001E-2"/>
    <n v="1.79861059965E-3"/>
    <n v="6.4358841350679699"/>
    <n v="1200"/>
    <s v="Residential, Medium Density-Two-five dwellingunits per acre"/>
    <n v="1200"/>
    <s v="FDOT District 5                                            Brevard County"/>
    <s v="FDOT District 5"/>
    <m/>
    <m/>
    <m/>
    <n v="0"/>
    <n v="1"/>
    <n v="1.3626419382110001E-2"/>
    <n v="1.79861059965E-3"/>
    <n v="6.4358841350698404"/>
    <m/>
    <n v="-1"/>
    <n v="-1"/>
    <n v="-1"/>
    <n v="-1"/>
    <n v="0"/>
    <m/>
    <m/>
    <s v="Banana River B"/>
    <n v="-1"/>
    <m/>
    <m/>
    <n v="641"/>
    <x v="6"/>
    <s v="Golf Course Pond Reuse"/>
    <x v="0"/>
    <m/>
    <n v="26.995342460302801"/>
    <n v="5.2196952E-3"/>
  </r>
  <r>
    <n v="1200000"/>
    <n v="1800000"/>
    <n v="1800000"/>
    <x v="0"/>
    <x v="1"/>
    <s v="BR3-5, BR-7"/>
    <s v="62-304.520 (10), F.A.C."/>
    <n v="0.59"/>
    <n v="0.64"/>
    <s v="FDOT District 5"/>
    <n v="2.3136738586500001E-3"/>
    <n v="3885.69304451062"/>
    <n v="8.2270099808317703"/>
    <n v="1.0859189740205399"/>
    <n v="1.903461792751E-2"/>
    <n v="2.5124623427999998E-3"/>
    <n v="8.9902264198262394"/>
    <n v="8140"/>
    <s v="Roads and Highways"/>
    <n v="8140"/>
    <s v="FDOT District 5                                            Brevard County"/>
    <s v="FDOT District 5"/>
    <m/>
    <m/>
    <m/>
    <n v="0"/>
    <n v="1"/>
    <n v="1.903461792751E-2"/>
    <n v="2.5124623427999998E-3"/>
    <n v="8.9902264198272892"/>
    <m/>
    <n v="-1"/>
    <n v="-1"/>
    <n v="-1"/>
    <n v="-1"/>
    <n v="0"/>
    <m/>
    <m/>
    <s v="Banana River B"/>
    <n v="-1"/>
    <m/>
    <m/>
    <n v="641"/>
    <x v="6"/>
    <s v="Golf Course Pond Reuse"/>
    <x v="0"/>
    <m/>
    <n v="45.646192510749401"/>
    <n v="7.2913433999999997E-3"/>
  </r>
  <r>
    <n v="1200000"/>
    <n v="1800000"/>
    <n v="1800000"/>
    <x v="0"/>
    <x v="1"/>
    <s v="BR3-5, BR-7"/>
    <s v="62-304.520 (10), F.A.C."/>
    <n v="0.59"/>
    <n v="0.64"/>
    <s v="US Air Force"/>
    <n v="7.0534329707339999E-2"/>
    <n v="3467.22112372231"/>
    <n v="6.5655769901037404"/>
    <n v="0.9189818585199"/>
    <n v="0.46309857213891997"/>
    <n v="6.4819769403910002E-2"/>
    <n v="244.558117908893"/>
    <n v="1820"/>
    <s v="Golf Course"/>
    <n v="1820"/>
    <s v="US Air Force                                  Brevard County"/>
    <s v="US Air Force"/>
    <m/>
    <m/>
    <m/>
    <n v="0"/>
    <n v="1"/>
    <n v="0.46309857213891997"/>
    <n v="6.4819769403910002E-2"/>
    <n v="244.558117908892"/>
    <m/>
    <n v="-1"/>
    <n v="-1"/>
    <n v="-1"/>
    <n v="-1"/>
    <n v="0"/>
    <m/>
    <m/>
    <s v="Banana River B"/>
    <n v="-1"/>
    <m/>
    <m/>
    <n v="641"/>
    <x v="6"/>
    <s v="Golf Course Pond Reuse"/>
    <x v="0"/>
    <m/>
    <n v="86.745222393275995"/>
    <n v="0.19834397240000001"/>
  </r>
  <r>
    <n v="1200000"/>
    <n v="1800000"/>
    <n v="1800000"/>
    <x v="0"/>
    <x v="1"/>
    <s v="BR3-5, BR-7"/>
    <s v="62-304.520 (10), F.A.C."/>
    <n v="0.59"/>
    <n v="0.64"/>
    <s v="Natural Lands"/>
    <n v="4.6237867171790001E-2"/>
    <n v="3467.22112372231"/>
    <n v="6.5655769901037404"/>
    <n v="0.9189818585199"/>
    <n v="0.30357827677458998"/>
    <n v="4.2491761107530002E-2"/>
    <n v="160.31690977390301"/>
    <n v="5100"/>
    <s v="Streams and waterways"/>
    <n v="5100"/>
    <s v="US Air Force                                  Brevard County"/>
    <s v="US Air Force"/>
    <m/>
    <m/>
    <s v="Natural Lands"/>
    <n v="0"/>
    <n v="1"/>
    <n v="0.30357827677458998"/>
    <n v="4.2491761107530002E-2"/>
    <n v="160.31690977390201"/>
    <m/>
    <n v="-1"/>
    <n v="-1"/>
    <n v="-1"/>
    <n v="-1"/>
    <n v="0"/>
    <m/>
    <m/>
    <s v="Banana River B"/>
    <n v="-1"/>
    <m/>
    <m/>
    <n v="641"/>
    <x v="6"/>
    <s v="Golf Course Pond Reuse"/>
    <x v="0"/>
    <m/>
    <n v="61.901753798168798"/>
    <n v="0.1300218246"/>
  </r>
  <r>
    <n v="1200000"/>
    <n v="1800000"/>
    <n v="1800000"/>
    <x v="0"/>
    <x v="1"/>
    <s v="BR3-5, BR-7"/>
    <s v="62-304.520 (10), F.A.C."/>
    <n v="0.59"/>
    <n v="0.64"/>
    <s v="US Air Force"/>
    <n v="0.42765931042388999"/>
    <n v="3467.22112372231"/>
    <n v="6.5655769901037404"/>
    <n v="0.9189818585199"/>
    <n v="2.80783012812274"/>
    <n v="0.39301114790668001"/>
    <n v="1482.78939485823"/>
    <n v="8310"/>
    <s v="Electrical power facilities"/>
    <n v="8310"/>
    <s v="US Air Force                                  Brevard County"/>
    <s v="US Air Force"/>
    <m/>
    <m/>
    <m/>
    <n v="0"/>
    <n v="1"/>
    <n v="2.80783012812274"/>
    <n v="0.39301114790668001"/>
    <n v="1482.78939485823"/>
    <m/>
    <n v="-1"/>
    <n v="-1"/>
    <n v="-1"/>
    <n v="-1"/>
    <n v="0"/>
    <m/>
    <m/>
    <s v="Banana River B"/>
    <n v="-1"/>
    <m/>
    <m/>
    <n v="641"/>
    <x v="6"/>
    <s v="Golf Course Pond Reuse"/>
    <x v="0"/>
    <m/>
    <n v="169.972250314067"/>
    <n v="1.2025866948999999"/>
  </r>
  <r>
    <n v="1200000"/>
    <n v="1800000"/>
    <n v="1800000"/>
    <x v="0"/>
    <x v="1"/>
    <s v="BR3-5, BR-7"/>
    <s v="62-304.520 (10), F.A.C."/>
    <n v="0.59"/>
    <n v="0.64"/>
    <s v="Natural Lands"/>
    <n v="7.333194629584E-2"/>
    <n v="3467.22112372231"/>
    <n v="6.5655769901037404"/>
    <n v="0.9189818585199"/>
    <n v="0.48146653923952998"/>
    <n v="6.7390728295829996E-2"/>
    <n v="254.258073240627"/>
    <n v="3100"/>
    <s v="Herbaceous Dry Prairie"/>
    <n v="3100"/>
    <s v="US Air Force                                  Brevard County"/>
    <s v="US Air Force"/>
    <m/>
    <m/>
    <s v="Natural Lands"/>
    <n v="0"/>
    <n v="1"/>
    <n v="0.48146653923952998"/>
    <n v="6.7390728295829996E-2"/>
    <n v="254.25807324062501"/>
    <m/>
    <n v="-1"/>
    <n v="-1"/>
    <n v="-1"/>
    <n v="-1"/>
    <n v="0"/>
    <m/>
    <m/>
    <s v="Banana River B"/>
    <n v="-1"/>
    <m/>
    <m/>
    <n v="641"/>
    <x v="6"/>
    <s v="Golf Course Pond Reuse"/>
    <x v="0"/>
    <m/>
    <n v="118.211385411338"/>
    <n v="0.2062109272"/>
  </r>
  <r>
    <n v="1200000"/>
    <n v="1800000"/>
    <n v="1800000"/>
    <x v="0"/>
    <x v="1"/>
    <s v="BR3-5, BR-7"/>
    <s v="62-304.520 (10), F.A.C."/>
    <n v="0.59"/>
    <n v="0.64"/>
    <s v="Brevard County"/>
    <n v="3.3980792180880001E-2"/>
    <n v="3836.74202755132"/>
    <n v="9.5360566803806392"/>
    <n v="1.40155323925262"/>
    <n v="0.32404276028113999"/>
    <n v="4.762588935348E-2"/>
    <n v="130.37553348988399"/>
    <n v="1200"/>
    <s v="Residential, Medium Density-Two-five dwellingunits per acre"/>
    <n v="1200"/>
    <s v="Brevard County"/>
    <s v="Brevard County"/>
    <m/>
    <m/>
    <m/>
    <n v="0"/>
    <n v="1"/>
    <n v="0.32404276028113999"/>
    <n v="4.762588935348E-2"/>
    <n v="2370.1990063027101"/>
    <m/>
    <n v="-1"/>
    <n v="-1"/>
    <n v="-1"/>
    <n v="-1"/>
    <n v="0"/>
    <m/>
    <m/>
    <s v="Banana River B"/>
    <n v="-1"/>
    <m/>
    <m/>
    <n v="641"/>
    <x v="6"/>
    <s v="Golf Course Pond Reuse"/>
    <x v="0"/>
    <m/>
    <n v="54.110868892058498"/>
    <n v="1.9223025193000001"/>
  </r>
  <r>
    <n v="1200000"/>
    <n v="1800000"/>
    <n v="1800000"/>
    <x v="0"/>
    <x v="1"/>
    <s v="BR3-5, BR-7"/>
    <s v="62-304.520 (10), F.A.C."/>
    <n v="0.59"/>
    <n v="0.64"/>
    <s v="US Air Force"/>
    <n v="0.50705154765023996"/>
    <n v="3194.0909249402198"/>
    <n v="6.24072114616669"/>
    <n v="0.86570772522838002"/>
    <n v="3.1643673156174499"/>
    <n v="0.43895844188983002"/>
    <n v="1619.5687468265501"/>
    <n v="1820"/>
    <s v="Golf Course"/>
    <n v="1820"/>
    <s v="US Air Force                                  Brevard County"/>
    <s v="US Air Force"/>
    <m/>
    <m/>
    <m/>
    <n v="0"/>
    <n v="1"/>
    <n v="3.1643673156174499"/>
    <n v="0.43895844188983002"/>
    <n v="1619.5687468265501"/>
    <m/>
    <n v="-1"/>
    <n v="-1"/>
    <n v="-1"/>
    <n v="-1"/>
    <n v="0"/>
    <m/>
    <m/>
    <s v="Banana River B"/>
    <n v="-1"/>
    <m/>
    <m/>
    <n v="641"/>
    <x v="6"/>
    <s v="Golf Course Pond Reuse"/>
    <x v="0"/>
    <m/>
    <n v="183.95724670416601"/>
    <n v="1.3135188539"/>
  </r>
  <r>
    <n v="1200000"/>
    <n v="1800000"/>
    <n v="1800000"/>
    <x v="0"/>
    <x v="1"/>
    <s v="BR3-5, BR-7"/>
    <s v="62-304.520 (10), F.A.C."/>
    <n v="0.59"/>
    <n v="0.64"/>
    <s v="Natural Lands"/>
    <n v="8.7505132697919999E-2"/>
    <n v="3194.0909249402198"/>
    <n v="6.24072114616669"/>
    <n v="0.86570772522838002"/>
    <n v="0.54609513202607995"/>
    <n v="7.5753869373730007E-2"/>
    <n v="279.49935023614398"/>
    <n v="5100"/>
    <s v="Streams and waterways"/>
    <n v="5100"/>
    <s v="US Air Force                                  Brevard County"/>
    <s v="US Air Force"/>
    <m/>
    <m/>
    <s v="Natural Lands"/>
    <n v="0"/>
    <n v="1"/>
    <n v="0.54609513202607995"/>
    <n v="7.5753869373730007E-2"/>
    <n v="279.49935023614398"/>
    <m/>
    <n v="-1"/>
    <n v="-1"/>
    <n v="-1"/>
    <n v="-1"/>
    <n v="0"/>
    <m/>
    <m/>
    <s v="Banana River B"/>
    <n v="-1"/>
    <m/>
    <m/>
    <n v="641"/>
    <x v="6"/>
    <s v="Golf Course Pond Reuse"/>
    <x v="0"/>
    <m/>
    <n v="113.69106148409401"/>
    <n v="0.2266823603"/>
  </r>
  <r>
    <n v="1200000"/>
    <n v="1800000"/>
    <n v="1800000"/>
    <x v="0"/>
    <x v="1"/>
    <s v="BR3-5, BR-7"/>
    <s v="62-304.520 (10), F.A.C."/>
    <n v="0.59"/>
    <n v="0.64"/>
    <s v="Natural Lands"/>
    <n v="2.3206773204660001E-2"/>
    <n v="3194.0909249402198"/>
    <n v="6.24072114616669"/>
    <n v="0.86570772522838002"/>
    <n v="0.14482700027265999"/>
    <n v="2.00902828409E-2"/>
    <n v="74.124543690175898"/>
    <n v="3100"/>
    <s v="Herbaceous Dry Prairie"/>
    <n v="3100"/>
    <s v="US Air Force                                  Brevard County"/>
    <s v="US Air Force"/>
    <m/>
    <m/>
    <s v="Natural Lands"/>
    <n v="0"/>
    <n v="1"/>
    <n v="0.14482700027265999"/>
    <n v="2.00902828409E-2"/>
    <n v="74.124543690176907"/>
    <m/>
    <n v="-1"/>
    <n v="-1"/>
    <n v="-1"/>
    <n v="-1"/>
    <n v="0"/>
    <m/>
    <m/>
    <s v="Banana River B"/>
    <n v="-1"/>
    <m/>
    <m/>
    <n v="641"/>
    <x v="6"/>
    <s v="Golf Course Pond Reuse"/>
    <x v="0"/>
    <m/>
    <n v="64.639104187747407"/>
    <n v="6.0117229299999998E-2"/>
  </r>
  <r>
    <n v="1200000"/>
    <n v="1800000"/>
    <n v="1800000"/>
    <x v="0"/>
    <x v="1"/>
    <s v="BR3-5, BR-7"/>
    <s v="62-304.520 (10), F.A.C."/>
    <n v="0.59"/>
    <n v="0.64"/>
    <s v="US Air Force"/>
    <n v="1.268464696667E-2"/>
    <n v="16.102325830416401"/>
    <n v="3.1479509089540003E-2"/>
    <n v="4.5811275786299998E-3"/>
    <n v="3.9930645947999999E-4"/>
    <n v="5.8109986039999999E-5"/>
    <n v="0.20425231850125999"/>
    <n v="1820"/>
    <s v="Golf Course"/>
    <n v="1820"/>
    <s v="US Air Force                                  Brevard County"/>
    <s v="US Air Force"/>
    <m/>
    <m/>
    <m/>
    <n v="0"/>
    <n v="1"/>
    <n v="3.9930645947999999E-4"/>
    <n v="5.8109986039999999E-5"/>
    <n v="0.20425231850127001"/>
    <m/>
    <n v="-1"/>
    <n v="-1"/>
    <n v="-1"/>
    <n v="-1"/>
    <n v="0"/>
    <m/>
    <m/>
    <s v="Banana River B"/>
    <n v="-1"/>
    <m/>
    <m/>
    <n v="641"/>
    <x v="6"/>
    <s v="Golf Course Pond Reuse"/>
    <x v="0"/>
    <m/>
    <n v="38.713465167192801"/>
    <n v="1.656548E-4"/>
  </r>
  <r>
    <n v="1200000"/>
    <n v="1800000"/>
    <n v="1800000"/>
    <x v="0"/>
    <x v="1"/>
    <s v="BR3-5, BR-7"/>
    <s v="62-304.520 (10), F.A.C."/>
    <n v="0.59"/>
    <n v="0.64"/>
    <s v="Natural Lands"/>
    <n v="0.60507880658615998"/>
    <n v="16.102325830416401"/>
    <n v="3.1479509089540003E-2"/>
    <n v="4.5811275786299998E-3"/>
    <n v="1.9047583791819998E-2"/>
    <n v="2.7719432080899999E-3"/>
    <n v="9.7431760967300001"/>
    <n v="5100"/>
    <s v="Streams and waterways"/>
    <n v="5100"/>
    <s v="US Air Force                                  Brevard County"/>
    <s v="US Air Force"/>
    <m/>
    <m/>
    <s v="Natural Lands"/>
    <n v="0"/>
    <n v="1"/>
    <n v="1.9047583791819998E-2"/>
    <n v="2.7719432080899999E-3"/>
    <n v="9.7431760967300001"/>
    <m/>
    <n v="-1"/>
    <n v="-1"/>
    <n v="-1"/>
    <n v="-1"/>
    <n v="0"/>
    <m/>
    <m/>
    <s v="Banana River B"/>
    <n v="-1"/>
    <m/>
    <m/>
    <n v="641"/>
    <x v="6"/>
    <s v="Golf Course Pond Reuse"/>
    <x v="0"/>
    <m/>
    <n v="194.69611464625399"/>
    <n v="7.9020081999999995E-3"/>
  </r>
  <r>
    <n v="1200000"/>
    <n v="1800000"/>
    <n v="1800000"/>
    <x v="0"/>
    <x v="1"/>
    <s v="BR3-5, BR-7"/>
    <s v="62-304.520 (10), F.A.C."/>
    <n v="0.59"/>
    <n v="0.64"/>
    <s v="Brevard County"/>
    <n v="1.4656036637749999E-2"/>
    <n v="3838.4990931570101"/>
    <n v="9.5163208891931905"/>
    <n v="1.39326349000362"/>
    <n v="0.1394715476086"/>
    <n v="2.0419720755529999E-2"/>
    <n v="56.257183343279301"/>
    <n v="1200"/>
    <s v="Residential, Medium Density-Two-five dwellingunits per acre"/>
    <n v="1200"/>
    <s v="Brevard County"/>
    <s v="Brevard County"/>
    <m/>
    <m/>
    <m/>
    <n v="0"/>
    <n v="1"/>
    <n v="0.1394715476086"/>
    <n v="2.0419720755529999E-2"/>
    <n v="478.201194453509"/>
    <m/>
    <n v="-1"/>
    <n v="-1"/>
    <n v="-1"/>
    <n v="-1"/>
    <n v="0"/>
    <m/>
    <m/>
    <s v="Banana River B"/>
    <n v="-1"/>
    <m/>
    <m/>
    <n v="641"/>
    <x v="6"/>
    <s v="Golf Course Pond Reuse"/>
    <x v="0"/>
    <m/>
    <n v="31.0827057780815"/>
    <n v="0.38783551859999998"/>
  </r>
  <r>
    <n v="1200000"/>
    <n v="1800000"/>
    <n v="1800000"/>
    <x v="0"/>
    <x v="1"/>
    <s v="BR3-5, BR-7"/>
    <s v="62-304.520 (10), F.A.C."/>
    <n v="0.59"/>
    <n v="0.64"/>
    <s v="Brevard County"/>
    <n v="2.4744538833799999E-3"/>
    <n v="3838.4990931570101"/>
    <n v="9.5163208891931905"/>
    <n v="1.39326349000362"/>
    <n v="2.3547697179790002E-2"/>
    <n v="3.44756625341E-3"/>
    <n v="9.4981889874283194"/>
    <n v="8140"/>
    <s v="Roads and Highways"/>
    <n v="8140"/>
    <s v="Brevard County"/>
    <s v="Brevard County"/>
    <m/>
    <m/>
    <m/>
    <n v="0"/>
    <n v="1"/>
    <n v="2.3547697179790002E-2"/>
    <n v="3.44756625341E-3"/>
    <n v="14.3534269857258"/>
    <m/>
    <n v="-1"/>
    <n v="-1"/>
    <n v="-1"/>
    <n v="-1"/>
    <n v="0"/>
    <m/>
    <m/>
    <s v="Banana River B"/>
    <n v="-1"/>
    <m/>
    <m/>
    <n v="641"/>
    <x v="6"/>
    <s v="Golf Course Pond Reuse"/>
    <x v="0"/>
    <m/>
    <n v="20.105662900361299"/>
    <n v="1.164106E-2"/>
  </r>
  <r>
    <n v="1200000"/>
    <n v="1800000"/>
    <n v="1800000"/>
    <x v="0"/>
    <x v="1"/>
    <s v="BR3-5, BR-7"/>
    <s v="62-304.520 (10), F.A.C."/>
    <n v="0.59"/>
    <n v="0.64"/>
    <s v="FDOT District 5"/>
    <n v="8.8119200991699995E-3"/>
    <n v="3838.4990931570101"/>
    <n v="9.5163208891931905"/>
    <n v="1.39326349000362"/>
    <n v="8.3857059313699994E-2"/>
    <n v="1.227732655101E-2"/>
    <n v="33.824547309666698"/>
    <n v="8140"/>
    <s v="Roads and Highways"/>
    <n v="8140"/>
    <s v="FDOT District 5                                            Brevard County"/>
    <s v="FDOT District 5"/>
    <m/>
    <m/>
    <m/>
    <n v="0"/>
    <n v="1"/>
    <n v="8.3857059313699994E-2"/>
    <n v="1.227732655101E-2"/>
    <n v="72.713789695233103"/>
    <m/>
    <n v="-1"/>
    <n v="-1"/>
    <n v="-1"/>
    <n v="-1"/>
    <n v="0"/>
    <m/>
    <m/>
    <s v="Banana River B"/>
    <n v="-1"/>
    <m/>
    <m/>
    <n v="641"/>
    <x v="6"/>
    <s v="Golf Course Pond Reuse"/>
    <x v="0"/>
    <m/>
    <n v="25.9504284323483"/>
    <n v="5.8973065400000003E-2"/>
  </r>
  <r>
    <n v="1200000"/>
    <n v="1800000"/>
    <n v="1800000"/>
    <x v="0"/>
    <x v="1"/>
    <s v="BR3-5, BR-7"/>
    <s v="62-304.520 (10), F.A.C."/>
    <n v="0.59"/>
    <n v="0.64"/>
    <s v="US Air Force"/>
    <n v="3.502736168047E-2"/>
    <n v="3263.41831269147"/>
    <n v="6.3460371590434601"/>
    <n v="0.86849764451209999"/>
    <n v="0.22228493880750999"/>
    <n v="3.0421181112960001E-2"/>
    <n v="114.308933553313"/>
    <n v="8140"/>
    <s v="Roads and Highways"/>
    <n v="8140"/>
    <s v="US Air Force                                  Brevard County"/>
    <s v="US Air Force"/>
    <m/>
    <m/>
    <m/>
    <n v="0"/>
    <n v="1"/>
    <n v="0.22228493880750999"/>
    <n v="3.0421181112960001E-2"/>
    <n v="114.308933553313"/>
    <m/>
    <n v="-1"/>
    <n v="-1"/>
    <n v="-1"/>
    <n v="-1"/>
    <n v="0"/>
    <m/>
    <m/>
    <s v="Banana River B"/>
    <n v="-1"/>
    <m/>
    <m/>
    <n v="641"/>
    <x v="6"/>
    <s v="Golf Course Pond Reuse"/>
    <x v="0"/>
    <m/>
    <n v="105.70298284175701"/>
    <n v="9.2707975299999995E-2"/>
  </r>
  <r>
    <n v="1200000"/>
    <n v="1800000"/>
    <n v="1800000"/>
    <x v="0"/>
    <x v="1"/>
    <s v="BR3-5, BR-7"/>
    <s v="62-304.520 (10), F.A.C."/>
    <n v="0.59"/>
    <n v="0.64"/>
    <s v="Natural Lands"/>
    <n v="0.58273609198744003"/>
    <n v="3263.41831269147"/>
    <n v="6.3460371590434601"/>
    <n v="0.86849764451209999"/>
    <n v="3.69806489366808"/>
    <n v="0.50610492326328005"/>
    <n v="1901.7116340580801"/>
    <n v="3100"/>
    <s v="Herbaceous Dry Prairie"/>
    <n v="3100"/>
    <s v="US Air Force                                  Brevard County"/>
    <s v="US Air Force"/>
    <m/>
    <m/>
    <s v="Natural Lands"/>
    <n v="0"/>
    <n v="1"/>
    <n v="3.69806489366808"/>
    <n v="0.50610492326328005"/>
    <n v="1901.7116340580801"/>
    <m/>
    <n v="-1"/>
    <n v="-1"/>
    <n v="-1"/>
    <n v="-1"/>
    <n v="0"/>
    <m/>
    <m/>
    <s v="Banana River B"/>
    <n v="-1"/>
    <m/>
    <m/>
    <n v="641"/>
    <x v="6"/>
    <s v="Golf Course Pond Reuse"/>
    <x v="0"/>
    <m/>
    <n v="194.362926549044"/>
    <n v="1.5423452019999999"/>
  </r>
  <r>
    <n v="1200000"/>
    <n v="1800000"/>
    <n v="1800000"/>
    <x v="0"/>
    <x v="1"/>
    <s v="BR3-5, BR-7"/>
    <s v="62-304.520 (10), F.A.C."/>
    <n v="0.59"/>
    <n v="0.64"/>
    <s v="Brevard County"/>
    <n v="0.61776345378298003"/>
    <n v="3831.9544941306599"/>
    <n v="9.5251021600579193"/>
    <n v="1.39997540059029"/>
    <n v="5.8842600080331096"/>
    <n v="0.86485363867986997"/>
    <n v="2367.2414430333702"/>
    <n v="1200"/>
    <s v="Residential, Medium Density-Two-five dwellingunits per acre"/>
    <n v="1200"/>
    <s v="Brevard County"/>
    <s v="Brevard County"/>
    <m/>
    <m/>
    <m/>
    <n v="0"/>
    <n v="1"/>
    <n v="5.8842600080331096"/>
    <n v="0.86485363867986997"/>
    <n v="2367.2414430333702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8626"/>
    <n v="1.9199038467"/>
  </r>
  <r>
    <n v="1200000"/>
    <n v="1800000"/>
    <n v="1800000"/>
    <x v="0"/>
    <x v="1"/>
    <s v="BR3-5, BR-7"/>
    <s v="62-304.520 (10), F.A.C."/>
    <n v="0.59"/>
    <n v="0.64"/>
    <s v="Natural Lands"/>
    <n v="0.42247199494713999"/>
    <n v="990.80268341613305"/>
    <n v="1.9358456672490301"/>
    <n v="0.26866629393071001"/>
    <n v="0.81784058095248002"/>
    <n v="0.11350398517196"/>
    <n v="418.586386261798"/>
    <n v="5100"/>
    <s v="Streams and waterways"/>
    <n v="5100"/>
    <s v="US Air Force                                  Brevard County"/>
    <s v="US Air Force"/>
    <m/>
    <m/>
    <s v="Natural Lands"/>
    <n v="0"/>
    <n v="1"/>
    <n v="0.81784058095248002"/>
    <n v="0.11350398517196"/>
    <n v="424.30688058601601"/>
    <m/>
    <n v="-1"/>
    <n v="-1"/>
    <n v="-1"/>
    <n v="-1"/>
    <n v="0"/>
    <m/>
    <m/>
    <s v="Banana River B"/>
    <n v="-1"/>
    <m/>
    <m/>
    <n v="641"/>
    <x v="6"/>
    <s v="Golf Course Pond Reuse"/>
    <x v="0"/>
    <m/>
    <n v="173.816951095467"/>
    <n v="0.34412561279999998"/>
  </r>
  <r>
    <n v="1200000"/>
    <n v="1800000"/>
    <n v="1800000"/>
    <x v="0"/>
    <x v="1"/>
    <s v="BR3-5, BR-7"/>
    <s v="62-304.520 (10), F.A.C."/>
    <n v="0.59"/>
    <n v="0.64"/>
    <s v="US Air Force"/>
    <n v="0.14594814355731001"/>
    <n v="990.80268341613305"/>
    <n v="1.9358456672490301"/>
    <n v="0.26866629393071001"/>
    <n v="0.28253308134846"/>
    <n v="3.9211346835609999E-2"/>
    <n v="144.60581227618599"/>
    <n v="1820"/>
    <s v="Golf Course"/>
    <n v="1820"/>
    <s v="US Air Force                                  Brevard County"/>
    <s v="US Air Force"/>
    <m/>
    <m/>
    <m/>
    <n v="0"/>
    <n v="1"/>
    <n v="0.28253308134846"/>
    <n v="3.9211346835609999E-2"/>
    <n v="144.60581229566199"/>
    <m/>
    <n v="-1"/>
    <n v="-1"/>
    <n v="-1"/>
    <n v="-1"/>
    <n v="0"/>
    <m/>
    <m/>
    <s v="Banana River B"/>
    <n v="-1"/>
    <m/>
    <m/>
    <n v="641"/>
    <x v="6"/>
    <s v="Golf Course Pond Reuse"/>
    <x v="0"/>
    <m/>
    <n v="122.563753919748"/>
    <n v="0.11727965310000001"/>
  </r>
  <r>
    <n v="1200000"/>
    <n v="1800000"/>
    <n v="1800000"/>
    <x v="0"/>
    <x v="1"/>
    <s v="BR3-5, BR-7"/>
    <s v="62-304.520 (10), F.A.C."/>
    <n v="0.59"/>
    <n v="0.64"/>
    <s v="Brevard County"/>
    <n v="1.24270619585E-3"/>
    <n v="3881.2612953766902"/>
    <n v="8.3775618127575395"/>
    <n v="1.1160855237226099"/>
    <n v="1.0410847970880001E-2"/>
    <n v="1.3869663954300001E-3"/>
    <n v="4.8232674595006904"/>
    <n v="8140"/>
    <s v="Roads and Highways"/>
    <n v="8140"/>
    <s v="Brevard County"/>
    <s v="Brevard County"/>
    <m/>
    <m/>
    <m/>
    <n v="0"/>
    <n v="1"/>
    <n v="1.0410847970880001E-2"/>
    <n v="1.3869663954300001E-3"/>
    <n v="4.8232674594988696"/>
    <m/>
    <n v="-1"/>
    <n v="-1"/>
    <n v="-1"/>
    <n v="-1"/>
    <n v="0"/>
    <m/>
    <m/>
    <s v="Banana River B"/>
    <n v="-1"/>
    <m/>
    <m/>
    <n v="641"/>
    <x v="6"/>
    <s v="Golf Course Pond Reuse"/>
    <x v="0"/>
    <m/>
    <n v="39.539727295415702"/>
    <n v="3.9118145999999998E-3"/>
  </r>
  <r>
    <n v="1200000"/>
    <n v="1800000"/>
    <n v="1800000"/>
    <x v="0"/>
    <x v="1"/>
    <s v="BR3-5, BR-7"/>
    <s v="62-304.520 (10), F.A.C."/>
    <n v="0.59"/>
    <n v="0.64"/>
    <s v="US Air Force"/>
    <n v="3.0506921697499999E-3"/>
    <n v="3881.2612953766902"/>
    <n v="8.3775618127575395"/>
    <n v="1.1160855237226099"/>
    <n v="2.5557362223790001E-2"/>
    <n v="3.4048333679899999E-3"/>
    <n v="11.8405334425671"/>
    <n v="8140"/>
    <s v="Roads and Highways"/>
    <n v="8140"/>
    <s v="US Air Force                                  Brevard County"/>
    <s v="US Air Force"/>
    <m/>
    <m/>
    <m/>
    <n v="0"/>
    <n v="1"/>
    <n v="2.5557362223790001E-2"/>
    <n v="3.4048333679899999E-3"/>
    <n v="11.8405334425681"/>
    <m/>
    <n v="-1"/>
    <n v="-1"/>
    <n v="-1"/>
    <n v="-1"/>
    <n v="0"/>
    <m/>
    <m/>
    <s v="Banana River B"/>
    <n v="-1"/>
    <m/>
    <m/>
    <n v="641"/>
    <x v="6"/>
    <s v="Golf Course Pond Reuse"/>
    <x v="0"/>
    <m/>
    <n v="28.646805735533299"/>
    <n v="9.6030279E-3"/>
  </r>
  <r>
    <n v="1200000"/>
    <n v="1800000"/>
    <n v="1800000"/>
    <x v="0"/>
    <x v="1"/>
    <s v="BR3-5, BR-7"/>
    <s v="62-304.520 (10), F.A.C."/>
    <n v="0.59"/>
    <n v="0.64"/>
    <s v="FDOT District 5"/>
    <n v="0.10928780110443"/>
    <n v="3881.2612953766902"/>
    <n v="8.3775618127575395"/>
    <n v="1.1160855237226099"/>
    <n v="0.91556530913278"/>
    <n v="0.12197453273214"/>
    <n v="424.17451248348101"/>
    <n v="8140"/>
    <s v="Roads and Highways"/>
    <n v="8140"/>
    <s v="FDOT District 5                                            Brevard County"/>
    <s v="FDOT District 5"/>
    <m/>
    <m/>
    <m/>
    <n v="0"/>
    <n v="1"/>
    <n v="0.91556530913278"/>
    <n v="0.12197453273214"/>
    <n v="424.17451248348101"/>
    <m/>
    <n v="-1"/>
    <n v="-1"/>
    <n v="-1"/>
    <n v="-1"/>
    <n v="0"/>
    <m/>
    <m/>
    <s v="Banana River B"/>
    <n v="-1"/>
    <m/>
    <m/>
    <n v="641"/>
    <x v="6"/>
    <s v="Golf Course Pond Reuse"/>
    <x v="0"/>
    <m/>
    <n v="117.404931900854"/>
    <n v="0.34401825829999999"/>
  </r>
  <r>
    <n v="1200000"/>
    <n v="1800000"/>
    <n v="1800000"/>
    <x v="0"/>
    <x v="1"/>
    <s v="BR3-5, BR-7"/>
    <s v="62-304.520 (10), F.A.C."/>
    <n v="0.59"/>
    <n v="0.64"/>
    <s v="FDOT District 5"/>
    <n v="0.45333459931823999"/>
    <n v="3881.2612953766902"/>
    <n v="8.3775618127575395"/>
    <n v="1.1160855237226099"/>
    <n v="3.7978386276502301"/>
    <n v="0.50596018370168006"/>
    <n v="1759.5100341889799"/>
    <n v="8140"/>
    <s v="Roads and Highways"/>
    <n v="8140"/>
    <s v="FDOT District 5          US Air Force                                  Brevard County"/>
    <s v="FDOT District 5"/>
    <m/>
    <m/>
    <m/>
    <n v="0"/>
    <n v="1"/>
    <n v="3.7978386276502301"/>
    <n v="0.50596018370168006"/>
    <n v="1759.5100341889799"/>
    <m/>
    <n v="-1"/>
    <n v="-1"/>
    <n v="-1"/>
    <n v="-1"/>
    <n v="0"/>
    <m/>
    <m/>
    <s v="Banana River B"/>
    <n v="-1"/>
    <m/>
    <m/>
    <n v="641"/>
    <x v="6"/>
    <s v="Golf Course Pond Reuse"/>
    <x v="0"/>
    <m/>
    <n v="172.159346501116"/>
    <n v="1.4270154372999999"/>
  </r>
  <r>
    <n v="1200000"/>
    <n v="1800000"/>
    <n v="1800000"/>
    <x v="0"/>
    <x v="1"/>
    <s v="BR3-5, BR-7"/>
    <s v="62-304.520 (10), F.A.C."/>
    <n v="0.59"/>
    <n v="0.64"/>
    <s v="Brevard County"/>
    <n v="4.856371253616E-2"/>
    <n v="3881.2612953766902"/>
    <n v="8.3775618127575395"/>
    <n v="1.1160855237226099"/>
    <n v="0.40684550362868999"/>
    <n v="5.4201256539830003E-2"/>
    <n v="188.48845782640899"/>
    <n v="1200"/>
    <s v="Residential, Medium Density-Two-five dwellingunits per acre"/>
    <n v="1200"/>
    <s v="Brevard County"/>
    <s v="Brevard County"/>
    <m/>
    <m/>
    <m/>
    <n v="0"/>
    <n v="1"/>
    <n v="0.40684550362868999"/>
    <n v="5.4201256539830003E-2"/>
    <n v="188.48845782640799"/>
    <m/>
    <n v="-1"/>
    <n v="-1"/>
    <n v="-1"/>
    <n v="-1"/>
    <n v="0"/>
    <m/>
    <m/>
    <s v="Banana River B"/>
    <n v="-1"/>
    <m/>
    <m/>
    <n v="641"/>
    <x v="6"/>
    <s v="Golf Course Pond Reuse"/>
    <x v="0"/>
    <m/>
    <n v="107.73064926165"/>
    <n v="0.15286979549999999"/>
  </r>
  <r>
    <n v="1200000"/>
    <n v="1800000"/>
    <n v="1800000"/>
    <x v="0"/>
    <x v="1"/>
    <s v="BR3-5, BR-7"/>
    <s v="62-304.520 (10), F.A.C."/>
    <n v="0.59"/>
    <n v="0.64"/>
    <s v="FDOT District 5"/>
    <n v="2.2839423664699999E-3"/>
    <n v="3881.2612953766902"/>
    <n v="8.3775618127575395"/>
    <n v="1.1160855237226099"/>
    <n v="1.9133868351930001E-2"/>
    <n v="2.5490750122399999E-3"/>
    <n v="8.8645771078782207"/>
    <n v="1200"/>
    <s v="Residential, Medium Density-Two-five dwellingunits per acre"/>
    <n v="1200"/>
    <s v="FDOT District 5                                            Brevard County"/>
    <s v="FDOT District 5"/>
    <m/>
    <m/>
    <m/>
    <n v="0"/>
    <n v="1"/>
    <n v="1.9133868351930001E-2"/>
    <n v="2.5490750122399999E-3"/>
    <n v="8.8645771078798106"/>
    <m/>
    <n v="-1"/>
    <n v="-1"/>
    <n v="-1"/>
    <n v="-1"/>
    <n v="0"/>
    <m/>
    <m/>
    <s v="Banana River B"/>
    <n v="-1"/>
    <m/>
    <m/>
    <n v="641"/>
    <x v="6"/>
    <s v="Golf Course Pond Reuse"/>
    <x v="0"/>
    <m/>
    <n v="61.539446325575902"/>
    <n v="7.1894380000000003E-3"/>
  </r>
  <r>
    <n v="1200000"/>
    <n v="1800000"/>
    <n v="1800000"/>
    <x v="0"/>
    <x v="1"/>
    <s v="BR3-5, BR-7"/>
    <s v="62-304.520 (10), F.A.C."/>
    <n v="0.59"/>
    <n v="0.64"/>
    <s v="Natural Lands"/>
    <n v="1.255057074485E-2"/>
    <n v="3694.7367196677001"/>
    <n v="6.9268802030507004"/>
    <n v="0.96221791564851999"/>
    <n v="8.693630002951E-2"/>
    <n v="1.207638402231E-2"/>
    <n v="46.371054583795498"/>
    <n v="5100"/>
    <s v="Streams and waterways"/>
    <n v="5100"/>
    <s v="US Air Force                                  Brevard County"/>
    <s v="US Air Force"/>
    <m/>
    <m/>
    <s v="Natural Lands"/>
    <n v="0"/>
    <n v="1"/>
    <n v="8.693630002951E-2"/>
    <n v="1.207638402231E-2"/>
    <n v="46.3710545837952"/>
    <m/>
    <n v="-1"/>
    <n v="-1"/>
    <n v="-1"/>
    <n v="-1"/>
    <n v="0"/>
    <m/>
    <m/>
    <s v="Banana River B"/>
    <n v="-1"/>
    <m/>
    <m/>
    <n v="641"/>
    <x v="6"/>
    <s v="Golf Course Pond Reuse"/>
    <x v="0"/>
    <m/>
    <n v="47.636155587428"/>
    <n v="3.76083168E-2"/>
  </r>
  <r>
    <n v="1200000"/>
    <n v="1800000"/>
    <n v="1800000"/>
    <x v="0"/>
    <x v="1"/>
    <s v="BR3-5, BR-7"/>
    <s v="62-304.520 (10), F.A.C."/>
    <n v="0.59"/>
    <n v="0.64"/>
    <s v="US Air Force"/>
    <n v="0.39547153614244002"/>
    <n v="3694.7367196677001"/>
    <n v="6.9268802030507004"/>
    <n v="0.96221791564851999"/>
    <n v="2.73938395457512"/>
    <n v="0.38052979720529001"/>
    <n v="1461.1632061688599"/>
    <n v="8310"/>
    <s v="Electrical power facilities"/>
    <n v="8310"/>
    <s v="US Air Force                                  Brevard County"/>
    <s v="US Air Force"/>
    <m/>
    <m/>
    <m/>
    <n v="0"/>
    <n v="1"/>
    <n v="2.73938395457512"/>
    <n v="0.38052979720529001"/>
    <n v="1461.1632061688599"/>
    <m/>
    <n v="-1"/>
    <n v="-1"/>
    <n v="-1"/>
    <n v="-1"/>
    <n v="0"/>
    <m/>
    <m/>
    <s v="Banana River B"/>
    <n v="-1"/>
    <m/>
    <m/>
    <n v="641"/>
    <x v="6"/>
    <s v="Golf Course Pond Reuse"/>
    <x v="0"/>
    <m/>
    <n v="159.96179934947301"/>
    <n v="1.1850472069"/>
  </r>
  <r>
    <n v="1200000"/>
    <n v="1800000"/>
    <n v="1800000"/>
    <x v="0"/>
    <x v="1"/>
    <s v="BR3-5, BR-7"/>
    <s v="62-304.520 (10), F.A.C."/>
    <n v="0.59"/>
    <n v="0.64"/>
    <s v="Natural Lands"/>
    <n v="9.1600587606069997E-2"/>
    <n v="3694.7367196677001"/>
    <n v="6.9268802030507004"/>
    <n v="0.96221791564851999"/>
    <n v="0.63450629687630999"/>
    <n v="8.8139726478489999E-2"/>
    <n v="338.44005457129202"/>
    <n v="3100"/>
    <s v="Herbaceous Dry Prairie"/>
    <n v="3100"/>
    <s v="US Air Force                                  Brevard County"/>
    <s v="US Air Force"/>
    <m/>
    <m/>
    <s v="Natural Lands"/>
    <n v="0"/>
    <n v="1"/>
    <n v="0.63450629687630999"/>
    <n v="8.8139726478489999E-2"/>
    <n v="338.44005457129401"/>
    <m/>
    <n v="-1"/>
    <n v="-1"/>
    <n v="-1"/>
    <n v="-1"/>
    <n v="0"/>
    <m/>
    <m/>
    <s v="Banana River B"/>
    <n v="-1"/>
    <m/>
    <m/>
    <n v="641"/>
    <x v="6"/>
    <s v="Golf Course Pond Reuse"/>
    <x v="0"/>
    <m/>
    <n v="113.813101986969"/>
    <n v="0.27448504019999997"/>
  </r>
  <r>
    <n v="1200000"/>
    <n v="1800000"/>
    <n v="1800000"/>
    <x v="0"/>
    <x v="1"/>
    <s v="BR3-5, BR-7"/>
    <s v="62-304.520 (10), F.A.C."/>
    <n v="0.59"/>
    <n v="0.64"/>
    <s v="US Air Force"/>
    <n v="0.11814075924358"/>
    <n v="3694.7367196677001"/>
    <n v="6.9268802030507004"/>
    <n v="0.96221791564851999"/>
    <n v="0.81834688637777997"/>
    <n v="0.11367715511249001"/>
    <n v="436.49900126670502"/>
    <n v="1400"/>
    <s v="Commercial and Services"/>
    <n v="1400"/>
    <s v="US Air Force                                  Brevard County"/>
    <s v="US Air Force"/>
    <m/>
    <m/>
    <m/>
    <n v="0"/>
    <n v="1"/>
    <n v="0.81834688637777997"/>
    <n v="0.11367715511249001"/>
    <n v="436.49900126670502"/>
    <m/>
    <n v="-1"/>
    <n v="-1"/>
    <n v="-1"/>
    <n v="-1"/>
    <n v="0"/>
    <m/>
    <m/>
    <s v="Banana River B"/>
    <n v="-1"/>
    <m/>
    <m/>
    <n v="641"/>
    <x v="6"/>
    <s v="Golf Course Pond Reuse"/>
    <x v="0"/>
    <m/>
    <n v="107.539106921564"/>
    <n v="0.35401378849999998"/>
  </r>
  <r>
    <n v="1200000"/>
    <n v="1800000"/>
    <n v="1800000"/>
    <x v="0"/>
    <x v="1"/>
    <s v="BR3-5, BR-7"/>
    <s v="62-304.520 (10), F.A.C."/>
    <n v="0.59"/>
    <n v="0.64"/>
    <s v="Brevard County"/>
    <n v="0.19243976996723999"/>
    <n v="3833.5050461133101"/>
    <n v="9.5286552293823306"/>
    <n v="1.40048736073578"/>
    <n v="1.8336922204394701"/>
    <n v="0.26950946554201999"/>
    <n v="737.71882924229999"/>
    <n v="1200"/>
    <s v="Residential, Medium Density-Two-five dwellingunits per acre"/>
    <n v="1200"/>
    <s v="Brevard County"/>
    <s v="Brevard County"/>
    <m/>
    <m/>
    <m/>
    <n v="0"/>
    <n v="1"/>
    <n v="1.8336922204394701"/>
    <n v="0.26950946554201999"/>
    <n v="2368.1993177343302"/>
    <m/>
    <n v="-1"/>
    <n v="-1"/>
    <n v="-1"/>
    <n v="-1"/>
    <n v="0"/>
    <m/>
    <m/>
    <s v="Banana River B"/>
    <n v="-1"/>
    <m/>
    <m/>
    <n v="641"/>
    <x v="6"/>
    <s v="Golf Course Pond Reuse"/>
    <x v="0"/>
    <m/>
    <n v="199.63876603648501"/>
    <n v="1.9206807119"/>
  </r>
  <r>
    <n v="1200000"/>
    <n v="1800000"/>
    <n v="1800000"/>
    <x v="0"/>
    <x v="1"/>
    <s v="BR3-5, BR-7"/>
    <s v="62-304.520 (10), F.A.C."/>
    <n v="0.59"/>
    <n v="0.64"/>
    <s v="Brevard County"/>
    <n v="0.61776345378298003"/>
    <n v="3831.6274995025101"/>
    <n v="9.5243428763515201"/>
    <n v="1.3998656268766301"/>
    <n v="5.8837909503082404"/>
    <n v="0.86478582449137997"/>
    <n v="2367.03943770252"/>
    <n v="1200"/>
    <s v="Residential, Medium Density-Two-five dwellingunits per acre"/>
    <n v="1200"/>
    <s v="Brevard County"/>
    <s v="Brevard County"/>
    <m/>
    <m/>
    <m/>
    <n v="0"/>
    <n v="1"/>
    <n v="5.8837909503082404"/>
    <n v="0.86478582449137997"/>
    <n v="2367.03943770252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8626"/>
    <n v="1.9197400144000001"/>
  </r>
  <r>
    <n v="1200000"/>
    <n v="1800000"/>
    <n v="1800000"/>
    <x v="0"/>
    <x v="1"/>
    <s v="BR3-5, BR-7"/>
    <s v="62-304.520 (10), F.A.C."/>
    <n v="0.59"/>
    <n v="0.64"/>
    <s v="US Air Force"/>
    <n v="3.9650875544240002E-2"/>
    <n v="3863.52702535357"/>
    <n v="9.0212019039982696"/>
    <n v="1.23379723299191"/>
    <n v="0.35769855395493999"/>
    <n v="4.8921140532190002E-2"/>
    <n v="153.19222924412099"/>
    <n v="8140"/>
    <s v="Roads and Highways"/>
    <n v="8140"/>
    <s v="US Air Force                                  Brevard County"/>
    <s v="US Air Force"/>
    <m/>
    <m/>
    <m/>
    <n v="0"/>
    <n v="1"/>
    <n v="0.35769855395493999"/>
    <n v="4.8921140532190002E-2"/>
    <n v="153.19222924412199"/>
    <m/>
    <n v="-1"/>
    <n v="-1"/>
    <n v="-1"/>
    <n v="-1"/>
    <n v="0"/>
    <m/>
    <m/>
    <s v="Banana River B"/>
    <n v="-1"/>
    <m/>
    <m/>
    <n v="641"/>
    <x v="6"/>
    <s v="Golf Course Pond Reuse"/>
    <x v="0"/>
    <m/>
    <n v="106.35936502273201"/>
    <n v="0.1242434949"/>
  </r>
  <r>
    <n v="1200000"/>
    <n v="1800000"/>
    <n v="1800000"/>
    <x v="0"/>
    <x v="1"/>
    <s v="BR3-5, BR-7"/>
    <s v="62-304.520 (10), F.A.C."/>
    <n v="0.59"/>
    <n v="0.64"/>
    <s v="FDOT District 5"/>
    <n v="1.7033691004860001E-2"/>
    <n v="3863.52702535357"/>
    <n v="9.0212019039982696"/>
    <n v="1.23379723299191"/>
    <n v="0.15366436572518"/>
    <n v="2.101612082943E-2"/>
    <n v="65.810125538810198"/>
    <n v="8140"/>
    <s v="Roads and Highways"/>
    <n v="8140"/>
    <s v="FDOT District 5                                            Brevard County"/>
    <s v="FDOT District 5"/>
    <m/>
    <m/>
    <m/>
    <n v="0"/>
    <n v="1"/>
    <n v="0.15366436572518"/>
    <n v="2.101612082943E-2"/>
    <n v="65.810125538808293"/>
    <m/>
    <n v="-1"/>
    <n v="-1"/>
    <n v="-1"/>
    <n v="-1"/>
    <n v="0"/>
    <m/>
    <m/>
    <s v="Banana River B"/>
    <n v="-1"/>
    <m/>
    <m/>
    <n v="641"/>
    <x v="6"/>
    <s v="Golf Course Pond Reuse"/>
    <x v="0"/>
    <m/>
    <n v="102.79830990699701"/>
    <n v="5.3373986599999999E-2"/>
  </r>
  <r>
    <n v="1200000"/>
    <n v="1800000"/>
    <n v="1800000"/>
    <x v="0"/>
    <x v="1"/>
    <s v="BR3-5, BR-7"/>
    <s v="62-304.520 (10), F.A.C."/>
    <n v="0.59"/>
    <n v="0.64"/>
    <s v="FDOT District 5"/>
    <n v="0.33892448424176003"/>
    <n v="3863.52702535357"/>
    <n v="9.0212019039982696"/>
    <n v="1.23379723299191"/>
    <n v="3.0575062025534798"/>
    <n v="0.4181640908507"/>
    <n v="1309.4439044220901"/>
    <n v="8140"/>
    <s v="Roads and Highways"/>
    <n v="8140"/>
    <s v="FDOT District 5          US Air Force                                  Brevard County"/>
    <s v="FDOT District 5"/>
    <m/>
    <m/>
    <m/>
    <n v="0"/>
    <n v="1"/>
    <n v="3.0575062025534798"/>
    <n v="0.4181640908507"/>
    <n v="1309.4439044220901"/>
    <m/>
    <n v="-1"/>
    <n v="-1"/>
    <n v="-1"/>
    <n v="-1"/>
    <n v="0"/>
    <m/>
    <m/>
    <s v="Banana River B"/>
    <n v="-1"/>
    <m/>
    <m/>
    <n v="641"/>
    <x v="6"/>
    <s v="Golf Course Pond Reuse"/>
    <x v="0"/>
    <m/>
    <n v="154.884032327532"/>
    <n v="1.0619983004"/>
  </r>
  <r>
    <n v="1200000"/>
    <n v="1800000"/>
    <n v="1800000"/>
    <x v="0"/>
    <x v="1"/>
    <s v="BR3-5, BR-7"/>
    <s v="62-304.520 (10), F.A.C."/>
    <n v="0.59"/>
    <n v="0.64"/>
    <s v="Natural Lands"/>
    <n v="9.9349228320000003E-4"/>
    <n v="3863.52702535357"/>
    <n v="9.0212019039982696"/>
    <n v="1.23379723299191"/>
    <n v="8.9624944768800004E-3"/>
    <n v="1.2257680300200001E-3"/>
    <n v="3.83838428565433"/>
    <n v="3100"/>
    <s v="Herbaceous Dry Prairie"/>
    <n v="3100"/>
    <s v="US Air Force                                  Brevard County"/>
    <s v="US Air Force"/>
    <m/>
    <m/>
    <s v="Natural Lands"/>
    <n v="0"/>
    <n v="1"/>
    <n v="8.9624944768800004E-3"/>
    <n v="1.2257680300200001E-3"/>
    <n v="3.8383842856549801"/>
    <m/>
    <n v="-1"/>
    <n v="-1"/>
    <n v="-1"/>
    <n v="-1"/>
    <n v="0"/>
    <m/>
    <m/>
    <s v="Banana River B"/>
    <n v="-1"/>
    <m/>
    <m/>
    <n v="641"/>
    <x v="6"/>
    <s v="Golf Course Pond Reuse"/>
    <x v="0"/>
    <m/>
    <n v="30.312653692102501"/>
    <n v="3.1130448E-3"/>
  </r>
  <r>
    <n v="1200000"/>
    <n v="1800000"/>
    <n v="1800000"/>
    <x v="0"/>
    <x v="1"/>
    <s v="BR3-5, BR-7"/>
    <s v="62-304.520 (10), F.A.C."/>
    <n v="0.59"/>
    <n v="0.64"/>
    <s v="Brevard County"/>
    <n v="0.18445151231539"/>
    <n v="3863.52702535357"/>
    <n v="9.0212019039982696"/>
    <n v="1.23379723299191"/>
    <n v="1.663974334095"/>
    <n v="0.2275757655159"/>
    <n v="712.63340269786602"/>
    <n v="1200"/>
    <s v="Residential, Medium Density-Two-five dwellingunits per acre"/>
    <n v="1200"/>
    <s v="Brevard County"/>
    <s v="Brevard County"/>
    <m/>
    <m/>
    <m/>
    <n v="0"/>
    <n v="1"/>
    <n v="1.663974334095"/>
    <n v="0.2275757655159"/>
    <n v="712.63340269786602"/>
    <m/>
    <n v="-1"/>
    <n v="-1"/>
    <n v="-1"/>
    <n v="-1"/>
    <n v="0"/>
    <m/>
    <m/>
    <s v="Banana River B"/>
    <n v="-1"/>
    <m/>
    <m/>
    <n v="641"/>
    <x v="6"/>
    <s v="Golf Course Pond Reuse"/>
    <x v="0"/>
    <m/>
    <n v="129.89678394014501"/>
    <n v="0.57796707439999995"/>
  </r>
  <r>
    <n v="1200000"/>
    <n v="1800000"/>
    <n v="1800000"/>
    <x v="0"/>
    <x v="1"/>
    <s v="BR3-5, BR-7"/>
    <s v="62-304.520 (10), F.A.C."/>
    <n v="0.59"/>
    <n v="0.64"/>
    <s v="FDOT District 5"/>
    <n v="2.7821996329610001E-2"/>
    <n v="3863.52702535357"/>
    <n v="9.0212019039982696"/>
    <n v="1.23379723299191"/>
    <n v="0.25098784626171999"/>
    <n v="3.4326702087779999E-2"/>
    <n v="107.49103471874299"/>
    <n v="1200"/>
    <s v="Residential, Medium Density-Two-five dwellingunits per acre"/>
    <n v="1200"/>
    <s v="FDOT District 5                                            Brevard County"/>
    <s v="FDOT District 5"/>
    <m/>
    <m/>
    <m/>
    <n v="0"/>
    <n v="1"/>
    <n v="0.25098784626171999"/>
    <n v="3.4326702087779999E-2"/>
    <n v="107.491034718745"/>
    <m/>
    <n v="-1"/>
    <n v="-1"/>
    <n v="-1"/>
    <n v="-1"/>
    <n v="0"/>
    <m/>
    <m/>
    <s v="Banana River B"/>
    <n v="-1"/>
    <m/>
    <m/>
    <n v="641"/>
    <x v="6"/>
    <s v="Golf Course Pond Reuse"/>
    <x v="0"/>
    <m/>
    <n v="104.565542359592"/>
    <n v="8.7178454799999999E-2"/>
  </r>
  <r>
    <n v="1200000"/>
    <n v="1800000"/>
    <n v="1800000"/>
    <x v="0"/>
    <x v="1"/>
    <s v="BR3-5, BR-7"/>
    <s v="62-304.520 (10), F.A.C."/>
    <n v="0.59"/>
    <n v="0.64"/>
    <s v="Brevard County"/>
    <n v="0.61776345375996"/>
    <n v="3833.5050468273598"/>
    <n v="9.5286552311571793"/>
    <n v="1.40048736099664"/>
    <n v="5.8864549652876397"/>
    <n v="0.86516990907646996"/>
    <n v="2368.1993177343302"/>
    <n v="1200"/>
    <s v="Residential, Medium Density-Two-five dwellingunits per acre"/>
    <n v="1200"/>
    <s v="Brevard County"/>
    <s v="Brevard County"/>
    <m/>
    <m/>
    <m/>
    <n v="0"/>
    <n v="1"/>
    <n v="5.8864549652876397"/>
    <n v="0.86516990907646996"/>
    <n v="2368.1993177343302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490099"/>
    <n v="1.9206807119"/>
  </r>
  <r>
    <n v="1200000"/>
    <n v="1800000"/>
    <n v="1800000"/>
    <x v="0"/>
    <x v="1"/>
    <s v="BR3-5, BR-7"/>
    <s v="62-304.520 (10), F.A.C."/>
    <n v="0.59"/>
    <n v="0.64"/>
    <s v="FDOT District 5"/>
    <n v="3.1609612312909999E-2"/>
    <n v="3881.1373691787899"/>
    <n v="8.9912470882723508"/>
    <n v="1.174798068531"/>
    <n v="0.28420983466992"/>
    <n v="3.713491149222E-2"/>
    <n v="122.681247572912"/>
    <n v="8140"/>
    <s v="Roads and Highways"/>
    <n v="8140"/>
    <s v="FDOT District 5                                            Brevard County"/>
    <s v="FDOT District 5"/>
    <m/>
    <m/>
    <m/>
    <n v="0"/>
    <n v="1"/>
    <n v="0.28420983466992"/>
    <n v="3.713491149222E-2"/>
    <n v="122.681247572911"/>
    <m/>
    <n v="-1"/>
    <n v="-1"/>
    <n v="-1"/>
    <n v="-1"/>
    <n v="0"/>
    <m/>
    <m/>
    <s v="Banana River B"/>
    <n v="-1"/>
    <m/>
    <m/>
    <n v="641"/>
    <x v="6"/>
    <s v="Golf Course Pond Reuse"/>
    <x v="0"/>
    <m/>
    <n v="60.296741824205398"/>
    <n v="9.9498173199999998E-2"/>
  </r>
  <r>
    <n v="1200000"/>
    <n v="1800000"/>
    <n v="1800000"/>
    <x v="0"/>
    <x v="1"/>
    <s v="BR3-5, BR-7"/>
    <s v="62-304.520 (10), F.A.C."/>
    <n v="0.59"/>
    <n v="0.64"/>
    <s v="FDOT District 5"/>
    <n v="1.8334338922120001E-2"/>
    <n v="3881.1373691787899"/>
    <n v="8.9912470882723508"/>
    <n v="1.174798068531"/>
    <n v="0.16484857144899001"/>
    <n v="2.1539145953509999E-2"/>
    <n v="71.158087929864095"/>
    <n v="8140"/>
    <s v="Roads and Highways"/>
    <n v="8140"/>
    <s v="FDOT District 5                                            Brevard County"/>
    <s v="FDOT District 5"/>
    <m/>
    <m/>
    <m/>
    <n v="0"/>
    <n v="1"/>
    <n v="0.16484857144899001"/>
    <n v="2.1539145953509999E-2"/>
    <n v="71.158087929863001"/>
    <m/>
    <n v="-1"/>
    <n v="-1"/>
    <n v="-1"/>
    <n v="-1"/>
    <n v="0"/>
    <m/>
    <m/>
    <s v="Banana River B"/>
    <n v="-1"/>
    <m/>
    <m/>
    <n v="641"/>
    <x v="6"/>
    <s v="Golf Course Pond Reuse"/>
    <x v="0"/>
    <m/>
    <n v="103.002683634169"/>
    <n v="5.7711344599999999E-2"/>
  </r>
  <r>
    <n v="1200000"/>
    <n v="1800000"/>
    <n v="1800000"/>
    <x v="0"/>
    <x v="1"/>
    <s v="BR3-5, BR-7"/>
    <s v="62-304.520 (10), F.A.C."/>
    <n v="0.59"/>
    <n v="0.64"/>
    <s v="FDOT District 5"/>
    <n v="0.56781950236381995"/>
    <n v="3881.1373691787899"/>
    <n v="8.9912470882723508"/>
    <n v="1.174798068531"/>
    <n v="5.1054054472930197"/>
    <n v="0.66707325465125999"/>
    <n v="2203.7854895727601"/>
    <n v="8140"/>
    <s v="Roads and Highways"/>
    <n v="8140"/>
    <s v="FDOT District 5                                            Brevard County"/>
    <s v="FDOT District 5"/>
    <m/>
    <m/>
    <m/>
    <n v="0"/>
    <n v="1"/>
    <n v="5.1054054472930197"/>
    <n v="0.66707325465125999"/>
    <n v="2203.7854895727601"/>
    <m/>
    <n v="-1"/>
    <n v="-1"/>
    <n v="-1"/>
    <n v="-1"/>
    <n v="0"/>
    <m/>
    <m/>
    <s v="Banana River B"/>
    <n v="-1"/>
    <m/>
    <m/>
    <n v="641"/>
    <x v="6"/>
    <s v="Golf Course Pond Reuse"/>
    <x v="0"/>
    <m/>
    <n v="196.49117237499601"/>
    <n v="1.7873361635"/>
  </r>
  <r>
    <n v="1200000"/>
    <n v="1800000"/>
    <n v="1800000"/>
    <x v="0"/>
    <x v="1"/>
    <s v="BR3-5, BR-7"/>
    <s v="62-304.520 (10), F.A.C."/>
    <n v="0.59"/>
    <n v="0.64"/>
    <s v="US Air Force"/>
    <n v="0.34980790209098001"/>
    <n v="2495.2493980079398"/>
    <n v="4.8752133131425497"/>
    <n v="0.67249652556167006"/>
    <n v="1.70538814131643"/>
    <n v="0.23524459877019999"/>
    <n v="872.85795711095"/>
    <n v="1820"/>
    <s v="Golf Course"/>
    <n v="1820"/>
    <s v="US Air Force                                  Brevard County"/>
    <s v="US Air Force"/>
    <m/>
    <m/>
    <m/>
    <n v="0"/>
    <n v="1"/>
    <n v="1.70538814131643"/>
    <n v="0.23524459877019999"/>
    <n v="872.85795711095"/>
    <m/>
    <n v="-1"/>
    <n v="-1"/>
    <n v="-1"/>
    <n v="-1"/>
    <n v="0"/>
    <m/>
    <m/>
    <s v="Banana River B"/>
    <n v="-1"/>
    <m/>
    <m/>
    <n v="641"/>
    <x v="6"/>
    <s v="Golf Course Pond Reuse"/>
    <x v="0"/>
    <m/>
    <n v="185.619337532385"/>
    <n v="0.70791399600000005"/>
  </r>
  <r>
    <n v="1200000"/>
    <n v="1800000"/>
    <n v="1800000"/>
    <x v="0"/>
    <x v="1"/>
    <s v="BR3-5, BR-7"/>
    <s v="62-304.520 (10), F.A.C."/>
    <n v="0.59"/>
    <n v="0.64"/>
    <s v="Natural Lands"/>
    <n v="0.18892753159879999"/>
    <n v="2495.2493980079398"/>
    <n v="4.8752133131425497"/>
    <n v="0.67249652556167006"/>
    <n v="0.92106201726966996"/>
    <n v="0.12705310858314001"/>
    <n v="471.42130948905299"/>
    <n v="5100"/>
    <s v="Streams and waterways"/>
    <n v="5100"/>
    <s v="US Air Force                                  Brevard County"/>
    <s v="US Air Force"/>
    <m/>
    <m/>
    <s v="Natural Lands"/>
    <n v="0"/>
    <n v="1"/>
    <n v="0.92106201726966996"/>
    <n v="0.12705310858314001"/>
    <n v="471.42130948905299"/>
    <m/>
    <n v="-1"/>
    <n v="-1"/>
    <n v="-1"/>
    <n v="-1"/>
    <n v="0"/>
    <m/>
    <m/>
    <s v="Banana River B"/>
    <n v="-1"/>
    <m/>
    <m/>
    <n v="641"/>
    <x v="6"/>
    <s v="Golf Course Pond Reuse"/>
    <x v="0"/>
    <m/>
    <n v="139.308036633988"/>
    <n v="0.3823368285"/>
  </r>
  <r>
    <n v="1200000"/>
    <n v="1800000"/>
    <n v="1800000"/>
    <x v="0"/>
    <x v="1"/>
    <s v="BR3-5, BR-7"/>
    <s v="62-304.520 (10), F.A.C."/>
    <n v="0.59"/>
    <n v="0.64"/>
    <s v="Natural Lands"/>
    <n v="7.9028020001130003E-2"/>
    <n v="2495.2493980079398"/>
    <n v="4.8752133131425497"/>
    <n v="0.67249652556167006"/>
    <n v="0.38527845522082999"/>
    <n v="5.3146068872779999E-2"/>
    <n v="197.19461933359199"/>
    <n v="3100"/>
    <s v="Herbaceous Dry Prairie"/>
    <n v="3100"/>
    <s v="US Air Force                                  Brevard County"/>
    <s v="US Air Force"/>
    <m/>
    <m/>
    <s v="Natural Lands"/>
    <n v="0"/>
    <n v="1"/>
    <n v="0.38527845522082999"/>
    <n v="5.3146068872779999E-2"/>
    <n v="197.19461933359301"/>
    <m/>
    <n v="-1"/>
    <n v="-1"/>
    <n v="-1"/>
    <n v="-1"/>
    <n v="0"/>
    <m/>
    <m/>
    <s v="Banana River B"/>
    <n v="-1"/>
    <m/>
    <m/>
    <n v="641"/>
    <x v="6"/>
    <s v="Golf Course Pond Reuse"/>
    <x v="0"/>
    <m/>
    <n v="109.80842815483101"/>
    <n v="0.15993075370000001"/>
  </r>
  <r>
    <n v="1200000"/>
    <n v="1800000"/>
    <n v="1800000"/>
    <x v="0"/>
    <x v="1"/>
    <s v="BR3-5, BR-7"/>
    <s v="62-304.520 (10), F.A.C."/>
    <n v="0.59"/>
    <n v="0.64"/>
    <s v="Brevard County"/>
    <n v="0.61776345378298003"/>
    <n v="3833.7974727457499"/>
    <n v="9.5294736138739609"/>
    <n v="1.40061076249321"/>
    <n v="5.8869605324405603"/>
    <n v="0.86524614204341999"/>
    <n v="2368.3799678678802"/>
    <n v="1200"/>
    <s v="Residential, Medium Density-Two-five dwellingunits per acre"/>
    <n v="1200"/>
    <s v="Brevard County"/>
    <s v="Brevard County"/>
    <m/>
    <m/>
    <m/>
    <n v="0"/>
    <n v="1"/>
    <n v="5.8869605324405603"/>
    <n v="0.86524614204341999"/>
    <n v="2368.3799678678802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8626"/>
    <n v="1.9208272245"/>
  </r>
  <r>
    <n v="1200000"/>
    <n v="1800000"/>
    <n v="1800000"/>
    <x v="0"/>
    <x v="1"/>
    <s v="BR3-5, BR-7"/>
    <s v="62-304.520 (10), F.A.C."/>
    <n v="0.59"/>
    <n v="0.64"/>
    <s v="US Air Force"/>
    <n v="0.30048772395904"/>
    <n v="3831.0423535876298"/>
    <n v="7.2011886581660303"/>
    <n v="0.98223013192899"/>
    <n v="2.1638687896919899"/>
    <n v="0.29514809674733"/>
    <n v="1151.1811972202399"/>
    <n v="8140"/>
    <s v="Roads and Highways"/>
    <n v="8140"/>
    <s v="US Air Force                                  Brevard County"/>
    <s v="US Air Force"/>
    <m/>
    <m/>
    <m/>
    <n v="0"/>
    <n v="1"/>
    <n v="2.1638687896919899"/>
    <n v="0.29514809674733"/>
    <n v="1151.1811972202399"/>
    <m/>
    <n v="-1"/>
    <n v="-1"/>
    <n v="-1"/>
    <n v="-1"/>
    <n v="0"/>
    <m/>
    <m/>
    <s v="Banana River B"/>
    <n v="-1"/>
    <m/>
    <m/>
    <n v="641"/>
    <x v="6"/>
    <s v="Golf Course Pond Reuse"/>
    <x v="0"/>
    <m/>
    <n v="148.79023650417699"/>
    <n v="0.93364249570000002"/>
  </r>
  <r>
    <n v="1200000"/>
    <n v="1800000"/>
    <n v="1800000"/>
    <x v="0"/>
    <x v="1"/>
    <s v="BR3-5, BR-7"/>
    <s v="62-304.520 (10), F.A.C."/>
    <n v="0.59"/>
    <n v="0.64"/>
    <s v="US Air Force"/>
    <n v="0.26106243518064998"/>
    <n v="3831.0423535876298"/>
    <n v="7.2011886581660303"/>
    <n v="0.98223013192899"/>
    <n v="1.8799598472961601"/>
    <n v="0.25642339014920001"/>
    <n v="1000.1412461078301"/>
    <n v="1820"/>
    <s v="Golf Course"/>
    <n v="1820"/>
    <s v="US Air Force                                  Brevard County"/>
    <s v="US Air Force"/>
    <m/>
    <m/>
    <m/>
    <n v="0"/>
    <n v="1"/>
    <n v="1.8799598472961601"/>
    <n v="0.25642339014920001"/>
    <n v="1000.1412461078301"/>
    <m/>
    <n v="-1"/>
    <n v="-1"/>
    <n v="-1"/>
    <n v="-1"/>
    <n v="0"/>
    <m/>
    <m/>
    <s v="Banana River B"/>
    <n v="-1"/>
    <m/>
    <m/>
    <n v="641"/>
    <x v="6"/>
    <s v="Golf Course Pond Reuse"/>
    <x v="0"/>
    <m/>
    <n v="144.946224746973"/>
    <n v="0.81114456290000003"/>
  </r>
  <r>
    <n v="1200000"/>
    <n v="1800000"/>
    <n v="1800000"/>
    <x v="0"/>
    <x v="1"/>
    <s v="BR3-5, BR-7"/>
    <s v="62-304.520 (10), F.A.C."/>
    <n v="0.59"/>
    <n v="0.64"/>
    <s v="US Air Force"/>
    <n v="1.6820055906279999E-2"/>
    <n v="3853.3829759196301"/>
    <n v="7.2199863592652704"/>
    <n v="1.0147078961974101"/>
    <n v="0.12144057420542"/>
    <n v="1.706744354258E-2"/>
    <n v="64.814117083275804"/>
    <n v="8140"/>
    <s v="Roads and Highways"/>
    <n v="8140"/>
    <s v="US Air Force                                  Brevard County"/>
    <s v="US Air Force"/>
    <m/>
    <m/>
    <m/>
    <n v="0"/>
    <n v="1"/>
    <n v="0.12144057420542"/>
    <n v="1.706744354258E-2"/>
    <n v="64.814117083277296"/>
    <m/>
    <n v="-1"/>
    <n v="-1"/>
    <n v="-1"/>
    <n v="-1"/>
    <n v="0"/>
    <m/>
    <m/>
    <s v="Banana River B"/>
    <n v="-1"/>
    <m/>
    <m/>
    <n v="641"/>
    <x v="6"/>
    <s v="Golf Course Pond Reuse"/>
    <x v="0"/>
    <m/>
    <n v="74.921868620489903"/>
    <n v="5.2566193900000002E-2"/>
  </r>
  <r>
    <n v="1200000"/>
    <n v="1800000"/>
    <n v="1800000"/>
    <x v="0"/>
    <x v="1"/>
    <s v="BR3-5, BR-7"/>
    <s v="62-304.520 (10), F.A.C."/>
    <n v="0.59"/>
    <n v="0.64"/>
    <s v="US Air Force"/>
    <n v="0.60094339769258998"/>
    <n v="3853.3829759196301"/>
    <n v="7.2199863592652704"/>
    <n v="1.0147078961974101"/>
    <n v="4.33880313403104"/>
    <n v="0.60978201080636996"/>
    <n v="2315.6650581599401"/>
    <n v="8310"/>
    <s v="Electrical power facilities"/>
    <n v="8310"/>
    <s v="US Air Force                                  Brevard County"/>
    <s v="US Air Force"/>
    <m/>
    <m/>
    <m/>
    <n v="0"/>
    <n v="1"/>
    <n v="4.33880313403104"/>
    <n v="0.60978201080636996"/>
    <n v="2315.6650581599401"/>
    <m/>
    <n v="-1"/>
    <n v="-1"/>
    <n v="-1"/>
    <n v="-1"/>
    <n v="0"/>
    <m/>
    <m/>
    <s v="Banana River B"/>
    <n v="-1"/>
    <m/>
    <m/>
    <n v="641"/>
    <x v="6"/>
    <s v="Golf Course Pond Reuse"/>
    <x v="0"/>
    <m/>
    <n v="196.401441728745"/>
    <n v="1.8780738508999999"/>
  </r>
  <r>
    <n v="1200000"/>
    <n v="1800000"/>
    <n v="1800000"/>
    <x v="0"/>
    <x v="1"/>
    <s v="BR3-5, BR-7"/>
    <s v="62-304.520 (10), F.A.C."/>
    <n v="0.59"/>
    <n v="0.64"/>
    <s v="FDOT District 5"/>
    <n v="7.0826300688000003E-4"/>
    <n v="3739.5962337168198"/>
    <n v="9.0999227354182306"/>
    <n v="1.29338476426889"/>
    <n v="6.4451386390199997E-3"/>
    <n v="9.1605658219999996E-4"/>
    <n v="2.6486176730355702"/>
    <n v="5100"/>
    <s v="Streams and waterways"/>
    <n v="5100"/>
    <s v="FDOT District 5                                            Brevard County"/>
    <s v="FDOT District 5"/>
    <m/>
    <m/>
    <s v="Natural Lands"/>
    <n v="0"/>
    <n v="1"/>
    <n v="6.4451386390199997E-3"/>
    <n v="9.1605658219999996E-4"/>
    <n v="63.99144814676"/>
    <m/>
    <n v="-1"/>
    <n v="-1"/>
    <n v="-1"/>
    <n v="-1"/>
    <n v="0"/>
    <m/>
    <m/>
    <s v="Banana River B"/>
    <n v="-1"/>
    <m/>
    <m/>
    <n v="641"/>
    <x v="6"/>
    <s v="Golf Course Pond Reuse"/>
    <x v="0"/>
    <m/>
    <n v="22.571334184872299"/>
    <n v="5.1898984699999998E-2"/>
  </r>
  <r>
    <n v="1200000"/>
    <n v="1800000"/>
    <n v="1800000"/>
    <x v="0"/>
    <x v="1"/>
    <s v="BR3-5, BR-7"/>
    <s v="62-304.520 (10), F.A.C."/>
    <n v="0.59"/>
    <n v="0.64"/>
    <s v="Brevard County"/>
    <n v="0.61776345373694996"/>
    <n v="3830.3685948928401"/>
    <n v="9.5213588212357791"/>
    <n v="1.3994319857627899"/>
    <n v="5.8819475096754301"/>
    <n v="0.86451793679477995"/>
    <n v="2366.2617322665601"/>
    <n v="1200"/>
    <s v="Residential, Medium Density-Two-five dwellingunits per acre"/>
    <n v="1200"/>
    <s v="Brevard County"/>
    <s v="Brevard County"/>
    <m/>
    <m/>
    <m/>
    <n v="0"/>
    <n v="1"/>
    <n v="5.8819475096754301"/>
    <n v="0.86451793679477995"/>
    <n v="2366.2617322665601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117499"/>
    <n v="1.9191092719"/>
  </r>
  <r>
    <n v="1200000"/>
    <n v="1800000"/>
    <n v="1800000"/>
    <x v="0"/>
    <x v="1"/>
    <s v="BR3-5, BR-7"/>
    <s v="62-304.520 (10), F.A.C."/>
    <n v="0.59"/>
    <n v="0.64"/>
    <s v="Brevard County"/>
    <n v="0.45195650204485999"/>
    <n v="3830.7257811036202"/>
    <n v="9.5221877390399694"/>
    <n v="1.3995518096725801"/>
    <n v="4.3036146623510003"/>
    <n v="0.63253654033018003"/>
    <n v="1731.3214243206701"/>
    <n v="1200"/>
    <s v="Residential, Medium Density-Two-five dwellingunits per acre"/>
    <n v="1200"/>
    <s v="Brevard County"/>
    <s v="Brevard County"/>
    <m/>
    <m/>
    <m/>
    <n v="0"/>
    <n v="1"/>
    <n v="4.3036146623510003"/>
    <n v="0.63253654033018003"/>
    <n v="2366.48238832481"/>
    <m/>
    <n v="-1"/>
    <n v="-1"/>
    <n v="-1"/>
    <n v="-1"/>
    <n v="0"/>
    <m/>
    <m/>
    <s v="Banana River B"/>
    <n v="-1"/>
    <m/>
    <m/>
    <n v="641"/>
    <x v="6"/>
    <s v="Golf Course Pond Reuse"/>
    <x v="0"/>
    <m/>
    <n v="173.190560675603"/>
    <n v="1.9192882306000001"/>
  </r>
  <r>
    <n v="1200000"/>
    <n v="1800000"/>
    <n v="1800000"/>
    <x v="0"/>
    <x v="1"/>
    <s v="BR3-5, BR-7"/>
    <s v="62-304.520 (10), F.A.C."/>
    <n v="0.59"/>
    <n v="0.64"/>
    <s v="US Air Force"/>
    <n v="0.57666181079311996"/>
    <n v="3725.6099327402198"/>
    <n v="7.2787267237485"/>
    <n v="1.00527899993754"/>
    <n v="4.1973637327851501"/>
    <n v="0.57970600845627995"/>
    <n v="2148.4169701228402"/>
    <n v="1820"/>
    <s v="Golf Course"/>
    <n v="1820"/>
    <s v="US Air Force                                  Brevard County"/>
    <s v="US Air Force"/>
    <m/>
    <m/>
    <m/>
    <n v="0"/>
    <n v="1"/>
    <n v="4.1973637327851501"/>
    <n v="0.57970600845627995"/>
    <n v="2272.1171156537198"/>
    <m/>
    <n v="-1"/>
    <n v="-1"/>
    <n v="-1"/>
    <n v="-1"/>
    <n v="0"/>
    <m/>
    <m/>
    <s v="Banana River B"/>
    <n v="-1"/>
    <m/>
    <m/>
    <n v="641"/>
    <x v="6"/>
    <s v="Golf Course Pond Reuse"/>
    <x v="0"/>
    <m/>
    <n v="191.169164303456"/>
    <n v="1.8427551627000001"/>
  </r>
  <r>
    <n v="1200000"/>
    <n v="1800000"/>
    <n v="1800000"/>
    <x v="0"/>
    <x v="1"/>
    <s v="BR3-5, BR-7"/>
    <s v="62-304.520 (10), F.A.C."/>
    <n v="0.59"/>
    <n v="0.64"/>
    <s v="Natural Lands"/>
    <n v="7.8478263855599993E-3"/>
    <n v="3725.6099327402198"/>
    <n v="7.2787267237485"/>
    <n v="1.00527899993754"/>
    <n v="5.712218363596E-2"/>
    <n v="7.8892550605599993E-3"/>
    <n v="29.237939932489201"/>
    <n v="5100"/>
    <s v="Streams and waterways"/>
    <n v="5100"/>
    <s v="US Air Force                                  Brevard County"/>
    <s v="US Air Force"/>
    <m/>
    <m/>
    <s v="Natural Lands"/>
    <n v="0"/>
    <n v="1"/>
    <n v="5.712218363596E-2"/>
    <n v="7.8892550605599993E-3"/>
    <n v="29.428543844057899"/>
    <m/>
    <n v="-1"/>
    <n v="-1"/>
    <n v="-1"/>
    <n v="-1"/>
    <n v="0"/>
    <m/>
    <m/>
    <s v="Banana River B"/>
    <n v="-1"/>
    <m/>
    <m/>
    <n v="641"/>
    <x v="6"/>
    <s v="Golf Course Pond Reuse"/>
    <x v="0"/>
    <m/>
    <n v="43.559241021172298"/>
    <n v="2.38674322E-2"/>
  </r>
  <r>
    <n v="1200000"/>
    <n v="1800000"/>
    <n v="1800000"/>
    <x v="0"/>
    <x v="1"/>
    <s v="BR3-5, BR-7"/>
    <s v="62-304.520 (10), F.A.C."/>
    <n v="0.59"/>
    <n v="0.64"/>
    <s v="Brevard County"/>
    <n v="0.61776345373694996"/>
    <n v="3831.6274995025101"/>
    <n v="9.5243428763515201"/>
    <n v="1.3998656268766301"/>
    <n v="5.8837909498698702"/>
    <n v="0.86478582442694996"/>
    <n v="2367.0394375261599"/>
    <n v="1200"/>
    <s v="Residential, Medium Density-Two-five dwellingunits per acre"/>
    <n v="1200"/>
    <s v="Brevard County"/>
    <s v="Brevard County"/>
    <m/>
    <m/>
    <m/>
    <n v="0"/>
    <n v="1"/>
    <n v="5.8837909498698702"/>
    <n v="0.86478582442694996"/>
    <n v="2367.0394375261599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117499"/>
    <n v="1.9197400142000001"/>
  </r>
  <r>
    <n v="1200000"/>
    <n v="1800000"/>
    <n v="1800000"/>
    <x v="0"/>
    <x v="1"/>
    <s v="BR3-5, BR-7"/>
    <s v="62-304.520 (10), F.A.C."/>
    <n v="0.59"/>
    <n v="0.64"/>
    <s v="US Air Force"/>
    <n v="0.21686835825545001"/>
    <n v="3819.7798045775398"/>
    <n v="7.44743628243583"/>
    <n v="1.0300070771152701"/>
    <n v="1.61511327978398"/>
    <n v="0.22337594380549"/>
    <n v="828.38937511608299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1.61511327978398"/>
    <n v="0.22337594380549"/>
    <n v="828.38937491730599"/>
    <m/>
    <n v="-1"/>
    <n v="-1"/>
    <n v="-1"/>
    <n v="-1"/>
    <n v="0"/>
    <m/>
    <m/>
    <s v="Banana River B"/>
    <n v="-1"/>
    <m/>
    <m/>
    <n v="641"/>
    <x v="6"/>
    <s v="Golf Course Pond Reuse"/>
    <x v="0"/>
    <m/>
    <n v="122.247615945552"/>
    <n v="0.67184864150000001"/>
  </r>
  <r>
    <n v="1200000"/>
    <n v="1800000"/>
    <n v="1800000"/>
    <x v="0"/>
    <x v="1"/>
    <s v="BR3-5, BR-7"/>
    <s v="62-304.520 (10), F.A.C."/>
    <n v="0.59"/>
    <n v="0.64"/>
    <s v="Brevard County"/>
    <n v="0.61776345378298003"/>
    <n v="3830.3685948928401"/>
    <n v="9.5213588212357791"/>
    <n v="1.3994319857627899"/>
    <n v="5.8819475101136698"/>
    <n v="0.86451793685919998"/>
    <n v="2366.2617324428702"/>
    <n v="1200"/>
    <s v="Residential, Medium Density-Two-five dwellingunits per acre"/>
    <n v="1200"/>
    <s v="Brevard County"/>
    <s v="Brevard County"/>
    <m/>
    <m/>
    <m/>
    <n v="0"/>
    <n v="1"/>
    <n v="5.8819475101136698"/>
    <n v="0.86451793685919998"/>
    <n v="2366.2617324428702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8626"/>
    <n v="1.9191092721"/>
  </r>
  <r>
    <n v="1200000"/>
    <n v="1800000"/>
    <n v="1800000"/>
    <x v="0"/>
    <x v="1"/>
    <s v="BR3-5, BR-7"/>
    <s v="62-304.520 (10), F.A.C."/>
    <n v="0.59"/>
    <n v="0.64"/>
    <s v="Brevard County"/>
    <n v="0.61776345366790997"/>
    <n v="3833.5050465417398"/>
    <n v="9.5286552304472405"/>
    <n v="1.4004873608923001"/>
    <n v="5.8864549639719099"/>
    <n v="0.86516990888308998"/>
    <n v="2368.1993172050002"/>
    <n v="1200"/>
    <s v="Residential, Medium Density-Two-five dwellingunits per acre"/>
    <n v="1200"/>
    <s v="Brevard County"/>
    <s v="Brevard County"/>
    <m/>
    <m/>
    <m/>
    <n v="0"/>
    <n v="1"/>
    <n v="5.8864549639719099"/>
    <n v="0.86516990888308998"/>
    <n v="2368.1993172050002"/>
    <m/>
    <n v="-1"/>
    <n v="-1"/>
    <n v="-1"/>
    <n v="-1"/>
    <n v="0"/>
    <m/>
    <m/>
    <s v="Banana River B"/>
    <n v="-1"/>
    <m/>
    <m/>
    <n v="641"/>
    <x v="6"/>
    <s v="Golf Course Pond Reuse"/>
    <x v="0"/>
    <m/>
    <n v="200"/>
    <n v="1.9206807114"/>
  </r>
  <r>
    <n v="1200000"/>
    <n v="1800000"/>
    <n v="1800000"/>
    <x v="0"/>
    <x v="1"/>
    <s v="BR3-5, BR-7"/>
    <s v="62-304.520 (10), F.A.C."/>
    <n v="0.59"/>
    <n v="0.64"/>
    <s v="Brevard County"/>
    <n v="0.61776345366790997"/>
    <n v="3830.3685953209201"/>
    <n v="9.5213588222998808"/>
    <n v="1.3994319859191899"/>
    <n v="5.8819475096754203"/>
    <n v="0.86451793679477995"/>
    <n v="2366.2617322665601"/>
    <n v="1200"/>
    <s v="Residential, Medium Density-Two-five dwellingunits per acre"/>
    <n v="1200"/>
    <s v="Brevard County"/>
    <s v="Brevard County"/>
    <m/>
    <m/>
    <m/>
    <n v="0"/>
    <n v="1"/>
    <n v="5.8819475096754203"/>
    <n v="0.86451793679477995"/>
    <n v="2366.2617322665601"/>
    <m/>
    <n v="-1"/>
    <n v="-1"/>
    <n v="-1"/>
    <n v="-1"/>
    <n v="0"/>
    <m/>
    <m/>
    <s v="Banana River B"/>
    <n v="-1"/>
    <m/>
    <m/>
    <n v="641"/>
    <x v="6"/>
    <s v="Golf Course Pond Reuse"/>
    <x v="0"/>
    <m/>
    <n v="200"/>
    <n v="1.9191092719"/>
  </r>
  <r>
    <n v="1200000"/>
    <n v="1800000"/>
    <n v="1800000"/>
    <x v="0"/>
    <x v="1"/>
    <s v="BR3-5, BR-7"/>
    <s v="62-304.520 (10), F.A.C."/>
    <n v="0.59"/>
    <n v="0.64"/>
    <s v="Brevard County"/>
    <n v="0.36965569295553002"/>
    <n v="3613.3481798858302"/>
    <n v="8.9446292841551607"/>
    <n v="1.3054688384222199"/>
    <n v="3.3064331362647699"/>
    <n v="0.48257398809882002"/>
    <n v="1335.69472532532"/>
    <n v="1200"/>
    <s v="Residential, Medium Density-Two-five dwellingunits per acre"/>
    <n v="1200"/>
    <s v="Brevard County"/>
    <s v="Brevard County"/>
    <m/>
    <m/>
    <m/>
    <n v="0"/>
    <n v="1"/>
    <n v="3.3064331362647699"/>
    <n v="0.48257398809882002"/>
    <n v="1964.3864724049999"/>
    <m/>
    <n v="-1"/>
    <n v="-1"/>
    <n v="-1"/>
    <n v="-1"/>
    <n v="0"/>
    <m/>
    <m/>
    <s v="Banana River B"/>
    <n v="-1"/>
    <m/>
    <m/>
    <n v="641"/>
    <x v="6"/>
    <s v="Golf Course Pond Reuse"/>
    <x v="0"/>
    <m/>
    <n v="171.96072060630499"/>
    <n v="1.5931763766"/>
  </r>
  <r>
    <n v="1200000"/>
    <n v="1800000"/>
    <n v="1800000"/>
    <x v="0"/>
    <x v="1"/>
    <s v="BR3-5, BR-7"/>
    <s v="62-304.520 (10), F.A.C."/>
    <n v="0.59"/>
    <n v="0.64"/>
    <s v="Brevard County"/>
    <n v="8.3980590834300001E-3"/>
    <n v="3613.3481798858302"/>
    <n v="8.9446292841551607"/>
    <n v="1.3054688384222199"/>
    <n v="7.5117525207780006E-2"/>
    <n v="1.096340443665E-2"/>
    <n v="30.3451115037143"/>
    <n v="8140"/>
    <s v="Roads and Highways"/>
    <n v="8140"/>
    <s v="Brevard County"/>
    <s v="Brevard County"/>
    <m/>
    <m/>
    <m/>
    <n v="0"/>
    <n v="1"/>
    <n v="7.5117525207780006E-2"/>
    <n v="1.096340443665E-2"/>
    <n v="30.345111503712801"/>
    <m/>
    <n v="-1"/>
    <n v="-1"/>
    <n v="-1"/>
    <n v="-1"/>
    <n v="0"/>
    <m/>
    <m/>
    <s v="Banana River B"/>
    <n v="-1"/>
    <m/>
    <m/>
    <n v="641"/>
    <x v="6"/>
    <s v="Golf Course Pond Reuse"/>
    <x v="0"/>
    <m/>
    <n v="52.357728895577203"/>
    <n v="2.4610796000000001E-2"/>
  </r>
  <r>
    <n v="1200000"/>
    <n v="1800000"/>
    <n v="1800000"/>
    <x v="0"/>
    <x v="1"/>
    <s v="BR3-5, BR-7"/>
    <s v="62-304.520 (10), F.A.C."/>
    <n v="0.59"/>
    <n v="0.64"/>
    <s v="FDOT District 5"/>
    <n v="2.3335236352639999E-2"/>
    <n v="3613.3481798858302"/>
    <n v="8.9446292841551607"/>
    <n v="1.3054688384222199"/>
    <n v="0.20872503843254001"/>
    <n v="3.0463423895590001E-2"/>
    <n v="84.318333802031802"/>
    <n v="8140"/>
    <s v="Roads and Highways"/>
    <n v="8140"/>
    <s v="FDOT District 5                                            Brevard County"/>
    <s v="FDOT District 5"/>
    <m/>
    <m/>
    <m/>
    <n v="0"/>
    <n v="1"/>
    <n v="0.20872503843254001"/>
    <n v="3.0463423895590001E-2"/>
    <n v="111.883108831076"/>
    <m/>
    <n v="-1"/>
    <n v="-1"/>
    <n v="-1"/>
    <n v="-1"/>
    <n v="0"/>
    <m/>
    <m/>
    <s v="Banana River B"/>
    <n v="-1"/>
    <m/>
    <m/>
    <n v="641"/>
    <x v="6"/>
    <s v="Golf Course Pond Reuse"/>
    <x v="0"/>
    <m/>
    <n v="57.991385104954098"/>
    <n v="9.0740558700000001E-2"/>
  </r>
  <r>
    <n v="1200000"/>
    <n v="1800000"/>
    <n v="1800000"/>
    <x v="0"/>
    <x v="1"/>
    <s v="BR3-5, BR-7"/>
    <s v="62-304.520 (10), F.A.C."/>
    <n v="0.59"/>
    <n v="0.64"/>
    <s v="Natural Lands"/>
    <n v="7.89132628541E-3"/>
    <n v="3613.3481798858302"/>
    <n v="8.9446292841551607"/>
    <n v="1.3054688384222199"/>
    <n v="7.0584988183359995E-2"/>
    <n v="1.030188055943E-2"/>
    <n v="28.514109470296699"/>
    <n v="5100"/>
    <s v="Streams and waterways"/>
    <n v="5100"/>
    <s v="Brevard County"/>
    <s v="Brevard County"/>
    <m/>
    <m/>
    <s v="Natural Lands"/>
    <n v="0"/>
    <n v="1"/>
    <n v="7.0584988183359995E-2"/>
    <n v="1.030188055943E-2"/>
    <n v="28.5141094702972"/>
    <m/>
    <n v="-1"/>
    <n v="-1"/>
    <n v="-1"/>
    <n v="-1"/>
    <n v="0"/>
    <m/>
    <m/>
    <s v="Banana River B"/>
    <n v="-1"/>
    <m/>
    <m/>
    <n v="641"/>
    <x v="6"/>
    <s v="Golf Course Pond Reuse"/>
    <x v="0"/>
    <m/>
    <n v="53.232684476491002"/>
    <n v="2.3125798400000001E-2"/>
  </r>
  <r>
    <n v="1200000"/>
    <n v="1800000"/>
    <n v="1800000"/>
    <x v="0"/>
    <x v="1"/>
    <s v="BR3-5, BR-7"/>
    <s v="62-304.520 (10), F.A.C."/>
    <n v="0.59"/>
    <n v="0.64"/>
    <s v="FDOT District 5"/>
    <n v="2.562882315962E-2"/>
    <n v="3613.3481798858302"/>
    <n v="8.9446292841551607"/>
    <n v="1.3054688384222199"/>
    <n v="0.22924032215202"/>
    <n v="3.3457630000320003E-2"/>
    <n v="92.605861516450403"/>
    <n v="5100"/>
    <s v="Streams and waterways"/>
    <n v="5100"/>
    <s v="FDOT District 5                                            Brevard County"/>
    <s v="FDOT District 5"/>
    <m/>
    <m/>
    <s v="Natural Lands"/>
    <n v="0"/>
    <n v="1"/>
    <n v="0.22924032215202"/>
    <n v="3.3457630000320003E-2"/>
    <n v="97.065648867157805"/>
    <m/>
    <n v="-1"/>
    <n v="-1"/>
    <n v="-1"/>
    <n v="-1"/>
    <n v="0"/>
    <m/>
    <m/>
    <s v="Banana River B"/>
    <n v="-1"/>
    <m/>
    <m/>
    <n v="641"/>
    <x v="6"/>
    <s v="Golf Course Pond Reuse"/>
    <x v="0"/>
    <m/>
    <n v="58.801608073814897"/>
    <n v="7.8723154000000004E-2"/>
  </r>
  <r>
    <n v="1200000"/>
    <n v="1800000"/>
    <n v="1800000"/>
    <x v="0"/>
    <x v="1"/>
    <s v="BR3-5, BR-7"/>
    <s v="62-304.520 (10), F.A.C."/>
    <n v="0.59"/>
    <n v="0.64"/>
    <s v="US Air Force"/>
    <n v="0.61168298773106999"/>
    <n v="3725.55305813112"/>
    <n v="7.2799744140769604"/>
    <n v="1.02101207391319"/>
    <n v="4.4530365002083503"/>
    <n v="0.62453571588071999"/>
    <n v="2278.8574255482799"/>
    <n v="1820"/>
    <s v="Golf Course"/>
    <n v="1820"/>
    <s v="US Air Force                                  Brevard County"/>
    <s v="US Air Force"/>
    <m/>
    <m/>
    <m/>
    <n v="0"/>
    <n v="1"/>
    <n v="4.4530365002083503"/>
    <n v="0.62453571588071999"/>
    <n v="2278.8574255482799"/>
    <m/>
    <n v="-1"/>
    <n v="-1"/>
    <n v="-1"/>
    <n v="-1"/>
    <n v="0"/>
    <m/>
    <m/>
    <s v="Banana River B"/>
    <n v="-1"/>
    <m/>
    <m/>
    <n v="641"/>
    <x v="6"/>
    <s v="Golf Course Pond Reuse"/>
    <x v="0"/>
    <m/>
    <n v="197.31580294922"/>
    <n v="1.8482217563000001"/>
  </r>
  <r>
    <n v="1200000"/>
    <n v="1800000"/>
    <n v="1800000"/>
    <x v="0"/>
    <x v="1"/>
    <s v="BR3-5, BR-7"/>
    <s v="62-304.520 (10), F.A.C."/>
    <n v="0.59"/>
    <n v="0.64"/>
    <s v="Natural Lands"/>
    <n v="6.0804656836899998E-3"/>
    <n v="3725.55305813112"/>
    <n v="7.2799744140769604"/>
    <n v="1.02101207391319"/>
    <n v="4.4265634602950001E-2"/>
    <n v="6.2082288780600002E-3"/>
    <n v="22.653097522743799"/>
    <n v="5100"/>
    <s v="Streams and waterways"/>
    <n v="5100"/>
    <s v="US Air Force                                  Brevard County"/>
    <s v="US Air Force"/>
    <m/>
    <m/>
    <s v="Natural Lands"/>
    <n v="0"/>
    <n v="1"/>
    <n v="4.4265634602950001E-2"/>
    <n v="6.2082288780600002E-3"/>
    <n v="22.653097522743401"/>
    <m/>
    <n v="-1"/>
    <n v="-1"/>
    <n v="-1"/>
    <n v="-1"/>
    <n v="0"/>
    <m/>
    <m/>
    <s v="Banana River B"/>
    <n v="-1"/>
    <m/>
    <m/>
    <n v="641"/>
    <x v="6"/>
    <s v="Golf Course Pond Reuse"/>
    <x v="0"/>
    <m/>
    <n v="36.669099195599898"/>
    <n v="1.8372341899999999E-2"/>
  </r>
  <r>
    <n v="1200000"/>
    <n v="1800000"/>
    <n v="1800000"/>
    <x v="0"/>
    <x v="1"/>
    <s v="BR3-5, BR-7"/>
    <s v="62-304.520 (10), F.A.C."/>
    <n v="0.59"/>
    <n v="0.64"/>
    <s v="Brevard County"/>
    <n v="0.59521668695590002"/>
    <n v="3700.2070449037601"/>
    <n v="9.2002554010173299"/>
    <n v="1.35232014304946"/>
    <n v="5.4761455389417"/>
    <n v="0.80492351524964001"/>
    <n v="2202.4249783185101"/>
    <n v="1200"/>
    <s v="Residential, Medium Density-Two-five dwellingunits per acre"/>
    <n v="1200"/>
    <s v="Brevard County"/>
    <s v="Brevard County"/>
    <m/>
    <m/>
    <m/>
    <n v="0"/>
    <n v="1"/>
    <n v="5.4761455389417"/>
    <n v="0.80492351524964001"/>
    <n v="2202.4249783185101"/>
    <m/>
    <n v="-1"/>
    <n v="-1"/>
    <n v="-1"/>
    <n v="-1"/>
    <n v="0"/>
    <m/>
    <m/>
    <s v="Banana River B"/>
    <n v="-1"/>
    <m/>
    <m/>
    <n v="641"/>
    <x v="6"/>
    <s v="Golf Course Pond Reuse"/>
    <x v="0"/>
    <m/>
    <n v="196.12774607495501"/>
    <n v="1.786232748"/>
  </r>
  <r>
    <n v="1200000"/>
    <n v="1800000"/>
    <n v="1800000"/>
    <x v="0"/>
    <x v="1"/>
    <s v="BR3-5, BR-7"/>
    <s v="62-304.520 (10), F.A.C."/>
    <n v="0.59"/>
    <n v="0.64"/>
    <s v="FDOT District 5"/>
    <n v="1.7640339109000001E-3"/>
    <n v="3700.2070449037601"/>
    <n v="9.2002554010173299"/>
    <n v="1.35232014304946"/>
    <n v="1.6229562516359999E-2"/>
    <n v="2.3855385907300001E-3"/>
    <n v="6.5272907045724198"/>
    <n v="1200"/>
    <s v="Residential, Medium Density-Two-five dwellingunits per acre"/>
    <n v="1200"/>
    <s v="FDOT District 5                                            Brevard County"/>
    <s v="FDOT District 5"/>
    <m/>
    <m/>
    <m/>
    <n v="0"/>
    <n v="1"/>
    <n v="1.6229562516359999E-2"/>
    <n v="2.3855385907300001E-3"/>
    <n v="6.5272907045723096"/>
    <m/>
    <n v="-1"/>
    <n v="-1"/>
    <n v="-1"/>
    <n v="-1"/>
    <n v="0"/>
    <m/>
    <m/>
    <s v="Banana River B"/>
    <n v="-1"/>
    <m/>
    <m/>
    <n v="641"/>
    <x v="6"/>
    <s v="Golf Course Pond Reuse"/>
    <x v="0"/>
    <m/>
    <n v="54.107668606909698"/>
    <n v="5.2938285999999998E-3"/>
  </r>
  <r>
    <n v="1200000"/>
    <n v="1800000"/>
    <n v="1800000"/>
    <x v="0"/>
    <x v="1"/>
    <s v="BR3-5, BR-7"/>
    <s v="62-304.520 (10), F.A.C."/>
    <n v="0.59"/>
    <n v="0.64"/>
    <s v="Natural Lands"/>
    <n v="2.0530183180399999E-3"/>
    <n v="3700.2070449037601"/>
    <n v="9.2002554010173299"/>
    <n v="1.35232014304946"/>
    <n v="1.8888292868940001E-2"/>
    <n v="2.7763380255300001E-3"/>
    <n v="7.5965928437317798"/>
    <n v="5100"/>
    <s v="Streams and waterways"/>
    <n v="5100"/>
    <s v="Brevard County"/>
    <s v="Brevard County"/>
    <m/>
    <m/>
    <s v="Natural Lands"/>
    <n v="0"/>
    <n v="1"/>
    <n v="1.8888292868940001E-2"/>
    <n v="2.7763380255300001E-3"/>
    <n v="7.5965928437310399"/>
    <m/>
    <n v="-1"/>
    <n v="-1"/>
    <n v="-1"/>
    <n v="-1"/>
    <n v="0"/>
    <m/>
    <m/>
    <s v="Banana River B"/>
    <n v="-1"/>
    <m/>
    <m/>
    <n v="641"/>
    <x v="6"/>
    <s v="Golf Course Pond Reuse"/>
    <x v="0"/>
    <m/>
    <n v="47.283747048944001"/>
    <n v="6.1610648000000002E-3"/>
  </r>
  <r>
    <n v="1200000"/>
    <n v="1800000"/>
    <n v="1800000"/>
    <x v="0"/>
    <x v="1"/>
    <s v="BR3-5, BR-7"/>
    <s v="62-304.520 (10), F.A.C."/>
    <n v="0.59"/>
    <n v="0.64"/>
    <s v="FDOT District 5"/>
    <n v="1.872971448306E-2"/>
    <n v="3700.2070449037601"/>
    <n v="9.2002554010173299"/>
    <n v="1.35232014304946"/>
    <n v="0.17231815683233001"/>
    <n v="2.5328570169009999E-2"/>
    <n v="69.303821479273097"/>
    <n v="5100"/>
    <s v="Streams and waterways"/>
    <n v="5100"/>
    <s v="FDOT District 5                                            Brevard County"/>
    <s v="FDOT District 5"/>
    <m/>
    <m/>
    <s v="Natural Lands"/>
    <n v="0"/>
    <n v="1"/>
    <n v="0.17231815683233001"/>
    <n v="2.5328570169009999E-2"/>
    <n v="69.303821479272798"/>
    <m/>
    <n v="-1"/>
    <n v="-1"/>
    <n v="-1"/>
    <n v="-1"/>
    <n v="0"/>
    <m/>
    <m/>
    <s v="Banana River B"/>
    <n v="-1"/>
    <m/>
    <m/>
    <n v="641"/>
    <x v="6"/>
    <s v="Golf Course Pond Reuse"/>
    <x v="0"/>
    <m/>
    <n v="102.68622415580499"/>
    <n v="5.6207478900000003E-2"/>
  </r>
  <r>
    <n v="1200000"/>
    <n v="1800000"/>
    <n v="1800000"/>
    <x v="0"/>
    <x v="1"/>
    <s v="BR3-5, BR-7"/>
    <s v="62-304.520 (10), F.A.C."/>
    <n v="0.59"/>
    <n v="0.64"/>
    <s v="US Air Force"/>
    <n v="8.1263531550990004E-2"/>
    <n v="3830.5437398734098"/>
    <n v="7.2753516268245404"/>
    <n v="0.98738759477991001"/>
    <n v="0.59122076647106003"/>
    <n v="8.0238602961460001E-2"/>
    <n v="311.28351206268098"/>
    <n v="8140"/>
    <s v="Roads and Highways"/>
    <n v="8140"/>
    <s v="US Air Force                                  Brevard County"/>
    <s v="US Air Force"/>
    <m/>
    <m/>
    <m/>
    <n v="0"/>
    <n v="1"/>
    <n v="0.59122076647106003"/>
    <n v="8.0238602961460001E-2"/>
    <n v="311.28351206268201"/>
    <m/>
    <n v="-1"/>
    <n v="-1"/>
    <n v="-1"/>
    <n v="-1"/>
    <n v="0"/>
    <m/>
    <m/>
    <s v="Banana River B"/>
    <n v="-1"/>
    <m/>
    <m/>
    <n v="641"/>
    <x v="6"/>
    <s v="Golf Course Pond Reuse"/>
    <x v="0"/>
    <m/>
    <n v="113.11293122101"/>
    <n v="0.25246026929999998"/>
  </r>
  <r>
    <n v="1200000"/>
    <n v="1800000"/>
    <n v="1800000"/>
    <x v="0"/>
    <x v="1"/>
    <s v="BR3-5, BR-7"/>
    <s v="62-304.520 (10), F.A.C."/>
    <n v="0.59"/>
    <n v="0.64"/>
    <s v="Brevard County"/>
    <n v="2.535263908832E-2"/>
    <n v="3830.7257813890301"/>
    <n v="9.5221877397494303"/>
    <n v="1.39955180977686"/>
    <n v="0.24141258909716001"/>
    <n v="3.5482331918679999E-2"/>
    <n v="97.1190081819055"/>
    <n v="1200"/>
    <s v="Residential, Medium Density-Two-five dwellingunits per acre"/>
    <n v="1200"/>
    <s v="Brevard County"/>
    <s v="Brevard County"/>
    <m/>
    <m/>
    <m/>
    <n v="0"/>
    <n v="1"/>
    <n v="0.24141258909716001"/>
    <n v="3.5482331918679999E-2"/>
    <n v="2366.48238832481"/>
    <m/>
    <n v="-1"/>
    <n v="-1"/>
    <n v="-1"/>
    <n v="-1"/>
    <n v="0"/>
    <m/>
    <m/>
    <s v="Banana River B"/>
    <n v="-1"/>
    <m/>
    <m/>
    <n v="641"/>
    <x v="6"/>
    <s v="Golf Course Pond Reuse"/>
    <x v="0"/>
    <m/>
    <n v="80.481926402128096"/>
    <n v="1.9192882306000001"/>
  </r>
  <r>
    <n v="1200000"/>
    <n v="1800000"/>
    <n v="1800000"/>
    <x v="0"/>
    <x v="1"/>
    <s v="BR3-5, BR-7"/>
    <s v="62-304.520 (10), F.A.C."/>
    <n v="0.59"/>
    <n v="0.64"/>
    <s v="US Air Force"/>
    <n v="0.15821284448216999"/>
    <n v="3861.41123479916"/>
    <n v="7.16816014558239"/>
    <n v="0.96797381131580995"/>
    <n v="1.13409500633634"/>
    <n v="0.15314589007252"/>
    <n v="610.92485517299895"/>
    <n v="8140"/>
    <s v="Roads and Highways"/>
    <n v="8140"/>
    <s v="US Air Force                                  Brevard County"/>
    <s v="US Air Force"/>
    <m/>
    <m/>
    <m/>
    <n v="0"/>
    <n v="1"/>
    <n v="1.13409500633634"/>
    <n v="0.15314589007252"/>
    <n v="610.92485517300304"/>
    <m/>
    <n v="-1"/>
    <n v="-1"/>
    <n v="-1"/>
    <n v="-1"/>
    <n v="0"/>
    <m/>
    <m/>
    <s v="Banana River B"/>
    <n v="-1"/>
    <m/>
    <m/>
    <n v="641"/>
    <x v="6"/>
    <s v="Golf Course Pond Reuse"/>
    <x v="0"/>
    <m/>
    <n v="133.71047811767201"/>
    <n v="0.49547839020000001"/>
  </r>
  <r>
    <n v="1200000"/>
    <n v="1800000"/>
    <n v="1800000"/>
    <x v="0"/>
    <x v="1"/>
    <s v="BR3-5, BR-7"/>
    <s v="62-304.520 (10), F.A.C."/>
    <n v="0.59"/>
    <n v="0.64"/>
    <s v="FDOT District 5"/>
    <n v="0.18221567315497"/>
    <n v="3861.41123479916"/>
    <n v="7.16816014558239"/>
    <n v="0.96797381131580995"/>
    <n v="1.3061511262099299"/>
    <n v="0.17637999962529"/>
    <n v="703.60964747709602"/>
    <n v="8140"/>
    <s v="Roads and Highways"/>
    <n v="8140"/>
    <s v="FDOT District 5          US Air Force                                  Brevard County"/>
    <s v="FDOT District 5"/>
    <m/>
    <m/>
    <m/>
    <n v="0"/>
    <n v="1"/>
    <n v="1.3061511262099299"/>
    <n v="0.17637999962529"/>
    <n v="703.60964747709602"/>
    <m/>
    <n v="-1"/>
    <n v="-1"/>
    <n v="-1"/>
    <n v="-1"/>
    <n v="0"/>
    <m/>
    <m/>
    <s v="Banana River B"/>
    <n v="-1"/>
    <m/>
    <m/>
    <n v="641"/>
    <x v="6"/>
    <s v="Golf Course Pond Reuse"/>
    <x v="0"/>
    <m/>
    <n v="145.361062399339"/>
    <n v="0.57064853810000005"/>
  </r>
  <r>
    <n v="1200000"/>
    <n v="1800000"/>
    <n v="1800000"/>
    <x v="0"/>
    <x v="1"/>
    <s v="BR3-5, BR-7"/>
    <s v="62-304.520 (10), F.A.C."/>
    <n v="0.59"/>
    <n v="0.64"/>
    <s v="FDOT District 5"/>
    <n v="1.0981858216199999E-3"/>
    <n v="3876.8045374857802"/>
    <n v="9.0039157847711895"/>
    <n v="1.18230891684783"/>
    <n v="9.8879726539500001E-3"/>
    <n v="1.2983948892600001E-3"/>
    <n v="4.2574517762822301"/>
    <n v="8140"/>
    <s v="Roads and Highways"/>
    <n v="8140"/>
    <s v="FDOT District 5          US Air Force                                  Brevard County"/>
    <s v="FDOT District 5"/>
    <m/>
    <m/>
    <m/>
    <n v="0"/>
    <n v="1"/>
    <n v="9.8879726539500001E-3"/>
    <n v="1.2983948892600001E-3"/>
    <n v="107.601824343941"/>
    <m/>
    <n v="-1"/>
    <n v="-1"/>
    <n v="-1"/>
    <n v="-1"/>
    <n v="0"/>
    <m/>
    <m/>
    <s v="Banana River B"/>
    <n v="-1"/>
    <m/>
    <m/>
    <n v="641"/>
    <x v="6"/>
    <s v="Golf Course Pond Reuse"/>
    <x v="0"/>
    <m/>
    <n v="19.207704323857801"/>
    <n v="8.7268308500000003E-2"/>
  </r>
  <r>
    <n v="1200000"/>
    <n v="1800000"/>
    <n v="1800000"/>
    <x v="0"/>
    <x v="1"/>
    <s v="BR3-5, BR-7"/>
    <s v="62-304.520 (10), F.A.C."/>
    <n v="0.59"/>
    <n v="0.64"/>
    <s v="FDOT District 5"/>
    <n v="1.3023126431000001E-2"/>
    <n v="3876.8045374857802"/>
    <n v="9.0039157847711895"/>
    <n v="1.18230891684783"/>
    <n v="0.11725913363916"/>
    <n v="1.5397358504600001E-2"/>
    <n v="50.488115639955701"/>
    <n v="8140"/>
    <s v="Roads and Highways"/>
    <n v="8140"/>
    <s v="FDOT District 5          US Air Force                                  Brevard County"/>
    <s v="FDOT District 5"/>
    <m/>
    <m/>
    <m/>
    <n v="0"/>
    <n v="1"/>
    <n v="0.11725913363916"/>
    <n v="1.5397358504600001E-2"/>
    <n v="76.201765262131502"/>
    <m/>
    <n v="-1"/>
    <n v="-1"/>
    <n v="-1"/>
    <n v="-1"/>
    <n v="0"/>
    <m/>
    <m/>
    <s v="Banana River B"/>
    <n v="-1"/>
    <m/>
    <m/>
    <n v="641"/>
    <x v="6"/>
    <s v="Golf Course Pond Reuse"/>
    <x v="0"/>
    <m/>
    <n v="29.537317934976699"/>
    <n v="6.1801918300000001E-2"/>
  </r>
  <r>
    <n v="1200000"/>
    <n v="1800000"/>
    <n v="1800000"/>
    <x v="0"/>
    <x v="1"/>
    <s v="BR3-5, BR-7"/>
    <s v="62-304.520 (10), F.A.C."/>
    <n v="0.59"/>
    <n v="0.64"/>
    <s v="US Air Force"/>
    <n v="0.40602280726998002"/>
    <n v="3775.6018150834002"/>
    <n v="7.3763957763793"/>
    <n v="1.0187668554615901"/>
    <n v="2.9949849206600101"/>
    <n v="0.41364257860812997"/>
    <n v="1532.9804480938201"/>
    <n v="1820"/>
    <s v="Golf Course"/>
    <n v="1820"/>
    <s v="US Air Force                                  Brevard County"/>
    <s v="US Air Force"/>
    <m/>
    <m/>
    <m/>
    <n v="0"/>
    <n v="1"/>
    <n v="2.9949849206600101"/>
    <n v="0.41364257860812997"/>
    <n v="2332.42881670009"/>
    <m/>
    <n v="-1"/>
    <n v="-1"/>
    <n v="-1"/>
    <n v="-1"/>
    <n v="0"/>
    <m/>
    <m/>
    <s v="Banana River B"/>
    <n v="-1"/>
    <m/>
    <m/>
    <n v="641"/>
    <x v="6"/>
    <s v="Golf Course Pond Reuse"/>
    <x v="0"/>
    <m/>
    <n v="166.211424810756"/>
    <n v="1.8916697621"/>
  </r>
  <r>
    <n v="1200000"/>
    <n v="1800000"/>
    <n v="1800000"/>
    <x v="0"/>
    <x v="1"/>
    <s v="BR3-5, BR-7"/>
    <s v="62-304.520 (10), F.A.C."/>
    <n v="0.59"/>
    <n v="0.64"/>
    <s v="Brevard County"/>
    <n v="0.18068283187395001"/>
    <n v="3836.7420271225301"/>
    <n v="9.5360566793148998"/>
    <n v="1.4015532390959899"/>
    <n v="1.7230017257291701"/>
    <n v="0.25323660826196998"/>
    <n v="693.23341463032102"/>
    <n v="1200"/>
    <s v="Residential, Medium Density-Two-five dwellingunits per acre"/>
    <n v="1200"/>
    <s v="Brevard County"/>
    <s v="Brevard County"/>
    <m/>
    <m/>
    <m/>
    <n v="0"/>
    <n v="1"/>
    <n v="1.7230017257291701"/>
    <n v="0.25323660826196998"/>
    <n v="2370.1990063027101"/>
    <m/>
    <n v="-1"/>
    <n v="-1"/>
    <n v="-1"/>
    <n v="-1"/>
    <n v="0"/>
    <m/>
    <m/>
    <s v="Banana River B"/>
    <n v="-1"/>
    <m/>
    <m/>
    <n v="641"/>
    <x v="6"/>
    <s v="Golf Course Pond Reuse"/>
    <x v="0"/>
    <m/>
    <n v="127.791785916945"/>
    <n v="1.9223025193000001"/>
  </r>
  <r>
    <n v="1200000"/>
    <n v="1800000"/>
    <n v="1800000"/>
    <x v="0"/>
    <x v="1"/>
    <s v="BR3-5, BR-7"/>
    <s v="62-304.520 (10), F.A.C."/>
    <n v="0.59"/>
    <n v="0.64"/>
    <s v="FDOT District 5"/>
    <n v="2.927971820193E-2"/>
    <n v="3885.3739175465198"/>
    <n v="8.2291747625648206"/>
    <n v="1.10116436870759"/>
    <n v="0.24094791808238999"/>
    <n v="3.2241782409769999E-2"/>
    <n v="113.762653414922"/>
    <n v="8140"/>
    <s v="Roads and Highways"/>
    <n v="8140"/>
    <s v="FDOT District 5                                            Brevard County"/>
    <s v="FDOT District 5"/>
    <m/>
    <m/>
    <m/>
    <n v="0"/>
    <n v="1"/>
    <n v="0.24094791808238999"/>
    <n v="3.2241782409769999E-2"/>
    <n v="341.503545630519"/>
    <m/>
    <n v="-1"/>
    <n v="-1"/>
    <n v="-1"/>
    <n v="-1"/>
    <n v="0"/>
    <m/>
    <m/>
    <s v="Banana River B"/>
    <n v="-1"/>
    <m/>
    <m/>
    <n v="641"/>
    <x v="6"/>
    <s v="Golf Course Pond Reuse"/>
    <x v="0"/>
    <m/>
    <n v="45.881733174692798"/>
    <n v="0.27696962339999998"/>
  </r>
  <r>
    <n v="1200000"/>
    <n v="1800000"/>
    <n v="1800000"/>
    <x v="0"/>
    <x v="1"/>
    <s v="BR3-5, BR-7"/>
    <s v="62-304.520 (10), F.A.C."/>
    <n v="0.59"/>
    <n v="0.64"/>
    <s v="FDOT District 5"/>
    <n v="7.9575878557029994E-2"/>
    <n v="3885.3739175465198"/>
    <n v="8.2291747625648206"/>
    <n v="1.10116436870759"/>
    <n v="0.65484381153049998"/>
    <n v="8.7626122075610005E-2"/>
    <n v="309.18204301136501"/>
    <n v="8140"/>
    <s v="Roads and Highways"/>
    <n v="8140"/>
    <s v="FDOT District 5          US Air Force                                  Brevard County"/>
    <s v="FDOT District 5"/>
    <m/>
    <m/>
    <m/>
    <n v="0"/>
    <n v="1"/>
    <n v="0.65484381153049998"/>
    <n v="8.7626122075610005E-2"/>
    <n v="948.02736391013696"/>
    <m/>
    <n v="-1"/>
    <n v="-1"/>
    <n v="-1"/>
    <n v="-1"/>
    <n v="0"/>
    <m/>
    <m/>
    <s v="Banana River B"/>
    <n v="-1"/>
    <m/>
    <m/>
    <n v="641"/>
    <x v="6"/>
    <s v="Golf Course Pond Reuse"/>
    <x v="0"/>
    <m/>
    <n v="72.195107329061599"/>
    <n v="0.7688786406"/>
  </r>
  <r>
    <n v="1200000"/>
    <n v="1800000"/>
    <n v="1800000"/>
    <x v="0"/>
    <x v="1"/>
    <s v="BR3-5, BR-7"/>
    <s v="62-304.520 (10), F.A.C."/>
    <n v="0.59"/>
    <n v="0.64"/>
    <s v="US Air Force"/>
    <n v="9.7410739202759999E-2"/>
    <n v="3885.3739175465198"/>
    <n v="8.2291747625648206"/>
    <n v="1.10116436870759"/>
    <n v="0.80160999665015997"/>
    <n v="0.10726523513955"/>
    <n v="378.47714538734198"/>
    <n v="1400"/>
    <s v="Commercial and Services"/>
    <n v="1400"/>
    <s v="US Air Force                                  Brevard County"/>
    <s v="US Air Force"/>
    <m/>
    <m/>
    <m/>
    <n v="0"/>
    <n v="1"/>
    <n v="0.80160999665015997"/>
    <n v="0.10726523513955"/>
    <n v="395.18532303232598"/>
    <m/>
    <n v="-1"/>
    <n v="-1"/>
    <n v="-1"/>
    <n v="-1"/>
    <n v="0"/>
    <m/>
    <m/>
    <s v="Banana River B"/>
    <n v="-1"/>
    <m/>
    <m/>
    <n v="641"/>
    <x v="6"/>
    <s v="Golf Course Pond Reuse"/>
    <x v="0"/>
    <m/>
    <n v="79.742881942016894"/>
    <n v="0.32050715569999999"/>
  </r>
  <r>
    <n v="1200000"/>
    <n v="1800000"/>
    <n v="1800000"/>
    <x v="0"/>
    <x v="1"/>
    <s v="BR3-5, BR-7"/>
    <s v="62-304.520 (10), F.A.C."/>
    <n v="0.59"/>
    <n v="0.64"/>
    <s v="FDOT District 5"/>
    <n v="4.29286963737E-3"/>
    <n v="3885.3739175465198"/>
    <n v="8.2291747625648206"/>
    <n v="1.10116436870759"/>
    <n v="3.5326774478859999E-2"/>
    <n v="4.72715508418E-3"/>
    <n v="16.679403720484199"/>
    <n v="1400"/>
    <s v="Commercial and Services"/>
    <n v="1400"/>
    <s v="FDOT District 5          US Air Force                                  Brevard County"/>
    <s v="FDOT District 5"/>
    <m/>
    <m/>
    <m/>
    <n v="0"/>
    <n v="1"/>
    <n v="3.5326774478859999E-2"/>
    <n v="4.72715508418E-3"/>
    <n v="17.945259360448699"/>
    <m/>
    <n v="-1"/>
    <n v="-1"/>
    <n v="-1"/>
    <n v="-1"/>
    <n v="0"/>
    <m/>
    <m/>
    <s v="Banana River B"/>
    <n v="-1"/>
    <m/>
    <m/>
    <n v="641"/>
    <x v="6"/>
    <s v="Golf Course Pond Reuse"/>
    <x v="0"/>
    <m/>
    <n v="36.601714949554697"/>
    <n v="1.4554143800000001E-2"/>
  </r>
  <r>
    <n v="1200000"/>
    <n v="1800000"/>
    <n v="1800000"/>
    <x v="0"/>
    <x v="1"/>
    <s v="BR3-5, BR-7"/>
    <s v="62-304.520 (10), F.A.C."/>
    <n v="0.59"/>
    <n v="0.64"/>
    <s v="Brevard County"/>
    <n v="0.58141680034433996"/>
    <n v="3830.7257812463199"/>
    <n v="9.5221877393947008"/>
    <n v="1.3995518097247199"/>
    <n v="5.5363599277169797"/>
    <n v="0.81372293512628002"/>
    <n v="2227.2483267288098"/>
    <n v="1200"/>
    <s v="Residential, Medium Density-Two-five dwellingunits per acre"/>
    <n v="1200"/>
    <s v="Brevard County"/>
    <s v="Brevard County"/>
    <m/>
    <m/>
    <m/>
    <n v="0"/>
    <n v="1"/>
    <n v="5.5363599277169797"/>
    <n v="0.81372293512628002"/>
    <n v="2366.4823885011201"/>
    <m/>
    <n v="-1"/>
    <n v="-1"/>
    <n v="-1"/>
    <n v="-1"/>
    <n v="0"/>
    <m/>
    <m/>
    <s v="Banana River B"/>
    <n v="-1"/>
    <m/>
    <m/>
    <n v="641"/>
    <x v="6"/>
    <s v="Golf Course Pond Reuse"/>
    <x v="0"/>
    <m/>
    <n v="201.64375028556799"/>
    <n v="1.9192882307000001"/>
  </r>
  <r>
    <n v="1200000"/>
    <n v="1800000"/>
    <n v="1800000"/>
    <x v="0"/>
    <x v="1"/>
    <s v="BR3-5, BR-7"/>
    <s v="62-304.520 (10), F.A.C."/>
    <n v="0.59"/>
    <n v="0.64"/>
    <s v="Natural Lands"/>
    <n v="0.36347235441856002"/>
    <n v="1768.87120197838"/>
    <n v="0"/>
    <n v="0"/>
    <n v="0"/>
    <n v="0"/>
    <n v="642.93578044627202"/>
    <n v="5300"/>
    <s v="Reservoirs"/>
    <n v="5300"/>
    <s v="US Air Force                                  Brevard County"/>
    <s v="US Air Force"/>
    <m/>
    <m/>
    <s v="Natural Lands"/>
    <n v="0"/>
    <n v="1"/>
    <n v="0"/>
    <n v="0"/>
    <n v="642.93578044626997"/>
    <m/>
    <n v="-1"/>
    <n v="-1"/>
    <n v="-1"/>
    <n v="-1"/>
    <n v="0"/>
    <m/>
    <m/>
    <s v="Banana River B"/>
    <n v="-1"/>
    <m/>
    <m/>
    <n v="641"/>
    <x v="6"/>
    <s v="Golf Course Pond Reuse"/>
    <x v="0"/>
    <m/>
    <n v="158.66166272221699"/>
    <n v="0.52144021119999995"/>
  </r>
  <r>
    <n v="1200000"/>
    <n v="1800000"/>
    <n v="1800000"/>
    <x v="0"/>
    <x v="1"/>
    <s v="BR3-5, BR-7"/>
    <s v="62-304.520 (10), F.A.C."/>
    <n v="0.59"/>
    <n v="0.64"/>
    <s v="FDOT District 5"/>
    <n v="7.3470201870700002E-3"/>
    <n v="3935.7968995512201"/>
    <n v="8.8956588969952293"/>
    <n v="1.1842765067083001"/>
    <n v="6.5356585493550001E-2"/>
    <n v="8.7009034018599996E-3"/>
    <n v="28.91637927323"/>
    <n v="8140"/>
    <s v="Roads and Highways"/>
    <n v="8140"/>
    <s v="FDOT District 5          US Air Force                                  Brevard County"/>
    <s v="FDOT District 5"/>
    <m/>
    <m/>
    <m/>
    <n v="0"/>
    <n v="1"/>
    <n v="6.5356585493550001E-2"/>
    <n v="8.7009034018599996E-3"/>
    <n v="346.43874695141801"/>
    <m/>
    <n v="-1"/>
    <n v="-1"/>
    <n v="-1"/>
    <n v="-1"/>
    <n v="0"/>
    <m/>
    <m/>
    <s v="Banana River B"/>
    <n v="-1"/>
    <m/>
    <m/>
    <n v="641"/>
    <x v="6"/>
    <s v="Golf Course Pond Reuse"/>
    <x v="0"/>
    <m/>
    <n v="101.25108410474"/>
    <n v="0.28097221970000003"/>
  </r>
  <r>
    <n v="1200000"/>
    <n v="1800000"/>
    <n v="1800000"/>
    <x v="0"/>
    <x v="1"/>
    <s v="BR3-5, BR-7"/>
    <s v="62-304.520 (10), F.A.C."/>
    <n v="0.59"/>
    <n v="0.64"/>
    <s v="US Air Force"/>
    <n v="2.3478592492540001E-2"/>
    <n v="3935.7968995512201"/>
    <n v="8.8956588969952293"/>
    <n v="1.1842765067083001"/>
    <n v="0.20885755019523"/>
    <n v="2.7805145499490001E-2"/>
    <n v="92.4069715379852"/>
    <n v="8140"/>
    <s v="Roads and Highways"/>
    <n v="8140"/>
    <s v="US Air Force                                  Brevard County"/>
    <s v="US Air Force"/>
    <m/>
    <m/>
    <m/>
    <n v="0"/>
    <n v="1"/>
    <n v="0.20885755019523"/>
    <n v="2.7805145499490001E-2"/>
    <n v="92.406971537985996"/>
    <m/>
    <n v="-1"/>
    <n v="-1"/>
    <n v="-1"/>
    <n v="-1"/>
    <n v="0"/>
    <m/>
    <m/>
    <s v="Banana River B"/>
    <n v="-1"/>
    <m/>
    <m/>
    <n v="641"/>
    <x v="6"/>
    <s v="Golf Course Pond Reuse"/>
    <x v="0"/>
    <m/>
    <n v="71.567507777222303"/>
    <n v="7.4944826899999997E-2"/>
  </r>
  <r>
    <n v="1200000"/>
    <n v="1800000"/>
    <n v="1800000"/>
    <x v="0"/>
    <x v="1"/>
    <s v="BR3-5, BR-7"/>
    <s v="62-304.520 (10), F.A.C."/>
    <n v="0.59"/>
    <n v="0.64"/>
    <s v="FDOT District 5"/>
    <n v="0.19864911034262001"/>
    <n v="3935.7968995512201"/>
    <n v="8.8956588969952293"/>
    <n v="1.1842765067083001"/>
    <n v="1.7671147257995501"/>
    <n v="0.23525547445726999"/>
    <n v="781.84255258510802"/>
    <n v="8140"/>
    <s v="Roads and Highways"/>
    <n v="8140"/>
    <s v="FDOT District 5          US Air Force                                  Brevard County"/>
    <s v="FDOT District 5"/>
    <m/>
    <m/>
    <m/>
    <n v="0"/>
    <n v="1"/>
    <n v="1.7671147257995501"/>
    <n v="0.23525547445726999"/>
    <n v="781.84255258510802"/>
    <m/>
    <n v="-1"/>
    <n v="-1"/>
    <n v="-1"/>
    <n v="-1"/>
    <n v="0"/>
    <m/>
    <m/>
    <s v="Banana River B"/>
    <n v="-1"/>
    <m/>
    <m/>
    <n v="641"/>
    <x v="6"/>
    <s v="Golf Course Pond Reuse"/>
    <x v="0"/>
    <m/>
    <n v="134.915294234903"/>
    <n v="0.63409777180000004"/>
  </r>
  <r>
    <n v="1200000"/>
    <n v="1800000"/>
    <n v="1800000"/>
    <x v="0"/>
    <x v="1"/>
    <s v="BR3-5, BR-7"/>
    <s v="62-304.520 (10), F.A.C."/>
    <n v="0.59"/>
    <n v="0.64"/>
    <s v="Brevard County"/>
    <n v="1.107315832757E-2"/>
    <n v="3815.11616326991"/>
    <n v="8.1852684331244703"/>
    <n v="1.0952215830918799"/>
    <n v="9.0636773313719998E-2"/>
    <n v="1.212756199335E-2"/>
    <n v="42.245385313993502"/>
    <n v="1200"/>
    <s v="Residential, Medium Density-Two-five dwellingunits per acre"/>
    <n v="1200"/>
    <s v="Brevard County"/>
    <s v="Brevard County"/>
    <m/>
    <m/>
    <m/>
    <n v="0"/>
    <n v="1"/>
    <n v="9.0636773313719998E-2"/>
    <n v="1.212756199335E-2"/>
    <n v="42.245385313992699"/>
    <m/>
    <n v="-1"/>
    <n v="-1"/>
    <n v="-1"/>
    <n v="-1"/>
    <n v="0"/>
    <m/>
    <m/>
    <s v="Banana River B"/>
    <n v="-1"/>
    <m/>
    <m/>
    <n v="641"/>
    <x v="6"/>
    <s v="Golf Course Pond Reuse"/>
    <x v="0"/>
    <m/>
    <n v="101.869043712188"/>
    <n v="3.4262275199999997E-2"/>
  </r>
  <r>
    <n v="1200000"/>
    <n v="1800000"/>
    <n v="1800000"/>
    <x v="0"/>
    <x v="1"/>
    <s v="BR3-5, BR-7"/>
    <s v="62-304.520 (10), F.A.C."/>
    <n v="0.59"/>
    <n v="0.64"/>
    <s v="Brevard County"/>
    <n v="9.1878851707889994E-2"/>
    <n v="3872.5797618647198"/>
    <n v="10.9614823064387"/>
    <n v="2.0653175556585701"/>
    <n v="1.0071284073319999"/>
    <n v="0.18975900542606"/>
    <n v="355.80818166736401"/>
    <n v="1300"/>
    <s v="Residential, High Density"/>
    <n v="1300"/>
    <s v="Brevard County"/>
    <s v="Brevard County"/>
    <m/>
    <m/>
    <m/>
    <n v="0"/>
    <n v="1"/>
    <n v="1.0071284073319999"/>
    <n v="0.18975900542606"/>
    <n v="373.45504613217702"/>
    <m/>
    <n v="-1"/>
    <n v="-1"/>
    <n v="-1"/>
    <n v="-1"/>
    <n v="0"/>
    <m/>
    <m/>
    <s v="Banana River B"/>
    <n v="-1"/>
    <m/>
    <m/>
    <n v="641"/>
    <x v="6"/>
    <s v="Golf Course Pond Reuse"/>
    <x v="0"/>
    <m/>
    <n v="114.971637999042"/>
    <n v="0.30288324909999997"/>
  </r>
  <r>
    <n v="1200000"/>
    <n v="1800000"/>
    <n v="1800000"/>
    <x v="0"/>
    <x v="1"/>
    <s v="BR3-5, BR-7"/>
    <s v="62-304.520 (10), F.A.C."/>
    <n v="0.59"/>
    <n v="0.64"/>
    <s v="Brevard County"/>
    <n v="6.1040708558890003E-2"/>
    <n v="3872.5797618647198"/>
    <n v="10.9614823064387"/>
    <n v="2.0653175556585701"/>
    <n v="0.66909664684084003"/>
    <n v="0.12606844699653"/>
    <n v="236.38501261507099"/>
    <n v="1200"/>
    <s v="Residential, Medium Density-Two-five dwellingunits per acre"/>
    <n v="1200"/>
    <s v="Brevard County"/>
    <s v="Brevard County"/>
    <m/>
    <m/>
    <m/>
    <n v="0"/>
    <n v="1"/>
    <n v="0.66909664684084003"/>
    <n v="0.12606844699653"/>
    <n v="236.38501261507099"/>
    <m/>
    <n v="-1"/>
    <n v="-1"/>
    <n v="-1"/>
    <n v="-1"/>
    <n v="0"/>
    <m/>
    <m/>
    <s v="Banana River B"/>
    <n v="-1"/>
    <m/>
    <m/>
    <n v="641"/>
    <x v="6"/>
    <s v="Golf Course Pond Reuse"/>
    <x v="0"/>
    <m/>
    <n v="109.924355178667"/>
    <n v="0.19171533869999999"/>
  </r>
  <r>
    <n v="1200000"/>
    <n v="1800000"/>
    <n v="1800000"/>
    <x v="0"/>
    <x v="1"/>
    <s v="BR3-5, BR-7"/>
    <s v="62-304.520 (10), F.A.C."/>
    <n v="0.59"/>
    <n v="0.64"/>
    <s v="Natural Lands"/>
    <n v="0.18795679414839001"/>
    <n v="2474.4392513857802"/>
    <n v="4.6976693016561599"/>
    <n v="0.65242393812866994"/>
    <n v="0.88295886190859996"/>
    <n v="0.12262751183633"/>
    <n v="465.087669005419"/>
    <n v="5100"/>
    <s v="Streams and waterways"/>
    <n v="5100"/>
    <s v="US Air Force                                  Brevard County"/>
    <s v="US Air Force"/>
    <m/>
    <m/>
    <s v="Natural Lands"/>
    <n v="0"/>
    <n v="1"/>
    <n v="0.88295886190859996"/>
    <n v="0.12262751183633"/>
    <n v="465.087669005419"/>
    <m/>
    <n v="-1"/>
    <n v="-1"/>
    <n v="-1"/>
    <n v="-1"/>
    <n v="0"/>
    <m/>
    <m/>
    <s v="Banana River B"/>
    <n v="-1"/>
    <m/>
    <m/>
    <n v="641"/>
    <x v="6"/>
    <s v="Golf Course Pond Reuse"/>
    <x v="0"/>
    <m/>
    <n v="125.608705200296"/>
    <n v="0.37720005600000001"/>
  </r>
  <r>
    <n v="1200000"/>
    <n v="1800000"/>
    <n v="1800000"/>
    <x v="0"/>
    <x v="1"/>
    <s v="BR3-5, BR-7"/>
    <s v="62-304.520 (10), F.A.C."/>
    <n v="0.59"/>
    <n v="0.64"/>
    <s v="US Air Force"/>
    <n v="3.3628975693130003E-2"/>
    <n v="2474.4392513857802"/>
    <n v="4.6976693016561599"/>
    <n v="0.65242393812866994"/>
    <n v="0.15797780675977"/>
    <n v="2.1940348756939999E-2"/>
    <n v="83.212857438986802"/>
    <n v="1550"/>
    <s v="Other Light Industrial"/>
    <n v="1550"/>
    <s v="US Air Force                                  Brevard County"/>
    <s v="US Air Force"/>
    <m/>
    <m/>
    <m/>
    <n v="0"/>
    <n v="1"/>
    <n v="0.15797780675977"/>
    <n v="2.1940348756939999E-2"/>
    <n v="704.30009971981599"/>
    <m/>
    <n v="-1"/>
    <n v="-1"/>
    <n v="-1"/>
    <n v="-1"/>
    <n v="0"/>
    <m/>
    <m/>
    <s v="Banana River B"/>
    <n v="-1"/>
    <m/>
    <m/>
    <n v="641"/>
    <x v="6"/>
    <s v="Golf Course Pond Reuse"/>
    <x v="0"/>
    <m/>
    <n v="105.701017348446"/>
    <n v="0.57120851559999997"/>
  </r>
  <r>
    <n v="1200000"/>
    <n v="1800000"/>
    <n v="1800000"/>
    <x v="0"/>
    <x v="1"/>
    <s v="BR3-5, BR-7"/>
    <s v="62-304.520 (10), F.A.C."/>
    <n v="0.59"/>
    <n v="0.64"/>
    <s v="Natural Lands"/>
    <n v="0.14517647546689"/>
    <n v="2474.4392513857802"/>
    <n v="4.6976693016561599"/>
    <n v="0.65242393812866994"/>
    <n v="0.68199107212346999"/>
    <n v="9.4716607847750003E-2"/>
    <n v="359.23036927313001"/>
    <n v="3100"/>
    <s v="Herbaceous Dry Prairie"/>
    <n v="3100"/>
    <s v="US Air Force                                  Brevard County"/>
    <s v="US Air Force"/>
    <m/>
    <m/>
    <s v="Natural Lands"/>
    <n v="0"/>
    <n v="1"/>
    <n v="0.68199107212346999"/>
    <n v="9.4716607847750003E-2"/>
    <n v="359.23036927313001"/>
    <m/>
    <n v="-1"/>
    <n v="-1"/>
    <n v="-1"/>
    <n v="-1"/>
    <n v="0"/>
    <m/>
    <m/>
    <s v="Banana River B"/>
    <n v="-1"/>
    <m/>
    <m/>
    <n v="641"/>
    <x v="6"/>
    <s v="Golf Course Pond Reuse"/>
    <x v="0"/>
    <m/>
    <n v="132.41961748089699"/>
    <n v="0.2913466093"/>
  </r>
  <r>
    <n v="1200000"/>
    <n v="1800000"/>
    <n v="1800000"/>
    <x v="0"/>
    <x v="1"/>
    <s v="BR3-5, BR-7"/>
    <s v="62-304.520 (10), F.A.C."/>
    <n v="0.59"/>
    <n v="0.64"/>
    <s v="Brevard County"/>
    <n v="0.61776345359886997"/>
    <n v="3831.9544941306599"/>
    <n v="9.5251021600579193"/>
    <n v="1.39997540059029"/>
    <n v="5.8842600062794599"/>
    <n v="0.86485363842212004"/>
    <n v="2367.2414423278801"/>
    <n v="1200"/>
    <s v="Residential, Medium Density-Two-five dwellingunits per acre"/>
    <n v="1200"/>
    <s v="Brevard County"/>
    <s v="Brevard County"/>
    <m/>
    <m/>
    <m/>
    <n v="0"/>
    <n v="1"/>
    <n v="5.8842600062794599"/>
    <n v="0.86485363842212004"/>
    <n v="2367.2414423278801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8882399"/>
    <n v="1.9199038462"/>
  </r>
  <r>
    <n v="1200000"/>
    <n v="1800000"/>
    <n v="1800000"/>
    <x v="0"/>
    <x v="1"/>
    <s v="BR3-5, BR-7"/>
    <s v="62-304.520 (10), F.A.C."/>
    <n v="0.59"/>
    <n v="0.64"/>
    <s v="Brevard County"/>
    <n v="0.61776345366790997"/>
    <n v="3830.36859560631"/>
    <n v="9.5213588230092707"/>
    <n v="1.3994319860234501"/>
    <n v="5.88194751011366"/>
    <n v="0.86451793685918998"/>
    <n v="2366.2617324428602"/>
    <n v="1200"/>
    <s v="Residential, Medium Density-Two-five dwellingunits per acre"/>
    <n v="1200"/>
    <s v="Brevard County"/>
    <s v="Brevard County"/>
    <m/>
    <m/>
    <m/>
    <n v="0"/>
    <n v="1"/>
    <n v="5.88194751011366"/>
    <n v="0.86451793685918998"/>
    <n v="2366.2617324428602"/>
    <m/>
    <n v="-1"/>
    <n v="-1"/>
    <n v="-1"/>
    <n v="-1"/>
    <n v="0"/>
    <m/>
    <m/>
    <s v="Banana River B"/>
    <n v="-1"/>
    <m/>
    <m/>
    <n v="641"/>
    <x v="6"/>
    <s v="Golf Course Pond Reuse"/>
    <x v="0"/>
    <m/>
    <n v="200"/>
    <n v="1.9191092721"/>
  </r>
  <r>
    <n v="1200000"/>
    <n v="1800000"/>
    <n v="1800000"/>
    <x v="0"/>
    <x v="1"/>
    <s v="BR3-5, BR-7"/>
    <s v="62-304.520 (10), F.A.C."/>
    <n v="0.59"/>
    <n v="0.64"/>
    <s v="US Air Force"/>
    <n v="0.61776345373694996"/>
    <n v="3774.3267843101398"/>
    <n v="7.3739048013203199"/>
    <n v="1.01842343420668"/>
    <n v="4.5553288975911403"/>
    <n v="0.62914477808215996"/>
    <n v="2331.6411498073198"/>
    <n v="1820"/>
    <s v="Golf Course"/>
    <n v="1820"/>
    <s v="US Air Force                                  Brevard County"/>
    <s v="US Air Force"/>
    <m/>
    <m/>
    <m/>
    <n v="0"/>
    <n v="1"/>
    <n v="4.5553288975911403"/>
    <n v="0.62914477808215996"/>
    <n v="2331.6411498073198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117499"/>
    <n v="1.8910309406000001"/>
  </r>
  <r>
    <n v="1200000"/>
    <n v="1800000"/>
    <n v="1800000"/>
    <x v="0"/>
    <x v="1"/>
    <s v="BR3-5, BR-7"/>
    <s v="62-304.520 (10), F.A.C."/>
    <n v="0.59"/>
    <n v="0.64"/>
    <s v="Brevard County"/>
    <n v="9.7610053024500005E-3"/>
    <n v="3883.4184715124902"/>
    <n v="8.28846924908148"/>
    <n v="1.0995483288758501"/>
    <n v="8.0903792289519993E-2"/>
    <n v="1.0732697068459999E-2"/>
    <n v="37.906068292089003"/>
    <n v="8140"/>
    <s v="Roads and Highways"/>
    <n v="8140"/>
    <s v="Brevard County"/>
    <s v="Brevard County"/>
    <m/>
    <m/>
    <m/>
    <n v="0"/>
    <n v="1"/>
    <n v="8.0903792289519993E-2"/>
    <n v="1.0732697068459999E-2"/>
    <n v="37.906068292089302"/>
    <m/>
    <n v="-1"/>
    <n v="-1"/>
    <n v="-1"/>
    <n v="-1"/>
    <n v="0"/>
    <m/>
    <m/>
    <s v="Banana River B"/>
    <n v="-1"/>
    <m/>
    <m/>
    <n v="641"/>
    <x v="6"/>
    <s v="Golf Course Pond Reuse"/>
    <x v="0"/>
    <m/>
    <n v="99.105116642894401"/>
    <n v="3.0742958899999999E-2"/>
  </r>
  <r>
    <n v="1200000"/>
    <n v="1800000"/>
    <n v="1800000"/>
    <x v="0"/>
    <x v="1"/>
    <s v="BR3-5, BR-7"/>
    <s v="62-304.520 (10), F.A.C."/>
    <n v="0.59"/>
    <n v="0.64"/>
    <s v="FDOT District 5"/>
    <n v="0.11412618998266"/>
    <n v="3883.4184715124902"/>
    <n v="8.28846924908148"/>
    <n v="1.0995483288758501"/>
    <n v="0.94593141618609999"/>
    <n v="0.12548726147639999"/>
    <n v="443.19975426200602"/>
    <n v="8140"/>
    <s v="Roads and Highways"/>
    <n v="8140"/>
    <s v="FDOT District 5                                            Brevard County"/>
    <s v="FDOT District 5"/>
    <m/>
    <m/>
    <m/>
    <n v="0"/>
    <n v="1"/>
    <n v="0.94593141618609999"/>
    <n v="0.12548726147639999"/>
    <n v="443.19975426200602"/>
    <m/>
    <n v="-1"/>
    <n v="-1"/>
    <n v="-1"/>
    <n v="-1"/>
    <n v="0"/>
    <m/>
    <m/>
    <s v="Banana River B"/>
    <n v="-1"/>
    <m/>
    <m/>
    <n v="641"/>
    <x v="6"/>
    <s v="Golf Course Pond Reuse"/>
    <x v="0"/>
    <m/>
    <n v="119.786549762421"/>
    <n v="0.35944830030000002"/>
  </r>
  <r>
    <n v="1200000"/>
    <n v="1800000"/>
    <n v="1800000"/>
    <x v="0"/>
    <x v="1"/>
    <s v="BR3-5, BR-7"/>
    <s v="62-304.520 (10), F.A.C."/>
    <n v="0.59"/>
    <n v="0.64"/>
    <s v="FDOT District 5"/>
    <n v="0.46608943966629002"/>
    <n v="3883.4184715124902"/>
    <n v="8.28846924908148"/>
    <n v="1.0995483288758501"/>
    <n v="3.86316798799567"/>
    <n v="0.51248786449174999"/>
    <n v="1810.02033937698"/>
    <n v="8140"/>
    <s v="Roads and Highways"/>
    <n v="8140"/>
    <s v="FDOT District 5          US Air Force                                  Brevard County"/>
    <s v="FDOT District 5"/>
    <m/>
    <m/>
    <m/>
    <n v="0"/>
    <n v="1"/>
    <n v="3.86316798799567"/>
    <n v="0.51248786449174999"/>
    <n v="1810.02033937698"/>
    <m/>
    <n v="-1"/>
    <n v="-1"/>
    <n v="-1"/>
    <n v="-1"/>
    <n v="0"/>
    <m/>
    <m/>
    <s v="Banana River B"/>
    <n v="-1"/>
    <m/>
    <m/>
    <n v="641"/>
    <x v="6"/>
    <s v="Golf Course Pond Reuse"/>
    <x v="0"/>
    <m/>
    <n v="175.45405025272001"/>
    <n v="1.4679808105000001"/>
  </r>
  <r>
    <n v="1200000"/>
    <n v="1800000"/>
    <n v="1800000"/>
    <x v="0"/>
    <x v="1"/>
    <s v="BR3-5, BR-7"/>
    <s v="62-304.520 (10), F.A.C."/>
    <n v="0.59"/>
    <n v="0.64"/>
    <s v="Brevard County"/>
    <n v="2.7781044304780001E-2"/>
    <n v="3883.4184715124902"/>
    <n v="8.28846924908148"/>
    <n v="1.0995483288758501"/>
    <n v="0.23026233142753999"/>
    <n v="3.054660083974E-2"/>
    <n v="107.885420611093"/>
    <n v="1200"/>
    <s v="Residential, Medium Density-Two-five dwellingunits per acre"/>
    <n v="1200"/>
    <s v="Brevard County"/>
    <s v="Brevard County"/>
    <m/>
    <m/>
    <m/>
    <n v="0"/>
    <n v="1"/>
    <n v="0.23026233142753999"/>
    <n v="3.054660083974E-2"/>
    <n v="107.88542061109401"/>
    <m/>
    <n v="-1"/>
    <n v="-1"/>
    <n v="-1"/>
    <n v="-1"/>
    <n v="0"/>
    <m/>
    <m/>
    <s v="Banana River B"/>
    <n v="-1"/>
    <m/>
    <m/>
    <n v="641"/>
    <x v="6"/>
    <s v="Golf Course Pond Reuse"/>
    <x v="0"/>
    <m/>
    <n v="104.48124034984301"/>
    <n v="8.7498313600000002E-2"/>
  </r>
  <r>
    <n v="1200000"/>
    <n v="1800000"/>
    <n v="1800000"/>
    <x v="0"/>
    <x v="1"/>
    <s v="BR3-5, BR-7"/>
    <s v="62-304.520 (10), F.A.C."/>
    <n v="0.59"/>
    <n v="0.64"/>
    <s v="FDOT District 5"/>
    <n v="5.7743426849999997E-6"/>
    <n v="3883.4184715124902"/>
    <n v="8.28846924908148"/>
    <n v="1.0995483288758501"/>
    <n v="4.7860461769999997E-5"/>
    <n v="6.3491688496479998E-6"/>
    <n v="2.2424189043769999E-2"/>
    <n v="1200"/>
    <s v="Residential, Medium Density-Two-five dwellingunits per acre"/>
    <n v="1200"/>
    <s v="FDOT District 5                                            Brevard County"/>
    <s v="FDOT District 5"/>
    <m/>
    <m/>
    <m/>
    <n v="0"/>
    <n v="1"/>
    <n v="4.7860461769999997E-5"/>
    <n v="6.3491688496479998E-6"/>
    <n v="2.2424189045490001E-2"/>
    <m/>
    <n v="-1"/>
    <n v="-1"/>
    <n v="-1"/>
    <n v="-1"/>
    <n v="0"/>
    <m/>
    <m/>
    <s v="Banana River B"/>
    <n v="-1"/>
    <m/>
    <m/>
    <n v="641"/>
    <x v="6"/>
    <s v="Golf Course Pond Reuse"/>
    <x v="0"/>
    <m/>
    <n v="1.7466130230344401"/>
    <n v="1.81867E-5"/>
  </r>
  <r>
    <n v="1200000"/>
    <n v="1800000"/>
    <n v="1800000"/>
    <x v="0"/>
    <x v="1"/>
    <s v="BR3-5, BR-7"/>
    <s v="62-304.520 (10), F.A.C."/>
    <n v="0.59"/>
    <n v="0.64"/>
    <s v="US Air Force"/>
    <n v="0.48134003017424998"/>
    <n v="2944.0655962784399"/>
    <n v="5.7518466246205797"/>
    <n v="0.79434730935866005"/>
    <n v="2.7685940278525698"/>
    <n v="0.38235115785552998"/>
    <n v="1417.0966229476501"/>
    <n v="1820"/>
    <s v="Golf Course"/>
    <n v="1820"/>
    <s v="US Air Force                                  Brevard County"/>
    <s v="US Air Force"/>
    <m/>
    <m/>
    <m/>
    <n v="0"/>
    <n v="1"/>
    <n v="2.7685940278525698"/>
    <n v="0.38235115785552998"/>
    <n v="1417.0966229476501"/>
    <m/>
    <n v="-1"/>
    <n v="-1"/>
    <n v="-1"/>
    <n v="-1"/>
    <n v="0"/>
    <m/>
    <m/>
    <s v="Banana River B"/>
    <n v="-1"/>
    <m/>
    <m/>
    <n v="641"/>
    <x v="6"/>
    <s v="Golf Course Pond Reuse"/>
    <x v="0"/>
    <m/>
    <n v="172.63670853212599"/>
    <n v="1.1493078856000001"/>
  </r>
  <r>
    <n v="1200000"/>
    <n v="1800000"/>
    <n v="1800000"/>
    <x v="0"/>
    <x v="1"/>
    <s v="BR3-5, BR-7"/>
    <s v="62-304.520 (10), F.A.C."/>
    <n v="0.59"/>
    <n v="0.64"/>
    <s v="Natural Lands"/>
    <n v="0.12937815437318001"/>
    <n v="2944.0655962784399"/>
    <n v="5.7518466246205797"/>
    <n v="0.79434730935866005"/>
    <n v="0.74416330053102997"/>
    <n v="0.10277118881612"/>
    <n v="380.89777320008898"/>
    <n v="5100"/>
    <s v="Streams and waterways"/>
    <n v="5100"/>
    <s v="US Air Force                                  Brevard County"/>
    <s v="US Air Force"/>
    <m/>
    <m/>
    <s v="Natural Lands"/>
    <n v="0"/>
    <n v="1"/>
    <n v="0.74416330053102997"/>
    <n v="0.10277118881612"/>
    <n v="380.89777320008898"/>
    <m/>
    <n v="-1"/>
    <n v="-1"/>
    <n v="-1"/>
    <n v="-1"/>
    <n v="0"/>
    <m/>
    <m/>
    <s v="Banana River B"/>
    <n v="-1"/>
    <m/>
    <m/>
    <n v="641"/>
    <x v="6"/>
    <s v="Golf Course Pond Reuse"/>
    <x v="0"/>
    <m/>
    <n v="133.02876601760599"/>
    <n v="0.30891952410000001"/>
  </r>
  <r>
    <n v="1200000"/>
    <n v="1800000"/>
    <n v="1800000"/>
    <x v="0"/>
    <x v="1"/>
    <s v="BR3-5, BR-7"/>
    <s v="62-304.520 (10), F.A.C."/>
    <n v="0.59"/>
    <n v="0.64"/>
    <s v="Natural Lands"/>
    <n v="7.0452690514299999E-3"/>
    <n v="2944.0655962784399"/>
    <n v="5.7518466246205797"/>
    <n v="0.79434730935866005"/>
    <n v="4.0523307013020003E-2"/>
    <n v="5.59639051471E-3"/>
    <n v="20.741734230849101"/>
    <n v="3100"/>
    <s v="Herbaceous Dry Prairie"/>
    <n v="3100"/>
    <s v="US Air Force                                  Brevard County"/>
    <s v="US Air Force"/>
    <m/>
    <m/>
    <s v="Natural Lands"/>
    <n v="0"/>
    <n v="1"/>
    <n v="4.0523307013020003E-2"/>
    <n v="5.59639051471E-3"/>
    <n v="20.741734230849801"/>
    <m/>
    <n v="-1"/>
    <n v="-1"/>
    <n v="-1"/>
    <n v="-1"/>
    <n v="0"/>
    <m/>
    <m/>
    <s v="Banana River B"/>
    <n v="-1"/>
    <m/>
    <m/>
    <n v="641"/>
    <x v="6"/>
    <s v="Golf Course Pond Reuse"/>
    <x v="0"/>
    <m/>
    <n v="47.363720587987899"/>
    <n v="1.68221689E-2"/>
  </r>
  <r>
    <n v="1200000"/>
    <n v="1800000"/>
    <n v="1800000"/>
    <x v="0"/>
    <x v="1"/>
    <s v="BR3-5, BR-7"/>
    <s v="62-304.520 (10), F.A.C."/>
    <n v="0.59"/>
    <n v="0.64"/>
    <s v="Brevard County"/>
    <n v="0.38728009864203999"/>
    <n v="3830.3685957490002"/>
    <n v="9.5213588233639701"/>
    <n v="1.3994319860755899"/>
    <n v="3.6874327843186698"/>
    <n v="0.54197215761018003"/>
    <n v="1483.4255275970499"/>
    <n v="1200"/>
    <s v="Residential, Medium Density-Two-five dwellingunits per acre"/>
    <n v="1200"/>
    <s v="Brevard County"/>
    <s v="Brevard County"/>
    <m/>
    <m/>
    <m/>
    <n v="0"/>
    <n v="1"/>
    <n v="3.6874327843186698"/>
    <n v="0.54197215761018003"/>
    <n v="2366.2617315613602"/>
    <m/>
    <n v="-1"/>
    <n v="-1"/>
    <n v="-1"/>
    <n v="-1"/>
    <n v="0"/>
    <m/>
    <m/>
    <s v="Banana River B"/>
    <n v="-1"/>
    <m/>
    <m/>
    <n v="641"/>
    <x v="6"/>
    <s v="Golf Course Pond Reuse"/>
    <x v="0"/>
    <m/>
    <n v="162.721115925541"/>
    <n v="1.9191092713"/>
  </r>
  <r>
    <n v="1200000"/>
    <n v="1800000"/>
    <n v="1800000"/>
    <x v="0"/>
    <x v="1"/>
    <s v="BR3-5, BR-7"/>
    <s v="62-304.520 (10), F.A.C."/>
    <n v="0.59"/>
    <n v="0.64"/>
    <s v="US Air Force"/>
    <n v="8.109915934893E-2"/>
    <n v="3094.7890329553702"/>
    <n v="6.0179577855284796"/>
    <n v="0.83131076590724995"/>
    <n v="0.48805131740376001"/>
    <n v="6.7418604272799998E-2"/>
    <n v="250.984788934997"/>
    <n v="1840"/>
    <s v="Marinas and Fish Camps"/>
    <n v="1840"/>
    <s v="US Air Force                                  Brevard County"/>
    <s v="US Air Force"/>
    <m/>
    <m/>
    <m/>
    <n v="0"/>
    <n v="1"/>
    <n v="0.48805131740376001"/>
    <n v="6.7418604272799998E-2"/>
    <n v="499.78430704924301"/>
    <m/>
    <n v="-1"/>
    <n v="-1"/>
    <n v="-1"/>
    <n v="-1"/>
    <n v="0"/>
    <m/>
    <m/>
    <s v="Banana River B"/>
    <n v="-1"/>
    <m/>
    <m/>
    <n v="641"/>
    <x v="6"/>
    <s v="Golf Course Pond Reuse"/>
    <x v="0"/>
    <m/>
    <n v="83.266432993064996"/>
    <n v="0.40534007059999999"/>
  </r>
  <r>
    <n v="1200000"/>
    <n v="1800000"/>
    <n v="1800000"/>
    <x v="0"/>
    <x v="1"/>
    <s v="BR3-5, BR-7"/>
    <s v="62-304.520 (10), F.A.C."/>
    <n v="0.59"/>
    <n v="0.64"/>
    <s v="Natural Lands"/>
    <n v="8.2706789755829999E-2"/>
    <n v="3094.7890329553702"/>
    <n v="6.0179577855284796"/>
    <n v="0.83131076590724995"/>
    <n v="0.49772596932716001"/>
    <n v="6.8755044737640006E-2"/>
    <n v="255.96006588728801"/>
    <n v="5100"/>
    <s v="Streams and waterways"/>
    <n v="5100"/>
    <s v="US Air Force                                  Brevard County"/>
    <s v="US Air Force"/>
    <m/>
    <m/>
    <s v="Natural Lands"/>
    <n v="0"/>
    <n v="1"/>
    <n v="0.49772596932716001"/>
    <n v="6.8755044737640006E-2"/>
    <n v="255.96006588728901"/>
    <m/>
    <n v="-1"/>
    <n v="-1"/>
    <n v="-1"/>
    <n v="-1"/>
    <n v="0"/>
    <m/>
    <m/>
    <s v="Banana River B"/>
    <n v="-1"/>
    <m/>
    <m/>
    <n v="641"/>
    <x v="6"/>
    <s v="Golf Course Pond Reuse"/>
    <x v="0"/>
    <m/>
    <n v="114.187679820554"/>
    <n v="0.20759129430000001"/>
  </r>
  <r>
    <n v="1200000"/>
    <n v="1800000"/>
    <n v="1800000"/>
    <x v="0"/>
    <x v="1"/>
    <s v="BR3-5, BR-7"/>
    <s v="62-304.520 (10), F.A.C."/>
    <n v="0.59"/>
    <n v="0.64"/>
    <s v="US Air Force"/>
    <n v="1.741534572819E-2"/>
    <n v="3094.7890329553702"/>
    <n v="6.0179577855284796"/>
    <n v="0.83131076590724995"/>
    <n v="0.10480481541264"/>
    <n v="1.447756439584E-2"/>
    <n v="53.8968209647349"/>
    <n v="1550"/>
    <s v="Other Light Industrial"/>
    <n v="1550"/>
    <s v="US Air Force                                  Brevard County"/>
    <s v="US Air Force"/>
    <m/>
    <m/>
    <m/>
    <n v="0"/>
    <n v="1"/>
    <n v="0.10480481541264"/>
    <n v="1.447756439584E-2"/>
    <n v="533.20821843564897"/>
    <m/>
    <n v="-1"/>
    <n v="-1"/>
    <n v="-1"/>
    <n v="-1"/>
    <n v="0"/>
    <m/>
    <m/>
    <s v="Banana River B"/>
    <n v="-1"/>
    <m/>
    <m/>
    <n v="641"/>
    <x v="6"/>
    <s v="Golf Course Pond Reuse"/>
    <x v="0"/>
    <m/>
    <n v="70.393161238207696"/>
    <n v="0.43244786569999999"/>
  </r>
  <r>
    <n v="1200000"/>
    <n v="1800000"/>
    <n v="1800000"/>
    <x v="0"/>
    <x v="1"/>
    <s v="BR3-5, BR-7"/>
    <s v="62-304.520 (10), F.A.C."/>
    <n v="0.59"/>
    <n v="0.64"/>
    <s v="Natural Lands"/>
    <n v="0.20127219141850999"/>
    <n v="3094.7890329553702"/>
    <n v="6.0179577855284796"/>
    <n v="0.83131076590724995"/>
    <n v="1.2112475513574099"/>
    <n v="0.16731973960395"/>
    <n v="622.89497064090904"/>
    <n v="3100"/>
    <s v="Herbaceous Dry Prairie"/>
    <n v="3100"/>
    <s v="US Air Force                                  Brevard County"/>
    <s v="US Air Force"/>
    <m/>
    <m/>
    <s v="Natural Lands"/>
    <n v="0"/>
    <n v="1"/>
    <n v="1.2112475513574099"/>
    <n v="0.16731973960395"/>
    <n v="622.89497064090904"/>
    <m/>
    <n v="-1"/>
    <n v="-1"/>
    <n v="-1"/>
    <n v="-1"/>
    <n v="0"/>
    <m/>
    <m/>
    <s v="Banana River B"/>
    <n v="-1"/>
    <m/>
    <m/>
    <n v="641"/>
    <x v="6"/>
    <s v="Golf Course Pond Reuse"/>
    <x v="0"/>
    <m/>
    <n v="125.074823787328"/>
    <n v="0.50518651309999996"/>
  </r>
  <r>
    <n v="1200000"/>
    <n v="1800000"/>
    <n v="1800000"/>
    <x v="0"/>
    <x v="1"/>
    <s v="BR3-5, BR-7"/>
    <s v="62-304.520 (10), F.A.C."/>
    <n v="0.59"/>
    <n v="0.64"/>
    <s v="US Air Force"/>
    <n v="0.52457086000332998"/>
    <n v="3150.1544709157001"/>
    <n v="4.9326735884137696"/>
    <n v="0.68602773166386"/>
    <n v="2.5875368263899601"/>
    <n v="0.35987015718505"/>
    <n v="1652.4792399516"/>
    <n v="1820"/>
    <s v="Golf Course"/>
    <n v="1820"/>
    <s v="US Air Force                                  Brevard County"/>
    <s v="US Air Force"/>
    <m/>
    <m/>
    <m/>
    <n v="0"/>
    <n v="1"/>
    <n v="2.5875368263899601"/>
    <n v="0.35987015718505"/>
    <n v="1652.4792399516"/>
    <m/>
    <n v="-1"/>
    <n v="-1"/>
    <n v="-1"/>
    <n v="-1"/>
    <n v="0"/>
    <m/>
    <m/>
    <s v="Banana River B"/>
    <n v="-1"/>
    <m/>
    <m/>
    <n v="641"/>
    <x v="6"/>
    <s v="Golf Course Pond Reuse"/>
    <x v="0"/>
    <m/>
    <n v="191.10390209245099"/>
    <n v="1.3402102514000001"/>
  </r>
  <r>
    <n v="1200000"/>
    <n v="1800000"/>
    <n v="1800000"/>
    <x v="0"/>
    <x v="1"/>
    <s v="BR3-5, BR-7"/>
    <s v="62-304.520 (10), F.A.C."/>
    <n v="0.59"/>
    <n v="0.64"/>
    <s v="Brevard County"/>
    <n v="0.34416249653517"/>
    <n v="3830.3685954636098"/>
    <n v="9.5213588226545802"/>
    <n v="1.39943198597132"/>
    <n v="3.27689462281199"/>
    <n v="0.48163200602306"/>
    <n v="1318.2692184646801"/>
    <n v="1200"/>
    <s v="Residential, Medium Density-Two-five dwellingunits per acre"/>
    <n v="1200"/>
    <s v="Brevard County"/>
    <s v="Brevard County"/>
    <m/>
    <m/>
    <m/>
    <n v="0"/>
    <n v="1"/>
    <n v="3.27689462281199"/>
    <n v="0.48163200602306"/>
    <n v="2366.26173209026"/>
    <m/>
    <n v="-1"/>
    <n v="-1"/>
    <n v="-1"/>
    <n v="-1"/>
    <n v="0"/>
    <m/>
    <m/>
    <s v="Banana River B"/>
    <n v="-1"/>
    <m/>
    <m/>
    <n v="641"/>
    <x v="6"/>
    <s v="Golf Course Pond Reuse"/>
    <x v="0"/>
    <m/>
    <n v="155.74148613711401"/>
    <n v="1.9191092718"/>
  </r>
  <r>
    <n v="1200000"/>
    <n v="1800000"/>
    <n v="1800000"/>
    <x v="0"/>
    <x v="1"/>
    <s v="BR3-5, BR-7"/>
    <s v="62-304.520 (10), F.A.C."/>
    <n v="0.59"/>
    <n v="0.64"/>
    <s v="Natural Lands"/>
    <n v="0.38213250262276999"/>
    <n v="1620.1252064170801"/>
    <n v="0"/>
    <n v="0"/>
    <n v="0"/>
    <n v="0"/>
    <n v="619.10249969039"/>
    <n v="5300"/>
    <s v="Reservoirs"/>
    <n v="5300"/>
    <s v="US Air Force                                  Brevard County"/>
    <s v="US Air Force"/>
    <m/>
    <m/>
    <s v="Natural Lands"/>
    <n v="0"/>
    <n v="1"/>
    <n v="0"/>
    <n v="0"/>
    <n v="619.10249969039"/>
    <m/>
    <n v="-1"/>
    <n v="-1"/>
    <n v="-1"/>
    <n v="-1"/>
    <n v="0"/>
    <m/>
    <m/>
    <s v="Banana River B"/>
    <n v="-1"/>
    <m/>
    <m/>
    <n v="641"/>
    <x v="6"/>
    <s v="Golf Course Pond Reuse"/>
    <x v="0"/>
    <m/>
    <n v="160.59721208801699"/>
    <n v="0.50211070530000002"/>
  </r>
  <r>
    <n v="1200000"/>
    <n v="1800000"/>
    <n v="1800000"/>
    <x v="0"/>
    <x v="1"/>
    <s v="BR3-5, BR-7"/>
    <s v="62-304.520 (10), F.A.C."/>
    <n v="0.59"/>
    <n v="0.64"/>
    <s v="Natural Lands"/>
    <n v="1.9488949660939999E-2"/>
    <n v="1620.1252064170801"/>
    <n v="0"/>
    <n v="0"/>
    <n v="0"/>
    <n v="0"/>
    <n v="31.5745385922841"/>
    <n v="3100"/>
    <s v="Herbaceous Dry Prairie"/>
    <n v="3100"/>
    <s v="US Air Force                                  Brevard County"/>
    <s v="US Air Force"/>
    <m/>
    <m/>
    <s v="Natural Lands"/>
    <n v="0"/>
    <n v="1"/>
    <n v="0"/>
    <n v="0"/>
    <n v="31.574538592283801"/>
    <m/>
    <n v="-1"/>
    <n v="-1"/>
    <n v="-1"/>
    <n v="-1"/>
    <n v="0"/>
    <m/>
    <m/>
    <s v="Banana River B"/>
    <n v="-1"/>
    <m/>
    <m/>
    <n v="641"/>
    <x v="6"/>
    <s v="Golf Course Pond Reuse"/>
    <x v="0"/>
    <m/>
    <n v="47.941259618615703"/>
    <n v="2.5607898300000001E-2"/>
  </r>
  <r>
    <n v="1200000"/>
    <n v="1800000"/>
    <n v="1800000"/>
    <x v="0"/>
    <x v="1"/>
    <s v="BR3-5, BR-7"/>
    <s v="62-304.520 (10), F.A.C."/>
    <n v="0.59"/>
    <n v="0.64"/>
    <s v="Brevard County"/>
    <n v="0.617763453829"/>
    <n v="3833.68478785258"/>
    <n v="9.5292116769291795"/>
    <n v="1.4005728825842101"/>
    <n v="5.8867987178074799"/>
    <n v="0.86522274128446996"/>
    <n v="2368.3103554355398"/>
    <n v="1200"/>
    <s v="Residential, Medium Density-Two-five dwellingunits per acre"/>
    <n v="1200"/>
    <s v="Brevard County"/>
    <s v="Brevard County"/>
    <m/>
    <m/>
    <m/>
    <n v="0"/>
    <n v="1"/>
    <n v="5.8867987178074799"/>
    <n v="0.86522274128446996"/>
    <n v="2368.3103554355398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26077"/>
    <n v="1.9207707668"/>
  </r>
  <r>
    <n v="1200000"/>
    <n v="1800000"/>
    <n v="1800000"/>
    <x v="0"/>
    <x v="1"/>
    <s v="BR3-5, BR-7"/>
    <s v="62-304.520 (10), F.A.C."/>
    <n v="0.59"/>
    <n v="0.64"/>
    <s v="Brevard County"/>
    <n v="0.61776345378298003"/>
    <n v="3831.6274992170302"/>
    <n v="9.5243428756418993"/>
    <n v="1.39986562677233"/>
    <n v="5.8837909498698702"/>
    <n v="0.86478582442694996"/>
    <n v="2367.0394375261599"/>
    <n v="1200"/>
    <s v="Residential, Medium Density-Two-five dwellingunits per acre"/>
    <n v="1200"/>
    <s v="Brevard County"/>
    <s v="Brevard County"/>
    <m/>
    <m/>
    <m/>
    <n v="0"/>
    <n v="1"/>
    <n v="5.8837909498698702"/>
    <n v="0.86478582442694996"/>
    <n v="2367.0394375261599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8626"/>
    <n v="1.9197400142000001"/>
  </r>
  <r>
    <n v="1200000"/>
    <n v="1800000"/>
    <n v="1800000"/>
    <x v="0"/>
    <x v="1"/>
    <s v="BR3-5, BR-7"/>
    <s v="62-304.520 (10), F.A.C."/>
    <n v="0.59"/>
    <n v="0.64"/>
    <s v="US Air Force"/>
    <n v="0.61776345366790997"/>
    <n v="3936.36100726631"/>
    <n v="7.1727270218527703"/>
    <n v="0.96199129548609996"/>
    <n v="4.4310486172369297"/>
    <n v="0.59428306509796003"/>
    <n v="2431.7399707325399"/>
    <n v="1400"/>
    <s v="Commercial and Services"/>
    <n v="1400"/>
    <s v="US Air Force                                  Brevard County"/>
    <s v="US Air Force"/>
    <m/>
    <m/>
    <m/>
    <n v="0"/>
    <n v="1"/>
    <n v="4.4310486172369297"/>
    <n v="0.59428306509796003"/>
    <n v="2431.7399707325399"/>
    <m/>
    <n v="-1"/>
    <n v="-1"/>
    <n v="-1"/>
    <n v="-1"/>
    <n v="0"/>
    <m/>
    <m/>
    <s v="Banana River B"/>
    <n v="-1"/>
    <m/>
    <m/>
    <n v="641"/>
    <x v="6"/>
    <s v="Golf Course Pond Reuse"/>
    <x v="0"/>
    <m/>
    <n v="200"/>
    <n v="1.9722140882000001"/>
  </r>
  <r>
    <n v="1200000"/>
    <n v="1800000"/>
    <n v="1800000"/>
    <x v="0"/>
    <x v="1"/>
    <s v="BR3-5, BR-7"/>
    <s v="62-304.520 (10), F.A.C."/>
    <n v="0.59"/>
    <n v="0.64"/>
    <s v="US Air Force"/>
    <n v="0.32684428615714001"/>
    <n v="3859.97566574967"/>
    <n v="7.1734637047968404"/>
    <n v="0.96910812403588997"/>
    <n v="2.34460562386848"/>
    <n v="0.31674745300959001"/>
    <n v="1261.61099105588"/>
    <n v="8140"/>
    <s v="Roads and Highways"/>
    <n v="8140"/>
    <s v="US Air Force                                  Brevard County"/>
    <s v="US Air Force"/>
    <m/>
    <m/>
    <m/>
    <n v="0"/>
    <n v="1"/>
    <n v="2.34460562386848"/>
    <n v="0.31674745300959001"/>
    <n v="1261.61099105588"/>
    <m/>
    <n v="-1"/>
    <n v="-1"/>
    <n v="-1"/>
    <n v="-1"/>
    <n v="0"/>
    <m/>
    <m/>
    <s v="Banana River B"/>
    <n v="-1"/>
    <m/>
    <m/>
    <n v="641"/>
    <x v="6"/>
    <s v="Golf Course Pond Reuse"/>
    <x v="0"/>
    <m/>
    <n v="151.37773112141301"/>
    <n v="1.0232043722999999"/>
  </r>
  <r>
    <n v="1200000"/>
    <n v="1800000"/>
    <n v="1800000"/>
    <x v="0"/>
    <x v="1"/>
    <s v="BR3-5, BR-7"/>
    <s v="62-304.520 (10), F.A.C."/>
    <n v="0.59"/>
    <n v="0.64"/>
    <s v="US Air Force"/>
    <n v="2.8479624995500002E-3"/>
    <n v="3859.97566574967"/>
    <n v="7.1734637047968404"/>
    <n v="0.96910812403588997"/>
    <n v="2.042975562319E-2"/>
    <n v="2.7599835952700001E-3"/>
    <n v="10.9930659452576"/>
    <n v="8310"/>
    <s v="Electrical power facilities"/>
    <n v="8310"/>
    <s v="US Air Force                                  Brevard County"/>
    <s v="US Air Force"/>
    <m/>
    <m/>
    <m/>
    <n v="0"/>
    <n v="1"/>
    <n v="2.042975562319E-2"/>
    <n v="2.7599835952700001E-3"/>
    <n v="10.993065945256999"/>
    <m/>
    <n v="-1"/>
    <n v="-1"/>
    <n v="-1"/>
    <n v="-1"/>
    <n v="0"/>
    <m/>
    <m/>
    <s v="Banana River B"/>
    <n v="-1"/>
    <m/>
    <m/>
    <n v="641"/>
    <x v="6"/>
    <s v="Golf Course Pond Reuse"/>
    <x v="0"/>
    <m/>
    <n v="30.754608336598999"/>
    <n v="8.9157064000000008E-3"/>
  </r>
  <r>
    <n v="1200000"/>
    <n v="1800000"/>
    <n v="1800000"/>
    <x v="0"/>
    <x v="1"/>
    <s v="BR3-5, BR-7"/>
    <s v="62-304.520 (10), F.A.C."/>
    <n v="0.59"/>
    <n v="0.64"/>
    <s v="Natural Lands"/>
    <n v="0.23138801468140999"/>
    <n v="3598.1047022928101"/>
    <n v="7.1320171684261204"/>
    <n v="0.97504236450773996"/>
    <n v="1.6502632932758601"/>
    <n v="0.22561311695371"/>
    <n v="832.558303679387"/>
    <n v="3100"/>
    <s v="Herbaceous Dry Prairie"/>
    <n v="3100"/>
    <s v="US Air Force                                  Brevard County"/>
    <s v="US Air Force"/>
    <m/>
    <m/>
    <s v="Natural Lands"/>
    <n v="0"/>
    <n v="1"/>
    <n v="1.6502632932758601"/>
    <n v="0.22561311695371"/>
    <n v="832.558303679387"/>
    <m/>
    <n v="-1"/>
    <n v="-1"/>
    <n v="-1"/>
    <n v="-1"/>
    <n v="0"/>
    <m/>
    <m/>
    <s v="Banana River B"/>
    <n v="-1"/>
    <m/>
    <m/>
    <n v="641"/>
    <x v="6"/>
    <s v="Golf Course Pond Reuse"/>
    <x v="0"/>
    <m/>
    <n v="137.48701777064599"/>
    <n v="0.67522976779999999"/>
  </r>
  <r>
    <n v="1200000"/>
    <n v="1800000"/>
    <n v="1800000"/>
    <x v="0"/>
    <x v="1"/>
    <s v="BR3-5, BR-7"/>
    <s v="62-304.520 (10), F.A.C."/>
    <n v="0.59"/>
    <n v="0.64"/>
    <s v="FDOT District 5"/>
    <n v="6.0370444439440001E-2"/>
    <n v="3025.91941862676"/>
    <n v="8.3422529659293705"/>
    <n v="1.51125676320363"/>
    <n v="0.50362551917944998"/>
    <n v="9.1235242456720003E-2"/>
    <n v="182.67610014045101"/>
    <n v="8140"/>
    <s v="Roads and Highways"/>
    <n v="8140"/>
    <s v="FDOT District 5                                            Brevard County"/>
    <s v="FDOT District 5"/>
    <m/>
    <m/>
    <m/>
    <n v="0"/>
    <n v="1"/>
    <n v="0.50362551917944998"/>
    <n v="9.1235242456720003E-2"/>
    <n v="182.67610014045201"/>
    <m/>
    <n v="-1"/>
    <n v="-1"/>
    <n v="-1"/>
    <n v="-1"/>
    <n v="0"/>
    <m/>
    <m/>
    <s v="Banana River B"/>
    <n v="-1"/>
    <m/>
    <m/>
    <n v="641"/>
    <x v="6"/>
    <s v="Golf Course Pond Reuse"/>
    <x v="0"/>
    <m/>
    <n v="109.790379564566"/>
    <n v="0.148155799"/>
  </r>
  <r>
    <n v="1200000"/>
    <n v="1800000"/>
    <n v="1800000"/>
    <x v="0"/>
    <x v="1"/>
    <s v="BR3-5, BR-7"/>
    <s v="62-304.520 (10), F.A.C."/>
    <n v="0.59"/>
    <n v="0.64"/>
    <s v="FDOT District 5"/>
    <n v="2.6709747385069999E-2"/>
    <n v="3025.91941862676"/>
    <n v="8.3422529659293705"/>
    <n v="1.51125676320363"/>
    <n v="0.22281946934239999"/>
    <n v="4.0365286379160002E-2"/>
    <n v="80.821543279126104"/>
    <n v="5100"/>
    <s v="Streams and waterways"/>
    <n v="5100"/>
    <s v="FDOT District 5                                            Brevard County"/>
    <s v="FDOT District 5"/>
    <m/>
    <m/>
    <s v="Natural Lands"/>
    <n v="0"/>
    <n v="1"/>
    <n v="0.22281946934239999"/>
    <n v="4.0365286379160002E-2"/>
    <n v="301.34221347104398"/>
    <m/>
    <n v="-1"/>
    <n v="-1"/>
    <n v="-1"/>
    <n v="-1"/>
    <n v="0"/>
    <m/>
    <m/>
    <s v="Banana River B"/>
    <n v="-1"/>
    <m/>
    <m/>
    <n v="641"/>
    <x v="6"/>
    <s v="Golf Course Pond Reuse"/>
    <x v="0"/>
    <m/>
    <n v="104.409858953214"/>
    <n v="0.24439757779999999"/>
  </r>
  <r>
    <n v="1200000"/>
    <n v="1800000"/>
    <n v="1800000"/>
    <x v="0"/>
    <x v="1"/>
    <s v="BR3-5, BR-7"/>
    <s v="62-304.520 (10), F.A.C."/>
    <n v="0.59"/>
    <n v="0.64"/>
    <s v="US Air Force"/>
    <n v="1.317278897467E-2"/>
    <n v="3822.3122278742799"/>
    <n v="7.3032728586894802"/>
    <n v="0.99245478809191001"/>
    <n v="9.6204472191980001E-2"/>
    <n v="1.307339749044E-2"/>
    <n v="50.350512373107797"/>
    <n v="8140"/>
    <s v="Roads and Highways"/>
    <n v="8140"/>
    <s v="US Air Force                                  Brevard County"/>
    <s v="US Air Force"/>
    <m/>
    <m/>
    <m/>
    <n v="0"/>
    <n v="1"/>
    <n v="9.6204472191980001E-2"/>
    <n v="1.307339749044E-2"/>
    <n v="50.3505123731086"/>
    <m/>
    <n v="-1"/>
    <n v="-1"/>
    <n v="-1"/>
    <n v="-1"/>
    <n v="0"/>
    <m/>
    <m/>
    <s v="Banana River B"/>
    <n v="-1"/>
    <m/>
    <m/>
    <n v="641"/>
    <x v="6"/>
    <s v="Golf Course Pond Reuse"/>
    <x v="0"/>
    <m/>
    <n v="61.705240214552902"/>
    <n v="4.0835776499999997E-2"/>
  </r>
  <r>
    <n v="1200000"/>
    <n v="1800000"/>
    <n v="1800000"/>
    <x v="0"/>
    <x v="1"/>
    <s v="BR3-5, BR-7"/>
    <s v="62-304.520 (10), F.A.C."/>
    <n v="0.59"/>
    <n v="0.64"/>
    <s v="Brevard County"/>
    <n v="0.60022064172300005"/>
    <n v="3830.7257812463199"/>
    <n v="9.5221877393947008"/>
    <n v="1.3995518097247199"/>
    <n v="5.7154136355463896"/>
    <n v="0.84003988535756002"/>
    <n v="2299.2806866845099"/>
    <n v="1200"/>
    <s v="Residential, Medium Density-Two-five dwellingunits per acre"/>
    <n v="1200"/>
    <s v="Brevard County"/>
    <s v="Brevard County"/>
    <m/>
    <m/>
    <m/>
    <n v="0"/>
    <n v="1"/>
    <n v="5.7154136355463896"/>
    <n v="0.84003988535756002"/>
    <n v="2366.4823879721698"/>
    <m/>
    <n v="-1"/>
    <n v="-1"/>
    <n v="-1"/>
    <n v="-1"/>
    <n v="0"/>
    <m/>
    <m/>
    <s v="Banana River B"/>
    <n v="-1"/>
    <m/>
    <m/>
    <n v="641"/>
    <x v="6"/>
    <s v="Golf Course Pond Reuse"/>
    <x v="0"/>
    <m/>
    <n v="197.201569211296"/>
    <n v="1.9192882303000001"/>
  </r>
  <r>
    <n v="1200000"/>
    <n v="1800000"/>
    <n v="1800000"/>
    <x v="0"/>
    <x v="1"/>
    <s v="BR3-5, BR-7"/>
    <s v="62-304.520 (10), F.A.C."/>
    <n v="0.59"/>
    <n v="0.64"/>
    <s v="US Air Force"/>
    <n v="5.4594800777259998E-2"/>
    <n v="3285.7627499967898"/>
    <n v="6.4184052738117101"/>
    <n v="0.87771907363376001"/>
    <n v="0.35041155723150003"/>
    <n v="4.7918897963440003E-2"/>
    <n v="179.385562737436"/>
    <n v="8140"/>
    <s v="Roads and Highways"/>
    <n v="8140"/>
    <s v="US Air Force                                  Brevard County"/>
    <s v="US Air Force"/>
    <m/>
    <m/>
    <m/>
    <n v="0"/>
    <n v="1"/>
    <n v="0.35041155723150003"/>
    <n v="4.7918897963440003E-2"/>
    <n v="179.385562737437"/>
    <m/>
    <n v="-1"/>
    <n v="-1"/>
    <n v="-1"/>
    <n v="-1"/>
    <n v="0"/>
    <m/>
    <m/>
    <s v="Banana River B"/>
    <n v="-1"/>
    <m/>
    <m/>
    <n v="641"/>
    <x v="6"/>
    <s v="Golf Course Pond Reuse"/>
    <x v="0"/>
    <m/>
    <n v="107.865060275671"/>
    <n v="0.1454870744"/>
  </r>
  <r>
    <n v="1200000"/>
    <n v="1800000"/>
    <n v="1800000"/>
    <x v="0"/>
    <x v="1"/>
    <s v="BR3-5, BR-7"/>
    <s v="62-304.520 (10), F.A.C."/>
    <n v="0.59"/>
    <n v="0.64"/>
    <s v="FDOT District 5"/>
    <n v="2.8595884894999998E-4"/>
    <n v="3285.7627499967898"/>
    <n v="6.4184052738117101"/>
    <n v="0.87771907363376001"/>
    <n v="1.8353997842300001E-3"/>
    <n v="2.5099153600000002E-4"/>
    <n v="0.93959293393486998"/>
    <n v="8140"/>
    <s v="Roads and Highways"/>
    <n v="8140"/>
    <s v="FDOT District 5          US Air Force                                  Brevard County"/>
    <s v="FDOT District 5"/>
    <m/>
    <m/>
    <m/>
    <n v="0"/>
    <n v="1"/>
    <n v="1.8353997842300001E-3"/>
    <n v="2.5099153600000002E-4"/>
    <n v="0.93959293393416998"/>
    <m/>
    <n v="-1"/>
    <n v="-1"/>
    <n v="-1"/>
    <n v="-1"/>
    <n v="0"/>
    <m/>
    <m/>
    <s v="Banana River B"/>
    <n v="-1"/>
    <m/>
    <m/>
    <n v="641"/>
    <x v="6"/>
    <s v="Golf Course Pond Reuse"/>
    <x v="0"/>
    <m/>
    <n v="19.774155673468801"/>
    <n v="7.6203809999999996E-4"/>
  </r>
  <r>
    <n v="1200000"/>
    <n v="1800000"/>
    <n v="1800000"/>
    <x v="0"/>
    <x v="1"/>
    <s v="BR3-5, BR-7"/>
    <s v="62-304.520 (10), F.A.C."/>
    <n v="0.59"/>
    <n v="0.64"/>
    <s v="Natural Lands"/>
    <n v="0.56288269385758005"/>
    <n v="3285.7627499967898"/>
    <n v="6.4184052738117101"/>
    <n v="0.87771907363376001"/>
    <n v="3.6128092507928402"/>
    <n v="0.49405287661715003"/>
    <n v="1849.49898809509"/>
    <n v="3100"/>
    <s v="Herbaceous Dry Prairie"/>
    <n v="3100"/>
    <s v="US Air Force                                  Brevard County"/>
    <s v="US Air Force"/>
    <m/>
    <m/>
    <s v="Natural Lands"/>
    <n v="0"/>
    <n v="1"/>
    <n v="3.6128092507928402"/>
    <n v="0.49405287661715003"/>
    <n v="1849.49898809509"/>
    <m/>
    <n v="-1"/>
    <n v="-1"/>
    <n v="-1"/>
    <n v="-1"/>
    <n v="0"/>
    <m/>
    <m/>
    <s v="Banana River B"/>
    <n v="-1"/>
    <m/>
    <m/>
    <n v="641"/>
    <x v="6"/>
    <s v="Golf Course Pond Reuse"/>
    <x v="0"/>
    <m/>
    <n v="191.96735483908901"/>
    <n v="1.4999991793"/>
  </r>
  <r>
    <n v="1200000"/>
    <n v="1800000"/>
    <n v="1800000"/>
    <x v="0"/>
    <x v="1"/>
    <s v="BR3-5, BR-7"/>
    <s v="62-304.520 (10), F.A.C."/>
    <n v="0.59"/>
    <n v="0.64"/>
    <s v="US Air Force"/>
    <n v="0.38860502981460998"/>
    <n v="2306.0547700593202"/>
    <n v="4.50536834517772"/>
    <n v="0.62256041884190005"/>
    <n v="1.7508088001036199"/>
    <n v="0.24193011012546001"/>
    <n v="896.14448267304601"/>
    <n v="1820"/>
    <s v="Golf Course"/>
    <n v="1820"/>
    <s v="US Air Force                                  Brevard County"/>
    <s v="US Air Force"/>
    <m/>
    <m/>
    <m/>
    <n v="0"/>
    <n v="1"/>
    <n v="1.7508088001036199"/>
    <n v="0.24193011012546001"/>
    <n v="896.14448266451996"/>
    <m/>
    <n v="-1"/>
    <n v="-1"/>
    <n v="-1"/>
    <n v="-1"/>
    <n v="0"/>
    <m/>
    <m/>
    <s v="Banana River B"/>
    <n v="-1"/>
    <m/>
    <m/>
    <n v="641"/>
    <x v="6"/>
    <s v="Golf Course Pond Reuse"/>
    <x v="0"/>
    <m/>
    <n v="191.92736286015"/>
    <n v="0.72680006699999999"/>
  </r>
  <r>
    <n v="1200000"/>
    <n v="1800000"/>
    <n v="1800000"/>
    <x v="0"/>
    <x v="1"/>
    <s v="BR3-5, BR-7"/>
    <s v="62-304.520 (10), F.A.C."/>
    <n v="0.59"/>
    <n v="0.64"/>
    <s v="Natural Lands"/>
    <n v="0.22915842392232999"/>
    <n v="2306.0547700593202"/>
    <n v="4.50536834517772"/>
    <n v="0.62256041884190005"/>
    <n v="1.03244310917051"/>
    <n v="0.14266496437824"/>
    <n v="528.45187658537998"/>
    <n v="5100"/>
    <s v="Streams and waterways"/>
    <n v="5100"/>
    <s v="US Air Force                                  Brevard County"/>
    <s v="US Air Force"/>
    <m/>
    <m/>
    <s v="Natural Lands"/>
    <n v="0"/>
    <n v="1"/>
    <n v="1.03244310917051"/>
    <n v="0.14266496437824"/>
    <n v="528.45187659390501"/>
    <m/>
    <n v="-1"/>
    <n v="-1"/>
    <n v="-1"/>
    <n v="-1"/>
    <n v="0"/>
    <m/>
    <m/>
    <s v="Banana River B"/>
    <n v="-1"/>
    <m/>
    <m/>
    <n v="641"/>
    <x v="6"/>
    <s v="Golf Course Pond Reuse"/>
    <x v="0"/>
    <m/>
    <n v="124.3527360344"/>
    <n v="0.4285903298"/>
  </r>
  <r>
    <n v="1200000"/>
    <n v="1800000"/>
    <n v="1800000"/>
    <x v="0"/>
    <x v="1"/>
    <s v="BR3-5, BR-7"/>
    <s v="62-304.520 (10), F.A.C."/>
    <n v="0.59"/>
    <n v="0.64"/>
    <s v="Natural Lands"/>
    <n v="0.34805720403419999"/>
    <n v="3479.3506989356101"/>
    <n v="6.8847874705619301"/>
    <n v="0.94274658622959995"/>
    <n v="2.3962998773734898"/>
    <n v="0.32812974091586"/>
    <n v="1211.01307612597"/>
    <n v="3100"/>
    <s v="Herbaceous Dry Prairie"/>
    <n v="3100"/>
    <s v="US Air Force                                  Brevard County"/>
    <s v="US Air Force"/>
    <m/>
    <m/>
    <s v="Natural Lands"/>
    <n v="0"/>
    <n v="1"/>
    <n v="2.3962998773734898"/>
    <n v="0.32812974091586"/>
    <n v="1211.01307612597"/>
    <m/>
    <n v="-1"/>
    <n v="-1"/>
    <n v="-1"/>
    <n v="-1"/>
    <n v="0"/>
    <m/>
    <m/>
    <s v="Banana River B"/>
    <n v="-1"/>
    <m/>
    <m/>
    <n v="641"/>
    <x v="6"/>
    <s v="Golf Course Pond Reuse"/>
    <x v="0"/>
    <m/>
    <n v="156.354277354842"/>
    <n v="0.98216794500000004"/>
  </r>
  <r>
    <n v="1200000"/>
    <n v="1800000"/>
    <n v="1800000"/>
    <x v="0"/>
    <x v="1"/>
    <s v="BR3-5, BR-7"/>
    <s v="62-304.520 (10), F.A.C."/>
    <n v="0.59"/>
    <n v="0.64"/>
    <s v="US Air Force"/>
    <n v="4.0136654401400004E-3"/>
    <n v="3850.63607096446"/>
    <n v="7.2203307015193401"/>
    <n v="1.01569163002673"/>
    <n v="2.8979991803090001E-2"/>
    <n v="4.0766463932800003E-3"/>
    <n v="15.455164920598"/>
    <n v="8140"/>
    <s v="Roads and Highways"/>
    <n v="8140"/>
    <s v="US Air Force                                  Brevard County"/>
    <s v="US Air Force"/>
    <m/>
    <m/>
    <m/>
    <n v="0"/>
    <n v="1"/>
    <n v="2.8979991803090001E-2"/>
    <n v="4.0766463932800003E-3"/>
    <n v="15.455164920598801"/>
    <m/>
    <n v="-1"/>
    <n v="-1"/>
    <n v="-1"/>
    <n v="-1"/>
    <n v="0"/>
    <m/>
    <m/>
    <s v="Banana River B"/>
    <n v="-1"/>
    <m/>
    <m/>
    <n v="641"/>
    <x v="6"/>
    <s v="Golf Course Pond Reuse"/>
    <x v="0"/>
    <m/>
    <n v="82.333778665074902"/>
    <n v="1.25346025E-2"/>
  </r>
  <r>
    <n v="1200000"/>
    <n v="1800000"/>
    <n v="1800000"/>
    <x v="0"/>
    <x v="1"/>
    <s v="BR3-5, BR-7"/>
    <s v="62-304.520 (10), F.A.C."/>
    <n v="0.59"/>
    <n v="0.64"/>
    <s v="US Air Force"/>
    <n v="0.61374978827379001"/>
    <n v="3850.63607096446"/>
    <n v="7.2203307015193401"/>
    <n v="1.01569163002673"/>
    <n v="4.4314764393242898"/>
    <n v="0.62338052288037005"/>
    <n v="2363.3270732738802"/>
    <n v="1550"/>
    <s v="Other Light Industrial"/>
    <n v="1550"/>
    <s v="US Air Force                                  Brevard County"/>
    <s v="US Air Force"/>
    <m/>
    <m/>
    <m/>
    <n v="0"/>
    <n v="1"/>
    <n v="4.4314764393242898"/>
    <n v="0.62338052288037005"/>
    <n v="2363.3270732738802"/>
    <m/>
    <n v="-1"/>
    <n v="-1"/>
    <n v="-1"/>
    <n v="-1"/>
    <n v="0"/>
    <m/>
    <m/>
    <s v="Banana River B"/>
    <n v="-1"/>
    <m/>
    <m/>
    <n v="641"/>
    <x v="6"/>
    <s v="Golf Course Pond Reuse"/>
    <x v="0"/>
    <m/>
    <n v="198.43984015346399"/>
    <n v="1.9167291754"/>
  </r>
  <r>
    <n v="1200000"/>
    <n v="1800000"/>
    <n v="1800000"/>
    <x v="0"/>
    <x v="1"/>
    <s v="BR3-5, BR-7"/>
    <s v="62-304.520 (10), F.A.C."/>
    <n v="0.59"/>
    <n v="0.64"/>
    <s v="US Air Force"/>
    <n v="0.11409554279436999"/>
    <n v="3876.1172006303"/>
    <n v="8.5590920708068001"/>
    <n v="1.1497585937533901"/>
    <n v="0.97655425564568998"/>
    <n v="0.13118233083677999"/>
    <n v="442.24769594050798"/>
    <n v="8140"/>
    <s v="Roads and Highways"/>
    <n v="8140"/>
    <s v="US Air Force                                  Brevard County"/>
    <s v="US Air Force"/>
    <m/>
    <m/>
    <m/>
    <n v="0"/>
    <n v="1"/>
    <n v="0.97655425564568998"/>
    <n v="0.13118233083677999"/>
    <n v="442.24769594050798"/>
    <m/>
    <n v="-1"/>
    <n v="-1"/>
    <n v="-1"/>
    <n v="-1"/>
    <n v="0"/>
    <m/>
    <m/>
    <s v="Banana River B"/>
    <n v="-1"/>
    <m/>
    <m/>
    <n v="641"/>
    <x v="6"/>
    <s v="Golf Course Pond Reuse"/>
    <x v="0"/>
    <m/>
    <n v="115.641083964031"/>
    <n v="0.3586761524"/>
  </r>
  <r>
    <n v="1200000"/>
    <n v="1800000"/>
    <n v="1800000"/>
    <x v="0"/>
    <x v="1"/>
    <s v="BR3-5, BR-7"/>
    <s v="62-304.520 (10), F.A.C."/>
    <n v="0.59"/>
    <n v="0.64"/>
    <s v="FDOT District 5"/>
    <n v="8.3817131218580004E-2"/>
    <n v="3876.1172006303"/>
    <n v="8.5590920708068001"/>
    <n v="1.1497585937533901"/>
    <n v="0.71739854321076002"/>
    <n v="9.6369466922319999E-2"/>
    <n v="324.88502402384398"/>
    <n v="8140"/>
    <s v="Roads and Highways"/>
    <n v="8140"/>
    <s v="FDOT District 5                                            Brevard County"/>
    <s v="FDOT District 5"/>
    <m/>
    <m/>
    <m/>
    <n v="0"/>
    <n v="1"/>
    <n v="0.71739854321076002"/>
    <n v="9.6369466922319999E-2"/>
    <n v="324.88502402384302"/>
    <m/>
    <n v="-1"/>
    <n v="-1"/>
    <n v="-1"/>
    <n v="-1"/>
    <n v="0"/>
    <m/>
    <m/>
    <s v="Banana River B"/>
    <n v="-1"/>
    <m/>
    <m/>
    <n v="641"/>
    <x v="6"/>
    <s v="Golf Course Pond Reuse"/>
    <x v="0"/>
    <m/>
    <n v="113.608829663717"/>
    <n v="0.26349150370000002"/>
  </r>
  <r>
    <n v="1200000"/>
    <n v="1800000"/>
    <n v="1800000"/>
    <x v="0"/>
    <x v="1"/>
    <s v="BR3-5, BR-7"/>
    <s v="62-304.520 (10), F.A.C."/>
    <n v="0.59"/>
    <n v="0.64"/>
    <s v="FDOT District 5"/>
    <n v="0.31519336670675002"/>
    <n v="3876.1172006303"/>
    <n v="8.5590920708068001"/>
    <n v="1.1497585937533901"/>
    <n v="2.6977690457507202"/>
    <n v="0.36239628206516"/>
    <n v="1221.72643021664"/>
    <n v="8140"/>
    <s v="Roads and Highways"/>
    <n v="8140"/>
    <s v="FDOT District 5          US Air Force                                  Brevard County"/>
    <s v="FDOT District 5"/>
    <m/>
    <m/>
    <m/>
    <n v="0"/>
    <n v="1"/>
    <n v="2.6977690457507202"/>
    <n v="0.36239628206516"/>
    <n v="1221.72643021664"/>
    <m/>
    <n v="-1"/>
    <n v="-1"/>
    <n v="-1"/>
    <n v="-1"/>
    <n v="0"/>
    <m/>
    <m/>
    <s v="Banana River B"/>
    <n v="-1"/>
    <m/>
    <m/>
    <n v="641"/>
    <x v="6"/>
    <s v="Golf Course Pond Reuse"/>
    <x v="0"/>
    <m/>
    <n v="152.59952805401099"/>
    <n v="0.99085679660000003"/>
  </r>
  <r>
    <n v="1200000"/>
    <n v="1800000"/>
    <n v="1800000"/>
    <x v="0"/>
    <x v="1"/>
    <s v="BR3-5, BR-7"/>
    <s v="62-304.520 (10), F.A.C."/>
    <n v="0.59"/>
    <n v="0.64"/>
    <s v="Brevard County"/>
    <n v="7.8424287259200004E-2"/>
    <n v="3876.1172006303"/>
    <n v="8.5590920708068001"/>
    <n v="1.1497585937533901"/>
    <n v="0.67124069523894003"/>
    <n v="9.016899823525E-2"/>
    <n v="303.98172879257999"/>
    <n v="1200"/>
    <s v="Residential, Medium Density-Two-five dwellingunits per acre"/>
    <n v="1200"/>
    <s v="Brevard County"/>
    <s v="Brevard County"/>
    <m/>
    <m/>
    <m/>
    <n v="0"/>
    <n v="1"/>
    <n v="0.67124069523894003"/>
    <n v="9.016899823525E-2"/>
    <n v="303.98172879258101"/>
    <m/>
    <n v="-1"/>
    <n v="-1"/>
    <n v="-1"/>
    <n v="-1"/>
    <n v="0"/>
    <m/>
    <m/>
    <s v="Banana River B"/>
    <n v="-1"/>
    <m/>
    <m/>
    <n v="641"/>
    <x v="6"/>
    <s v="Golf Course Pond Reuse"/>
    <x v="0"/>
    <m/>
    <n v="112.709533018005"/>
    <n v="0.24653830400000001"/>
  </r>
  <r>
    <n v="1200000"/>
    <n v="1800000"/>
    <n v="1800000"/>
    <x v="0"/>
    <x v="1"/>
    <s v="BR3-5, BR-7"/>
    <s v="62-304.520 (10), F.A.C."/>
    <n v="0.59"/>
    <n v="0.64"/>
    <s v="FDOT District 5"/>
    <n v="1.854504012466E-2"/>
    <n v="3876.1172006303"/>
    <n v="8.5590920708068001"/>
    <n v="1.1497585937533901"/>
    <n v="0.1587287058838"/>
    <n v="2.132231925483E-2"/>
    <n v="71.882749013589205"/>
    <n v="1200"/>
    <s v="Residential, Medium Density-Two-five dwellingunits per acre"/>
    <n v="1200"/>
    <s v="FDOT District 5                                            Brevard County"/>
    <s v="FDOT District 5"/>
    <m/>
    <m/>
    <m/>
    <n v="0"/>
    <n v="1"/>
    <n v="0.1587287058838"/>
    <n v="2.132231925483E-2"/>
    <n v="71.882749013590001"/>
    <m/>
    <n v="-1"/>
    <n v="-1"/>
    <n v="-1"/>
    <n v="-1"/>
    <n v="0"/>
    <m/>
    <m/>
    <s v="Banana River B"/>
    <n v="-1"/>
    <m/>
    <m/>
    <n v="641"/>
    <x v="6"/>
    <s v="Golf Course Pond Reuse"/>
    <x v="0"/>
    <m/>
    <n v="103.05154926521099"/>
    <n v="5.8299066500000003E-2"/>
  </r>
  <r>
    <n v="1200000"/>
    <n v="1800000"/>
    <n v="1800000"/>
    <x v="0"/>
    <x v="1"/>
    <s v="BR3-5, BR-7"/>
    <s v="62-304.520 (10), F.A.C."/>
    <n v="0.59"/>
    <n v="0.64"/>
    <s v="Brevard County"/>
    <n v="5.7798322000419997E-2"/>
    <n v="3833.5050458276901"/>
    <n v="9.52865522867239"/>
    <n v="1.4004873606314401"/>
    <n v="0.55074028313780998"/>
    <n v="8.0945819427289997E-2"/>
    <n v="221.57015902899099"/>
    <n v="1200"/>
    <s v="Residential, Medium Density-Two-five dwellingunits per acre"/>
    <n v="1200"/>
    <s v="Brevard County"/>
    <s v="Brevard County"/>
    <m/>
    <m/>
    <m/>
    <n v="0"/>
    <n v="1"/>
    <n v="0.55074028313780998"/>
    <n v="8.0945819427289997E-2"/>
    <n v="2368.1993172050002"/>
    <m/>
    <n v="-1"/>
    <n v="-1"/>
    <n v="-1"/>
    <n v="-1"/>
    <n v="0"/>
    <m/>
    <m/>
    <s v="Banana River B"/>
    <n v="-1"/>
    <m/>
    <m/>
    <n v="641"/>
    <x v="6"/>
    <s v="Golf Course Pond Reuse"/>
    <x v="0"/>
    <m/>
    <n v="109.397359289775"/>
    <n v="1.9206807114"/>
  </r>
  <r>
    <n v="1200000"/>
    <n v="1800000"/>
    <n v="1800000"/>
    <x v="0"/>
    <x v="1"/>
    <s v="BR3-5, BR-7"/>
    <s v="62-304.520 (10), F.A.C."/>
    <n v="0.59"/>
    <n v="0.64"/>
    <s v="US Air Force"/>
    <n v="0.17828634095465001"/>
    <n v="3834.0457557893001"/>
    <n v="7.25118965282992"/>
    <n v="0.98276240453621999"/>
    <n v="1.29278807077131"/>
    <n v="0.17521311313255999"/>
    <n v="683.55798885240699"/>
    <n v="8140"/>
    <s v="Roads and Highways"/>
    <n v="8140"/>
    <s v="US Air Force                                  Brevard County"/>
    <s v="US Air Force"/>
    <m/>
    <m/>
    <m/>
    <n v="0"/>
    <n v="1"/>
    <n v="1.29278807077131"/>
    <n v="0.17521311313255999"/>
    <n v="683.55798890538199"/>
    <m/>
    <n v="-1"/>
    <n v="-1"/>
    <n v="-1"/>
    <n v="-1"/>
    <n v="0"/>
    <m/>
    <m/>
    <s v="Banana River B"/>
    <n v="-1"/>
    <m/>
    <m/>
    <n v="641"/>
    <x v="6"/>
    <s v="Golf Course Pond Reuse"/>
    <x v="0"/>
    <m/>
    <n v="132.80597227127001"/>
    <n v="0.55438604130000002"/>
  </r>
  <r>
    <n v="1200000"/>
    <n v="1800000"/>
    <n v="1800000"/>
    <x v="0"/>
    <x v="1"/>
    <s v="BR3-5, BR-7"/>
    <s v="62-304.520 (10), F.A.C."/>
    <n v="0.59"/>
    <n v="0.64"/>
    <s v="US Air Force"/>
    <n v="0.48128919993841002"/>
    <n v="2855.0295535477899"/>
    <n v="3.78810504134744"/>
    <n v="0.52399269199622001"/>
    <n v="1.82317404463278"/>
    <n v="0.25219202350443998"/>
    <n v="1374.0948896275399"/>
    <n v="1820"/>
    <s v="Golf Course"/>
    <n v="1820"/>
    <s v="US Air Force                                  Brevard County"/>
    <s v="US Air Force"/>
    <m/>
    <m/>
    <m/>
    <n v="0"/>
    <n v="1"/>
    <n v="1.82317404463278"/>
    <n v="0.25219202350443998"/>
    <n v="1374.0948896275399"/>
    <m/>
    <n v="-1"/>
    <n v="-1"/>
    <n v="-1"/>
    <n v="-1"/>
    <n v="0"/>
    <m/>
    <m/>
    <s v="Banana River B"/>
    <n v="-1"/>
    <m/>
    <m/>
    <n v="641"/>
    <x v="6"/>
    <s v="Golf Course Pond Reuse"/>
    <x v="0"/>
    <m/>
    <n v="193.701434236539"/>
    <n v="1.1144321895"/>
  </r>
  <r>
    <n v="1200000"/>
    <n v="1800000"/>
    <n v="1800000"/>
    <x v="0"/>
    <x v="1"/>
    <s v="BR3-5, BR-7"/>
    <s v="62-304.520 (10), F.A.C."/>
    <n v="0.59"/>
    <n v="0.64"/>
    <s v="US Air Force"/>
    <n v="0.46180220401054001"/>
    <n v="3849.0425843481898"/>
    <n v="7.5800210165080601"/>
    <n v="1.0532416578750901"/>
    <n v="3.5004704118696499"/>
    <n v="0.48638931896242998"/>
    <n v="1777.49634878242"/>
    <n v="1550"/>
    <s v="Other Light Industrial"/>
    <n v="1550"/>
    <s v="US Air Force                                  Brevard County"/>
    <s v="US Air Force"/>
    <m/>
    <m/>
    <m/>
    <n v="0"/>
    <n v="1"/>
    <n v="3.5004704118696499"/>
    <n v="0.48638931896242998"/>
    <n v="1777.49634878242"/>
    <m/>
    <n v="-1"/>
    <n v="-1"/>
    <n v="-1"/>
    <n v="-1"/>
    <n v="0"/>
    <m/>
    <m/>
    <s v="Banana River B"/>
    <n v="-1"/>
    <m/>
    <m/>
    <n v="641"/>
    <x v="6"/>
    <s v="Golf Course Pond Reuse"/>
    <x v="0"/>
    <m/>
    <n v="200.200310319393"/>
    <n v="1.4416028782000001"/>
  </r>
  <r>
    <n v="1200000"/>
    <n v="1800000"/>
    <n v="1800000"/>
    <x v="0"/>
    <x v="1"/>
    <s v="BR3-5, BR-7"/>
    <s v="62-304.520 (10), F.A.C."/>
    <n v="0.59"/>
    <n v="0.64"/>
    <s v="US Air Force"/>
    <n v="3.2267106804569998E-2"/>
    <n v="3864.2509697974401"/>
    <n v="8.9441302326480496"/>
    <n v="1.21945074908637"/>
    <n v="0.28860120549089002"/>
    <n v="3.9348147563689997E-2"/>
    <n v="124.68819876214"/>
    <n v="8140"/>
    <s v="Roads and Highways"/>
    <n v="8140"/>
    <s v="US Air Force                                  Brevard County"/>
    <s v="US Air Force"/>
    <m/>
    <m/>
    <m/>
    <n v="0"/>
    <n v="1"/>
    <n v="0.28860120549089002"/>
    <n v="3.9348147563689997E-2"/>
    <n v="124.688198762141"/>
    <m/>
    <n v="-1"/>
    <n v="-1"/>
    <n v="-1"/>
    <n v="-1"/>
    <n v="0"/>
    <m/>
    <m/>
    <s v="Banana River B"/>
    <n v="-1"/>
    <m/>
    <m/>
    <n v="641"/>
    <x v="6"/>
    <s v="Golf Course Pond Reuse"/>
    <x v="0"/>
    <m/>
    <n v="105.279655522635"/>
    <n v="0.1011258709"/>
  </r>
  <r>
    <n v="1200000"/>
    <n v="1800000"/>
    <n v="1800000"/>
    <x v="0"/>
    <x v="1"/>
    <s v="BR3-5, BR-7"/>
    <s v="62-304.520 (10), F.A.C."/>
    <n v="0.59"/>
    <n v="0.64"/>
    <s v="FDOT District 5"/>
    <n v="3.0390379089060001E-2"/>
    <n v="3864.2509697974401"/>
    <n v="8.9441302326480496"/>
    <n v="1.21945074908637"/>
    <n v="0.27181550839216001"/>
    <n v="3.7059570545179998E-2"/>
    <n v="117.436051867442"/>
    <n v="8140"/>
    <s v="Roads and Highways"/>
    <n v="8140"/>
    <s v="FDOT District 5                                            Brevard County"/>
    <s v="FDOT District 5"/>
    <m/>
    <m/>
    <m/>
    <n v="0"/>
    <n v="1"/>
    <n v="0.27181550839216001"/>
    <n v="3.7059570545179998E-2"/>
    <n v="117.43605186744399"/>
    <m/>
    <n v="-1"/>
    <n v="-1"/>
    <n v="-1"/>
    <n v="-1"/>
    <n v="0"/>
    <m/>
    <m/>
    <s v="Banana River B"/>
    <n v="-1"/>
    <m/>
    <m/>
    <n v="641"/>
    <x v="6"/>
    <s v="Golf Course Pond Reuse"/>
    <x v="0"/>
    <m/>
    <n v="104.960413857802"/>
    <n v="9.5244162100000002E-2"/>
  </r>
  <r>
    <n v="1200000"/>
    <n v="1800000"/>
    <n v="1800000"/>
    <x v="0"/>
    <x v="1"/>
    <s v="BR3-5, BR-7"/>
    <s v="62-304.520 (10), F.A.C."/>
    <n v="0.59"/>
    <n v="0.64"/>
    <s v="FDOT District 5"/>
    <n v="0.33364005579"/>
    <n v="3864.2509697974401"/>
    <n v="8.9441302326480496"/>
    <n v="1.21945074908637"/>
    <n v="2.9841201098137402"/>
    <n v="0.40685761595832998"/>
    <n v="1289.26890914978"/>
    <n v="8140"/>
    <s v="Roads and Highways"/>
    <n v="8140"/>
    <s v="FDOT District 5          US Air Force                                  Brevard County"/>
    <s v="FDOT District 5"/>
    <m/>
    <m/>
    <m/>
    <n v="0"/>
    <n v="1"/>
    <n v="2.9841201098137402"/>
    <n v="0.40685761595832998"/>
    <n v="1289.26890914978"/>
    <m/>
    <n v="-1"/>
    <n v="-1"/>
    <n v="-1"/>
    <n v="-1"/>
    <n v="0"/>
    <m/>
    <m/>
    <s v="Banana River B"/>
    <n v="-1"/>
    <m/>
    <m/>
    <n v="641"/>
    <x v="6"/>
    <s v="Golf Course Pond Reuse"/>
    <x v="0"/>
    <m/>
    <n v="154.02861939511001"/>
    <n v="1.0456357737999999"/>
  </r>
  <r>
    <n v="1200000"/>
    <n v="1800000"/>
    <n v="1800000"/>
    <x v="0"/>
    <x v="1"/>
    <s v="BR3-5, BR-7"/>
    <s v="62-304.520 (10), F.A.C."/>
    <n v="0.59"/>
    <n v="0.64"/>
    <s v="Brevard County"/>
    <n v="0.16187277989286999"/>
    <n v="3864.2509697974401"/>
    <n v="8.9441302326480496"/>
    <n v="1.21945074908637"/>
    <n v="1.4478112244826"/>
    <n v="0.19739588269705"/>
    <n v="625.51704668483001"/>
    <n v="1200"/>
    <s v="Residential, Medium Density-Two-five dwellingunits per acre"/>
    <n v="1200"/>
    <s v="Brevard County"/>
    <s v="Brevard County"/>
    <m/>
    <m/>
    <m/>
    <n v="0"/>
    <n v="1"/>
    <n v="1.4478112244826"/>
    <n v="0.19739588269705"/>
    <n v="625.51704668483001"/>
    <m/>
    <n v="-1"/>
    <n v="-1"/>
    <n v="-1"/>
    <n v="-1"/>
    <n v="0"/>
    <m/>
    <m/>
    <s v="Banana River B"/>
    <n v="-1"/>
    <m/>
    <m/>
    <n v="641"/>
    <x v="6"/>
    <s v="Golf Course Pond Reuse"/>
    <x v="0"/>
    <m/>
    <n v="126.23189257686199"/>
    <n v="0.50731309540000002"/>
  </r>
  <r>
    <n v="1200000"/>
    <n v="1800000"/>
    <n v="1800000"/>
    <x v="0"/>
    <x v="1"/>
    <s v="BR3-5, BR-7"/>
    <s v="62-304.520 (10), F.A.C."/>
    <n v="0.59"/>
    <n v="0.64"/>
    <s v="FDOT District 5"/>
    <n v="2.7339892462789998E-2"/>
    <n v="3864.2509697974401"/>
    <n v="8.9441302326480496"/>
    <n v="1.21945074908637"/>
    <n v="0.24453155873386001"/>
    <n v="3.3339652343700003E-2"/>
    <n v="105.648205963528"/>
    <n v="1200"/>
    <s v="Residential, Medium Density-Two-five dwellingunits per acre"/>
    <n v="1200"/>
    <s v="FDOT District 5                                            Brevard County"/>
    <s v="FDOT District 5"/>
    <m/>
    <m/>
    <m/>
    <n v="0"/>
    <n v="1"/>
    <n v="0.24453155873386001"/>
    <n v="3.3339652343700003E-2"/>
    <n v="105.648205963527"/>
    <m/>
    <n v="-1"/>
    <n v="-1"/>
    <n v="-1"/>
    <n v="-1"/>
    <n v="0"/>
    <m/>
    <m/>
    <s v="Banana River B"/>
    <n v="-1"/>
    <m/>
    <m/>
    <n v="641"/>
    <x v="6"/>
    <s v="Golf Course Pond Reuse"/>
    <x v="0"/>
    <m/>
    <n v="104.50010321248899"/>
    <n v="8.5683865299999995E-2"/>
  </r>
  <r>
    <n v="1200000"/>
    <n v="1800000"/>
    <n v="1800000"/>
    <x v="0"/>
    <x v="1"/>
    <s v="BR3-5, BR-7"/>
    <s v="62-304.520 (10), F.A.C."/>
    <n v="0.59"/>
    <n v="0.64"/>
    <s v="Brevard County"/>
    <n v="0.61776345366790997"/>
    <n v="3833.5050465417398"/>
    <n v="9.5286552304472405"/>
    <n v="1.4004873608923001"/>
    <n v="5.8864549639719099"/>
    <n v="0.86516990888308998"/>
    <n v="2368.1993172050002"/>
    <n v="1200"/>
    <s v="Residential, Medium Density-Two-five dwellingunits per acre"/>
    <n v="1200"/>
    <s v="Brevard County"/>
    <s v="Brevard County"/>
    <m/>
    <m/>
    <m/>
    <n v="0"/>
    <n v="1"/>
    <n v="5.8864549639719099"/>
    <n v="0.86516990888308998"/>
    <n v="2368.1993172050002"/>
    <m/>
    <n v="-1"/>
    <n v="-1"/>
    <n v="-1"/>
    <n v="-1"/>
    <n v="0"/>
    <m/>
    <m/>
    <s v="Banana River B"/>
    <n v="-1"/>
    <m/>
    <m/>
    <n v="641"/>
    <x v="6"/>
    <s v="Golf Course Pond Reuse"/>
    <x v="0"/>
    <m/>
    <n v="200"/>
    <n v="1.9206807114"/>
  </r>
  <r>
    <n v="1200000"/>
    <n v="1800000"/>
    <n v="1800000"/>
    <x v="0"/>
    <x v="1"/>
    <s v="BR3-5, BR-7"/>
    <s v="62-304.520 (10), F.A.C."/>
    <n v="0.59"/>
    <n v="0.64"/>
    <s v="US Air Force"/>
    <n v="0.21865453877157001"/>
    <n v="3834.05198577799"/>
    <n v="7.63577404119716"/>
    <n v="1.05099440644175"/>
    <n v="1.66959665114191"/>
    <n v="0.22980469719202001"/>
    <n v="838.33286857652104"/>
    <n v="1550"/>
    <s v="Other Light Industrial"/>
    <n v="1550"/>
    <s v="US Air Force                                  Brevard County"/>
    <s v="US Air Force"/>
    <m/>
    <m/>
    <m/>
    <n v="0"/>
    <n v="1"/>
    <n v="1.66959665114191"/>
    <n v="0.22980469719202001"/>
    <n v="838.33286857652104"/>
    <m/>
    <n v="-1"/>
    <n v="-1"/>
    <n v="-1"/>
    <n v="-1"/>
    <n v="0"/>
    <m/>
    <m/>
    <s v="Banana River B"/>
    <n v="-1"/>
    <m/>
    <m/>
    <n v="641"/>
    <x v="6"/>
    <s v="Golf Course Pond Reuse"/>
    <x v="0"/>
    <m/>
    <n v="136.14914720186599"/>
    <n v="0.67991311320000003"/>
  </r>
  <r>
    <n v="1200000"/>
    <n v="1800000"/>
    <n v="1800000"/>
    <x v="0"/>
    <x v="1"/>
    <s v="BR3-5, BR-7"/>
    <s v="62-304.520 (10), F.A.C."/>
    <n v="0.59"/>
    <n v="0.64"/>
    <s v="Natural Lands"/>
    <n v="5.02756257979E-3"/>
    <n v="2262.1284599524402"/>
    <n v="4.4587909741218201"/>
    <n v="0.61965147359568995"/>
    <n v="2.2416850652609999E-2"/>
    <n v="3.1153365611600002E-3"/>
    <n v="11.3729923959439"/>
    <n v="5100"/>
    <s v="Streams and waterways"/>
    <n v="5100"/>
    <s v="US Air Force                                  Brevard County"/>
    <s v="US Air Force"/>
    <m/>
    <m/>
    <s v="Natural Lands"/>
    <n v="0"/>
    <n v="1"/>
    <n v="2.2416850652609999E-2"/>
    <n v="3.1153365611600002E-3"/>
    <n v="43.781268694706"/>
    <m/>
    <n v="-1"/>
    <n v="-1"/>
    <n v="-1"/>
    <n v="-1"/>
    <n v="0"/>
    <m/>
    <m/>
    <s v="Banana River B"/>
    <n v="-1"/>
    <m/>
    <m/>
    <n v="641"/>
    <x v="6"/>
    <s v="Golf Course Pond Reuse"/>
    <x v="0"/>
    <m/>
    <n v="24.559053305320798"/>
    <n v="3.55079227E-2"/>
  </r>
  <r>
    <n v="1200000"/>
    <n v="1800000"/>
    <n v="1800000"/>
    <x v="0"/>
    <x v="1"/>
    <s v="BR3-5, BR-7"/>
    <s v="62-304.520 (10), F.A.C."/>
    <n v="0.59"/>
    <n v="0.64"/>
    <s v="US Air Force"/>
    <n v="9.0113052708370001E-2"/>
    <n v="2262.1284599524402"/>
    <n v="4.4587909741218201"/>
    <n v="0.61965147359568995"/>
    <n v="0.40179526606666999"/>
    <n v="5.5838685900950001E-2"/>
    <n v="203.847301144814"/>
    <n v="1820"/>
    <s v="Golf Course"/>
    <n v="1820"/>
    <s v="US Air Force                                  Brevard County"/>
    <s v="US Air Force"/>
    <m/>
    <m/>
    <m/>
    <n v="0"/>
    <n v="1"/>
    <n v="0.40179526606666999"/>
    <n v="5.5838685900950001E-2"/>
    <n v="864.73632143385203"/>
    <m/>
    <n v="-1"/>
    <n v="-1"/>
    <n v="-1"/>
    <n v="-1"/>
    <n v="0"/>
    <m/>
    <m/>
    <s v="Banana River B"/>
    <n v="-1"/>
    <m/>
    <m/>
    <n v="641"/>
    <x v="6"/>
    <s v="Golf Course Pond Reuse"/>
    <x v="0"/>
    <m/>
    <n v="88.446772229126097"/>
    <n v="0.70132710580000002"/>
  </r>
  <r>
    <n v="1200000"/>
    <n v="1800000"/>
    <n v="1800000"/>
    <x v="0"/>
    <x v="1"/>
    <s v="BR3-5, BR-7"/>
    <s v="62-304.520 (10), F.A.C."/>
    <n v="0.59"/>
    <n v="0.64"/>
    <s v="Brevard County"/>
    <n v="0.61776345334572003"/>
    <n v="3833.5050476842098"/>
    <n v="9.5286552332869991"/>
    <n v="1.40048736130968"/>
    <n v="5.8864549626561899"/>
    <n v="0.86516990868971"/>
    <n v="2368.1993166756702"/>
    <n v="1200"/>
    <s v="Residential, Medium Density-Two-five dwellingunits per acre"/>
    <n v="1200"/>
    <s v="Brevard County"/>
    <s v="Brevard County"/>
    <m/>
    <m/>
    <m/>
    <n v="0"/>
    <n v="1"/>
    <n v="5.8864549626561899"/>
    <n v="0.86516990868971"/>
    <n v="2368.1993166756702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47845"/>
    <n v="1.9206807109999999"/>
  </r>
  <r>
    <n v="1200000"/>
    <n v="1800000"/>
    <n v="1800000"/>
    <x v="0"/>
    <x v="1"/>
    <s v="BR3-5, BR-7"/>
    <s v="62-304.520 (10), F.A.C."/>
    <n v="0.59"/>
    <n v="0.64"/>
    <s v="US Air Force"/>
    <n v="0.61776345378298003"/>
    <n v="3936.3610068263902"/>
    <n v="7.1727270210511502"/>
    <n v="0.96199129537857997"/>
    <n v="4.43104861756707"/>
    <n v="0.59428306514224005"/>
    <n v="2431.7399709137198"/>
    <n v="1400"/>
    <s v="Commercial and Services"/>
    <n v="1400"/>
    <s v="US Air Force                                  Brevard County"/>
    <s v="US Air Force"/>
    <m/>
    <m/>
    <m/>
    <n v="0"/>
    <n v="1"/>
    <n v="4.43104861756707"/>
    <n v="0.59428306514224005"/>
    <n v="2431.7399709137198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8626"/>
    <n v="1.9722140882999999"/>
  </r>
  <r>
    <n v="1200000"/>
    <n v="1800000"/>
    <n v="1800000"/>
    <x v="0"/>
    <x v="1"/>
    <s v="BR3-5, BR-7"/>
    <s v="62-304.520 (10), F.A.C."/>
    <n v="0.59"/>
    <n v="0.64"/>
    <s v="FDOT District 5"/>
    <n v="1.3150018614479999E-2"/>
    <n v="3263.90253099646"/>
    <n v="9.0871412571865893"/>
    <n v="1.67247254406519"/>
    <n v="0.11949607668449"/>
    <n v="2.199304508667E-2"/>
    <n v="42.920379038481201"/>
    <n v="8140"/>
    <s v="Roads and Highways"/>
    <n v="8140"/>
    <s v="FDOT District 5                                            Brevard County"/>
    <s v="FDOT District 5"/>
    <m/>
    <m/>
    <m/>
    <n v="0"/>
    <n v="1"/>
    <n v="0.11949607668449"/>
    <n v="2.199304508667E-2"/>
    <n v="95.823030478743803"/>
    <m/>
    <n v="-1"/>
    <n v="-1"/>
    <n v="-1"/>
    <n v="-1"/>
    <n v="0"/>
    <m/>
    <m/>
    <s v="Banana River B"/>
    <n v="-1"/>
    <m/>
    <m/>
    <n v="641"/>
    <x v="6"/>
    <s v="Golf Course Pond Reuse"/>
    <x v="0"/>
    <m/>
    <n v="73.603606810712904"/>
    <n v="7.7715353200000004E-2"/>
  </r>
  <r>
    <n v="1200000"/>
    <n v="1800000"/>
    <n v="1800000"/>
    <x v="0"/>
    <x v="1"/>
    <s v="BR3-5, BR-7"/>
    <s v="62-304.520 (10), F.A.C."/>
    <n v="0.59"/>
    <n v="0.64"/>
    <s v="FDOT District 5"/>
    <n v="9.3385414274900005E-3"/>
    <n v="3263.90253099646"/>
    <n v="9.0871412571865893"/>
    <n v="1.67247254406519"/>
    <n v="8.4860645087719996E-2"/>
    <n v="1.561845413909E-2"/>
    <n v="30.480089001012999"/>
    <n v="5100"/>
    <s v="Streams and waterways"/>
    <n v="5100"/>
    <s v="FDOT District 5                                            Brevard County"/>
    <s v="FDOT District 5"/>
    <m/>
    <m/>
    <s v="Natural Lands"/>
    <n v="0"/>
    <n v="1"/>
    <n v="8.4860645087719996E-2"/>
    <n v="1.561845413909E-2"/>
    <n v="303.320483792289"/>
    <m/>
    <n v="-1"/>
    <n v="-1"/>
    <n v="-1"/>
    <n v="-1"/>
    <n v="0"/>
    <m/>
    <m/>
    <s v="Banana River B"/>
    <n v="-1"/>
    <m/>
    <m/>
    <n v="641"/>
    <x v="6"/>
    <s v="Golf Course Pond Reuse"/>
    <x v="0"/>
    <m/>
    <n v="100.81655358451999"/>
    <n v="0.2460020144"/>
  </r>
  <r>
    <n v="1200000"/>
    <n v="1800000"/>
    <n v="1800000"/>
    <x v="0"/>
    <x v="1"/>
    <s v="BR3-5, BR-7"/>
    <s v="62-304.520 (10), F.A.C."/>
    <n v="0.59"/>
    <n v="0.64"/>
    <s v="Brevard County"/>
    <n v="8.0658434404299994E-3"/>
    <n v="3830.7257805327899"/>
    <n v="9.5221877376210493"/>
    <n v="1.39955180946403"/>
    <n v="7.6804475502049996E-2"/>
    <n v="1.1288565781910001E-2"/>
    <n v="30.8980344090042"/>
    <n v="1200"/>
    <s v="Residential, Medium Density-Two-five dwellingunits per acre"/>
    <n v="1200"/>
    <s v="Brevard County"/>
    <s v="Brevard County"/>
    <m/>
    <m/>
    <m/>
    <n v="0"/>
    <n v="1"/>
    <n v="7.6804475502049996E-2"/>
    <n v="1.1288565781910001E-2"/>
    <n v="2366.4823886774402"/>
    <m/>
    <n v="-1"/>
    <n v="-1"/>
    <n v="-1"/>
    <n v="-1"/>
    <n v="0"/>
    <m/>
    <m/>
    <s v="Banana River B"/>
    <n v="-1"/>
    <m/>
    <m/>
    <n v="641"/>
    <x v="6"/>
    <s v="Golf Course Pond Reuse"/>
    <x v="0"/>
    <m/>
    <n v="81.808660511621099"/>
    <n v="1.9192882308999999"/>
  </r>
  <r>
    <n v="1200000"/>
    <n v="1800000"/>
    <n v="1800000"/>
    <x v="0"/>
    <x v="1"/>
    <s v="BR3-5, BR-7"/>
    <s v="62-304.520 (10), F.A.C."/>
    <n v="0.59"/>
    <n v="0.64"/>
    <s v="US Air Force"/>
    <n v="0.61776345375996"/>
    <n v="3936.3610075595998"/>
    <n v="7.1727270223871802"/>
    <n v="0.96199129555776997"/>
    <n v="4.4310486182273401"/>
    <n v="0.59428306523079"/>
    <n v="2431.7399712760798"/>
    <n v="1400"/>
    <s v="Commercial and Services"/>
    <n v="1400"/>
    <s v="US Air Force                                  Brevard County"/>
    <s v="US Air Force"/>
    <m/>
    <m/>
    <m/>
    <n v="0"/>
    <n v="1"/>
    <n v="4.4310486182273401"/>
    <n v="0.59428306523079"/>
    <n v="2431.7399712760798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490099"/>
    <n v="1.9722140885999999"/>
  </r>
  <r>
    <n v="1200000"/>
    <n v="1800000"/>
    <n v="1800000"/>
    <x v="0"/>
    <x v="1"/>
    <s v="BR3-5, BR-7"/>
    <s v="62-304.520 (10), F.A.C."/>
    <n v="0.59"/>
    <n v="0.64"/>
    <s v="Brevard County"/>
    <n v="4.9850249694330002E-2"/>
    <n v="3876.4833758832001"/>
    <n v="11.042145965221399"/>
    <n v="1.9386751927577299"/>
    <n v="0.55045373352753002"/>
    <n v="9.6643442435169993E-2"/>
    <n v="193.24366422369599"/>
    <n v="1300"/>
    <s v="Residential, High Density"/>
    <n v="1300"/>
    <s v="Brevard County"/>
    <s v="Brevard County"/>
    <m/>
    <m/>
    <m/>
    <n v="0"/>
    <n v="1"/>
    <n v="0.55045373352753002"/>
    <n v="9.6643442435169993E-2"/>
    <n v="320.00593778266602"/>
    <m/>
    <n v="-1"/>
    <n v="-1"/>
    <n v="-1"/>
    <n v="-1"/>
    <n v="0"/>
    <m/>
    <m/>
    <s v="Banana River B"/>
    <n v="-1"/>
    <m/>
    <m/>
    <n v="641"/>
    <x v="6"/>
    <s v="Golf Course Pond Reuse"/>
    <x v="0"/>
    <m/>
    <n v="68.348253699574897"/>
    <n v="0.25953441830000001"/>
  </r>
  <r>
    <n v="1200000"/>
    <n v="1800000"/>
    <n v="1800000"/>
    <x v="0"/>
    <x v="1"/>
    <s v="BR3-5, BR-7"/>
    <s v="62-304.520 (10), F.A.C."/>
    <n v="0.59"/>
    <n v="0.64"/>
    <s v="Brevard County"/>
    <n v="3.8754915861000002E-4"/>
    <n v="3876.4833758832001"/>
    <n v="11.042145965221399"/>
    <n v="1.9386751927577299"/>
    <n v="4.2793743780900001E-3"/>
    <n v="7.5133193977000004E-4"/>
    <n v="1.5023278706969401"/>
    <n v="1340"/>
    <s v="Residential, High density; Multiple Dwelling Units, High Rise &lt;Three stories or more&gt;"/>
    <n v="1340"/>
    <s v="Brevard County"/>
    <s v="Brevard County"/>
    <m/>
    <m/>
    <m/>
    <n v="0"/>
    <n v="1"/>
    <n v="4.2793743780900001E-3"/>
    <n v="7.5133193977000004E-4"/>
    <n v="1326.1561444456599"/>
    <m/>
    <n v="-1"/>
    <n v="-1"/>
    <n v="-1"/>
    <n v="-1"/>
    <n v="0"/>
    <m/>
    <m/>
    <s v="Banana River B"/>
    <n v="-1"/>
    <m/>
    <m/>
    <n v="641"/>
    <x v="6"/>
    <s v="Golf Course Pond Reuse"/>
    <x v="0"/>
    <m/>
    <n v="34.408618322676702"/>
    <n v="1.0755524286"/>
  </r>
  <r>
    <n v="1200000"/>
    <n v="1800000"/>
    <n v="1800000"/>
    <x v="0"/>
    <x v="1"/>
    <s v="BR3-5, BR-7"/>
    <s v="62-304.520 (10), F.A.C."/>
    <n v="0.59"/>
    <n v="0.64"/>
    <s v="Brevard County"/>
    <n v="4.3423886153899999E-2"/>
    <n v="3876.4833758832001"/>
    <n v="11.042145965221399"/>
    <n v="1.9386751927577299"/>
    <n v="0.47949288928854"/>
    <n v="8.4184810859700004E-2"/>
    <n v="168.331972791845"/>
    <n v="1200"/>
    <s v="Residential, Medium Density-Two-five dwellingunits per acre"/>
    <n v="1200"/>
    <s v="Brevard County"/>
    <s v="Brevard County"/>
    <m/>
    <m/>
    <m/>
    <n v="0"/>
    <n v="1"/>
    <n v="0.47949288928854"/>
    <n v="8.4184810859700004E-2"/>
    <n v="336.46423816032598"/>
    <m/>
    <n v="-1"/>
    <n v="-1"/>
    <n v="-1"/>
    <n v="-1"/>
    <n v="0"/>
    <m/>
    <m/>
    <s v="Banana River B"/>
    <n v="-1"/>
    <m/>
    <m/>
    <n v="641"/>
    <x v="6"/>
    <s v="Golf Course Pond Reuse"/>
    <x v="0"/>
    <m/>
    <n v="66.826140003856096"/>
    <n v="0.27288259380000002"/>
  </r>
  <r>
    <n v="1200000"/>
    <n v="1800000"/>
    <n v="1800000"/>
    <x v="0"/>
    <x v="1"/>
    <s v="BR3-5, BR-7"/>
    <s v="62-304.520 (10), F.A.C."/>
    <n v="0.59"/>
    <n v="0.64"/>
    <s v="Brevard County"/>
    <n v="0.61776345378298003"/>
    <n v="3830.72578024738"/>
    <n v="9.5221877369115902"/>
    <n v="1.3995518093597601"/>
    <n v="5.88245958392445"/>
    <n v="0.86459195949830003"/>
    <n v="2366.4823885011301"/>
    <n v="1200"/>
    <s v="Residential, Medium Density-Two-five dwellingunits per acre"/>
    <n v="1200"/>
    <s v="Brevard County"/>
    <s v="Brevard County"/>
    <m/>
    <m/>
    <m/>
    <n v="0"/>
    <n v="1"/>
    <n v="5.88245958392445"/>
    <n v="0.86459195949830003"/>
    <n v="2366.4823885011301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8626"/>
    <n v="1.9192882307000001"/>
  </r>
  <r>
    <n v="1200000"/>
    <n v="1800000"/>
    <n v="1800000"/>
    <x v="0"/>
    <x v="1"/>
    <s v="BR3-5, BR-7"/>
    <s v="62-304.520 (10), F.A.C."/>
    <n v="0.59"/>
    <n v="0.64"/>
    <s v="US Air Force"/>
    <n v="0.12016719100152"/>
    <n v="3487.6344792828299"/>
    <n v="6.8137961763707802"/>
    <n v="0.94109244839290995"/>
    <n v="0.81879474657139995"/>
    <n v="0.11308843599611999"/>
    <n v="419.09923861547998"/>
    <n v="1840"/>
    <s v="Marinas and Fish Camps"/>
    <n v="1840"/>
    <s v="US Air Force                                  Brevard County"/>
    <s v="US Air Force"/>
    <m/>
    <m/>
    <m/>
    <n v="0"/>
    <n v="1"/>
    <n v="0.81879474657139995"/>
    <n v="0.11308843599611999"/>
    <n v="557.82323417394105"/>
    <m/>
    <n v="-1"/>
    <n v="-1"/>
    <n v="-1"/>
    <n v="-1"/>
    <n v="0"/>
    <m/>
    <m/>
    <s v="Banana River B"/>
    <n v="-1"/>
    <m/>
    <m/>
    <n v="641"/>
    <x v="6"/>
    <s v="Golf Course Pond Reuse"/>
    <x v="0"/>
    <m/>
    <n v="92.608916629947899"/>
    <n v="0.45241138209999998"/>
  </r>
  <r>
    <n v="1200000"/>
    <n v="1800000"/>
    <n v="1800000"/>
    <x v="0"/>
    <x v="1"/>
    <s v="BR3-5, BR-7"/>
    <s v="62-304.520 (10), F.A.C."/>
    <n v="0.59"/>
    <n v="0.64"/>
    <s v="Natural Lands"/>
    <n v="4.5362715861230002E-2"/>
    <n v="3487.6344792828299"/>
    <n v="6.8137961763707802"/>
    <n v="0.94109244839290995"/>
    <n v="0.30909229988505998"/>
    <n v="4.2690509335600001E-2"/>
    <n v="158.20857191154599"/>
    <n v="5100"/>
    <s v="Streams and waterways"/>
    <n v="5100"/>
    <s v="US Air Force                                  Brevard County"/>
    <s v="US Air Force"/>
    <m/>
    <m/>
    <s v="Natural Lands"/>
    <n v="0"/>
    <n v="1"/>
    <n v="0.30909229988505998"/>
    <n v="4.2690509335600001E-2"/>
    <n v="158.20857191154701"/>
    <m/>
    <n v="-1"/>
    <n v="-1"/>
    <n v="-1"/>
    <n v="-1"/>
    <n v="0"/>
    <m/>
    <m/>
    <s v="Banana River B"/>
    <n v="-1"/>
    <m/>
    <m/>
    <n v="641"/>
    <x v="6"/>
    <s v="Golf Course Pond Reuse"/>
    <x v="0"/>
    <m/>
    <n v="66.583809527360401"/>
    <n v="0.12831189940000001"/>
  </r>
  <r>
    <n v="1200000"/>
    <n v="1800000"/>
    <n v="1800000"/>
    <x v="0"/>
    <x v="1"/>
    <s v="BR3-5, BR-7"/>
    <s v="62-304.520 (10), F.A.C."/>
    <n v="0.59"/>
    <n v="0.64"/>
    <s v="US Air Force"/>
    <n v="0.32776207349490999"/>
    <n v="3487.6344792828299"/>
    <n v="6.8137961763707802"/>
    <n v="0.94109244839290995"/>
    <n v="2.2333039631390101"/>
    <n v="0.30845441223566"/>
    <n v="1143.1143085220999"/>
    <n v="1820"/>
    <s v="Golf Course"/>
    <n v="1820"/>
    <s v="US Air Force                                  Brevard County"/>
    <s v="US Air Force"/>
    <m/>
    <m/>
    <m/>
    <n v="0"/>
    <n v="1"/>
    <n v="2.2333039631390101"/>
    <n v="0.30845441223566"/>
    <n v="1438.5013136031"/>
    <m/>
    <n v="-1"/>
    <n v="-1"/>
    <n v="-1"/>
    <n v="-1"/>
    <n v="0"/>
    <m/>
    <m/>
    <s v="Banana River B"/>
    <n v="-1"/>
    <m/>
    <m/>
    <n v="641"/>
    <x v="6"/>
    <s v="Golf Course Pond Reuse"/>
    <x v="0"/>
    <m/>
    <n v="154.87963609350601"/>
    <n v="1.1666677320000001"/>
  </r>
  <r>
    <n v="1200000"/>
    <n v="1800000"/>
    <n v="1800000"/>
    <x v="0"/>
    <x v="1"/>
    <s v="BR3-5, BR-7"/>
    <s v="62-304.520 (10), F.A.C."/>
    <n v="0.59"/>
    <n v="0.64"/>
    <s v="US Air Force"/>
    <n v="3.4543193059599998E-2"/>
    <n v="3863.57203468132"/>
    <n v="9.0900453233057004"/>
    <n v="1.2483105563471499"/>
    <n v="0.31399919052352998"/>
    <n v="4.3120632546239997E-2"/>
    <n v="133.46011469369901"/>
    <n v="8140"/>
    <s v="Roads and Highways"/>
    <n v="8140"/>
    <s v="US Air Force                                  Brevard County"/>
    <s v="US Air Force"/>
    <m/>
    <m/>
    <m/>
    <n v="0"/>
    <n v="1"/>
    <n v="0.31399919052352998"/>
    <n v="4.3120632546239997E-2"/>
    <n v="133.46011469369901"/>
    <m/>
    <n v="-1"/>
    <n v="-1"/>
    <n v="-1"/>
    <n v="-1"/>
    <n v="0"/>
    <m/>
    <m/>
    <s v="Banana River B"/>
    <n v="-1"/>
    <m/>
    <m/>
    <n v="641"/>
    <x v="6"/>
    <s v="Golf Course Pond Reuse"/>
    <x v="0"/>
    <m/>
    <n v="105.606368457241"/>
    <n v="0.10824015789999999"/>
  </r>
  <r>
    <n v="1200000"/>
    <n v="1800000"/>
    <n v="1800000"/>
    <x v="0"/>
    <x v="1"/>
    <s v="BR3-5, BR-7"/>
    <s v="62-304.520 (10), F.A.C."/>
    <n v="0.59"/>
    <n v="0.64"/>
    <s v="FDOT District 5"/>
    <n v="4.0142141257299997E-3"/>
    <n v="3863.57203468132"/>
    <n v="9.0900453233057004"/>
    <n v="1.2483105563471499"/>
    <n v="3.6489388340370001E-2"/>
    <n v="5.0109858685900002E-3"/>
    <n v="15.5092054374086"/>
    <n v="8140"/>
    <s v="Roads and Highways"/>
    <n v="8140"/>
    <s v="FDOT District 5                                            Brevard County"/>
    <s v="FDOT District 5"/>
    <m/>
    <m/>
    <m/>
    <n v="0"/>
    <n v="1"/>
    <n v="3.6489388340370001E-2"/>
    <n v="5.0109858685900002E-3"/>
    <n v="15.5092054374103"/>
    <m/>
    <n v="-1"/>
    <n v="-1"/>
    <n v="-1"/>
    <n v="-1"/>
    <n v="0"/>
    <m/>
    <m/>
    <s v="Banana River B"/>
    <n v="-1"/>
    <m/>
    <m/>
    <n v="641"/>
    <x v="6"/>
    <s v="Golf Course Pond Reuse"/>
    <x v="0"/>
    <m/>
    <n v="78.399216337531001"/>
    <n v="1.2578430999999999E-2"/>
  </r>
  <r>
    <n v="1200000"/>
    <n v="1800000"/>
    <n v="1800000"/>
    <x v="0"/>
    <x v="1"/>
    <s v="BR3-5, BR-7"/>
    <s v="62-304.520 (10), F.A.C."/>
    <n v="0.59"/>
    <n v="0.64"/>
    <s v="FDOT District 5"/>
    <n v="0.34387170155119001"/>
    <n v="3863.57203468132"/>
    <n v="9.0900453233057004"/>
    <n v="1.2483105563471499"/>
    <n v="3.1258093525025901"/>
    <n v="0.42925867507540999"/>
    <n v="1328.5730896314601"/>
    <n v="8140"/>
    <s v="Roads and Highways"/>
    <n v="8140"/>
    <s v="FDOT District 5          US Air Force                                  Brevard County"/>
    <s v="FDOT District 5"/>
    <m/>
    <m/>
    <m/>
    <n v="0"/>
    <n v="1"/>
    <n v="3.1258093525025901"/>
    <n v="0.42925867507540999"/>
    <n v="1328.5730896314601"/>
    <m/>
    <n v="-1"/>
    <n v="-1"/>
    <n v="-1"/>
    <n v="-1"/>
    <n v="0"/>
    <m/>
    <m/>
    <s v="Banana River B"/>
    <n v="-1"/>
    <m/>
    <m/>
    <n v="641"/>
    <x v="6"/>
    <s v="Golf Course Pond Reuse"/>
    <x v="0"/>
    <m/>
    <n v="155.50296469327299"/>
    <n v="1.0775126437"/>
  </r>
  <r>
    <n v="1200000"/>
    <n v="1800000"/>
    <n v="1800000"/>
    <x v="0"/>
    <x v="1"/>
    <s v="BR3-5, BR-7"/>
    <s v="62-304.520 (10), F.A.C."/>
    <n v="0.59"/>
    <n v="0.64"/>
    <s v="Brevard County"/>
    <n v="0.20722053211048999"/>
    <n v="3863.57203468132"/>
    <n v="9.0900453233057004"/>
    <n v="1.2483105563471499"/>
    <n v="1.88364402880393"/>
    <n v="0.25867557772540001"/>
    <n v="800.61145287389604"/>
    <n v="1200"/>
    <s v="Residential, Medium Density-Two-five dwellingunits per acre"/>
    <n v="1200"/>
    <s v="Brevard County"/>
    <s v="Brevard County"/>
    <m/>
    <m/>
    <m/>
    <n v="0"/>
    <n v="1"/>
    <n v="1.88364402880393"/>
    <n v="0.25867557772540001"/>
    <n v="800.61145287389604"/>
    <m/>
    <n v="-1"/>
    <n v="-1"/>
    <n v="-1"/>
    <n v="-1"/>
    <n v="0"/>
    <m/>
    <m/>
    <s v="Banana River B"/>
    <n v="-1"/>
    <m/>
    <m/>
    <n v="641"/>
    <x v="6"/>
    <s v="Golf Course Pond Reuse"/>
    <x v="0"/>
    <m/>
    <n v="133.56532229063501"/>
    <n v="0.64931991310000003"/>
  </r>
  <r>
    <n v="1200000"/>
    <n v="1800000"/>
    <n v="1800000"/>
    <x v="0"/>
    <x v="1"/>
    <s v="BR3-5, BR-7"/>
    <s v="62-304.520 (10), F.A.C."/>
    <n v="0.59"/>
    <n v="0.64"/>
    <s v="FDOT District 5"/>
    <n v="2.777660165757E-2"/>
    <n v="3863.57203468132"/>
    <n v="9.0900453233057004"/>
    <n v="1.2483105563471499"/>
    <n v="0.25249056799474001"/>
    <n v="3.467382506859E-2"/>
    <n v="107.316901382682"/>
    <n v="1200"/>
    <s v="Residential, Medium Density-Two-five dwellingunits per acre"/>
    <n v="1200"/>
    <s v="FDOT District 5                                            Brevard County"/>
    <s v="FDOT District 5"/>
    <m/>
    <m/>
    <m/>
    <n v="0"/>
    <n v="1"/>
    <n v="0.25249056799474001"/>
    <n v="3.467382506859E-2"/>
    <n v="107.316901382683"/>
    <m/>
    <n v="-1"/>
    <n v="-1"/>
    <n v="-1"/>
    <n v="-1"/>
    <n v="0"/>
    <m/>
    <m/>
    <s v="Banana River B"/>
    <n v="-1"/>
    <m/>
    <m/>
    <n v="641"/>
    <x v="6"/>
    <s v="Golf Course Pond Reuse"/>
    <x v="0"/>
    <m/>
    <n v="104.38330500502801"/>
    <n v="8.70372274E-2"/>
  </r>
  <r>
    <n v="1200000"/>
    <n v="1800000"/>
    <n v="1800000"/>
    <x v="0"/>
    <x v="1"/>
    <s v="BR3-5, BR-7"/>
    <s v="62-304.520 (10), F.A.C."/>
    <n v="0.59"/>
    <n v="0.64"/>
    <s v="FDOT District 5"/>
    <n v="3.3721114029000002E-4"/>
    <n v="3863.57203468132"/>
    <n v="9.0900453233057004"/>
    <n v="1.2483105563471499"/>
    <n v="3.0652645488099999E-3"/>
    <n v="4.2094422613999998E-4"/>
    <n v="1.30283953143062"/>
    <n v="1200"/>
    <s v="Residential, Medium Density-Two-five dwellingunits per acre"/>
    <n v="1200"/>
    <s v="FDOT District 5          US Air Force                                  Brevard County"/>
    <s v="FDOT District 5"/>
    <m/>
    <m/>
    <m/>
    <n v="0"/>
    <n v="1"/>
    <n v="3.0652645488099999E-3"/>
    <n v="4.2094422613999998E-4"/>
    <n v="1.30283953143006"/>
    <m/>
    <n v="-1"/>
    <n v="-1"/>
    <n v="-1"/>
    <n v="-1"/>
    <n v="0"/>
    <m/>
    <m/>
    <s v="Banana River B"/>
    <n v="-1"/>
    <m/>
    <m/>
    <n v="641"/>
    <x v="6"/>
    <s v="Golf Course Pond Reuse"/>
    <x v="0"/>
    <m/>
    <n v="22.722829478970301"/>
    <n v="1.056642E-3"/>
  </r>
  <r>
    <n v="1200000"/>
    <n v="1800000"/>
    <n v="1800000"/>
    <x v="0"/>
    <x v="1"/>
    <s v="BR3-5, BR-7"/>
    <s v="62-304.520 (10), F.A.C."/>
    <n v="0.59"/>
    <n v="0.64"/>
    <s v="Brevard County"/>
    <n v="1.6771290107049999E-2"/>
    <n v="3829.7838935365698"/>
    <n v="8.5981176965894601"/>
    <n v="1.1981231795868199"/>
    <n v="0.14420152626405999"/>
    <n v="2.0094071428830001E-2"/>
    <n v="64.230416725809306"/>
    <n v="1200"/>
    <s v="Residential, Medium Density-Two-five dwellingunits per acre"/>
    <n v="1200"/>
    <s v="Brevard County"/>
    <s v="Brevard County"/>
    <m/>
    <m/>
    <m/>
    <n v="0"/>
    <n v="1"/>
    <n v="0.14420152626405999"/>
    <n v="2.0094071428830001E-2"/>
    <n v="546.72924716061596"/>
    <m/>
    <n v="-1"/>
    <n v="-1"/>
    <n v="-1"/>
    <n v="-1"/>
    <n v="0"/>
    <m/>
    <m/>
    <s v="Banana River B"/>
    <n v="-1"/>
    <m/>
    <m/>
    <n v="641"/>
    <x v="6"/>
    <s v="Golf Course Pond Reuse"/>
    <x v="0"/>
    <m/>
    <n v="39.214605848538703"/>
    <n v="0.44341382579999999"/>
  </r>
  <r>
    <n v="1200000"/>
    <n v="1800000"/>
    <n v="1800000"/>
    <x v="0"/>
    <x v="1"/>
    <s v="BR3-5, BR-7"/>
    <s v="62-304.520 (10), F.A.C."/>
    <n v="0.59"/>
    <n v="0.64"/>
    <s v="Brevard County"/>
    <n v="1.9144162729999999E-6"/>
    <n v="3829.7838935365698"/>
    <n v="8.5981176965894601"/>
    <n v="1.1981231795868199"/>
    <n v="1.6460376429999999E-5"/>
    <n v="2.2937065120600001E-6"/>
    <n v="7.3318006078499998E-3"/>
    <n v="1200"/>
    <s v="Residential, Medium Density-Two-five dwellingunits per acre"/>
    <n v="1200"/>
    <s v="Brevard County"/>
    <s v="Brevard County"/>
    <m/>
    <m/>
    <m/>
    <n v="0"/>
    <n v="1"/>
    <n v="1.6460376429999999E-5"/>
    <n v="2.2937065120600001E-6"/>
    <n v="7.3318006062500002E-3"/>
    <m/>
    <n v="-1"/>
    <n v="-1"/>
    <n v="-1"/>
    <n v="-1"/>
    <n v="0"/>
    <m/>
    <m/>
    <s v="Banana River B"/>
    <n v="-1"/>
    <m/>
    <m/>
    <n v="641"/>
    <x v="6"/>
    <s v="Golf Course Pond Reuse"/>
    <x v="0"/>
    <m/>
    <n v="1.35814330314377"/>
    <n v="5.9463102999999998E-6"/>
  </r>
  <r>
    <n v="1200000"/>
    <n v="1800000"/>
    <n v="1800000"/>
    <x v="0"/>
    <x v="1"/>
    <s v="BR3-5, BR-7"/>
    <s v="62-304.520 (10), F.A.C."/>
    <n v="0.59"/>
    <n v="0.64"/>
    <s v="Brevard County"/>
    <n v="7.9000642110719999E-2"/>
    <n v="3861.7231725612701"/>
    <n v="10.385679340755599"/>
    <n v="1.86809523430733"/>
    <n v="0.82047533667574002"/>
    <n v="0.14758072303424999"/>
    <n v="305.07861028619101"/>
    <n v="1300"/>
    <s v="Residential, High Density"/>
    <n v="1300"/>
    <s v="Brevard County"/>
    <s v="Brevard County"/>
    <m/>
    <m/>
    <m/>
    <n v="0"/>
    <n v="1"/>
    <n v="0.82047533667574002"/>
    <n v="0.14758072303424999"/>
    <n v="342.57257889281101"/>
    <m/>
    <n v="-1"/>
    <n v="-1"/>
    <n v="-1"/>
    <n v="-1"/>
    <n v="0"/>
    <m/>
    <m/>
    <s v="Banana River B"/>
    <n v="-1"/>
    <m/>
    <m/>
    <n v="641"/>
    <x v="6"/>
    <s v="Golf Course Pond Reuse"/>
    <x v="0"/>
    <m/>
    <n v="103.47927860920301"/>
    <n v="0.27783664139999997"/>
  </r>
  <r>
    <n v="1200000"/>
    <n v="1800000"/>
    <n v="1800000"/>
    <x v="0"/>
    <x v="1"/>
    <s v="BR3-5, BR-7"/>
    <s v="62-304.520 (10), F.A.C."/>
    <n v="0.59"/>
    <n v="0.64"/>
    <s v="Brevard County"/>
    <n v="3.5285192187970001E-2"/>
    <n v="3861.7231725612701"/>
    <n v="10.385679340755599"/>
    <n v="1.86809523430733"/>
    <n v="0.36646069154125999"/>
    <n v="6.5916099367969994E-2"/>
    <n v="136.261644320588"/>
    <n v="1200"/>
    <s v="Residential, Medium Density-Two-five dwellingunits per acre"/>
    <n v="1200"/>
    <s v="Brevard County"/>
    <s v="Brevard County"/>
    <m/>
    <m/>
    <m/>
    <n v="0"/>
    <n v="1"/>
    <n v="0.36646069154125999"/>
    <n v="6.5916099367969994E-2"/>
    <n v="136.26164432058999"/>
    <m/>
    <n v="-1"/>
    <n v="-1"/>
    <n v="-1"/>
    <n v="-1"/>
    <n v="0"/>
    <m/>
    <m/>
    <s v="Banana River B"/>
    <n v="-1"/>
    <m/>
    <m/>
    <n v="641"/>
    <x v="6"/>
    <s v="Golf Course Pond Reuse"/>
    <x v="0"/>
    <m/>
    <n v="105.755209088611"/>
    <n v="0.1105122825"/>
  </r>
  <r>
    <n v="1200000"/>
    <n v="1800000"/>
    <n v="1800000"/>
    <x v="0"/>
    <x v="1"/>
    <s v="BR3-5, BR-7"/>
    <s v="62-304.520 (10), F.A.C."/>
    <n v="0.59"/>
    <n v="0.64"/>
    <s v="US Air Force"/>
    <n v="0.36812711810571003"/>
    <n v="2172.2431532021001"/>
    <n v="4.2439589820127601"/>
    <n v="0.58666836473192996"/>
    <n v="1.5623163894072201"/>
    <n v="0.21596853439256"/>
    <n v="799.66161181316295"/>
    <n v="1820"/>
    <s v="Golf Course"/>
    <n v="1820"/>
    <s v="US Air Force                                  Brevard County"/>
    <s v="US Air Force"/>
    <m/>
    <m/>
    <m/>
    <n v="0"/>
    <n v="1"/>
    <n v="1.5623163894072201"/>
    <n v="0.21596853439256"/>
    <n v="799.66161184107398"/>
    <m/>
    <n v="-1"/>
    <n v="-1"/>
    <n v="-1"/>
    <n v="-1"/>
    <n v="0"/>
    <m/>
    <m/>
    <s v="Banana River B"/>
    <n v="-1"/>
    <m/>
    <m/>
    <n v="641"/>
    <x v="6"/>
    <s v="Golf Course Pond Reuse"/>
    <x v="0"/>
    <m/>
    <n v="164.99470770241001"/>
    <n v="0.64854956350000004"/>
  </r>
  <r>
    <n v="1200000"/>
    <n v="1800000"/>
    <n v="1800000"/>
    <x v="0"/>
    <x v="1"/>
    <s v="BR3-5, BR-7"/>
    <s v="62-304.520 (10), F.A.C."/>
    <n v="0.59"/>
    <n v="0.64"/>
    <s v="Natural Lands"/>
    <n v="0.24963633567726001"/>
    <n v="2172.2431532021001"/>
    <n v="4.2439589820127601"/>
    <n v="0.58666836473192996"/>
    <n v="1.0594463690342699"/>
    <n v="0.14645374082945001"/>
    <n v="542.270820965398"/>
    <n v="5100"/>
    <s v="Streams and waterways"/>
    <n v="5100"/>
    <s v="US Air Force                                  Brevard County"/>
    <s v="US Air Force"/>
    <m/>
    <m/>
    <s v="Natural Lands"/>
    <n v="0"/>
    <n v="1"/>
    <n v="1.0594463690342699"/>
    <n v="0.14645374082945001"/>
    <n v="542.27082093748902"/>
    <m/>
    <n v="-1"/>
    <n v="-1"/>
    <n v="-1"/>
    <n v="-1"/>
    <n v="0"/>
    <m/>
    <m/>
    <s v="Banana River B"/>
    <n v="-1"/>
    <m/>
    <m/>
    <n v="641"/>
    <x v="6"/>
    <s v="Golf Course Pond Reuse"/>
    <x v="0"/>
    <m/>
    <n v="137.586725740444"/>
    <n v="0.43979790829999998"/>
  </r>
  <r>
    <n v="1200000"/>
    <n v="1800000"/>
    <n v="1800000"/>
    <x v="0"/>
    <x v="1"/>
    <s v="BR3-5, BR-7"/>
    <s v="62-304.520 (10), F.A.C."/>
    <n v="0.59"/>
    <n v="0.64"/>
    <s v="US Air Force"/>
    <n v="2.3823836326959998E-2"/>
    <n v="3829.4688585394902"/>
    <n v="7.6818976017621496"/>
    <n v="1.0482838500100899"/>
    <n v="0.18301227114484001"/>
    <n v="2.4974142866830001E-2"/>
    <n v="91.232639305035306"/>
    <n v="8140"/>
    <s v="Roads and Highways"/>
    <n v="8140"/>
    <s v="US Air Force                                  Brevard County"/>
    <s v="US Air Force"/>
    <m/>
    <m/>
    <m/>
    <n v="0"/>
    <n v="1"/>
    <n v="0.18301227114484001"/>
    <n v="2.4974142866830001E-2"/>
    <n v="91.232639305035306"/>
    <m/>
    <n v="-1"/>
    <n v="-1"/>
    <n v="-1"/>
    <n v="-1"/>
    <n v="0"/>
    <m/>
    <m/>
    <s v="Banana River B"/>
    <n v="-1"/>
    <m/>
    <m/>
    <n v="641"/>
    <x v="6"/>
    <s v="Golf Course Pond Reuse"/>
    <x v="0"/>
    <m/>
    <n v="104.93807532999099"/>
    <n v="7.3992408199999998E-2"/>
  </r>
  <r>
    <n v="1200000"/>
    <n v="1800000"/>
    <n v="1800000"/>
    <x v="0"/>
    <x v="1"/>
    <s v="BR3-5, BR-7"/>
    <s v="62-304.520 (10), F.A.C."/>
    <n v="0.59"/>
    <n v="0.64"/>
    <s v="US Air Force"/>
    <n v="1.50529885936E-3"/>
    <n v="3882.6055735090299"/>
    <n v="8.3043321598916098"/>
    <n v="1.1057144782019499"/>
    <n v="1.2500501728049999E-2"/>
    <n v="1.6644307428100001E-3"/>
    <n v="5.84448174115958"/>
    <n v="8140"/>
    <s v="Roads and Highways"/>
    <n v="8140"/>
    <s v="US Air Force                                  Brevard County"/>
    <s v="US Air Force"/>
    <m/>
    <m/>
    <m/>
    <n v="0"/>
    <n v="1"/>
    <n v="1.2500501728049999E-2"/>
    <n v="1.6644307428100001E-3"/>
    <n v="5.8444817411609398"/>
    <m/>
    <n v="-1"/>
    <n v="-1"/>
    <n v="-1"/>
    <n v="-1"/>
    <n v="0"/>
    <m/>
    <m/>
    <s v="Banana River B"/>
    <n v="-1"/>
    <m/>
    <m/>
    <n v="641"/>
    <x v="6"/>
    <s v="Golf Course Pond Reuse"/>
    <x v="0"/>
    <m/>
    <n v="25.720698950758901"/>
    <n v="4.7400500999999996E-3"/>
  </r>
  <r>
    <n v="1200000"/>
    <n v="1800000"/>
    <n v="1800000"/>
    <x v="0"/>
    <x v="1"/>
    <s v="BR3-5, BR-7"/>
    <s v="62-304.520 (10), F.A.C."/>
    <n v="0.59"/>
    <n v="0.64"/>
    <s v="FDOT District 5"/>
    <n v="0.12256156927659"/>
    <n v="3882.6055735090299"/>
    <n v="8.3043321598916098"/>
    <n v="1.1057144782019499"/>
    <n v="1.01779198131037"/>
    <n v="0.13551810162027"/>
    <n v="475.858231971306"/>
    <n v="8140"/>
    <s v="Roads and Highways"/>
    <n v="8140"/>
    <s v="FDOT District 5                                            Brevard County"/>
    <s v="FDOT District 5"/>
    <m/>
    <m/>
    <m/>
    <n v="0"/>
    <n v="1"/>
    <n v="1.01779198131037"/>
    <n v="0.13551810162027"/>
    <n v="475.858231971306"/>
    <m/>
    <n v="-1"/>
    <n v="-1"/>
    <n v="-1"/>
    <n v="-1"/>
    <n v="0"/>
    <m/>
    <m/>
    <s v="Banana River B"/>
    <n v="-1"/>
    <m/>
    <m/>
    <n v="641"/>
    <x v="6"/>
    <s v="Golf Course Pond Reuse"/>
    <x v="0"/>
    <m/>
    <n v="119.845731508406"/>
    <n v="0.38593530570000001"/>
  </r>
  <r>
    <n v="1200000"/>
    <n v="1800000"/>
    <n v="1800000"/>
    <x v="0"/>
    <x v="1"/>
    <s v="BR3-5, BR-7"/>
    <s v="62-304.520 (10), F.A.C."/>
    <n v="0.59"/>
    <n v="0.64"/>
    <s v="FDOT District 5"/>
    <n v="0.29167653480268002"/>
    <n v="3882.6055735090299"/>
    <n v="8.3043321598916098"/>
    <n v="1.1057144782019499"/>
    <n v="2.4221788282477101"/>
    <n v="0.32251096748310998"/>
    <n v="1132.4649396867201"/>
    <n v="8140"/>
    <s v="Roads and Highways"/>
    <n v="8140"/>
    <s v="FDOT District 5          US Air Force                                  Brevard County"/>
    <s v="FDOT District 5"/>
    <m/>
    <m/>
    <m/>
    <n v="0"/>
    <n v="1"/>
    <n v="2.4221788282477101"/>
    <n v="0.32251096748310998"/>
    <n v="1132.4649396867201"/>
    <m/>
    <n v="-1"/>
    <n v="-1"/>
    <n v="-1"/>
    <n v="-1"/>
    <n v="0"/>
    <m/>
    <m/>
    <s v="Banana River B"/>
    <n v="-1"/>
    <m/>
    <m/>
    <n v="641"/>
    <x v="6"/>
    <s v="Golf Course Pond Reuse"/>
    <x v="0"/>
    <m/>
    <n v="147.406606035664"/>
    <n v="0.91846304919999999"/>
  </r>
  <r>
    <n v="1200000"/>
    <n v="1800000"/>
    <n v="1800000"/>
    <x v="0"/>
    <x v="1"/>
    <s v="BR3-5, BR-7"/>
    <s v="62-304.520 (10), F.A.C."/>
    <n v="0.59"/>
    <n v="0.64"/>
    <s v="US Air Force"/>
    <n v="0.13815227118369999"/>
    <n v="3882.6055735090299"/>
    <n v="8.3043321598916098"/>
    <n v="1.1057144782019499"/>
    <n v="1.1472623485529301"/>
    <n v="0.15275696644430001"/>
    <n v="536.39077809079595"/>
    <n v="8310"/>
    <s v="Electrical power facilities"/>
    <n v="8310"/>
    <s v="US Air Force                                  Brevard County"/>
    <s v="US Air Force"/>
    <m/>
    <m/>
    <m/>
    <n v="0"/>
    <n v="1"/>
    <n v="1.1472623485529301"/>
    <n v="0.15275696644430001"/>
    <n v="536.39077809079595"/>
    <m/>
    <n v="-1"/>
    <n v="-1"/>
    <n v="-1"/>
    <n v="-1"/>
    <n v="0"/>
    <m/>
    <m/>
    <s v="Banana River B"/>
    <n v="-1"/>
    <m/>
    <m/>
    <n v="641"/>
    <x v="6"/>
    <s v="Golf Course Pond Reuse"/>
    <x v="0"/>
    <m/>
    <n v="103.603691562967"/>
    <n v="0.43502901710000003"/>
  </r>
  <r>
    <n v="1200000"/>
    <n v="1800000"/>
    <n v="1800000"/>
    <x v="0"/>
    <x v="1"/>
    <s v="BR3-5, BR-7"/>
    <s v="62-304.520 (10), F.A.C."/>
    <n v="0.59"/>
    <n v="0.64"/>
    <s v="FDOT District 5"/>
    <n v="5.1710985258399999E-3"/>
    <n v="3882.6055735090299"/>
    <n v="8.3043321598916098"/>
    <n v="1.1057144782019499"/>
    <n v="4.2942519790149999E-2"/>
    <n v="5.7177585082299996E-3"/>
    <n v="20.077335957617901"/>
    <n v="8310"/>
    <s v="Electrical power facilities"/>
    <n v="8310"/>
    <s v="FDOT District 5          US Air Force                                  Brevard County"/>
    <s v="FDOT District 5"/>
    <m/>
    <m/>
    <m/>
    <n v="0"/>
    <n v="1"/>
    <n v="4.2942519790149999E-2"/>
    <n v="5.7177585082299996E-3"/>
    <n v="20.0773359576161"/>
    <m/>
    <n v="-1"/>
    <n v="-1"/>
    <n v="-1"/>
    <n v="-1"/>
    <n v="0"/>
    <m/>
    <m/>
    <s v="Banana River B"/>
    <n v="-1"/>
    <m/>
    <m/>
    <n v="641"/>
    <x v="6"/>
    <s v="Golf Course Pond Reuse"/>
    <x v="0"/>
    <m/>
    <n v="50.687046175827099"/>
    <n v="1.6283321900000002E-2"/>
  </r>
  <r>
    <n v="1200000"/>
    <n v="1800000"/>
    <n v="1800000"/>
    <x v="0"/>
    <x v="1"/>
    <s v="BR3-5, BR-7"/>
    <s v="62-304.520 (10), F.A.C."/>
    <n v="0.59"/>
    <n v="0.64"/>
    <s v="US Air Force"/>
    <n v="5.3196120958669997E-2"/>
    <n v="3882.6055735090299"/>
    <n v="8.3043321598916098"/>
    <n v="1.1057144782019499"/>
    <n v="0.44175825805859997"/>
    <n v="5.8819721128189999E-2"/>
    <n v="206.539555723212"/>
    <n v="1400"/>
    <s v="Commercial and Services"/>
    <n v="1400"/>
    <s v="US Air Force                                  Brevard County"/>
    <s v="US Air Force"/>
    <m/>
    <m/>
    <m/>
    <n v="0"/>
    <n v="1"/>
    <n v="0.44175825805859997"/>
    <n v="5.8819721128189999E-2"/>
    <n v="206.539555723213"/>
    <m/>
    <n v="-1"/>
    <n v="-1"/>
    <n v="-1"/>
    <n v="-1"/>
    <n v="0"/>
    <m/>
    <m/>
    <s v="Banana River B"/>
    <n v="-1"/>
    <m/>
    <m/>
    <n v="641"/>
    <x v="6"/>
    <s v="Golf Course Pond Reuse"/>
    <x v="0"/>
    <m/>
    <n v="59.066157751252902"/>
    <n v="0.16750977759999999"/>
  </r>
  <r>
    <n v="1200000"/>
    <n v="1800000"/>
    <n v="1800000"/>
    <x v="0"/>
    <x v="1"/>
    <s v="BR3-5, BR-7"/>
    <s v="62-304.520 (10), F.A.C."/>
    <n v="0.59"/>
    <n v="0.64"/>
    <s v="FDOT District 5"/>
    <n v="5.5005599459699997E-3"/>
    <n v="3882.6055735090299"/>
    <n v="8.3043321598916098"/>
    <n v="1.1057144782019499"/>
    <n v="4.567847685675E-2"/>
    <n v="6.0820487704799997E-3"/>
    <n v="21.3565047036553"/>
    <n v="1400"/>
    <s v="Commercial and Services"/>
    <n v="1400"/>
    <s v="FDOT District 5          US Air Force                                  Brevard County"/>
    <s v="FDOT District 5"/>
    <m/>
    <m/>
    <m/>
    <n v="0"/>
    <n v="1"/>
    <n v="4.567847685675E-2"/>
    <n v="6.0820487704799997E-3"/>
    <n v="21.356504703656199"/>
    <m/>
    <n v="-1"/>
    <n v="-1"/>
    <n v="-1"/>
    <n v="-1"/>
    <n v="0"/>
    <m/>
    <m/>
    <s v="Banana River B"/>
    <n v="-1"/>
    <m/>
    <m/>
    <n v="641"/>
    <x v="6"/>
    <s v="Golf Course Pond Reuse"/>
    <x v="0"/>
    <m/>
    <n v="29.939531163945901"/>
    <n v="1.7320766200000001E-2"/>
  </r>
  <r>
    <n v="1200000"/>
    <n v="1800000"/>
    <n v="1800000"/>
    <x v="0"/>
    <x v="1"/>
    <s v="BR3-5, BR-7"/>
    <s v="62-304.520 (10), F.A.C."/>
    <n v="0.59"/>
    <n v="0.64"/>
    <s v="Brevard County"/>
    <n v="0.61776345348380002"/>
    <n v="3830.36859560631"/>
    <n v="9.5213588230092707"/>
    <n v="1.3994319860234501"/>
    <n v="5.8819475083607102"/>
    <n v="0.86451793660154996"/>
    <n v="2366.2617317376598"/>
    <n v="1200"/>
    <s v="Residential, Medium Density-Two-five dwellingunits per acre"/>
    <n v="1200"/>
    <s v="Brevard County"/>
    <s v="Brevard County"/>
    <m/>
    <m/>
    <m/>
    <n v="0"/>
    <n v="1"/>
    <n v="5.8819475083607102"/>
    <n v="0.86451793660154996"/>
    <n v="2366.2617317376598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70197"/>
    <n v="1.9191092715"/>
  </r>
  <r>
    <n v="1200000"/>
    <n v="1800000"/>
    <n v="1800000"/>
    <x v="0"/>
    <x v="1"/>
    <s v="BR3-5, BR-7"/>
    <s v="62-304.520 (10), F.A.C."/>
    <n v="0.59"/>
    <n v="0.64"/>
    <s v="US Air Force"/>
    <n v="1.4814200556250001E-2"/>
    <n v="3819.7798045775398"/>
    <n v="7.44743628243583"/>
    <n v="1.0300070771152701"/>
    <n v="0.11032781471791001"/>
    <n v="1.525873141474E-2"/>
    <n v="56.586984105732803"/>
    <n v="8140"/>
    <s v="Roads and Highways"/>
    <n v="8140"/>
    <s v="US Air Force                                  Brevard County"/>
    <s v="US Air Force"/>
    <m/>
    <m/>
    <m/>
    <n v="0"/>
    <n v="1"/>
    <n v="0.11032781471791001"/>
    <n v="1.525873141474E-2"/>
    <n v="56.586983849661699"/>
    <m/>
    <n v="-1"/>
    <n v="-1"/>
    <n v="-1"/>
    <n v="-1"/>
    <n v="0"/>
    <m/>
    <m/>
    <s v="Banana River B"/>
    <n v="-1"/>
    <m/>
    <m/>
    <n v="641"/>
    <x v="6"/>
    <s v="Golf Course Pond Reuse"/>
    <x v="0"/>
    <m/>
    <n v="103.11656888284701"/>
    <n v="4.5893742000000001E-2"/>
  </r>
  <r>
    <n v="1200000"/>
    <n v="1800000"/>
    <n v="1800000"/>
    <x v="0"/>
    <x v="1"/>
    <s v="BR3-5, BR-7"/>
    <s v="62-304.520 (10), F.A.C."/>
    <n v="0.59"/>
    <n v="0.64"/>
    <s v="US Air Force"/>
    <n v="3.583847719029E-2"/>
    <n v="3819.7798045775398"/>
    <n v="7.44743628243583"/>
    <n v="1.0300070771152701"/>
    <n v="0.26690477533426998"/>
    <n v="3.6913885139040002E-2"/>
    <n v="136.89509139831301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0.26690477533426998"/>
    <n v="3.6913885139040002E-2"/>
    <n v="136.89509159210601"/>
    <m/>
    <n v="-1"/>
    <n v="-1"/>
    <n v="-1"/>
    <n v="-1"/>
    <n v="0"/>
    <m/>
    <m/>
    <s v="Banana River B"/>
    <n v="-1"/>
    <m/>
    <m/>
    <n v="641"/>
    <x v="6"/>
    <s v="Golf Course Pond Reuse"/>
    <x v="0"/>
    <m/>
    <n v="80.474692998243896"/>
    <n v="0.1110260272"/>
  </r>
  <r>
    <n v="1200000"/>
    <n v="1800000"/>
    <n v="1800000"/>
    <x v="0"/>
    <x v="1"/>
    <s v="BR3-5, BR-7"/>
    <s v="62-304.520 (10), F.A.C."/>
    <n v="0.59"/>
    <n v="0.64"/>
    <s v="FDOT District 5"/>
    <n v="5.3709665044029999E-2"/>
    <n v="3655.4187175250199"/>
    <n v="9.8837516120872095"/>
    <n v="1.7439289542710299"/>
    <n v="0.53085298846363005"/>
    <n v="9.3665839994490005E-2"/>
    <n v="196.33131491396099"/>
    <n v="8140"/>
    <s v="Roads and Highways"/>
    <n v="8140"/>
    <s v="FDOT District 5                                            Brevard County"/>
    <s v="FDOT District 5"/>
    <m/>
    <m/>
    <m/>
    <n v="0"/>
    <n v="1"/>
    <n v="0.53085298846363005"/>
    <n v="9.3665839994490005E-2"/>
    <n v="397.07183868775701"/>
    <m/>
    <n v="-1"/>
    <n v="-1"/>
    <n v="-1"/>
    <n v="-1"/>
    <n v="0"/>
    <m/>
    <m/>
    <s v="Banana River B"/>
    <n v="-1"/>
    <m/>
    <m/>
    <n v="641"/>
    <x v="6"/>
    <s v="Golf Course Pond Reuse"/>
    <x v="0"/>
    <m/>
    <n v="108.752278440731"/>
    <n v="0.32203717659999997"/>
  </r>
  <r>
    <n v="1200000"/>
    <n v="1800000"/>
    <n v="1800000"/>
    <x v="0"/>
    <x v="1"/>
    <s v="BR3-5, BR-7"/>
    <s v="62-304.520 (10), F.A.C."/>
    <n v="0.59"/>
    <n v="0.64"/>
    <s v="FDOT District 5"/>
    <n v="1.0334597866900001E-3"/>
    <n v="3655.4187175250199"/>
    <n v="9.8837516120872095"/>
    <n v="1.7439289542710299"/>
    <n v="1.0214459832790001E-2"/>
    <n v="1.8022804450900001E-3"/>
    <n v="3.7777282481016301"/>
    <n v="5100"/>
    <s v="Streams and waterways"/>
    <n v="5100"/>
    <s v="FDOT District 5                                            Brevard County"/>
    <s v="FDOT District 5"/>
    <m/>
    <m/>
    <s v="Natural Lands"/>
    <n v="0"/>
    <n v="1"/>
    <n v="1.0214459832790001E-2"/>
    <n v="1.8022804450900001E-3"/>
    <n v="20.359793905427399"/>
    <m/>
    <n v="-1"/>
    <n v="-1"/>
    <n v="-1"/>
    <n v="-1"/>
    <n v="0"/>
    <m/>
    <m/>
    <s v="Banana River B"/>
    <n v="-1"/>
    <m/>
    <m/>
    <n v="641"/>
    <x v="6"/>
    <s v="Golf Course Pond Reuse"/>
    <x v="0"/>
    <m/>
    <n v="8.5996763199260506"/>
    <n v="1.6512403799999999E-2"/>
  </r>
  <r>
    <n v="1200000"/>
    <n v="1800000"/>
    <n v="1800000"/>
    <x v="0"/>
    <x v="1"/>
    <s v="BR3-5, BR-7"/>
    <s v="62-304.520 (10), F.A.C."/>
    <n v="0.59"/>
    <n v="0.64"/>
    <s v="FDOT District 5"/>
    <n v="4.1251077839999998E-5"/>
    <n v="3655.4187175250199"/>
    <n v="9.8837516120872095"/>
    <n v="1.7439289542710299"/>
    <n v="4.0771540714999998E-4"/>
    <n v="7.1938949040000003E-5"/>
    <n v="0.15078996207268999"/>
    <n v="5100"/>
    <s v="Streams and waterways"/>
    <n v="5100"/>
    <s v="FDOT District 5                                            Brevard County"/>
    <s v="FDOT District 5"/>
    <m/>
    <m/>
    <s v="Natural Lands"/>
    <n v="0"/>
    <n v="1"/>
    <n v="4.0771540714999998E-4"/>
    <n v="7.1938949040000003E-5"/>
    <n v="98.236838821645193"/>
    <m/>
    <n v="-1"/>
    <n v="-1"/>
    <n v="-1"/>
    <n v="-1"/>
    <n v="0"/>
    <m/>
    <m/>
    <s v="Banana River B"/>
    <n v="-1"/>
    <m/>
    <m/>
    <n v="641"/>
    <x v="6"/>
    <s v="Golf Course Pond Reuse"/>
    <x v="0"/>
    <m/>
    <n v="6.4363612562245098"/>
    <n v="7.9673024199999998E-2"/>
  </r>
  <r>
    <n v="1200000"/>
    <n v="1800000"/>
    <n v="1800000"/>
    <x v="0"/>
    <x v="1"/>
    <s v="BR3-5, BR-7"/>
    <s v="62-304.520 (10), F.A.C."/>
    <n v="0.59"/>
    <n v="0.64"/>
    <s v="US Air Force"/>
    <n v="0.47345806064908003"/>
    <n v="3876.5370071416701"/>
    <n v="7.2216073492133104"/>
    <n v="1.0050932665166401"/>
    <n v="3.4191282103277398"/>
    <n v="0.47586950873643002"/>
    <n v="1835.3776934357199"/>
    <n v="8310"/>
    <s v="Electrical power facilities"/>
    <n v="8310"/>
    <s v="US Air Force                                  Brevard County"/>
    <s v="US Air Force"/>
    <m/>
    <m/>
    <m/>
    <n v="0"/>
    <n v="1"/>
    <n v="3.4191282103277398"/>
    <n v="0.47586950873643002"/>
    <n v="1835.3776934357199"/>
    <m/>
    <n v="-1"/>
    <n v="-1"/>
    <n v="-1"/>
    <n v="-1"/>
    <n v="0"/>
    <m/>
    <m/>
    <s v="Banana River B"/>
    <n v="-1"/>
    <m/>
    <m/>
    <n v="641"/>
    <x v="6"/>
    <s v="Golf Course Pond Reuse"/>
    <x v="0"/>
    <m/>
    <n v="176.527630130164"/>
    <n v="1.4885463856000001"/>
  </r>
  <r>
    <n v="1200000"/>
    <n v="1800000"/>
    <n v="1800000"/>
    <x v="0"/>
    <x v="1"/>
    <s v="BR3-5, BR-7"/>
    <s v="62-304.520 (10), F.A.C."/>
    <n v="0.59"/>
    <n v="0.64"/>
    <s v="US Air Force"/>
    <n v="0.14430539308786"/>
    <n v="3876.5370071416701"/>
    <n v="7.2216073492133104"/>
    <n v="1.0050932665166401"/>
    <n v="1.04211688725443"/>
    <n v="0.14504037891464999"/>
    <n v="559.40519663523105"/>
    <n v="1400"/>
    <s v="Commercial and Services"/>
    <n v="1400"/>
    <s v="US Air Force                                  Brevard County"/>
    <s v="US Air Force"/>
    <m/>
    <m/>
    <m/>
    <n v="0"/>
    <n v="1"/>
    <n v="1.04211688725443"/>
    <n v="0.14504037891464999"/>
    <n v="559.40519663523105"/>
    <m/>
    <n v="-1"/>
    <n v="-1"/>
    <n v="-1"/>
    <n v="-1"/>
    <n v="0"/>
    <m/>
    <m/>
    <s v="Banana River B"/>
    <n v="-1"/>
    <m/>
    <m/>
    <n v="641"/>
    <x v="6"/>
    <s v="Golf Course Pond Reuse"/>
    <x v="0"/>
    <m/>
    <n v="123.48132826607601"/>
    <n v="0.45369440119999999"/>
  </r>
  <r>
    <n v="1200000"/>
    <n v="1800000"/>
    <n v="1800000"/>
    <x v="0"/>
    <x v="1"/>
    <s v="BR3-5, BR-7"/>
    <s v="62-304.520 (10), F.A.C."/>
    <n v="0.59"/>
    <n v="0.64"/>
    <s v="Brevard County"/>
    <n v="6.6496092708609997E-2"/>
    <n v="3242.0564884135101"/>
    <n v="7.62324143606895"/>
    <n v="1.0197401557335599"/>
    <n v="0.50691576927297999"/>
    <n v="6.7808735934349995E-2"/>
    <n v="215.58408882010499"/>
    <n v="1200"/>
    <s v="Residential, Medium Density-Two-five dwellingunits per acre"/>
    <n v="1200"/>
    <s v="Brevard County"/>
    <s v="Brevard County"/>
    <m/>
    <m/>
    <m/>
    <n v="0"/>
    <n v="1"/>
    <n v="0.50691576927297999"/>
    <n v="6.7808735934349995E-2"/>
    <n v="215.584088820104"/>
    <m/>
    <n v="-1"/>
    <n v="-1"/>
    <n v="-1"/>
    <n v="-1"/>
    <n v="0"/>
    <m/>
    <m/>
    <s v="Banana River B"/>
    <n v="-1"/>
    <m/>
    <m/>
    <n v="641"/>
    <x v="6"/>
    <s v="Golf Course Pond Reuse"/>
    <x v="0"/>
    <m/>
    <n v="110.798988559253"/>
    <n v="0.17484516529999999"/>
  </r>
  <r>
    <n v="1200000"/>
    <n v="1800000"/>
    <n v="1800000"/>
    <x v="0"/>
    <x v="1"/>
    <s v="BR3-5, BR-7"/>
    <s v="62-304.520 (10), F.A.C."/>
    <n v="0.59"/>
    <n v="0.64"/>
    <s v="FDOT District 5"/>
    <n v="2.9414815039549999E-2"/>
    <n v="3242.0564884135101"/>
    <n v="7.62324143606895"/>
    <n v="1.0197401557335599"/>
    <n v="0.22423623684385"/>
    <n v="2.999546806931E-2"/>
    <n v="95.364491954479206"/>
    <n v="1200"/>
    <s v="Residential, Medium Density-Two-five dwellingunits per acre"/>
    <n v="1200"/>
    <s v="FDOT District 5                                            Brevard County"/>
    <s v="FDOT District 5"/>
    <m/>
    <m/>
    <m/>
    <n v="0"/>
    <n v="1"/>
    <n v="0.22423623684385"/>
    <n v="2.999546806931E-2"/>
    <n v="95.364491954479504"/>
    <m/>
    <n v="-1"/>
    <n v="-1"/>
    <n v="-1"/>
    <n v="-1"/>
    <n v="0"/>
    <m/>
    <m/>
    <s v="Banana River B"/>
    <n v="-1"/>
    <m/>
    <m/>
    <n v="641"/>
    <x v="6"/>
    <s v="Golf Course Pond Reuse"/>
    <x v="0"/>
    <m/>
    <n v="104.817924477568"/>
    <n v="7.7343464700000003E-2"/>
  </r>
  <r>
    <n v="1200000"/>
    <n v="1800000"/>
    <n v="1800000"/>
    <x v="0"/>
    <x v="1"/>
    <s v="BR3-5, BR-7"/>
    <s v="62-304.520 (10), F.A.C."/>
    <n v="0.59"/>
    <n v="0.64"/>
    <s v="FDOT District 5"/>
    <n v="0.42663097413876999"/>
    <n v="3242.0564884135101"/>
    <n v="7.62324143606895"/>
    <n v="1.0197401557335599"/>
    <n v="3.2523109199651601"/>
    <n v="0.43505273600902999"/>
    <n v="1383.16171786479"/>
    <n v="8140"/>
    <s v="Roads and Highways"/>
    <n v="8140"/>
    <s v="FDOT District 5                                            Brevard County"/>
    <s v="FDOT District 5"/>
    <m/>
    <m/>
    <m/>
    <n v="0"/>
    <n v="1"/>
    <n v="3.2523109199651601"/>
    <n v="0.43505273600902999"/>
    <n v="1383.16171786479"/>
    <m/>
    <n v="-1"/>
    <n v="-1"/>
    <n v="-1"/>
    <n v="-1"/>
    <n v="0"/>
    <m/>
    <m/>
    <s v="Banana River B"/>
    <n v="-1"/>
    <m/>
    <m/>
    <n v="641"/>
    <x v="6"/>
    <s v="Golf Course Pond Reuse"/>
    <x v="0"/>
    <m/>
    <n v="169.093083362556"/>
    <n v="1.1217856593"/>
  </r>
  <r>
    <n v="1200000"/>
    <n v="1800000"/>
    <n v="1800000"/>
    <x v="0"/>
    <x v="1"/>
    <s v="BR3-5, BR-7"/>
    <s v="62-304.520 (10), F.A.C."/>
    <n v="0.59"/>
    <n v="0.64"/>
    <s v="FDOT District 5"/>
    <n v="9.5221571734940003E-2"/>
    <n v="3242.0564884135101"/>
    <n v="7.62324143606895"/>
    <n v="1.0197401557335599"/>
    <n v="0.72589703125742"/>
    <n v="9.7101260390179994E-2"/>
    <n v="308.71371448020102"/>
    <n v="5100"/>
    <s v="Streams and waterways"/>
    <n v="5100"/>
    <s v="FDOT District 5                                            Brevard County"/>
    <s v="FDOT District 5"/>
    <m/>
    <m/>
    <s v="Natural Lands"/>
    <n v="0"/>
    <n v="1"/>
    <n v="0.72589703125742"/>
    <n v="9.7101260390179994E-2"/>
    <n v="308.71371448020199"/>
    <m/>
    <n v="-1"/>
    <n v="-1"/>
    <n v="-1"/>
    <n v="-1"/>
    <n v="0"/>
    <m/>
    <m/>
    <s v="Banana River B"/>
    <n v="-1"/>
    <m/>
    <m/>
    <n v="641"/>
    <x v="6"/>
    <s v="Golf Course Pond Reuse"/>
    <x v="0"/>
    <m/>
    <n v="115.490020873924"/>
    <n v="0.25037608639999998"/>
  </r>
  <r>
    <n v="1200000"/>
    <n v="1800000"/>
    <n v="1800000"/>
    <x v="0"/>
    <x v="1"/>
    <s v="BR3-5, BR-7"/>
    <s v="62-304.520 (10), F.A.C."/>
    <n v="0.59"/>
    <n v="0.64"/>
    <s v="US Air Force"/>
    <n v="1.955461638382E-2"/>
    <n v="3861.2597228906502"/>
    <n v="9.1780546168744106"/>
    <n v="1.2647370239370599"/>
    <n v="0.17947333718273001"/>
    <n v="2.47314473295E-2"/>
    <n v="75.505452639425798"/>
    <n v="8140"/>
    <s v="Roads and Highways"/>
    <n v="8140"/>
    <s v="US Air Force                                  Brevard County"/>
    <s v="US Air Force"/>
    <m/>
    <m/>
    <m/>
    <n v="0"/>
    <n v="1"/>
    <n v="0.17947333718273001"/>
    <n v="2.47314473295E-2"/>
    <n v="75.505452639426196"/>
    <m/>
    <n v="-1"/>
    <n v="-1"/>
    <n v="-1"/>
    <n v="-1"/>
    <n v="0"/>
    <m/>
    <m/>
    <s v="Banana River B"/>
    <n v="-1"/>
    <m/>
    <m/>
    <n v="641"/>
    <x v="6"/>
    <s v="Golf Course Pond Reuse"/>
    <x v="0"/>
    <m/>
    <n v="103.180103739157"/>
    <n v="6.1237187899999997E-2"/>
  </r>
  <r>
    <n v="1200000"/>
    <n v="1800000"/>
    <n v="1800000"/>
    <x v="0"/>
    <x v="1"/>
    <s v="BR3-5, BR-7"/>
    <s v="62-304.520 (10), F.A.C."/>
    <n v="0.59"/>
    <n v="0.64"/>
    <s v="FDOT District 5"/>
    <n v="0.33981365607709002"/>
    <n v="3861.2597228906502"/>
    <n v="9.1780546168744106"/>
    <n v="1.2647370239370599"/>
    <n v="3.1188282950353701"/>
    <n v="0.42977491208011998"/>
    <n v="1312.10878349871"/>
    <n v="8140"/>
    <s v="Roads and Highways"/>
    <n v="8140"/>
    <s v="FDOT District 5          US Air Force                                  Brevard County"/>
    <s v="FDOT District 5"/>
    <m/>
    <m/>
    <m/>
    <n v="0"/>
    <n v="1"/>
    <n v="3.1188282950353701"/>
    <n v="0.42977491208011998"/>
    <n v="1312.10878349871"/>
    <m/>
    <n v="-1"/>
    <n v="-1"/>
    <n v="-1"/>
    <n v="-1"/>
    <n v="0"/>
    <m/>
    <m/>
    <s v="Banana River B"/>
    <n v="-1"/>
    <m/>
    <m/>
    <n v="641"/>
    <x v="6"/>
    <s v="Golf Course Pond Reuse"/>
    <x v="0"/>
    <m/>
    <n v="155.05662306782901"/>
    <n v="1.0641595973"/>
  </r>
  <r>
    <n v="1200000"/>
    <n v="1800000"/>
    <n v="1800000"/>
    <x v="0"/>
    <x v="1"/>
    <s v="BR3-5, BR-7"/>
    <s v="62-304.520 (10), F.A.C."/>
    <n v="0.59"/>
    <n v="0.64"/>
    <s v="Brevard County"/>
    <n v="0.22988984458117001"/>
    <n v="3861.2597228906502"/>
    <n v="9.1780546168744106"/>
    <n v="1.2647370239370599"/>
    <n v="2.1099415494307401"/>
    <n v="0.29075019786894002"/>
    <n v="887.66439758286504"/>
    <n v="1200"/>
    <s v="Residential, Medium Density-Two-five dwellingunits per acre"/>
    <n v="1200"/>
    <s v="Brevard County"/>
    <s v="Brevard County"/>
    <m/>
    <m/>
    <m/>
    <n v="0"/>
    <n v="1"/>
    <n v="2.1099415494307401"/>
    <n v="0.29075019786894002"/>
    <n v="887.66439758286504"/>
    <m/>
    <n v="-1"/>
    <n v="-1"/>
    <n v="-1"/>
    <n v="-1"/>
    <n v="0"/>
    <m/>
    <m/>
    <s v="Banana River B"/>
    <n v="-1"/>
    <m/>
    <m/>
    <n v="641"/>
    <x v="6"/>
    <s v="Golf Course Pond Reuse"/>
    <x v="0"/>
    <m/>
    <n v="137.24703052996699"/>
    <n v="0.71992246360000001"/>
  </r>
  <r>
    <n v="1200000"/>
    <n v="1800000"/>
    <n v="1800000"/>
    <x v="0"/>
    <x v="1"/>
    <s v="BR3-5, BR-7"/>
    <s v="62-304.520 (10), F.A.C."/>
    <n v="0.59"/>
    <n v="0.64"/>
    <s v="FDOT District 5"/>
    <n v="1.8825651584320001E-2"/>
    <n v="3861.2597228906502"/>
    <n v="9.1780546168744106"/>
    <n v="1.2647370239370599"/>
    <n v="0.17278285843915001"/>
    <n v="2.3809498558429999E-2"/>
    <n v="72.690730219715206"/>
    <n v="1200"/>
    <s v="Residential, Medium Density-Two-five dwellingunits per acre"/>
    <n v="1200"/>
    <s v="FDOT District 5                                            Brevard County"/>
    <s v="FDOT District 5"/>
    <m/>
    <m/>
    <m/>
    <n v="0"/>
    <n v="1"/>
    <n v="0.17278285843915001"/>
    <n v="2.3809498558429999E-2"/>
    <n v="72.690730219714098"/>
    <m/>
    <n v="-1"/>
    <n v="-1"/>
    <n v="-1"/>
    <n v="-1"/>
    <n v="0"/>
    <m/>
    <m/>
    <s v="Banana River B"/>
    <n v="-1"/>
    <m/>
    <m/>
    <n v="641"/>
    <x v="6"/>
    <s v="Golf Course Pond Reuse"/>
    <x v="0"/>
    <m/>
    <n v="103.086770436202"/>
    <n v="5.8954363500000002E-2"/>
  </r>
  <r>
    <n v="1200000"/>
    <n v="1800000"/>
    <n v="1800000"/>
    <x v="0"/>
    <x v="1"/>
    <s v="BR3-5, BR-7"/>
    <s v="62-304.520 (10), F.A.C."/>
    <n v="0.59"/>
    <n v="0.64"/>
    <s v="FDOT District 5"/>
    <n v="9.6796849724600006E-3"/>
    <n v="3861.2597228906502"/>
    <n v="9.1780546168744106"/>
    <n v="1.2647370239370599"/>
    <n v="8.8840677351399999E-2"/>
    <n v="1.2242255964720001E-2"/>
    <n v="37.375777714441298"/>
    <n v="1200"/>
    <s v="Residential, Medium Density-Two-five dwellingunits per acre"/>
    <n v="1200"/>
    <s v="FDOT District 5          US Air Force                                  Brevard County"/>
    <s v="FDOT District 5"/>
    <m/>
    <m/>
    <m/>
    <n v="0"/>
    <n v="1"/>
    <n v="8.8840677351399999E-2"/>
    <n v="1.2242255964720001E-2"/>
    <n v="37.375777714441298"/>
    <m/>
    <n v="-1"/>
    <n v="-1"/>
    <n v="-1"/>
    <n v="-1"/>
    <n v="0"/>
    <m/>
    <m/>
    <s v="Banana River B"/>
    <n v="-1"/>
    <m/>
    <m/>
    <n v="641"/>
    <x v="6"/>
    <s v="Golf Course Pond Reuse"/>
    <x v="0"/>
    <m/>
    <n v="101.60788564509301"/>
    <n v="3.0312877299999999E-2"/>
  </r>
  <r>
    <n v="1200000"/>
    <n v="1800000"/>
    <n v="1800000"/>
    <x v="0"/>
    <x v="1"/>
    <s v="BR3-5, BR-7"/>
    <s v="62-304.520 (10), F.A.C."/>
    <n v="0.59"/>
    <n v="0.64"/>
    <s v="US Air Force"/>
    <n v="9.4515015915939998E-2"/>
    <n v="3822.3893800505198"/>
    <n v="7.6306994703335898"/>
    <n v="1.0457135314745001"/>
    <n v="0.72121568188839003"/>
    <n v="9.8835631070830002E-2"/>
    <n v="361.27319309242603"/>
    <n v="1550"/>
    <s v="Other Light Industrial"/>
    <n v="1550"/>
    <s v="US Air Force                                  Brevard County"/>
    <s v="US Air Force"/>
    <m/>
    <m/>
    <m/>
    <n v="0"/>
    <n v="1"/>
    <n v="0.72121568188839003"/>
    <n v="9.8835631070830002E-2"/>
    <n v="361.273193092425"/>
    <m/>
    <n v="-1"/>
    <n v="-1"/>
    <n v="-1"/>
    <n v="-1"/>
    <n v="0"/>
    <m/>
    <m/>
    <s v="Banana River B"/>
    <n v="-1"/>
    <m/>
    <m/>
    <n v="641"/>
    <x v="6"/>
    <s v="Golf Course Pond Reuse"/>
    <x v="0"/>
    <m/>
    <n v="97.044258643150201"/>
    <n v="0.29300340070000003"/>
  </r>
  <r>
    <n v="1200000"/>
    <n v="1800000"/>
    <n v="1800000"/>
    <x v="0"/>
    <x v="1"/>
    <s v="BR3-5, BR-7"/>
    <s v="62-304.520 (10), F.A.C."/>
    <n v="0.59"/>
    <n v="0.64"/>
    <s v="FDOT District 5"/>
    <n v="7.692924657953E-2"/>
    <n v="2986.3215165812899"/>
    <n v="8.1554311722736195"/>
    <n v="1.45603878455615"/>
    <n v="0.62739117561429003"/>
    <n v="0.11201196668648999"/>
    <n v="229.735464314865"/>
    <n v="8140"/>
    <s v="Roads and Highways"/>
    <n v="8140"/>
    <s v="FDOT District 5                                            Brevard County"/>
    <s v="FDOT District 5"/>
    <m/>
    <m/>
    <m/>
    <n v="0"/>
    <n v="1"/>
    <n v="0.62739117561429003"/>
    <n v="0.11201196668648999"/>
    <n v="229.735464314865"/>
    <m/>
    <n v="-1"/>
    <n v="-1"/>
    <n v="-1"/>
    <n v="-1"/>
    <n v="0"/>
    <m/>
    <m/>
    <s v="Banana River B"/>
    <n v="-1"/>
    <m/>
    <m/>
    <n v="641"/>
    <x v="6"/>
    <s v="Golf Course Pond Reuse"/>
    <x v="0"/>
    <m/>
    <n v="112.470823339079"/>
    <n v="0.18632235550000001"/>
  </r>
  <r>
    <n v="1200000"/>
    <n v="1800000"/>
    <n v="1800000"/>
    <x v="0"/>
    <x v="1"/>
    <s v="BR3-5, BR-7"/>
    <s v="62-304.520 (10), F.A.C."/>
    <n v="0.59"/>
    <n v="0.64"/>
    <s v="FDOT District 5"/>
    <n v="4.2446761079500003E-2"/>
    <n v="2986.3215165812899"/>
    <n v="8.1554311722736195"/>
    <n v="1.45603878455615"/>
    <n v="0.34617163846982002"/>
    <n v="6.1804130410539997E-2"/>
    <n v="126.759675920902"/>
    <n v="5100"/>
    <s v="Streams and waterways"/>
    <n v="5100"/>
    <s v="FDOT District 5                                            Brevard County"/>
    <s v="FDOT District 5"/>
    <m/>
    <m/>
    <s v="Natural Lands"/>
    <n v="0"/>
    <n v="1"/>
    <n v="0.34617163846982002"/>
    <n v="6.1804130410539997E-2"/>
    <n v="304.71396658466301"/>
    <m/>
    <n v="-1"/>
    <n v="-1"/>
    <n v="-1"/>
    <n v="-1"/>
    <n v="0"/>
    <m/>
    <m/>
    <s v="Banana River B"/>
    <n v="-1"/>
    <m/>
    <m/>
    <n v="641"/>
    <x v="6"/>
    <s v="Golf Course Pond Reuse"/>
    <x v="0"/>
    <m/>
    <n v="106.95727633294101"/>
    <n v="0.2471321708"/>
  </r>
  <r>
    <n v="1200000"/>
    <n v="1800000"/>
    <n v="1800000"/>
    <x v="0"/>
    <x v="1"/>
    <s v="BR3-5, BR-7"/>
    <s v="62-304.520 (10), F.A.C."/>
    <n v="0.59"/>
    <n v="0.64"/>
    <s v="Natural Lands"/>
    <n v="5.1861957345770003E-2"/>
    <n v="3769.6613447366199"/>
    <n v="7.5166873999012997"/>
    <n v="1.02487365019919"/>
    <n v="0.38983012131521999"/>
    <n v="5.3151953531439998E-2"/>
    <n v="195.502015868759"/>
    <n v="3100"/>
    <s v="Herbaceous Dry Prairie"/>
    <n v="3100"/>
    <s v="US Air Force                                  Brevard County"/>
    <s v="US Air Force"/>
    <m/>
    <m/>
    <s v="Natural Lands"/>
    <n v="0"/>
    <n v="1"/>
    <n v="0.38983012131521999"/>
    <n v="5.3151953531439998E-2"/>
    <n v="223.06369621363001"/>
    <m/>
    <n v="-1"/>
    <n v="-1"/>
    <n v="-1"/>
    <n v="-1"/>
    <n v="0"/>
    <m/>
    <m/>
    <s v="Banana River B"/>
    <n v="-1"/>
    <m/>
    <m/>
    <n v="641"/>
    <x v="6"/>
    <s v="Golf Course Pond Reuse"/>
    <x v="0"/>
    <m/>
    <n v="109.213733833438"/>
    <n v="0.1809113513"/>
  </r>
  <r>
    <n v="1200000"/>
    <n v="1800000"/>
    <n v="1800000"/>
    <x v="0"/>
    <x v="1"/>
    <s v="BR3-5, BR-7"/>
    <s v="62-304.520 (10), F.A.C."/>
    <n v="0.59"/>
    <n v="0.64"/>
    <s v="FDOT District 5"/>
    <n v="1.145595776161E-2"/>
    <n v="2072.3227198846598"/>
    <n v="4.9952734414195401"/>
    <n v="0.68749327315075004"/>
    <n v="5.7225641552629998E-2"/>
    <n v="7.8758938986100008E-3"/>
    <n v="23.740441547440099"/>
    <n v="8140"/>
    <s v="Roads and Highways"/>
    <n v="8140"/>
    <s v="FDOT District 5                                            Brevard County"/>
    <s v="FDOT District 5"/>
    <m/>
    <m/>
    <m/>
    <n v="0"/>
    <n v="1"/>
    <n v="5.7225641552629998E-2"/>
    <n v="7.8758938986100008E-3"/>
    <n v="202.75072787312001"/>
    <m/>
    <n v="-1"/>
    <n v="-1"/>
    <n v="-1"/>
    <n v="-1"/>
    <n v="0"/>
    <m/>
    <m/>
    <s v="Banana River B"/>
    <n v="-1"/>
    <m/>
    <m/>
    <n v="641"/>
    <x v="6"/>
    <s v="Golf Course Pond Reuse"/>
    <x v="0"/>
    <m/>
    <n v="66.529179738679105"/>
    <n v="0.1644369245"/>
  </r>
  <r>
    <n v="1200000"/>
    <n v="1800000"/>
    <n v="1800000"/>
    <x v="0"/>
    <x v="1"/>
    <s v="BR3-5, BR-7"/>
    <s v="62-304.520 (10), F.A.C."/>
    <n v="0.59"/>
    <n v="0.64"/>
    <s v="FDOT District 5"/>
    <n v="2.9469872799039998E-2"/>
    <n v="2072.3227198846598"/>
    <n v="4.9952734414195401"/>
    <n v="0.68749327315075004"/>
    <n v="0.14721007291508001"/>
    <n v="2.0260339309949998E-2"/>
    <n v="61.071086953574202"/>
    <n v="8140"/>
    <s v="Roads and Highways"/>
    <n v="8140"/>
    <s v="FDOT District 5                                            Brevard County"/>
    <s v="FDOT District 5"/>
    <m/>
    <m/>
    <m/>
    <n v="0"/>
    <n v="1"/>
    <n v="0.14721007291508001"/>
    <n v="2.0260339309949998E-2"/>
    <n v="229.15513518179799"/>
    <m/>
    <n v="-1"/>
    <n v="-1"/>
    <n v="-1"/>
    <n v="-1"/>
    <n v="0"/>
    <m/>
    <m/>
    <s v="Banana River B"/>
    <n v="-1"/>
    <m/>
    <m/>
    <n v="641"/>
    <x v="6"/>
    <s v="Golf Course Pond Reuse"/>
    <x v="0"/>
    <m/>
    <n v="45.389807912492799"/>
    <n v="0.18585169109999999"/>
  </r>
  <r>
    <n v="1200000"/>
    <n v="1800000"/>
    <n v="1800000"/>
    <x v="0"/>
    <x v="1"/>
    <s v="BR3-5, BR-7"/>
    <s v="62-304.520 (10), F.A.C."/>
    <n v="0.59"/>
    <n v="0.64"/>
    <s v="FDOT District 5"/>
    <n v="3.8592041952640002E-2"/>
    <n v="2072.3227198846598"/>
    <n v="4.9952734414195401"/>
    <n v="0.68749327315075004"/>
    <n v="0.19277780221617"/>
    <n v="2.6531769239590001E-2"/>
    <n v="79.975165345198107"/>
    <n v="8140"/>
    <s v="Roads and Highways"/>
    <n v="8140"/>
    <s v="FDOT District 5                                            Brevard County"/>
    <s v="FDOT District 5"/>
    <m/>
    <m/>
    <m/>
    <n v="0"/>
    <n v="1"/>
    <n v="0.19277780221617"/>
    <n v="2.6531769239590001E-2"/>
    <n v="82.631316469774106"/>
    <m/>
    <n v="-1"/>
    <n v="-1"/>
    <n v="-1"/>
    <n v="-1"/>
    <n v="0"/>
    <m/>
    <m/>
    <s v="Banana River B"/>
    <n v="-1"/>
    <m/>
    <m/>
    <n v="641"/>
    <x v="6"/>
    <s v="Golf Course Pond Reuse"/>
    <x v="0"/>
    <m/>
    <n v="55.845934670951898"/>
    <n v="6.7016477300000002E-2"/>
  </r>
  <r>
    <n v="1200000"/>
    <n v="1800000"/>
    <n v="1800000"/>
    <x v="0"/>
    <x v="1"/>
    <s v="BR3-5, BR-7"/>
    <s v="62-304.520 (10), F.A.C."/>
    <n v="0.59"/>
    <n v="0.64"/>
    <s v="Brevard County"/>
    <n v="0.61776345378298003"/>
    <n v="3834.1065139053799"/>
    <n v="9.5301939668437896"/>
    <n v="1.40071500835719"/>
    <n v="5.8874055401791496"/>
    <n v="0.86531054132840002"/>
    <n v="2368.5708822020101"/>
    <n v="1200"/>
    <s v="Residential, Medium Density-Two-five dwellingunits per acre"/>
    <n v="1200"/>
    <s v="Brevard County"/>
    <s v="Brevard County"/>
    <m/>
    <m/>
    <m/>
    <n v="0"/>
    <n v="1"/>
    <n v="5.8874055401791496"/>
    <n v="0.86531054132840002"/>
    <n v="2368.5708822020101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8626"/>
    <n v="1.9209820618"/>
  </r>
  <r>
    <n v="1200000"/>
    <n v="1800000"/>
    <n v="1800000"/>
    <x v="0"/>
    <x v="1"/>
    <s v="BR3-5, BR-7"/>
    <s v="62-304.520 (10), F.A.C."/>
    <n v="0.59"/>
    <n v="0.64"/>
    <s v="US Air Force"/>
    <n v="4.07633477831E-2"/>
    <n v="3867.1431388475198"/>
    <n v="8.6800013146178507"/>
    <n v="1.1715574763008001"/>
    <n v="0.35382591234555"/>
    <n v="4.7756604854340003E-2"/>
    <n v="157.63770069588199"/>
    <n v="8140"/>
    <s v="Roads and Highways"/>
    <n v="8140"/>
    <s v="US Air Force                                  Brevard County"/>
    <s v="US Air Force"/>
    <m/>
    <m/>
    <m/>
    <n v="0"/>
    <n v="1"/>
    <n v="0.35382591234555"/>
    <n v="4.7756604854340003E-2"/>
    <n v="157.63770069588301"/>
    <m/>
    <n v="-1"/>
    <n v="-1"/>
    <n v="-1"/>
    <n v="-1"/>
    <n v="0"/>
    <m/>
    <m/>
    <s v="Banana River B"/>
    <n v="-1"/>
    <m/>
    <m/>
    <n v="641"/>
    <x v="6"/>
    <s v="Golf Course Pond Reuse"/>
    <x v="0"/>
    <m/>
    <n v="107.973752691635"/>
    <n v="0.12784890569999999"/>
  </r>
  <r>
    <n v="1200000"/>
    <n v="1800000"/>
    <n v="1800000"/>
    <x v="0"/>
    <x v="1"/>
    <s v="BR3-5, BR-7"/>
    <s v="62-304.520 (10), F.A.C."/>
    <n v="0.59"/>
    <n v="0.64"/>
    <s v="FDOT District 5"/>
    <n v="7.0460443160370007E-2"/>
    <n v="3867.1431388475198"/>
    <n v="8.6800013146178507"/>
    <n v="1.1715574763008001"/>
    <n v="0.61159673926062996"/>
    <n v="8.2548458968000005E-2"/>
    <n v="272.48061932781201"/>
    <n v="8140"/>
    <s v="Roads and Highways"/>
    <n v="8140"/>
    <s v="FDOT District 5                                            Brevard County"/>
    <s v="FDOT District 5"/>
    <m/>
    <m/>
    <m/>
    <n v="0"/>
    <n v="1"/>
    <n v="0.61159673926062996"/>
    <n v="8.2548458968000005E-2"/>
    <n v="272.48061932781098"/>
    <m/>
    <n v="-1"/>
    <n v="-1"/>
    <n v="-1"/>
    <n v="-1"/>
    <n v="0"/>
    <m/>
    <m/>
    <s v="Banana River B"/>
    <n v="-1"/>
    <m/>
    <m/>
    <n v="641"/>
    <x v="6"/>
    <s v="Golf Course Pond Reuse"/>
    <x v="0"/>
    <m/>
    <n v="111.44672571640299"/>
    <n v="0.22098995890000001"/>
  </r>
  <r>
    <n v="1200000"/>
    <n v="1800000"/>
    <n v="1800000"/>
    <x v="0"/>
    <x v="1"/>
    <s v="BR3-5, BR-7"/>
    <s v="62-304.520 (10), F.A.C."/>
    <n v="0.59"/>
    <n v="0.64"/>
    <s v="FDOT District 5"/>
    <n v="0.31778677067286998"/>
    <n v="3867.1431388475198"/>
    <n v="8.6800013146178507"/>
    <n v="1.1715574763008001"/>
    <n v="2.7583895872087401"/>
    <n v="0.37230546705128997"/>
    <n v="1228.92692982413"/>
    <n v="8140"/>
    <s v="Roads and Highways"/>
    <n v="8140"/>
    <s v="FDOT District 5          US Air Force                                  Brevard County"/>
    <s v="FDOT District 5"/>
    <m/>
    <m/>
    <m/>
    <n v="0"/>
    <n v="1"/>
    <n v="2.7583895872087401"/>
    <n v="0.37230546705128997"/>
    <n v="1228.92692982413"/>
    <m/>
    <n v="-1"/>
    <n v="-1"/>
    <n v="-1"/>
    <n v="-1"/>
    <n v="0"/>
    <m/>
    <m/>
    <s v="Banana River B"/>
    <n v="-1"/>
    <m/>
    <m/>
    <n v="641"/>
    <x v="6"/>
    <s v="Golf Course Pond Reuse"/>
    <x v="0"/>
    <m/>
    <n v="151.462380654735"/>
    <n v="0.99669661789999997"/>
  </r>
  <r>
    <n v="1200000"/>
    <n v="1800000"/>
    <n v="1800000"/>
    <x v="0"/>
    <x v="1"/>
    <s v="BR3-5, BR-7"/>
    <s v="62-304.520 (10), F.A.C."/>
    <n v="0.59"/>
    <n v="0.64"/>
    <s v="Brevard County"/>
    <n v="9.6225416113899995E-2"/>
    <n v="3867.1431388475198"/>
    <n v="8.6800013146178507"/>
    <n v="1.1715574763008001"/>
    <n v="0.83523673836834"/>
    <n v="0.1127336056584"/>
    <n v="372.11745770763599"/>
    <n v="1200"/>
    <s v="Residential, Medium Density-Two-five dwellingunits per acre"/>
    <n v="1200"/>
    <s v="Brevard County"/>
    <s v="Brevard County"/>
    <m/>
    <m/>
    <m/>
    <n v="0"/>
    <n v="1"/>
    <n v="0.83523673836834"/>
    <n v="0.1127336056584"/>
    <n v="372.11745770763503"/>
    <m/>
    <n v="-1"/>
    <n v="-1"/>
    <n v="-1"/>
    <n v="-1"/>
    <n v="0"/>
    <m/>
    <m/>
    <s v="Banana River B"/>
    <n v="-1"/>
    <m/>
    <m/>
    <n v="641"/>
    <x v="6"/>
    <s v="Golf Course Pond Reuse"/>
    <x v="0"/>
    <m/>
    <n v="115.464620362486"/>
    <n v="0.30179842470000001"/>
  </r>
  <r>
    <n v="1200000"/>
    <n v="1800000"/>
    <n v="1800000"/>
    <x v="0"/>
    <x v="1"/>
    <s v="BR3-5, BR-7"/>
    <s v="62-304.520 (10), F.A.C."/>
    <n v="0.59"/>
    <n v="0.64"/>
    <s v="FDOT District 5"/>
    <n v="2.3804747554139999E-2"/>
    <n v="3867.1431388475198"/>
    <n v="8.6800013146178507"/>
    <n v="1.1715574763008001"/>
    <n v="0.20662524006415001"/>
    <n v="2.7888629968509999E-2"/>
    <n v="92.056366176024696"/>
    <n v="1200"/>
    <s v="Residential, Medium Density-Two-five dwellingunits per acre"/>
    <n v="1200"/>
    <s v="FDOT District 5                                            Brevard County"/>
    <s v="FDOT District 5"/>
    <m/>
    <m/>
    <m/>
    <n v="0"/>
    <n v="1"/>
    <n v="0.20662524006415001"/>
    <n v="2.7888629968509999E-2"/>
    <n v="92.056366176026302"/>
    <m/>
    <n v="-1"/>
    <n v="-1"/>
    <n v="-1"/>
    <n v="-1"/>
    <n v="0"/>
    <m/>
    <m/>
    <s v="Banana River B"/>
    <n v="-1"/>
    <m/>
    <m/>
    <n v="641"/>
    <x v="6"/>
    <s v="Golf Course Pond Reuse"/>
    <x v="0"/>
    <m/>
    <n v="104.048835937486"/>
    <n v="7.4660475399999995E-2"/>
  </r>
  <r>
    <n v="1200000"/>
    <n v="1800000"/>
    <n v="1800000"/>
    <x v="0"/>
    <x v="1"/>
    <s v="BR3-5, BR-7"/>
    <s v="62-304.520 (10), F.A.C."/>
    <n v="0.59"/>
    <n v="0.64"/>
    <s v="Natural Lands"/>
    <n v="5.1869838439340003E-2"/>
    <n v="3443.6455606150698"/>
    <n v="6.4225064707948301"/>
    <n v="0.88252021255779001"/>
    <n v="0.33313437301576998"/>
    <n v="4.5776180844819998E-2"/>
    <n v="178.62133887147101"/>
    <n v="5100"/>
    <s v="Streams and waterways"/>
    <n v="5100"/>
    <s v="US Air Force                                  Brevard County"/>
    <s v="US Air Force"/>
    <m/>
    <m/>
    <s v="Natural Lands"/>
    <n v="0"/>
    <n v="1"/>
    <n v="0.33313437301576998"/>
    <n v="4.5776180844819998E-2"/>
    <n v="178.62133887147201"/>
    <m/>
    <n v="-1"/>
    <n v="-1"/>
    <n v="-1"/>
    <n v="-1"/>
    <n v="0"/>
    <m/>
    <m/>
    <s v="Banana River B"/>
    <n v="-1"/>
    <m/>
    <m/>
    <n v="641"/>
    <x v="6"/>
    <s v="Golf Course Pond Reuse"/>
    <x v="0"/>
    <m/>
    <n v="86.347127458423103"/>
    <n v="0.14486726589999999"/>
  </r>
  <r>
    <n v="1200000"/>
    <n v="1800000"/>
    <n v="1800000"/>
    <x v="0"/>
    <x v="1"/>
    <s v="BR3-5, BR-7"/>
    <s v="62-304.520 (10), F.A.C."/>
    <n v="0.59"/>
    <n v="0.64"/>
    <s v="US Air Force"/>
    <n v="2.9710998039380002E-2"/>
    <n v="3443.6455606150698"/>
    <n v="6.4225064707948301"/>
    <n v="0.88252021255779001"/>
    <n v="0.19081907716172"/>
    <n v="2.6220556305020001E-2"/>
    <n v="102.314146499771"/>
    <n v="1550"/>
    <s v="Other Light Industrial"/>
    <n v="1550"/>
    <s v="US Air Force                                  Brevard County"/>
    <s v="US Air Force"/>
    <m/>
    <m/>
    <m/>
    <n v="0"/>
    <n v="1"/>
    <n v="0.19081907716172"/>
    <n v="2.6220556305020001E-2"/>
    <n v="812.07312052249404"/>
    <m/>
    <n v="-1"/>
    <n v="-1"/>
    <n v="-1"/>
    <n v="-1"/>
    <n v="0"/>
    <m/>
    <m/>
    <s v="Banana River B"/>
    <n v="-1"/>
    <m/>
    <m/>
    <n v="641"/>
    <x v="6"/>
    <s v="Golf Course Pond Reuse"/>
    <x v="0"/>
    <m/>
    <n v="81.140617906941301"/>
    <n v="0.65861566949999995"/>
  </r>
  <r>
    <n v="1200000"/>
    <n v="1800000"/>
    <n v="1800000"/>
    <x v="0"/>
    <x v="1"/>
    <s v="BR3-5, BR-7"/>
    <s v="62-304.520 (10), F.A.C."/>
    <n v="0.59"/>
    <n v="0.64"/>
    <s v="Natural Lands"/>
    <n v="0.10245623390797"/>
    <n v="3443.6455606150698"/>
    <n v="6.4225064707948301"/>
    <n v="0.88252021255779001"/>
    <n v="0.65802582524722997"/>
    <n v="9.0419697326329998E-2"/>
    <n v="352.822955054533"/>
    <n v="3100"/>
    <s v="Herbaceous Dry Prairie"/>
    <n v="3100"/>
    <s v="US Air Force                                  Brevard County"/>
    <s v="US Air Force"/>
    <m/>
    <m/>
    <s v="Natural Lands"/>
    <n v="0"/>
    <n v="1"/>
    <n v="0.65802582524722997"/>
    <n v="9.0419697326329998E-2"/>
    <n v="352.822955054533"/>
    <m/>
    <n v="-1"/>
    <n v="-1"/>
    <n v="-1"/>
    <n v="-1"/>
    <n v="0"/>
    <m/>
    <m/>
    <s v="Banana River B"/>
    <n v="-1"/>
    <m/>
    <m/>
    <n v="641"/>
    <x v="6"/>
    <s v="Golf Course Pond Reuse"/>
    <x v="0"/>
    <m/>
    <n v="117.476925897185"/>
    <n v="0.28615000410000002"/>
  </r>
  <r>
    <n v="1200000"/>
    <n v="1800000"/>
    <n v="1800000"/>
    <x v="0"/>
    <x v="1"/>
    <s v="BR3-5, BR-7"/>
    <s v="62-304.520 (10), F.A.C."/>
    <n v="0.59"/>
    <n v="0.64"/>
    <s v="US Air Force"/>
    <n v="0.219989776863"/>
    <n v="3443.6455606150698"/>
    <n v="6.4225064707948301"/>
    <n v="0.88252021255779001"/>
    <n v="1.41288576541136"/>
    <n v="0.19414542463768"/>
    <n v="757.56681847498999"/>
    <n v="1400"/>
    <s v="Commercial and Services"/>
    <n v="1400"/>
    <s v="US Air Force                                  Brevard County"/>
    <s v="US Air Force"/>
    <m/>
    <m/>
    <m/>
    <n v="0"/>
    <n v="1"/>
    <n v="1.41288576541136"/>
    <n v="0.19414542463768"/>
    <n v="783.84096052299196"/>
    <m/>
    <n v="-1"/>
    <n v="-1"/>
    <n v="-1"/>
    <n v="-1"/>
    <n v="0"/>
    <m/>
    <m/>
    <s v="Banana River B"/>
    <n v="-1"/>
    <m/>
    <m/>
    <n v="641"/>
    <x v="6"/>
    <s v="Golf Course Pond Reuse"/>
    <x v="0"/>
    <m/>
    <n v="130.515064574804"/>
    <n v="0.63571854059999999"/>
  </r>
  <r>
    <n v="1200000"/>
    <n v="1800000"/>
    <n v="1800000"/>
    <x v="0"/>
    <x v="1"/>
    <s v="BR3-5, BR-7"/>
    <s v="62-304.520 (10), F.A.C."/>
    <n v="0.59"/>
    <n v="0.64"/>
    <s v="Natural Lands"/>
    <n v="0.25472321892824001"/>
    <n v="2089.3571371848702"/>
    <n v="0.65272054861736994"/>
    <n v="8.2746001898619997E-2"/>
    <n v="0.16626307920441999"/>
    <n v="2.1077327957060001E-2"/>
    <n v="532.20777547442697"/>
    <n v="5300"/>
    <s v="Reservoirs"/>
    <n v="5300"/>
    <s v="US Air Force                                  Brevard County"/>
    <s v="US Air Force"/>
    <m/>
    <m/>
    <s v="Natural Lands"/>
    <n v="0"/>
    <n v="1"/>
    <n v="0.16626307920441999"/>
    <n v="2.1077327957060001E-2"/>
    <n v="532.20777547442697"/>
    <m/>
    <n v="-1"/>
    <n v="-1"/>
    <n v="-1"/>
    <n v="-1"/>
    <n v="0"/>
    <m/>
    <m/>
    <s v="Banana River B"/>
    <n v="-1"/>
    <m/>
    <m/>
    <n v="641"/>
    <x v="6"/>
    <s v="Golf Course Pond Reuse"/>
    <x v="0"/>
    <m/>
    <n v="141.247866382534"/>
    <n v="0.43163647649999998"/>
  </r>
  <r>
    <n v="1200000"/>
    <n v="1800000"/>
    <n v="1800000"/>
    <x v="0"/>
    <x v="1"/>
    <s v="BR3-5, BR-7"/>
    <s v="62-304.520 (10), F.A.C."/>
    <n v="0.59"/>
    <n v="0.64"/>
    <s v="US Air Force"/>
    <n v="0.17166686382085"/>
    <n v="873.96572285907098"/>
    <n v="1.7075034089824299"/>
    <n v="0.23623847563791001"/>
    <n v="0.29312175518344002"/>
    <n v="4.0554318226579997E-2"/>
    <n v="150.03095473014599"/>
    <n v="1820"/>
    <s v="Golf Course"/>
    <n v="1820"/>
    <s v="US Air Force                                  Brevard County"/>
    <s v="US Air Force"/>
    <m/>
    <m/>
    <m/>
    <n v="0"/>
    <n v="1"/>
    <n v="0.29312175518344002"/>
    <n v="4.0554318226579997E-2"/>
    <n v="150.03095473014599"/>
    <m/>
    <n v="-1"/>
    <n v="-1"/>
    <n v="-1"/>
    <n v="-1"/>
    <n v="0"/>
    <m/>
    <m/>
    <s v="Banana River B"/>
    <n v="-1"/>
    <m/>
    <m/>
    <n v="641"/>
    <x v="6"/>
    <s v="Golf Course Pond Reuse"/>
    <x v="0"/>
    <m/>
    <n v="108.53189938911"/>
    <n v="0.1216796064"/>
  </r>
  <r>
    <n v="1200000"/>
    <n v="1800000"/>
    <n v="1800000"/>
    <x v="0"/>
    <x v="1"/>
    <s v="BR3-5, BR-7"/>
    <s v="62-304.520 (10), F.A.C."/>
    <n v="0.59"/>
    <n v="0.64"/>
    <s v="Natural Lands"/>
    <n v="0.44609658987006001"/>
    <n v="873.96572285907098"/>
    <n v="1.7075034089824299"/>
    <n v="0.23623847563791001"/>
    <n v="0.76171144793858003"/>
    <n v="0.10538517837817001"/>
    <n v="389.87312863075999"/>
    <n v="5100"/>
    <s v="Streams and waterways"/>
    <n v="5100"/>
    <s v="US Air Force                                  Brevard County"/>
    <s v="US Air Force"/>
    <m/>
    <m/>
    <s v="Natural Lands"/>
    <n v="0"/>
    <n v="1"/>
    <n v="0.76171144793858003"/>
    <n v="0.10538517837817001"/>
    <n v="389.87312863075999"/>
    <m/>
    <n v="-1"/>
    <n v="-1"/>
    <n v="-1"/>
    <n v="-1"/>
    <n v="0"/>
    <m/>
    <m/>
    <s v="Banana River B"/>
    <n v="-1"/>
    <m/>
    <m/>
    <n v="641"/>
    <x v="6"/>
    <s v="Golf Course Pond Reuse"/>
    <x v="0"/>
    <m/>
    <n v="187.01752403028999"/>
    <n v="0.3161988067"/>
  </r>
  <r>
    <n v="1200000"/>
    <n v="77000"/>
    <n v="77000"/>
    <x v="0"/>
    <x v="1"/>
    <s v="BR3-5, BR-7"/>
    <s v="62-304.520 (10), F.A.C."/>
    <n v="0.59"/>
    <n v="0.64"/>
    <s v="US Air Force"/>
    <n v="6.9556238960000002E-6"/>
    <n v="3817.0807837811099"/>
    <n v="7.3017657033350103"/>
    <n v="0.99250017663406997"/>
    <n v="5.0788336000000001E-5"/>
    <n v="6.9034579453799996E-6"/>
    <n v="2.6550178312629999E-2"/>
    <n v="1740"/>
    <s v="Medical and Health Care"/>
    <n v="1740"/>
    <s v="US Air Force                                  Brevard County"/>
    <s v="US Air Force"/>
    <m/>
    <m/>
    <m/>
    <n v="0"/>
    <n v="1"/>
    <n v="5.0788336000000001E-5"/>
    <n v="6.9034579453799996E-6"/>
    <n v="2358.0530083572698"/>
    <m/>
    <n v="-1"/>
    <n v="-1"/>
    <n v="-1"/>
    <n v="-1"/>
    <n v="0"/>
    <m/>
    <m/>
    <s v="Banana River B"/>
    <n v="-1"/>
    <m/>
    <m/>
    <n v="641"/>
    <x v="6"/>
    <s v="Golf Course Pond Reuse"/>
    <x v="0"/>
    <m/>
    <n v="1.0270310469277399"/>
    <n v="1.9124517505"/>
  </r>
  <r>
    <n v="1200000"/>
    <n v="79000"/>
    <n v="79000"/>
    <x v="0"/>
    <x v="1"/>
    <s v="BR3-5, BR-7"/>
    <s v="62-304.520 (10), F.A.C."/>
    <n v="0.59"/>
    <n v="0.64"/>
    <s v="US Air Force"/>
    <n v="0.31706261144254"/>
    <n v="3575.7482136062799"/>
    <n v="7.0667780091353096"/>
    <n v="0.96605711176590003"/>
    <n v="2.2406110900611802"/>
    <n v="0.30630059065913001"/>
    <n v="1133.73606646702"/>
    <n v="1730"/>
    <s v="Military"/>
    <n v="1730"/>
    <s v="US Air Force                                  Brevard County"/>
    <s v="US Air Force"/>
    <m/>
    <m/>
    <m/>
    <n v="0"/>
    <n v="1"/>
    <n v="2.2406110900611802"/>
    <n v="0.30630059065913001"/>
    <n v="1286.2228404325001"/>
    <m/>
    <n v="-1"/>
    <n v="-1"/>
    <n v="-1"/>
    <n v="-1"/>
    <n v="0"/>
    <m/>
    <m/>
    <s v="Banana River B"/>
    <n v="-1"/>
    <m/>
    <m/>
    <n v="641"/>
    <x v="6"/>
    <s v="Golf Course Pond Reuse"/>
    <x v="0"/>
    <m/>
    <n v="142.79093768260199"/>
    <n v="1.0431653207"/>
  </r>
  <r>
    <n v="1200000"/>
    <n v="81000"/>
    <n v="81000"/>
    <x v="0"/>
    <x v="1"/>
    <s v="BR3-5, BR-7"/>
    <s v="62-304.520 (10), F.A.C."/>
    <n v="0.59"/>
    <n v="0.64"/>
    <s v="US Air Force"/>
    <n v="1.68103243068E-2"/>
    <n v="3807.6128385333"/>
    <n v="7.2938613572985904"/>
    <n v="0.99234786923549001"/>
    <n v="0.12261217486507001"/>
    <n v="1.668168950701E-2"/>
    <n v="64.007206650506802"/>
    <n v="1740"/>
    <s v="Medical and Health Care"/>
    <n v="1740"/>
    <s v="US Air Force                                  Brevard County"/>
    <s v="US Air Force"/>
    <m/>
    <m/>
    <m/>
    <n v="0"/>
    <n v="1"/>
    <n v="0.12261217486507001"/>
    <n v="1.668168950701E-2"/>
    <n v="2349.9476700934601"/>
    <m/>
    <n v="-1"/>
    <n v="-1"/>
    <n v="-1"/>
    <n v="-1"/>
    <n v="0"/>
    <m/>
    <m/>
    <s v="Banana River B"/>
    <n v="-1"/>
    <m/>
    <m/>
    <n v="641"/>
    <x v="6"/>
    <s v="Golf Course Pond Reuse"/>
    <x v="0"/>
    <m/>
    <n v="33.372703677361102"/>
    <n v="1.9058780779"/>
  </r>
  <r>
    <n v="1200000"/>
    <n v="82000"/>
    <n v="82000"/>
    <x v="0"/>
    <x v="1"/>
    <s v="BR3-5, BR-7"/>
    <s v="62-304.520 (10), F.A.C."/>
    <n v="0.59"/>
    <n v="0.64"/>
    <s v="US Air Force"/>
    <n v="0.41523772779012003"/>
    <n v="3825.5855702708"/>
    <n v="7.5375765537461197"/>
    <n v="1.0285535596837401"/>
    <n v="3.1298861612216302"/>
    <n v="0.42709424303351001"/>
    <n v="1588.5274596659201"/>
    <n v="1740"/>
    <s v="Medical and Health Care"/>
    <n v="1740"/>
    <s v="US Air Force                                  Brevard County"/>
    <s v="US Air Force"/>
    <m/>
    <m/>
    <m/>
    <n v="0"/>
    <n v="1"/>
    <n v="3.1298861612216302"/>
    <n v="0.42709424303351001"/>
    <n v="2363.3069546328202"/>
    <m/>
    <n v="-1"/>
    <n v="-1"/>
    <n v="-1"/>
    <n v="-1"/>
    <n v="0"/>
    <m/>
    <m/>
    <s v="Banana River B"/>
    <n v="-1"/>
    <m/>
    <m/>
    <n v="641"/>
    <x v="6"/>
    <s v="Golf Course Pond Reuse"/>
    <x v="0"/>
    <m/>
    <n v="169.54910584606699"/>
    <n v="1.9167128586"/>
  </r>
  <r>
    <n v="1200000"/>
    <n v="83000"/>
    <n v="83000"/>
    <x v="0"/>
    <x v="1"/>
    <s v="BR3-5, BR-7"/>
    <s v="62-304.520 (10), F.A.C."/>
    <n v="0.59"/>
    <n v="0.64"/>
    <s v="US Air Force"/>
    <n v="9.4210809774829998E-2"/>
    <n v="3821.85365624223"/>
    <n v="7.3681587315195101"/>
    <n v="1.00306608542298"/>
    <n v="0.69416020064596995"/>
    <n v="9.4499668165370004E-2"/>
    <n v="360.05992779549399"/>
    <n v="1740"/>
    <s v="Medical and Health Care"/>
    <n v="1740"/>
    <s v="US Air Force                                  Brevard County"/>
    <s v="US Air Force"/>
    <m/>
    <m/>
    <m/>
    <n v="0"/>
    <n v="1"/>
    <n v="0.69416020064596995"/>
    <n v="9.4499668165370004E-2"/>
    <n v="2361.0015140935402"/>
    <m/>
    <n v="-1"/>
    <n v="-1"/>
    <n v="-1"/>
    <n v="-1"/>
    <n v="0"/>
    <m/>
    <m/>
    <s v="Banana River B"/>
    <n v="-1"/>
    <m/>
    <m/>
    <n v="641"/>
    <x v="6"/>
    <s v="Golf Course Pond Reuse"/>
    <x v="0"/>
    <m/>
    <n v="80.341293280682194"/>
    <n v="1.9148430771"/>
  </r>
  <r>
    <n v="1200000"/>
    <n v="83000"/>
    <n v="83000"/>
    <x v="0"/>
    <x v="1"/>
    <s v="BR3-5, BR-7"/>
    <s v="62-304.520 (10), F.A.C."/>
    <n v="0.59"/>
    <n v="0.64"/>
    <s v="US Air Force"/>
    <n v="4.4335717970650002E-2"/>
    <n v="3812.19201852998"/>
    <n v="7.3161191232296003"/>
    <n v="0.99479994789839998"/>
    <n v="0.32436539408719001"/>
    <n v="4.410516992724E-2"/>
    <n v="169.01627018351201"/>
    <n v="1740"/>
    <s v="Medical and Health Care"/>
    <n v="1740"/>
    <s v="US Air Force                                  Brevard County"/>
    <s v="US Air Force"/>
    <m/>
    <m/>
    <m/>
    <n v="0"/>
    <n v="1"/>
    <n v="0.32436539408719001"/>
    <n v="4.410516992724E-2"/>
    <n v="2355.0329071491401"/>
    <m/>
    <n v="-1"/>
    <n v="-1"/>
    <n v="-1"/>
    <n v="-1"/>
    <n v="0"/>
    <m/>
    <m/>
    <s v="Banana River B"/>
    <n v="-1"/>
    <m/>
    <m/>
    <n v="641"/>
    <x v="6"/>
    <s v="Golf Course Pond Reuse"/>
    <x v="0"/>
    <m/>
    <n v="77.394593972901404"/>
    <n v="1.9100023578000001"/>
  </r>
  <r>
    <n v="1200000"/>
    <n v="84000"/>
    <n v="84000"/>
    <x v="0"/>
    <x v="1"/>
    <s v="BR3-5, BR-7"/>
    <s v="62-304.520 (10), F.A.C."/>
    <n v="0.59"/>
    <n v="0.64"/>
    <s v="US Air Force"/>
    <n v="0.19984915657437"/>
    <n v="3813.7456051446402"/>
    <n v="7.4057486143143203"/>
    <n v="1.0089716890304901"/>
    <n v="1.48003261437253"/>
    <n v="0.20164214106016001"/>
    <n v="762.17384257737103"/>
    <n v="1740"/>
    <s v="Medical and Health Care"/>
    <n v="1740"/>
    <s v="US Air Force                                  Brevard County"/>
    <s v="US Air Force"/>
    <m/>
    <m/>
    <m/>
    <n v="0"/>
    <n v="1"/>
    <n v="1.48003261437253"/>
    <n v="0.20164214106016001"/>
    <n v="2355.9926561816701"/>
    <m/>
    <n v="-1"/>
    <n v="-1"/>
    <n v="-1"/>
    <n v="-1"/>
    <n v="0"/>
    <m/>
    <m/>
    <s v="Banana River B"/>
    <n v="-1"/>
    <m/>
    <m/>
    <n v="641"/>
    <x v="6"/>
    <s v="Golf Course Pond Reuse"/>
    <x v="0"/>
    <m/>
    <n v="142.55951307638901"/>
    <n v="1.9107807430999999"/>
  </r>
  <r>
    <n v="1200000"/>
    <n v="85000"/>
    <n v="85000"/>
    <x v="0"/>
    <x v="1"/>
    <s v="BR3-5, BR-7"/>
    <s v="62-304.520 (10), F.A.C."/>
    <n v="0.59"/>
    <n v="0.64"/>
    <s v="US Air Force"/>
    <n v="3.554215308586E-2"/>
    <n v="3811.45689096759"/>
    <n v="7.31691815621397"/>
    <n v="0.99542674154332"/>
    <n v="0.26005902522488999"/>
    <n v="3.5379609633690003E-2"/>
    <n v="135.467384298941"/>
    <n v="1730"/>
    <s v="Military"/>
    <n v="1730"/>
    <s v="US Air Force                                  Brevard County"/>
    <s v="US Air Force"/>
    <m/>
    <m/>
    <m/>
    <n v="0"/>
    <n v="1"/>
    <n v="0.26005902522488999"/>
    <n v="3.5379609633690003E-2"/>
    <n v="2354.5787723827898"/>
    <m/>
    <n v="-1"/>
    <n v="-1"/>
    <n v="-1"/>
    <n v="-1"/>
    <n v="0"/>
    <m/>
    <m/>
    <s v="Banana River B"/>
    <n v="-1"/>
    <m/>
    <m/>
    <n v="641"/>
    <x v="6"/>
    <s v="Golf Course Pond Reuse"/>
    <x v="0"/>
    <m/>
    <n v="60.191968985191998"/>
    <n v="1.9096340409000001"/>
  </r>
  <r>
    <n v="1200000"/>
    <n v="85000"/>
    <n v="85000"/>
    <x v="0"/>
    <x v="1"/>
    <s v="BR3-5, BR-7"/>
    <s v="62-304.520 (10), F.A.C."/>
    <n v="0.59"/>
    <n v="0.64"/>
    <s v="US Air Force"/>
    <n v="0.29929489208129001"/>
    <n v="3688.7931228309199"/>
    <n v="7.2452884078714197"/>
    <n v="0.98871223537663999"/>
    <n v="2.1684778121317398"/>
    <n v="0.29591652178651001"/>
    <n v="1104.0369396079"/>
    <n v="1730"/>
    <s v="Military"/>
    <n v="1730"/>
    <s v="US Air Force                                  Brevard County"/>
    <s v="US Air Force"/>
    <m/>
    <m/>
    <m/>
    <n v="0"/>
    <n v="1"/>
    <n v="2.1684778121317398"/>
    <n v="0.29591652178651001"/>
    <n v="1798.56106129818"/>
    <m/>
    <n v="-1"/>
    <n v="-1"/>
    <n v="-1"/>
    <n v="-1"/>
    <n v="0"/>
    <m/>
    <m/>
    <s v="Banana River B"/>
    <n v="-1"/>
    <m/>
    <m/>
    <n v="641"/>
    <x v="6"/>
    <s v="Golf Course Pond Reuse"/>
    <x v="0"/>
    <m/>
    <n v="157.12315044729601"/>
    <n v="1.4586869921000001"/>
  </r>
  <r>
    <n v="1200000"/>
    <n v="86000"/>
    <n v="86000"/>
    <x v="0"/>
    <x v="1"/>
    <s v="BR3-5, BR-7"/>
    <s v="62-304.520 (10), F.A.C."/>
    <n v="0.59"/>
    <n v="0.64"/>
    <s v="US Air Force"/>
    <n v="0.17427922413147001"/>
    <n v="3869.1741348604"/>
    <n v="7.6904469216006497"/>
    <n v="1.04475049274716"/>
    <n v="1.3402851227208801"/>
    <n v="0.18207830528694999"/>
    <n v="674.31666625305695"/>
    <n v="1740"/>
    <s v="Medical and Health Care"/>
    <n v="1740"/>
    <s v="US Air Force                                  Brevard County"/>
    <s v="US Air Force"/>
    <m/>
    <m/>
    <m/>
    <n v="0"/>
    <n v="1"/>
    <n v="1.3402851227208801"/>
    <n v="0.18207830528694999"/>
    <n v="1591.2868514258701"/>
    <m/>
    <n v="-1"/>
    <n v="-1"/>
    <n v="-1"/>
    <n v="-1"/>
    <n v="0"/>
    <m/>
    <m/>
    <s v="Banana River B"/>
    <n v="-1"/>
    <m/>
    <m/>
    <n v="641"/>
    <x v="6"/>
    <s v="Golf Course Pond Reuse"/>
    <x v="0"/>
    <m/>
    <n v="146.70757362371401"/>
    <n v="1.2905813880000001"/>
  </r>
  <r>
    <n v="1200000"/>
    <n v="88000"/>
    <n v="88000"/>
    <x v="0"/>
    <x v="1"/>
    <s v="BR3-5, BR-7"/>
    <s v="62-304.520 (10), F.A.C."/>
    <n v="0.59"/>
    <n v="0.64"/>
    <s v="US Air Force"/>
    <n v="0.24313920076203999"/>
    <n v="3822.0384326704102"/>
    <n v="7.5287791286046497"/>
    <n v="1.0272476247912301"/>
    <n v="1.83054134004288"/>
    <n v="0.24976416647644001"/>
    <n v="929.28736980129099"/>
    <n v="1740"/>
    <s v="Medical and Health Care"/>
    <n v="1740"/>
    <s v="US Air Force                                  Brevard County"/>
    <s v="US Air Force"/>
    <m/>
    <m/>
    <m/>
    <n v="0"/>
    <n v="1"/>
    <n v="1.83054134004288"/>
    <n v="0.24976416647644001"/>
    <n v="2361.1156628336798"/>
    <m/>
    <n v="-1"/>
    <n v="-1"/>
    <n v="-1"/>
    <n v="-1"/>
    <n v="0"/>
    <m/>
    <m/>
    <s v="Banana River B"/>
    <n v="-1"/>
    <m/>
    <m/>
    <n v="641"/>
    <x v="6"/>
    <s v="Golf Course Pond Reuse"/>
    <x v="0"/>
    <m/>
    <n v="135.360056163297"/>
    <n v="1.9149356552000001"/>
  </r>
  <r>
    <n v="1200000"/>
    <n v="88000"/>
    <n v="88000"/>
    <x v="0"/>
    <x v="1"/>
    <s v="BR3-5, BR-7"/>
    <s v="62-304.520 (10), F.A.C."/>
    <n v="0.59"/>
    <n v="0.64"/>
    <s v="US Air Force"/>
    <n v="0.16873722094589999"/>
    <n v="3822.0384326704102"/>
    <n v="7.5287791286046497"/>
    <n v="1.0272476247912301"/>
    <n v="1.2703852672762601"/>
    <n v="0.17333490943054999"/>
    <n v="644.92014347723602"/>
    <n v="1740"/>
    <s v="Medical and Health Care"/>
    <n v="1740"/>
    <s v="US Air Force                                  Brevard County"/>
    <s v="US Air Force"/>
    <m/>
    <m/>
    <m/>
    <n v="0"/>
    <n v="1"/>
    <n v="1.2703852672762601"/>
    <n v="0.17333490943054999"/>
    <n v="2361.1156628336798"/>
    <m/>
    <n v="-1"/>
    <n v="-1"/>
    <n v="-1"/>
    <n v="-1"/>
    <n v="0"/>
    <m/>
    <m/>
    <s v="Banana River B"/>
    <n v="-1"/>
    <m/>
    <m/>
    <n v="641"/>
    <x v="6"/>
    <s v="Golf Course Pond Reuse"/>
    <x v="0"/>
    <m/>
    <n v="126.28699775457901"/>
    <n v="1.9149356552000001"/>
  </r>
  <r>
    <n v="1200000"/>
    <n v="88000"/>
    <n v="88000"/>
    <x v="0"/>
    <x v="1"/>
    <s v="BR3-5, BR-7"/>
    <s v="62-304.520 (10), F.A.C."/>
    <n v="0.59"/>
    <n v="0.64"/>
    <s v="US Air Force"/>
    <n v="0.23053896689497999"/>
    <n v="3902.7252681053601"/>
    <n v="7.6093336047382403"/>
    <n v="1.0301179512385801"/>
    <n v="1.7542479079956601"/>
    <n v="0.23748232825852"/>
    <n v="899.73025138397099"/>
    <n v="1740"/>
    <s v="Medical and Health Care"/>
    <n v="1740"/>
    <s v="US Air Force                                  Brevard County"/>
    <s v="US Air Force"/>
    <m/>
    <m/>
    <m/>
    <n v="0"/>
    <n v="1"/>
    <n v="1.7542479079956601"/>
    <n v="0.23748232825852"/>
    <n v="953.662395446652"/>
    <m/>
    <n v="-1"/>
    <n v="-1"/>
    <n v="-1"/>
    <n v="-1"/>
    <n v="0"/>
    <m/>
    <m/>
    <s v="Banana River B"/>
    <n v="-1"/>
    <m/>
    <m/>
    <n v="641"/>
    <x v="6"/>
    <s v="Golf Course Pond Reuse"/>
    <x v="0"/>
    <m/>
    <n v="139.509905087807"/>
    <n v="0.77344882029999995"/>
  </r>
  <r>
    <n v="1200000"/>
    <n v="88000"/>
    <n v="88000"/>
    <x v="0"/>
    <x v="1"/>
    <s v="BR3-5, BR-7"/>
    <s v="62-304.520 (10), F.A.C."/>
    <n v="0.59"/>
    <n v="0.64"/>
    <s v="US Air Force"/>
    <n v="0.16386806243297"/>
    <n v="3822.8769662589202"/>
    <n v="7.4053219979221696"/>
    <n v="1.0086504351861401"/>
    <n v="1.2134957674917499"/>
    <n v="0.16528559248611999"/>
    <n v="626.44744138047997"/>
    <n v="1740"/>
    <s v="Medical and Health Care"/>
    <n v="1740"/>
    <s v="US Air Force                                  Brevard County"/>
    <s v="US Air Force"/>
    <m/>
    <m/>
    <m/>
    <n v="0"/>
    <n v="1"/>
    <n v="1.2134957674917499"/>
    <n v="0.16528559248611999"/>
    <n v="2361.6336782394701"/>
    <m/>
    <n v="-1"/>
    <n v="-1"/>
    <n v="-1"/>
    <n v="-1"/>
    <n v="0"/>
    <m/>
    <m/>
    <s v="Banana River B"/>
    <n v="-1"/>
    <m/>
    <m/>
    <n v="641"/>
    <x v="6"/>
    <s v="Golf Course Pond Reuse"/>
    <x v="0"/>
    <m/>
    <n v="126.77565712227501"/>
    <n v="1.9153557811999999"/>
  </r>
  <r>
    <n v="1200000"/>
    <n v="91000"/>
    <n v="91000"/>
    <x v="0"/>
    <x v="1"/>
    <s v="BR3-5, BR-7"/>
    <s v="62-304.520 (10), F.A.C."/>
    <n v="0.59"/>
    <n v="0.64"/>
    <s v="US Air Force"/>
    <n v="0.16816263815776999"/>
    <n v="3788.5026532383499"/>
    <n v="7.39278939012123"/>
    <n v="1.0178548724320799"/>
    <n v="1.24319096718758"/>
    <n v="0.17116516060991999"/>
    <n v="637.08460083628302"/>
    <n v="1730"/>
    <s v="Military"/>
    <n v="1730"/>
    <s v="US Air Force                                  Brevard County"/>
    <s v="US Air Force"/>
    <m/>
    <m/>
    <m/>
    <n v="0"/>
    <n v="1"/>
    <n v="1.24319096718758"/>
    <n v="0.17116516060991999"/>
    <n v="1651.59659451517"/>
    <m/>
    <n v="-1"/>
    <n v="-1"/>
    <n v="-1"/>
    <n v="-1"/>
    <n v="0"/>
    <m/>
    <m/>
    <s v="Banana River B"/>
    <n v="-1"/>
    <m/>
    <m/>
    <n v="641"/>
    <x v="6"/>
    <s v="Golf Course Pond Reuse"/>
    <x v="0"/>
    <m/>
    <n v="107.918092331118"/>
    <n v="1.3394943993999999"/>
  </r>
  <r>
    <n v="1200000"/>
    <n v="92000"/>
    <n v="92000"/>
    <x v="0"/>
    <x v="1"/>
    <s v="BR3-5, BR-7"/>
    <s v="62-304.520 (10), F.A.C."/>
    <n v="0.59"/>
    <n v="0.64"/>
    <s v="US Air Force"/>
    <n v="0.38793408041820998"/>
    <n v="3821.3369050964802"/>
    <n v="7.5172682827161799"/>
    <n v="1.02541233264198"/>
    <n v="2.9162045585124798"/>
    <n v="0.39779239031295999"/>
    <n v="1482.4268182467699"/>
    <n v="1730"/>
    <s v="Military"/>
    <n v="1730"/>
    <s v="US Air Force                                  Brevard County"/>
    <s v="US Air Force"/>
    <m/>
    <m/>
    <m/>
    <n v="0"/>
    <n v="1"/>
    <n v="2.9162045585124798"/>
    <n v="0.39779239031295999"/>
    <n v="2360.6822847366502"/>
    <m/>
    <n v="-1"/>
    <n v="-1"/>
    <n v="-1"/>
    <n v="-1"/>
    <n v="0"/>
    <m/>
    <m/>
    <s v="Banana River B"/>
    <n v="-1"/>
    <m/>
    <m/>
    <n v="641"/>
    <x v="6"/>
    <s v="Golf Course Pond Reuse"/>
    <x v="0"/>
    <m/>
    <n v="196.37715734575701"/>
    <n v="1.9145841724999999"/>
  </r>
  <r>
    <n v="1200000"/>
    <n v="93000"/>
    <n v="93000"/>
    <x v="0"/>
    <x v="1"/>
    <s v="BR3-5, BR-7"/>
    <s v="62-304.520 (10), F.A.C."/>
    <n v="0.59"/>
    <n v="0.64"/>
    <s v="US Air Force"/>
    <n v="1.6178117304490001E-2"/>
    <n v="1768.87120197838"/>
    <n v="0"/>
    <n v="0"/>
    <n v="0"/>
    <n v="0"/>
    <n v="28.617005802145801"/>
    <n v="1730"/>
    <s v="Military"/>
    <n v="1730"/>
    <s v="US Air Force                                  Brevard County"/>
    <s v="US Air Force"/>
    <m/>
    <m/>
    <m/>
    <n v="0"/>
    <n v="1"/>
    <n v="0"/>
    <n v="0"/>
    <n v="449.80817773298298"/>
    <m/>
    <n v="-1"/>
    <n v="-1"/>
    <n v="-1"/>
    <n v="-1"/>
    <n v="0"/>
    <m/>
    <m/>
    <s v="Banana River B"/>
    <n v="-1"/>
    <m/>
    <m/>
    <n v="641"/>
    <x v="6"/>
    <s v="Golf Course Pond Reuse"/>
    <x v="0"/>
    <m/>
    <n v="50.787263204221603"/>
    <n v="0.36480793"/>
  </r>
  <r>
    <n v="1200000"/>
    <n v="94000"/>
    <n v="94000"/>
    <x v="0"/>
    <x v="1"/>
    <s v="BR3-5, BR-7"/>
    <s v="62-304.520 (10), F.A.C."/>
    <n v="0.59"/>
    <n v="0.64"/>
    <s v="US Air Force"/>
    <n v="1.8941835404379999E-2"/>
    <n v="1620.1252064170801"/>
    <n v="0"/>
    <n v="0"/>
    <n v="0"/>
    <n v="0"/>
    <n v="30.688144994452401"/>
    <n v="1730"/>
    <s v="Military"/>
    <n v="1730"/>
    <s v="US Air Force                                  Brevard County"/>
    <s v="US Air Force"/>
    <m/>
    <m/>
    <m/>
    <n v="0"/>
    <n v="1"/>
    <n v="0"/>
    <n v="0"/>
    <n v="350.17699005067198"/>
    <m/>
    <n v="-1"/>
    <n v="-1"/>
    <n v="-1"/>
    <n v="-1"/>
    <n v="0"/>
    <m/>
    <m/>
    <s v="Banana River B"/>
    <n v="-1"/>
    <m/>
    <m/>
    <n v="641"/>
    <x v="6"/>
    <s v="Golf Course Pond Reuse"/>
    <x v="0"/>
    <m/>
    <n v="79.386976995170102"/>
    <n v="0.28400404709999999"/>
  </r>
  <r>
    <n v="1200000"/>
    <n v="94000"/>
    <n v="94000"/>
    <x v="0"/>
    <x v="1"/>
    <s v="BR3-5, BR-7"/>
    <s v="62-304.520 (10), F.A.C."/>
    <n v="0.59"/>
    <n v="0.64"/>
    <s v="US Air Force"/>
    <n v="0.36999459060944001"/>
    <n v="3598.1047022928101"/>
    <n v="7.1320171684261204"/>
    <n v="0.97504236450773996"/>
    <n v="2.6388077724513201"/>
    <n v="0.36076040048289998"/>
    <n v="1331.2792762947299"/>
    <n v="1730"/>
    <s v="Military"/>
    <n v="1730"/>
    <s v="US Air Force                                  Brevard County"/>
    <s v="US Air Force"/>
    <m/>
    <m/>
    <m/>
    <n v="0"/>
    <n v="1"/>
    <n v="2.6388077724513201"/>
    <n v="0.36076040048289998"/>
    <n v="1390.21928556528"/>
    <m/>
    <n v="-1"/>
    <n v="-1"/>
    <n v="-1"/>
    <n v="-1"/>
    <n v="0"/>
    <m/>
    <m/>
    <s v="Banana River B"/>
    <n v="-1"/>
    <m/>
    <m/>
    <n v="641"/>
    <x v="6"/>
    <s v="Golf Course Pond Reuse"/>
    <x v="0"/>
    <m/>
    <n v="159.984561636488"/>
    <n v="1.1275095583999999"/>
  </r>
  <r>
    <n v="1200000"/>
    <n v="97000"/>
    <n v="97000"/>
    <x v="0"/>
    <x v="1"/>
    <s v="BR3-5, BR-7"/>
    <s v="62-304.520 (10), F.A.C."/>
    <n v="0.59"/>
    <n v="0.64"/>
    <s v="US Air Force"/>
    <n v="2.6768880601730001E-2"/>
    <n v="3821.11705034028"/>
    <n v="7.3294107098784496"/>
    <n v="0.99700653049475996"/>
    <n v="0.19620012017378999"/>
    <n v="2.6688748773959999E-2"/>
    <n v="102.287026085805"/>
    <n v="1740"/>
    <s v="Medical and Health Care"/>
    <n v="1740"/>
    <s v="US Air Force                                  Brevard County"/>
    <s v="US Air Force"/>
    <m/>
    <m/>
    <m/>
    <n v="0"/>
    <n v="1"/>
    <n v="0.19620012017378999"/>
    <n v="2.6688748773959999E-2"/>
    <n v="2360.5464660634302"/>
    <m/>
    <n v="-1"/>
    <n v="-1"/>
    <n v="-1"/>
    <n v="-1"/>
    <n v="0"/>
    <m/>
    <m/>
    <s v="Banana River B"/>
    <n v="-1"/>
    <m/>
    <m/>
    <n v="641"/>
    <x v="6"/>
    <s v="Golf Course Pond Reuse"/>
    <x v="0"/>
    <m/>
    <n v="42.531357255443297"/>
    <n v="1.9144740195000001"/>
  </r>
  <r>
    <n v="1200000"/>
    <n v="97000"/>
    <n v="97000"/>
    <x v="0"/>
    <x v="1"/>
    <s v="BR3-5, BR-7"/>
    <s v="62-304.520 (10), F.A.C."/>
    <n v="0.59"/>
    <n v="0.64"/>
    <s v="US Air Force"/>
    <n v="0.58773277168510996"/>
    <n v="3823.7254900176699"/>
    <n v="7.6209506234512201"/>
    <n v="1.0411998704040899"/>
    <n v="4.4790824327963996"/>
    <n v="0.61194728571078005"/>
    <n v="2247.3287804111101"/>
    <n v="1740"/>
    <s v="Medical and Health Care"/>
    <n v="1740"/>
    <s v="US Air Force                                  Brevard County"/>
    <s v="US Air Force"/>
    <m/>
    <m/>
    <m/>
    <n v="0"/>
    <n v="1"/>
    <n v="4.4790824327963996"/>
    <n v="0.61194728571078005"/>
    <n v="2362.15786503134"/>
    <m/>
    <n v="-1"/>
    <n v="-1"/>
    <n v="-1"/>
    <n v="-1"/>
    <n v="0"/>
    <m/>
    <m/>
    <s v="Banana River B"/>
    <n v="-1"/>
    <m/>
    <m/>
    <n v="641"/>
    <x v="6"/>
    <s v="Golf Course Pond Reuse"/>
    <x v="0"/>
    <m/>
    <n v="192.641985948242"/>
    <n v="1.9157809124"/>
  </r>
  <r>
    <n v="1200000"/>
    <n v="99000"/>
    <n v="99000"/>
    <x v="0"/>
    <x v="1"/>
    <s v="BR3-5, BR-7"/>
    <s v="62-304.520 (10), F.A.C."/>
    <n v="0.59"/>
    <n v="0.64"/>
    <s v="US Air Force"/>
    <n v="0.15379551698437999"/>
    <n v="3902.4666580926"/>
    <n v="7.5460529833992398"/>
    <n v="1.02080199130847"/>
    <n v="1.1605491197734701"/>
    <n v="0.15699476999198"/>
    <n v="600.18187719568903"/>
    <n v="1740"/>
    <s v="Medical and Health Care"/>
    <n v="1740"/>
    <s v="US Air Force                                  Brevard County"/>
    <s v="US Air Force"/>
    <m/>
    <m/>
    <m/>
    <n v="0"/>
    <n v="1"/>
    <n v="1.1605491197734701"/>
    <n v="0.15699476999198"/>
    <n v="916.78699975473603"/>
    <m/>
    <n v="-1"/>
    <n v="-1"/>
    <n v="-1"/>
    <n v="-1"/>
    <n v="0"/>
    <m/>
    <m/>
    <s v="Banana River B"/>
    <n v="-1"/>
    <m/>
    <m/>
    <n v="641"/>
    <x v="6"/>
    <s v="Golf Course Pond Reuse"/>
    <x v="0"/>
    <m/>
    <n v="131.99669230276399"/>
    <n v="0.74354176780000003"/>
  </r>
  <r>
    <n v="1200000"/>
    <n v="100000"/>
    <n v="100000"/>
    <x v="0"/>
    <x v="1"/>
    <s v="BR3-5, BR-7"/>
    <s v="62-304.520 (10), F.A.C."/>
    <n v="0.59"/>
    <n v="0.64"/>
    <s v="US Air Force"/>
    <n v="0.1175812258599"/>
    <n v="3814.0058547112199"/>
    <n v="7.4038137761372704"/>
    <n v="1.00843159418248"/>
    <n v="0.87054949983670005"/>
    <n v="0.11857262303983"/>
    <n v="448.45548383381498"/>
    <n v="1740"/>
    <s v="Medical and Health Care"/>
    <n v="1740"/>
    <s v="US Air Force                                  Brevard County"/>
    <s v="US Air Force"/>
    <m/>
    <m/>
    <m/>
    <n v="0"/>
    <n v="1"/>
    <n v="0.87054949983670005"/>
    <n v="0.11857262303983"/>
    <n v="2356.1534290282698"/>
    <m/>
    <n v="-1"/>
    <n v="-1"/>
    <n v="-1"/>
    <n v="-1"/>
    <n v="0"/>
    <m/>
    <m/>
    <s v="Banana River B"/>
    <n v="-1"/>
    <m/>
    <m/>
    <n v="641"/>
    <x v="6"/>
    <s v="Golf Course Pond Reuse"/>
    <x v="0"/>
    <m/>
    <n v="85.178233337810298"/>
    <n v="1.9109111347000001"/>
  </r>
  <r>
    <n v="1200000"/>
    <n v="100000"/>
    <n v="100000"/>
    <x v="0"/>
    <x v="1"/>
    <s v="BR3-5, BR-7"/>
    <s v="62-304.520 (10), F.A.C."/>
    <n v="0.59"/>
    <n v="0.64"/>
    <s v="US Air Force"/>
    <n v="4.9480266985760003E-2"/>
    <n v="3814.0058547112199"/>
    <n v="7.4038137761372704"/>
    <n v="1.00843159418248"/>
    <n v="0.36634268235614997"/>
    <n v="4.9897464517019999E-2"/>
    <n v="188.71802797637801"/>
    <n v="1740"/>
    <s v="Medical and Health Care"/>
    <n v="1740"/>
    <s v="US Air Force                                  Brevard County"/>
    <s v="US Air Force"/>
    <m/>
    <m/>
    <m/>
    <n v="0"/>
    <n v="1"/>
    <n v="0.36634268235614997"/>
    <n v="4.9897464517019999E-2"/>
    <n v="2356.1534290282698"/>
    <m/>
    <n v="-1"/>
    <n v="-1"/>
    <n v="-1"/>
    <n v="-1"/>
    <n v="0"/>
    <m/>
    <m/>
    <s v="Banana River B"/>
    <n v="-1"/>
    <m/>
    <m/>
    <n v="641"/>
    <x v="6"/>
    <s v="Golf Course Pond Reuse"/>
    <x v="0"/>
    <m/>
    <n v="65.798822131170596"/>
    <n v="1.9109111347000001"/>
  </r>
  <r>
    <n v="1200000"/>
    <n v="100000"/>
    <n v="100000"/>
    <x v="0"/>
    <x v="1"/>
    <s v="BR3-5, BR-7"/>
    <s v="62-304.520 (10), F.A.C."/>
    <n v="0.59"/>
    <n v="0.64"/>
    <s v="US Air Force"/>
    <n v="3.1480734960869998E-2"/>
    <n v="3814.0058547112199"/>
    <n v="7.4038137761372704"/>
    <n v="1.00843159418248"/>
    <n v="0.23307749918625001"/>
    <n v="3.1746167742629998E-2"/>
    <n v="120.067707451389"/>
    <n v="1740"/>
    <s v="Medical and Health Care"/>
    <n v="1740"/>
    <s v="US Air Force                                  Brevard County"/>
    <s v="US Air Force"/>
    <m/>
    <m/>
    <m/>
    <n v="0"/>
    <n v="1"/>
    <n v="0.23307749918625001"/>
    <n v="3.1746167742629998E-2"/>
    <n v="2356.1534290282698"/>
    <m/>
    <n v="-1"/>
    <n v="-1"/>
    <n v="-1"/>
    <n v="-1"/>
    <n v="0"/>
    <m/>
    <m/>
    <s v="Banana River B"/>
    <n v="-1"/>
    <m/>
    <m/>
    <n v="641"/>
    <x v="6"/>
    <s v="Golf Course Pond Reuse"/>
    <x v="0"/>
    <m/>
    <n v="44.192403781411699"/>
    <n v="1.9109111347000001"/>
  </r>
  <r>
    <n v="1200000"/>
    <n v="100000"/>
    <n v="100000"/>
    <x v="0"/>
    <x v="1"/>
    <s v="BR3-5, BR-7"/>
    <s v="62-304.520 (10), F.A.C."/>
    <n v="0.59"/>
    <n v="0.64"/>
    <s v="US Air Force"/>
    <n v="0.54871616977838"/>
    <n v="3769.6613447366199"/>
    <n v="7.5166873999012997"/>
    <n v="1.02487365019919"/>
    <n v="4.1245279194952902"/>
    <n v="0.56236474384408996"/>
    <n v="2068.4741344455101"/>
    <n v="1730"/>
    <s v="Military"/>
    <n v="1730"/>
    <s v="US Air Force                                  Brevard County"/>
    <s v="US Air Force"/>
    <m/>
    <m/>
    <m/>
    <n v="0"/>
    <n v="1"/>
    <n v="4.1245279194952902"/>
    <n v="0.56236474384408996"/>
    <n v="2105.69533522249"/>
    <m/>
    <n v="-1"/>
    <n v="-1"/>
    <n v="-1"/>
    <n v="-1"/>
    <n v="0"/>
    <m/>
    <m/>
    <s v="Banana River B"/>
    <n v="-1"/>
    <m/>
    <m/>
    <n v="641"/>
    <x v="6"/>
    <s v="Golf Course Pond Reuse"/>
    <x v="0"/>
    <m/>
    <n v="185.11119922722699"/>
    <n v="1.7077821047999999"/>
  </r>
  <r>
    <n v="1200000"/>
    <n v="100000"/>
    <n v="100000"/>
    <x v="0"/>
    <x v="1"/>
    <s v="BR3-5, BR-7"/>
    <s v="62-304.520 (10), F.A.C."/>
    <n v="0.59"/>
    <n v="0.64"/>
    <s v="US Air Force"/>
    <n v="1.8401944644150001E-2"/>
    <n v="3817.1757102645702"/>
    <n v="7.3208308626476803"/>
    <n v="0.99604780543551996"/>
    <n v="0.13471752428367001"/>
    <n v="1.8329216578549998E-2"/>
    <n v="70.243456117309407"/>
    <n v="1740"/>
    <s v="Medical and Health Care"/>
    <n v="1740"/>
    <s v="US Air Force                                  Brevard County"/>
    <s v="US Air Force"/>
    <m/>
    <m/>
    <m/>
    <n v="0"/>
    <n v="1"/>
    <n v="0.13471752428367001"/>
    <n v="1.8329216578549998E-2"/>
    <n v="2358.1116497667699"/>
    <m/>
    <n v="-1"/>
    <n v="-1"/>
    <n v="-1"/>
    <n v="-1"/>
    <n v="0"/>
    <m/>
    <m/>
    <s v="Banana River B"/>
    <n v="-1"/>
    <m/>
    <m/>
    <n v="641"/>
    <x v="6"/>
    <s v="Golf Course Pond Reuse"/>
    <x v="0"/>
    <m/>
    <n v="51.716798453885701"/>
    <n v="1.9124993104000001"/>
  </r>
  <r>
    <n v="1200000"/>
    <n v="1800000"/>
    <n v="1800000"/>
    <x v="0"/>
    <x v="1"/>
    <s v="BR3-5, BR-7"/>
    <s v="62-304.520 (10), F.A.C."/>
    <n v="0.59"/>
    <n v="0.64"/>
    <s v="Brevard County"/>
    <n v="1.7382245552670001E-2"/>
    <n v="3836.6695135281002"/>
    <n v="9.5358892955581105"/>
    <n v="1.40152907576037"/>
    <n v="0.16575516929854001"/>
    <n v="2.4361722544079999E-2"/>
    <n v="66.689931588619103"/>
    <n v="1200"/>
    <s v="Residential, Medium Density-Two-five dwellingunits per acre"/>
    <n v="1200"/>
    <s v="Brevard County"/>
    <s v="Brevard County"/>
    <m/>
    <m/>
    <m/>
    <n v="0"/>
    <n v="1"/>
    <n v="0.16575516929854001"/>
    <n v="2.4361722544079999E-2"/>
    <n v="198.22735311054001"/>
    <m/>
    <n v="-1"/>
    <n v="-1"/>
    <n v="-1"/>
    <n v="-1"/>
    <n v="0"/>
    <m/>
    <m/>
    <s v="Banana River B"/>
    <n v="-1"/>
    <m/>
    <m/>
    <n v="641"/>
    <x v="6"/>
    <s v="Golf Course Pond Reuse"/>
    <x v="0"/>
    <m/>
    <n v="102.843390033727"/>
    <n v="0.1607683318"/>
  </r>
  <r>
    <n v="1200000"/>
    <n v="1800000"/>
    <n v="1800000"/>
    <x v="0"/>
    <x v="1"/>
    <s v="BR3-5, BR-7"/>
    <s v="62-304.520 (10), F.A.C."/>
    <n v="0.59"/>
    <n v="0.64"/>
    <s v="Brevard County"/>
    <n v="3.8660849084630002E-2"/>
    <n v="3836.7420272654599"/>
    <n v="9.5360566796701498"/>
    <n v="1.4015532391482"/>
    <n v="0.36867204815519999"/>
    <n v="5.4185238262780003E-2"/>
    <n v="148.33170449276699"/>
    <n v="1200"/>
    <s v="Residential, Medium Density-Two-five dwellingunits per acre"/>
    <n v="1200"/>
    <s v="Brevard County"/>
    <s v="Brevard County"/>
    <m/>
    <m/>
    <m/>
    <n v="0"/>
    <n v="1"/>
    <n v="0.36867204815519999"/>
    <n v="5.4185238262780003E-2"/>
    <n v="289.92577672382401"/>
    <m/>
    <n v="-1"/>
    <n v="-1"/>
    <n v="-1"/>
    <n v="-1"/>
    <n v="0"/>
    <m/>
    <m/>
    <s v="Banana River B"/>
    <n v="-1"/>
    <m/>
    <m/>
    <n v="641"/>
    <x v="6"/>
    <s v="Golf Course Pond Reuse"/>
    <x v="0"/>
    <m/>
    <n v="106.287848160751"/>
    <n v="0.235138505"/>
  </r>
  <r>
    <n v="1200000"/>
    <n v="1800000"/>
    <n v="1800000"/>
    <x v="0"/>
    <x v="1"/>
    <s v="BR3-5, BR-7"/>
    <s v="62-304.520 (10), F.A.C."/>
    <n v="0.59"/>
    <n v="0.64"/>
    <s v="Brevard County"/>
    <n v="0.61776345378298003"/>
    <n v="3836.40612746849"/>
    <n v="9.5352835385794901"/>
    <n v="1.4014417107791799"/>
    <n v="5.8905496915928701"/>
    <n v="0.86575947152647004"/>
    <n v="2369.9914994191199"/>
    <n v="1200"/>
    <s v="Residential, Medium Density-Two-five dwellingunits per acre"/>
    <n v="1200"/>
    <s v="Brevard County"/>
    <s v="Brevard County"/>
    <m/>
    <m/>
    <m/>
    <n v="0"/>
    <n v="1"/>
    <n v="5.8905496915928701"/>
    <n v="0.86575947152647004"/>
    <n v="2369.9914994191199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8626"/>
    <n v="1.922134225"/>
  </r>
  <r>
    <n v="1200000"/>
    <n v="1800000"/>
    <n v="1800000"/>
    <x v="0"/>
    <x v="1"/>
    <s v="BR3-5, BR-7"/>
    <s v="62-304.520 (10), F.A.C."/>
    <n v="0.59"/>
    <n v="0.64"/>
    <s v="Brevard County"/>
    <n v="0.61776345366790997"/>
    <n v="3833.9912496638399"/>
    <n v="9.5297139160507491"/>
    <n v="1.4006378571909299"/>
    <n v="5.8871089812466799"/>
    <n v="0.86526287999629004"/>
    <n v="2368.49967572489"/>
    <n v="1200"/>
    <s v="Residential, Medium Density-Two-five dwellingunits per acre"/>
    <n v="1200"/>
    <s v="Brevard County"/>
    <s v="Brevard County"/>
    <m/>
    <m/>
    <m/>
    <n v="0"/>
    <n v="1"/>
    <n v="5.8871089812466799"/>
    <n v="0.86526287999629004"/>
    <n v="2368.49967572489"/>
    <m/>
    <n v="-1"/>
    <n v="-1"/>
    <n v="-1"/>
    <n v="-1"/>
    <n v="0"/>
    <m/>
    <m/>
    <s v="Banana River B"/>
    <n v="-1"/>
    <m/>
    <m/>
    <n v="641"/>
    <x v="6"/>
    <s v="Golf Course Pond Reuse"/>
    <x v="0"/>
    <m/>
    <n v="200"/>
    <n v="1.9209243112000001"/>
  </r>
  <r>
    <n v="1200000"/>
    <n v="1800000"/>
    <n v="1800000"/>
    <x v="0"/>
    <x v="1"/>
    <s v="BR3-5, BR-7"/>
    <s v="62-304.520 (10), F.A.C."/>
    <n v="0.59"/>
    <n v="0.64"/>
    <s v="Brevard County"/>
    <n v="0.61776345375996"/>
    <n v="3836.6695135281002"/>
    <n v="9.5358892955581105"/>
    <n v="1.40152907576037"/>
    <n v="5.8909239058966802"/>
    <n v="0.86581344238673996"/>
    <n v="2370.15420961269"/>
    <n v="1200"/>
    <s v="Residential, Medium Density-Two-five dwellingunits per acre"/>
    <n v="1200"/>
    <s v="Brevard County"/>
    <s v="Brevard County"/>
    <m/>
    <m/>
    <m/>
    <n v="0"/>
    <n v="1"/>
    <n v="5.8909239058966802"/>
    <n v="0.86581344238673996"/>
    <n v="2370.15420961269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490099"/>
    <n v="1.9222661878"/>
  </r>
  <r>
    <n v="1200000"/>
    <n v="1800000"/>
    <n v="1800000"/>
    <x v="0"/>
    <x v="1"/>
    <s v="BR3-5, BR-7"/>
    <s v="62-304.520 (10), F.A.C."/>
    <n v="0.59"/>
    <n v="0.64"/>
    <s v="Brevard County"/>
    <n v="0.61776345371394004"/>
    <n v="3836.7420272654599"/>
    <n v="9.5360566796701391"/>
    <n v="1.4015532391482"/>
    <n v="5.8910273092449099"/>
    <n v="0.86582836958014997"/>
    <n v="2370.1990057729299"/>
    <n v="1200"/>
    <s v="Residential, Medium Density-Two-five dwellingunits per acre"/>
    <n v="1200"/>
    <s v="Brevard County"/>
    <s v="Brevard County"/>
    <m/>
    <m/>
    <m/>
    <n v="0"/>
    <n v="1"/>
    <n v="5.8910273092449099"/>
    <n v="0.86582836958014997"/>
    <n v="2370.1990057729299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0745001"/>
    <n v="1.9223025189"/>
  </r>
  <r>
    <n v="1200000"/>
    <n v="1800000"/>
    <n v="1800000"/>
    <x v="0"/>
    <x v="1"/>
    <s v="BR3-5, BR-7"/>
    <s v="62-304.520 (10), F.A.C."/>
    <n v="0.59"/>
    <n v="0.64"/>
    <s v="Brevard County"/>
    <n v="0.61776345378298003"/>
    <n v="3836.5607413610201"/>
    <n v="9.5356382157322592"/>
    <n v="1.4014928301486"/>
    <n v="5.8907687981757402"/>
    <n v="0.86579105120468003"/>
    <n v="2370.0870142313802"/>
    <n v="1200"/>
    <s v="Residential, Medium Density-Two-five dwellingunits per acre"/>
    <n v="1200"/>
    <s v="Brevard County"/>
    <s v="Brevard County"/>
    <m/>
    <m/>
    <m/>
    <n v="0"/>
    <n v="1"/>
    <n v="5.8907687981757402"/>
    <n v="0.86579105120468003"/>
    <n v="2370.0870142313802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8626"/>
    <n v="1.9222116904"/>
  </r>
  <r>
    <n v="1200000"/>
    <n v="1800000"/>
    <n v="1800000"/>
    <x v="0"/>
    <x v="1"/>
    <s v="BR3-5, BR-7"/>
    <s v="62-304.520 (10), F.A.C."/>
    <n v="0.59"/>
    <n v="0.64"/>
    <s v="Brevard County"/>
    <n v="7.4197923592929996E-2"/>
    <n v="3877.16183595962"/>
    <n v="10.836025366094299"/>
    <n v="1.4976455455684601"/>
    <n v="0.80401058216457999"/>
    <n v="0.11112218975939001"/>
    <n v="287.67735766197899"/>
    <n v="1400"/>
    <s v="Commercial and Services"/>
    <n v="1400"/>
    <s v="Brevard County"/>
    <s v="Brevard County"/>
    <m/>
    <m/>
    <m/>
    <n v="0"/>
    <n v="1"/>
    <n v="0.80401058216457999"/>
    <n v="0.11112218975939001"/>
    <n v="709.94604402801997"/>
    <m/>
    <n v="-1"/>
    <n v="-1"/>
    <n v="-1"/>
    <n v="-1"/>
    <n v="0"/>
    <m/>
    <m/>
    <s v="Banana River B"/>
    <n v="-1"/>
    <m/>
    <m/>
    <n v="641"/>
    <x v="6"/>
    <s v="Golf Course Pond Reuse"/>
    <x v="0"/>
    <m/>
    <n v="86.243900723312294"/>
    <n v="0.57578754580000002"/>
  </r>
  <r>
    <n v="1200000"/>
    <n v="1800000"/>
    <n v="1800000"/>
    <x v="0"/>
    <x v="1"/>
    <s v="BR3-5, BR-7"/>
    <s v="62-304.520 (10), F.A.C."/>
    <n v="0.59"/>
    <n v="0.64"/>
    <s v="Brevard County"/>
    <n v="0.12928855939860001"/>
    <n v="3877.16183595962"/>
    <n v="10.836025366094299"/>
    <n v="1.4976455455684601"/>
    <n v="1.40097410918906"/>
    <n v="0.19362843507628"/>
    <n v="501.27266832646598"/>
    <n v="1200"/>
    <s v="Residential, Medium Density-Two-five dwellingunits per acre"/>
    <n v="1200"/>
    <s v="Brevard County"/>
    <s v="Brevard County"/>
    <m/>
    <m/>
    <m/>
    <n v="0"/>
    <n v="1"/>
    <n v="1.40097410918906"/>
    <n v="0.19362843507628"/>
    <n v="512.25206539437102"/>
    <m/>
    <n v="-1"/>
    <n v="-1"/>
    <n v="-1"/>
    <n v="-1"/>
    <n v="0"/>
    <m/>
    <m/>
    <s v="Banana River B"/>
    <n v="-1"/>
    <m/>
    <m/>
    <n v="641"/>
    <x v="6"/>
    <s v="Golf Course Pond Reuse"/>
    <x v="0"/>
    <m/>
    <n v="99.668557325684404"/>
    <n v="0.4154517968"/>
  </r>
  <r>
    <n v="1200000"/>
    <n v="1800000"/>
    <n v="1800000"/>
    <x v="0"/>
    <x v="1"/>
    <s v="BR3-5, BR-7"/>
    <s v="62-304.520 (10), F.A.C."/>
    <n v="0.59"/>
    <n v="0.64"/>
    <s v="Natural Lands"/>
    <n v="2.2986369348500001E-3"/>
    <n v="3575.7482136062799"/>
    <n v="7.0667780091353096"/>
    <n v="0.96605711176590003"/>
    <n v="1.624395694219E-2"/>
    <n v="2.22061455828E-3"/>
    <n v="8.2193469135264596"/>
    <n v="3100"/>
    <s v="Herbaceous Dry Prairie"/>
    <n v="3100"/>
    <s v="US Air Force                                  Brevard County"/>
    <s v="US Air Force"/>
    <m/>
    <m/>
    <s v="Natural Lands"/>
    <n v="0"/>
    <n v="1"/>
    <n v="1.624395694219E-2"/>
    <n v="2.22061455828E-3"/>
    <n v="922.74315686615103"/>
    <m/>
    <n v="-1"/>
    <n v="-1"/>
    <n v="-1"/>
    <n v="-1"/>
    <n v="0"/>
    <m/>
    <m/>
    <s v="Banana River B"/>
    <n v="-1"/>
    <m/>
    <m/>
    <n v="641"/>
    <x v="6"/>
    <s v="Golf Course Pond Reuse"/>
    <x v="0"/>
    <m/>
    <n v="31.692058644961399"/>
    <n v="0.74837239"/>
  </r>
  <r>
    <n v="1200000"/>
    <n v="1800000"/>
    <n v="1800000"/>
    <x v="0"/>
    <x v="1"/>
    <s v="BR3-5, BR-7"/>
    <s v="62-304.520 (10), F.A.C."/>
    <n v="0.59"/>
    <n v="0.64"/>
    <s v="Brevard County"/>
    <n v="0.55003128510931998"/>
    <n v="3836.56074178979"/>
    <n v="9.5356382167979508"/>
    <n v="1.4014928303052301"/>
    <n v="5.2448993427229196"/>
    <n v="0.77086490252427997"/>
    <n v="2110.2284352065999"/>
    <n v="1200"/>
    <s v="Residential, Medium Density-Two-five dwellingunits per acre"/>
    <n v="1200"/>
    <s v="Brevard County"/>
    <s v="Brevard County"/>
    <m/>
    <m/>
    <m/>
    <n v="0"/>
    <n v="1"/>
    <n v="5.2448993427229196"/>
    <n v="0.77086490252427997"/>
    <n v="2201.5473702081199"/>
    <m/>
    <n v="-1"/>
    <n v="-1"/>
    <n v="-1"/>
    <n v="-1"/>
    <n v="0"/>
    <m/>
    <m/>
    <s v="Banana River B"/>
    <n v="-1"/>
    <m/>
    <m/>
    <n v="641"/>
    <x v="6"/>
    <s v="Golf Course Pond Reuse"/>
    <x v="0"/>
    <m/>
    <n v="189.065557484664"/>
    <n v="1.7855209814999999"/>
  </r>
  <r>
    <n v="1200000"/>
    <n v="1800000"/>
    <n v="1800000"/>
    <x v="0"/>
    <x v="1"/>
    <s v="BR3-5, BR-7"/>
    <s v="62-304.520 (10), F.A.C."/>
    <n v="0.59"/>
    <n v="0.64"/>
    <s v="Brevard County"/>
    <n v="0.61776345348380002"/>
    <n v="3833.9912499494999"/>
    <n v="9.5297139167607696"/>
    <n v="1.40063785729529"/>
    <n v="5.8871089799308098"/>
    <n v="0.86526287980288996"/>
    <n v="2368.49967519549"/>
    <n v="1200"/>
    <s v="Residential, Medium Density-Two-five dwellingunits per acre"/>
    <n v="1200"/>
    <s v="Brevard County"/>
    <s v="Brevard County"/>
    <m/>
    <m/>
    <m/>
    <n v="0"/>
    <n v="1"/>
    <n v="5.8871089799308098"/>
    <n v="0.86526287980288996"/>
    <n v="2368.49967519549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70197"/>
    <n v="1.9209243108"/>
  </r>
  <r>
    <n v="1200000"/>
    <n v="1800000"/>
    <n v="1800000"/>
    <x v="0"/>
    <x v="1"/>
    <s v="BR3-5, BR-7"/>
    <s v="62-304.520 (10), F.A.C."/>
    <n v="0.59"/>
    <n v="0.64"/>
    <s v="Brevard County"/>
    <n v="5.7449778116419999E-2"/>
    <n v="3886.7529269473398"/>
    <n v="11.5091098739611"/>
    <n v="1.5456640133574999"/>
    <n v="0.66119580857663995"/>
    <n v="8.8798054609929997E-2"/>
    <n v="223.29309324649799"/>
    <n v="1400"/>
    <s v="Commercial and Services"/>
    <n v="1400"/>
    <s v="Brevard County"/>
    <s v="Brevard County"/>
    <m/>
    <m/>
    <m/>
    <n v="0"/>
    <n v="1"/>
    <n v="0.66119580857663995"/>
    <n v="8.8798054609929997E-2"/>
    <n v="223.29309324649699"/>
    <m/>
    <n v="-1"/>
    <n v="-1"/>
    <n v="-1"/>
    <n v="-1"/>
    <n v="0"/>
    <m/>
    <m/>
    <s v="Banana River B"/>
    <n v="-1"/>
    <m/>
    <m/>
    <n v="641"/>
    <x v="6"/>
    <s v="Golf Course Pond Reuse"/>
    <x v="0"/>
    <m/>
    <n v="109.249166153632"/>
    <n v="0.18109739920000001"/>
  </r>
  <r>
    <n v="1200000"/>
    <n v="1800000"/>
    <n v="1800000"/>
    <x v="0"/>
    <x v="1"/>
    <s v="BR3-5, BR-7"/>
    <s v="62-304.520 (10), F.A.C."/>
    <n v="0.59"/>
    <n v="0.64"/>
    <s v="Brevard County"/>
    <n v="3.200316992439E-2"/>
    <n v="3886.7529269473398"/>
    <n v="11.5091098739611"/>
    <n v="1.5456640133574999"/>
    <n v="0.36832799897495"/>
    <n v="4.9466148065500003E-2"/>
    <n v="124.38841437524999"/>
    <n v="1400"/>
    <s v="Commercial and Services"/>
    <n v="1400"/>
    <s v="Brevard County"/>
    <s v="Brevard County"/>
    <m/>
    <m/>
    <m/>
    <n v="0"/>
    <n v="1"/>
    <n v="0.36832799897495"/>
    <n v="4.9466148065500003E-2"/>
    <n v="124.38841437524999"/>
    <m/>
    <n v="-1"/>
    <n v="-1"/>
    <n v="-1"/>
    <n v="-1"/>
    <n v="0"/>
    <m/>
    <m/>
    <s v="Banana River B"/>
    <n v="-1"/>
    <m/>
    <m/>
    <n v="641"/>
    <x v="6"/>
    <s v="Golf Course Pond Reuse"/>
    <x v="0"/>
    <m/>
    <n v="93.650963777158296"/>
    <n v="0.1008827367"/>
  </r>
  <r>
    <n v="1200000"/>
    <n v="1800000"/>
    <n v="1800000"/>
    <x v="0"/>
    <x v="1"/>
    <s v="BR3-5, BR-7"/>
    <s v="62-304.520 (10), F.A.C."/>
    <n v="0.59"/>
    <n v="0.64"/>
    <s v="Brevard County"/>
    <n v="9.0824010924499994E-3"/>
    <n v="3886.7529269473398"/>
    <n v="11.5091098739611"/>
    <n v="1.5456640133574999"/>
    <n v="0.10453035209243"/>
    <n v="1.4038340523480001E-2"/>
    <n v="35.301049029805299"/>
    <n v="1450"/>
    <s v="Tourist Services"/>
    <n v="1450"/>
    <s v="Brevard County"/>
    <s v="Brevard County"/>
    <m/>
    <m/>
    <m/>
    <n v="0"/>
    <n v="1"/>
    <n v="0.10453035209243"/>
    <n v="1.4038340523480001E-2"/>
    <n v="1615.94980661102"/>
    <m/>
    <n v="-1"/>
    <n v="-1"/>
    <n v="-1"/>
    <n v="-1"/>
    <n v="0"/>
    <m/>
    <m/>
    <s v="Banana River B"/>
    <n v="-1"/>
    <m/>
    <m/>
    <n v="641"/>
    <x v="6"/>
    <s v="Golf Course Pond Reuse"/>
    <x v="0"/>
    <m/>
    <n v="101.55705094895001"/>
    <n v="1.3105837847999999"/>
  </r>
  <r>
    <n v="1200000"/>
    <n v="1800000"/>
    <n v="1800000"/>
    <x v="0"/>
    <x v="1"/>
    <s v="BR3-5, BR-7"/>
    <s v="62-304.520 (10), F.A.C."/>
    <n v="0.59"/>
    <n v="0.64"/>
    <s v="Brevard County"/>
    <n v="0.11255220136716999"/>
    <n v="3886.7529269473398"/>
    <n v="11.5091098739611"/>
    <n v="1.5456640133574999"/>
    <n v="1.2953756520909701"/>
    <n v="0.17396788727740001"/>
    <n v="437.462598098218"/>
    <n v="1200"/>
    <s v="Residential, Medium Density-Two-five dwellingunits per acre"/>
    <n v="1200"/>
    <s v="Brevard County"/>
    <s v="Brevard County"/>
    <m/>
    <m/>
    <m/>
    <n v="0"/>
    <n v="1"/>
    <n v="1.2953756520909701"/>
    <n v="0.17396788727740001"/>
    <n v="437.462598098218"/>
    <m/>
    <n v="-1"/>
    <n v="-1"/>
    <n v="-1"/>
    <n v="-1"/>
    <n v="0"/>
    <m/>
    <m/>
    <s v="Banana River B"/>
    <n v="-1"/>
    <m/>
    <m/>
    <n v="641"/>
    <x v="6"/>
    <s v="Golf Course Pond Reuse"/>
    <x v="0"/>
    <m/>
    <n v="118.26272424794"/>
    <n v="0.35479529450000002"/>
  </r>
  <r>
    <n v="1200000"/>
    <n v="1800000"/>
    <n v="1800000"/>
    <x v="0"/>
    <x v="1"/>
    <s v="BR3-5, BR-7"/>
    <s v="62-304.520 (10), F.A.C."/>
    <n v="0.59"/>
    <n v="0.64"/>
    <s v="Brevard County"/>
    <n v="0.61776345366790997"/>
    <n v="3834.22688505317"/>
    <n v="9.5302582750693308"/>
    <n v="1.4007164563996599"/>
    <n v="5.8874452663540398"/>
    <n v="0.86531143571492997"/>
    <n v="2368.6452426568098"/>
    <n v="1200"/>
    <s v="Residential, Medium Density-Two-five dwellingunits per acre"/>
    <n v="1200"/>
    <s v="Brevard County"/>
    <s v="Brevard County"/>
    <m/>
    <m/>
    <m/>
    <n v="0"/>
    <n v="1"/>
    <n v="5.8874452663540398"/>
    <n v="0.86531143571492997"/>
    <n v="2368.6452426568098"/>
    <m/>
    <n v="-1"/>
    <n v="-1"/>
    <n v="-1"/>
    <n v="-1"/>
    <n v="0"/>
    <m/>
    <m/>
    <s v="Banana River B"/>
    <n v="-1"/>
    <m/>
    <m/>
    <n v="641"/>
    <x v="6"/>
    <s v="Golf Course Pond Reuse"/>
    <x v="0"/>
    <m/>
    <n v="200"/>
    <n v="1.9210423703999999"/>
  </r>
  <r>
    <n v="1200000"/>
    <n v="1800000"/>
    <n v="1800000"/>
    <x v="0"/>
    <x v="1"/>
    <s v="BR3-5, BR-7"/>
    <s v="62-304.520 (10), F.A.C."/>
    <n v="0.59"/>
    <n v="0.64"/>
    <s v="Brevard County"/>
    <n v="0.61776345373694996"/>
    <n v="3830.7257808181998"/>
    <n v="9.5221877383305102"/>
    <n v="1.3995518095683099"/>
    <n v="5.8824595843627296"/>
    <n v="0.86459195956271995"/>
    <n v="2366.4823886774402"/>
    <n v="1200"/>
    <s v="Residential, Medium Density-Two-five dwellingunits per acre"/>
    <n v="1200"/>
    <s v="Brevard County"/>
    <s v="Brevard County"/>
    <m/>
    <m/>
    <m/>
    <n v="0"/>
    <n v="1"/>
    <n v="5.8824595843627296"/>
    <n v="0.86459195956271995"/>
    <n v="2366.4823886774402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117499"/>
    <n v="1.9192882308999999"/>
  </r>
  <r>
    <n v="1200000"/>
    <n v="1800000"/>
    <n v="1800000"/>
    <x v="0"/>
    <x v="1"/>
    <s v="BR3-5, BR-7"/>
    <s v="62-304.520 (10), F.A.C."/>
    <n v="0.59"/>
    <n v="0.64"/>
    <s v="Brevard County"/>
    <n v="0.1873657526676"/>
    <n v="3830.5829075986298"/>
    <n v="9.5218561741048795"/>
    <n v="1.3995038804216"/>
    <n v="1.78406974885384"/>
    <n v="0.26221909791642001"/>
    <n v="717.72004963788095"/>
    <n v="1200"/>
    <s v="Residential, Medium Density-Two-five dwellingunits per acre"/>
    <n v="1200"/>
    <s v="Brevard County"/>
    <s v="Brevard County"/>
    <m/>
    <m/>
    <m/>
    <n v="0"/>
    <n v="1"/>
    <n v="1.78406974885384"/>
    <n v="0.26221909791642001"/>
    <n v="2366.3941264712498"/>
    <m/>
    <n v="-1"/>
    <n v="-1"/>
    <n v="-1"/>
    <n v="-1"/>
    <n v="0"/>
    <m/>
    <m/>
    <s v="Banana River B"/>
    <n v="-1"/>
    <m/>
    <m/>
    <n v="641"/>
    <x v="6"/>
    <s v="Golf Course Pond Reuse"/>
    <x v="0"/>
    <m/>
    <n v="130.360129746724"/>
    <n v="1.9192166476000001"/>
  </r>
  <r>
    <n v="1200000"/>
    <n v="1800000"/>
    <n v="1800000"/>
    <x v="0"/>
    <x v="1"/>
    <s v="BR3-5, BR-7"/>
    <s v="62-304.520 (10), F.A.C."/>
    <n v="0.59"/>
    <n v="0.64"/>
    <s v="Brevard County"/>
    <n v="0.47563019325515998"/>
    <n v="3833.5050463989301"/>
    <n v="9.5286552300922693"/>
    <n v="1.40048736084013"/>
    <n v="4.53211612855063"/>
    <n v="0.66611407408779999"/>
    <n v="1823.33074606338"/>
    <n v="1200"/>
    <s v="Residential, Medium Density-Two-five dwellingunits per acre"/>
    <n v="1200"/>
    <s v="Brevard County"/>
    <s v="Brevard County"/>
    <m/>
    <m/>
    <m/>
    <n v="0"/>
    <n v="1"/>
    <n v="4.53211612855063"/>
    <n v="0.66611407408779999"/>
    <n v="2368.1993179107799"/>
    <m/>
    <n v="-1"/>
    <n v="-1"/>
    <n v="-1"/>
    <n v="-1"/>
    <n v="0"/>
    <m/>
    <m/>
    <s v="Banana River B"/>
    <n v="-1"/>
    <m/>
    <m/>
    <n v="641"/>
    <x v="6"/>
    <s v="Golf Course Pond Reuse"/>
    <x v="0"/>
    <m/>
    <n v="177.01790358241499"/>
    <n v="1.920680712"/>
  </r>
  <r>
    <n v="1200000"/>
    <n v="1800000"/>
    <n v="1800000"/>
    <x v="0"/>
    <x v="1"/>
    <s v="BR3-5, BR-7"/>
    <s v="62-304.520 (10), F.A.C."/>
    <n v="0.59"/>
    <n v="0.64"/>
    <s v="Brevard County"/>
    <n v="0.61776345348380002"/>
    <n v="3834.22688505317"/>
    <n v="9.5302582750693308"/>
    <n v="1.4007164563996599"/>
    <n v="5.8874452645994397"/>
    <n v="0.86531143545705003"/>
    <n v="2368.6452419509001"/>
    <n v="1200"/>
    <s v="Residential, Medium Density-Two-five dwellingunits per acre"/>
    <n v="1200"/>
    <s v="Brevard County"/>
    <s v="Brevard County"/>
    <m/>
    <m/>
    <m/>
    <n v="0"/>
    <n v="1"/>
    <n v="5.8874452645994397"/>
    <n v="0.86531143545705003"/>
    <n v="2368.6452419509001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70197"/>
    <n v="1.9210423698000001"/>
  </r>
  <r>
    <n v="1200000"/>
    <n v="1800000"/>
    <n v="1800000"/>
    <x v="0"/>
    <x v="1"/>
    <s v="BR3-5, BR-7"/>
    <s v="62-304.520 (10), F.A.C."/>
    <n v="0.59"/>
    <n v="0.64"/>
    <s v="Brevard County"/>
    <n v="0.61776345362188001"/>
    <n v="3834.22688505317"/>
    <n v="9.5302582750693308"/>
    <n v="1.4007164563996599"/>
    <n v="5.8874452659153897"/>
    <n v="0.86531143565045998"/>
    <n v="2368.6452424803301"/>
    <n v="1200"/>
    <s v="Residential, Medium Density-Two-five dwellingunits per acre"/>
    <n v="1200"/>
    <s v="Brevard County"/>
    <s v="Brevard County"/>
    <m/>
    <m/>
    <m/>
    <n v="0"/>
    <n v="1"/>
    <n v="5.8874452659153897"/>
    <n v="0.86531143565045998"/>
    <n v="2368.6452424803301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9254899"/>
    <n v="1.9210423701999999"/>
  </r>
  <r>
    <n v="1200000"/>
    <n v="1800000"/>
    <n v="1800000"/>
    <x v="0"/>
    <x v="1"/>
    <s v="BR3-5, BR-7"/>
    <s v="62-304.520 (10), F.A.C."/>
    <n v="0.59"/>
    <n v="0.64"/>
    <s v="Brevard County"/>
    <n v="0.61776345364490004"/>
    <n v="3832.39337986699"/>
    <n v="9.5260683112511995"/>
    <n v="1.4001131510661999"/>
    <n v="5.8848568596157804"/>
    <n v="0.86493873569629998"/>
    <n v="2367.5125700724798"/>
    <n v="1200"/>
    <s v="Residential, Medium Density-Two-five dwellingunits per acre"/>
    <n v="1200"/>
    <s v="Brevard County"/>
    <s v="Brevard County"/>
    <m/>
    <m/>
    <m/>
    <n v="0"/>
    <n v="1"/>
    <n v="5.8848568596157804"/>
    <n v="0.86493873569629998"/>
    <n v="2367.5125700724798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96274"/>
    <n v="1.9201237389000001"/>
  </r>
  <r>
    <n v="1200000"/>
    <n v="1800000"/>
    <n v="1800000"/>
    <x v="0"/>
    <x v="1"/>
    <s v="BR3-5, BR-7"/>
    <s v="62-304.520 (10), F.A.C."/>
    <n v="0.59"/>
    <n v="0.64"/>
    <s v="Brevard County"/>
    <n v="0.49540868012291001"/>
    <n v="3833.50504697017"/>
    <n v="9.5286552315121504"/>
    <n v="1.40048736104882"/>
    <n v="4.7205785115897001"/>
    <n v="0.69381359506601004"/>
    <n v="1899.15167556401"/>
    <n v="1200"/>
    <s v="Residential, Medium Density-Two-five dwellingunits per acre"/>
    <n v="1200"/>
    <s v="Brevard County"/>
    <s v="Brevard County"/>
    <m/>
    <m/>
    <m/>
    <n v="0"/>
    <n v="1"/>
    <n v="4.7205785115897001"/>
    <n v="0.69381359506601004"/>
    <n v="2368.19931755789"/>
    <m/>
    <n v="-1"/>
    <n v="-1"/>
    <n v="-1"/>
    <n v="-1"/>
    <n v="0"/>
    <m/>
    <m/>
    <s v="Banana River B"/>
    <n v="-1"/>
    <m/>
    <m/>
    <n v="641"/>
    <x v="6"/>
    <s v="Golf Course Pond Reuse"/>
    <x v="0"/>
    <m/>
    <n v="180.219531440168"/>
    <n v="1.9206807117"/>
  </r>
  <r>
    <n v="1200000"/>
    <n v="1800000"/>
    <n v="1800000"/>
    <x v="0"/>
    <x v="1"/>
    <s v="BR3-5, BR-7"/>
    <s v="62-304.520 (10), F.A.C."/>
    <n v="0.59"/>
    <n v="0.64"/>
    <s v="Brevard County"/>
    <n v="0.46491687091867001"/>
    <n v="3836.4061278972399"/>
    <n v="9.5352835396451496"/>
    <n v="1.4014417109357999"/>
    <n v="4.4331141865742101"/>
    <n v="0.65155389502319006"/>
    <n v="1783.60993255523"/>
    <n v="1200"/>
    <s v="Residential, Medium Density-Two-five dwellingunits per acre"/>
    <n v="1200"/>
    <s v="Brevard County"/>
    <s v="Brevard County"/>
    <m/>
    <m/>
    <m/>
    <n v="0"/>
    <n v="1"/>
    <n v="4.4331141865742101"/>
    <n v="0.65155389502319006"/>
    <n v="1834.71205056483"/>
    <m/>
    <n v="-1"/>
    <n v="-1"/>
    <n v="-1"/>
    <n v="-1"/>
    <n v="0"/>
    <m/>
    <m/>
    <s v="Banana River B"/>
    <n v="-1"/>
    <m/>
    <m/>
    <n v="641"/>
    <x v="6"/>
    <s v="Golf Course Pond Reuse"/>
    <x v="0"/>
    <m/>
    <n v="175.28772493560101"/>
    <n v="1.4880065292"/>
  </r>
  <r>
    <n v="1200000"/>
    <n v="1800000"/>
    <n v="1800000"/>
    <x v="0"/>
    <x v="1"/>
    <s v="BR3-5, BR-7"/>
    <s v="62-304.520 (10), F.A.C."/>
    <n v="0.59"/>
    <n v="0.64"/>
    <s v="Brevard County"/>
    <n v="0.61776345359886997"/>
    <n v="3830.36859517823"/>
    <n v="9.5213588219451797"/>
    <n v="1.3994319858670601"/>
    <n v="5.8819475087989499"/>
    <n v="0.86451793666596"/>
    <n v="2366.2617319139599"/>
    <n v="1200"/>
    <s v="Residential, Medium Density-Two-five dwellingunits per acre"/>
    <n v="1200"/>
    <s v="Brevard County"/>
    <s v="Brevard County"/>
    <m/>
    <m/>
    <m/>
    <n v="0"/>
    <n v="1"/>
    <n v="5.8819475087989499"/>
    <n v="0.86451793666596"/>
    <n v="2366.2617319139599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8882399"/>
    <n v="1.9191092716"/>
  </r>
  <r>
    <n v="1200000"/>
    <n v="1800000"/>
    <n v="1800000"/>
    <x v="0"/>
    <x v="1"/>
    <s v="BR3-5, BR-7"/>
    <s v="62-304.520 (10), F.A.C."/>
    <n v="0.59"/>
    <n v="0.64"/>
    <s v="Brevard County"/>
    <n v="0.48619547434165999"/>
    <n v="3836.4061278972399"/>
    <n v="9.5352835396451407"/>
    <n v="1.4014417109357999"/>
    <n v="4.6360117035400696"/>
    <n v="0.68137461741062999"/>
    <n v="1865.24329712028"/>
    <n v="1200"/>
    <s v="Residential, Medium Density-Two-five dwellingunits per acre"/>
    <n v="1200"/>
    <s v="Brevard County"/>
    <s v="Brevard County"/>
    <m/>
    <m/>
    <m/>
    <n v="0"/>
    <n v="1"/>
    <n v="4.6360117035400696"/>
    <n v="0.68137461741062999"/>
    <n v="1926.39869939853"/>
    <m/>
    <n v="-1"/>
    <n v="-1"/>
    <n v="-1"/>
    <n v="-1"/>
    <n v="0"/>
    <m/>
    <m/>
    <s v="Banana River B"/>
    <n v="-1"/>
    <m/>
    <m/>
    <n v="641"/>
    <x v="6"/>
    <s v="Golf Course Pond Reuse"/>
    <x v="0"/>
    <m/>
    <n v="178.732183047728"/>
    <n v="1.5623671528"/>
  </r>
  <r>
    <n v="1200000"/>
    <n v="1800000"/>
    <n v="1800000"/>
    <x v="0"/>
    <x v="1"/>
    <s v="BR3-5, BR-7"/>
    <s v="62-304.520 (10), F.A.C."/>
    <n v="0.59"/>
    <n v="0.64"/>
    <s v="Brevard County"/>
    <n v="0.52875268161545996"/>
    <n v="3836.4988965524899"/>
    <n v="9.5354963466526605"/>
    <n v="1.40147238265998"/>
    <n v="5.04191926382709"/>
    <n v="0.74103228054147996"/>
    <n v="2028.55907956691"/>
    <n v="1200"/>
    <s v="Residential, Medium Density-Two-five dwellingunits per acre"/>
    <n v="1200"/>
    <s v="Brevard County"/>
    <s v="Brevard County"/>
    <m/>
    <m/>
    <m/>
    <n v="0"/>
    <n v="1"/>
    <n v="5.04191926382709"/>
    <n v="0.74103228054147996"/>
    <n v="2109.8230150008199"/>
    <m/>
    <n v="-1"/>
    <n v="-1"/>
    <n v="-1"/>
    <n v="-1"/>
    <n v="0"/>
    <m/>
    <m/>
    <s v="Banana River B"/>
    <n v="-1"/>
    <m/>
    <m/>
    <n v="641"/>
    <x v="6"/>
    <s v="Golf Course Pond Reuse"/>
    <x v="0"/>
    <m/>
    <n v="185.62109935763999"/>
    <n v="1.711129777"/>
  </r>
  <r>
    <n v="1200000"/>
    <n v="1800000"/>
    <n v="1800000"/>
    <x v="0"/>
    <x v="1"/>
    <s v="BR3-5, BR-7"/>
    <s v="62-304.520 (10), F.A.C."/>
    <n v="0.59"/>
    <n v="0.64"/>
    <s v="Brevard County"/>
    <n v="8.1218056174730005E-2"/>
    <n v="3836.74202755132"/>
    <n v="9.5360566803806392"/>
    <n v="1.40155323925262"/>
    <n v="0.77449998715260004"/>
    <n v="0.1138314297175"/>
    <n v="311.61272952162602"/>
    <n v="1200"/>
    <s v="Residential, Medium Density-Two-five dwellingunits per acre"/>
    <n v="1200"/>
    <s v="Brevard County"/>
    <s v="Brevard County"/>
    <m/>
    <m/>
    <m/>
    <n v="0"/>
    <n v="1"/>
    <n v="0.77449998715260004"/>
    <n v="0.1138314297175"/>
    <n v="473.315130623806"/>
    <m/>
    <n v="-1"/>
    <n v="-1"/>
    <n v="-1"/>
    <n v="-1"/>
    <n v="0"/>
    <m/>
    <m/>
    <s v="Banana River B"/>
    <n v="-1"/>
    <m/>
    <m/>
    <n v="641"/>
    <x v="6"/>
    <s v="Golf Course Pond Reuse"/>
    <x v="0"/>
    <m/>
    <n v="113.176764446519"/>
    <n v="0.38387277419999999"/>
  </r>
  <r>
    <n v="1200000"/>
    <n v="1800000"/>
    <n v="1800000"/>
    <x v="0"/>
    <x v="1"/>
    <s v="BR3-5, BR-7"/>
    <s v="62-304.520 (10), F.A.C."/>
    <n v="0.59"/>
    <n v="0.64"/>
    <s v="Brevard County"/>
    <n v="0.25204215592226997"/>
    <n v="3830.3685957490002"/>
    <n v="9.5213588233639701"/>
    <n v="1.3994319860755899"/>
    <n v="2.3997838051501899"/>
    <n v="0.35271585483707002"/>
    <n v="965.41435884954001"/>
    <n v="1200"/>
    <s v="Residential, Medium Density-Two-five dwellingunits per acre"/>
    <n v="1200"/>
    <s v="Brevard County"/>
    <s v="Brevard County"/>
    <m/>
    <m/>
    <m/>
    <n v="0"/>
    <n v="1"/>
    <n v="2.3997838051501899"/>
    <n v="0.35271585483707002"/>
    <n v="2366.26173209026"/>
    <m/>
    <n v="-1"/>
    <n v="-1"/>
    <n v="-1"/>
    <n v="-1"/>
    <n v="0"/>
    <m/>
    <m/>
    <s v="Banana River B"/>
    <n v="-1"/>
    <m/>
    <m/>
    <n v="641"/>
    <x v="6"/>
    <s v="Golf Course Pond Reuse"/>
    <x v="0"/>
    <m/>
    <n v="140.82957445209601"/>
    <n v="1.9191092718"/>
  </r>
  <r>
    <n v="1200000"/>
    <n v="1800000"/>
    <n v="1800000"/>
    <x v="0"/>
    <x v="1"/>
    <s v="BR3-5, BR-7"/>
    <s v="62-304.520 (10), F.A.C."/>
    <n v="0.59"/>
    <n v="0.64"/>
    <s v="Brevard County"/>
    <n v="4.9494394195999998E-4"/>
    <n v="3830.7257812463199"/>
    <n v="9.5221877393947008"/>
    <n v="1.3995518097247199"/>
    <n v="4.7129491358800001E-3"/>
    <n v="6.9269968968999995E-4"/>
    <n v="1.8959945187646701"/>
    <n v="1200"/>
    <s v="Residential, Medium Density-Two-five dwellingunits per acre"/>
    <n v="1200"/>
    <s v="Brevard County"/>
    <s v="Brevard County"/>
    <m/>
    <m/>
    <m/>
    <n v="0"/>
    <n v="1"/>
    <n v="4.7129491358800001E-3"/>
    <n v="6.9269968968999995E-4"/>
    <n v="2366.4823886774402"/>
    <m/>
    <n v="-1"/>
    <n v="-1"/>
    <n v="-1"/>
    <n v="-1"/>
    <n v="0"/>
    <m/>
    <m/>
    <s v="Banana River B"/>
    <n v="-1"/>
    <m/>
    <m/>
    <n v="641"/>
    <x v="6"/>
    <s v="Golf Course Pond Reuse"/>
    <x v="0"/>
    <m/>
    <n v="20.265270027964998"/>
    <n v="1.9192882308999999"/>
  </r>
  <r>
    <n v="1200000"/>
    <n v="1800000"/>
    <n v="1800000"/>
    <x v="0"/>
    <x v="1"/>
    <s v="BR3-5, BR-7"/>
    <s v="62-304.520 (10), F.A.C."/>
    <n v="0.59"/>
    <n v="0.64"/>
    <s v="Brevard County"/>
    <n v="0.61776345366790997"/>
    <n v="3835.4472696074699"/>
    <n v="9.5330961677293402"/>
    <n v="1.40112689717857"/>
    <n v="5.88919841272482"/>
    <n v="0.86556499102803997"/>
    <n v="2369.3991516338801"/>
    <n v="1200"/>
    <s v="Residential, Medium Density-Two-five dwellingunits per acre"/>
    <n v="1200"/>
    <s v="Brevard County"/>
    <s v="Brevard County"/>
    <m/>
    <m/>
    <m/>
    <n v="0"/>
    <n v="1"/>
    <n v="5.88919841272482"/>
    <n v="0.86556499102803997"/>
    <n v="2369.3991516338801"/>
    <m/>
    <n v="-1"/>
    <n v="-1"/>
    <n v="-1"/>
    <n v="-1"/>
    <n v="0"/>
    <m/>
    <m/>
    <s v="Banana River B"/>
    <n v="-1"/>
    <m/>
    <m/>
    <n v="641"/>
    <x v="6"/>
    <s v="Golf Course Pond Reuse"/>
    <x v="0"/>
    <m/>
    <n v="200"/>
    <n v="1.9216538132000001"/>
  </r>
  <r>
    <n v="1200000"/>
    <n v="1800000"/>
    <n v="1800000"/>
    <x v="0"/>
    <x v="1"/>
    <s v="BR3-5, BR-7"/>
    <s v="62-304.520 (10), F.A.C."/>
    <n v="0.59"/>
    <n v="0.64"/>
    <s v="Brevard County"/>
    <n v="0.617763453829"/>
    <n v="3836.6695130993198"/>
    <n v="9.5358892944923905"/>
    <n v="1.40152907560374"/>
    <n v="5.8909239058966802"/>
    <n v="0.86581344238673996"/>
    <n v="2370.15420961269"/>
    <n v="1200"/>
    <s v="Residential, Medium Density-Two-five dwellingunits per acre"/>
    <n v="1200"/>
    <s v="Brevard County"/>
    <s v="Brevard County"/>
    <m/>
    <m/>
    <m/>
    <n v="0"/>
    <n v="1"/>
    <n v="5.8909239058966802"/>
    <n v="0.86581344238673996"/>
    <n v="2370.15420961269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26077"/>
    <n v="1.9222661878"/>
  </r>
  <r>
    <n v="1200000"/>
    <n v="1800000"/>
    <n v="1800000"/>
    <x v="0"/>
    <x v="1"/>
    <s v="BR3-5, BR-7"/>
    <s v="62-304.520 (10), F.A.C."/>
    <n v="0.59"/>
    <n v="0.64"/>
    <s v="Brevard County"/>
    <n v="0.61776345341476002"/>
    <n v="3830.7257813890301"/>
    <n v="9.5221877397494303"/>
    <n v="1.39955180977686"/>
    <n v="5.8824595821713404"/>
    <n v="0.86459195924063004"/>
    <n v="2366.4823877958602"/>
    <n v="1200"/>
    <s v="Residential, Medium Density-Two-five dwellingunits per acre"/>
    <n v="1200"/>
    <s v="Brevard County"/>
    <s v="Brevard County"/>
    <m/>
    <m/>
    <m/>
    <n v="0"/>
    <n v="1"/>
    <n v="5.8824595821713404"/>
    <n v="0.86459195924063004"/>
    <n v="2366.4823877958602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5902101"/>
    <n v="1.9192882302000001"/>
  </r>
  <r>
    <n v="1200000"/>
    <n v="1800000"/>
    <n v="1800000"/>
    <x v="0"/>
    <x v="1"/>
    <s v="BR3-5, BR-7"/>
    <s v="62-304.520 (10), F.A.C."/>
    <n v="0.59"/>
    <n v="0.64"/>
    <s v="Brevard County"/>
    <n v="0.61776345378298003"/>
    <n v="3836.5607416468602"/>
    <n v="9.5356382164427202"/>
    <n v="1.4014928302530201"/>
    <n v="5.8907687986146398"/>
    <n v="0.86579105126918998"/>
    <n v="2370.0870144079599"/>
    <n v="1200"/>
    <s v="Residential, Medium Density-Two-five dwellingunits per acre"/>
    <n v="1200"/>
    <s v="Brevard County"/>
    <s v="Brevard County"/>
    <m/>
    <m/>
    <m/>
    <n v="0"/>
    <n v="1"/>
    <n v="5.8907687986146398"/>
    <n v="0.86579105126918998"/>
    <n v="2370.0870144079599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8626"/>
    <n v="1.9222116905"/>
  </r>
  <r>
    <n v="1200000"/>
    <n v="1800000"/>
    <n v="1800000"/>
    <x v="0"/>
    <x v="1"/>
    <s v="BR3-5, BR-7"/>
    <s v="62-304.520 (10), F.A.C."/>
    <n v="0.59"/>
    <n v="0.64"/>
    <s v="Brevard County"/>
    <n v="0.61776345378298003"/>
    <n v="3830.7257805327899"/>
    <n v="9.5221877376210493"/>
    <n v="1.39955180946403"/>
    <n v="5.8824595843627296"/>
    <n v="0.86459195956271995"/>
    <n v="2366.4823886774402"/>
    <n v="1200"/>
    <s v="Residential, Medium Density-Two-five dwellingunits per acre"/>
    <n v="1200"/>
    <s v="Brevard County"/>
    <s v="Brevard County"/>
    <m/>
    <m/>
    <m/>
    <n v="0"/>
    <n v="1"/>
    <n v="5.8824595843627296"/>
    <n v="0.86459195956271995"/>
    <n v="2366.4823886774402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8626"/>
    <n v="1.9192882308999999"/>
  </r>
  <r>
    <n v="1200000"/>
    <n v="1800000"/>
    <n v="1800000"/>
    <x v="0"/>
    <x v="1"/>
    <s v="BR3-5, BR-7"/>
    <s v="62-304.520 (10), F.A.C."/>
    <n v="0.59"/>
    <n v="0.64"/>
    <s v="Brevard County"/>
    <n v="0.45585170610884002"/>
    <n v="3835.44726989323"/>
    <n v="9.5330961684396094"/>
    <n v="1.40112689728297"/>
    <n v="4.3456781528828499"/>
    <n v="0.63870608660142003"/>
    <n v="1748.39518167132"/>
    <n v="1200"/>
    <s v="Residential, Medium Density-Two-five dwellingunits per acre"/>
    <n v="1200"/>
    <s v="Brevard County"/>
    <s v="Brevard County"/>
    <m/>
    <m/>
    <m/>
    <n v="0"/>
    <n v="1"/>
    <n v="4.3456781528828499"/>
    <n v="0.63870608660142003"/>
    <n v="2369.3991521634798"/>
    <m/>
    <n v="-1"/>
    <n v="-1"/>
    <n v="-1"/>
    <n v="-1"/>
    <n v="0"/>
    <m/>
    <m/>
    <s v="Banana River B"/>
    <n v="-1"/>
    <m/>
    <m/>
    <n v="641"/>
    <x v="6"/>
    <s v="Golf Course Pond Reuse"/>
    <x v="0"/>
    <m/>
    <n v="173.81627566855801"/>
    <n v="1.9216538136000001"/>
  </r>
  <r>
    <n v="1200000"/>
    <n v="1800000"/>
    <n v="1800000"/>
    <x v="0"/>
    <x v="1"/>
    <s v="BR3-5, BR-7"/>
    <s v="62-304.520 (10), F.A.C."/>
    <n v="0.59"/>
    <n v="0.64"/>
    <s v="Brevard County"/>
    <n v="0.53485142023277998"/>
    <n v="3833.50504697017"/>
    <n v="9.5286552315121504"/>
    <n v="1.40048736104882"/>
    <n v="5.0964147834828299"/>
    <n v="0.74905265407501997"/>
    <n v="2050.35561884154"/>
    <n v="1200"/>
    <s v="Residential, Medium Density-Two-five dwellingunits per acre"/>
    <n v="1200"/>
    <s v="Brevard County"/>
    <s v="Brevard County"/>
    <m/>
    <m/>
    <m/>
    <n v="0"/>
    <n v="1"/>
    <n v="5.0964147834828299"/>
    <n v="0.74905265407501997"/>
    <n v="2368.1993166756602"/>
    <m/>
    <n v="-1"/>
    <n v="-1"/>
    <n v="-1"/>
    <n v="-1"/>
    <n v="0"/>
    <m/>
    <m/>
    <s v="Banana River B"/>
    <n v="-1"/>
    <m/>
    <m/>
    <n v="641"/>
    <x v="6"/>
    <s v="Golf Course Pond Reuse"/>
    <x v="0"/>
    <m/>
    <n v="186.61997505318999"/>
    <n v="1.9206807109999999"/>
  </r>
  <r>
    <n v="1200000"/>
    <n v="1800000"/>
    <n v="1800000"/>
    <x v="0"/>
    <x v="1"/>
    <s v="BR3-5, BR-7"/>
    <s v="62-304.520 (10), F.A.C."/>
    <n v="0.59"/>
    <n v="0.64"/>
    <s v="Brevard County"/>
    <n v="0.61776345334572003"/>
    <n v="3835.4472707505201"/>
    <n v="9.5330961705704294"/>
    <n v="1.40112689759614"/>
    <n v="5.8891984114084899"/>
    <n v="0.86556499083456995"/>
    <n v="2369.39915110428"/>
    <n v="1200"/>
    <s v="Residential, Medium Density-Two-five dwellingunits per acre"/>
    <n v="1200"/>
    <s v="Brevard County"/>
    <s v="Brevard County"/>
    <m/>
    <m/>
    <m/>
    <n v="0"/>
    <n v="1"/>
    <n v="5.8891984114084899"/>
    <n v="0.86556499083456995"/>
    <n v="2369.39915110428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47845"/>
    <n v="1.9216538127"/>
  </r>
  <r>
    <n v="1200000"/>
    <n v="1800000"/>
    <n v="1800000"/>
    <x v="0"/>
    <x v="1"/>
    <s v="BR3-5, BR-7"/>
    <s v="62-304.520 (10), F.A.C."/>
    <n v="0.59"/>
    <n v="0.64"/>
    <s v="Brevard County"/>
    <n v="0.56004396186250005"/>
    <n v="3830.7257805327899"/>
    <n v="9.5221877376210493"/>
    <n v="1.39955180946403"/>
    <n v="5.3328437461758602"/>
    <n v="0.78381054020407004"/>
    <n v="2145.37484293842"/>
    <n v="1200"/>
    <s v="Residential, Medium Density-Two-five dwellingunits per acre"/>
    <n v="1200"/>
    <s v="Brevard County"/>
    <s v="Brevard County"/>
    <m/>
    <m/>
    <m/>
    <n v="0"/>
    <n v="1"/>
    <n v="5.3328437461758602"/>
    <n v="0.78381054020407004"/>
    <n v="2366.4823885011301"/>
    <m/>
    <n v="-1"/>
    <n v="-1"/>
    <n v="-1"/>
    <n v="-1"/>
    <n v="0"/>
    <m/>
    <m/>
    <s v="Banana River B"/>
    <n v="-1"/>
    <m/>
    <m/>
    <n v="641"/>
    <x v="6"/>
    <s v="Golf Course Pond Reuse"/>
    <x v="0"/>
    <m/>
    <n v="190.705578789952"/>
    <n v="1.9192882307000001"/>
  </r>
  <r>
    <n v="1200000"/>
    <n v="1800000"/>
    <n v="1800000"/>
    <x v="0"/>
    <x v="1"/>
    <s v="BR3-5, BR-7"/>
    <s v="62-304.520 (10), F.A.C."/>
    <n v="0.59"/>
    <n v="0.64"/>
    <s v="Brevard County"/>
    <n v="0.61776345373694996"/>
    <n v="3836.40612746849"/>
    <n v="9.5352835385794901"/>
    <n v="1.4014417107791799"/>
    <n v="5.8905496911539901"/>
    <n v="0.86575947146196996"/>
    <n v="2369.9914992425402"/>
    <n v="1200"/>
    <s v="Residential, Medium Density-Two-five dwellingunits per acre"/>
    <n v="1200"/>
    <s v="Brevard County"/>
    <s v="Brevard County"/>
    <m/>
    <m/>
    <m/>
    <n v="0"/>
    <n v="1"/>
    <n v="5.8905496911539901"/>
    <n v="0.86575947146196996"/>
    <n v="2369.9914992425402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117499"/>
    <n v="1.9221342249"/>
  </r>
  <r>
    <n v="1200000"/>
    <n v="1800000"/>
    <n v="1800000"/>
    <x v="0"/>
    <x v="1"/>
    <s v="BR3-5, BR-7"/>
    <s v="62-304.520 (10), F.A.C."/>
    <n v="0.59"/>
    <n v="0.64"/>
    <s v="Brevard County"/>
    <n v="0.61776345371394004"/>
    <n v="3834.1326312658498"/>
    <n v="9.5300405322424098"/>
    <n v="1.4006850168262801"/>
    <n v="5.8873107532319002"/>
    <n v="0.86529201355996999"/>
    <n v="2368.5870162881001"/>
    <n v="1200"/>
    <s v="Residential, Medium Density-Two-five dwellingunits per acre"/>
    <n v="1200"/>
    <s v="Brevard County"/>
    <s v="Brevard County"/>
    <m/>
    <m/>
    <m/>
    <n v="0"/>
    <n v="1"/>
    <n v="5.8873107532319002"/>
    <n v="0.86529201355996999"/>
    <n v="2368.5870162881001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0745001"/>
    <n v="1.920995147"/>
  </r>
  <r>
    <n v="1200000"/>
    <n v="1800000"/>
    <n v="1800000"/>
    <x v="0"/>
    <x v="1"/>
    <s v="BR3-5, BR-7"/>
    <s v="62-304.520 (10), F.A.C."/>
    <n v="0.59"/>
    <n v="0.64"/>
    <s v="Brevard County"/>
    <n v="0.61776345378298003"/>
    <n v="3830.36859517823"/>
    <n v="9.5213588219451797"/>
    <n v="1.3994319858670601"/>
    <n v="5.8819475105519103"/>
    <n v="0.86451793692361001"/>
    <n v="2366.2617326191698"/>
    <n v="1200"/>
    <s v="Residential, Medium Density-Two-five dwellingunits per acre"/>
    <n v="1200"/>
    <s v="Brevard County"/>
    <s v="Brevard County"/>
    <m/>
    <m/>
    <m/>
    <n v="0"/>
    <n v="1"/>
    <n v="5.8819475105519103"/>
    <n v="0.86451793692361001"/>
    <n v="2366.2617326191698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8626"/>
    <n v="1.9191092722"/>
  </r>
  <r>
    <n v="1200000"/>
    <n v="1800000"/>
    <n v="1800000"/>
    <x v="0"/>
    <x v="1"/>
    <s v="BR3-5, BR-7"/>
    <s v="62-304.520 (10), F.A.C."/>
    <n v="0.59"/>
    <n v="0.64"/>
    <s v="Brevard County"/>
    <n v="0.58507884308546998"/>
    <n v="3832.3933790103902"/>
    <n v="9.5260683091219605"/>
    <n v="1.40011315075325"/>
    <n v="5.5735010254542399"/>
    <n v="0.81917658243145997"/>
    <n v="2242.25228443981"/>
    <n v="1200"/>
    <s v="Residential, Medium Density-Two-five dwellingunits per acre"/>
    <n v="1200"/>
    <s v="Brevard County"/>
    <s v="Brevard County"/>
    <m/>
    <m/>
    <m/>
    <n v="0"/>
    <n v="1"/>
    <n v="5.5735010254542399"/>
    <n v="0.81917658243145997"/>
    <n v="2367.5125702488799"/>
    <m/>
    <n v="-1"/>
    <n v="-1"/>
    <n v="-1"/>
    <n v="-1"/>
    <n v="0"/>
    <m/>
    <m/>
    <s v="Banana River B"/>
    <n v="-1"/>
    <m/>
    <m/>
    <n v="641"/>
    <x v="6"/>
    <s v="Golf Course Pond Reuse"/>
    <x v="0"/>
    <m/>
    <n v="194.750501809958"/>
    <n v="1.9201237390999999"/>
  </r>
  <r>
    <n v="1200000"/>
    <n v="1800000"/>
    <n v="1800000"/>
    <x v="0"/>
    <x v="1"/>
    <s v="BR3-5, BR-7"/>
    <s v="62-304.520 (10), F.A.C."/>
    <n v="0.59"/>
    <n v="0.64"/>
    <s v="Brevard County"/>
    <n v="0.617763453829"/>
    <n v="3836.49889612373"/>
    <n v="9.5354963455869797"/>
    <n v="1.4014723825033499"/>
    <n v="5.8906811564236996"/>
    <n v="0.86577841946124001"/>
    <n v="2370.0488086805699"/>
    <n v="1200"/>
    <s v="Residential, Medium Density-Two-five dwellingunits per acre"/>
    <n v="1200"/>
    <s v="Brevard County"/>
    <s v="Brevard County"/>
    <m/>
    <m/>
    <m/>
    <n v="0"/>
    <n v="1"/>
    <n v="5.8906811564236996"/>
    <n v="0.86577841946124001"/>
    <n v="2370.0488086805699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26077"/>
    <n v="1.9221807044999999"/>
  </r>
  <r>
    <n v="1200000"/>
    <n v="1800000"/>
    <n v="1800000"/>
    <x v="0"/>
    <x v="1"/>
    <s v="BR3-5, BR-7"/>
    <s v="62-304.520 (10), F.A.C."/>
    <n v="0.59"/>
    <n v="0.64"/>
    <s v="Brevard County"/>
    <n v="0.20892455374176999"/>
    <n v="3830.3685957490002"/>
    <n v="9.5213588233639701"/>
    <n v="1.3994319860755899"/>
    <n v="1.9892456431866301"/>
    <n v="0.29237570318279998"/>
    <n v="800.25804953336899"/>
    <n v="1200"/>
    <s v="Residential, Medium Density-Two-five dwellingunits per acre"/>
    <n v="1200"/>
    <s v="Brevard County"/>
    <s v="Brevard County"/>
    <m/>
    <m/>
    <m/>
    <n v="0"/>
    <n v="1"/>
    <n v="1.9892456431866301"/>
    <n v="0.29237570318279998"/>
    <n v="2366.2617322665601"/>
    <m/>
    <n v="-1"/>
    <n v="-1"/>
    <n v="-1"/>
    <n v="-1"/>
    <n v="0"/>
    <m/>
    <m/>
    <s v="Banana River B"/>
    <n v="-1"/>
    <m/>
    <m/>
    <n v="641"/>
    <x v="6"/>
    <s v="Golf Course Pond Reuse"/>
    <x v="0"/>
    <m/>
    <n v="133.84994464491999"/>
    <n v="1.9191092719"/>
  </r>
  <r>
    <n v="1200000"/>
    <n v="1800000"/>
    <n v="1800000"/>
    <x v="0"/>
    <x v="1"/>
    <s v="BR3-5, BR-7"/>
    <s v="62-304.520 (10), F.A.C."/>
    <n v="0.59"/>
    <n v="0.64"/>
    <s v="Brevard County"/>
    <n v="0.617763453829"/>
    <n v="3830.5829070278301"/>
    <n v="9.5218561726860091"/>
    <n v="1.3995038802130599"/>
    <n v="5.8822547561015703"/>
    <n v="0.86456235068751996"/>
    <n v="2366.39412682387"/>
    <n v="1200"/>
    <s v="Residential, Medium Density-Two-five dwellingunits per acre"/>
    <n v="1200"/>
    <s v="Brevard County"/>
    <s v="Brevard County"/>
    <m/>
    <m/>
    <m/>
    <n v="0"/>
    <n v="1"/>
    <n v="5.8822547561015703"/>
    <n v="0.86456235068751996"/>
    <n v="2366.39412682387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26077"/>
    <n v="1.9192166478999999"/>
  </r>
  <r>
    <n v="1200000"/>
    <n v="1800000"/>
    <n v="1800000"/>
    <x v="0"/>
    <x v="1"/>
    <s v="BR3-5, BR-7"/>
    <s v="62-304.520 (10), F.A.C."/>
    <n v="0.59"/>
    <n v="0.64"/>
    <s v="Brevard County"/>
    <n v="0.61776345362188001"/>
    <n v="3833.9912499494999"/>
    <n v="9.5297139167607696"/>
    <n v="1.40063785729529"/>
    <n v="5.8871089812466799"/>
    <n v="0.86526287999629004"/>
    <n v="2368.49967572489"/>
    <n v="1200"/>
    <s v="Residential, Medium Density-Two-five dwellingunits per acre"/>
    <n v="1200"/>
    <s v="Brevard County"/>
    <s v="Brevard County"/>
    <m/>
    <m/>
    <m/>
    <n v="0"/>
    <n v="1"/>
    <n v="5.8871089812466799"/>
    <n v="0.86526287999629004"/>
    <n v="2368.49967572489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9254899"/>
    <n v="1.9209243112000001"/>
  </r>
  <r>
    <n v="1200000"/>
    <n v="1800000"/>
    <n v="1800000"/>
    <x v="0"/>
    <x v="1"/>
    <s v="BR3-5, BR-7"/>
    <s v="62-304.520 (10), F.A.C."/>
    <n v="0.59"/>
    <n v="0.64"/>
    <s v="Brevard County"/>
    <n v="0.61776345339174998"/>
    <n v="3836.7420284088998"/>
    <n v="9.5360566825121094"/>
    <n v="1.4015532395658901"/>
    <n v="5.8910273079281703"/>
    <n v="0.86582836938662"/>
    <n v="2370.1990052431502"/>
    <n v="1200"/>
    <s v="Residential, Medium Density-Two-five dwellingunits per acre"/>
    <n v="1200"/>
    <s v="Brevard County"/>
    <s v="Brevard County"/>
    <m/>
    <m/>
    <m/>
    <n v="0"/>
    <n v="1"/>
    <n v="5.8910273079281703"/>
    <n v="0.86582836938662"/>
    <n v="2370.1990052431502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55296"/>
    <n v="1.9223025184"/>
  </r>
  <r>
    <n v="1200000"/>
    <n v="1800000"/>
    <n v="1800000"/>
    <x v="0"/>
    <x v="1"/>
    <s v="BR3-5, BR-7"/>
    <s v="62-304.520 (10), F.A.C."/>
    <n v="0.59"/>
    <n v="0.64"/>
    <s v="Brevard County"/>
    <n v="0.61776345359886997"/>
    <n v="3836.40612746849"/>
    <n v="9.5352835385794901"/>
    <n v="1.4014417107791799"/>
    <n v="5.8905496898373499"/>
    <n v="0.86575947126845998"/>
    <n v="2369.99149871281"/>
    <n v="1200"/>
    <s v="Residential, Medium Density-Two-five dwellingunits per acre"/>
    <n v="1200"/>
    <s v="Brevard County"/>
    <s v="Brevard County"/>
    <m/>
    <m/>
    <m/>
    <n v="0"/>
    <n v="1"/>
    <n v="5.8905496898373499"/>
    <n v="0.86575947126845998"/>
    <n v="2369.99149871281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8882399"/>
    <n v="1.9221342243999999"/>
  </r>
  <r>
    <n v="1200000"/>
    <n v="1800000"/>
    <n v="1800000"/>
    <x v="0"/>
    <x v="1"/>
    <s v="BR3-5, BR-7"/>
    <s v="62-304.520 (10), F.A.C."/>
    <n v="0.59"/>
    <n v="0.64"/>
    <s v="Brevard County"/>
    <n v="0.58378266162511006"/>
    <n v="3836.74202755132"/>
    <n v="9.5360566803806392"/>
    <n v="1.40155323925262"/>
    <n v="5.5669845502805204"/>
    <n v="0.81820248042018995"/>
    <n v="2239.82347281283"/>
    <n v="1200"/>
    <s v="Residential, Medium Density-Two-five dwellingunits per acre"/>
    <n v="1200"/>
    <s v="Brevard County"/>
    <s v="Brevard County"/>
    <m/>
    <m/>
    <m/>
    <n v="0"/>
    <n v="1"/>
    <n v="5.5669845502805204"/>
    <n v="0.81820248042018995"/>
    <n v="2370.1990063027101"/>
    <m/>
    <n v="-1"/>
    <n v="-1"/>
    <n v="-1"/>
    <n v="-1"/>
    <n v="0"/>
    <m/>
    <m/>
    <s v="Banana River B"/>
    <n v="-1"/>
    <m/>
    <m/>
    <n v="641"/>
    <x v="6"/>
    <s v="Golf Course Pond Reuse"/>
    <x v="0"/>
    <m/>
    <n v="191.24262625201001"/>
    <n v="1.9223025193000001"/>
  </r>
  <r>
    <n v="1200000"/>
    <n v="1800000"/>
    <n v="1800000"/>
    <x v="0"/>
    <x v="1"/>
    <s v="BR3-5, BR-7"/>
    <s v="62-304.520 (10), F.A.C."/>
    <n v="0.59"/>
    <n v="0.64"/>
    <s v="Brevard County"/>
    <n v="7.1923186717880006E-2"/>
    <n v="3838.4990931570101"/>
    <n v="9.5163208891931905"/>
    <n v="1.39326349000362"/>
    <n v="0.6844441241807"/>
    <n v="0.10020795013873"/>
    <n v="276.07708699354401"/>
    <n v="1200"/>
    <s v="Residential, Medium Density-Two-five dwellingunits per acre"/>
    <n v="1200"/>
    <s v="Brevard County"/>
    <s v="Brevard County"/>
    <m/>
    <m/>
    <m/>
    <n v="0"/>
    <n v="1"/>
    <n v="0.6844441241807"/>
    <n v="0.10020795013873"/>
    <n v="478.201194453509"/>
    <m/>
    <n v="-1"/>
    <n v="-1"/>
    <n v="-1"/>
    <n v="-1"/>
    <n v="0"/>
    <m/>
    <m/>
    <s v="Banana River B"/>
    <n v="-1"/>
    <m/>
    <m/>
    <n v="641"/>
    <x v="6"/>
    <s v="Golf Course Pond Reuse"/>
    <x v="0"/>
    <m/>
    <n v="88.3879652013308"/>
    <n v="0.38783551859999998"/>
  </r>
  <r>
    <n v="1200000"/>
    <n v="1800000"/>
    <n v="1800000"/>
    <x v="0"/>
    <x v="1"/>
    <s v="BR3-5, BR-7"/>
    <s v="62-304.520 (10), F.A.C."/>
    <n v="0.59"/>
    <n v="0.64"/>
    <s v="Brevard County"/>
    <n v="0.42532368390779002"/>
    <n v="3833.5050461133101"/>
    <n v="9.5286552293823306"/>
    <n v="1.40048736073578"/>
    <n v="4.0527627448481702"/>
    <n v="0.59566044353445002"/>
    <n v="1630.48048849203"/>
    <n v="1200"/>
    <s v="Residential, Medium Density-Two-five dwellingunits per acre"/>
    <n v="1200"/>
    <s v="Brevard County"/>
    <s v="Brevard County"/>
    <m/>
    <m/>
    <m/>
    <n v="0"/>
    <n v="1"/>
    <n v="4.0527627448481702"/>
    <n v="0.59566044353445002"/>
    <n v="2368.1993177343302"/>
    <m/>
    <n v="-1"/>
    <n v="-1"/>
    <n v="-1"/>
    <n v="-1"/>
    <n v="0"/>
    <m/>
    <m/>
    <s v="Banana River B"/>
    <n v="-1"/>
    <m/>
    <m/>
    <n v="641"/>
    <x v="6"/>
    <s v="Golf Course Pond Reuse"/>
    <x v="0"/>
    <m/>
    <n v="165.97953647852401"/>
    <n v="1.9206807119"/>
  </r>
  <r>
    <n v="1200000"/>
    <n v="1800000"/>
    <n v="1800000"/>
    <x v="0"/>
    <x v="1"/>
    <s v="BR3-5, BR-7"/>
    <s v="62-304.520 (10), F.A.C."/>
    <n v="0.59"/>
    <n v="0.64"/>
    <s v="Brevard County"/>
    <n v="0.61776345366790997"/>
    <n v="3833.9912499494999"/>
    <n v="9.5297139167607696"/>
    <n v="1.40063785729529"/>
    <n v="5.8871089816853104"/>
    <n v="0.86526288006076002"/>
    <n v="2368.4996759013602"/>
    <n v="1200"/>
    <s v="Residential, Medium Density-Two-five dwellingunits per acre"/>
    <n v="1200"/>
    <s v="Brevard County"/>
    <s v="Brevard County"/>
    <m/>
    <m/>
    <m/>
    <n v="0"/>
    <n v="1"/>
    <n v="5.8871089816853104"/>
    <n v="0.86526288006076002"/>
    <n v="2368.4996759013602"/>
    <m/>
    <n v="-1"/>
    <n v="-1"/>
    <n v="-1"/>
    <n v="-1"/>
    <n v="0"/>
    <m/>
    <m/>
    <s v="Banana River B"/>
    <n v="-1"/>
    <m/>
    <m/>
    <n v="641"/>
    <x v="6"/>
    <s v="Golf Course Pond Reuse"/>
    <x v="0"/>
    <m/>
    <n v="200"/>
    <n v="1.9209243114000001"/>
  </r>
  <r>
    <n v="1200000"/>
    <n v="1800000"/>
    <n v="1800000"/>
    <x v="0"/>
    <x v="1"/>
    <s v="BR3-5, BR-7"/>
    <s v="62-304.520 (10), F.A.C."/>
    <n v="0.59"/>
    <n v="0.64"/>
    <s v="Brevard County"/>
    <n v="0.61776345378298003"/>
    <n v="3830.3685948928401"/>
    <n v="9.5213588212357791"/>
    <n v="1.3994319857627899"/>
    <n v="5.8819475101136698"/>
    <n v="0.86451793685919998"/>
    <n v="2366.2617324428702"/>
    <n v="1200"/>
    <s v="Residential, Medium Density-Two-five dwellingunits per acre"/>
    <n v="1200"/>
    <s v="Brevard County"/>
    <s v="Brevard County"/>
    <m/>
    <m/>
    <m/>
    <n v="0"/>
    <n v="1"/>
    <n v="5.8819475101136698"/>
    <n v="0.86451793685919998"/>
    <n v="2366.2617324428702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8626"/>
    <n v="1.9191092721"/>
  </r>
  <r>
    <n v="1200000"/>
    <n v="1800000"/>
    <n v="1800000"/>
    <x v="0"/>
    <x v="1"/>
    <s v="BR3-5, BR-7"/>
    <s v="62-304.520 (10), F.A.C."/>
    <n v="0.59"/>
    <n v="0.64"/>
    <s v="Brevard County"/>
    <n v="1.09782063375E-3"/>
    <n v="3888.0489196454901"/>
    <n v="11.418412364670701"/>
    <n v="1.5396512847344701"/>
    <n v="1.2535368698680001E-2"/>
    <n v="1.69026094917E-3"/>
    <n v="4.2683803290434303"/>
    <n v="1400"/>
    <s v="Commercial and Services"/>
    <n v="1400"/>
    <s v="Brevard County"/>
    <s v="Brevard County"/>
    <m/>
    <m/>
    <m/>
    <n v="0"/>
    <n v="1"/>
    <n v="1.2535368698680001E-2"/>
    <n v="1.69026094917E-3"/>
    <n v="4.2683803290448301"/>
    <m/>
    <n v="-1"/>
    <n v="-1"/>
    <n v="-1"/>
    <n v="-1"/>
    <n v="0"/>
    <m/>
    <m/>
    <s v="Banana River B"/>
    <n v="-1"/>
    <m/>
    <m/>
    <n v="641"/>
    <x v="6"/>
    <s v="Golf Course Pond Reuse"/>
    <x v="0"/>
    <m/>
    <n v="17.012018473711802"/>
    <n v="3.4617845E-3"/>
  </r>
  <r>
    <n v="1200000"/>
    <n v="1800000"/>
    <n v="1800000"/>
    <x v="0"/>
    <x v="1"/>
    <s v="BR3-5, BR-7"/>
    <s v="62-304.520 (10), F.A.C."/>
    <n v="0.59"/>
    <n v="0.64"/>
    <s v="Brevard County"/>
    <n v="8.4517925633669999E-2"/>
    <n v="3888.0489196454901"/>
    <n v="11.418412364670701"/>
    <n v="1.5396512847344701"/>
    <n v="0.96506052709183998"/>
    <n v="0.13012813278497001"/>
    <n v="328.60982945067599"/>
    <n v="1400"/>
    <s v="Commercial and Services"/>
    <n v="1400"/>
    <s v="Brevard County"/>
    <s v="Brevard County"/>
    <m/>
    <m/>
    <m/>
    <n v="0"/>
    <n v="1"/>
    <n v="0.96506052709183998"/>
    <n v="0.13012813278497001"/>
    <n v="328.60982945067701"/>
    <m/>
    <n v="-1"/>
    <n v="-1"/>
    <n v="-1"/>
    <n v="-1"/>
    <n v="0"/>
    <m/>
    <m/>
    <s v="Banana River B"/>
    <n v="-1"/>
    <m/>
    <m/>
    <n v="641"/>
    <x v="6"/>
    <s v="Golf Course Pond Reuse"/>
    <x v="0"/>
    <m/>
    <n v="112.92391231444699"/>
    <n v="0.26651243260000002"/>
  </r>
  <r>
    <n v="1200000"/>
    <n v="1800000"/>
    <n v="1800000"/>
    <x v="0"/>
    <x v="1"/>
    <s v="BR3-5, BR-7"/>
    <s v="62-304.520 (10), F.A.C."/>
    <n v="0.59"/>
    <n v="0.64"/>
    <s v="Brevard County"/>
    <n v="7.7084905798999995E-4"/>
    <n v="3888.0489196454901"/>
    <n v="11.418412364670701"/>
    <n v="1.5396512847344701"/>
    <n v="8.8018724150699997E-3"/>
    <n v="1.1868387424699999E-3"/>
    <n v="2.9970988471355402"/>
    <n v="1410"/>
    <s v="Retail Sales and Services"/>
    <n v="1410"/>
    <s v="Brevard County"/>
    <s v="Brevard County"/>
    <m/>
    <m/>
    <m/>
    <n v="0"/>
    <n v="1"/>
    <n v="8.8018724150699997E-3"/>
    <n v="1.1868387424699999E-3"/>
    <n v="76.705161196980995"/>
    <m/>
    <n v="-1"/>
    <n v="-1"/>
    <n v="-1"/>
    <n v="-1"/>
    <n v="0"/>
    <m/>
    <m/>
    <s v="Banana River B"/>
    <n v="-1"/>
    <m/>
    <m/>
    <n v="641"/>
    <x v="6"/>
    <s v="Golf Course Pond Reuse"/>
    <x v="0"/>
    <m/>
    <n v="7.1038566130519598"/>
    <n v="6.22101875E-2"/>
  </r>
  <r>
    <n v="1200000"/>
    <n v="1800000"/>
    <n v="1800000"/>
    <x v="0"/>
    <x v="1"/>
    <s v="BR3-5, BR-7"/>
    <s v="62-304.520 (10), F.A.C."/>
    <n v="0.59"/>
    <n v="0.64"/>
    <s v="Brevard County"/>
    <n v="1.54771900892E-2"/>
    <n v="3888.0489196454901"/>
    <n v="11.418412364670701"/>
    <n v="1.5396512847344701"/>
    <n v="0.17672493868492001"/>
    <n v="2.3829475604919999E-2"/>
    <n v="60.176072205477602"/>
    <n v="1450"/>
    <s v="Tourist Services"/>
    <n v="1450"/>
    <s v="Brevard County"/>
    <s v="Brevard County"/>
    <m/>
    <m/>
    <m/>
    <n v="0"/>
    <n v="1"/>
    <n v="0.17672493868492001"/>
    <n v="2.3829475604919999E-2"/>
    <n v="1454.56382046612"/>
    <m/>
    <n v="-1"/>
    <n v="-1"/>
    <n v="-1"/>
    <n v="-1"/>
    <n v="0"/>
    <m/>
    <m/>
    <s v="Banana River B"/>
    <n v="-1"/>
    <m/>
    <m/>
    <n v="641"/>
    <x v="6"/>
    <s v="Golf Course Pond Reuse"/>
    <x v="0"/>
    <m/>
    <n v="98.776713361304999"/>
    <n v="1.1796949071"/>
  </r>
  <r>
    <n v="1200000"/>
    <n v="1800000"/>
    <n v="1800000"/>
    <x v="0"/>
    <x v="1"/>
    <s v="BR3-5, BR-7"/>
    <s v="62-304.520 (10), F.A.C."/>
    <n v="0.59"/>
    <n v="0.64"/>
    <s v="Brevard County"/>
    <n v="0.13830776013362001"/>
    <n v="3888.0489196454901"/>
    <n v="11.418412364670701"/>
    <n v="1.5396512847344701"/>
    <n v="1.5792550384396999"/>
    <n v="0.21294572057847999"/>
    <n v="537.74733736612905"/>
    <n v="1200"/>
    <s v="Residential, Medium Density-Two-five dwellingunits per acre"/>
    <n v="1200"/>
    <s v="Brevard County"/>
    <s v="Brevard County"/>
    <m/>
    <m/>
    <m/>
    <n v="0"/>
    <n v="1"/>
    <n v="1.5792550384396999"/>
    <n v="0.21294572057847999"/>
    <n v="537.74733736612905"/>
    <m/>
    <n v="-1"/>
    <n v="-1"/>
    <n v="-1"/>
    <n v="-1"/>
    <n v="0"/>
    <m/>
    <m/>
    <s v="Banana River B"/>
    <n v="-1"/>
    <m/>
    <m/>
    <n v="641"/>
    <x v="6"/>
    <s v="Golf Course Pond Reuse"/>
    <x v="0"/>
    <m/>
    <n v="122.43190174944"/>
    <n v="0.43612922739999999"/>
  </r>
  <r>
    <n v="1200000"/>
    <n v="1800000"/>
    <n v="1800000"/>
    <x v="0"/>
    <x v="1"/>
    <s v="BR3-5, BR-7"/>
    <s v="62-304.520 (10), F.A.C."/>
    <n v="0.59"/>
    <n v="0.64"/>
    <s v="Brevard County"/>
    <n v="0.61776345378298003"/>
    <n v="3830.7257808181998"/>
    <n v="9.5221877383305102"/>
    <n v="1.3995518095683099"/>
    <n v="5.8824595848010102"/>
    <n v="0.86459195962713997"/>
    <n v="2366.4823888537599"/>
    <n v="1200"/>
    <s v="Residential, Medium Density-Two-five dwellingunits per acre"/>
    <n v="1200"/>
    <s v="Brevard County"/>
    <s v="Brevard County"/>
    <m/>
    <m/>
    <m/>
    <n v="0"/>
    <n v="1"/>
    <n v="5.8824595848010102"/>
    <n v="0.86459195962713997"/>
    <n v="2366.4823888537599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8626"/>
    <n v="1.9192882309999999"/>
  </r>
  <r>
    <n v="1200000"/>
    <n v="1800000"/>
    <n v="1800000"/>
    <x v="0"/>
    <x v="1"/>
    <s v="BR3-5, BR-7"/>
    <s v="62-304.520 (10), F.A.C."/>
    <n v="0.59"/>
    <n v="0.64"/>
    <s v="Brevard County"/>
    <n v="0.16580695155399999"/>
    <n v="3830.7257811036202"/>
    <n v="9.5221877390399694"/>
    <n v="1.3995518096725801"/>
    <n v="1.5788449211351601"/>
    <n v="0.23205541910370001"/>
    <n v="635.16096400413699"/>
    <n v="1200"/>
    <s v="Residential, Medium Density-Two-five dwellingunits per acre"/>
    <n v="1200"/>
    <s v="Brevard County"/>
    <s v="Brevard County"/>
    <m/>
    <m/>
    <m/>
    <n v="0"/>
    <n v="1"/>
    <n v="1.5788449211351601"/>
    <n v="0.23205541910370001"/>
    <n v="2366.48238832481"/>
    <m/>
    <n v="-1"/>
    <n v="-1"/>
    <n v="-1"/>
    <n v="-1"/>
    <n v="0"/>
    <m/>
    <m/>
    <s v="Banana River B"/>
    <n v="-1"/>
    <m/>
    <m/>
    <n v="641"/>
    <x v="6"/>
    <s v="Golf Course Pond Reuse"/>
    <x v="0"/>
    <m/>
    <n v="126.870314832223"/>
    <n v="1.9192882306000001"/>
  </r>
  <r>
    <n v="1200000"/>
    <n v="1800000"/>
    <n v="1800000"/>
    <x v="0"/>
    <x v="1"/>
    <s v="BR3-5, BR-7"/>
    <s v="62-304.520 (10), F.A.C."/>
    <n v="0.59"/>
    <n v="0.64"/>
    <s v="Brevard County"/>
    <n v="0.61776345359886997"/>
    <n v="3830.7257808181998"/>
    <n v="9.5221877383305102"/>
    <n v="1.3995518095683099"/>
    <n v="5.8824595830478996"/>
    <n v="0.86459195936946998"/>
    <n v="2366.4823881484899"/>
    <n v="1200"/>
    <s v="Residential, Medium Density-Two-five dwellingunits per acre"/>
    <n v="1200"/>
    <s v="Brevard County"/>
    <s v="Brevard County"/>
    <m/>
    <m/>
    <m/>
    <n v="0"/>
    <n v="1"/>
    <n v="5.8824595830478996"/>
    <n v="0.86459195936946998"/>
    <n v="2366.4823881484899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8882399"/>
    <n v="1.9192882305000001"/>
  </r>
  <r>
    <n v="1200000"/>
    <n v="1800000"/>
    <n v="1800000"/>
    <x v="0"/>
    <x v="1"/>
    <s v="BR3-5, BR-7"/>
    <s v="62-304.520 (10), F.A.C."/>
    <n v="0.59"/>
    <n v="0.64"/>
    <s v="Brevard County"/>
    <n v="0.17399146602571"/>
    <n v="3613.3481798858302"/>
    <n v="8.9446292841551607"/>
    <n v="1.3054688384222199"/>
    <n v="1.5562891622066799"/>
    <n v="0.22714043704796"/>
    <n v="628.69174707967704"/>
    <n v="1200"/>
    <s v="Residential, Medium Density-Two-five dwellingunits per acre"/>
    <n v="1200"/>
    <s v="Brevard County"/>
    <s v="Brevard County"/>
    <m/>
    <m/>
    <m/>
    <n v="0"/>
    <n v="1"/>
    <n v="1.5562891622066799"/>
    <n v="0.22714043704796"/>
    <n v="1964.3864724049999"/>
    <m/>
    <n v="-1"/>
    <n v="-1"/>
    <n v="-1"/>
    <n v="-1"/>
    <n v="0"/>
    <m/>
    <m/>
    <s v="Banana River B"/>
    <n v="-1"/>
    <m/>
    <m/>
    <n v="641"/>
    <x v="6"/>
    <s v="Golf Course Pond Reuse"/>
    <x v="0"/>
    <m/>
    <n v="120.335675919233"/>
    <n v="1.5931763766"/>
  </r>
  <r>
    <n v="1200000"/>
    <n v="1800000"/>
    <n v="1800000"/>
    <x v="0"/>
    <x v="1"/>
    <s v="BR3-5, BR-7"/>
    <s v="62-304.520 (10), F.A.C."/>
    <n v="0.59"/>
    <n v="0.64"/>
    <s v="Brevard County"/>
    <n v="0.61776345359886997"/>
    <n v="3836.5607416468602"/>
    <n v="9.5356382164427202"/>
    <n v="1.4014928302530201"/>
    <n v="5.8907687968590503"/>
    <n v="0.86579105101116005"/>
    <n v="2370.08701370162"/>
    <n v="1200"/>
    <s v="Residential, Medium Density-Two-five dwellingunits per acre"/>
    <n v="1200"/>
    <s v="Brevard County"/>
    <s v="Brevard County"/>
    <m/>
    <m/>
    <m/>
    <n v="0"/>
    <n v="1"/>
    <n v="5.8907687968590503"/>
    <n v="0.86579105101116005"/>
    <n v="2370.08701370162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8882399"/>
    <n v="1.9222116898999999"/>
  </r>
  <r>
    <n v="1200000"/>
    <n v="1800000"/>
    <n v="1800000"/>
    <x v="0"/>
    <x v="1"/>
    <s v="BR3-5, BR-7"/>
    <s v="62-304.520 (10), F.A.C."/>
    <n v="0.59"/>
    <n v="0.64"/>
    <s v="Brevard County"/>
    <n v="0.59241081446451005"/>
    <n v="3830.7257813890301"/>
    <n v="9.5221877397494303"/>
    <n v="1.39955180977686"/>
    <n v="5.6410469943890096"/>
    <n v="0.82910962751520001"/>
    <n v="2269.3633801429"/>
    <n v="1200"/>
    <s v="Residential, Medium Density-Two-five dwellingunits per acre"/>
    <n v="1200"/>
    <s v="Brevard County"/>
    <s v="Brevard County"/>
    <m/>
    <m/>
    <m/>
    <n v="0"/>
    <n v="1"/>
    <n v="5.6410469943890096"/>
    <n v="0.82910962751520001"/>
    <n v="2366.48238832481"/>
    <m/>
    <n v="-1"/>
    <n v="-1"/>
    <n v="-1"/>
    <n v="-1"/>
    <n v="0"/>
    <m/>
    <m/>
    <s v="Banana River B"/>
    <n v="-1"/>
    <m/>
    <m/>
    <n v="641"/>
    <x v="6"/>
    <s v="Golf Course Pond Reuse"/>
    <x v="0"/>
    <m/>
    <n v="198.44498767895101"/>
    <n v="1.9192882306000001"/>
  </r>
  <r>
    <n v="1200000"/>
    <n v="1800000"/>
    <n v="1800000"/>
    <x v="0"/>
    <x v="1"/>
    <s v="BR3-5, BR-7"/>
    <s v="62-304.520 (10), F.A.C."/>
    <n v="0.59"/>
    <n v="0.64"/>
    <s v="Brevard County"/>
    <n v="0.43708062200107001"/>
    <n v="3836.7420271225301"/>
    <n v="9.5360566793148998"/>
    <n v="1.4015532390959899"/>
    <n v="4.1680255848324901"/>
    <n v="0.61259176151170003"/>
    <n v="1676.96559167239"/>
    <n v="1200"/>
    <s v="Residential, Medium Density-Two-five dwellingunits per acre"/>
    <n v="1200"/>
    <s v="Brevard County"/>
    <s v="Brevard County"/>
    <m/>
    <m/>
    <m/>
    <n v="0"/>
    <n v="1"/>
    <n v="4.1680255848324901"/>
    <n v="0.61259176151170003"/>
    <n v="2370.1990063027101"/>
    <m/>
    <n v="-1"/>
    <n v="-1"/>
    <n v="-1"/>
    <n v="-1"/>
    <n v="0"/>
    <m/>
    <m/>
    <s v="Banana River B"/>
    <n v="-1"/>
    <m/>
    <m/>
    <n v="641"/>
    <x v="6"/>
    <s v="Golf Course Pond Reuse"/>
    <x v="0"/>
    <m/>
    <n v="173.27897410716699"/>
    <n v="1.9223025193000001"/>
  </r>
  <r>
    <n v="1200000"/>
    <n v="1800000"/>
    <n v="1800000"/>
    <x v="0"/>
    <x v="1"/>
    <s v="BR3-5, BR-7"/>
    <s v="62-304.520 (10), F.A.C."/>
    <n v="0.59"/>
    <n v="0.64"/>
    <s v="Brevard County"/>
    <n v="3.6346653277539998E-2"/>
    <n v="3830.7257812463199"/>
    <n v="9.5221877393947008"/>
    <n v="1.3995518097247199"/>
    <n v="0.34609965620747002"/>
    <n v="5.0869024372019997E-2"/>
    <n v="139.23406177231601"/>
    <n v="1200"/>
    <s v="Residential, Medium Density-Two-five dwellingunits per acre"/>
    <n v="1200"/>
    <s v="Brevard County"/>
    <s v="Brevard County"/>
    <m/>
    <m/>
    <m/>
    <n v="0"/>
    <n v="1"/>
    <n v="0.34609965620747002"/>
    <n v="5.0869024372019997E-2"/>
    <n v="2366.4823885011201"/>
    <m/>
    <n v="-1"/>
    <n v="-1"/>
    <n v="-1"/>
    <n v="-1"/>
    <n v="0"/>
    <m/>
    <m/>
    <s v="Banana River B"/>
    <n v="-1"/>
    <m/>
    <m/>
    <n v="641"/>
    <x v="6"/>
    <s v="Golf Course Pond Reuse"/>
    <x v="0"/>
    <m/>
    <n v="94.9614202136421"/>
    <n v="1.9192882307000001"/>
  </r>
  <r>
    <n v="1200000"/>
    <n v="1800000"/>
    <n v="1800000"/>
    <x v="0"/>
    <x v="1"/>
    <s v="BR3-5, BR-7"/>
    <s v="62-304.520 (10), F.A.C."/>
    <n v="0.59"/>
    <n v="0.64"/>
    <s v="Brevard County"/>
    <n v="0.617763453829"/>
    <n v="3832.3933792959201"/>
    <n v="9.5260683098317092"/>
    <n v="1.4001131508575699"/>
    <n v="5.8848568604926896"/>
    <n v="0.86493873582517999"/>
    <n v="2367.51257042527"/>
    <n v="1200"/>
    <s v="Residential, Medium Density-Two-five dwellingunits per acre"/>
    <n v="1200"/>
    <s v="Brevard County"/>
    <s v="Brevard County"/>
    <m/>
    <m/>
    <m/>
    <n v="0"/>
    <n v="1"/>
    <n v="5.8848568604926896"/>
    <n v="0.86493873582517999"/>
    <n v="2367.51257042527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26077"/>
    <n v="1.9201237391999999"/>
  </r>
  <r>
    <n v="1200000"/>
    <n v="1800000"/>
    <n v="1800000"/>
    <x v="0"/>
    <x v="1"/>
    <s v="BR3-5, BR-7"/>
    <s v="62-304.520 (10), F.A.C."/>
    <n v="0.59"/>
    <n v="0.64"/>
    <s v="Brevard County"/>
    <n v="0.23048335477272"/>
    <n v="3830.3685957490002"/>
    <n v="9.5213588233639701"/>
    <n v="1.3994319860755899"/>
    <n v="2.1945147236037901"/>
    <n v="0.32254577892695002"/>
    <n v="882.836203964314"/>
    <n v="1200"/>
    <s v="Residential, Medium Density-Two-five dwellingunits per acre"/>
    <n v="1200"/>
    <s v="Brevard County"/>
    <s v="Brevard County"/>
    <m/>
    <m/>
    <m/>
    <n v="0"/>
    <n v="1"/>
    <n v="2.1945147236037901"/>
    <n v="0.32254577892695002"/>
    <n v="2366.2617315613602"/>
    <m/>
    <n v="-1"/>
    <n v="-1"/>
    <n v="-1"/>
    <n v="-1"/>
    <n v="0"/>
    <m/>
    <m/>
    <s v="Banana River B"/>
    <n v="-1"/>
    <m/>
    <m/>
    <n v="641"/>
    <x v="6"/>
    <s v="Golf Course Pond Reuse"/>
    <x v="0"/>
    <m/>
    <n v="137.33975952230901"/>
    <n v="1.9191092713"/>
  </r>
  <r>
    <n v="1200000"/>
    <n v="1800000"/>
    <n v="1800000"/>
    <x v="0"/>
    <x v="1"/>
    <s v="BR3-5, BR-7"/>
    <s v="62-304.520 (10), F.A.C."/>
    <n v="0.59"/>
    <n v="0.64"/>
    <s v="Brevard County"/>
    <n v="0.61776345378298003"/>
    <n v="3836.74202683667"/>
    <n v="9.5360566786044103"/>
    <n v="1.4015532389915599"/>
    <n v="5.8910273092449197"/>
    <n v="0.86582836958014997"/>
    <n v="2370.1990057729299"/>
    <n v="1200"/>
    <s v="Residential, Medium Density-Two-five dwellingunits per acre"/>
    <n v="1200"/>
    <s v="Brevard County"/>
    <s v="Brevard County"/>
    <m/>
    <m/>
    <m/>
    <n v="0"/>
    <n v="1"/>
    <n v="5.8910273092449197"/>
    <n v="0.86582836958014997"/>
    <n v="2370.1990057729299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8626"/>
    <n v="1.9223025189"/>
  </r>
  <r>
    <n v="1200000"/>
    <n v="1800000"/>
    <n v="1800000"/>
    <x v="0"/>
    <x v="1"/>
    <s v="BR3-5, BR-7"/>
    <s v="62-304.520 (10), F.A.C."/>
    <n v="0.59"/>
    <n v="0.64"/>
    <s v="Brevard County"/>
    <n v="0.27360095706370002"/>
    <n v="3830.3685954636098"/>
    <n v="9.5213588226545802"/>
    <n v="1.39943198597132"/>
    <n v="2.6050528864251898"/>
    <n v="0.38288593070729998"/>
    <n v="1047.9925136255799"/>
    <n v="1200"/>
    <s v="Residential, Medium Density-Two-five dwellingunits per acre"/>
    <n v="1200"/>
    <s v="Brevard County"/>
    <s v="Brevard County"/>
    <m/>
    <m/>
    <m/>
    <n v="0"/>
    <n v="1"/>
    <n v="2.6050528864251898"/>
    <n v="0.38288593070729998"/>
    <n v="2366.26173209026"/>
    <m/>
    <n v="-1"/>
    <n v="-1"/>
    <n v="-1"/>
    <n v="-1"/>
    <n v="0"/>
    <m/>
    <m/>
    <s v="Banana River B"/>
    <n v="-1"/>
    <m/>
    <m/>
    <n v="641"/>
    <x v="6"/>
    <s v="Golf Course Pond Reuse"/>
    <x v="0"/>
    <m/>
    <n v="144.319389370582"/>
    <n v="1.9191092718"/>
  </r>
  <r>
    <n v="1200000"/>
    <n v="1800000"/>
    <n v="1800000"/>
    <x v="0"/>
    <x v="1"/>
    <s v="BR3-5, BR-7"/>
    <s v="62-304.520 (10), F.A.C."/>
    <n v="0.59"/>
    <n v="0.64"/>
    <s v="Brevard County"/>
    <n v="5.9939452586610001E-2"/>
    <n v="3836.7420284088998"/>
    <n v="9.5360566825121094"/>
    <n v="1.4015532395658901"/>
    <n v="0.57158601738471004"/>
    <n v="8.4008333950570002E-2"/>
    <n v="229.97221689889199"/>
    <n v="1200"/>
    <s v="Residential, Medium Density-Two-five dwellingunits per acre"/>
    <n v="1200"/>
    <s v="Brevard County"/>
    <s v="Brevard County"/>
    <m/>
    <m/>
    <m/>
    <n v="0"/>
    <n v="1"/>
    <n v="0.57158601738471004"/>
    <n v="8.4008333950570002E-2"/>
    <n v="381.62045360184197"/>
    <m/>
    <n v="-1"/>
    <n v="-1"/>
    <n v="-1"/>
    <n v="-1"/>
    <n v="0"/>
    <m/>
    <m/>
    <s v="Banana River B"/>
    <n v="-1"/>
    <m/>
    <m/>
    <n v="641"/>
    <x v="6"/>
    <s v="Golf Course Pond Reuse"/>
    <x v="0"/>
    <m/>
    <n v="109.73230624308501"/>
    <n v="0.30950563959999999"/>
  </r>
  <r>
    <n v="1200000"/>
    <n v="1800000"/>
    <n v="1800000"/>
    <x v="0"/>
    <x v="1"/>
    <s v="BR3-5, BR-7"/>
    <s v="62-304.520 (10), F.A.C."/>
    <n v="0.59"/>
    <n v="0.64"/>
    <s v="Brevard County"/>
    <n v="1.0683805157099999E-3"/>
    <n v="3836.5607420756301"/>
    <n v="9.53563821750841"/>
    <n v="1.4014928304096499"/>
    <n v="1.018769007653E-2"/>
    <n v="1.49732763293E-3"/>
    <n v="4.0989067442060403"/>
    <n v="1200"/>
    <s v="Residential, Medium Density-Two-five dwellingunits per acre"/>
    <n v="1200"/>
    <s v="Brevard County"/>
    <s v="Brevard County"/>
    <m/>
    <m/>
    <m/>
    <n v="0"/>
    <n v="1"/>
    <n v="1.018769007653E-2"/>
    <n v="1.49732763293E-3"/>
    <n v="106.53138906368901"/>
    <m/>
    <n v="-1"/>
    <n v="-1"/>
    <n v="-1"/>
    <n v="-1"/>
    <n v="0"/>
    <m/>
    <m/>
    <s v="Banana River B"/>
    <n v="-1"/>
    <m/>
    <m/>
    <n v="641"/>
    <x v="6"/>
    <s v="Golf Course Pond Reuse"/>
    <x v="0"/>
    <m/>
    <n v="32.243996267242998"/>
    <n v="8.6400153300000004E-2"/>
  </r>
  <r>
    <n v="1200000"/>
    <n v="1800000"/>
    <n v="1800000"/>
    <x v="0"/>
    <x v="1"/>
    <s v="BR3-5, BR-7"/>
    <s v="62-304.520 (10), F.A.C."/>
    <n v="0.59"/>
    <n v="0.64"/>
    <s v="Brevard County"/>
    <n v="0.61279871520469997"/>
    <n v="3836.5607420756301"/>
    <n v="9.53563821750841"/>
    <n v="1.4014928304096499"/>
    <n v="5.8434268483460103"/>
    <n v="0.85883300584362998"/>
    <n v="2351.0394935487402"/>
    <n v="1200"/>
    <s v="Residential, Medium Density-Two-five dwellingunits per acre"/>
    <n v="1200"/>
    <s v="Brevard County"/>
    <s v="Brevard County"/>
    <m/>
    <m/>
    <m/>
    <n v="0"/>
    <n v="1"/>
    <n v="5.8434268483460103"/>
    <n v="0.85883300584362998"/>
    <n v="2370.0870144079599"/>
    <m/>
    <n v="-1"/>
    <n v="-1"/>
    <n v="-1"/>
    <n v="-1"/>
    <n v="0"/>
    <m/>
    <m/>
    <s v="Banana River B"/>
    <n v="-1"/>
    <m/>
    <m/>
    <n v="641"/>
    <x v="6"/>
    <s v="Golf Course Pond Reuse"/>
    <x v="0"/>
    <m/>
    <n v="198.84378102625701"/>
    <n v="1.9222116905"/>
  </r>
  <r>
    <n v="1200000"/>
    <n v="1800000"/>
    <n v="1800000"/>
    <x v="0"/>
    <x v="1"/>
    <s v="BR3-5, BR-7"/>
    <s v="62-304.520 (10), F.A.C."/>
    <n v="0.59"/>
    <n v="0.64"/>
    <s v="Brevard County"/>
    <n v="1.7542811760800001E-2"/>
    <n v="3830.7257812463199"/>
    <n v="9.5221877393947008"/>
    <n v="1.3995518097247199"/>
    <n v="0.16704594706322001"/>
    <n v="2.455207394749E-2"/>
    <n v="67.201701287659304"/>
    <n v="1200"/>
    <s v="Residential, Medium Density-Two-five dwellingunits per acre"/>
    <n v="1200"/>
    <s v="Brevard County"/>
    <s v="Brevard County"/>
    <m/>
    <m/>
    <m/>
    <n v="0"/>
    <n v="1"/>
    <n v="0.16704594706322001"/>
    <n v="2.455207394749E-2"/>
    <n v="2366.4823879721698"/>
    <m/>
    <n v="-1"/>
    <n v="-1"/>
    <n v="-1"/>
    <n v="-1"/>
    <n v="0"/>
    <m/>
    <m/>
    <s v="Banana River B"/>
    <n v="-1"/>
    <m/>
    <m/>
    <n v="641"/>
    <x v="6"/>
    <s v="Golf Course Pond Reuse"/>
    <x v="0"/>
    <m/>
    <n v="102.88102845530901"/>
    <n v="1.9192882303000001"/>
  </r>
  <r>
    <n v="1200000"/>
    <n v="1800000"/>
    <n v="1800000"/>
    <x v="0"/>
    <x v="1"/>
    <s v="BR3-5, BR-7"/>
    <s v="62-304.520 (10), F.A.C."/>
    <n v="0.59"/>
    <n v="0.64"/>
    <s v="Brevard County"/>
    <n v="0.61776345359886997"/>
    <n v="3830.7257805327899"/>
    <n v="9.5221877376210493"/>
    <n v="1.39955180946403"/>
    <n v="5.88245958260962"/>
    <n v="0.86459195930504995"/>
    <n v="2366.4823879721698"/>
    <n v="1200"/>
    <s v="Residential, Medium Density-Two-five dwellingunits per acre"/>
    <n v="1200"/>
    <s v="Brevard County"/>
    <s v="Brevard County"/>
    <m/>
    <m/>
    <m/>
    <n v="0"/>
    <n v="1"/>
    <n v="5.88245958260962"/>
    <n v="0.86459195930504995"/>
    <n v="2366.4823879721698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8882399"/>
    <n v="1.9192882303000001"/>
  </r>
  <r>
    <n v="1200000"/>
    <n v="1800000"/>
    <n v="1800000"/>
    <x v="0"/>
    <x v="1"/>
    <s v="BR3-5, BR-7"/>
    <s v="62-304.520 (10), F.A.C."/>
    <n v="0.59"/>
    <n v="0.64"/>
    <s v="Brevard County"/>
    <n v="0.55996513178255003"/>
    <n v="3833.5050458276901"/>
    <n v="9.52865522867239"/>
    <n v="1.4004873606314401"/>
    <n v="5.3357146808340996"/>
    <n v="0.78422408945579003"/>
    <n v="2146.6291581760102"/>
    <n v="1200"/>
    <s v="Residential, Medium Density-Two-five dwellingunits per acre"/>
    <n v="1200"/>
    <s v="Brevard County"/>
    <s v="Brevard County"/>
    <m/>
    <m/>
    <m/>
    <n v="0"/>
    <n v="1"/>
    <n v="5.3357146808340996"/>
    <n v="0.78422408945579003"/>
    <n v="2368.1993172050002"/>
    <m/>
    <n v="-1"/>
    <n v="-1"/>
    <n v="-1"/>
    <n v="-1"/>
    <n v="0"/>
    <m/>
    <m/>
    <s v="Banana River B"/>
    <n v="-1"/>
    <m/>
    <m/>
    <n v="641"/>
    <x v="6"/>
    <s v="Golf Course Pond Reuse"/>
    <x v="0"/>
    <m/>
    <n v="190.68523845503699"/>
    <n v="1.9206807114"/>
  </r>
  <r>
    <n v="1200000"/>
    <n v="1800000"/>
    <n v="1800000"/>
    <x v="0"/>
    <x v="1"/>
    <s v="BR3-5, BR-7"/>
    <s v="62-304.520 (10), F.A.C."/>
    <n v="0.59"/>
    <n v="0.64"/>
    <s v="Brevard County"/>
    <n v="0.60969761034254"/>
    <n v="3830.7257805327899"/>
    <n v="9.5221877376210493"/>
    <n v="1.39955180946403"/>
    <n v="5.8056551088606803"/>
    <n v="0.85330339378080999"/>
    <n v="2335.5843542684402"/>
    <n v="1200"/>
    <s v="Residential, Medium Density-Two-five dwellingunits per acre"/>
    <n v="1200"/>
    <s v="Brevard County"/>
    <s v="Brevard County"/>
    <m/>
    <m/>
    <m/>
    <n v="0"/>
    <n v="1"/>
    <n v="5.8056551088606803"/>
    <n v="0.85330339378080999"/>
    <n v="2366.4823886774402"/>
    <m/>
    <n v="-1"/>
    <n v="-1"/>
    <n v="-1"/>
    <n v="-1"/>
    <n v="0"/>
    <m/>
    <m/>
    <s v="Banana River B"/>
    <n v="-1"/>
    <m/>
    <m/>
    <n v="641"/>
    <x v="6"/>
    <s v="Golf Course Pond Reuse"/>
    <x v="0"/>
    <m/>
    <n v="198.40401689777599"/>
    <n v="1.9192882308999999"/>
  </r>
  <r>
    <n v="1200000"/>
    <n v="1800000"/>
    <n v="1800000"/>
    <x v="0"/>
    <x v="1"/>
    <s v="BR3-5, BR-7"/>
    <s v="62-304.520 (10), F.A.C."/>
    <n v="0.59"/>
    <n v="0.64"/>
    <s v="Brevard County"/>
    <n v="3.258387524307E-2"/>
    <n v="3876.4833758832001"/>
    <n v="11.042145965221399"/>
    <n v="1.9386751927577299"/>
    <n v="0.35979590654663002"/>
    <n v="6.3169550617659997E-2"/>
    <n v="126.310850701644"/>
    <n v="1300"/>
    <s v="Residential, High Density"/>
    <n v="1300"/>
    <s v="Brevard County"/>
    <s v="Brevard County"/>
    <m/>
    <m/>
    <m/>
    <n v="0"/>
    <n v="1"/>
    <n v="0.35979590654663002"/>
    <n v="6.3169550617659997E-2"/>
    <n v="320.00593778266602"/>
    <m/>
    <n v="-1"/>
    <n v="-1"/>
    <n v="-1"/>
    <n v="-1"/>
    <n v="0"/>
    <m/>
    <m/>
    <s v="Banana River B"/>
    <n v="-1"/>
    <m/>
    <m/>
    <n v="641"/>
    <x v="6"/>
    <s v="Golf Course Pond Reuse"/>
    <x v="0"/>
    <m/>
    <n v="50.224752344633501"/>
    <n v="0.25953441830000001"/>
  </r>
  <r>
    <n v="1200000"/>
    <n v="1800000"/>
    <n v="1800000"/>
    <x v="0"/>
    <x v="1"/>
    <s v="BR3-5, BR-7"/>
    <s v="62-304.520 (10), F.A.C."/>
    <n v="0.59"/>
    <n v="0.64"/>
    <s v="Brevard County"/>
    <n v="1.057283893703E-2"/>
    <n v="3876.4833758832001"/>
    <n v="11.042145965221399"/>
    <n v="1.9386751927577299"/>
    <n v="0.11674683080947"/>
    <n v="2.0497300564240001E-2"/>
    <n v="40.985434375291298"/>
    <n v="1400"/>
    <s v="Commercial and Services"/>
    <n v="1400"/>
    <s v="Brevard County"/>
    <s v="Brevard County"/>
    <m/>
    <m/>
    <m/>
    <n v="0"/>
    <n v="1"/>
    <n v="0.11674683080947"/>
    <n v="2.0497300564240001E-2"/>
    <n v="40.985434375292797"/>
    <m/>
    <n v="-1"/>
    <n v="-1"/>
    <n v="-1"/>
    <n v="-1"/>
    <n v="0"/>
    <m/>
    <m/>
    <s v="Banana River B"/>
    <n v="-1"/>
    <m/>
    <m/>
    <n v="641"/>
    <x v="6"/>
    <s v="Golf Course Pond Reuse"/>
    <x v="0"/>
    <m/>
    <n v="26.372969268911"/>
    <n v="3.3240417199999997E-2"/>
  </r>
  <r>
    <n v="1200000"/>
    <n v="1800000"/>
    <n v="1800000"/>
    <x v="0"/>
    <x v="1"/>
    <s v="BR3-5, BR-7"/>
    <s v="62-304.520 (10), F.A.C."/>
    <n v="0.59"/>
    <n v="0.64"/>
    <s v="Brevard County"/>
    <n v="1.00570035691E-3"/>
    <n v="3876.4833758832001"/>
    <n v="11.042145965221399"/>
    <n v="1.9386751927577299"/>
    <n v="1.1105090138269999E-2"/>
    <n v="1.9497263332800001E-3"/>
    <n v="3.89858071468141"/>
    <n v="1450"/>
    <s v="Tourist Services"/>
    <n v="1450"/>
    <s v="Brevard County"/>
    <s v="Brevard County"/>
    <m/>
    <m/>
    <m/>
    <n v="0"/>
    <n v="1"/>
    <n v="1.1105090138269999E-2"/>
    <n v="1.9497263332800001E-3"/>
    <n v="371.13800351870202"/>
    <m/>
    <n v="-1"/>
    <n v="-1"/>
    <n v="-1"/>
    <n v="-1"/>
    <n v="0"/>
    <m/>
    <m/>
    <s v="Banana River B"/>
    <n v="-1"/>
    <m/>
    <m/>
    <n v="641"/>
    <x v="6"/>
    <s v="Golf Course Pond Reuse"/>
    <x v="0"/>
    <m/>
    <n v="22.004050426690998"/>
    <n v="0.30100405800000002"/>
  </r>
  <r>
    <n v="1200000"/>
    <n v="1800000"/>
    <n v="1800000"/>
    <x v="0"/>
    <x v="1"/>
    <s v="BR3-5, BR-7"/>
    <s v="62-304.520 (10), F.A.C."/>
    <n v="0.59"/>
    <n v="0.64"/>
    <s v="Brevard County"/>
    <n v="8.0708736951000002E-4"/>
    <n v="3876.4833758832001"/>
    <n v="11.042145965221399"/>
    <n v="1.9386751927577299"/>
    <n v="8.9119765408300008E-3"/>
    <n v="1.56468026166E-3"/>
    <n v="3.1286607707985699"/>
    <n v="1340"/>
    <s v="Residential, High density; Multiple Dwelling Units, High Rise &lt;Three stories or more&gt;"/>
    <n v="1340"/>
    <s v="Brevard County"/>
    <s v="Brevard County"/>
    <m/>
    <m/>
    <m/>
    <n v="0"/>
    <n v="1"/>
    <n v="8.9119765408300008E-3"/>
    <n v="1.56468026166E-3"/>
    <n v="1326.1561444456599"/>
    <m/>
    <n v="-1"/>
    <n v="-1"/>
    <n v="-1"/>
    <n v="-1"/>
    <n v="0"/>
    <m/>
    <m/>
    <s v="Banana River B"/>
    <n v="-1"/>
    <m/>
    <m/>
    <n v="641"/>
    <x v="6"/>
    <s v="Golf Course Pond Reuse"/>
    <x v="0"/>
    <m/>
    <n v="26.369793838167201"/>
    <n v="1.0755524286"/>
  </r>
  <r>
    <n v="1200000"/>
    <n v="1800000"/>
    <n v="1800000"/>
    <x v="0"/>
    <x v="1"/>
    <s v="BR3-5, BR-7"/>
    <s v="62-304.520 (10), F.A.C."/>
    <n v="0.59"/>
    <n v="0.64"/>
    <s v="Brevard County"/>
    <n v="4.337236846123E-2"/>
    <n v="3876.4833758832001"/>
    <n v="11.042145965221399"/>
    <n v="1.9386751927577299"/>
    <n v="0.47892402340637003"/>
    <n v="8.4084934786950005E-2"/>
    <n v="168.13226531267301"/>
    <n v="1200"/>
    <s v="Residential, Medium Density-Two-five dwellingunits per acre"/>
    <n v="1200"/>
    <s v="Brevard County"/>
    <s v="Brevard County"/>
    <m/>
    <m/>
    <m/>
    <n v="0"/>
    <n v="1"/>
    <n v="0.47892402340637003"/>
    <n v="8.4084934786950005E-2"/>
    <n v="336.46423816032598"/>
    <m/>
    <n v="-1"/>
    <n v="-1"/>
    <n v="-1"/>
    <n v="-1"/>
    <n v="0"/>
    <m/>
    <m/>
    <s v="Banana River B"/>
    <n v="-1"/>
    <m/>
    <m/>
    <n v="641"/>
    <x v="6"/>
    <s v="Golf Course Pond Reuse"/>
    <x v="0"/>
    <m/>
    <n v="61.470810578416199"/>
    <n v="0.27288259380000002"/>
  </r>
  <r>
    <n v="1200000"/>
    <n v="1800000"/>
    <n v="1800000"/>
    <x v="0"/>
    <x v="1"/>
    <s v="BR3-5, BR-7"/>
    <s v="62-304.520 (10), F.A.C."/>
    <n v="0.59"/>
    <n v="0.64"/>
    <s v="Brevard County"/>
    <n v="0.61776345366790997"/>
    <n v="3834.2268847675"/>
    <n v="9.5302582743592694"/>
    <n v="1.4007164562953001"/>
    <n v="5.8874452659153897"/>
    <n v="0.86531143565045998"/>
    <n v="2368.6452424803301"/>
    <n v="1200"/>
    <s v="Residential, Medium Density-Two-five dwellingunits per acre"/>
    <n v="1200"/>
    <s v="Brevard County"/>
    <s v="Brevard County"/>
    <m/>
    <m/>
    <m/>
    <n v="0"/>
    <n v="1"/>
    <n v="5.8874452659153897"/>
    <n v="0.86531143565045998"/>
    <n v="2368.6452424803301"/>
    <m/>
    <n v="-1"/>
    <n v="-1"/>
    <n v="-1"/>
    <n v="-1"/>
    <n v="0"/>
    <m/>
    <m/>
    <s v="Banana River B"/>
    <n v="-1"/>
    <m/>
    <m/>
    <n v="641"/>
    <x v="6"/>
    <s v="Golf Course Pond Reuse"/>
    <x v="0"/>
    <m/>
    <n v="200"/>
    <n v="1.9210423701999999"/>
  </r>
  <r>
    <n v="1200000"/>
    <n v="1800000"/>
    <n v="1800000"/>
    <x v="0"/>
    <x v="1"/>
    <s v="BR3-5, BR-7"/>
    <s v="62-304.520 (10), F.A.C."/>
    <n v="0.59"/>
    <n v="0.64"/>
    <s v="Brevard County"/>
    <n v="0.57130988859999998"/>
    <n v="3836.5607420756301"/>
    <n v="9.53563821750841"/>
    <n v="1.4014928304096499"/>
    <n v="5.4478044077746501"/>
    <n v="0.80068671281504"/>
    <n v="2191.8650901623701"/>
    <n v="1200"/>
    <s v="Residential, Medium Density-Two-five dwellingunits per acre"/>
    <n v="1200"/>
    <s v="Brevard County"/>
    <s v="Brevard County"/>
    <m/>
    <m/>
    <m/>
    <n v="0"/>
    <n v="1"/>
    <n v="5.4478044077746501"/>
    <n v="0.80068671281504"/>
    <n v="2293.2377146119402"/>
    <m/>
    <n v="-1"/>
    <n v="-1"/>
    <n v="-1"/>
    <n v="-1"/>
    <n v="0"/>
    <m/>
    <m/>
    <s v="Banana River B"/>
    <n v="-1"/>
    <m/>
    <m/>
    <n v="641"/>
    <x v="6"/>
    <s v="Golf Course Pond Reuse"/>
    <x v="0"/>
    <m/>
    <n v="192.510015611688"/>
    <n v="1.8598846023"/>
  </r>
  <r>
    <n v="1200000"/>
    <n v="1800000"/>
    <n v="1800000"/>
    <x v="0"/>
    <x v="1"/>
    <s v="BR3-5, BR-7"/>
    <s v="62-304.520 (10), F.A.C."/>
    <n v="0.59"/>
    <n v="0.64"/>
    <s v="Brevard County"/>
    <n v="0.61776345378298003"/>
    <n v="3836.4061271826499"/>
    <n v="9.5352835378690592"/>
    <n v="1.4014417106747601"/>
    <n v="5.8905496911539901"/>
    <n v="0.86575947146196996"/>
    <n v="2369.9914992425402"/>
    <n v="1200"/>
    <s v="Residential, Medium Density-Two-five dwellingunits per acre"/>
    <n v="1200"/>
    <s v="Brevard County"/>
    <s v="Brevard County"/>
    <m/>
    <m/>
    <m/>
    <n v="0"/>
    <n v="1"/>
    <n v="5.8905496911539901"/>
    <n v="0.86575947146196996"/>
    <n v="2369.9914992425402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8626"/>
    <n v="1.9221342249"/>
  </r>
  <r>
    <n v="1200000"/>
    <n v="1800000"/>
    <n v="1800000"/>
    <x v="0"/>
    <x v="1"/>
    <s v="BR3-5, BR-7"/>
    <s v="62-304.520 (10), F.A.C."/>
    <n v="0.59"/>
    <n v="0.64"/>
    <s v="Brevard County"/>
    <n v="0.61776345373694996"/>
    <n v="3836.5607416468602"/>
    <n v="9.5356382164427202"/>
    <n v="1.4014928302530201"/>
    <n v="5.8907687981757402"/>
    <n v="0.86579105120468003"/>
    <n v="2370.0870142313702"/>
    <n v="1200"/>
    <s v="Residential, Medium Density-Two-five dwellingunits per acre"/>
    <n v="1200"/>
    <s v="Brevard County"/>
    <s v="Brevard County"/>
    <m/>
    <m/>
    <m/>
    <n v="0"/>
    <n v="1"/>
    <n v="5.8907687981757402"/>
    <n v="0.86579105120468003"/>
    <n v="2370.0870142313702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117499"/>
    <n v="1.9222116904"/>
  </r>
  <r>
    <n v="1200000"/>
    <n v="1800000"/>
    <n v="1800000"/>
    <x v="0"/>
    <x v="1"/>
    <s v="BR3-5, BR-7"/>
    <s v="62-304.520 (10), F.A.C."/>
    <n v="0.59"/>
    <n v="0.64"/>
    <s v="Brevard County"/>
    <n v="0.61776345371394004"/>
    <n v="3834.9591234170198"/>
    <n v="9.5319610256652201"/>
    <n v="1.4009627229364101"/>
    <n v="5.8884971638816097"/>
    <n v="0.86546357024567999"/>
    <n v="2369.0975929338802"/>
    <n v="1200"/>
    <s v="Residential, Medium Density-Two-five dwellingunits per acre"/>
    <n v="1200"/>
    <s v="Brevard County"/>
    <s v="Brevard County"/>
    <m/>
    <m/>
    <m/>
    <n v="0"/>
    <n v="1"/>
    <n v="5.8884971638816097"/>
    <n v="0.86546357024567999"/>
    <n v="2369.0975929338802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0745001"/>
    <n v="1.92140924"/>
  </r>
  <r>
    <n v="1200000"/>
    <n v="1800000"/>
    <n v="1800000"/>
    <x v="0"/>
    <x v="1"/>
    <s v="BR3-5, BR-7"/>
    <s v="62-304.520 (10), F.A.C."/>
    <n v="0.59"/>
    <n v="0.64"/>
    <s v="Brevard County"/>
    <n v="0.61776345359886997"/>
    <n v="3830.7257813890301"/>
    <n v="9.5221877397494303"/>
    <n v="1.39955180977686"/>
    <n v="5.88245958392445"/>
    <n v="0.86459195949830003"/>
    <n v="2366.4823885011201"/>
    <n v="1200"/>
    <s v="Residential, Medium Density-Two-five dwellingunits per acre"/>
    <n v="1200"/>
    <s v="Brevard County"/>
    <s v="Brevard County"/>
    <m/>
    <m/>
    <m/>
    <n v="0"/>
    <n v="1"/>
    <n v="5.88245958392445"/>
    <n v="0.86459195949830003"/>
    <n v="2366.4823885011201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8882399"/>
    <n v="1.9192882307000001"/>
  </r>
  <r>
    <n v="1200000"/>
    <n v="1800000"/>
    <n v="1800000"/>
    <x v="0"/>
    <x v="1"/>
    <s v="BR3-5, BR-7"/>
    <s v="62-304.520 (10), F.A.C."/>
    <n v="0.59"/>
    <n v="0.64"/>
    <s v="Brevard County"/>
    <n v="0.61776345378298003"/>
    <n v="3833.5050461133101"/>
    <n v="9.5286552293823306"/>
    <n v="1.40048736073578"/>
    <n v="5.8864549644104898"/>
    <n v="0.86516990894754997"/>
    <n v="2368.1993173814399"/>
    <n v="1200"/>
    <s v="Residential, Medium Density-Two-five dwellingunits per acre"/>
    <n v="1200"/>
    <s v="Brevard County"/>
    <s v="Brevard County"/>
    <m/>
    <m/>
    <m/>
    <n v="0"/>
    <n v="1"/>
    <n v="5.8864549644104898"/>
    <n v="0.86516990894754997"/>
    <n v="2368.1993173814399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8626"/>
    <n v="1.9206807116"/>
  </r>
  <r>
    <n v="1200000"/>
    <n v="1800000"/>
    <n v="1800000"/>
    <x v="0"/>
    <x v="1"/>
    <s v="BR3-5, BR-7"/>
    <s v="62-304.520 (10), F.A.C."/>
    <n v="0.59"/>
    <n v="0.64"/>
    <s v="Brevard County"/>
    <n v="0.59258849199921004"/>
    <n v="3836.5607420756301"/>
    <n v="9.53563821750841"/>
    <n v="1.4014928304096499"/>
    <n v="5.6507094715633404"/>
    <n v="0.83050852292015998"/>
    <n v="2273.50174460997"/>
    <n v="1200"/>
    <s v="Residential, Medium Density-Two-five dwellingunits per acre"/>
    <n v="1200"/>
    <s v="Brevard County"/>
    <s v="Brevard County"/>
    <m/>
    <m/>
    <m/>
    <n v="0"/>
    <n v="1"/>
    <n v="5.6507094715633404"/>
    <n v="0.83050852292015998"/>
    <n v="2364.84515355759"/>
    <m/>
    <n v="-1"/>
    <n v="-1"/>
    <n v="-1"/>
    <n v="-1"/>
    <n v="0"/>
    <m/>
    <m/>
    <s v="Banana River B"/>
    <n v="-1"/>
    <m/>
    <m/>
    <n v="641"/>
    <x v="6"/>
    <s v="Golf Course Pond Reuse"/>
    <x v="0"/>
    <m/>
    <n v="195.954473723815"/>
    <n v="1.9179603840999999"/>
  </r>
  <r>
    <n v="1200000"/>
    <n v="1800000"/>
    <n v="1800000"/>
    <x v="0"/>
    <x v="1"/>
    <s v="BR3-5, BR-7"/>
    <s v="62-304.520 (10), F.A.C."/>
    <n v="0.59"/>
    <n v="0.64"/>
    <s v="Brevard County"/>
    <n v="0.61776345327668003"/>
    <n v="3833.50504782702"/>
    <n v="9.5286552336419703"/>
    <n v="1.40048736136185"/>
    <n v="5.8864549622176101"/>
    <n v="0.86516990862525001"/>
    <n v="2368.19931649922"/>
    <n v="1200"/>
    <s v="Residential, Medium Density-Two-five dwellingunits per acre"/>
    <n v="1200"/>
    <s v="Brevard County"/>
    <s v="Brevard County"/>
    <m/>
    <m/>
    <m/>
    <n v="0"/>
    <n v="1"/>
    <n v="5.8864549622176101"/>
    <n v="0.86516990862525001"/>
    <n v="2368.19931649922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3667001"/>
    <n v="1.9206807108999999"/>
  </r>
  <r>
    <n v="1200000"/>
    <n v="1800000"/>
    <n v="1800000"/>
    <x v="0"/>
    <x v="1"/>
    <s v="BR3-5, BR-7"/>
    <s v="62-304.520 (10), F.A.C."/>
    <n v="0.59"/>
    <n v="0.64"/>
    <s v="Brevard County"/>
    <n v="0.50747407803130995"/>
    <n v="3836.4061278972399"/>
    <n v="9.5352835396451407"/>
    <n v="1.4014417109357999"/>
    <n v="4.8389092230486304"/>
    <n v="0.71119534017177999"/>
    <n v="1946.8766627083501"/>
    <n v="1200"/>
    <s v="Residential, Medium Density-Two-five dwellingunits per acre"/>
    <n v="1200"/>
    <s v="Brevard County"/>
    <s v="Brevard County"/>
    <m/>
    <m/>
    <m/>
    <n v="0"/>
    <n v="1"/>
    <n v="4.8389092230486304"/>
    <n v="0.71119534017177999"/>
    <n v="2018.08534924375"/>
    <m/>
    <n v="-1"/>
    <n v="-1"/>
    <n v="-1"/>
    <n v="-1"/>
    <n v="0"/>
    <m/>
    <m/>
    <s v="Banana River B"/>
    <n v="-1"/>
    <m/>
    <m/>
    <n v="641"/>
    <x v="6"/>
    <s v="Golf Course Pond Reuse"/>
    <x v="0"/>
    <m/>
    <n v="182.17664121392099"/>
    <n v="1.6367277772"/>
  </r>
  <r>
    <n v="1200000"/>
    <n v="1800000"/>
    <n v="1800000"/>
    <x v="0"/>
    <x v="1"/>
    <s v="BR3-5, BR-7"/>
    <s v="62-304.520 (10), F.A.C."/>
    <n v="0.59"/>
    <n v="0.64"/>
    <s v="Natural Lands"/>
    <n v="7.3114473238100001E-3"/>
    <n v="3769.6613447366199"/>
    <n v="7.5166873999012997"/>
    <n v="1.02487365019919"/>
    <n v="5.4957863973930002E-2"/>
    <n v="7.4933097069899996E-3"/>
    <n v="27.561680350648299"/>
    <n v="3100"/>
    <s v="Herbaceous Dry Prairie"/>
    <n v="3100"/>
    <s v="US Air Force                                  Brevard County"/>
    <s v="US Air Force"/>
    <m/>
    <m/>
    <s v="Natural Lands"/>
    <n v="0"/>
    <n v="1"/>
    <n v="5.4957863973930002E-2"/>
    <n v="7.4933097069899996E-3"/>
    <n v="223.06369621363001"/>
    <m/>
    <n v="-1"/>
    <n v="-1"/>
    <n v="-1"/>
    <n v="-1"/>
    <n v="0"/>
    <m/>
    <m/>
    <s v="Banana River B"/>
    <n v="-1"/>
    <m/>
    <m/>
    <n v="641"/>
    <x v="6"/>
    <s v="Golf Course Pond Reuse"/>
    <x v="0"/>
    <m/>
    <n v="80.546415903531496"/>
    <n v="0.1809113513"/>
  </r>
  <r>
    <n v="1200000"/>
    <n v="1800000"/>
    <n v="1800000"/>
    <x v="0"/>
    <x v="1"/>
    <s v="BR3-5, BR-7"/>
    <s v="62-304.520 (10), F.A.C."/>
    <n v="0.59"/>
    <n v="0.64"/>
    <s v="Brevard County"/>
    <n v="0.61776345359886997"/>
    <n v="3833.5050466845501"/>
    <n v="9.5286552308022099"/>
    <n v="1.4004873609444699"/>
    <n v="5.8864549635333399"/>
    <n v="0.86516990881862998"/>
    <n v="2368.19931702855"/>
    <n v="1200"/>
    <s v="Residential, Medium Density-Two-five dwellingunits per acre"/>
    <n v="1200"/>
    <s v="Brevard County"/>
    <s v="Brevard County"/>
    <m/>
    <m/>
    <m/>
    <n v="0"/>
    <n v="1"/>
    <n v="5.8864549635333399"/>
    <n v="0.86516990881862998"/>
    <n v="2368.19931702855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8882399"/>
    <n v="1.9206807113"/>
  </r>
  <r>
    <n v="1200000"/>
    <n v="1800000"/>
    <n v="1800000"/>
    <x v="0"/>
    <x v="1"/>
    <s v="BR3-5, BR-7"/>
    <s v="62-304.520 (10), F.A.C."/>
    <n v="0.59"/>
    <n v="0.64"/>
    <s v="Brevard County"/>
    <n v="9.3023589655210001E-2"/>
    <n v="3888.2181071755999"/>
    <n v="11.324569385172699"/>
    <n v="1.5332198011379199"/>
    <n v="1.05345209550826"/>
    <n v="0.14262560963229001"/>
    <n v="361.69600569186002"/>
    <n v="1400"/>
    <s v="Commercial and Services"/>
    <n v="1400"/>
    <s v="Brevard County"/>
    <s v="Brevard County"/>
    <m/>
    <m/>
    <m/>
    <n v="0"/>
    <n v="1"/>
    <n v="1.05345209550826"/>
    <n v="0.14262560963229001"/>
    <n v="535.66184852907998"/>
    <m/>
    <n v="-1"/>
    <n v="-1"/>
    <n v="-1"/>
    <n v="-1"/>
    <n v="0"/>
    <m/>
    <m/>
    <s v="Banana River B"/>
    <n v="-1"/>
    <m/>
    <m/>
    <n v="641"/>
    <x v="6"/>
    <s v="Golf Course Pond Reuse"/>
    <x v="0"/>
    <m/>
    <n v="117.50500785137299"/>
    <n v="0.43443783339999997"/>
  </r>
  <r>
    <n v="1200000"/>
    <n v="1800000"/>
    <n v="1800000"/>
    <x v="0"/>
    <x v="1"/>
    <s v="BR3-5, BR-7"/>
    <s v="62-304.520 (10), F.A.C."/>
    <n v="0.59"/>
    <n v="0.64"/>
    <s v="Brevard County"/>
    <n v="1.216864707879E-2"/>
    <n v="3888.2181071755999"/>
    <n v="11.324569385172699"/>
    <n v="1.5332198011379199"/>
    <n v="0.13780468816743999"/>
    <n v="1.8657210654260001E-2"/>
    <n v="47.314353911584703"/>
    <n v="1410"/>
    <s v="Retail Sales and Services"/>
    <n v="1410"/>
    <s v="Brevard County"/>
    <s v="Brevard County"/>
    <m/>
    <m/>
    <m/>
    <n v="0"/>
    <n v="1"/>
    <n v="0.13780468816743999"/>
    <n v="1.8657210654260001E-2"/>
    <n v="801.249681931954"/>
    <m/>
    <n v="-1"/>
    <n v="-1"/>
    <n v="-1"/>
    <n v="-1"/>
    <n v="0"/>
    <m/>
    <m/>
    <s v="Banana River B"/>
    <n v="-1"/>
    <m/>
    <m/>
    <n v="641"/>
    <x v="6"/>
    <s v="Golf Course Pond Reuse"/>
    <x v="0"/>
    <m/>
    <n v="58.937709609132597"/>
    <n v="0.64983753600000005"/>
  </r>
  <r>
    <n v="1200000"/>
    <n v="1800000"/>
    <n v="1800000"/>
    <x v="0"/>
    <x v="1"/>
    <s v="BR3-5, BR-7"/>
    <s v="62-304.520 (10), F.A.C."/>
    <n v="0.59"/>
    <n v="0.64"/>
    <s v="Brevard County"/>
    <n v="0.16406330391245999"/>
    <n v="3888.2181071755999"/>
    <n v="11.324569385172699"/>
    <n v="1.5332198011379199"/>
    <n v="1.85794626871742"/>
    <n v="0.25154510619870002"/>
    <n v="637.913908995508"/>
    <n v="1200"/>
    <s v="Residential, Medium Density-Two-five dwellingunits per acre"/>
    <n v="1200"/>
    <s v="Brevard County"/>
    <s v="Brevard County"/>
    <m/>
    <m/>
    <m/>
    <n v="0"/>
    <n v="1"/>
    <n v="1.85794626871742"/>
    <n v="0.25154510619870002"/>
    <n v="637.913908995508"/>
    <m/>
    <n v="-1"/>
    <n v="-1"/>
    <n v="-1"/>
    <n v="-1"/>
    <n v="0"/>
    <m/>
    <m/>
    <s v="Banana River B"/>
    <n v="-1"/>
    <m/>
    <m/>
    <n v="641"/>
    <x v="6"/>
    <s v="Golf Course Pond Reuse"/>
    <x v="0"/>
    <m/>
    <n v="126.601061273729"/>
    <n v="0.51736732279999997"/>
  </r>
  <r>
    <n v="1200000"/>
    <n v="1800000"/>
    <n v="1800000"/>
    <x v="0"/>
    <x v="1"/>
    <s v="BR3-5, BR-7"/>
    <s v="62-304.520 (10), F.A.C."/>
    <n v="0.59"/>
    <n v="0.64"/>
    <s v="Brevard County"/>
    <n v="0.61776345373694996"/>
    <n v="3830.36859517823"/>
    <n v="9.5213588219451797"/>
    <n v="1.3994319858670601"/>
    <n v="5.8819475101136698"/>
    <n v="0.86451793685919998"/>
    <n v="2366.2617324428602"/>
    <n v="1200"/>
    <s v="Residential, Medium Density-Two-five dwellingunits per acre"/>
    <n v="1200"/>
    <s v="Brevard County"/>
    <s v="Brevard County"/>
    <m/>
    <m/>
    <m/>
    <n v="0"/>
    <n v="1"/>
    <n v="5.8819475101136698"/>
    <n v="0.86451793685919998"/>
    <n v="2366.2617324428602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117499"/>
    <n v="1.9191092721"/>
  </r>
  <r>
    <n v="1200000"/>
    <n v="1800000"/>
    <n v="1800000"/>
    <x v="0"/>
    <x v="1"/>
    <s v="BR3-5, BR-7"/>
    <s v="62-304.520 (10), F.A.C."/>
    <n v="0.59"/>
    <n v="0.64"/>
    <s v="Brevard County"/>
    <n v="0.61776345346078998"/>
    <n v="3833.50504725579"/>
    <n v="9.5286552322220892"/>
    <n v="1.4004873611531601"/>
    <n v="5.88645496309476"/>
    <n v="0.86516990875416999"/>
    <n v="2368.1993168521099"/>
    <n v="1200"/>
    <s v="Residential, Medium Density-Two-five dwellingunits per acre"/>
    <n v="1200"/>
    <s v="Brevard County"/>
    <s v="Brevard County"/>
    <m/>
    <m/>
    <m/>
    <n v="0"/>
    <n v="1"/>
    <n v="5.88645496309476"/>
    <n v="0.86516990875416999"/>
    <n v="2368.1993168521099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6647199"/>
    <n v="1.9206807111999999"/>
  </r>
  <r>
    <n v="1200000"/>
    <n v="1800000"/>
    <n v="1800000"/>
    <x v="0"/>
    <x v="1"/>
    <s v="BR3-5, BR-7"/>
    <s v="62-304.520 (10), F.A.C."/>
    <n v="0.59"/>
    <n v="0.64"/>
    <s v="Brevard County"/>
    <n v="0.61776345346078998"/>
    <n v="3836.7420279801099"/>
    <n v="9.5360566814463699"/>
    <n v="1.40155323940926"/>
    <n v="5.8910273079281703"/>
    <n v="0.86582836938662"/>
    <n v="2370.1990052431502"/>
    <n v="1200"/>
    <s v="Residential, Medium Density-Two-five dwellingunits per acre"/>
    <n v="1200"/>
    <s v="Brevard County"/>
    <s v="Brevard County"/>
    <m/>
    <m/>
    <m/>
    <n v="0"/>
    <n v="1"/>
    <n v="5.8910273079281703"/>
    <n v="0.86582836938662"/>
    <n v="2370.1990052431502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6647199"/>
    <n v="1.9223025184"/>
  </r>
  <r>
    <n v="1200000"/>
    <n v="1800000"/>
    <n v="1800000"/>
    <x v="0"/>
    <x v="1"/>
    <s v="BR3-5, BR-7"/>
    <s v="62-304.520 (10), F.A.C."/>
    <n v="0.59"/>
    <n v="0.64"/>
    <s v="Brevard County"/>
    <n v="0.44363826744307999"/>
    <n v="3836.4061276113998"/>
    <n v="9.5352835389347099"/>
    <n v="1.4014417108313899"/>
    <n v="4.2302166687915497"/>
    <n v="0.62173317251571003"/>
    <n v="1701.97656766155"/>
    <n v="1200"/>
    <s v="Residential, Medium Density-Two-five dwellingunits per acre"/>
    <n v="1200"/>
    <s v="Brevard County"/>
    <s v="Brevard County"/>
    <m/>
    <m/>
    <m/>
    <n v="0"/>
    <n v="1"/>
    <n v="4.2302166687915497"/>
    <n v="0.62173317251571003"/>
    <n v="1743.0254013005499"/>
    <m/>
    <n v="-1"/>
    <n v="-1"/>
    <n v="-1"/>
    <n v="-1"/>
    <n v="0"/>
    <m/>
    <m/>
    <s v="Banana River B"/>
    <n v="-1"/>
    <m/>
    <m/>
    <n v="641"/>
    <x v="6"/>
    <s v="Golf Course Pond Reuse"/>
    <x v="0"/>
    <m/>
    <n v="171.84326681217399"/>
    <n v="1.4136459053999999"/>
  </r>
  <r>
    <n v="1200000"/>
    <n v="80000"/>
    <n v="80000"/>
    <x v="0"/>
    <x v="1"/>
    <s v="BR3-5, BR-7"/>
    <s v="62-304.520 (10), F.A.C."/>
    <n v="0.59"/>
    <n v="0.64"/>
    <s v="US Air Force"/>
    <n v="0.10807606154038001"/>
    <n v="3828.4074065282898"/>
    <n v="7.48501866497518"/>
    <n v="1.0564835332987199"/>
    <n v="0.80895133786680995"/>
    <n v="0.1141805793612"/>
    <n v="413.75919446962803"/>
    <n v="1730"/>
    <s v="Military"/>
    <n v="1730"/>
    <s v="US Air Force                                  Brevard County"/>
    <s v="US Air Force"/>
    <m/>
    <m/>
    <m/>
    <n v="0"/>
    <n v="1"/>
    <n v="0.80895133786680995"/>
    <n v="0.1141805793612"/>
    <n v="413.75919446962803"/>
    <m/>
    <n v="-1"/>
    <n v="-1"/>
    <n v="-1"/>
    <n v="-1"/>
    <n v="0"/>
    <m/>
    <m/>
    <s v="Banana River B"/>
    <n v="-1"/>
    <m/>
    <m/>
    <n v="641"/>
    <x v="6"/>
    <s v="Golf Course Pond Reuse"/>
    <x v="0"/>
    <m/>
    <n v="118.94910804297901"/>
    <n v="0.33557112280000001"/>
  </r>
  <r>
    <n v="1200000"/>
    <n v="81000"/>
    <n v="81000"/>
    <x v="0"/>
    <x v="1"/>
    <s v="BR3-5, BR-7"/>
    <s v="62-304.520 (10), F.A.C."/>
    <n v="0.59"/>
    <n v="0.64"/>
    <s v="US Air Force"/>
    <n v="4.0883772959000002E-4"/>
    <n v="2041.1277483424301"/>
    <n v="0.65953157282416996"/>
    <n v="8.2820701625980001E-2"/>
    <n v="2.6964139083000003E-4"/>
    <n v="3.3860227609999998E-5"/>
    <n v="0.83449003444567005"/>
    <n v="1730"/>
    <s v="Military"/>
    <n v="1730"/>
    <s v="US Air Force                                  Brevard County"/>
    <s v="US Air Force"/>
    <m/>
    <m/>
    <m/>
    <n v="0"/>
    <n v="1"/>
    <n v="2.6964139083000003E-4"/>
    <n v="3.3860227609999998E-5"/>
    <n v="184.33043737346401"/>
    <m/>
    <n v="-1"/>
    <n v="-1"/>
    <n v="-1"/>
    <n v="-1"/>
    <n v="0"/>
    <m/>
    <m/>
    <s v="Banana River B"/>
    <n v="-1"/>
    <m/>
    <m/>
    <n v="641"/>
    <x v="6"/>
    <s v="Golf Course Pond Reuse"/>
    <x v="0"/>
    <m/>
    <n v="18.131798945389502"/>
    <n v="0.14949751610000001"/>
  </r>
  <r>
    <n v="1200000"/>
    <n v="84000"/>
    <n v="84000"/>
    <x v="0"/>
    <x v="1"/>
    <s v="BR3-5, BR-7"/>
    <s v="62-304.520 (10), F.A.C."/>
    <n v="0.59"/>
    <n v="0.64"/>
    <s v="US Air Force"/>
    <n v="4.9310192053569998E-2"/>
    <n v="3874.1771874221399"/>
    <n v="7.2183471121029399"/>
    <n v="0.97800538279698002"/>
    <n v="0.35593808240713998"/>
    <n v="4.8225633255140003E-2"/>
    <n v="191.03642116135299"/>
    <n v="1740"/>
    <s v="Medical and Health Care"/>
    <n v="1740"/>
    <s v="US Air Force                                  Brevard County"/>
    <s v="US Air Force"/>
    <m/>
    <m/>
    <m/>
    <n v="0"/>
    <n v="1"/>
    <n v="0.35593808240713998"/>
    <n v="4.8225633255140003E-2"/>
    <n v="191.03642116135299"/>
    <m/>
    <n v="-1"/>
    <n v="-1"/>
    <n v="-1"/>
    <n v="-1"/>
    <n v="0"/>
    <m/>
    <m/>
    <s v="Banana River B"/>
    <n v="-1"/>
    <m/>
    <m/>
    <n v="641"/>
    <x v="6"/>
    <s v="Golf Course Pond Reuse"/>
    <x v="0"/>
    <m/>
    <n v="64.962149938657603"/>
    <n v="0.1549362702"/>
  </r>
  <r>
    <n v="1200000"/>
    <n v="85000"/>
    <n v="85000"/>
    <x v="0"/>
    <x v="1"/>
    <s v="BR3-5, BR-7"/>
    <s v="62-304.520 (10), F.A.C."/>
    <n v="0.59"/>
    <n v="0.64"/>
    <s v="US Air Force"/>
    <n v="0.11725157759781001"/>
    <n v="3827.0239805748502"/>
    <n v="7.4464026181831802"/>
    <n v="1.0494769912960999"/>
    <n v="0.87310245441050005"/>
    <n v="0.12305283288207999"/>
    <n v="448.72459922708202"/>
    <n v="1730"/>
    <s v="Military"/>
    <n v="1730"/>
    <s v="US Air Force                                  Brevard County"/>
    <s v="US Air Force"/>
    <m/>
    <m/>
    <m/>
    <n v="0"/>
    <n v="1"/>
    <n v="0.87310245441050005"/>
    <n v="0.12305283288207999"/>
    <n v="448.72459922708202"/>
    <m/>
    <n v="-1"/>
    <n v="-1"/>
    <n v="-1"/>
    <n v="-1"/>
    <n v="0"/>
    <m/>
    <m/>
    <s v="Banana River B"/>
    <n v="-1"/>
    <m/>
    <m/>
    <n v="641"/>
    <x v="6"/>
    <s v="Golf Course Pond Reuse"/>
    <x v="0"/>
    <m/>
    <n v="88.058901067325905"/>
    <n v="0.3639291154"/>
  </r>
  <r>
    <n v="1200000"/>
    <n v="91000"/>
    <n v="91000"/>
    <x v="0"/>
    <x v="1"/>
    <s v="BR3-5, BR-7"/>
    <s v="62-304.520 (10), F.A.C."/>
    <n v="0.59"/>
    <n v="0.64"/>
    <s v="US Air Force"/>
    <n v="4.3085836271700003E-3"/>
    <n v="3830.8883089475698"/>
    <n v="7.4859632025656202"/>
    <n v="1.06401249393907"/>
    <n v="3.2253898488189998E-2"/>
    <n v="4.58438681049E-3"/>
    <n v="16.505702645459898"/>
    <n v="1730"/>
    <s v="Military"/>
    <n v="1730"/>
    <s v="US Air Force                                  Brevard County"/>
    <s v="US Air Force"/>
    <m/>
    <m/>
    <m/>
    <n v="0"/>
    <n v="1"/>
    <n v="3.2253898488189998E-2"/>
    <n v="4.58438681049E-3"/>
    <n v="16.505702645461099"/>
    <m/>
    <n v="-1"/>
    <n v="-1"/>
    <n v="-1"/>
    <n v="-1"/>
    <n v="0"/>
    <m/>
    <m/>
    <s v="Banana River B"/>
    <n v="-1"/>
    <m/>
    <m/>
    <n v="641"/>
    <x v="6"/>
    <s v="Golf Course Pond Reuse"/>
    <x v="0"/>
    <m/>
    <n v="27.5653339496724"/>
    <n v="1.3386620199999999E-2"/>
  </r>
  <r>
    <n v="1200000"/>
    <n v="96000"/>
    <n v="96000"/>
    <x v="0"/>
    <x v="1"/>
    <s v="BR3-5, BR-7"/>
    <s v="62-304.520 (10), F.A.C."/>
    <n v="0.59"/>
    <n v="0.64"/>
    <s v="US Air Force"/>
    <n v="0.25551763138554001"/>
    <n v="3825.1832612538001"/>
    <n v="7.5040787405495299"/>
    <n v="1.0488590413368799"/>
    <n v="1.9174244255158499"/>
    <n v="0.26800197789970998"/>
    <n v="977.40176653121296"/>
    <n v="1730"/>
    <s v="Military"/>
    <n v="1730"/>
    <s v="US Air Force                                  Brevard County"/>
    <s v="US Air Force"/>
    <m/>
    <m/>
    <m/>
    <n v="0"/>
    <n v="1"/>
    <n v="1.9174244255158499"/>
    <n v="0.26800197789970998"/>
    <n v="977.40176653121296"/>
    <m/>
    <n v="-1"/>
    <n v="-1"/>
    <n v="-1"/>
    <n v="-1"/>
    <n v="0"/>
    <m/>
    <m/>
    <s v="Banana River B"/>
    <n v="-1"/>
    <m/>
    <m/>
    <n v="641"/>
    <x v="6"/>
    <s v="Golf Course Pond Reuse"/>
    <x v="0"/>
    <m/>
    <n v="141.87782629827601"/>
    <n v="0.79270216260000004"/>
  </r>
  <r>
    <n v="1200000"/>
    <n v="100000"/>
    <n v="100000"/>
    <x v="0"/>
    <x v="1"/>
    <s v="BR3-5, BR-7"/>
    <s v="62-304.520 (10), F.A.C."/>
    <n v="0.59"/>
    <n v="0.64"/>
    <s v="US Air Force"/>
    <n v="7.02902418768E-3"/>
    <n v="3948.2353693709101"/>
    <n v="7.6027517052243399"/>
    <n v="1.0236870065947401"/>
    <n v="5.3439925629010003E-2"/>
    <n v="7.1955207299699998E-3"/>
    <n v="27.752241909997299"/>
    <n v="1740"/>
    <s v="Medical and Health Care"/>
    <n v="1740"/>
    <s v="US Air Force                                  Brevard County"/>
    <s v="US Air Force"/>
    <m/>
    <m/>
    <m/>
    <n v="0"/>
    <n v="1"/>
    <n v="5.3439925629010003E-2"/>
    <n v="7.1955207299699998E-3"/>
    <n v="43.857491970552601"/>
    <m/>
    <n v="-1"/>
    <n v="-1"/>
    <n v="-1"/>
    <n v="-1"/>
    <n v="0"/>
    <m/>
    <m/>
    <s v="Banana River B"/>
    <n v="-1"/>
    <m/>
    <m/>
    <n v="641"/>
    <x v="6"/>
    <s v="Golf Course Pond Reuse"/>
    <x v="0"/>
    <m/>
    <n v="22.769141650013999"/>
    <n v="3.5569742100000003E-2"/>
  </r>
  <r>
    <n v="1200000"/>
    <n v="1400000"/>
    <n v="1400000"/>
    <x v="0"/>
    <x v="1"/>
    <s v="BR3-5, BR-7"/>
    <s v="62-304.520 (10), F.A.C."/>
    <n v="0.59"/>
    <n v="0.64"/>
    <s v="US Air Force"/>
    <n v="9.761556454466E-2"/>
    <n v="3769.8640268265899"/>
    <n v="7.3336605128191303"/>
    <n v="1.025066074113"/>
    <n v="0.71587941113776998"/>
    <n v="0.10006240352012"/>
    <n v="367.99740523530897"/>
    <n v="1730"/>
    <s v="Military"/>
    <n v="1730"/>
    <s v="US Air Force                                  Brevard County"/>
    <s v="US Air Force"/>
    <m/>
    <m/>
    <m/>
    <n v="0"/>
    <n v="1"/>
    <n v="0.71587941113776998"/>
    <n v="0.10006240352012"/>
    <n v="524.76470952643501"/>
    <m/>
    <n v="-1"/>
    <n v="-1"/>
    <n v="-1"/>
    <n v="-1"/>
    <n v="0"/>
    <m/>
    <m/>
    <s v="Banana River B"/>
    <n v="-1"/>
    <m/>
    <m/>
    <n v="641"/>
    <x v="6"/>
    <s v="Golf Course Pond Reuse"/>
    <x v="0"/>
    <m/>
    <n v="116.673506873598"/>
    <n v="0.42559992660000001"/>
  </r>
  <r>
    <n v="1200000"/>
    <n v="1400000"/>
    <n v="1400000"/>
    <x v="0"/>
    <x v="1"/>
    <s v="BR3-5, BR-7"/>
    <s v="62-304.520 (10), F.A.C."/>
    <n v="0.59"/>
    <n v="0.64"/>
    <s v="US Air Force"/>
    <n v="6.428253389138E-2"/>
    <n v="3817.0484902439098"/>
    <n v="7.7134081367609602"/>
    <n v="1.04979217346694"/>
    <n v="0.49583741996940001"/>
    <n v="6.7483300969789994E-2"/>
    <n v="245.369548939156"/>
    <n v="1710"/>
    <s v="Educational Facilities"/>
    <n v="1710"/>
    <s v="US Air Force                                  Brevard County"/>
    <s v="US Air Force"/>
    <m/>
    <m/>
    <m/>
    <n v="0"/>
    <n v="1"/>
    <n v="0.49583741996940001"/>
    <n v="6.7483300969789994E-2"/>
    <n v="2357.7402024030698"/>
    <m/>
    <n v="-1"/>
    <n v="-1"/>
    <n v="-1"/>
    <n v="-1"/>
    <n v="0"/>
    <m/>
    <m/>
    <s v="Banana River B"/>
    <n v="-1"/>
    <m/>
    <m/>
    <n v="641"/>
    <x v="6"/>
    <s v="Golf Course Pond Reuse"/>
    <x v="0"/>
    <m/>
    <n v="82.250693187051695"/>
    <n v="1.9121980555"/>
  </r>
  <r>
    <n v="1200000"/>
    <n v="1400000"/>
    <n v="1400000"/>
    <x v="0"/>
    <x v="1"/>
    <s v="BR3-5, BR-7"/>
    <s v="62-304.520 (10), F.A.C."/>
    <n v="0.59"/>
    <n v="0.64"/>
    <s v="US Air Force"/>
    <n v="1.481658502115E-2"/>
    <n v="3807.7254675598201"/>
    <n v="8.1670374263712908"/>
    <n v="1.0945377151245601"/>
    <n v="0.12100760439876"/>
    <n v="1.6217311115000001E-2"/>
    <n v="56.417488127305802"/>
    <n v="1710"/>
    <s v="Educational Facilities"/>
    <n v="1710"/>
    <s v="US Air Force                                  Brevard County"/>
    <s v="US Air Force"/>
    <m/>
    <m/>
    <m/>
    <n v="0"/>
    <n v="1"/>
    <n v="0.12100760439876"/>
    <n v="1.6217311115000001E-2"/>
    <n v="2283.85630596276"/>
    <m/>
    <n v="-1"/>
    <n v="-1"/>
    <n v="-1"/>
    <n v="-1"/>
    <n v="0"/>
    <m/>
    <m/>
    <s v="Banana River B"/>
    <n v="-1"/>
    <m/>
    <m/>
    <n v="641"/>
    <x v="6"/>
    <s v="Golf Course Pond Reuse"/>
    <x v="0"/>
    <m/>
    <n v="42.7474018490257"/>
    <n v="1.8522759982999999"/>
  </r>
  <r>
    <n v="1200000"/>
    <n v="1400000"/>
    <n v="1400000"/>
    <x v="0"/>
    <x v="1"/>
    <s v="BR3-5, BR-7"/>
    <s v="62-304.520 (10), F.A.C."/>
    <n v="0.59"/>
    <n v="0.64"/>
    <s v="US Air Force"/>
    <n v="8.2741632144369998E-2"/>
    <n v="3830.4108222719701"/>
    <n v="7.5938343783029998"/>
    <n v="1.03941030675308"/>
    <n v="0.62832625069488002"/>
    <n v="8.6002505248439998E-2"/>
    <n v="316.93444321827599"/>
    <n v="1730"/>
    <s v="Military"/>
    <n v="1730"/>
    <s v="US Air Force                                  Brevard County"/>
    <s v="US Air Force"/>
    <m/>
    <m/>
    <m/>
    <n v="0"/>
    <n v="1"/>
    <n v="0.62832625069488002"/>
    <n v="8.6002505248439998E-2"/>
    <n v="1040.52595710272"/>
    <m/>
    <n v="-1"/>
    <n v="-1"/>
    <n v="-1"/>
    <n v="-1"/>
    <n v="0"/>
    <m/>
    <m/>
    <s v="Banana River B"/>
    <n v="-1"/>
    <m/>
    <m/>
    <n v="641"/>
    <x v="6"/>
    <s v="Golf Course Pond Reuse"/>
    <x v="0"/>
    <m/>
    <n v="88.456809959132002"/>
    <n v="0.84389777539999999"/>
  </r>
  <r>
    <n v="1200000"/>
    <n v="1400000"/>
    <n v="1400000"/>
    <x v="0"/>
    <x v="1"/>
    <s v="BR3-5, BR-7"/>
    <s v="62-304.520 (10), F.A.C."/>
    <n v="0.59"/>
    <n v="0.64"/>
    <s v="US Air Force"/>
    <n v="8.1141279126790006E-2"/>
    <n v="3648.5153481545699"/>
    <n v="7.0781573483559797"/>
    <n v="0.97122874155253003"/>
    <n v="0.57433074110631999"/>
    <n v="7.8806742414270006E-2"/>
    <n v="296.04520226300201"/>
    <n v="1730"/>
    <s v="Military"/>
    <n v="1730"/>
    <s v="US Air Force                                  Brevard County"/>
    <s v="US Air Force"/>
    <m/>
    <m/>
    <m/>
    <n v="0"/>
    <n v="1"/>
    <n v="0.57433074110631999"/>
    <n v="7.8806742414270006E-2"/>
    <n v="1521.22478046171"/>
    <m/>
    <n v="-1"/>
    <n v="-1"/>
    <n v="-1"/>
    <n v="-1"/>
    <n v="0"/>
    <m/>
    <m/>
    <s v="Banana River B"/>
    <n v="-1"/>
    <m/>
    <m/>
    <n v="641"/>
    <x v="6"/>
    <s v="Golf Course Pond Reuse"/>
    <x v="0"/>
    <m/>
    <n v="94.755160641417007"/>
    <n v="1.233758946"/>
  </r>
  <r>
    <n v="1200000"/>
    <n v="1400000"/>
    <n v="1400000"/>
    <x v="0"/>
    <x v="1"/>
    <s v="BR3-5, BR-7"/>
    <s v="62-304.520 (10), F.A.C."/>
    <n v="0.59"/>
    <n v="0.64"/>
    <s v="US Air Force"/>
    <n v="0.19633448334427001"/>
    <n v="3820.1720536795201"/>
    <n v="7.8817094203068301"/>
    <n v="1.07397903448275"/>
    <n v="1.5474513469055999"/>
    <n v="0.21085911885774999"/>
    <n v="750.03150644538903"/>
    <n v="1710"/>
    <s v="Educational Facilities"/>
    <n v="1710"/>
    <s v="US Air Force                                  Brevard County"/>
    <s v="US Air Force"/>
    <m/>
    <m/>
    <m/>
    <n v="0"/>
    <n v="1"/>
    <n v="1.5474513469055999"/>
    <n v="0.21085911885774999"/>
    <n v="1912.8140196627801"/>
    <m/>
    <n v="-1"/>
    <n v="-1"/>
    <n v="-1"/>
    <n v="-1"/>
    <n v="0"/>
    <m/>
    <m/>
    <s v="Banana River B"/>
    <n v="-1"/>
    <m/>
    <m/>
    <n v="641"/>
    <x v="6"/>
    <s v="Golf Course Pond Reuse"/>
    <x v="0"/>
    <m/>
    <n v="139.28576386946401"/>
    <n v="1.5513495698999999"/>
  </r>
  <r>
    <n v="1200000"/>
    <n v="1400000"/>
    <n v="1400000"/>
    <x v="0"/>
    <x v="1"/>
    <s v="BR3-5, BR-7"/>
    <s v="62-304.520 (10), F.A.C."/>
    <n v="0.59"/>
    <n v="0.64"/>
    <s v="US Air Force"/>
    <n v="7.2044629250000003E-6"/>
    <n v="3845.8103539448198"/>
    <n v="8.0484279805347594"/>
    <n v="1.1314484071370401"/>
    <n v="5.798460099E-5"/>
    <n v="8.1514781007690004E-6"/>
    <n v="2.770699811157E-2"/>
    <n v="1710"/>
    <s v="Educational Facilities"/>
    <n v="1710"/>
    <s v="US Air Force                                  Brevard County"/>
    <s v="US Air Force"/>
    <m/>
    <m/>
    <m/>
    <n v="0"/>
    <n v="1"/>
    <n v="5.798460099E-5"/>
    <n v="8.1514781007690004E-6"/>
    <n v="2.770699811045E-2"/>
    <m/>
    <n v="-1"/>
    <n v="-1"/>
    <n v="-1"/>
    <n v="-1"/>
    <n v="0"/>
    <m/>
    <m/>
    <s v="Banana River B"/>
    <n v="-1"/>
    <m/>
    <m/>
    <n v="641"/>
    <x v="6"/>
    <s v="Golf Course Pond Reuse"/>
    <x v="0"/>
    <m/>
    <n v="2.0262841667795799"/>
    <n v="2.2471199999999999E-5"/>
  </r>
  <r>
    <n v="1200000"/>
    <n v="1400000"/>
    <n v="1400000"/>
    <x v="0"/>
    <x v="1"/>
    <s v="BR3-5, BR-7"/>
    <s v="62-304.520 (10), F.A.C."/>
    <n v="0.59"/>
    <n v="0.64"/>
    <s v="US Air Force"/>
    <n v="2.833364105995E-2"/>
    <n v="3807.76194885109"/>
    <n v="7.7553968101964701"/>
    <n v="1.04447393190474"/>
    <n v="0.21973862949760001"/>
    <n v="2.9593749483060001E-2"/>
    <n v="107.88776030049"/>
    <n v="1730"/>
    <s v="Military"/>
    <n v="1730"/>
    <s v="US Air Force                                  Brevard County"/>
    <s v="US Air Force"/>
    <m/>
    <m/>
    <m/>
    <n v="0"/>
    <n v="1"/>
    <n v="0.21973862949760001"/>
    <n v="2.9593749483060001E-2"/>
    <n v="2352.1459300035799"/>
    <m/>
    <n v="-1"/>
    <n v="-1"/>
    <n v="-1"/>
    <n v="-1"/>
    <n v="0"/>
    <m/>
    <m/>
    <s v="Banana River B"/>
    <n v="-1"/>
    <m/>
    <m/>
    <n v="641"/>
    <x v="6"/>
    <s v="Golf Course Pond Reuse"/>
    <x v="0"/>
    <m/>
    <n v="57.263227485974703"/>
    <n v="1.9076609327"/>
  </r>
  <r>
    <n v="1200000"/>
    <n v="1400000"/>
    <n v="1400000"/>
    <x v="0"/>
    <x v="1"/>
    <s v="BR3-5, BR-7"/>
    <s v="62-304.520 (10), F.A.C."/>
    <n v="0.59"/>
    <n v="0.64"/>
    <s v="US Air Force"/>
    <n v="0.12656554898642"/>
    <n v="3839.35605294264"/>
    <n v="7.9780551152346799"/>
    <n v="1.1106742272024399"/>
    <n v="1.00974692550362"/>
    <n v="0.14057309331094001"/>
    <n v="485.93020659503497"/>
    <n v="1710"/>
    <s v="Educational Facilities"/>
    <n v="1710"/>
    <s v="US Air Force                                  Brevard County"/>
    <s v="US Air Force"/>
    <m/>
    <m/>
    <m/>
    <n v="0"/>
    <n v="1"/>
    <n v="1.00974692550362"/>
    <n v="0.14057309331094001"/>
    <n v="584.75185532925298"/>
    <m/>
    <n v="-1"/>
    <n v="-1"/>
    <n v="-1"/>
    <n v="-1"/>
    <n v="0"/>
    <m/>
    <m/>
    <s v="Banana River B"/>
    <n v="-1"/>
    <m/>
    <m/>
    <n v="641"/>
    <x v="6"/>
    <s v="Golf Course Pond Reuse"/>
    <x v="0"/>
    <m/>
    <n v="125.707033912093"/>
    <n v="0.47425130199999999"/>
  </r>
  <r>
    <n v="1200000"/>
    <n v="1400000"/>
    <n v="1400000"/>
    <x v="0"/>
    <x v="1"/>
    <s v="BR3-5, BR-7"/>
    <s v="62-304.520 (10), F.A.C."/>
    <n v="0.59"/>
    <n v="0.64"/>
    <s v="US Air Force"/>
    <n v="0.19839830734043001"/>
    <n v="3822.9752950105699"/>
    <n v="7.87153428805376"/>
    <n v="1.07597598493325"/>
    <n v="1.56169907892204"/>
    <n v="0.21347181414971"/>
    <n v="758.47182753438699"/>
    <n v="1710"/>
    <s v="Educational Facilities"/>
    <n v="1710"/>
    <s v="US Air Force                                  Brevard County"/>
    <s v="US Air Force"/>
    <m/>
    <m/>
    <m/>
    <n v="0"/>
    <n v="1"/>
    <n v="1.56169907892204"/>
    <n v="0.21347181414971"/>
    <n v="1780.0986262660299"/>
    <m/>
    <n v="-1"/>
    <n v="-1"/>
    <n v="-1"/>
    <n v="-1"/>
    <n v="0"/>
    <m/>
    <m/>
    <s v="Banana River B"/>
    <n v="-1"/>
    <m/>
    <m/>
    <n v="641"/>
    <x v="6"/>
    <s v="Golf Course Pond Reuse"/>
    <x v="0"/>
    <m/>
    <n v="135.252545751225"/>
    <n v="1.4437134033000001"/>
  </r>
  <r>
    <n v="1200000"/>
    <n v="1400000"/>
    <n v="1400000"/>
    <x v="0"/>
    <x v="1"/>
    <s v="BR3-5, BR-7"/>
    <s v="62-304.520 (10), F.A.C."/>
    <n v="0.59"/>
    <n v="0.64"/>
    <s v="US Air Force"/>
    <n v="3.0516537733950001E-2"/>
    <n v="3831.7600823556299"/>
    <n v="8.1033975517236492"/>
    <n v="1.11682824796497"/>
    <n v="0.24728763716037999"/>
    <n v="3.4081731371360002E-2"/>
    <n v="116.932051140656"/>
    <n v="1710"/>
    <s v="Educational Facilities"/>
    <n v="1710"/>
    <s v="US Air Force                                  Brevard County"/>
    <s v="US Air Force"/>
    <m/>
    <m/>
    <m/>
    <n v="0"/>
    <n v="1"/>
    <n v="0.24728763716037999"/>
    <n v="3.4081731371360002E-2"/>
    <n v="526.91997946623496"/>
    <m/>
    <n v="-1"/>
    <n v="-1"/>
    <n v="-1"/>
    <n v="-1"/>
    <n v="0"/>
    <m/>
    <m/>
    <s v="Banana River B"/>
    <n v="-1"/>
    <m/>
    <m/>
    <n v="641"/>
    <x v="6"/>
    <s v="Golf Course Pond Reuse"/>
    <x v="0"/>
    <m/>
    <n v="63.039659606049099"/>
    <n v="0.42734791519999998"/>
  </r>
  <r>
    <n v="1200000"/>
    <n v="1800000"/>
    <n v="1800000"/>
    <x v="0"/>
    <x v="1"/>
    <s v="BR3-5, BR-7"/>
    <s v="62-304.520 (10), F.A.C."/>
    <n v="0.59"/>
    <n v="0.64"/>
    <s v="US Air Force"/>
    <n v="0.61776345378298003"/>
    <n v="3926.8931051086001"/>
    <n v="7.1553121916679796"/>
    <n v="0.95964700022414995"/>
    <n v="4.42029037242028"/>
    <n v="0.59283484527093999"/>
    <n v="2425.8910472484599"/>
    <n v="1400"/>
    <s v="Commercial and Services"/>
    <n v="1400"/>
    <s v="US Air Force                                  Brevard County"/>
    <s v="US Air Force"/>
    <m/>
    <m/>
    <m/>
    <n v="0"/>
    <n v="1"/>
    <n v="4.42029037242028"/>
    <n v="0.59283484527093999"/>
    <n v="2425.8910472484599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8626"/>
    <n v="1.9674704356999999"/>
  </r>
  <r>
    <n v="1200000"/>
    <n v="1800000"/>
    <n v="1800000"/>
    <x v="0"/>
    <x v="1"/>
    <s v="BR3-5, BR-7"/>
    <s v="62-304.520 (10), F.A.C."/>
    <n v="0.59"/>
    <n v="0.64"/>
    <s v="US Air Force"/>
    <n v="0.61776345373694996"/>
    <n v="3773.4421981795599"/>
    <n v="7.37217668951401"/>
    <n v="1.0181859607385899"/>
    <n v="4.5542613332732396"/>
    <n v="0.62899807565235"/>
    <n v="2331.0946848241701"/>
    <n v="1820"/>
    <s v="Golf Course"/>
    <n v="1820"/>
    <s v="US Air Force                                  Brevard County"/>
    <s v="US Air Force"/>
    <m/>
    <m/>
    <m/>
    <n v="0"/>
    <n v="1"/>
    <n v="4.5542613332732396"/>
    <n v="0.62899807565235"/>
    <n v="2331.0946848241701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117499"/>
    <n v="1.8905877411000001"/>
  </r>
  <r>
    <n v="1200000"/>
    <n v="1800000"/>
    <n v="1800000"/>
    <x v="0"/>
    <x v="1"/>
    <s v="BR3-5, BR-7"/>
    <s v="62-304.520 (10), F.A.C."/>
    <n v="0.59"/>
    <n v="0.64"/>
    <s v="US Air Force"/>
    <n v="0.61487729257207002"/>
    <n v="3928.6003155868402"/>
    <n v="7.1659810869790403"/>
    <n v="0.96115025114747998"/>
    <n v="4.4061990493843997"/>
    <n v="0.59098946418053"/>
    <n v="2415.6071256458499"/>
    <n v="1400"/>
    <s v="Commercial and Services"/>
    <n v="1400"/>
    <s v="US Air Force                                  Brevard County"/>
    <s v="US Air Force"/>
    <m/>
    <m/>
    <m/>
    <n v="0"/>
    <n v="1"/>
    <n v="4.4061990493843997"/>
    <n v="0.59098946418053"/>
    <n v="2426.9456977720301"/>
    <m/>
    <n v="-1"/>
    <n v="-1"/>
    <n v="-1"/>
    <n v="-1"/>
    <n v="0"/>
    <m/>
    <m/>
    <s v="Banana River B"/>
    <n v="-1"/>
    <m/>
    <m/>
    <n v="641"/>
    <x v="6"/>
    <s v="Golf Course Pond Reuse"/>
    <x v="0"/>
    <m/>
    <n v="197.48939222077399"/>
    <n v="1.9683257889000001"/>
  </r>
  <r>
    <n v="1200000"/>
    <n v="1800000"/>
    <n v="1800000"/>
    <x v="0"/>
    <x v="1"/>
    <s v="BR3-5, BR-7"/>
    <s v="62-304.520 (10), F.A.C."/>
    <n v="0.59"/>
    <n v="0.64"/>
    <s v="US Air Force"/>
    <n v="0.32996945228121999"/>
    <n v="3775.9475820042398"/>
    <n v="7.3770712908415996"/>
    <n v="1.01886003054078"/>
    <n v="2.4342081732785701"/>
    <n v="0.33619268622877002"/>
    <n v="1245.94735547656"/>
    <n v="1820"/>
    <s v="Golf Course"/>
    <n v="1820"/>
    <s v="US Air Force                                  Brevard County"/>
    <s v="US Air Force"/>
    <m/>
    <m/>
    <m/>
    <n v="0"/>
    <n v="1"/>
    <n v="2.4342081732785701"/>
    <n v="0.33619268622877002"/>
    <n v="2332.6424193886401"/>
    <m/>
    <n v="-1"/>
    <n v="-1"/>
    <n v="-1"/>
    <n v="-1"/>
    <n v="0"/>
    <m/>
    <m/>
    <s v="Banana River B"/>
    <n v="-1"/>
    <m/>
    <m/>
    <n v="641"/>
    <x v="6"/>
    <s v="Golf Course Pond Reuse"/>
    <x v="0"/>
    <m/>
    <n v="156.71600873563699"/>
    <n v="1.8918430003"/>
  </r>
  <r>
    <n v="1200000"/>
    <n v="1800000"/>
    <n v="1800000"/>
    <x v="0"/>
    <x v="1"/>
    <s v="BR3-5, BR-7"/>
    <s v="62-304.520 (10), F.A.C."/>
    <n v="0.59"/>
    <n v="0.64"/>
    <s v="US Air Force"/>
    <n v="0.46385535682069001"/>
    <n v="3775.9475824262399"/>
    <n v="7.3770712916660601"/>
    <n v="1.01886003065465"/>
    <n v="3.4218940362874202"/>
    <n v="0.47260368306965"/>
    <n v="1751.49351318254"/>
    <n v="1820"/>
    <s v="Golf Course"/>
    <n v="1820"/>
    <s v="US Air Force                                  Brevard County"/>
    <s v="US Air Force"/>
    <m/>
    <m/>
    <m/>
    <n v="0"/>
    <n v="1"/>
    <n v="3.4218940362874202"/>
    <n v="0.47260368306965"/>
    <n v="2332.6424192148402"/>
    <m/>
    <n v="-1"/>
    <n v="-1"/>
    <n v="-1"/>
    <n v="-1"/>
    <n v="0"/>
    <m/>
    <m/>
    <s v="Banana River B"/>
    <n v="-1"/>
    <m/>
    <m/>
    <n v="641"/>
    <x v="6"/>
    <s v="Golf Course Pond Reuse"/>
    <x v="0"/>
    <m/>
    <n v="168.78517166975101"/>
    <n v="1.8918430002"/>
  </r>
  <r>
    <n v="1200000"/>
    <n v="1800000"/>
    <n v="1800000"/>
    <x v="0"/>
    <x v="1"/>
    <s v="BR3-5, BR-7"/>
    <s v="62-304.520 (10), F.A.C."/>
    <n v="0.59"/>
    <n v="0.64"/>
    <s v="US Air Force"/>
    <n v="0.31426843740480997"/>
    <n v="3578.2288388369798"/>
    <n v="6.7566975448098203"/>
    <n v="0.88272902662966002"/>
    <n v="2.1234167794243199"/>
    <n v="0.27741387185076999"/>
    <n v="1124.52438585813"/>
    <n v="1400"/>
    <s v="Commercial and Services"/>
    <n v="1400"/>
    <s v="US Air Force                                  Brevard County"/>
    <s v="US Air Force"/>
    <m/>
    <m/>
    <m/>
    <n v="0"/>
    <n v="1"/>
    <n v="2.1234167794243199"/>
    <n v="0.27741387185076999"/>
    <n v="1140.0912776142"/>
    <m/>
    <n v="-1"/>
    <n v="-1"/>
    <n v="-1"/>
    <n v="-1"/>
    <n v="0"/>
    <m/>
    <m/>
    <s v="Banana River B"/>
    <n v="-1"/>
    <m/>
    <m/>
    <n v="641"/>
    <x v="6"/>
    <s v="Golf Course Pond Reuse"/>
    <x v="0"/>
    <m/>
    <n v="156.42494507939699"/>
    <n v="0.92464823809999996"/>
  </r>
  <r>
    <n v="1200000"/>
    <n v="1800000"/>
    <n v="1800000"/>
    <x v="0"/>
    <x v="1"/>
    <s v="BR3-5, BR-7"/>
    <s v="62-304.520 (10), F.A.C."/>
    <n v="0.59"/>
    <n v="0.64"/>
    <s v="Natural Lands"/>
    <n v="0.28941570026536001"/>
    <n v="3578.2288388369798"/>
    <n v="6.7566975448098203"/>
    <n v="0.88272902662966002"/>
    <n v="1.9554943514124099"/>
    <n v="0.25547563938658002"/>
    <n v="1035.5956051017299"/>
    <n v="3100"/>
    <s v="Herbaceous Dry Prairie"/>
    <n v="3100"/>
    <s v="US Air Force                                  Brevard County"/>
    <s v="US Air Force"/>
    <m/>
    <m/>
    <s v="Natural Lands"/>
    <n v="0"/>
    <n v="1"/>
    <n v="1.9554943514124099"/>
    <n v="0.25547563938658002"/>
    <n v="1062.1602180448399"/>
    <m/>
    <n v="-1"/>
    <n v="-1"/>
    <n v="-1"/>
    <n v="-1"/>
    <n v="0"/>
    <m/>
    <m/>
    <s v="Banana River B"/>
    <n v="-1"/>
    <m/>
    <m/>
    <n v="641"/>
    <x v="6"/>
    <s v="Golf Course Pond Reuse"/>
    <x v="0"/>
    <m/>
    <n v="143.30752326855901"/>
    <n v="0.86144381029999995"/>
  </r>
  <r>
    <n v="1200000"/>
    <n v="1800000"/>
    <n v="1800000"/>
    <x v="0"/>
    <x v="1"/>
    <s v="BR3-5, BR-7"/>
    <s v="62-304.520 (10), F.A.C."/>
    <n v="0.59"/>
    <n v="0.64"/>
    <s v="US Air Force"/>
    <n v="0.61776345366790997"/>
    <n v="3831.0250358365302"/>
    <n v="7.4873339656480598"/>
    <n v="1.06452533688257"/>
    <n v="4.6254012893838201"/>
    <n v="0.65762484862957005"/>
    <n v="2366.6672572266102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6254012893838201"/>
    <n v="0.65762484862957005"/>
    <n v="2366.6672572266102"/>
    <m/>
    <n v="-1"/>
    <n v="-1"/>
    <n v="-1"/>
    <n v="-1"/>
    <n v="0"/>
    <m/>
    <m/>
    <s v="Banana River B"/>
    <n v="-1"/>
    <m/>
    <m/>
    <n v="641"/>
    <x v="6"/>
    <s v="Golf Course Pond Reuse"/>
    <x v="0"/>
    <m/>
    <n v="200"/>
    <n v="1.9194381648000001"/>
  </r>
  <r>
    <n v="1200000"/>
    <n v="1800000"/>
    <n v="1800000"/>
    <x v="0"/>
    <x v="1"/>
    <s v="BR3-5, BR-7"/>
    <s v="62-304.520 (10), F.A.C."/>
    <n v="0.59"/>
    <n v="0.64"/>
    <s v="US Air Force"/>
    <n v="0.61776345366790997"/>
    <n v="3775.6018155053498"/>
    <n v="7.3763957772036797"/>
    <n v="1.0187668555754501"/>
    <n v="4.5568677309467498"/>
    <n v="0.62935693118268998"/>
    <n v="2332.4288172214301"/>
    <n v="1820"/>
    <s v="Golf Course"/>
    <n v="1820"/>
    <s v="US Air Force                                  Brevard County"/>
    <s v="US Air Force"/>
    <m/>
    <m/>
    <m/>
    <n v="0"/>
    <n v="1"/>
    <n v="4.5568677309467498"/>
    <n v="0.62935693118268998"/>
    <n v="2332.4288172214301"/>
    <m/>
    <n v="-1"/>
    <n v="-1"/>
    <n v="-1"/>
    <n v="-1"/>
    <n v="0"/>
    <m/>
    <m/>
    <s v="Banana River B"/>
    <n v="-1"/>
    <m/>
    <m/>
    <n v="641"/>
    <x v="6"/>
    <s v="Golf Course Pond Reuse"/>
    <x v="0"/>
    <m/>
    <n v="200"/>
    <n v="1.8916697625000001"/>
  </r>
  <r>
    <n v="1200000"/>
    <n v="1800000"/>
    <n v="1800000"/>
    <x v="0"/>
    <x v="1"/>
    <s v="BR3-5, BR-7"/>
    <s v="62-304.520 (10), F.A.C."/>
    <n v="0.59"/>
    <n v="0.64"/>
    <s v="US Air Force"/>
    <n v="7.9450480955209998E-2"/>
    <n v="3775.78021568247"/>
    <n v="7.3831149488921204"/>
    <n v="1.01986378622804"/>
    <n v="0.58659203363712997"/>
    <n v="8.1028668324619996E-2"/>
    <n v="299.98755411716502"/>
    <n v="1820"/>
    <s v="Golf Course"/>
    <n v="1820"/>
    <s v="US Air Force                                  Brevard County"/>
    <s v="US Air Force"/>
    <m/>
    <m/>
    <m/>
    <n v="0"/>
    <n v="1"/>
    <n v="0.58659203363712997"/>
    <n v="8.1028668324619996E-2"/>
    <n v="2332.5390267654502"/>
    <m/>
    <n v="-1"/>
    <n v="-1"/>
    <n v="-1"/>
    <n v="-1"/>
    <n v="0"/>
    <m/>
    <m/>
    <s v="Banana River B"/>
    <n v="-1"/>
    <m/>
    <m/>
    <n v="641"/>
    <x v="6"/>
    <s v="Golf Course Pond Reuse"/>
    <x v="0"/>
    <m/>
    <n v="91.345534349466107"/>
    <n v="1.8917591458"/>
  </r>
  <r>
    <n v="1200000"/>
    <n v="1800000"/>
    <n v="1800000"/>
    <x v="0"/>
    <x v="1"/>
    <s v="BR3-5, BR-7"/>
    <s v="62-304.520 (10), F.A.C."/>
    <n v="0.59"/>
    <n v="0.64"/>
    <s v="US Air Force"/>
    <n v="0.61776345355284001"/>
    <n v="3775.6771807382402"/>
    <n v="7.3765430211536902"/>
    <n v="1.0187872242673099"/>
    <n v="4.5569586920290499"/>
    <n v="0.62936951409888997"/>
    <n v="2332.47537467352"/>
    <n v="1820"/>
    <s v="Golf Course"/>
    <n v="1820"/>
    <s v="US Air Force                                  Brevard County"/>
    <s v="US Air Force"/>
    <m/>
    <m/>
    <m/>
    <n v="0"/>
    <n v="1"/>
    <n v="4.5569586920290499"/>
    <n v="0.62936951409888997"/>
    <n v="2332.47537467352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8137301"/>
    <n v="1.8917075219999999"/>
  </r>
  <r>
    <n v="1200000"/>
    <n v="1800000"/>
    <n v="1800000"/>
    <x v="0"/>
    <x v="1"/>
    <s v="BR3-5, BR-7"/>
    <s v="62-304.520 (10), F.A.C."/>
    <n v="0.59"/>
    <n v="0.64"/>
    <s v="US Air Force"/>
    <n v="0.32187553365197002"/>
    <n v="2122.0344736551201"/>
    <n v="0.28700847792395001"/>
    <n v="4.882913735951E-2"/>
    <n v="9.238100699441E-2"/>
    <n v="1.5716904645359998E-2"/>
    <n v="683.03097863563596"/>
    <n v="1820"/>
    <s v="Golf Course"/>
    <n v="1820"/>
    <s v="US Air Force                                  Brevard County"/>
    <s v="US Air Force"/>
    <m/>
    <m/>
    <m/>
    <n v="0"/>
    <n v="1"/>
    <n v="9.238100699441E-2"/>
    <n v="1.5716904645359998E-2"/>
    <n v="683.03097863563596"/>
    <m/>
    <n v="-1"/>
    <n v="-1"/>
    <n v="-1"/>
    <n v="-1"/>
    <n v="0"/>
    <m/>
    <m/>
    <s v="Banana River B"/>
    <n v="-1"/>
    <m/>
    <m/>
    <n v="641"/>
    <x v="6"/>
    <s v="Golf Course Pond Reuse"/>
    <x v="0"/>
    <m/>
    <n v="192.62360972739"/>
    <n v="0.55395862009999997"/>
  </r>
  <r>
    <n v="1200000"/>
    <n v="1800000"/>
    <n v="1800000"/>
    <x v="0"/>
    <x v="1"/>
    <s v="BR3-5, BR-7"/>
    <s v="62-304.520 (10), F.A.C."/>
    <n v="0.59"/>
    <n v="0.64"/>
    <s v="Natural Lands"/>
    <n v="0.29588791976278001"/>
    <n v="2122.0344736551201"/>
    <n v="0.28700847792395001"/>
    <n v="4.882913735951E-2"/>
    <n v="8.4922341487200001E-2"/>
    <n v="1.444795187711E-2"/>
    <n v="627.88436607473398"/>
    <n v="5300"/>
    <s v="Reservoirs"/>
    <n v="5300"/>
    <s v="US Air Force                                  Brevard County"/>
    <s v="US Air Force"/>
    <m/>
    <m/>
    <s v="Natural Lands"/>
    <n v="0"/>
    <n v="1"/>
    <n v="8.4922341487200001E-2"/>
    <n v="1.444795187711E-2"/>
    <n v="627.88436607473398"/>
    <m/>
    <n v="-1"/>
    <n v="-1"/>
    <n v="-1"/>
    <n v="-1"/>
    <n v="0"/>
    <m/>
    <m/>
    <s v="Banana River B"/>
    <n v="-1"/>
    <m/>
    <m/>
    <n v="641"/>
    <x v="6"/>
    <s v="Golf Course Pond Reuse"/>
    <x v="0"/>
    <m/>
    <n v="152.58793764761899"/>
    <n v="0.5092330625"/>
  </r>
  <r>
    <n v="1200000"/>
    <n v="1800000"/>
    <n v="1800000"/>
    <x v="0"/>
    <x v="1"/>
    <s v="BR3-5, BR-7"/>
    <s v="62-304.520 (10), F.A.C."/>
    <n v="0.59"/>
    <n v="0.64"/>
    <s v="US Air Force"/>
    <n v="0.31462188413515002"/>
    <n v="1957.0416209568"/>
    <n v="3.8235501772080398"/>
    <n v="0.52895507503581995"/>
    <n v="1.20297256083848"/>
    <n v="0.16642084233061999"/>
    <n v="615.72812211633902"/>
    <n v="1820"/>
    <s v="Golf Course"/>
    <n v="1820"/>
    <s v="US Air Force                                  Brevard County"/>
    <s v="US Air Force"/>
    <m/>
    <m/>
    <m/>
    <n v="0"/>
    <n v="1"/>
    <n v="1.20297256083848"/>
    <n v="0.16642084233061999"/>
    <n v="615.72812211633902"/>
    <m/>
    <n v="-1"/>
    <n v="-1"/>
    <n v="-1"/>
    <n v="-1"/>
    <n v="0"/>
    <m/>
    <m/>
    <s v="Banana River B"/>
    <n v="-1"/>
    <m/>
    <m/>
    <n v="641"/>
    <x v="6"/>
    <s v="Golf Course Pond Reuse"/>
    <x v="0"/>
    <m/>
    <n v="161.378648470603"/>
    <n v="0.49937398389999998"/>
  </r>
  <r>
    <n v="1200000"/>
    <n v="1800000"/>
    <n v="1800000"/>
    <x v="0"/>
    <x v="1"/>
    <s v="BR3-5, BR-7"/>
    <s v="62-304.520 (10), F.A.C."/>
    <n v="0.59"/>
    <n v="0.64"/>
    <s v="Natural Lands"/>
    <n v="0.28246260454675998"/>
    <n v="1957.0416209568"/>
    <n v="3.8235501772080398"/>
    <n v="0.52895507503581995"/>
    <n v="1.08000994166942"/>
    <n v="0.14941002818283999"/>
    <n v="552.79107346188005"/>
    <n v="5100"/>
    <s v="Streams and waterways"/>
    <n v="5100"/>
    <s v="US Air Force                                  Brevard County"/>
    <s v="US Air Force"/>
    <m/>
    <m/>
    <s v="Natural Lands"/>
    <n v="0"/>
    <n v="1"/>
    <n v="1.08000994166942"/>
    <n v="0.14941002818283999"/>
    <n v="552.79107346188005"/>
    <m/>
    <n v="-1"/>
    <n v="-1"/>
    <n v="-1"/>
    <n v="-1"/>
    <n v="0"/>
    <m/>
    <m/>
    <s v="Banana River B"/>
    <n v="-1"/>
    <m/>
    <m/>
    <n v="641"/>
    <x v="6"/>
    <s v="Golf Course Pond Reuse"/>
    <x v="0"/>
    <m/>
    <n v="149.59388523245201"/>
    <n v="0.44833014879999999"/>
  </r>
  <r>
    <n v="1200000"/>
    <n v="1800000"/>
    <n v="1800000"/>
    <x v="0"/>
    <x v="1"/>
    <s v="BR3-5, BR-7"/>
    <s v="62-304.520 (10), F.A.C."/>
    <n v="0.59"/>
    <n v="0.64"/>
    <s v="US Air Force"/>
    <n v="2.0678964663810001E-2"/>
    <n v="1957.0416209568"/>
    <n v="3.8235501772080398"/>
    <n v="0.52895507503581995"/>
    <n v="7.9067059004789997E-2"/>
    <n v="1.0938243305400001E-2"/>
    <n v="40.4695945253712"/>
    <n v="1820"/>
    <s v="Golf Course"/>
    <n v="1820"/>
    <s v="US Air Force                                  Brevard County"/>
    <s v="US Air Force"/>
    <m/>
    <m/>
    <m/>
    <n v="0"/>
    <n v="1"/>
    <n v="7.9067059004789997E-2"/>
    <n v="1.0938243305400001E-2"/>
    <n v="40.469594525372003"/>
    <m/>
    <n v="-1"/>
    <n v="-1"/>
    <n v="-1"/>
    <n v="-1"/>
    <n v="0"/>
    <m/>
    <m/>
    <s v="Banana River B"/>
    <n v="-1"/>
    <m/>
    <m/>
    <n v="641"/>
    <x v="6"/>
    <s v="Golf Course Pond Reuse"/>
    <x v="0"/>
    <m/>
    <n v="51.386688565146301"/>
    <n v="3.2822055599999997E-2"/>
  </r>
  <r>
    <n v="1200000"/>
    <n v="1800000"/>
    <n v="1800000"/>
    <x v="0"/>
    <x v="1"/>
    <s v="BR3-5, BR-7"/>
    <s v="62-304.520 (10), F.A.C."/>
    <n v="0.59"/>
    <n v="0.64"/>
    <s v="US Air Force"/>
    <n v="0.61776345369092001"/>
    <n v="3774.42472939766"/>
    <n v="7.3740961798573004"/>
    <n v="1.01845013098838"/>
    <n v="4.5554471239177197"/>
    <n v="0.62916127033136005"/>
    <n v="2331.7016565291401"/>
    <n v="1820"/>
    <s v="Golf Course"/>
    <n v="1820"/>
    <s v="US Air Force                                  Brevard County"/>
    <s v="US Air Force"/>
    <m/>
    <m/>
    <m/>
    <n v="0"/>
    <n v="1"/>
    <n v="4.5554471239177197"/>
    <n v="0.62916127033136005"/>
    <n v="2331.7016565291401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0372501"/>
    <n v="1.8910800134000001"/>
  </r>
  <r>
    <n v="1200000"/>
    <n v="1800000"/>
    <n v="1800000"/>
    <x v="0"/>
    <x v="1"/>
    <s v="BR3-5, BR-7"/>
    <s v="62-304.520 (10), F.A.C."/>
    <n v="0.59"/>
    <n v="0.64"/>
    <s v="US Air Force"/>
    <n v="0.61776345364490004"/>
    <n v="3927.6566292499401"/>
    <n v="7.1567208808360903"/>
    <n v="0.95983685722353995"/>
    <n v="4.4211606081178703"/>
    <n v="0.59295213185408002"/>
    <n v="2426.3627240167302"/>
    <n v="1400"/>
    <s v="Commercial and Services"/>
    <n v="1400"/>
    <s v="US Air Force                                  Brevard County"/>
    <s v="US Air Force"/>
    <m/>
    <m/>
    <m/>
    <n v="0"/>
    <n v="1"/>
    <n v="4.4211606081178703"/>
    <n v="0.59295213185408002"/>
    <n v="2426.3627240167302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96274"/>
    <n v="1.9678529796999999"/>
  </r>
  <r>
    <n v="1200000"/>
    <n v="1800000"/>
    <n v="1800000"/>
    <x v="0"/>
    <x v="1"/>
    <s v="BR3-5, BR-7"/>
    <s v="62-304.520 (10), F.A.C."/>
    <n v="0.59"/>
    <n v="0.64"/>
    <s v="US Air Force"/>
    <n v="0.53625530137876998"/>
    <n v="3832.1035883172299"/>
    <n v="7.04297917243988"/>
    <n v="0.93801154481175997"/>
    <n v="3.7768349187212"/>
    <n v="0.50301366365980005"/>
    <n v="2054.9858646677499"/>
    <n v="1400"/>
    <s v="Commercial and Services"/>
    <n v="1400"/>
    <s v="US Air Force                                  Brevard County"/>
    <s v="US Air Force"/>
    <m/>
    <m/>
    <m/>
    <n v="0"/>
    <n v="1"/>
    <n v="3.7768349187212"/>
    <n v="0.50301366365980005"/>
    <n v="2054.9858646677499"/>
    <m/>
    <n v="-1"/>
    <n v="-1"/>
    <n v="-1"/>
    <n v="-1"/>
    <n v="0"/>
    <m/>
    <m/>
    <s v="Banana River B"/>
    <n v="-1"/>
    <m/>
    <m/>
    <n v="641"/>
    <x v="6"/>
    <s v="Golf Course Pond Reuse"/>
    <x v="0"/>
    <m/>
    <n v="187.987597625349"/>
    <n v="1.6666552025000001"/>
  </r>
  <r>
    <n v="1200000"/>
    <n v="1800000"/>
    <n v="1800000"/>
    <x v="0"/>
    <x v="1"/>
    <s v="BR3-5, BR-7"/>
    <s v="62-304.520 (10), F.A.C."/>
    <n v="0.59"/>
    <n v="0.64"/>
    <s v="Natural Lands"/>
    <n v="8.1508152174060003E-2"/>
    <n v="3832.1035883172299"/>
    <n v="7.04297917243988"/>
    <n v="0.93801154481175997"/>
    <n v="0.57406021814602004"/>
    <n v="7.6455587735550001E-2"/>
    <n v="312.34768242335298"/>
    <n v="3100"/>
    <s v="Herbaceous Dry Prairie"/>
    <n v="3100"/>
    <s v="US Air Force                                  Brevard County"/>
    <s v="US Air Force"/>
    <m/>
    <m/>
    <s v="Natural Lands"/>
    <n v="0"/>
    <n v="1"/>
    <n v="0.57406021814602004"/>
    <n v="7.6455587735550001E-2"/>
    <n v="312.347682423354"/>
    <m/>
    <n v="-1"/>
    <n v="-1"/>
    <n v="-1"/>
    <n v="-1"/>
    <n v="0"/>
    <m/>
    <m/>
    <s v="Banana River B"/>
    <n v="-1"/>
    <m/>
    <m/>
    <n v="641"/>
    <x v="6"/>
    <s v="Golf Course Pond Reuse"/>
    <x v="0"/>
    <m/>
    <n v="127.582776218299"/>
    <n v="0.25332334340000001"/>
  </r>
  <r>
    <n v="1200000"/>
    <n v="1800000"/>
    <n v="1800000"/>
    <x v="0"/>
    <x v="1"/>
    <s v="BR3-5, BR-7"/>
    <s v="62-304.520 (10), F.A.C."/>
    <n v="0.59"/>
    <n v="0.64"/>
    <s v="US Air Force"/>
    <n v="2.1806874369460001E-2"/>
    <n v="3220.9957822049901"/>
    <n v="6.3152941846642996"/>
    <n v="0.82438634664735"/>
    <n v="0.13771682689119999"/>
    <n v="1.7977289493240001E-2"/>
    <n v="70.239850367127502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0.13771682689119999"/>
    <n v="1.7977289493240001E-2"/>
    <n v="70.239850367128795"/>
    <m/>
    <n v="-1"/>
    <n v="-1"/>
    <n v="-1"/>
    <n v="-1"/>
    <n v="0"/>
    <m/>
    <m/>
    <s v="Banana River B"/>
    <n v="-1"/>
    <m/>
    <m/>
    <n v="641"/>
    <x v="6"/>
    <s v="Golf Course Pond Reuse"/>
    <x v="0"/>
    <m/>
    <n v="68.697827513076504"/>
    <n v="5.6966626399999998E-2"/>
  </r>
  <r>
    <n v="1200000"/>
    <n v="1800000"/>
    <n v="1800000"/>
    <x v="0"/>
    <x v="1"/>
    <s v="BR3-5, BR-7"/>
    <s v="62-304.520 (10), F.A.C."/>
    <n v="0.59"/>
    <n v="0.64"/>
    <s v="US Air Force"/>
    <n v="6.6332701486999999E-4"/>
    <n v="3220.9957822049901"/>
    <n v="6.3152941846642996"/>
    <n v="0.82438634664735"/>
    <n v="4.1891052395499999E-3"/>
    <n v="5.4683773441999996E-4"/>
    <n v="2.1365735171285598"/>
    <n v="1400"/>
    <s v="Commercial and Services"/>
    <n v="1400"/>
    <s v="US Air Force                                  Brevard County"/>
    <s v="US Air Force"/>
    <m/>
    <m/>
    <m/>
    <n v="0"/>
    <n v="1"/>
    <n v="4.1891052395499999E-3"/>
    <n v="5.4683773441999996E-4"/>
    <n v="2.1365735171294098"/>
    <m/>
    <n v="-1"/>
    <n v="-1"/>
    <n v="-1"/>
    <n v="-1"/>
    <n v="0"/>
    <m/>
    <m/>
    <s v="Banana River B"/>
    <n v="-1"/>
    <m/>
    <m/>
    <n v="641"/>
    <x v="6"/>
    <s v="Golf Course Pond Reuse"/>
    <x v="0"/>
    <m/>
    <n v="10.448910171885"/>
    <n v="1.7328252E-3"/>
  </r>
  <r>
    <n v="1200000"/>
    <n v="1800000"/>
    <n v="1800000"/>
    <x v="0"/>
    <x v="1"/>
    <s v="BR3-5, BR-7"/>
    <s v="62-304.520 (10), F.A.C."/>
    <n v="0.59"/>
    <n v="0.64"/>
    <s v="Natural Lands"/>
    <n v="0.59529325221453"/>
    <n v="3220.9957822049901"/>
    <n v="6.3152941846642996"/>
    <n v="0.82438634664735"/>
    <n v="3.7594520138803298"/>
    <n v="0.49075162937694999"/>
    <n v="1917.4370545581"/>
    <n v="3100"/>
    <s v="Herbaceous Dry Prairie"/>
    <n v="3100"/>
    <s v="US Air Force                                  Brevard County"/>
    <s v="US Air Force"/>
    <m/>
    <m/>
    <s v="Natural Lands"/>
    <n v="0"/>
    <n v="1"/>
    <n v="3.7594520138803298"/>
    <n v="0.49075162937694999"/>
    <n v="1917.4370545581"/>
    <m/>
    <n v="-1"/>
    <n v="-1"/>
    <n v="-1"/>
    <n v="-1"/>
    <n v="0"/>
    <m/>
    <m/>
    <s v="Banana River B"/>
    <n v="-1"/>
    <m/>
    <m/>
    <n v="641"/>
    <x v="6"/>
    <s v="Golf Course Pond Reuse"/>
    <x v="0"/>
    <m/>
    <n v="195.64936180552399"/>
    <n v="1.5550989899000001"/>
  </r>
  <r>
    <n v="1200000"/>
    <n v="1800000"/>
    <n v="1800000"/>
    <x v="0"/>
    <x v="1"/>
    <s v="BR3-5, BR-7"/>
    <s v="62-304.520 (10), F.A.C."/>
    <n v="0.59"/>
    <n v="0.64"/>
    <s v="US Air Force"/>
    <n v="0.617763453829"/>
    <n v="3830.8491827733501"/>
    <n v="7.4869904758408001"/>
    <n v="1.0644787493690799"/>
    <n v="4.6251890951402999"/>
    <n v="0.65759606873783005"/>
    <n v="2366.5586222480902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6251890951402999"/>
    <n v="0.65759606873783005"/>
    <n v="2366.5586222480902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26077"/>
    <n v="1.9193500586000001"/>
  </r>
  <r>
    <n v="1200000"/>
    <n v="1800000"/>
    <n v="1800000"/>
    <x v="0"/>
    <x v="1"/>
    <s v="BR3-5, BR-7"/>
    <s v="62-304.520 (10), F.A.C."/>
    <n v="0.59"/>
    <n v="0.64"/>
    <s v="US Air Force"/>
    <n v="0.61776345378298003"/>
    <n v="3927.4572805171201"/>
    <n v="7.1563501068165998"/>
    <n v="0.95978672940042997"/>
    <n v="4.4209315584672302"/>
    <n v="0.59292116484947999"/>
    <n v="2426.2395741973701"/>
    <n v="1400"/>
    <s v="Commercial and Services"/>
    <n v="1400"/>
    <s v="US Air Force                                  Brevard County"/>
    <s v="US Air Force"/>
    <m/>
    <m/>
    <m/>
    <n v="0"/>
    <n v="1"/>
    <n v="4.4209315584672302"/>
    <n v="0.59292116484947999"/>
    <n v="2426.2395741973701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8626"/>
    <n v="1.9677531015"/>
  </r>
  <r>
    <n v="1200000"/>
    <n v="1800000"/>
    <n v="1800000"/>
    <x v="0"/>
    <x v="1"/>
    <s v="BR3-5, BR-7"/>
    <s v="62-304.520 (10), F.A.C."/>
    <n v="0.59"/>
    <n v="0.64"/>
    <s v="US Air Force"/>
    <n v="0.61776345387502996"/>
    <n v="3773.4421981795599"/>
    <n v="7.37217668951401"/>
    <n v="1.0181859607385899"/>
    <n v="4.5542613342911897"/>
    <n v="0.62899807579293998"/>
    <n v="2331.0946853452101"/>
    <n v="1820"/>
    <s v="Golf Course"/>
    <n v="1820"/>
    <s v="US Air Force                                  Brevard County"/>
    <s v="US Air Force"/>
    <m/>
    <m/>
    <m/>
    <n v="0"/>
    <n v="1"/>
    <n v="4.5542613342911897"/>
    <n v="0.62899807579293998"/>
    <n v="2331.0946853452101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3352699"/>
    <n v="1.8905877416000001"/>
  </r>
  <r>
    <n v="1200000"/>
    <n v="1800000"/>
    <n v="1800000"/>
    <x v="0"/>
    <x v="1"/>
    <s v="BR3-5, BR-7"/>
    <s v="62-304.520 (10), F.A.C."/>
    <n v="0.59"/>
    <n v="0.64"/>
    <s v="US Air Force"/>
    <n v="0.61776345341476002"/>
    <n v="3774.42472939766"/>
    <n v="7.3740961798573004"/>
    <n v="1.01845013098838"/>
    <n v="4.5554471218812704"/>
    <n v="0.62916127005010003"/>
    <n v="2331.7016554867801"/>
    <n v="1820"/>
    <s v="Golf Course"/>
    <n v="1820"/>
    <s v="US Air Force                                  Brevard County"/>
    <s v="US Air Force"/>
    <m/>
    <m/>
    <m/>
    <n v="0"/>
    <n v="1"/>
    <n v="4.5554471218812704"/>
    <n v="0.62916127005010003"/>
    <n v="2331.7016554867801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5902101"/>
    <n v="1.8910800126"/>
  </r>
  <r>
    <n v="1200000"/>
    <n v="1800000"/>
    <n v="1800000"/>
    <x v="0"/>
    <x v="1"/>
    <s v="BR3-5, BR-7"/>
    <s v="62-304.520 (10), F.A.C."/>
    <n v="0.59"/>
    <n v="0.64"/>
    <s v="US Air Force"/>
    <n v="0.617763453829"/>
    <n v="3927.9399698964098"/>
    <n v="7.1572448307343501"/>
    <n v="0.95990753549611996"/>
    <n v="4.4214842865342696"/>
    <n v="0.59299579448456996"/>
    <n v="2426.5377622362098"/>
    <n v="1400"/>
    <s v="Commercial and Services"/>
    <n v="1400"/>
    <s v="US Air Force                                  Brevard County"/>
    <s v="US Air Force"/>
    <m/>
    <m/>
    <m/>
    <n v="0"/>
    <n v="1"/>
    <n v="4.4214842865342696"/>
    <n v="0.59299579448456996"/>
    <n v="2426.5377622362098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26077"/>
    <n v="1.9679949409999999"/>
  </r>
  <r>
    <n v="1200000"/>
    <n v="1800000"/>
    <n v="1800000"/>
    <x v="0"/>
    <x v="1"/>
    <s v="BR3-5, BR-7"/>
    <s v="62-304.520 (10), F.A.C."/>
    <n v="0.59"/>
    <n v="0.64"/>
    <s v="US Air Force"/>
    <n v="8.6263991665900003E-3"/>
    <n v="3819.9203531899502"/>
    <n v="7.4178019119174401"/>
    <n v="1.0098358184646801"/>
    <n v="6.398892023095E-2"/>
    <n v="8.7112468628000005E-3"/>
    <n v="32.952157751228498"/>
    <n v="1400"/>
    <s v="Commercial and Services"/>
    <n v="1400"/>
    <s v="US Air Force                                  Brevard County"/>
    <s v="US Air Force"/>
    <m/>
    <m/>
    <m/>
    <n v="0"/>
    <n v="1"/>
    <n v="6.398892023095E-2"/>
    <n v="8.7112468628000005E-3"/>
    <n v="106.828821119159"/>
    <m/>
    <n v="-1"/>
    <n v="-1"/>
    <n v="-1"/>
    <n v="-1"/>
    <n v="0"/>
    <m/>
    <m/>
    <s v="Banana River B"/>
    <n v="-1"/>
    <m/>
    <m/>
    <n v="641"/>
    <x v="6"/>
    <s v="Golf Course Pond Reuse"/>
    <x v="0"/>
    <m/>
    <n v="37.139533656037898"/>
    <n v="8.6641379700000007E-2"/>
  </r>
  <r>
    <n v="1200000"/>
    <n v="1800000"/>
    <n v="1800000"/>
    <x v="0"/>
    <x v="1"/>
    <s v="BR3-5, BR-7"/>
    <s v="62-304.520 (10), F.A.C."/>
    <n v="0.59"/>
    <n v="0.64"/>
    <s v="US Air Force"/>
    <n v="0.50968751504252996"/>
    <n v="3828.4074065282898"/>
    <n v="7.48501866497518"/>
    <n v="1.0564835332987199"/>
    <n v="3.81502056339817"/>
    <n v="0.53847646677037997"/>
    <n v="1951.2914576038299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3.81502056339817"/>
    <n v="0.53847646677037997"/>
    <n v="1951.2914576038199"/>
    <m/>
    <n v="-1"/>
    <n v="-1"/>
    <n v="-1"/>
    <n v="-1"/>
    <n v="0"/>
    <m/>
    <m/>
    <s v="Banana River B"/>
    <n v="-1"/>
    <m/>
    <m/>
    <n v="641"/>
    <x v="6"/>
    <s v="Golf Course Pond Reuse"/>
    <x v="0"/>
    <m/>
    <n v="183.817900710956"/>
    <n v="1.5825559267"/>
  </r>
  <r>
    <n v="1200000"/>
    <n v="1800000"/>
    <n v="1800000"/>
    <x v="0"/>
    <x v="1"/>
    <s v="BR3-5, BR-7"/>
    <s v="62-304.520 (10), F.A.C."/>
    <n v="0.59"/>
    <n v="0.64"/>
    <s v="US Air Force"/>
    <n v="0.61776345373694996"/>
    <n v="3831.0250354083801"/>
    <n v="7.4873339648112802"/>
    <n v="1.0645253367636001"/>
    <n v="4.6254012893838201"/>
    <n v="0.65762484862957005"/>
    <n v="2366.6672572266202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6254012893838201"/>
    <n v="0.65762484862957005"/>
    <n v="2366.6672572266202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117499"/>
    <n v="1.9194381648000001"/>
  </r>
  <r>
    <n v="1200000"/>
    <n v="1800000"/>
    <n v="1800000"/>
    <x v="0"/>
    <x v="1"/>
    <s v="BR3-5, BR-7"/>
    <s v="62-304.520 (10), F.A.C."/>
    <n v="0.59"/>
    <n v="0.64"/>
    <s v="US Air Force"/>
    <n v="0.61776345373694996"/>
    <n v="3773.8701705022099"/>
    <n v="7.3730128016416199"/>
    <n v="1.01830123512951"/>
    <n v="4.5547778527888996"/>
    <n v="0.62906928795821004"/>
    <n v="2331.35907048431"/>
    <n v="1820"/>
    <s v="Golf Course"/>
    <n v="1820"/>
    <s v="US Air Force                                  Brevard County"/>
    <s v="US Air Force"/>
    <m/>
    <m/>
    <m/>
    <n v="0"/>
    <n v="1"/>
    <n v="4.5547778527888996"/>
    <n v="0.62906928795821004"/>
    <n v="2331.35907048431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117499"/>
    <n v="1.8908021658"/>
  </r>
  <r>
    <n v="1200000"/>
    <n v="1800000"/>
    <n v="1800000"/>
    <x v="0"/>
    <x v="1"/>
    <s v="BR3-5, BR-7"/>
    <s v="62-304.520 (10), F.A.C."/>
    <n v="0.59"/>
    <n v="0.64"/>
    <s v="US Air Force"/>
    <n v="1.1274393330829999E-2"/>
    <n v="3832.0782787071698"/>
    <n v="7.4766434607192798"/>
    <n v="1.0617346893280299"/>
    <n v="8.4294619170570004E-2"/>
    <n v="1.1970414500469999E-2"/>
    <n v="43.2043577886976"/>
    <n v="8140"/>
    <s v="Roads and Highways"/>
    <n v="8140"/>
    <s v="US Air Force                                  Brevard County"/>
    <s v="US Air Force"/>
    <m/>
    <m/>
    <m/>
    <n v="0"/>
    <n v="1"/>
    <n v="8.4294619170570004E-2"/>
    <n v="1.1970414500469999E-2"/>
    <n v="43.204357788698402"/>
    <m/>
    <n v="-1"/>
    <n v="-1"/>
    <n v="-1"/>
    <n v="-1"/>
    <n v="0"/>
    <m/>
    <m/>
    <s v="Banana River B"/>
    <n v="-1"/>
    <m/>
    <m/>
    <n v="641"/>
    <x v="6"/>
    <s v="Golf Course Pond Reuse"/>
    <x v="0"/>
    <m/>
    <n v="103.06235486520499"/>
    <n v="3.5040030600000001E-2"/>
  </r>
  <r>
    <n v="1200000"/>
    <n v="1800000"/>
    <n v="1800000"/>
    <x v="0"/>
    <x v="1"/>
    <s v="BR3-5, BR-7"/>
    <s v="62-304.520 (10), F.A.C."/>
    <n v="0.59"/>
    <n v="0.64"/>
    <s v="US Air Force"/>
    <n v="0.48101480770496002"/>
    <n v="3832.0782787071698"/>
    <n v="7.4766434607192798"/>
    <n v="1.0617346893280299"/>
    <n v="3.5963762165364801"/>
    <n v="0.51071010742081002"/>
    <n v="1843.2863963427001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3.5963762165364801"/>
    <n v="0.51071010742081002"/>
    <n v="1843.2863963427001"/>
    <m/>
    <n v="-1"/>
    <n v="-1"/>
    <n v="-1"/>
    <n v="-1"/>
    <n v="0"/>
    <m/>
    <m/>
    <s v="Banana River B"/>
    <n v="-1"/>
    <m/>
    <m/>
    <n v="641"/>
    <x v="6"/>
    <s v="Golf Course Pond Reuse"/>
    <x v="0"/>
    <m/>
    <n v="178.68125698376301"/>
    <n v="1.494960581"/>
  </r>
  <r>
    <n v="1200000"/>
    <n v="1800000"/>
    <n v="1800000"/>
    <x v="0"/>
    <x v="1"/>
    <s v="BR3-5, BR-7"/>
    <s v="62-304.520 (10), F.A.C."/>
    <n v="0.59"/>
    <n v="0.64"/>
    <s v="US Air Force"/>
    <n v="0.61776345373694996"/>
    <n v="3830.9934940335902"/>
    <n v="7.4872724895503504"/>
    <n v="1.0645185313689001"/>
    <n v="4.6253633122142999"/>
    <n v="0.65762064450544"/>
    <n v="2366.6477721179899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6253633122142999"/>
    <n v="0.65762064450544"/>
    <n v="2366.6477721179899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117499"/>
    <n v="1.9194223617999999"/>
  </r>
  <r>
    <n v="1200000"/>
    <n v="1800000"/>
    <n v="1800000"/>
    <x v="0"/>
    <x v="1"/>
    <s v="BR3-5, BR-7"/>
    <s v="62-304.520 (10), F.A.C."/>
    <n v="0.59"/>
    <n v="0.64"/>
    <s v="US Air Force"/>
    <n v="0.61776345373694996"/>
    <n v="3774.60422242198"/>
    <n v="7.37444682077978"/>
    <n v="1.0184981610278001"/>
    <n v="4.5556637374044202"/>
    <n v="0.62919094158126998"/>
    <n v="2331.8125409334898"/>
    <n v="1820"/>
    <s v="Golf Course"/>
    <n v="1820"/>
    <s v="US Air Force                                  Brevard County"/>
    <s v="US Air Force"/>
    <m/>
    <m/>
    <m/>
    <n v="0"/>
    <n v="1"/>
    <n v="4.5556637374044202"/>
    <n v="0.62919094158126998"/>
    <n v="2331.8125409334898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117499"/>
    <n v="1.891169944"/>
  </r>
  <r>
    <n v="1200000"/>
    <n v="1800000"/>
    <n v="1800000"/>
    <x v="0"/>
    <x v="1"/>
    <s v="BR3-5, BR-7"/>
    <s v="62-304.520 (10), F.A.C."/>
    <n v="0.59"/>
    <n v="0.64"/>
    <s v="US Air Force"/>
    <n v="0.61776345378298003"/>
    <n v="3759.4538507192001"/>
    <n v="7.34660521831875"/>
    <n v="1.03478157776034"/>
    <n v="4.5384642132486599"/>
    <n v="0.63925024138822995"/>
    <n v="2322.4531951580202"/>
    <n v="1820"/>
    <s v="Golf Course"/>
    <n v="1820"/>
    <s v="US Air Force                                  Brevard County"/>
    <s v="US Air Force"/>
    <m/>
    <m/>
    <m/>
    <n v="0"/>
    <n v="1"/>
    <n v="4.5384642132486599"/>
    <n v="0.63925024138822995"/>
    <n v="2322.4531951580202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8626"/>
    <n v="1.8835792336999999"/>
  </r>
  <r>
    <n v="1200000"/>
    <n v="1800000"/>
    <n v="1800000"/>
    <x v="0"/>
    <x v="1"/>
    <s v="BR3-5, BR-7"/>
    <s v="62-304.520 (10), F.A.C."/>
    <n v="0.59"/>
    <n v="0.64"/>
    <s v="US Air Force"/>
    <n v="0.61776345378298003"/>
    <n v="3928.1543698783698"/>
    <n v="7.1576393374115996"/>
    <n v="0.95996064982064999"/>
    <n v="4.4217279980123099"/>
    <n v="0.59302860652895995"/>
    <n v="2426.67021052877"/>
    <n v="1400"/>
    <s v="Commercial and Services"/>
    <n v="1400"/>
    <s v="US Air Force                                  Brevard County"/>
    <s v="US Air Force"/>
    <m/>
    <m/>
    <m/>
    <n v="0"/>
    <n v="1"/>
    <n v="4.4217279980123099"/>
    <n v="0.59302860652895995"/>
    <n v="2426.67021052877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8626"/>
    <n v="1.9681023605000001"/>
  </r>
  <r>
    <n v="1200000"/>
    <n v="1800000"/>
    <n v="1800000"/>
    <x v="0"/>
    <x v="1"/>
    <s v="BR3-5, BR-7"/>
    <s v="62-304.520 (10), F.A.C."/>
    <n v="0.59"/>
    <n v="0.64"/>
    <s v="US Air Force"/>
    <n v="0.43674995246075998"/>
    <n v="2619.43253984065"/>
    <n v="5.1175906341618598"/>
    <n v="0.70683988076169002"/>
    <n v="2.2351074661838299"/>
    <n v="0.30871228432003001"/>
    <n v="1144.0370372495699"/>
    <n v="1820"/>
    <s v="Golf Course"/>
    <n v="1820"/>
    <s v="US Air Force                                  Brevard County"/>
    <s v="US Air Force"/>
    <m/>
    <m/>
    <m/>
    <n v="0"/>
    <n v="1"/>
    <n v="2.2351074661838299"/>
    <n v="0.30871228432003001"/>
    <n v="1144.0370372495699"/>
    <m/>
    <n v="-1"/>
    <n v="-1"/>
    <n v="-1"/>
    <n v="-1"/>
    <n v="0"/>
    <m/>
    <m/>
    <s v="Banana River B"/>
    <n v="-1"/>
    <m/>
    <m/>
    <n v="641"/>
    <x v="6"/>
    <s v="Golf Course Pond Reuse"/>
    <x v="0"/>
    <m/>
    <n v="177.61953521431499"/>
    <n v="0.9278483676"/>
  </r>
  <r>
    <n v="1200000"/>
    <n v="1800000"/>
    <n v="1800000"/>
    <x v="0"/>
    <x v="1"/>
    <s v="BR3-5, BR-7"/>
    <s v="62-304.520 (10), F.A.C."/>
    <n v="0.59"/>
    <n v="0.64"/>
    <s v="Natural Lands"/>
    <n v="0.18101350141427"/>
    <n v="2619.43253984065"/>
    <n v="5.1175906341618598"/>
    <n v="0.70683988076169002"/>
    <n v="0.92635299949451999"/>
    <n v="0.12794756175592001"/>
    <n v="474.15265575503798"/>
    <n v="5100"/>
    <s v="Streams and waterways"/>
    <n v="5100"/>
    <s v="US Air Force                                  Brevard County"/>
    <s v="US Air Force"/>
    <m/>
    <m/>
    <s v="Natural Lands"/>
    <n v="0"/>
    <n v="1"/>
    <n v="0.92635299949451999"/>
    <n v="0.12794756175592001"/>
    <n v="474.15265575503798"/>
    <m/>
    <n v="-1"/>
    <n v="-1"/>
    <n v="-1"/>
    <n v="-1"/>
    <n v="0"/>
    <m/>
    <m/>
    <s v="Banana River B"/>
    <n v="-1"/>
    <m/>
    <m/>
    <n v="641"/>
    <x v="6"/>
    <s v="Golf Course Pond Reuse"/>
    <x v="0"/>
    <m/>
    <n v="126.47216664911301"/>
    <n v="0.3845520322"/>
  </r>
  <r>
    <n v="1200000"/>
    <n v="1800000"/>
    <n v="1800000"/>
    <x v="0"/>
    <x v="1"/>
    <s v="BR3-5, BR-7"/>
    <s v="62-304.520 (10), F.A.C."/>
    <n v="0.59"/>
    <n v="0.64"/>
    <s v="US Air Force"/>
    <n v="0.61776345359886997"/>
    <n v="3831.01241964359"/>
    <n v="7.4873093762410603"/>
    <n v="1.0645226148204701"/>
    <n v="4.6253860984298996"/>
    <n v="0.65762316696558998"/>
    <n v="2366.6594631391999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6253860984298996"/>
    <n v="0.65762316696558998"/>
    <n v="2366.6594631391999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8882399"/>
    <n v="1.9194318436"/>
  </r>
  <r>
    <n v="1200000"/>
    <n v="1800000"/>
    <n v="1800000"/>
    <x v="0"/>
    <x v="1"/>
    <s v="BR3-5, BR-7"/>
    <s v="62-304.520 (10), F.A.C."/>
    <n v="0.59"/>
    <n v="0.64"/>
    <s v="US Air Force"/>
    <n v="0.61776345341476002"/>
    <n v="3831.0124199290199"/>
    <n v="7.4873093767989101"/>
    <n v="1.06452261489978"/>
    <n v="4.6253860973960403"/>
    <n v="0.6576231668186"/>
    <n v="2366.6594626102101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6253860973960403"/>
    <n v="0.6576231668186"/>
    <n v="2366.6594626102101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5902101"/>
    <n v="1.9194318431999999"/>
  </r>
  <r>
    <n v="1200000"/>
    <n v="1800000"/>
    <n v="1800000"/>
    <x v="0"/>
    <x v="1"/>
    <s v="BR3-5, BR-7"/>
    <s v="62-304.520 (10), F.A.C."/>
    <n v="0.59"/>
    <n v="0.64"/>
    <s v="US Air Force"/>
    <n v="3.999878010414E-2"/>
    <n v="1069.2296528803099"/>
    <n v="2.0890759679047899"/>
    <n v="0.28991483689539999"/>
    <n v="8.3560490261080006E-2"/>
    <n v="1.1596239809900001E-2"/>
    <n v="42.767881766392001"/>
    <n v="1820"/>
    <s v="Golf Course"/>
    <n v="1820"/>
    <s v="US Air Force                                  Brevard County"/>
    <s v="US Air Force"/>
    <m/>
    <m/>
    <m/>
    <n v="0"/>
    <n v="1"/>
    <n v="8.3560490261080006E-2"/>
    <n v="1.1596239809900001E-2"/>
    <n v="42.767881766391803"/>
    <m/>
    <n v="-1"/>
    <n v="-1"/>
    <n v="-1"/>
    <n v="-1"/>
    <n v="0"/>
    <m/>
    <m/>
    <s v="Banana River B"/>
    <n v="-1"/>
    <m/>
    <m/>
    <n v="641"/>
    <x v="6"/>
    <s v="Golf Course Pond Reuse"/>
    <x v="0"/>
    <m/>
    <n v="59.619594735821799"/>
    <n v="3.4686035499999997E-2"/>
  </r>
  <r>
    <n v="1200000"/>
    <n v="1800000"/>
    <n v="1800000"/>
    <x v="0"/>
    <x v="1"/>
    <s v="BR3-5, BR-7"/>
    <s v="62-304.520 (10), F.A.C."/>
    <n v="0.59"/>
    <n v="0.64"/>
    <s v="Natural Lands"/>
    <n v="0.41638718504884997"/>
    <n v="1069.2296528803099"/>
    <n v="2.0890759679047899"/>
    <n v="0.28991483689539999"/>
    <n v="0.86986446162908004"/>
    <n v="0.12071682283877"/>
    <n v="445.21352533359698"/>
    <n v="5100"/>
    <s v="Streams and waterways"/>
    <n v="5100"/>
    <s v="US Air Force                                  Brevard County"/>
    <s v="US Air Force"/>
    <m/>
    <m/>
    <s v="Natural Lands"/>
    <n v="0"/>
    <n v="1"/>
    <n v="0.86986446162908004"/>
    <n v="0.12071682283877"/>
    <n v="445.21352533359698"/>
    <m/>
    <n v="-1"/>
    <n v="-1"/>
    <n v="-1"/>
    <n v="-1"/>
    <n v="0"/>
    <m/>
    <m/>
    <s v="Banana River B"/>
    <n v="-1"/>
    <m/>
    <m/>
    <n v="641"/>
    <x v="6"/>
    <s v="Golf Course Pond Reuse"/>
    <x v="0"/>
    <m/>
    <n v="202.192802867643"/>
    <n v="0.36108152910000002"/>
  </r>
  <r>
    <n v="1200000"/>
    <n v="1800000"/>
    <n v="1800000"/>
    <x v="0"/>
    <x v="1"/>
    <s v="BR3-5, BR-7"/>
    <s v="62-304.520 (10), F.A.C."/>
    <n v="0.59"/>
    <n v="0.64"/>
    <s v="US Air Force"/>
    <n v="0.16137748860696"/>
    <n v="1069.2296528803099"/>
    <n v="2.0890759679047899"/>
    <n v="0.28991483689539999"/>
    <n v="0.33712983320964002"/>
    <n v="4.6785728288080003E-2"/>
    <n v="172.54959612592501"/>
    <n v="1820"/>
    <s v="Golf Course"/>
    <n v="1820"/>
    <s v="US Air Force                                  Brevard County"/>
    <s v="US Air Force"/>
    <m/>
    <m/>
    <m/>
    <n v="0"/>
    <n v="1"/>
    <n v="0.33712983320964002"/>
    <n v="4.6785728288080003E-2"/>
    <n v="172.54959612592501"/>
    <m/>
    <n v="-1"/>
    <n v="-1"/>
    <n v="-1"/>
    <n v="-1"/>
    <n v="0"/>
    <m/>
    <m/>
    <s v="Banana River B"/>
    <n v="-1"/>
    <m/>
    <m/>
    <n v="641"/>
    <x v="6"/>
    <s v="Golf Course Pond Reuse"/>
    <x v="0"/>
    <m/>
    <n v="117.13997066486"/>
    <n v="0.13994290030000001"/>
  </r>
  <r>
    <n v="1200000"/>
    <n v="1800000"/>
    <n v="1800000"/>
    <x v="0"/>
    <x v="1"/>
    <s v="BR3-5, BR-7"/>
    <s v="62-304.520 (10), F.A.C."/>
    <n v="0.59"/>
    <n v="0.64"/>
    <s v="US Air Force"/>
    <n v="0.61776345378298003"/>
    <n v="3831.0250354083801"/>
    <n v="7.4873339648112802"/>
    <n v="1.0645253367636001"/>
    <n v="4.6254012897284396"/>
    <n v="0.65762484867856996"/>
    <n v="2366.6672574029499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6254012897284396"/>
    <n v="0.65762484867856996"/>
    <n v="2366.6672574029499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8626"/>
    <n v="1.9194381650000001"/>
  </r>
  <r>
    <n v="1200000"/>
    <n v="1800000"/>
    <n v="1800000"/>
    <x v="0"/>
    <x v="1"/>
    <s v="BR3-5, BR-7"/>
    <s v="62-304.520 (10), F.A.C."/>
    <n v="0.59"/>
    <n v="0.64"/>
    <s v="US Air Force"/>
    <n v="0.61776345359886997"/>
    <n v="3927.87553704833"/>
    <n v="7.1571236507750102"/>
    <n v="0.95989108241928001"/>
    <n v="4.4214094243369404"/>
    <n v="0.59298563015409"/>
    <n v="2426.4979570734999"/>
    <n v="1400"/>
    <s v="Commercial and Services"/>
    <n v="1400"/>
    <s v="US Air Force                                  Brevard County"/>
    <s v="US Air Force"/>
    <m/>
    <m/>
    <m/>
    <n v="0"/>
    <n v="1"/>
    <n v="4.4214094243369404"/>
    <n v="0.59298563015409"/>
    <n v="2426.4979570734999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8882399"/>
    <n v="1.9679626578"/>
  </r>
  <r>
    <n v="1200000"/>
    <n v="1800000"/>
    <n v="1800000"/>
    <x v="0"/>
    <x v="1"/>
    <s v="BR3-5, BR-7"/>
    <s v="62-304.520 (10), F.A.C."/>
    <n v="0.59"/>
    <n v="0.64"/>
    <s v="US Air Force"/>
    <n v="0.61776345359886997"/>
    <n v="3774.4247291164402"/>
    <n v="7.3740961793078901"/>
    <n v="1.0184501309125"/>
    <n v="4.5554471228994897"/>
    <n v="0.62916127019072998"/>
    <n v="2331.7016560079601"/>
    <n v="1820"/>
    <s v="Golf Course"/>
    <n v="1820"/>
    <s v="US Air Force                                  Brevard County"/>
    <s v="US Air Force"/>
    <m/>
    <m/>
    <m/>
    <n v="0"/>
    <n v="1"/>
    <n v="4.5554471228994897"/>
    <n v="0.62916127019072998"/>
    <n v="2331.7016560079601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8882399"/>
    <n v="1.8910800130000001"/>
  </r>
  <r>
    <n v="1200000"/>
    <n v="1800000"/>
    <n v="1800000"/>
    <x v="0"/>
    <x v="1"/>
    <s v="BR3-5, BR-7"/>
    <s v="62-304.520 (10), F.A.C."/>
    <n v="0.59"/>
    <n v="0.64"/>
    <s v="Natural Lands"/>
    <n v="0.61776345378298003"/>
    <n v="3199.4620003782002"/>
    <n v="6.2713119269321602"/>
    <n v="0.82191740366733002"/>
    <n v="3.8741873157320099"/>
    <n v="0.50775053401387005"/>
    <n v="1976.51069560104"/>
    <n v="3100"/>
    <s v="Herbaceous Dry Prairie"/>
    <n v="3100"/>
    <s v="US Air Force                                  Brevard County"/>
    <s v="US Air Force"/>
    <m/>
    <m/>
    <s v="Natural Lands"/>
    <n v="0"/>
    <n v="1"/>
    <n v="3.8741873157320099"/>
    <n v="0.50775053401387005"/>
    <n v="1976.51069560104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8626"/>
    <n v="1.6030094855000001"/>
  </r>
  <r>
    <n v="1200000"/>
    <n v="1800000"/>
    <n v="1800000"/>
    <x v="0"/>
    <x v="1"/>
    <s v="BR3-5, BR-7"/>
    <s v="62-304.520 (10), F.A.C."/>
    <n v="0.59"/>
    <n v="0.64"/>
    <s v="US Air Force"/>
    <n v="5.0454670201200001E-2"/>
    <n v="3775.9475817229099"/>
    <n v="7.37707129029197"/>
    <n v="1.0188600304648701"/>
    <n v="0.37220769900247003"/>
    <n v="5.1406246818290001E-2"/>
    <n v="190.51418993287399"/>
    <n v="1820"/>
    <s v="Golf Course"/>
    <n v="1820"/>
    <s v="US Air Force                                  Brevard County"/>
    <s v="US Air Force"/>
    <m/>
    <m/>
    <m/>
    <n v="0"/>
    <n v="1"/>
    <n v="0.37220769900247003"/>
    <n v="5.1406246818290001E-2"/>
    <n v="2332.6424192148402"/>
    <m/>
    <n v="-1"/>
    <n v="-1"/>
    <n v="-1"/>
    <n v="-1"/>
    <n v="0"/>
    <m/>
    <m/>
    <s v="Banana River B"/>
    <n v="-1"/>
    <m/>
    <m/>
    <n v="641"/>
    <x v="6"/>
    <s v="Golf Course Pond Reuse"/>
    <x v="0"/>
    <m/>
    <n v="69.856429090474407"/>
    <n v="1.8918430002"/>
  </r>
  <r>
    <n v="1200000"/>
    <n v="1800000"/>
    <n v="1800000"/>
    <x v="0"/>
    <x v="1"/>
    <s v="BR3-5, BR-7"/>
    <s v="62-304.520 (10), F.A.C."/>
    <n v="0.59"/>
    <n v="0.64"/>
    <s v="US Air Force"/>
    <n v="0.54406594053557"/>
    <n v="3267.2041546076198"/>
    <n v="5.4182942583262097"/>
    <n v="0.76649434717232001"/>
    <n v="2.9479093617547201"/>
    <n v="0.41702346790950001"/>
    <n v="1777.57450129832"/>
    <n v="1820"/>
    <s v="Golf Course"/>
    <n v="1820"/>
    <s v="US Air Force                                  Brevard County"/>
    <s v="US Air Force"/>
    <m/>
    <m/>
    <m/>
    <n v="0"/>
    <n v="1"/>
    <n v="2.9479093617547201"/>
    <n v="0.41702346790950001"/>
    <n v="1777.57450129831"/>
    <m/>
    <n v="-1"/>
    <n v="-1"/>
    <n v="-1"/>
    <n v="-1"/>
    <n v="0"/>
    <m/>
    <m/>
    <s v="Banana River B"/>
    <n v="-1"/>
    <m/>
    <m/>
    <n v="641"/>
    <x v="6"/>
    <s v="Golf Course Pond Reuse"/>
    <x v="0"/>
    <m/>
    <n v="187.331319035462"/>
    <n v="1.4416662622"/>
  </r>
  <r>
    <n v="1200000"/>
    <n v="1800000"/>
    <n v="1800000"/>
    <x v="0"/>
    <x v="1"/>
    <s v="BR3-5, BR-7"/>
    <s v="62-304.520 (10), F.A.C."/>
    <n v="0.59"/>
    <n v="0.64"/>
    <s v="Natural Lands"/>
    <n v="7.3697513017269997E-2"/>
    <n v="3267.2041546076198"/>
    <n v="5.4182942583262097"/>
    <n v="0.76649434717232001"/>
    <n v="0.39931481163442001"/>
    <n v="5.6488727128400001E-2"/>
    <n v="240.78482071429301"/>
    <n v="5300"/>
    <s v="Reservoirs"/>
    <n v="5300"/>
    <s v="US Air Force                                  Brevard County"/>
    <s v="US Air Force"/>
    <m/>
    <m/>
    <s v="Natural Lands"/>
    <n v="0"/>
    <n v="1"/>
    <n v="0.39931481163442001"/>
    <n v="5.6488727128400001E-2"/>
    <n v="240.78482071429499"/>
    <m/>
    <n v="-1"/>
    <n v="-1"/>
    <n v="-1"/>
    <n v="-1"/>
    <n v="0"/>
    <m/>
    <m/>
    <s v="Banana River B"/>
    <n v="-1"/>
    <m/>
    <m/>
    <n v="641"/>
    <x v="6"/>
    <s v="Golf Course Pond Reuse"/>
    <x v="0"/>
    <m/>
    <n v="94.167105523369798"/>
    <n v="0.1952837151"/>
  </r>
  <r>
    <n v="1200000"/>
    <n v="1800000"/>
    <n v="1800000"/>
    <x v="0"/>
    <x v="1"/>
    <s v="BR3-5, BR-7"/>
    <s v="62-304.520 (10), F.A.C."/>
    <n v="0.59"/>
    <n v="0.64"/>
    <s v="US Air Force"/>
    <n v="0.61776345378298003"/>
    <n v="3831.0250351229502"/>
    <n v="7.4873339642534296"/>
    <n v="1.06452533668428"/>
    <n v="4.6254012893838201"/>
    <n v="0.65762484862957005"/>
    <n v="2366.6672572266202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6254012893838201"/>
    <n v="0.65762484862957005"/>
    <n v="2366.6672572266202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8626"/>
    <n v="1.9194381648000001"/>
  </r>
  <r>
    <n v="1200000"/>
    <n v="1800000"/>
    <n v="1800000"/>
    <x v="0"/>
    <x v="1"/>
    <s v="BR3-5, BR-7"/>
    <s v="62-304.520 (10), F.A.C."/>
    <n v="0.59"/>
    <n v="0.64"/>
    <s v="US Air Force"/>
    <n v="0.61776345366790997"/>
    <n v="3927.6183689926202"/>
    <n v="7.1566530688999901"/>
    <n v="0.95982786375894003"/>
    <n v="4.4211187165467196"/>
    <n v="0.59294657604240997"/>
    <n v="2426.3390883184202"/>
    <n v="1400"/>
    <s v="Commercial and Services"/>
    <n v="1400"/>
    <s v="US Air Force                                  Brevard County"/>
    <s v="US Air Force"/>
    <m/>
    <m/>
    <m/>
    <n v="0"/>
    <n v="1"/>
    <n v="4.4211187165467196"/>
    <n v="0.59294657604240997"/>
    <n v="2426.3390883184202"/>
    <m/>
    <n v="-1"/>
    <n v="-1"/>
    <n v="-1"/>
    <n v="-1"/>
    <n v="0"/>
    <m/>
    <m/>
    <s v="Banana River B"/>
    <n v="-1"/>
    <m/>
    <m/>
    <n v="641"/>
    <x v="6"/>
    <s v="Golf Course Pond Reuse"/>
    <x v="0"/>
    <m/>
    <n v="200"/>
    <n v="1.9678338104999999"/>
  </r>
  <r>
    <n v="1200000"/>
    <n v="1800000"/>
    <n v="1800000"/>
    <x v="0"/>
    <x v="1"/>
    <s v="BR3-5, BR-7"/>
    <s v="62-304.520 (10), F.A.C."/>
    <n v="0.59"/>
    <n v="0.64"/>
    <s v="US Air Force"/>
    <n v="0.61629488112265995"/>
    <n v="3765.74166609645"/>
    <n v="7.3571551849392902"/>
    <n v="1.01637505001051"/>
    <n v="4.5341770801031798"/>
    <n v="0.62638674062226996"/>
    <n v="2320.80731244559"/>
    <n v="1820"/>
    <s v="Golf Course"/>
    <n v="1820"/>
    <s v="US Air Force                                  Brevard County"/>
    <s v="US Air Force"/>
    <m/>
    <m/>
    <m/>
    <n v="0"/>
    <n v="1"/>
    <n v="4.5341770801031798"/>
    <n v="0.62638674062226996"/>
    <n v="2320.80731244559"/>
    <m/>
    <n v="-1"/>
    <n v="-1"/>
    <n v="-1"/>
    <n v="-1"/>
    <n v="0"/>
    <m/>
    <m/>
    <s v="Banana River B"/>
    <n v="-1"/>
    <m/>
    <m/>
    <n v="641"/>
    <x v="6"/>
    <s v="Golf Course Pond Reuse"/>
    <x v="0"/>
    <m/>
    <n v="198.59907313140201"/>
    <n v="1.8822443734000001"/>
  </r>
  <r>
    <n v="1200000"/>
    <n v="1800000"/>
    <n v="1800000"/>
    <x v="0"/>
    <x v="1"/>
    <s v="BR3-5, BR-7"/>
    <s v="62-304.520 (10), F.A.C."/>
    <n v="0.59"/>
    <n v="0.64"/>
    <s v="Natural Lands"/>
    <n v="1.4685721540100001E-3"/>
    <n v="3765.74166609645"/>
    <n v="7.3571551849392902"/>
    <n v="1.01637505001051"/>
    <n v="1.080451323737E-2"/>
    <n v="1.49262009648E-3"/>
    <n v="5.5302633500470701"/>
    <n v="5100"/>
    <s v="Streams and waterways"/>
    <n v="5100"/>
    <s v="US Air Force                                  Brevard County"/>
    <s v="US Air Force"/>
    <m/>
    <m/>
    <s v="Natural Lands"/>
    <n v="0"/>
    <n v="1"/>
    <n v="1.080451323737E-2"/>
    <n v="1.49262009648E-3"/>
    <n v="5.5302633500468801"/>
    <m/>
    <n v="-1"/>
    <n v="-1"/>
    <n v="-1"/>
    <n v="-1"/>
    <n v="0"/>
    <m/>
    <m/>
    <s v="Banana River B"/>
    <n v="-1"/>
    <m/>
    <m/>
    <n v="641"/>
    <x v="6"/>
    <s v="Golf Course Pond Reuse"/>
    <x v="0"/>
    <m/>
    <n v="16.969054003079801"/>
    <n v="4.4852095000000002E-3"/>
  </r>
  <r>
    <n v="1200000"/>
    <n v="1800000"/>
    <n v="1800000"/>
    <x v="0"/>
    <x v="1"/>
    <s v="BR3-5, BR-7"/>
    <s v="62-304.520 (10), F.A.C."/>
    <n v="0.59"/>
    <n v="0.64"/>
    <s v="US Air Force"/>
    <n v="0.61776345375996"/>
    <n v="3774.60422284383"/>
    <n v="7.3744468216039403"/>
    <n v="1.0184981611416299"/>
    <n v="4.5556637380832603"/>
    <n v="0.62919094167501999"/>
    <n v="2331.81254128096"/>
    <n v="1820"/>
    <s v="Golf Course"/>
    <n v="1820"/>
    <s v="US Air Force                                  Brevard County"/>
    <s v="US Air Force"/>
    <m/>
    <m/>
    <m/>
    <n v="0"/>
    <n v="1"/>
    <n v="4.5556637380832603"/>
    <n v="0.62919094167501999"/>
    <n v="2331.81254128096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490099"/>
    <n v="1.8911699443000001"/>
  </r>
  <r>
    <n v="1200000"/>
    <n v="1800000"/>
    <n v="1800000"/>
    <x v="0"/>
    <x v="1"/>
    <s v="BR3-5, BR-7"/>
    <s v="62-304.520 (10), F.A.C."/>
    <n v="0.59"/>
    <n v="0.64"/>
    <s v="US Air Force"/>
    <n v="0.46322379301495997"/>
    <n v="3745.8473275277402"/>
    <n v="6.9398160514653302"/>
    <n v="0.91828318751659999"/>
    <n v="3.2146879141858702"/>
    <n v="0.42537062118330998"/>
    <n v="1735.16560711235"/>
    <n v="1400"/>
    <s v="Commercial and Services"/>
    <n v="1400"/>
    <s v="US Air Force                                  Brevard County"/>
    <s v="US Air Force"/>
    <m/>
    <m/>
    <m/>
    <n v="0"/>
    <n v="1"/>
    <n v="3.2146879141858702"/>
    <n v="0.42537062118330998"/>
    <n v="1735.16560711235"/>
    <m/>
    <n v="-1"/>
    <n v="-1"/>
    <n v="-1"/>
    <n v="-1"/>
    <n v="0"/>
    <m/>
    <m/>
    <s v="Banana River B"/>
    <n v="-1"/>
    <m/>
    <m/>
    <n v="641"/>
    <x v="6"/>
    <s v="Golf Course Pond Reuse"/>
    <x v="0"/>
    <m/>
    <n v="175.86564473942499"/>
    <n v="1.4072713764"/>
  </r>
  <r>
    <n v="1200000"/>
    <n v="1800000"/>
    <n v="1800000"/>
    <x v="0"/>
    <x v="1"/>
    <s v="BR3-5, BR-7"/>
    <s v="62-304.520 (10), F.A.C."/>
    <n v="0.59"/>
    <n v="0.64"/>
    <s v="Natural Lands"/>
    <n v="0.15453966072198999"/>
    <n v="3745.8473275277402"/>
    <n v="6.9398160514653302"/>
    <n v="0.91828318751659999"/>
    <n v="1.0724768180665001"/>
    <n v="0.14191117224552"/>
    <n v="578.88197511252497"/>
    <n v="3100"/>
    <s v="Herbaceous Dry Prairie"/>
    <n v="3100"/>
    <s v="US Air Force                                  Brevard County"/>
    <s v="US Air Force"/>
    <m/>
    <m/>
    <s v="Natural Lands"/>
    <n v="0"/>
    <n v="1"/>
    <n v="1.0724768180665001"/>
    <n v="0.14191117224552"/>
    <n v="578.88197511252497"/>
    <m/>
    <n v="-1"/>
    <n v="-1"/>
    <n v="-1"/>
    <n v="-1"/>
    <n v="0"/>
    <m/>
    <m/>
    <s v="Banana River B"/>
    <n v="-1"/>
    <m/>
    <m/>
    <n v="641"/>
    <x v="6"/>
    <s v="Golf Course Pond Reuse"/>
    <x v="0"/>
    <m/>
    <n v="125.897630230939"/>
    <n v="0.46949065299999998"/>
  </r>
  <r>
    <n v="1200000"/>
    <n v="1800000"/>
    <n v="1800000"/>
    <x v="0"/>
    <x v="1"/>
    <s v="BR3-5, BR-7"/>
    <s v="62-304.520 (10), F.A.C."/>
    <n v="0.59"/>
    <n v="0.64"/>
    <s v="US Air Force"/>
    <n v="0.61776345341476002"/>
    <n v="3927.3282661624598"/>
    <n v="7.1561167232700802"/>
    <n v="0.95975551906683998"/>
    <n v="4.4207873800064696"/>
    <n v="0.59290188389261"/>
    <n v="2426.15987239794"/>
    <n v="1400"/>
    <s v="Commercial and Services"/>
    <n v="1400"/>
    <s v="US Air Force                                  Brevard County"/>
    <s v="US Air Force"/>
    <m/>
    <m/>
    <m/>
    <n v="0"/>
    <n v="1"/>
    <n v="4.4207873800064696"/>
    <n v="0.59290188389261"/>
    <n v="2426.15987239794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5902101"/>
    <n v="1.9676884610000001"/>
  </r>
  <r>
    <n v="1200000"/>
    <n v="1800000"/>
    <n v="1800000"/>
    <x v="0"/>
    <x v="1"/>
    <s v="BR3-5, BR-7"/>
    <s v="62-304.520 (10), F.A.C."/>
    <n v="0.59"/>
    <n v="0.64"/>
    <s v="US Air Force"/>
    <n v="4.1486783691729999E-2"/>
    <n v="3812.4859434448599"/>
    <n v="7.3286360731771998"/>
    <n v="0.99966351321341995"/>
    <n v="0.30404153952334001"/>
    <n v="4.1472823937199997E-2"/>
    <n v="158.16777966347701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0.30404153952334001"/>
    <n v="4.1472823937199997E-2"/>
    <n v="158.16777966347601"/>
    <m/>
    <n v="-1"/>
    <n v="-1"/>
    <n v="-1"/>
    <n v="-1"/>
    <n v="0"/>
    <m/>
    <m/>
    <s v="Banana River B"/>
    <n v="-1"/>
    <m/>
    <m/>
    <n v="641"/>
    <x v="6"/>
    <s v="Golf Course Pond Reuse"/>
    <x v="0"/>
    <m/>
    <n v="85.536295267257103"/>
    <n v="0.12827881560000001"/>
  </r>
  <r>
    <n v="1200000"/>
    <n v="1800000"/>
    <n v="1800000"/>
    <x v="0"/>
    <x v="1"/>
    <s v="BR3-5, BR-7"/>
    <s v="62-304.520 (10), F.A.C."/>
    <n v="0.59"/>
    <n v="0.64"/>
    <s v="US Air Force"/>
    <n v="0.60053737792119"/>
    <n v="3647.3881671721301"/>
    <n v="6.9017086237424596"/>
    <n v="0.97287500094955004"/>
    <n v="4.1447340000783601"/>
    <n v="0.58424780211532001"/>
    <n v="2190.3929261743201"/>
    <n v="1820"/>
    <s v="Golf Course"/>
    <n v="1820"/>
    <s v="US Air Force                                  Brevard County"/>
    <s v="US Air Force"/>
    <m/>
    <m/>
    <m/>
    <n v="0"/>
    <n v="1"/>
    <n v="4.1447340000783601"/>
    <n v="0.58424780211532001"/>
    <n v="2190.3929261743201"/>
    <m/>
    <n v="-1"/>
    <n v="-1"/>
    <n v="-1"/>
    <n v="-1"/>
    <n v="0"/>
    <m/>
    <m/>
    <s v="Banana River B"/>
    <n v="-1"/>
    <m/>
    <m/>
    <n v="641"/>
    <x v="6"/>
    <s v="Golf Course Pond Reuse"/>
    <x v="0"/>
    <m/>
    <n v="193.27727968120001"/>
    <n v="1.7764743927"/>
  </r>
  <r>
    <n v="1200000"/>
    <n v="1800000"/>
    <n v="1800000"/>
    <x v="0"/>
    <x v="1"/>
    <s v="BR3-5, BR-7"/>
    <s v="62-304.520 (10), F.A.C."/>
    <n v="0.59"/>
    <n v="0.64"/>
    <s v="Natural Lands"/>
    <n v="1.7226075562610001E-2"/>
    <n v="3647.3881671721301"/>
    <n v="6.9017086237424596"/>
    <n v="0.97287500094955004"/>
    <n v="0.11888935426374"/>
    <n v="1.6758818279329998E-2"/>
    <n v="62.830184173898601"/>
    <n v="5300"/>
    <s v="Reservoirs"/>
    <n v="5300"/>
    <s v="US Air Force                                  Brevard County"/>
    <s v="US Air Force"/>
    <m/>
    <m/>
    <s v="Natural Lands"/>
    <n v="0"/>
    <n v="1"/>
    <n v="0.11888935426374"/>
    <n v="1.6758818279329998E-2"/>
    <n v="62.830184173898203"/>
    <m/>
    <n v="-1"/>
    <n v="-1"/>
    <n v="-1"/>
    <n v="-1"/>
    <n v="0"/>
    <m/>
    <m/>
    <s v="Banana River B"/>
    <n v="-1"/>
    <m/>
    <m/>
    <n v="641"/>
    <x v="6"/>
    <s v="Golf Course Pond Reuse"/>
    <x v="0"/>
    <m/>
    <n v="41.478122858936501"/>
    <n v="5.0957164800000003E-2"/>
  </r>
  <r>
    <n v="1200000"/>
    <n v="1800000"/>
    <n v="1800000"/>
    <x v="0"/>
    <x v="1"/>
    <s v="BR3-5, BR-7"/>
    <s v="62-304.520 (10), F.A.C."/>
    <n v="0.59"/>
    <n v="0.64"/>
    <s v="US Air Force"/>
    <n v="0.61776345362188001"/>
    <n v="3774.60422284383"/>
    <n v="7.3744468216039403"/>
    <n v="1.0184981611416299"/>
    <n v="4.5556637370649904"/>
    <n v="0.62919094153439004"/>
    <n v="2331.8125407597599"/>
    <n v="1820"/>
    <s v="Golf Course"/>
    <n v="1820"/>
    <s v="US Air Force                                  Brevard County"/>
    <s v="US Air Force"/>
    <m/>
    <m/>
    <m/>
    <n v="0"/>
    <n v="1"/>
    <n v="4.5556637370649904"/>
    <n v="0.62919094153439004"/>
    <n v="2331.8125407597599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9254899"/>
    <n v="1.8911699438"/>
  </r>
  <r>
    <n v="1200000"/>
    <n v="1800000"/>
    <n v="1800000"/>
    <x v="0"/>
    <x v="1"/>
    <s v="BR3-5, BR-7"/>
    <s v="62-304.520 (10), F.A.C."/>
    <n v="0.59"/>
    <n v="0.64"/>
    <s v="US Air Force"/>
    <n v="0.42916095131067"/>
    <n v="3640.5043970994002"/>
    <n v="7.1184899637995498"/>
    <n v="1.00175145688956"/>
    <n v="3.0549779247597"/>
    <n v="0.42991260821556998"/>
    <n v="1562.36233030987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3.0549779247597"/>
    <n v="0.42991260821556998"/>
    <n v="1562.36233030987"/>
    <m/>
    <n v="-1"/>
    <n v="-1"/>
    <n v="-1"/>
    <n v="-1"/>
    <n v="0"/>
    <m/>
    <m/>
    <s v="Banana River B"/>
    <n v="-1"/>
    <m/>
    <m/>
    <n v="641"/>
    <x v="6"/>
    <s v="Golf Course Pond Reuse"/>
    <x v="0"/>
    <m/>
    <n v="168.58643078175101"/>
    <n v="1.2671227333999999"/>
  </r>
  <r>
    <n v="1200000"/>
    <n v="1800000"/>
    <n v="1800000"/>
    <x v="0"/>
    <x v="1"/>
    <s v="BR3-5, BR-7"/>
    <s v="62-304.520 (10), F.A.C."/>
    <n v="0.59"/>
    <n v="0.64"/>
    <s v="Natural Lands"/>
    <n v="0.16745955562303999"/>
    <n v="3640.5043970994002"/>
    <n v="7.1184899637995498"/>
    <n v="1.00175145688956"/>
    <n v="1.19205916604495"/>
    <n v="0.16775285381546001"/>
    <n v="609.63724858199305"/>
    <n v="3100"/>
    <s v="Herbaceous Dry Prairie"/>
    <n v="3100"/>
    <s v="US Air Force                                  Brevard County"/>
    <s v="US Air Force"/>
    <m/>
    <m/>
    <s v="Natural Lands"/>
    <n v="0"/>
    <n v="1"/>
    <n v="1.19205916604495"/>
    <n v="0.16775285381546001"/>
    <n v="686.60823930303798"/>
    <m/>
    <n v="-1"/>
    <n v="-1"/>
    <n v="-1"/>
    <n v="-1"/>
    <n v="0"/>
    <m/>
    <m/>
    <s v="Banana River B"/>
    <n v="-1"/>
    <m/>
    <m/>
    <n v="641"/>
    <x v="6"/>
    <s v="Golf Course Pond Reuse"/>
    <x v="0"/>
    <m/>
    <n v="145.618322599735"/>
    <n v="0.55685988590000002"/>
  </r>
  <r>
    <n v="1200000"/>
    <n v="1800000"/>
    <n v="1800000"/>
    <x v="0"/>
    <x v="1"/>
    <s v="BR3-5, BR-7"/>
    <s v="62-304.520 (10), F.A.C."/>
    <n v="0.59"/>
    <n v="0.64"/>
    <s v="US Air Force"/>
    <n v="0.30565217690627"/>
    <n v="3874.1771874221399"/>
    <n v="7.2183471121029399"/>
    <n v="0.97800538279698002"/>
    <n v="2.2063035084794"/>
    <n v="0.29892947427795002"/>
    <n v="1184.15069105621"/>
    <n v="8140"/>
    <s v="Roads and Highways"/>
    <n v="8140"/>
    <s v="US Air Force                                  Brevard County"/>
    <s v="US Air Force"/>
    <m/>
    <m/>
    <m/>
    <n v="0"/>
    <n v="1"/>
    <n v="2.2063035084794"/>
    <n v="0.29892947427795002"/>
    <n v="1184.15069105621"/>
    <m/>
    <n v="-1"/>
    <n v="-1"/>
    <n v="-1"/>
    <n v="-1"/>
    <n v="0"/>
    <m/>
    <m/>
    <s v="Banana River B"/>
    <n v="-1"/>
    <m/>
    <m/>
    <n v="641"/>
    <x v="6"/>
    <s v="Golf Course Pond Reuse"/>
    <x v="0"/>
    <m/>
    <n v="155.20174344304499"/>
    <n v="0.96038174460000003"/>
  </r>
  <r>
    <n v="1200000"/>
    <n v="1800000"/>
    <n v="1800000"/>
    <x v="0"/>
    <x v="1"/>
    <s v="BR3-5, BR-7"/>
    <s v="62-304.520 (10), F.A.C."/>
    <n v="0.59"/>
    <n v="0.64"/>
    <s v="US Air Force"/>
    <n v="0.12794916339292001"/>
    <n v="3874.1771874221399"/>
    <n v="7.2183471121029399"/>
    <n v="0.97800538279698002"/>
    <n v="0.92358147407332003"/>
    <n v="0.12513497052264999"/>
    <n v="495.69772996662601"/>
    <n v="1400"/>
    <s v="Commercial and Services"/>
    <n v="1400"/>
    <s v="US Air Force                                  Brevard County"/>
    <s v="US Air Force"/>
    <m/>
    <m/>
    <m/>
    <n v="0"/>
    <n v="1"/>
    <n v="0.92358147407332003"/>
    <n v="0.12513497052264999"/>
    <n v="597.62323858138905"/>
    <m/>
    <n v="-1"/>
    <n v="-1"/>
    <n v="-1"/>
    <n v="-1"/>
    <n v="0"/>
    <m/>
    <m/>
    <s v="Banana River B"/>
    <n v="-1"/>
    <m/>
    <m/>
    <n v="641"/>
    <x v="6"/>
    <s v="Golf Course Pond Reuse"/>
    <x v="0"/>
    <m/>
    <n v="130.85843364514801"/>
    <n v="0.48469037999999998"/>
  </r>
  <r>
    <n v="1200000"/>
    <n v="1800000"/>
    <n v="1800000"/>
    <x v="0"/>
    <x v="1"/>
    <s v="BR3-5, BR-7"/>
    <s v="62-304.520 (10), F.A.C."/>
    <n v="0.59"/>
    <n v="0.64"/>
    <s v="US Air Force"/>
    <n v="0.10854328163509"/>
    <n v="3874.1771874221399"/>
    <n v="7.2183471121029399"/>
    <n v="0.97800538279698002"/>
    <n v="0.78350308352886"/>
    <n v="0.10615591370557"/>
    <n v="420.51590555862202"/>
    <n v="1820"/>
    <s v="Golf Course"/>
    <n v="1820"/>
    <s v="US Air Force                                  Brevard County"/>
    <s v="US Air Force"/>
    <m/>
    <m/>
    <m/>
    <n v="0"/>
    <n v="1"/>
    <n v="0.78350308352886"/>
    <n v="0.10615591370557"/>
    <n v="420.51590555862202"/>
    <m/>
    <n v="-1"/>
    <n v="-1"/>
    <n v="-1"/>
    <n v="-1"/>
    <n v="0"/>
    <m/>
    <m/>
    <s v="Banana River B"/>
    <n v="-1"/>
    <m/>
    <m/>
    <n v="641"/>
    <x v="6"/>
    <s v="Golf Course Pond Reuse"/>
    <x v="0"/>
    <m/>
    <n v="110.951640704391"/>
    <n v="0.34105101830000001"/>
  </r>
  <r>
    <n v="1200000"/>
    <n v="1800000"/>
    <n v="1800000"/>
    <x v="0"/>
    <x v="1"/>
    <s v="BR3-5, BR-7"/>
    <s v="62-304.520 (10), F.A.C."/>
    <n v="0.59"/>
    <n v="0.64"/>
    <s v="US Air Force"/>
    <n v="0.61776345366790997"/>
    <n v="3928.1543703173802"/>
    <n v="7.1576393382115304"/>
    <n v="0.95996064992792995"/>
    <n v="4.4217279976828703"/>
    <n v="0.59302860648476996"/>
    <n v="2426.6702103479702"/>
    <n v="1400"/>
    <s v="Commercial and Services"/>
    <n v="1400"/>
    <s v="US Air Force                                  Brevard County"/>
    <s v="US Air Force"/>
    <m/>
    <m/>
    <m/>
    <n v="0"/>
    <n v="1"/>
    <n v="4.4217279976828703"/>
    <n v="0.59302860648476996"/>
    <n v="2426.6702103479702"/>
    <m/>
    <n v="-1"/>
    <n v="-1"/>
    <n v="-1"/>
    <n v="-1"/>
    <n v="0"/>
    <m/>
    <m/>
    <s v="Banana River B"/>
    <n v="-1"/>
    <m/>
    <m/>
    <n v="641"/>
    <x v="6"/>
    <s v="Golf Course Pond Reuse"/>
    <x v="0"/>
    <m/>
    <n v="200"/>
    <n v="1.9681023604000001"/>
  </r>
  <r>
    <n v="1200000"/>
    <n v="1800000"/>
    <n v="1800000"/>
    <x v="0"/>
    <x v="1"/>
    <s v="BR3-5, BR-7"/>
    <s v="62-304.520 (10), F.A.C."/>
    <n v="0.59"/>
    <n v="0.64"/>
    <s v="US Air Force"/>
    <n v="0.59461975981877002"/>
    <n v="3775.6771804569298"/>
    <n v="7.3765430206040996"/>
    <n v="1.0187872241914"/>
    <n v="4.3862382392044701"/>
    <n v="0.60579101455512996"/>
    <n v="2245.0922581965301"/>
    <n v="1820"/>
    <s v="Golf Course"/>
    <n v="1820"/>
    <s v="US Air Force                                  Brevard County"/>
    <s v="US Air Force"/>
    <m/>
    <m/>
    <m/>
    <n v="0"/>
    <n v="1"/>
    <n v="4.3862382392044701"/>
    <n v="0.60579101455512996"/>
    <n v="2332.47537467352"/>
    <m/>
    <n v="-1"/>
    <n v="-1"/>
    <n v="-1"/>
    <n v="-1"/>
    <n v="0"/>
    <m/>
    <m/>
    <s v="Banana River B"/>
    <n v="-1"/>
    <m/>
    <m/>
    <n v="641"/>
    <x v="6"/>
    <s v="Golf Course Pond Reuse"/>
    <x v="0"/>
    <m/>
    <n v="195.293676095607"/>
    <n v="1.8917075219999999"/>
  </r>
  <r>
    <n v="1200000"/>
    <n v="1800000"/>
    <n v="1800000"/>
    <x v="0"/>
    <x v="1"/>
    <s v="BR3-5, BR-7"/>
    <s v="62-304.520 (10), F.A.C."/>
    <n v="0.59"/>
    <n v="0.64"/>
    <s v="US Air Force"/>
    <n v="0.61776345359886997"/>
    <n v="3831.0124199290199"/>
    <n v="7.4873093767989101"/>
    <n v="1.06452261489978"/>
    <n v="4.6253860987745199"/>
    <n v="0.65762316701459"/>
    <n v="2366.65946331553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6253860987745199"/>
    <n v="0.65762316701459"/>
    <n v="2366.65946331553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8882399"/>
    <n v="1.9194318437"/>
  </r>
  <r>
    <n v="1200000"/>
    <n v="1800000"/>
    <n v="1800000"/>
    <x v="0"/>
    <x v="1"/>
    <s v="BR3-5, BR-7"/>
    <s v="62-304.520 (10), F.A.C."/>
    <n v="0.59"/>
    <n v="0.64"/>
    <s v="US Air Force"/>
    <n v="0.37839584569910001"/>
    <n v="2239.7040817720199"/>
    <n v="4.3757747816020904"/>
    <n v="0.60507223192286996"/>
    <n v="1.6557749990731301"/>
    <n v="0.2289568189075"/>
    <n v="847.49472013785999"/>
    <n v="1820"/>
    <s v="Golf Course"/>
    <n v="1820"/>
    <s v="US Air Force                                  Brevard County"/>
    <s v="US Air Force"/>
    <m/>
    <m/>
    <m/>
    <n v="0"/>
    <n v="1"/>
    <n v="1.6557749990731301"/>
    <n v="0.2289568189075"/>
    <n v="847.49472013785999"/>
    <m/>
    <n v="-1"/>
    <n v="-1"/>
    <n v="-1"/>
    <n v="-1"/>
    <n v="0"/>
    <m/>
    <m/>
    <s v="Banana River B"/>
    <n v="-1"/>
    <m/>
    <m/>
    <n v="641"/>
    <x v="6"/>
    <s v="Golf Course Pond Reuse"/>
    <x v="0"/>
    <m/>
    <n v="250.67493909766199"/>
    <n v="0.68734364969999995"/>
  </r>
  <r>
    <n v="1200000"/>
    <n v="1800000"/>
    <n v="1800000"/>
    <x v="0"/>
    <x v="1"/>
    <s v="BR3-5, BR-7"/>
    <s v="62-304.520 (10), F.A.C."/>
    <n v="0.59"/>
    <n v="0.64"/>
    <s v="Natural Lands"/>
    <n v="0.23936760799182"/>
    <n v="2239.7040817720199"/>
    <n v="4.3757747816020904"/>
    <n v="0.60507223192286996"/>
    <n v="1.0474187425830299"/>
    <n v="0.14483469281764999"/>
    <n v="536.11260866329201"/>
    <n v="5100"/>
    <s v="Streams and waterways"/>
    <n v="5100"/>
    <s v="US Air Force                                  Brevard County"/>
    <s v="US Air Force"/>
    <m/>
    <m/>
    <s v="Natural Lands"/>
    <n v="0"/>
    <n v="1"/>
    <n v="1.0474187425830299"/>
    <n v="0.14483469281764999"/>
    <n v="536.11260866329201"/>
    <m/>
    <n v="-1"/>
    <n v="-1"/>
    <n v="-1"/>
    <n v="-1"/>
    <n v="0"/>
    <m/>
    <m/>
    <s v="Banana River B"/>
    <n v="-1"/>
    <m/>
    <m/>
    <n v="641"/>
    <x v="6"/>
    <s v="Golf Course Pond Reuse"/>
    <x v="0"/>
    <m/>
    <n v="141.54166013171201"/>
    <n v="0.43480341340000001"/>
  </r>
  <r>
    <n v="1200000"/>
    <n v="1800000"/>
    <n v="1800000"/>
    <x v="0"/>
    <x v="1"/>
    <s v="BR3-5, BR-7"/>
    <s v="62-304.520 (10), F.A.C."/>
    <n v="0.59"/>
    <n v="0.64"/>
    <s v="US Air Force"/>
    <n v="1.74459255663E-3"/>
    <n v="3827.0239805748502"/>
    <n v="7.4464026181831802"/>
    <n v="1.0494769912960999"/>
    <n v="1.299093858137E-2"/>
    <n v="1.83090974737E-3"/>
    <n v="6.6765975505668802"/>
    <n v="8140"/>
    <s v="Roads and Highways"/>
    <n v="8140"/>
    <s v="US Air Force                                  Brevard County"/>
    <s v="US Air Force"/>
    <m/>
    <m/>
    <m/>
    <n v="0"/>
    <n v="1"/>
    <n v="1.299093858137E-2"/>
    <n v="1.83090974737E-3"/>
    <n v="6.6765975505665702"/>
    <m/>
    <n v="-1"/>
    <n v="-1"/>
    <n v="-1"/>
    <n v="-1"/>
    <n v="0"/>
    <m/>
    <m/>
    <s v="Banana River B"/>
    <n v="-1"/>
    <m/>
    <m/>
    <n v="641"/>
    <x v="6"/>
    <s v="Golf Course Pond Reuse"/>
    <x v="0"/>
    <m/>
    <n v="29.4127123051348"/>
    <n v="5.4149209999999996E-3"/>
  </r>
  <r>
    <n v="1200000"/>
    <n v="1800000"/>
    <n v="1800000"/>
    <x v="0"/>
    <x v="1"/>
    <s v="BR3-5, BR-7"/>
    <s v="62-304.520 (10), F.A.C."/>
    <n v="0.59"/>
    <n v="0.64"/>
    <s v="US Air Force"/>
    <n v="0.47056014808278002"/>
    <n v="3827.0239805748502"/>
    <n v="7.4464026181831802"/>
    <n v="1.0494769912960999"/>
    <n v="3.5039803186963399"/>
    <n v="0.49384204843377"/>
    <n v="1800.8449710156799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3.5039803186963399"/>
    <n v="0.49384204843377"/>
    <n v="1800.8449710156799"/>
    <m/>
    <n v="-1"/>
    <n v="-1"/>
    <n v="-1"/>
    <n v="-1"/>
    <n v="0"/>
    <m/>
    <m/>
    <s v="Banana River B"/>
    <n v="-1"/>
    <m/>
    <m/>
    <n v="641"/>
    <x v="6"/>
    <s v="Golf Course Pond Reuse"/>
    <x v="0"/>
    <m/>
    <n v="183.52179057358899"/>
    <n v="1.4605393114"/>
  </r>
  <r>
    <n v="1200000"/>
    <n v="1800000"/>
    <n v="1800000"/>
    <x v="0"/>
    <x v="1"/>
    <s v="BR3-5, BR-7"/>
    <s v="62-304.520 (10), F.A.C."/>
    <n v="0.59"/>
    <n v="0.64"/>
    <s v="US Air Force"/>
    <n v="0.617763453829"/>
    <n v="3927.2316109201402"/>
    <n v="7.1559349418406697"/>
    <n v="0.95973083787796998"/>
    <n v="4.4206750850471703"/>
    <n v="0.59288663715370005"/>
    <n v="2426.1001639484798"/>
    <n v="1400"/>
    <s v="Commercial and Services"/>
    <n v="1400"/>
    <s v="US Air Force                                  Brevard County"/>
    <s v="US Air Force"/>
    <m/>
    <m/>
    <m/>
    <n v="0"/>
    <n v="1"/>
    <n v="4.4206750850471703"/>
    <n v="0.59288663715370005"/>
    <n v="2426.1001639484798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26077"/>
    <n v="1.9676400355999999"/>
  </r>
  <r>
    <n v="1200000"/>
    <n v="1800000"/>
    <n v="1800000"/>
    <x v="0"/>
    <x v="1"/>
    <s v="BR3-5, BR-7"/>
    <s v="62-304.520 (10), F.A.C."/>
    <n v="0.59"/>
    <n v="0.64"/>
    <s v="Natural Lands"/>
    <n v="2.6852759514400001E-3"/>
    <n v="3758.4967109207"/>
    <n v="7.3429959282477597"/>
    <n v="1.0143647171571"/>
    <n v="1.971797037768E-2"/>
    <n v="2.7238491809699998E-3"/>
    <n v="10.0926008314205"/>
    <n v="5100"/>
    <s v="Streams and waterways"/>
    <n v="5100"/>
    <s v="US Air Force                                  Brevard County"/>
    <s v="US Air Force"/>
    <m/>
    <m/>
    <s v="Natural Lands"/>
    <n v="0"/>
    <n v="1"/>
    <n v="1.971797037768E-2"/>
    <n v="2.7238491809699998E-3"/>
    <n v="10.0926008314215"/>
    <m/>
    <n v="-1"/>
    <n v="-1"/>
    <n v="-1"/>
    <n v="-1"/>
    <n v="0"/>
    <m/>
    <m/>
    <s v="Banana River B"/>
    <n v="-1"/>
    <m/>
    <m/>
    <n v="641"/>
    <x v="6"/>
    <s v="Golf Course Pond Reuse"/>
    <x v="0"/>
    <m/>
    <n v="15.304412071115401"/>
    <n v="8.1854020999999992E-3"/>
  </r>
  <r>
    <n v="1200000"/>
    <n v="1800000"/>
    <n v="1800000"/>
    <x v="0"/>
    <x v="1"/>
    <s v="BR3-5, BR-7"/>
    <s v="62-304.520 (10), F.A.C."/>
    <n v="0.59"/>
    <n v="0.64"/>
    <s v="US Air Force"/>
    <n v="0.42272117432966"/>
    <n v="2528.54801990028"/>
    <n v="4.9400299415475697"/>
    <n v="0.68232186845757004"/>
    <n v="2.0882552581147098"/>
    <n v="0.28843190150519998"/>
    <n v="1068.8707883212001"/>
    <n v="1820"/>
    <s v="Golf Course"/>
    <n v="1820"/>
    <s v="US Air Force                                  Brevard County"/>
    <s v="US Air Force"/>
    <m/>
    <m/>
    <m/>
    <n v="0"/>
    <n v="1"/>
    <n v="2.0882552581147098"/>
    <n v="0.28843190150519998"/>
    <n v="1068.8707883212001"/>
    <m/>
    <n v="-1"/>
    <n v="-1"/>
    <n v="-1"/>
    <n v="-1"/>
    <n v="0"/>
    <m/>
    <m/>
    <s v="Banana River B"/>
    <n v="-1"/>
    <m/>
    <m/>
    <n v="641"/>
    <x v="6"/>
    <s v="Golf Course Pond Reuse"/>
    <x v="0"/>
    <m/>
    <n v="167.67046015185801"/>
    <n v="0.86688628410000002"/>
  </r>
  <r>
    <n v="1200000"/>
    <n v="1800000"/>
    <n v="1800000"/>
    <x v="0"/>
    <x v="1"/>
    <s v="BR3-5, BR-7"/>
    <s v="62-304.520 (10), F.A.C."/>
    <n v="0.59"/>
    <n v="0.64"/>
    <s v="Natural Lands"/>
    <n v="0.19504227929220999"/>
    <n v="2528.54801990028"/>
    <n v="4.9400299415475697"/>
    <n v="0.68232186845757004"/>
    <n v="0.96351469957123004"/>
    <n v="0.13308161243489"/>
    <n v="493.17376910117298"/>
    <n v="5100"/>
    <s v="Streams and waterways"/>
    <n v="5100"/>
    <s v="US Air Force                                  Brevard County"/>
    <s v="US Air Force"/>
    <m/>
    <m/>
    <s v="Natural Lands"/>
    <n v="0"/>
    <n v="1"/>
    <n v="0.96351469957123004"/>
    <n v="0.13308161243489"/>
    <n v="493.17376910117298"/>
    <m/>
    <n v="-1"/>
    <n v="-1"/>
    <n v="-1"/>
    <n v="-1"/>
    <n v="0"/>
    <m/>
    <m/>
    <s v="Banana River B"/>
    <n v="-1"/>
    <m/>
    <m/>
    <n v="641"/>
    <x v="6"/>
    <s v="Golf Course Pond Reuse"/>
    <x v="0"/>
    <m/>
    <n v="154.290710026748"/>
    <n v="0.39997872600000001"/>
  </r>
  <r>
    <n v="1200000"/>
    <n v="1800000"/>
    <n v="1800000"/>
    <x v="0"/>
    <x v="1"/>
    <s v="BR3-5, BR-7"/>
    <s v="62-304.520 (10), F.A.C."/>
    <n v="0.59"/>
    <n v="0.64"/>
    <s v="US Air Force"/>
    <n v="8.5225711457360007E-2"/>
    <n v="3869.1741348604"/>
    <n v="7.6904469216006497"/>
    <n v="1.04475049274716"/>
    <n v="0.65542381031847996"/>
    <n v="8.9039604039800005E-2"/>
    <n v="329.75311839589301"/>
    <n v="1400"/>
    <s v="Commercial and Services"/>
    <n v="1400"/>
    <s v="US Air Force                                  Brevard County"/>
    <s v="US Air Force"/>
    <m/>
    <m/>
    <m/>
    <n v="0"/>
    <n v="1"/>
    <n v="0.65542381031847996"/>
    <n v="8.9039604039800005E-2"/>
    <n v="798.94750894028095"/>
    <m/>
    <n v="-1"/>
    <n v="-1"/>
    <n v="-1"/>
    <n v="-1"/>
    <n v="0"/>
    <m/>
    <m/>
    <s v="Banana River B"/>
    <n v="-1"/>
    <m/>
    <m/>
    <n v="641"/>
    <x v="6"/>
    <s v="Golf Course Pond Reuse"/>
    <x v="0"/>
    <m/>
    <n v="103.616334586485"/>
    <n v="0.6479704047"/>
  </r>
  <r>
    <n v="1200000"/>
    <n v="1800000"/>
    <n v="1800000"/>
    <x v="0"/>
    <x v="1"/>
    <s v="BR3-5, BR-7"/>
    <s v="62-304.520 (10), F.A.C."/>
    <n v="0.59"/>
    <n v="0.64"/>
    <s v="US Air Force"/>
    <n v="3.4425096070000001E-5"/>
    <n v="3927.87368686441"/>
    <n v="7.15711721425604"/>
    <n v="0.95989025461204003"/>
    <n v="2.4638444770999998E-4"/>
    <n v="3.3044314230000002E-5"/>
    <n v="0.13521742903684"/>
    <n v="8140"/>
    <s v="Roads and Highways"/>
    <n v="8140"/>
    <s v="US Air Force                                  Brevard County"/>
    <s v="US Air Force"/>
    <m/>
    <m/>
    <m/>
    <n v="0"/>
    <n v="1"/>
    <n v="2.4638444770999998E-4"/>
    <n v="3.3044314230000002E-5"/>
    <n v="0.13521742903773001"/>
    <m/>
    <n v="-1"/>
    <n v="-1"/>
    <n v="-1"/>
    <n v="-1"/>
    <n v="0"/>
    <m/>
    <m/>
    <s v="Banana River B"/>
    <n v="-1"/>
    <m/>
    <m/>
    <n v="641"/>
    <x v="6"/>
    <s v="Golf Course Pond Reuse"/>
    <x v="0"/>
    <m/>
    <n v="1.9175220540684701"/>
    <n v="1.096654E-4"/>
  </r>
  <r>
    <n v="1200000"/>
    <n v="1800000"/>
    <n v="1800000"/>
    <x v="0"/>
    <x v="1"/>
    <s v="BR3-5, BR-7"/>
    <s v="62-304.520 (10), F.A.C."/>
    <n v="0.59"/>
    <n v="0.64"/>
    <s v="US Air Force"/>
    <n v="0.61772902818061004"/>
    <n v="3927.87368686441"/>
    <n v="7.15711721425604"/>
    <n v="0.95989025461204003"/>
    <n v="4.4211590613371001"/>
    <n v="0.59295207414152995"/>
    <n v="2426.3615954029401"/>
    <n v="1400"/>
    <s v="Commercial and Services"/>
    <n v="1400"/>
    <s v="US Air Force                                  Brevard County"/>
    <s v="US Air Force"/>
    <m/>
    <m/>
    <m/>
    <n v="0"/>
    <n v="1"/>
    <n v="4.4211590613371001"/>
    <n v="0.59295207414152995"/>
    <n v="2426.3615954029401"/>
    <m/>
    <n v="-1"/>
    <n v="-1"/>
    <n v="-1"/>
    <n v="-1"/>
    <n v="0"/>
    <m/>
    <m/>
    <s v="Banana River B"/>
    <n v="-1"/>
    <m/>
    <m/>
    <n v="641"/>
    <x v="6"/>
    <s v="Golf Course Pond Reuse"/>
    <x v="0"/>
    <m/>
    <n v="199.71756411334101"/>
    <n v="1.9678520643999999"/>
  </r>
  <r>
    <n v="1200000"/>
    <n v="1800000"/>
    <n v="1800000"/>
    <x v="0"/>
    <x v="1"/>
    <s v="BR3-5, BR-7"/>
    <s v="62-304.520 (10), F.A.C."/>
    <n v="0.59"/>
    <n v="0.64"/>
    <s v="US Air Force"/>
    <n v="0.61776345346078998"/>
    <n v="3775.2027818257102"/>
    <n v="7.3756162015767996"/>
    <n v="1.0186593787129901"/>
    <n v="4.5563861360874496"/>
    <n v="0.62929053569395998"/>
    <n v="2332.18230801544"/>
    <n v="1820"/>
    <s v="Golf Course"/>
    <n v="1820"/>
    <s v="US Air Force                                  Brevard County"/>
    <s v="US Air Force"/>
    <m/>
    <m/>
    <m/>
    <n v="0"/>
    <n v="1"/>
    <n v="4.5563861360874496"/>
    <n v="0.62929053569395998"/>
    <n v="2332.18230801544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6647199"/>
    <n v="1.8914698362"/>
  </r>
  <r>
    <n v="1200000"/>
    <n v="1800000"/>
    <n v="1800000"/>
    <x v="0"/>
    <x v="1"/>
    <s v="BR3-5, BR-7"/>
    <s v="62-304.520 (10), F.A.C."/>
    <n v="0.59"/>
    <n v="0.64"/>
    <s v="US Air Force"/>
    <n v="0.13653502388729"/>
    <n v="3860.3111537380801"/>
    <n v="7.4850532947403998"/>
    <n v="1.0158594381049899"/>
    <n v="1.0219719303950801"/>
    <n v="0.13870039264780001"/>
    <n v="527.06767558803494"/>
    <n v="1400"/>
    <s v="Commercial and Services"/>
    <n v="1400"/>
    <s v="US Air Force                                  Brevard County"/>
    <s v="US Air Force"/>
    <m/>
    <m/>
    <m/>
    <n v="0"/>
    <n v="1"/>
    <n v="1.0219719303950801"/>
    <n v="0.13870039264780001"/>
    <n v="751.43635845219399"/>
    <m/>
    <n v="-1"/>
    <n v="-1"/>
    <n v="-1"/>
    <n v="-1"/>
    <n v="0"/>
    <m/>
    <m/>
    <s v="Banana River B"/>
    <n v="-1"/>
    <m/>
    <m/>
    <n v="641"/>
    <x v="6"/>
    <s v="Golf Course Pond Reuse"/>
    <x v="0"/>
    <m/>
    <n v="123.87579108468"/>
    <n v="0.60943743589999999"/>
  </r>
  <r>
    <n v="1200000"/>
    <n v="1800000"/>
    <n v="1800000"/>
    <x v="0"/>
    <x v="1"/>
    <s v="BR3-5, BR-7"/>
    <s v="62-304.520 (10), F.A.C."/>
    <n v="0.59"/>
    <n v="0.64"/>
    <s v="US Air Force"/>
    <n v="0.61776345355284001"/>
    <n v="3774.42472939766"/>
    <n v="7.3740961798573004"/>
    <n v="1.01845013098838"/>
    <n v="4.5554471228994897"/>
    <n v="0.62916127019072998"/>
    <n v="2331.7016560079601"/>
    <n v="1820"/>
    <s v="Golf Course"/>
    <n v="1820"/>
    <s v="US Air Force                                  Brevard County"/>
    <s v="US Air Force"/>
    <m/>
    <m/>
    <m/>
    <n v="0"/>
    <n v="1"/>
    <n v="4.5554471228994897"/>
    <n v="0.62916127019072998"/>
    <n v="2331.7016560079601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8137301"/>
    <n v="1.8910800130000001"/>
  </r>
  <r>
    <n v="1200000"/>
    <n v="1800000"/>
    <n v="1800000"/>
    <x v="0"/>
    <x v="1"/>
    <s v="BR3-5, BR-7"/>
    <s v="62-304.520 (10), F.A.C."/>
    <n v="0.59"/>
    <n v="0.64"/>
    <s v="US Air Force"/>
    <n v="0.55450528693446"/>
    <n v="3775.7902264243198"/>
    <n v="7.3767638828524396"/>
    <n v="1.01881777672195"/>
    <n v="4.0904545735089002"/>
    <n v="0.56493984361514005"/>
    <n v="2093.69564290777"/>
    <n v="1820"/>
    <s v="Golf Course"/>
    <n v="1820"/>
    <s v="US Air Force                                  Brevard County"/>
    <s v="US Air Force"/>
    <m/>
    <m/>
    <m/>
    <n v="0"/>
    <n v="1"/>
    <n v="4.0904545735089002"/>
    <n v="0.56493984361514005"/>
    <n v="2332.5452108621198"/>
    <m/>
    <n v="-1"/>
    <n v="-1"/>
    <n v="-1"/>
    <n v="-1"/>
    <n v="0"/>
    <m/>
    <m/>
    <s v="Banana River B"/>
    <n v="-1"/>
    <m/>
    <m/>
    <n v="641"/>
    <x v="6"/>
    <s v="Golf Course Pond Reuse"/>
    <x v="0"/>
    <m/>
    <n v="187.01072605613899"/>
    <n v="1.8917641613"/>
  </r>
  <r>
    <n v="1200000"/>
    <n v="1800000"/>
    <n v="1800000"/>
    <x v="0"/>
    <x v="1"/>
    <s v="BR3-5, BR-7"/>
    <s v="62-304.520 (10), F.A.C."/>
    <n v="0.59"/>
    <n v="0.64"/>
    <s v="US Air Force"/>
    <n v="7.3766948529400004E-3"/>
    <n v="3761.4708375683499"/>
    <n v="7.3437490652944604"/>
    <n v="1.0338169705353899"/>
    <n v="5.4172595931249998E-2"/>
    <n v="7.6261523254300004E-3"/>
    <n v="27.7472225669819"/>
    <n v="8140"/>
    <s v="Roads and Highways"/>
    <n v="8140"/>
    <s v="US Air Force                                  Brevard County"/>
    <s v="US Air Force"/>
    <m/>
    <m/>
    <m/>
    <n v="0"/>
    <n v="1"/>
    <n v="5.4172595931249998E-2"/>
    <n v="7.6261523254300004E-3"/>
    <n v="27.747222566982"/>
    <m/>
    <n v="-1"/>
    <n v="-1"/>
    <n v="-1"/>
    <n v="-1"/>
    <n v="0"/>
    <m/>
    <m/>
    <s v="Banana River B"/>
    <n v="-1"/>
    <m/>
    <m/>
    <n v="641"/>
    <x v="6"/>
    <s v="Golf Course Pond Reuse"/>
    <x v="0"/>
    <m/>
    <n v="28.570199418232999"/>
    <n v="2.25038301E-2"/>
  </r>
  <r>
    <n v="1200000"/>
    <n v="1800000"/>
    <n v="1800000"/>
    <x v="0"/>
    <x v="1"/>
    <s v="BR3-5, BR-7"/>
    <s v="62-304.520 (10), F.A.C."/>
    <n v="0.59"/>
    <n v="0.64"/>
    <s v="US Air Force"/>
    <n v="0.61038675874592996"/>
    <n v="3761.4708375683499"/>
    <n v="7.3437490652944604"/>
    <n v="1.0338169705353899"/>
    <n v="4.4825271890085396"/>
    <n v="0.63102818978163999"/>
    <n v="2295.9519926606799"/>
    <n v="1820"/>
    <s v="Golf Course"/>
    <n v="1820"/>
    <s v="US Air Force                                  Brevard County"/>
    <s v="US Air Force"/>
    <m/>
    <m/>
    <m/>
    <n v="0"/>
    <n v="1"/>
    <n v="4.4825271890085396"/>
    <n v="0.63102818978163999"/>
    <n v="2295.9519926606799"/>
    <m/>
    <n v="-1"/>
    <n v="-1"/>
    <n v="-1"/>
    <n v="-1"/>
    <n v="0"/>
    <m/>
    <m/>
    <s v="Banana River B"/>
    <n v="-1"/>
    <m/>
    <m/>
    <n v="641"/>
    <x v="6"/>
    <s v="Golf Course Pond Reuse"/>
    <x v="0"/>
    <m/>
    <n v="195.820480692551"/>
    <n v="1.8620859632"/>
  </r>
  <r>
    <n v="1200000"/>
    <n v="1800000"/>
    <n v="1800000"/>
    <x v="0"/>
    <x v="1"/>
    <s v="BR3-5, BR-7"/>
    <s v="62-304.520 (10), F.A.C."/>
    <n v="0.59"/>
    <n v="0.64"/>
    <s v="US Air Force"/>
    <n v="0.52531801089481001"/>
    <n v="3186.8109206349"/>
    <n v="6.2261821964052997"/>
    <n v="0.86114086188808003"/>
    <n v="3.27072564688434"/>
    <n v="0.45237280466729002"/>
    <n v="1674.0891739258"/>
    <n v="1820"/>
    <s v="Golf Course"/>
    <n v="1820"/>
    <s v="US Air Force                                  Brevard County"/>
    <s v="US Air Force"/>
    <m/>
    <m/>
    <m/>
    <n v="0"/>
    <n v="1"/>
    <n v="3.27072564688434"/>
    <n v="0.45237280466729002"/>
    <n v="1674.0891739258"/>
    <m/>
    <n v="-1"/>
    <n v="-1"/>
    <n v="-1"/>
    <n v="-1"/>
    <n v="0"/>
    <m/>
    <m/>
    <s v="Banana River B"/>
    <n v="-1"/>
    <m/>
    <m/>
    <n v="641"/>
    <x v="6"/>
    <s v="Golf Course Pond Reuse"/>
    <x v="0"/>
    <m/>
    <n v="184.75342899397799"/>
    <n v="1.3577365562999999"/>
  </r>
  <r>
    <n v="1200000"/>
    <n v="1800000"/>
    <n v="1800000"/>
    <x v="0"/>
    <x v="1"/>
    <s v="BR3-5, BR-7"/>
    <s v="62-304.520 (10), F.A.C."/>
    <n v="0.59"/>
    <n v="0.64"/>
    <s v="Natural Lands"/>
    <n v="9.2445442565969996E-2"/>
    <n v="3186.8109206349"/>
    <n v="6.2261821964052997"/>
    <n v="0.86114086188808003"/>
    <n v="0.57558216864308998"/>
    <n v="7.9608548088889994E-2"/>
    <n v="294.60614593218202"/>
    <n v="5100"/>
    <s v="Streams and waterways"/>
    <n v="5100"/>
    <s v="US Air Force                                  Brevard County"/>
    <s v="US Air Force"/>
    <m/>
    <m/>
    <s v="Natural Lands"/>
    <n v="0"/>
    <n v="1"/>
    <n v="0.57558216864308998"/>
    <n v="7.9608548088889994E-2"/>
    <n v="294.60614593218099"/>
    <m/>
    <n v="-1"/>
    <n v="-1"/>
    <n v="-1"/>
    <n v="-1"/>
    <n v="0"/>
    <m/>
    <m/>
    <s v="Banana River B"/>
    <n v="-1"/>
    <m/>
    <m/>
    <n v="641"/>
    <x v="6"/>
    <s v="Golf Course Pond Reuse"/>
    <x v="0"/>
    <m/>
    <n v="119.79297596798099"/>
    <n v="0.2389344249"/>
  </r>
  <r>
    <n v="1200000"/>
    <n v="1800000"/>
    <n v="1800000"/>
    <x v="0"/>
    <x v="1"/>
    <s v="BR3-5, BR-7"/>
    <s v="62-304.520 (10), F.A.C."/>
    <n v="0.59"/>
    <n v="0.64"/>
    <s v="US Air Force"/>
    <n v="0.28278483939464999"/>
    <n v="3902.7252681053601"/>
    <n v="7.6093336047382403"/>
    <n v="1.0301179512385801"/>
    <n v="2.1518041813162201"/>
    <n v="0.29130173939853998"/>
    <n v="1103.63153814262"/>
    <n v="1400"/>
    <s v="Commercial and Services"/>
    <n v="1400"/>
    <s v="US Air Force                                  Brevard County"/>
    <s v="US Air Force"/>
    <m/>
    <m/>
    <m/>
    <n v="0"/>
    <n v="1"/>
    <n v="2.1518041813162201"/>
    <n v="0.29130173939853998"/>
    <n v="1457.2986686961999"/>
    <m/>
    <n v="-1"/>
    <n v="-1"/>
    <n v="-1"/>
    <n v="-1"/>
    <n v="0"/>
    <m/>
    <m/>
    <s v="Banana River B"/>
    <n v="-1"/>
    <m/>
    <m/>
    <n v="641"/>
    <x v="6"/>
    <s v="Golf Course Pond Reuse"/>
    <x v="0"/>
    <m/>
    <n v="144.82714889240199"/>
    <n v="1.1819129510999999"/>
  </r>
  <r>
    <n v="1200000"/>
    <n v="1800000"/>
    <n v="1800000"/>
    <x v="0"/>
    <x v="1"/>
    <s v="BR3-5, BR-7"/>
    <s v="62-304.520 (10), F.A.C."/>
    <n v="0.59"/>
    <n v="0.64"/>
    <s v="US Air Force"/>
    <n v="0.61776345369092001"/>
    <n v="3773.7232570535198"/>
    <n v="7.3727257420074999"/>
    <n v="1.0182611910838399"/>
    <n v="4.5546005174985504"/>
    <n v="0.62904455016339"/>
    <n v="2331.2683125511498"/>
    <n v="1820"/>
    <s v="Golf Course"/>
    <n v="1820"/>
    <s v="US Air Force                                  Brevard County"/>
    <s v="US Air Force"/>
    <m/>
    <m/>
    <m/>
    <n v="0"/>
    <n v="1"/>
    <n v="4.5546005174985504"/>
    <n v="0.62904455016339"/>
    <n v="2331.2683125511498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0372501"/>
    <n v="1.8907285584"/>
  </r>
  <r>
    <n v="1200000"/>
    <n v="1800000"/>
    <n v="1800000"/>
    <x v="0"/>
    <x v="1"/>
    <s v="BR3-5, BR-7"/>
    <s v="62-304.520 (10), F.A.C."/>
    <n v="0.59"/>
    <n v="0.64"/>
    <s v="US Air Force"/>
    <n v="4.3569719299170001E-2"/>
    <n v="990.80268341613305"/>
    <n v="1.9358456672490301"/>
    <n v="0.26866629393071001"/>
    <n v="8.4344252328569999E-2"/>
    <n v="1.170571501171E-2"/>
    <n v="43.168994797314198"/>
    <n v="1820"/>
    <s v="Golf Course"/>
    <n v="1820"/>
    <s v="US Air Force                                  Brevard County"/>
    <s v="US Air Force"/>
    <m/>
    <m/>
    <m/>
    <n v="0"/>
    <n v="1"/>
    <n v="8.4344252328569999E-2"/>
    <n v="1.170571501171E-2"/>
    <n v="43.168994797313999"/>
    <m/>
    <n v="-1"/>
    <n v="-1"/>
    <n v="-1"/>
    <n v="-1"/>
    <n v="0"/>
    <m/>
    <m/>
    <s v="Banana River B"/>
    <n v="-1"/>
    <m/>
    <m/>
    <n v="641"/>
    <x v="6"/>
    <s v="Golf Course Pond Reuse"/>
    <x v="0"/>
    <m/>
    <n v="76.730521078084095"/>
    <n v="3.5011350199999999E-2"/>
  </r>
  <r>
    <n v="1200000"/>
    <n v="1800000"/>
    <n v="1800000"/>
    <x v="0"/>
    <x v="1"/>
    <s v="BR3-5, BR-7"/>
    <s v="62-304.520 (10), F.A.C."/>
    <n v="0.59"/>
    <n v="0.64"/>
    <s v="US Air Force"/>
    <n v="0.61776345378298003"/>
    <n v="3773.91062505112"/>
    <n v="7.3730917680456001"/>
    <n v="1.01831134341277"/>
    <n v="4.5548266356867204"/>
    <n v="0.62907553253306003"/>
    <n v="2331.38406199987"/>
    <n v="1820"/>
    <s v="Golf Course"/>
    <n v="1820"/>
    <s v="US Air Force                                  Brevard County"/>
    <s v="US Air Force"/>
    <m/>
    <m/>
    <m/>
    <n v="0"/>
    <n v="1"/>
    <n v="4.5548266356867204"/>
    <n v="0.62907553253306003"/>
    <n v="2331.38406199987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8626"/>
    <n v="1.8908224347"/>
  </r>
  <r>
    <n v="1200000"/>
    <n v="1800000"/>
    <n v="1800000"/>
    <x v="0"/>
    <x v="1"/>
    <s v="BR3-5, BR-7"/>
    <s v="62-304.520 (10), F.A.C."/>
    <n v="0.59"/>
    <n v="0.64"/>
    <s v="Natural Lands"/>
    <n v="0.44281870821031"/>
    <n v="3196.15995490671"/>
    <n v="6.3585931342564699"/>
    <n v="0.81022272534714002"/>
    <n v="2.81570399774645"/>
    <n v="0.35878178060086002"/>
    <n v="1415.31942246534"/>
    <n v="3100"/>
    <s v="Herbaceous Dry Prairie"/>
    <n v="3100"/>
    <s v="US Air Force                                  Brevard County"/>
    <s v="US Air Force"/>
    <m/>
    <m/>
    <s v="Natural Lands"/>
    <n v="0"/>
    <n v="1"/>
    <n v="2.81570399774645"/>
    <n v="0.35878178060086002"/>
    <n v="1974.47081207114"/>
    <m/>
    <n v="-1"/>
    <n v="-1"/>
    <n v="-1"/>
    <n v="-1"/>
    <n v="0"/>
    <m/>
    <m/>
    <s v="Banana River B"/>
    <n v="-1"/>
    <m/>
    <m/>
    <n v="641"/>
    <x v="6"/>
    <s v="Golf Course Pond Reuse"/>
    <x v="0"/>
    <m/>
    <n v="190.72234449800101"/>
    <n v="1.6013550786999999"/>
  </r>
  <r>
    <n v="1200000"/>
    <n v="1800000"/>
    <n v="1800000"/>
    <x v="0"/>
    <x v="1"/>
    <s v="BR3-5, BR-7"/>
    <s v="62-304.520 (10), F.A.C."/>
    <n v="0.59"/>
    <n v="0.64"/>
    <s v="US Air Force"/>
    <n v="0.33163918632877998"/>
    <n v="1933.0264892131199"/>
    <n v="3.7766423790285999"/>
    <n v="0.52259772499225998"/>
    <n v="1.25248260563585"/>
    <n v="0.17331388429370001"/>
    <n v="641.06733203462704"/>
    <n v="1820"/>
    <s v="Golf Course"/>
    <n v="1820"/>
    <s v="US Air Force                                  Brevard County"/>
    <s v="US Air Force"/>
    <m/>
    <m/>
    <m/>
    <n v="0"/>
    <n v="1"/>
    <n v="1.25248260563585"/>
    <n v="0.17331388429370001"/>
    <n v="641.06733203462704"/>
    <m/>
    <n v="-1"/>
    <n v="-1"/>
    <n v="-1"/>
    <n v="-1"/>
    <n v="0"/>
    <m/>
    <m/>
    <s v="Banana River B"/>
    <n v="-1"/>
    <m/>
    <m/>
    <n v="641"/>
    <x v="6"/>
    <s v="Golf Course Pond Reuse"/>
    <x v="0"/>
    <m/>
    <n v="226.554585222729"/>
    <n v="0.51992484350000001"/>
  </r>
  <r>
    <n v="1200000"/>
    <n v="1800000"/>
    <n v="1800000"/>
    <x v="0"/>
    <x v="1"/>
    <s v="BR3-5, BR-7"/>
    <s v="62-304.520 (10), F.A.C."/>
    <n v="0.59"/>
    <n v="0.64"/>
    <s v="Natural Lands"/>
    <n v="0.28612426754624998"/>
    <n v="1933.0264892131199"/>
    <n v="3.7766423790285999"/>
    <n v="0.52259772499225998"/>
    <n v="1.0805890344836899"/>
    <n v="0.14952789128474001"/>
    <n v="553.08578837360699"/>
    <n v="5100"/>
    <s v="Streams and waterways"/>
    <n v="5100"/>
    <s v="US Air Force                                  Brevard County"/>
    <s v="US Air Force"/>
    <m/>
    <m/>
    <s v="Natural Lands"/>
    <n v="0"/>
    <n v="1"/>
    <n v="1.0805890344836899"/>
    <n v="0.14952789128474001"/>
    <n v="553.08578837360699"/>
    <m/>
    <n v="-1"/>
    <n v="-1"/>
    <n v="-1"/>
    <n v="-1"/>
    <n v="0"/>
    <m/>
    <m/>
    <s v="Banana River B"/>
    <n v="-1"/>
    <m/>
    <m/>
    <n v="641"/>
    <x v="6"/>
    <s v="Golf Course Pond Reuse"/>
    <x v="0"/>
    <m/>
    <n v="158.93197543976501"/>
    <n v="0.44856917140000002"/>
  </r>
  <r>
    <n v="1200000"/>
    <n v="1800000"/>
    <n v="1800000"/>
    <x v="0"/>
    <x v="1"/>
    <s v="BR3-5, BR-7"/>
    <s v="62-304.520 (10), F.A.C."/>
    <n v="0.59"/>
    <n v="0.64"/>
    <s v="US Air Force"/>
    <n v="0.61776345378298003"/>
    <n v="3927.6183685536798"/>
    <n v="7.1566530681001703"/>
    <n v="0.95982786365167005"/>
    <n v="4.4211187168761299"/>
    <n v="0.59294657608658996"/>
    <n v="2426.33908849919"/>
    <n v="1400"/>
    <s v="Commercial and Services"/>
    <n v="1400"/>
    <s v="US Air Force                                  Brevard County"/>
    <s v="US Air Force"/>
    <m/>
    <m/>
    <m/>
    <n v="0"/>
    <n v="1"/>
    <n v="4.4211187168761299"/>
    <n v="0.59294657608658996"/>
    <n v="2426.33908849919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8626"/>
    <n v="1.9678338106"/>
  </r>
  <r>
    <n v="1200000"/>
    <n v="1800000"/>
    <n v="1800000"/>
    <x v="0"/>
    <x v="1"/>
    <s v="BR3-5, BR-7"/>
    <s v="62-304.520 (10), F.A.C."/>
    <n v="0.59"/>
    <n v="0.64"/>
    <s v="US Air Force"/>
    <n v="0.61776345355284001"/>
    <n v="3831.0124199290199"/>
    <n v="7.4873093767989101"/>
    <n v="1.06452261489978"/>
    <n v="4.6253860984298996"/>
    <n v="0.65762316696558998"/>
    <n v="2366.6594631391999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6253860984298996"/>
    <n v="0.65762316696558998"/>
    <n v="2366.6594631391999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8137301"/>
    <n v="1.9194318436"/>
  </r>
  <r>
    <n v="1200000"/>
    <n v="1800000"/>
    <n v="1800000"/>
    <x v="0"/>
    <x v="1"/>
    <s v="BR3-5, BR-7"/>
    <s v="62-304.520 (10), F.A.C."/>
    <n v="0.59"/>
    <n v="0.64"/>
    <s v="US Air Force"/>
    <n v="4.021725689E-5"/>
    <n v="3827.0239805748502"/>
    <n v="7.4464026181831802"/>
    <n v="1.0494769912960999"/>
    <n v="2.9947388702999999E-4"/>
    <n v="4.2207085759999997E-5"/>
    <n v="0.1539124065701"/>
    <n v="8140"/>
    <s v="Roads and Highways"/>
    <n v="8140"/>
    <s v="US Air Force                                  Brevard County"/>
    <s v="US Air Force"/>
    <m/>
    <m/>
    <m/>
    <n v="0"/>
    <n v="1"/>
    <n v="2.9947388702999999E-4"/>
    <n v="4.2207085759999997E-5"/>
    <n v="0.15391240657178001"/>
    <m/>
    <n v="-1"/>
    <n v="-1"/>
    <n v="-1"/>
    <n v="-1"/>
    <n v="0"/>
    <m/>
    <m/>
    <s v="Banana River B"/>
    <n v="-1"/>
    <m/>
    <m/>
    <n v="641"/>
    <x v="6"/>
    <s v="Golf Course Pond Reuse"/>
    <x v="0"/>
    <m/>
    <n v="9.9732009148719794"/>
    <n v="1.248276E-4"/>
  </r>
  <r>
    <n v="1200000"/>
    <n v="1800000"/>
    <n v="1800000"/>
    <x v="0"/>
    <x v="1"/>
    <s v="BR3-5, BR-7"/>
    <s v="62-304.520 (10), F.A.C."/>
    <n v="0.59"/>
    <n v="0.64"/>
    <s v="US Air Force"/>
    <n v="3.1095299082000002E-3"/>
    <n v="3827.0239805748502"/>
    <n v="7.4464026181831802"/>
    <n v="1.0494769912960999"/>
    <n v="2.315481164973E-2"/>
    <n v="3.2633800924000002E-3"/>
    <n v="11.9002455269961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2.315481164973E-2"/>
    <n v="3.2633800924000002E-3"/>
    <n v="11.900245526997301"/>
    <m/>
    <n v="-1"/>
    <n v="-1"/>
    <n v="-1"/>
    <n v="-1"/>
    <n v="0"/>
    <m/>
    <m/>
    <s v="Banana River B"/>
    <n v="-1"/>
    <m/>
    <m/>
    <n v="641"/>
    <x v="6"/>
    <s v="Golf Course Pond Reuse"/>
    <x v="0"/>
    <m/>
    <n v="27.169727543393002"/>
    <n v="9.6514562000000002E-3"/>
  </r>
  <r>
    <n v="1200000"/>
    <n v="1800000"/>
    <n v="1800000"/>
    <x v="0"/>
    <x v="1"/>
    <s v="BR3-5, BR-7"/>
    <s v="62-304.520 (10), F.A.C."/>
    <n v="0.59"/>
    <n v="0.64"/>
    <s v="US Air Force"/>
    <n v="0.20632948106834001"/>
    <n v="3806.25741964495"/>
    <n v="7.2358007508181901"/>
    <n v="1.0024327105997799"/>
    <n v="1.49295901403023"/>
    <n v="0.20683142098398"/>
    <n v="785.34311820786604"/>
    <n v="8140"/>
    <s v="Roads and Highways"/>
    <n v="8140"/>
    <s v="US Air Force                                  Brevard County"/>
    <s v="US Air Force"/>
    <m/>
    <m/>
    <m/>
    <n v="0"/>
    <n v="1"/>
    <n v="1.49295901403023"/>
    <n v="0.20683142098398"/>
    <n v="785.34311820786604"/>
    <m/>
    <n v="-1"/>
    <n v="-1"/>
    <n v="-1"/>
    <n v="-1"/>
    <n v="0"/>
    <m/>
    <m/>
    <s v="Banana River B"/>
    <n v="-1"/>
    <m/>
    <m/>
    <n v="641"/>
    <x v="6"/>
    <s v="Golf Course Pond Reuse"/>
    <x v="0"/>
    <m/>
    <n v="134.960165442874"/>
    <n v="0.63693683550000002"/>
  </r>
  <r>
    <n v="1200000"/>
    <n v="1800000"/>
    <n v="1800000"/>
    <x v="0"/>
    <x v="1"/>
    <s v="BR3-5, BR-7"/>
    <s v="62-304.520 (10), F.A.C."/>
    <n v="0.59"/>
    <n v="0.64"/>
    <s v="US Air Force"/>
    <n v="1.445244604865E-2"/>
    <n v="3806.25741964495"/>
    <n v="7.2358007508181901"/>
    <n v="1.0024327105997799"/>
    <n v="0.10457501996998"/>
    <n v="1.448760466734E-2"/>
    <n v="55.0097300046925"/>
    <n v="1400"/>
    <s v="Commercial and Services"/>
    <n v="1400"/>
    <s v="US Air Force                                  Brevard County"/>
    <s v="US Air Force"/>
    <m/>
    <m/>
    <m/>
    <n v="0"/>
    <n v="1"/>
    <n v="0.10457501996998"/>
    <n v="1.448760466734E-2"/>
    <n v="55.0097300046925"/>
    <m/>
    <n v="-1"/>
    <n v="-1"/>
    <n v="-1"/>
    <n v="-1"/>
    <n v="0"/>
    <m/>
    <m/>
    <s v="Banana River B"/>
    <n v="-1"/>
    <m/>
    <m/>
    <n v="641"/>
    <x v="6"/>
    <s v="Golf Course Pond Reuse"/>
    <x v="0"/>
    <m/>
    <n v="42.196864395982502"/>
    <n v="4.4614541799999997E-2"/>
  </r>
  <r>
    <n v="1200000"/>
    <n v="1800000"/>
    <n v="1800000"/>
    <x v="0"/>
    <x v="1"/>
    <s v="BR3-5, BR-7"/>
    <s v="62-304.520 (10), F.A.C."/>
    <n v="0.59"/>
    <n v="0.64"/>
    <s v="US Air Force"/>
    <n v="0.39698152666599001"/>
    <n v="3806.25741964495"/>
    <n v="7.2358007508181901"/>
    <n v="1.0024327105997799"/>
    <n v="2.8724792287107199"/>
    <n v="0.39794726783383"/>
    <n v="1511.0138813343999"/>
    <n v="1820"/>
    <s v="Golf Course"/>
    <n v="1820"/>
    <s v="US Air Force                                  Brevard County"/>
    <s v="US Air Force"/>
    <m/>
    <m/>
    <m/>
    <n v="0"/>
    <n v="1"/>
    <n v="2.8724792287107199"/>
    <n v="0.39794726783383"/>
    <n v="1511.0138813343999"/>
    <m/>
    <n v="-1"/>
    <n v="-1"/>
    <n v="-1"/>
    <n v="-1"/>
    <n v="0"/>
    <m/>
    <m/>
    <s v="Banana River B"/>
    <n v="-1"/>
    <m/>
    <m/>
    <n v="641"/>
    <x v="6"/>
    <s v="Golf Course Pond Reuse"/>
    <x v="0"/>
    <m/>
    <n v="170.487919776095"/>
    <n v="1.2254776004000001"/>
  </r>
  <r>
    <n v="1200000"/>
    <n v="1800000"/>
    <n v="1800000"/>
    <x v="0"/>
    <x v="1"/>
    <s v="BR3-5, BR-7"/>
    <s v="62-304.520 (10), F.A.C."/>
    <n v="0.59"/>
    <n v="0.64"/>
    <s v="US Air Force"/>
    <n v="0.61776345355284001"/>
    <n v="3774.1441414976098"/>
    <n v="7.3735480067444996"/>
    <n v="1.01837455530569"/>
    <n v="4.5551084815841802"/>
    <n v="0.62911458229599004"/>
    <n v="2331.5283190578102"/>
    <n v="1820"/>
    <s v="Golf Course"/>
    <n v="1820"/>
    <s v="US Air Force                                  Brevard County"/>
    <s v="US Air Force"/>
    <m/>
    <m/>
    <m/>
    <n v="0"/>
    <n v="1"/>
    <n v="4.5551084815841802"/>
    <n v="0.62911458229599004"/>
    <n v="2331.5283190578102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8137301"/>
    <n v="1.8909394315000001"/>
  </r>
  <r>
    <n v="1200000"/>
    <n v="1800000"/>
    <n v="1800000"/>
    <x v="0"/>
    <x v="1"/>
    <s v="BR3-5, BR-7"/>
    <s v="62-304.520 (10), F.A.C."/>
    <n v="0.59"/>
    <n v="0.64"/>
    <s v="US Air Force"/>
    <n v="0.61776345359886997"/>
    <n v="3775.6018153647001"/>
    <n v="7.3763957769288799"/>
    <n v="1.01876685553749"/>
    <n v="4.5568677302677303"/>
    <n v="0.62935693108891"/>
    <n v="2332.4288168738699"/>
    <n v="1820"/>
    <s v="Golf Course"/>
    <n v="1820"/>
    <s v="US Air Force                                  Brevard County"/>
    <s v="US Air Force"/>
    <m/>
    <m/>
    <m/>
    <n v="0"/>
    <n v="1"/>
    <n v="4.5568677302677303"/>
    <n v="0.62935693108891"/>
    <n v="2332.4288168738699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8882399"/>
    <n v="1.8916697623000001"/>
  </r>
  <r>
    <n v="1200000"/>
    <n v="1800000"/>
    <n v="1800000"/>
    <x v="0"/>
    <x v="1"/>
    <s v="BR3-5, BR-7"/>
    <s v="62-304.520 (10), F.A.C."/>
    <n v="0.59"/>
    <n v="0.64"/>
    <s v="US Air Force"/>
    <n v="0.61776345359886997"/>
    <n v="3830.9934940335902"/>
    <n v="7.4872724895503504"/>
    <n v="1.0645185313689001"/>
    <n v="4.6253633111804504"/>
    <n v="0.65762064435845002"/>
    <n v="2366.6477715890001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6253633111804504"/>
    <n v="0.65762064435845002"/>
    <n v="2366.6477715890001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8882399"/>
    <n v="1.9194223614000001"/>
  </r>
  <r>
    <n v="1200000"/>
    <n v="1800000"/>
    <n v="1800000"/>
    <x v="0"/>
    <x v="1"/>
    <s v="BR3-5, BR-7"/>
    <s v="62-304.520 (10), F.A.C."/>
    <n v="0.59"/>
    <n v="0.64"/>
    <s v="US Air Force"/>
    <n v="0.34782824628485998"/>
    <n v="3610.21633729104"/>
    <n v="6.7779941876797603"/>
    <n v="0.88727128730316995"/>
    <n v="2.3575778316296301"/>
    <n v="0.30861801584157"/>
    <n v="1255.73521730889"/>
    <n v="1400"/>
    <s v="Commercial and Services"/>
    <n v="1400"/>
    <s v="US Air Force                                  Brevard County"/>
    <s v="US Air Force"/>
    <m/>
    <m/>
    <m/>
    <n v="0"/>
    <n v="1"/>
    <n v="2.3575778316296301"/>
    <n v="0.30861801584157"/>
    <n v="1255.73521730889"/>
    <m/>
    <n v="-1"/>
    <n v="-1"/>
    <n v="-1"/>
    <n v="-1"/>
    <n v="0"/>
    <m/>
    <m/>
    <s v="Banana River B"/>
    <n v="-1"/>
    <m/>
    <m/>
    <n v="641"/>
    <x v="6"/>
    <s v="Golf Course Pond Reuse"/>
    <x v="0"/>
    <m/>
    <n v="149.569692305926"/>
    <n v="1.0184389435000001"/>
  </r>
  <r>
    <n v="1200000"/>
    <n v="1800000"/>
    <n v="1800000"/>
    <x v="0"/>
    <x v="1"/>
    <s v="BR3-5, BR-7"/>
    <s v="62-304.520 (10), F.A.C."/>
    <n v="0.59"/>
    <n v="0.64"/>
    <s v="Natural Lands"/>
    <n v="0.26993520745208999"/>
    <n v="3610.21633729104"/>
    <n v="6.7779941876797603"/>
    <n v="0.88727128730316995"/>
    <n v="1.8296192671604099"/>
    <n v="0.23950575900446"/>
    <n v="974.52449595359099"/>
    <n v="3100"/>
    <s v="Herbaceous Dry Prairie"/>
    <n v="3100"/>
    <s v="US Air Force                                  Brevard County"/>
    <s v="US Air Force"/>
    <m/>
    <m/>
    <s v="Natural Lands"/>
    <n v="0"/>
    <n v="1"/>
    <n v="1.8296192671604099"/>
    <n v="0.23950575900446"/>
    <n v="974.52449595359099"/>
    <m/>
    <n v="-1"/>
    <n v="-1"/>
    <n v="-1"/>
    <n v="-1"/>
    <n v="0"/>
    <m/>
    <m/>
    <s v="Banana River B"/>
    <n v="-1"/>
    <m/>
    <m/>
    <n v="641"/>
    <x v="6"/>
    <s v="Golf Course Pond Reuse"/>
    <x v="0"/>
    <m/>
    <n v="197.129024024758"/>
    <n v="0.79036860990000002"/>
  </r>
  <r>
    <n v="1200000"/>
    <n v="1800000"/>
    <n v="1800000"/>
    <x v="0"/>
    <x v="1"/>
    <s v="BR3-5, BR-7"/>
    <s v="62-304.520 (10), F.A.C."/>
    <n v="0.59"/>
    <n v="0.64"/>
    <s v="US Air Force"/>
    <n v="0.13952776819717999"/>
    <n v="3788.5026532383499"/>
    <n v="7.39278939012123"/>
    <n v="1.0178548724320799"/>
    <n v="1.03149940435544"/>
    <n v="0.14201901869906999"/>
    <n v="528.60132001546003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1.03149940435544"/>
    <n v="0.14201901869906999"/>
    <n v="573.26518376822298"/>
    <m/>
    <n v="-1"/>
    <n v="-1"/>
    <n v="-1"/>
    <n v="-1"/>
    <n v="0"/>
    <m/>
    <m/>
    <s v="Banana River B"/>
    <n v="-1"/>
    <m/>
    <m/>
    <n v="641"/>
    <x v="6"/>
    <s v="Golf Course Pond Reuse"/>
    <x v="0"/>
    <m/>
    <n v="122.658292553462"/>
    <n v="0.46493526660000001"/>
  </r>
  <r>
    <n v="1200000"/>
    <n v="1800000"/>
    <n v="1800000"/>
    <x v="0"/>
    <x v="1"/>
    <s v="BR3-5, BR-7"/>
    <s v="62-304.520 (10), F.A.C."/>
    <n v="0.59"/>
    <n v="0.64"/>
    <s v="Natural Lands"/>
    <n v="2.3604981782869999E-2"/>
    <n v="3788.5026532383499"/>
    <n v="7.39278939012123"/>
    <n v="1.0178548724320799"/>
    <n v="0.17450665887840999"/>
    <n v="2.402644572136E-2"/>
    <n v="89.427536114049701"/>
    <n v="3100"/>
    <s v="Herbaceous Dry Prairie"/>
    <n v="3100"/>
    <s v="US Air Force                                  Brevard County"/>
    <s v="US Air Force"/>
    <m/>
    <m/>
    <s v="Natural Lands"/>
    <n v="0"/>
    <n v="1"/>
    <n v="0.17450665887840999"/>
    <n v="2.402644572136E-2"/>
    <n v="115.53705878944599"/>
    <m/>
    <n v="-1"/>
    <n v="-1"/>
    <n v="-1"/>
    <n v="-1"/>
    <n v="0"/>
    <m/>
    <m/>
    <s v="Banana River B"/>
    <n v="-1"/>
    <m/>
    <m/>
    <n v="641"/>
    <x v="6"/>
    <s v="Golf Course Pond Reuse"/>
    <x v="0"/>
    <m/>
    <n v="44.886050699845597"/>
    <n v="9.3704021700000001E-2"/>
  </r>
  <r>
    <n v="1200000"/>
    <n v="1800000"/>
    <n v="1800000"/>
    <x v="0"/>
    <x v="1"/>
    <s v="BR3-5, BR-7"/>
    <s v="62-304.520 (10), F.A.C."/>
    <n v="0.59"/>
    <n v="0.64"/>
    <s v="US Air Force"/>
    <n v="0.31070239837003"/>
    <n v="2092.6239955118399"/>
    <n v="0.17482151570646001"/>
    <n v="3.407418146045E-2"/>
    <n v="5.4317464216680003E-2"/>
    <n v="1.0586929902259999E-2"/>
    <n v="650.18329429221001"/>
    <n v="1820"/>
    <s v="Golf Course"/>
    <n v="1820"/>
    <s v="US Air Force                                  Brevard County"/>
    <s v="US Air Force"/>
    <m/>
    <m/>
    <m/>
    <n v="0"/>
    <n v="1"/>
    <n v="5.4317464216680003E-2"/>
    <n v="1.0586929902259999E-2"/>
    <n v="650.18329429221001"/>
    <m/>
    <n v="-1"/>
    <n v="-1"/>
    <n v="-1"/>
    <n v="-1"/>
    <n v="0"/>
    <m/>
    <m/>
    <s v="Banana River B"/>
    <n v="-1"/>
    <m/>
    <m/>
    <n v="641"/>
    <x v="6"/>
    <s v="Golf Course Pond Reuse"/>
    <x v="0"/>
    <m/>
    <n v="198.37924539184201"/>
    <n v="0.52731816239999996"/>
  </r>
  <r>
    <n v="1200000"/>
    <n v="1800000"/>
    <n v="1800000"/>
    <x v="0"/>
    <x v="1"/>
    <s v="BR3-5, BR-7"/>
    <s v="62-304.520 (10), F.A.C."/>
    <n v="0.59"/>
    <n v="0.64"/>
    <s v="Natural Lands"/>
    <n v="0.30706105522883997"/>
    <n v="2092.6239955118399"/>
    <n v="0.17482151570646001"/>
    <n v="3.407418146045E-2"/>
    <n v="5.3680879089530002E-2"/>
    <n v="1.0462854115299999E-2"/>
    <n v="642.56333225906099"/>
    <n v="5300"/>
    <s v="Reservoirs"/>
    <n v="5300"/>
    <s v="US Air Force                                  Brevard County"/>
    <s v="US Air Force"/>
    <m/>
    <m/>
    <s v="Natural Lands"/>
    <n v="0"/>
    <n v="1"/>
    <n v="5.3680879089530002E-2"/>
    <n v="1.0462854115299999E-2"/>
    <n v="642.56333225906099"/>
    <m/>
    <n v="-1"/>
    <n v="-1"/>
    <n v="-1"/>
    <n v="-1"/>
    <n v="0"/>
    <m/>
    <m/>
    <s v="Banana River B"/>
    <n v="-1"/>
    <m/>
    <m/>
    <n v="641"/>
    <x v="6"/>
    <s v="Golf Course Pond Reuse"/>
    <x v="0"/>
    <m/>
    <n v="155.95179277917299"/>
    <n v="0.52113814459999996"/>
  </r>
  <r>
    <n v="1200000"/>
    <n v="1800000"/>
    <n v="1800000"/>
    <x v="0"/>
    <x v="1"/>
    <s v="BR3-5, BR-7"/>
    <s v="62-304.520 (10), F.A.C."/>
    <n v="0.59"/>
    <n v="0.64"/>
    <s v="US Air Force"/>
    <n v="0.61776345378298003"/>
    <n v="3774.6042221407502"/>
    <n v="7.3744468202303404"/>
    <n v="1.0184981609519199"/>
    <n v="4.5556637374044202"/>
    <n v="0.62919094158126998"/>
    <n v="2331.8125409334898"/>
    <n v="1820"/>
    <s v="Golf Course"/>
    <n v="1820"/>
    <s v="US Air Force                                  Brevard County"/>
    <s v="US Air Force"/>
    <m/>
    <m/>
    <m/>
    <n v="0"/>
    <n v="1"/>
    <n v="4.5556637374044202"/>
    <n v="0.62919094158126998"/>
    <n v="2331.8125409334898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8626"/>
    <n v="1.891169944"/>
  </r>
  <r>
    <n v="1200000"/>
    <n v="1800000"/>
    <n v="1800000"/>
    <x v="0"/>
    <x v="1"/>
    <s v="BR3-5, BR-7"/>
    <s v="62-304.520 (10), F.A.C."/>
    <n v="0.59"/>
    <n v="0.64"/>
    <s v="US Air Force"/>
    <n v="0.61345490518232004"/>
    <n v="3830.8883089475698"/>
    <n v="7.4859632025656202"/>
    <n v="1.06401249393907"/>
    <n v="4.5923008466282802"/>
    <n v="0.65272368358220001"/>
    <n v="2350.07722432952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5923008466282802"/>
    <n v="0.65272368358220001"/>
    <n v="2350.07722432952"/>
    <m/>
    <n v="-1"/>
    <n v="-1"/>
    <n v="-1"/>
    <n v="-1"/>
    <n v="0"/>
    <m/>
    <m/>
    <s v="Banana River B"/>
    <n v="-1"/>
    <m/>
    <m/>
    <n v="641"/>
    <x v="6"/>
    <s v="Golf Course Pond Reuse"/>
    <x v="0"/>
    <m/>
    <n v="197.46983525742701"/>
    <n v="1.9059831503"/>
  </r>
  <r>
    <n v="1200000"/>
    <n v="1800000"/>
    <n v="1800000"/>
    <x v="0"/>
    <x v="1"/>
    <s v="BR3-5, BR-7"/>
    <s v="62-304.520 (10), F.A.C."/>
    <n v="0.59"/>
    <n v="0.64"/>
    <s v="US Air Force"/>
    <n v="0.61048865750556003"/>
    <n v="3823.8001644102701"/>
    <n v="7.4732095806994598"/>
    <n v="1.0621375641173301"/>
    <n v="4.5623096841789303"/>
    <n v="0.64842293560422004"/>
    <n v="2334.38662894038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5623096841789303"/>
    <n v="0.64842293560422004"/>
    <n v="2334.38662894038"/>
    <m/>
    <n v="-1"/>
    <n v="-1"/>
    <n v="-1"/>
    <n v="-1"/>
    <n v="0"/>
    <m/>
    <m/>
    <s v="Banana River B"/>
    <n v="-1"/>
    <m/>
    <m/>
    <n v="641"/>
    <x v="6"/>
    <s v="Golf Course Pond Reuse"/>
    <x v="0"/>
    <m/>
    <n v="197.316925517714"/>
    <n v="1.8932576066"/>
  </r>
  <r>
    <n v="1200000"/>
    <n v="1800000"/>
    <n v="1800000"/>
    <x v="0"/>
    <x v="1"/>
    <s v="BR3-5, BR-7"/>
    <s v="62-304.520 (10), F.A.C."/>
    <n v="0.59"/>
    <n v="0.64"/>
    <s v="Natural Lands"/>
    <n v="7.2747961393299998E-3"/>
    <n v="3823.8001644102701"/>
    <n v="7.4732095806994598"/>
    <n v="1.0621375641173301"/>
    <n v="5.4366076206120002E-2"/>
    <n v="7.7268342508800001E-3"/>
    <n v="27.817366673644202"/>
    <n v="3100"/>
    <s v="Herbaceous Dry Prairie"/>
    <n v="3100"/>
    <s v="US Air Force                                  Brevard County"/>
    <s v="US Air Force"/>
    <m/>
    <m/>
    <s v="Natural Lands"/>
    <n v="0"/>
    <n v="1"/>
    <n v="5.4366076206120002E-2"/>
    <n v="7.7268342508800001E-3"/>
    <n v="27.817366673643299"/>
    <m/>
    <n v="-1"/>
    <n v="-1"/>
    <n v="-1"/>
    <n v="-1"/>
    <n v="0"/>
    <m/>
    <m/>
    <s v="Banana River B"/>
    <n v="-1"/>
    <m/>
    <m/>
    <n v="641"/>
    <x v="6"/>
    <s v="Golf Course Pond Reuse"/>
    <x v="0"/>
    <m/>
    <n v="40.659234266227699"/>
    <n v="2.2560719100000001E-2"/>
  </r>
  <r>
    <n v="1200000"/>
    <n v="1800000"/>
    <n v="1800000"/>
    <x v="0"/>
    <x v="1"/>
    <s v="BR3-5, BR-7"/>
    <s v="62-304.520 (10), F.A.C."/>
    <n v="0.59"/>
    <n v="0.64"/>
    <s v="US Air Force"/>
    <n v="2.239156137079E-2"/>
    <n v="3835.03744356997"/>
    <n v="7.4524063954634103"/>
    <n v="1.05529730060051"/>
    <n v="0.16687101516408001"/>
    <n v="2.3629754270820001E-2"/>
    <n v="85.872476276974695"/>
    <n v="8140"/>
    <s v="Roads and Highways"/>
    <n v="8140"/>
    <s v="US Air Force                                  Brevard County"/>
    <s v="US Air Force"/>
    <m/>
    <m/>
    <m/>
    <n v="0"/>
    <n v="1"/>
    <n v="0.16687101516408001"/>
    <n v="2.3629754270820001E-2"/>
    <n v="85.872476276973202"/>
    <m/>
    <n v="-1"/>
    <n v="-1"/>
    <n v="-1"/>
    <n v="-1"/>
    <n v="0"/>
    <m/>
    <m/>
    <s v="Banana River B"/>
    <n v="-1"/>
    <m/>
    <m/>
    <n v="641"/>
    <x v="6"/>
    <s v="Golf Course Pond Reuse"/>
    <x v="0"/>
    <m/>
    <n v="104.435707618145"/>
    <n v="6.9645155099999995E-2"/>
  </r>
  <r>
    <n v="1200000"/>
    <n v="1800000"/>
    <n v="1800000"/>
    <x v="0"/>
    <x v="1"/>
    <s v="BR3-5, BR-7"/>
    <s v="62-304.520 (10), F.A.C."/>
    <n v="0.59"/>
    <n v="0.64"/>
    <s v="US Air Force"/>
    <n v="0.26906401134357"/>
    <n v="3835.03744356997"/>
    <n v="7.4524063954634103"/>
    <n v="1.05529730060051"/>
    <n v="2.0051743589258901"/>
    <n v="0.28394252485962002"/>
    <n v="1031.8705582197399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2.0051743589258901"/>
    <n v="0.28394252485962002"/>
    <n v="1031.8705582197399"/>
    <m/>
    <n v="-1"/>
    <n v="-1"/>
    <n v="-1"/>
    <n v="-1"/>
    <n v="0"/>
    <m/>
    <m/>
    <s v="Banana River B"/>
    <n v="-1"/>
    <m/>
    <m/>
    <n v="641"/>
    <x v="6"/>
    <s v="Golf Course Pond Reuse"/>
    <x v="0"/>
    <m/>
    <n v="144.61451976068801"/>
    <n v="0.83687798719999995"/>
  </r>
  <r>
    <n v="1200000"/>
    <n v="1800000"/>
    <n v="1800000"/>
    <x v="0"/>
    <x v="1"/>
    <s v="BR3-5, BR-7"/>
    <s v="62-304.520 (10), F.A.C."/>
    <n v="0.59"/>
    <n v="0.64"/>
    <s v="US Air Force"/>
    <n v="0.61776345378298003"/>
    <n v="3830.9934937481498"/>
    <n v="7.4872724889924998"/>
    <n v="1.06451853128959"/>
    <n v="4.6253633122142999"/>
    <n v="0.65762064450544"/>
    <n v="2366.6477721179899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6253633122142999"/>
    <n v="0.65762064450544"/>
    <n v="2366.6477721179899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8626"/>
    <n v="1.9194223617999999"/>
  </r>
  <r>
    <n v="1200000"/>
    <n v="1800000"/>
    <n v="1800000"/>
    <x v="0"/>
    <x v="1"/>
    <s v="BR3-5, BR-7"/>
    <s v="62-304.520 (10), F.A.C."/>
    <n v="0.59"/>
    <n v="0.64"/>
    <s v="US Air Force"/>
    <n v="0.61776345359886997"/>
    <n v="3831.0250354083801"/>
    <n v="7.4873339648112802"/>
    <n v="1.0645253367636001"/>
    <n v="4.62540128834996"/>
    <n v="0.65762484848257996"/>
    <n v="2366.6672566976199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62540128834996"/>
    <n v="0.65762484848257996"/>
    <n v="2366.6672566976199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8882399"/>
    <n v="1.9194381644"/>
  </r>
  <r>
    <n v="1200000"/>
    <n v="1800000"/>
    <n v="1800000"/>
    <x v="0"/>
    <x v="1"/>
    <s v="BR3-5, BR-7"/>
    <s v="62-304.520 (10), F.A.C."/>
    <n v="0.59"/>
    <n v="0.64"/>
    <s v="US Air Force"/>
    <n v="0.61776345359886997"/>
    <n v="3773.7232567723499"/>
    <n v="7.3727257414581899"/>
    <n v="1.01826119100797"/>
    <n v="4.5546005164805203"/>
    <n v="0.62904455002279003"/>
    <n v="2331.2683120300699"/>
    <n v="1820"/>
    <s v="Golf Course"/>
    <n v="1820"/>
    <s v="US Air Force                                  Brevard County"/>
    <s v="US Air Force"/>
    <m/>
    <m/>
    <m/>
    <n v="0"/>
    <n v="1"/>
    <n v="4.5546005164805203"/>
    <n v="0.62904455002279003"/>
    <n v="2331.2683120300699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8882399"/>
    <n v="1.8907285579999999"/>
  </r>
  <r>
    <n v="1200000"/>
    <n v="1800000"/>
    <n v="1800000"/>
    <x v="0"/>
    <x v="1"/>
    <s v="BR3-5, BR-7"/>
    <s v="62-304.520 (10), F.A.C."/>
    <n v="0.59"/>
    <n v="0.64"/>
    <s v="US Air Force"/>
    <n v="0.61776345346078998"/>
    <n v="3928.15437104905"/>
    <n v="7.1576393395447404"/>
    <n v="0.95996065010674003"/>
    <n v="4.4217279970239796"/>
    <n v="0.59302860639639998"/>
    <n v="2426.6702099863701"/>
    <n v="1400"/>
    <s v="Commercial and Services"/>
    <n v="1400"/>
    <s v="US Air Force                                  Brevard County"/>
    <s v="US Air Force"/>
    <m/>
    <m/>
    <m/>
    <n v="0"/>
    <n v="1"/>
    <n v="4.4217279970239796"/>
    <n v="0.59302860639639998"/>
    <n v="2426.6702099863701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6647199"/>
    <n v="1.9681023601000001"/>
  </r>
  <r>
    <n v="1200000"/>
    <n v="1800000"/>
    <n v="1800000"/>
    <x v="0"/>
    <x v="1"/>
    <s v="BR3-5, BR-7"/>
    <s v="62-304.520 (10), F.A.C."/>
    <n v="0.59"/>
    <n v="0.64"/>
    <s v="US Air Force"/>
    <n v="0.61776345373694996"/>
    <n v="3760.7200296736301"/>
    <n v="7.34907883461831"/>
    <n v="1.0351218577152199"/>
    <n v="4.53999232265895"/>
    <n v="0.63946045386077"/>
    <n v="2323.23539406892"/>
    <n v="1820"/>
    <s v="Golf Course"/>
    <n v="1820"/>
    <s v="US Air Force                                  Brevard County"/>
    <s v="US Air Force"/>
    <m/>
    <m/>
    <m/>
    <n v="0"/>
    <n v="1"/>
    <n v="4.53999232265895"/>
    <n v="0.63946045386077"/>
    <n v="2323.23539406892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117499"/>
    <n v="1.8842136205"/>
  </r>
  <r>
    <n v="1200000"/>
    <n v="1800000"/>
    <n v="1800000"/>
    <x v="0"/>
    <x v="1"/>
    <s v="BR3-5, BR-7"/>
    <s v="62-304.520 (10), F.A.C."/>
    <n v="0.59"/>
    <n v="0.64"/>
    <s v="US Air Force"/>
    <n v="0.59210460108055996"/>
    <n v="3612.0698084343098"/>
    <n v="7.0569115456458"/>
    <n v="0.97473806228838"/>
    <n v="4.1784297955954699"/>
    <n v="0.57714689152929999"/>
    <n v="2138.72315299816"/>
    <n v="1820"/>
    <s v="Golf Course"/>
    <n v="1820"/>
    <s v="US Air Force                                  Brevard County"/>
    <s v="US Air Force"/>
    <m/>
    <m/>
    <m/>
    <n v="0"/>
    <n v="1"/>
    <n v="4.1784297955954699"/>
    <n v="0.57714689152929999"/>
    <n v="2138.72315299816"/>
    <m/>
    <n v="-1"/>
    <n v="-1"/>
    <n v="-1"/>
    <n v="-1"/>
    <n v="0"/>
    <m/>
    <m/>
    <s v="Banana River B"/>
    <n v="-1"/>
    <m/>
    <m/>
    <n v="641"/>
    <x v="6"/>
    <s v="Golf Course Pond Reuse"/>
    <x v="0"/>
    <m/>
    <n v="192.64840664089601"/>
    <n v="1.7345686561"/>
  </r>
  <r>
    <n v="1200000"/>
    <n v="1800000"/>
    <n v="1800000"/>
    <x v="0"/>
    <x v="1"/>
    <s v="BR3-5, BR-7"/>
    <s v="62-304.520 (10), F.A.C."/>
    <n v="0.59"/>
    <n v="0.64"/>
    <s v="Natural Lands"/>
    <n v="2.5658852587339999E-2"/>
    <n v="3612.0698084343098"/>
    <n v="7.0569115456458"/>
    <n v="0.97473806228838"/>
    <n v="0.18107225307165001"/>
    <n v="2.5010660251529999E-2"/>
    <n v="92.681566749812006"/>
    <n v="5100"/>
    <s v="Streams and waterways"/>
    <n v="5100"/>
    <s v="US Air Force                                  Brevard County"/>
    <s v="US Air Force"/>
    <m/>
    <m/>
    <s v="Natural Lands"/>
    <n v="0"/>
    <n v="1"/>
    <n v="0.18107225307165001"/>
    <n v="2.5010660251529999E-2"/>
    <n v="92.681566749813399"/>
    <m/>
    <n v="-1"/>
    <n v="-1"/>
    <n v="-1"/>
    <n v="-1"/>
    <n v="0"/>
    <m/>
    <m/>
    <s v="Banana River B"/>
    <n v="-1"/>
    <m/>
    <m/>
    <n v="641"/>
    <x v="6"/>
    <s v="Golf Course Pond Reuse"/>
    <x v="0"/>
    <m/>
    <n v="46.932173588582998"/>
    <n v="7.5167531800000006E-2"/>
  </r>
  <r>
    <n v="1200000"/>
    <n v="1800000"/>
    <n v="1800000"/>
    <x v="0"/>
    <x v="1"/>
    <s v="BR3-5, BR-7"/>
    <s v="62-304.520 (10), F.A.C."/>
    <n v="0.59"/>
    <n v="0.64"/>
    <s v="US Air Force"/>
    <n v="1.8467607405080001E-2"/>
    <n v="3833.4299952305"/>
    <n v="7.4657999433522502"/>
    <n v="1.05884899233441"/>
    <n v="0.13787546231872"/>
    <n v="1.95544074917E-2"/>
    <n v="70.794280166785995"/>
    <n v="8140"/>
    <s v="Roads and Highways"/>
    <n v="8140"/>
    <s v="US Air Force                                  Brevard County"/>
    <s v="US Air Force"/>
    <m/>
    <m/>
    <m/>
    <n v="0"/>
    <n v="1"/>
    <n v="0.13787546231872"/>
    <n v="1.95544074917E-2"/>
    <n v="70.794280166786805"/>
    <m/>
    <n v="-1"/>
    <n v="-1"/>
    <n v="-1"/>
    <n v="-1"/>
    <n v="0"/>
    <m/>
    <m/>
    <s v="Banana River B"/>
    <n v="-1"/>
    <m/>
    <m/>
    <n v="641"/>
    <x v="6"/>
    <s v="Golf Course Pond Reuse"/>
    <x v="0"/>
    <m/>
    <n v="104.20611865791"/>
    <n v="5.7416285599999999E-2"/>
  </r>
  <r>
    <n v="1200000"/>
    <n v="1800000"/>
    <n v="1800000"/>
    <x v="0"/>
    <x v="1"/>
    <s v="BR3-5, BR-7"/>
    <s v="62-304.520 (10), F.A.C."/>
    <n v="0.59"/>
    <n v="0.64"/>
    <s v="US Air Force"/>
    <n v="0.37340474770371002"/>
    <n v="3833.4299952305"/>
    <n v="7.4657999433522502"/>
    <n v="1.05884899233441"/>
    <n v="2.78776514425387"/>
    <n v="0.39537924083895998"/>
    <n v="1431.4209602088999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2.78776514425387"/>
    <n v="0.39537924083895998"/>
    <n v="1431.4209602088999"/>
    <m/>
    <n v="-1"/>
    <n v="-1"/>
    <n v="-1"/>
    <n v="-1"/>
    <n v="0"/>
    <m/>
    <m/>
    <s v="Banana River B"/>
    <n v="-1"/>
    <m/>
    <m/>
    <n v="641"/>
    <x v="6"/>
    <s v="Golf Course Pond Reuse"/>
    <x v="0"/>
    <m/>
    <n v="161.50146713318301"/>
    <n v="1.1609253530000001"/>
  </r>
  <r>
    <n v="1200000"/>
    <n v="1800000"/>
    <n v="1800000"/>
    <x v="0"/>
    <x v="1"/>
    <s v="BR3-5, BR-7"/>
    <s v="62-304.520 (10), F.A.C."/>
    <n v="0.59"/>
    <n v="0.64"/>
    <s v="US Air Force"/>
    <n v="0.13184674499957"/>
    <n v="3776.06446189092"/>
    <n v="7.3772996421778503"/>
    <n v="1.0188916031707"/>
    <n v="0.97267294470766996"/>
    <n v="0.13433754138545001"/>
    <n v="497.86180820888598"/>
    <n v="1820"/>
    <s v="Golf Course"/>
    <n v="1820"/>
    <s v="US Air Force                                  Brevard County"/>
    <s v="US Air Force"/>
    <m/>
    <m/>
    <m/>
    <n v="0"/>
    <n v="1"/>
    <n v="0.97267294470766996"/>
    <n v="0.13433754138545001"/>
    <n v="2332.7146228158999"/>
    <m/>
    <n v="-1"/>
    <n v="-1"/>
    <n v="-1"/>
    <n v="-1"/>
    <n v="0"/>
    <m/>
    <m/>
    <s v="Banana River B"/>
    <n v="-1"/>
    <m/>
    <m/>
    <n v="641"/>
    <x v="6"/>
    <s v="Golf Course Pond Reuse"/>
    <x v="0"/>
    <m/>
    <n v="107.24759338646"/>
    <n v="1.8919015594999999"/>
  </r>
  <r>
    <n v="1200000"/>
    <n v="1800000"/>
    <n v="1800000"/>
    <x v="0"/>
    <x v="1"/>
    <s v="BR3-5, BR-7"/>
    <s v="62-304.520 (10), F.A.C."/>
    <n v="0.59"/>
    <n v="0.64"/>
    <s v="US Air Force"/>
    <n v="0.61776345355284001"/>
    <n v="3772.84412591723"/>
    <n v="7.37114414204712"/>
    <n v="1.0195997278105999"/>
    <n v="4.5536234618268603"/>
    <n v="0.62987144909381998"/>
    <n v="2330.7252169431999"/>
    <n v="1820"/>
    <s v="Golf Course"/>
    <n v="1820"/>
    <s v="US Air Force                                  Brevard County"/>
    <s v="US Air Force"/>
    <m/>
    <m/>
    <m/>
    <n v="0"/>
    <n v="1"/>
    <n v="4.5536234618268603"/>
    <n v="0.62987144909381998"/>
    <n v="2330.7252169431999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8137301"/>
    <n v="1.8902880916"/>
  </r>
  <r>
    <n v="1200000"/>
    <n v="1800000"/>
    <n v="1800000"/>
    <x v="0"/>
    <x v="1"/>
    <s v="BR3-5, BR-7"/>
    <s v="62-304.520 (10), F.A.C."/>
    <n v="0.59"/>
    <n v="0.64"/>
    <s v="Natural Lands"/>
    <n v="9.3192593733609996E-2"/>
    <n v="3150.1544709157001"/>
    <n v="4.9326735884137696"/>
    <n v="0.68602773166386"/>
    <n v="0.45968864574557999"/>
    <n v="6.3932703686939998E-2"/>
    <n v="293.57106580618398"/>
    <n v="5300"/>
    <s v="Reservoirs"/>
    <n v="5300"/>
    <s v="US Air Force                                  Brevard County"/>
    <s v="US Air Force"/>
    <m/>
    <m/>
    <s v="Natural Lands"/>
    <n v="0"/>
    <n v="1"/>
    <n v="0.45968864574557999"/>
    <n v="6.3932703686939998E-2"/>
    <n v="293.57106580618398"/>
    <m/>
    <n v="-1"/>
    <n v="-1"/>
    <n v="-1"/>
    <n v="-1"/>
    <n v="0"/>
    <m/>
    <m/>
    <s v="Banana River B"/>
    <n v="-1"/>
    <m/>
    <m/>
    <n v="641"/>
    <x v="6"/>
    <s v="Golf Course Pond Reuse"/>
    <x v="0"/>
    <m/>
    <n v="85.159137031311801"/>
    <n v="0.23809494389999999"/>
  </r>
  <r>
    <n v="1200000"/>
    <n v="1800000"/>
    <n v="1800000"/>
    <x v="0"/>
    <x v="1"/>
    <s v="BR3-5, BR-7"/>
    <s v="62-304.520 (10), F.A.C."/>
    <n v="0.59"/>
    <n v="0.64"/>
    <s v="US Air Force"/>
    <n v="0.53556568914090996"/>
    <n v="3775.6771807382402"/>
    <n v="7.3765430211536902"/>
    <n v="1.0187872242673099"/>
    <n v="3.9506233466017702"/>
    <n v="0.54562748185267995"/>
    <n v="2022.1231512756899"/>
    <n v="1820"/>
    <s v="Golf Course"/>
    <n v="1820"/>
    <s v="US Air Force                                  Brevard County"/>
    <s v="US Air Force"/>
    <m/>
    <m/>
    <m/>
    <n v="0"/>
    <n v="1"/>
    <n v="3.9506233466017702"/>
    <n v="0.54562748185267995"/>
    <n v="2332.4753741521699"/>
    <m/>
    <n v="-1"/>
    <n v="-1"/>
    <n v="-1"/>
    <n v="-1"/>
    <n v="0"/>
    <m/>
    <m/>
    <s v="Banana River B"/>
    <n v="-1"/>
    <m/>
    <m/>
    <n v="641"/>
    <x v="6"/>
    <s v="Golf Course Pond Reuse"/>
    <x v="0"/>
    <m/>
    <n v="184.62536090836701"/>
    <n v="1.8917075216000001"/>
  </r>
  <r>
    <n v="1200000"/>
    <n v="1800000"/>
    <n v="1800000"/>
    <x v="0"/>
    <x v="1"/>
    <s v="BR3-5, BR-7"/>
    <s v="62-304.520 (10), F.A.C."/>
    <n v="0.59"/>
    <n v="0.64"/>
    <s v="US Air Force"/>
    <n v="0.61776345373694996"/>
    <n v="3774.1554836454502"/>
    <n v="7.3735702063302497"/>
    <n v="1.0183780842557799"/>
    <n v="4.5551221970344802"/>
    <n v="0.62911676253987003"/>
    <n v="2331.5353265170802"/>
    <n v="1820"/>
    <s v="Golf Course"/>
    <n v="1820"/>
    <s v="US Air Force                                  Brevard County"/>
    <s v="US Air Force"/>
    <m/>
    <m/>
    <m/>
    <n v="0"/>
    <n v="1"/>
    <n v="4.5551221970344802"/>
    <n v="0.62911676253987003"/>
    <n v="2331.5353265170802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117499"/>
    <n v="1.8909451148"/>
  </r>
  <r>
    <n v="1200000"/>
    <n v="1800000"/>
    <n v="1800000"/>
    <x v="0"/>
    <x v="1"/>
    <s v="BR3-5, BR-7"/>
    <s v="62-304.520 (10), F.A.C."/>
    <n v="0.59"/>
    <n v="0.64"/>
    <s v="US Air Force"/>
    <n v="0.48319291455180002"/>
    <n v="2861.3715835360299"/>
    <n v="3.8258468688491001"/>
    <n v="0.53378590679211002"/>
    <n v="1.8486220991880999"/>
    <n v="0.25792156804956001"/>
    <n v="1382.5944750644901"/>
    <n v="1820"/>
    <s v="Golf Course"/>
    <n v="1820"/>
    <s v="US Air Force                                  Brevard County"/>
    <s v="US Air Force"/>
    <m/>
    <m/>
    <m/>
    <n v="0"/>
    <n v="1"/>
    <n v="1.8486220991880999"/>
    <n v="0.25792156804956001"/>
    <n v="1382.5944750644901"/>
    <m/>
    <n v="-1"/>
    <n v="-1"/>
    <n v="-1"/>
    <n v="-1"/>
    <n v="0"/>
    <m/>
    <m/>
    <s v="Banana River B"/>
    <n v="-1"/>
    <m/>
    <m/>
    <n v="641"/>
    <x v="6"/>
    <s v="Golf Course Pond Reuse"/>
    <x v="0"/>
    <m/>
    <n v="180.80330740406899"/>
    <n v="1.1213256083000001"/>
  </r>
  <r>
    <n v="1200000"/>
    <n v="1800000"/>
    <n v="1800000"/>
    <x v="0"/>
    <x v="1"/>
    <s v="BR3-5, BR-7"/>
    <s v="62-304.520 (10), F.A.C."/>
    <n v="0.59"/>
    <n v="0.64"/>
    <s v="Natural Lands"/>
    <n v="0.13457053918514"/>
    <n v="2861.3715835360299"/>
    <n v="3.8258468688491001"/>
    <n v="0.53378590679211002"/>
    <n v="0.51484627598082"/>
    <n v="7.1831857286439996E-2"/>
    <n v="385.05631680549601"/>
    <n v="5300"/>
    <s v="Reservoirs"/>
    <n v="5300"/>
    <s v="US Air Force                                  Brevard County"/>
    <s v="US Air Force"/>
    <m/>
    <m/>
    <s v="Natural Lands"/>
    <n v="0"/>
    <n v="1"/>
    <n v="0.51484627598082"/>
    <n v="7.1831857286439996E-2"/>
    <n v="385.05631680549601"/>
    <m/>
    <n v="-1"/>
    <n v="-1"/>
    <n v="-1"/>
    <n v="-1"/>
    <n v="0"/>
    <m/>
    <m/>
    <s v="Banana River B"/>
    <n v="-1"/>
    <m/>
    <m/>
    <n v="641"/>
    <x v="6"/>
    <s v="Golf Course Pond Reuse"/>
    <x v="0"/>
    <m/>
    <n v="113.475307838319"/>
    <n v="0.31229222769999998"/>
  </r>
  <r>
    <n v="1200000"/>
    <n v="1800000"/>
    <n v="1800000"/>
    <x v="0"/>
    <x v="1"/>
    <s v="BR3-5, BR-7"/>
    <s v="62-304.520 (10), F.A.C."/>
    <n v="0.59"/>
    <n v="0.64"/>
    <s v="US Air Force"/>
    <n v="0.59790948295680002"/>
    <n v="3641.5125140795599"/>
    <n v="6.8544038195877102"/>
    <n v="0.95056139195222999"/>
    <n v="4.0983130437468596"/>
    <n v="0.56834967038086004"/>
    <n v="2177.29486447405"/>
    <n v="1820"/>
    <s v="Golf Course"/>
    <n v="1820"/>
    <s v="US Air Force                                  Brevard County"/>
    <s v="US Air Force"/>
    <m/>
    <m/>
    <m/>
    <n v="0"/>
    <n v="1"/>
    <n v="4.0983130437468596"/>
    <n v="0.56834967038086004"/>
    <n v="2177.29486447405"/>
    <m/>
    <n v="-1"/>
    <n v="-1"/>
    <n v="-1"/>
    <n v="-1"/>
    <n v="0"/>
    <m/>
    <m/>
    <s v="Banana River B"/>
    <n v="-1"/>
    <m/>
    <m/>
    <n v="641"/>
    <x v="6"/>
    <s v="Golf Course Pond Reuse"/>
    <x v="0"/>
    <m/>
    <n v="192.90623322151501"/>
    <n v="1.7658514716"/>
  </r>
  <r>
    <n v="1200000"/>
    <n v="1800000"/>
    <n v="1800000"/>
    <x v="0"/>
    <x v="1"/>
    <s v="BR3-5, BR-7"/>
    <s v="62-304.520 (10), F.A.C."/>
    <n v="0.59"/>
    <n v="0.64"/>
    <s v="Natural Lands"/>
    <n v="1.9853970642060001E-2"/>
    <n v="3641.5125140795599"/>
    <n v="6.8544038195877102"/>
    <n v="0.95056139195222999"/>
    <n v="0.13608713220293001"/>
    <n v="1.8872417969290001E-2"/>
    <n v="72.298482547240596"/>
    <n v="5300"/>
    <s v="Reservoirs"/>
    <n v="5300"/>
    <s v="US Air Force                                  Brevard County"/>
    <s v="US Air Force"/>
    <m/>
    <m/>
    <s v="Natural Lands"/>
    <n v="0"/>
    <n v="1"/>
    <n v="0.13608713220293001"/>
    <n v="1.8872417969290001E-2"/>
    <n v="72.298482547242401"/>
    <m/>
    <n v="-1"/>
    <n v="-1"/>
    <n v="-1"/>
    <n v="-1"/>
    <n v="0"/>
    <m/>
    <m/>
    <s v="Banana River B"/>
    <n v="-1"/>
    <m/>
    <m/>
    <n v="641"/>
    <x v="6"/>
    <s v="Golf Course Pond Reuse"/>
    <x v="0"/>
    <m/>
    <n v="45.305221464707898"/>
    <n v="5.8636238899999998E-2"/>
  </r>
  <r>
    <n v="1200000"/>
    <n v="1800000"/>
    <n v="1800000"/>
    <x v="0"/>
    <x v="1"/>
    <s v="BR3-5, BR-7"/>
    <s v="62-304.520 (10), F.A.C."/>
    <n v="0.59"/>
    <n v="0.64"/>
    <s v="US Air Force"/>
    <n v="0.61776345359886997"/>
    <n v="3774.60422242198"/>
    <n v="7.37444682077978"/>
    <n v="1.0184981610278001"/>
    <n v="4.5556637363861503"/>
    <n v="0.62919094144063004"/>
    <n v="2331.8125404122902"/>
    <n v="1820"/>
    <s v="Golf Course"/>
    <n v="1820"/>
    <s v="US Air Force                                  Brevard County"/>
    <s v="US Air Force"/>
    <m/>
    <m/>
    <m/>
    <n v="0"/>
    <n v="1"/>
    <n v="4.5556637363861503"/>
    <n v="0.62919094144063004"/>
    <n v="2331.8125404122902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8882399"/>
    <n v="1.8911699436"/>
  </r>
  <r>
    <n v="1200000"/>
    <n v="1800000"/>
    <n v="1800000"/>
    <x v="0"/>
    <x v="1"/>
    <s v="BR3-5, BR-7"/>
    <s v="62-304.520 (10), F.A.C."/>
    <n v="0.59"/>
    <n v="0.64"/>
    <s v="US Air Force"/>
    <n v="0.12726178339024"/>
    <n v="3328.2462193762699"/>
    <n v="6.5206046198358401"/>
    <n v="0.86898662607623001"/>
    <n v="0.82982377270297003"/>
    <n v="0.11058878777672999"/>
    <n v="423.55854943966102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0.82982377270297003"/>
    <n v="0.11058878777672999"/>
    <n v="423.55854943966102"/>
    <m/>
    <n v="-1"/>
    <n v="-1"/>
    <n v="-1"/>
    <n v="-1"/>
    <n v="0"/>
    <m/>
    <m/>
    <s v="Banana River B"/>
    <n v="-1"/>
    <m/>
    <m/>
    <n v="641"/>
    <x v="6"/>
    <s v="Golf Course Pond Reuse"/>
    <x v="0"/>
    <m/>
    <n v="122.023543238115"/>
    <n v="0.3435186938"/>
  </r>
  <r>
    <n v="1200000"/>
    <n v="1800000"/>
    <n v="1800000"/>
    <x v="0"/>
    <x v="1"/>
    <s v="BR3-5, BR-7"/>
    <s v="62-304.520 (10), F.A.C."/>
    <n v="0.59"/>
    <n v="0.64"/>
    <s v="Natural Lands"/>
    <n v="0.49050167039273002"/>
    <n v="3328.2462193762699"/>
    <n v="6.5206046198358401"/>
    <n v="0.86898662607623001"/>
    <n v="3.1983674580000701"/>
    <n v="0.42623939163933999"/>
    <n v="1632.51033008237"/>
    <n v="3100"/>
    <s v="Herbaceous Dry Prairie"/>
    <n v="3100"/>
    <s v="US Air Force                                  Brevard County"/>
    <s v="US Air Force"/>
    <m/>
    <m/>
    <s v="Natural Lands"/>
    <n v="0"/>
    <n v="1"/>
    <n v="3.1983674580000701"/>
    <n v="0.42623939163933999"/>
    <n v="1632.51033008237"/>
    <m/>
    <n v="-1"/>
    <n v="-1"/>
    <n v="-1"/>
    <n v="-1"/>
    <n v="0"/>
    <m/>
    <m/>
    <s v="Banana River B"/>
    <n v="-1"/>
    <m/>
    <m/>
    <n v="641"/>
    <x v="6"/>
    <s v="Golf Course Pond Reuse"/>
    <x v="0"/>
    <m/>
    <n v="179.87843275762799"/>
    <n v="1.3240148662"/>
  </r>
  <r>
    <n v="1200000"/>
    <n v="1800000"/>
    <n v="1800000"/>
    <x v="0"/>
    <x v="1"/>
    <s v="BR3-5, BR-7"/>
    <s v="62-304.520 (10), F.A.C."/>
    <n v="0.59"/>
    <n v="0.64"/>
    <s v="US Air Force"/>
    <n v="0.61776345359886997"/>
    <n v="3774.1554836454502"/>
    <n v="7.3735702063302497"/>
    <n v="1.0183780842557799"/>
    <n v="4.5551221960163302"/>
    <n v="0.62911676239924996"/>
    <n v="2331.5353259959402"/>
    <n v="1820"/>
    <s v="Golf Course"/>
    <n v="1820"/>
    <s v="US Air Force                                  Brevard County"/>
    <s v="US Air Force"/>
    <m/>
    <m/>
    <m/>
    <n v="0"/>
    <n v="1"/>
    <n v="4.5551221960163302"/>
    <n v="0.62911676239924996"/>
    <n v="2331.5353259959402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8882399"/>
    <n v="1.8909451144"/>
  </r>
  <r>
    <n v="1200000"/>
    <n v="1800000"/>
    <n v="1800000"/>
    <x v="0"/>
    <x v="1"/>
    <s v="BR3-5, BR-7"/>
    <s v="62-304.520 (10), F.A.C."/>
    <n v="0.59"/>
    <n v="0.64"/>
    <s v="US Air Force"/>
    <n v="0.61776345387502996"/>
    <n v="3774.1554836454502"/>
    <n v="7.3735702063302497"/>
    <n v="1.0183780842557799"/>
    <n v="4.5551221980526302"/>
    <n v="0.62911676268048999"/>
    <n v="2331.5353270382202"/>
    <n v="1820"/>
    <s v="Golf Course"/>
    <n v="1820"/>
    <s v="US Air Force                                  Brevard County"/>
    <s v="US Air Force"/>
    <m/>
    <m/>
    <m/>
    <n v="0"/>
    <n v="1"/>
    <n v="4.5551221980526302"/>
    <n v="0.62911676268048999"/>
    <n v="2331.5353270382202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3352699"/>
    <n v="1.8909451152000001"/>
  </r>
  <r>
    <n v="1200000"/>
    <n v="1800000"/>
    <n v="1800000"/>
    <x v="0"/>
    <x v="1"/>
    <s v="BR3-5, BR-7"/>
    <s v="62-304.520 (10), F.A.C."/>
    <n v="0.59"/>
    <n v="0.64"/>
    <s v="US Air Force"/>
    <n v="0.61776345359886997"/>
    <n v="3926.8931051086001"/>
    <n v="7.1553121916679796"/>
    <n v="0.95964700022414995"/>
    <n v="4.4202903711029302"/>
    <n v="0.59283484509426998"/>
    <n v="2425.8910465254899"/>
    <n v="1400"/>
    <s v="Commercial and Services"/>
    <n v="1400"/>
    <s v="US Air Force                                  Brevard County"/>
    <s v="US Air Force"/>
    <m/>
    <m/>
    <m/>
    <n v="0"/>
    <n v="1"/>
    <n v="4.4202903711029302"/>
    <n v="0.59283484509426998"/>
    <n v="2425.8910465254899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8882399"/>
    <n v="1.9674704351000001"/>
  </r>
  <r>
    <n v="1200000"/>
    <n v="1800000"/>
    <n v="1800000"/>
    <x v="0"/>
    <x v="1"/>
    <s v="BR3-5, BR-7"/>
    <s v="62-304.520 (10), F.A.C."/>
    <n v="0.59"/>
    <n v="0.64"/>
    <s v="US Air Force"/>
    <n v="0.61776345387502996"/>
    <n v="3774.60422242198"/>
    <n v="7.37444682077978"/>
    <n v="1.0184981610278001"/>
    <n v="4.5556637384226901"/>
    <n v="0.62919094172190004"/>
    <n v="2331.8125414546898"/>
    <n v="1820"/>
    <s v="Golf Course"/>
    <n v="1820"/>
    <s v="US Air Force                                  Brevard County"/>
    <s v="US Air Force"/>
    <m/>
    <m/>
    <m/>
    <n v="0"/>
    <n v="1"/>
    <n v="4.5556637384226901"/>
    <n v="0.62919094172190004"/>
    <n v="2331.8125414546898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3352699"/>
    <n v="1.8911699444000001"/>
  </r>
  <r>
    <n v="1200000"/>
    <n v="1800000"/>
    <n v="1800000"/>
    <x v="0"/>
    <x v="1"/>
    <s v="BR3-5, BR-7"/>
    <s v="62-304.520 (10), F.A.C."/>
    <n v="0.59"/>
    <n v="0.64"/>
    <s v="US Air Force"/>
    <n v="0.33539203579504001"/>
    <n v="3878.8996503706398"/>
    <n v="7.1198623716300498"/>
    <n v="0.96341661041563997"/>
    <n v="2.38794513540154"/>
    <n v="0.32312225828606"/>
    <n v="1300.9520503824999"/>
    <n v="8140"/>
    <s v="Roads and Highways"/>
    <n v="8140"/>
    <s v="US Air Force                                  Brevard County"/>
    <s v="US Air Force"/>
    <m/>
    <m/>
    <m/>
    <n v="0"/>
    <n v="1"/>
    <n v="2.38794513540154"/>
    <n v="0.32312225828606"/>
    <n v="1300.9520503824899"/>
    <m/>
    <n v="-1"/>
    <n v="-1"/>
    <n v="-1"/>
    <n v="-1"/>
    <n v="0"/>
    <m/>
    <m/>
    <s v="Banana River B"/>
    <n v="-1"/>
    <m/>
    <m/>
    <n v="641"/>
    <x v="6"/>
    <s v="Golf Course Pond Reuse"/>
    <x v="0"/>
    <m/>
    <n v="162.540319157423"/>
    <n v="1.0551111520000001"/>
  </r>
  <r>
    <n v="1200000"/>
    <n v="1800000"/>
    <n v="1800000"/>
    <x v="0"/>
    <x v="1"/>
    <s v="BR3-5, BR-7"/>
    <s v="62-304.520 (10), F.A.C."/>
    <n v="0.59"/>
    <n v="0.64"/>
    <s v="US Air Force"/>
    <n v="0.18000291114676001"/>
    <n v="3878.8996503706398"/>
    <n v="7.1198623716300498"/>
    <n v="0.96341661041563997"/>
    <n v="1.28159595385769"/>
    <n v="0.17341779452195999"/>
    <n v="698.21322911287405"/>
    <n v="1400"/>
    <s v="Commercial and Services"/>
    <n v="1400"/>
    <s v="US Air Force                                  Brevard County"/>
    <s v="US Air Force"/>
    <m/>
    <m/>
    <m/>
    <n v="0"/>
    <n v="1"/>
    <n v="1.28159595385769"/>
    <n v="0.17341779452195999"/>
    <n v="698.21322911287405"/>
    <m/>
    <n v="-1"/>
    <n v="-1"/>
    <n v="-1"/>
    <n v="-1"/>
    <n v="0"/>
    <m/>
    <m/>
    <s v="Banana River B"/>
    <n v="-1"/>
    <m/>
    <m/>
    <n v="641"/>
    <x v="6"/>
    <s v="Golf Course Pond Reuse"/>
    <x v="0"/>
    <m/>
    <n v="136.40566266573001"/>
    <n v="0.56627188090000002"/>
  </r>
  <r>
    <n v="1200000"/>
    <n v="1800000"/>
    <n v="1800000"/>
    <x v="0"/>
    <x v="1"/>
    <s v="BR3-5, BR-7"/>
    <s v="62-304.520 (10), F.A.C."/>
    <n v="0.59"/>
    <n v="0.64"/>
    <s v="US Air Force"/>
    <n v="0.10236850674912"/>
    <n v="3878.8996503706398"/>
    <n v="7.1198623716300498"/>
    <n v="0.96341661041563997"/>
    <n v="0.72884967924301003"/>
    <n v="9.8623519785540001E-2"/>
    <n v="397.07716503812702"/>
    <n v="1820"/>
    <s v="Golf Course"/>
    <n v="1820"/>
    <s v="US Air Force                                  Brevard County"/>
    <s v="US Air Force"/>
    <m/>
    <m/>
    <m/>
    <n v="0"/>
    <n v="1"/>
    <n v="0.72884967924301003"/>
    <n v="9.8623519785540001E-2"/>
    <n v="397.07716503812702"/>
    <m/>
    <n v="-1"/>
    <n v="-1"/>
    <n v="-1"/>
    <n v="-1"/>
    <n v="0"/>
    <m/>
    <m/>
    <s v="Banana River B"/>
    <n v="-1"/>
    <m/>
    <m/>
    <n v="641"/>
    <x v="6"/>
    <s v="Golf Course Pond Reuse"/>
    <x v="0"/>
    <m/>
    <n v="105.47699726652699"/>
    <n v="0.32204149640000002"/>
  </r>
  <r>
    <n v="1200000"/>
    <n v="1800000"/>
    <n v="1800000"/>
    <x v="0"/>
    <x v="1"/>
    <s v="BR3-5, BR-7"/>
    <s v="62-304.520 (10), F.A.C."/>
    <n v="0.59"/>
    <n v="0.64"/>
    <s v="US Air Force"/>
    <n v="0.61776345387502996"/>
    <n v="3773.9106253322998"/>
    <n v="7.3730917685949402"/>
    <n v="1.0183113434886399"/>
    <n v="4.5548266367048003"/>
    <n v="0.62907553267367"/>
    <n v="2331.38406252097"/>
    <n v="1820"/>
    <s v="Golf Course"/>
    <n v="1820"/>
    <s v="US Air Force                                  Brevard County"/>
    <s v="US Air Force"/>
    <m/>
    <m/>
    <m/>
    <n v="0"/>
    <n v="1"/>
    <n v="4.5548266367048003"/>
    <n v="0.62907553267367"/>
    <n v="2331.38406252097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3352699"/>
    <n v="1.8908224351"/>
  </r>
  <r>
    <n v="1200000"/>
    <n v="1800000"/>
    <n v="1800000"/>
    <x v="0"/>
    <x v="1"/>
    <s v="BR3-5, BR-7"/>
    <s v="62-304.520 (10), F.A.C."/>
    <n v="0.59"/>
    <n v="0.64"/>
    <s v="US Air Force"/>
    <n v="0.61776345359886997"/>
    <n v="3927.3282661624598"/>
    <n v="7.1561167232700802"/>
    <n v="0.95975551906683998"/>
    <n v="4.4207873813239704"/>
    <n v="0.59290188406930999"/>
    <n v="2426.1598731209901"/>
    <n v="1400"/>
    <s v="Commercial and Services"/>
    <n v="1400"/>
    <s v="US Air Force                                  Brevard County"/>
    <s v="US Air Force"/>
    <m/>
    <m/>
    <m/>
    <n v="0"/>
    <n v="1"/>
    <n v="4.4207873813239704"/>
    <n v="0.59290188406930999"/>
    <n v="2426.1598731209901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8882399"/>
    <n v="1.9676884616000001"/>
  </r>
  <r>
    <n v="1200000"/>
    <n v="1800000"/>
    <n v="1800000"/>
    <x v="0"/>
    <x v="1"/>
    <s v="BR3-5, BR-7"/>
    <s v="62-304.520 (10), F.A.C."/>
    <n v="0.59"/>
    <n v="0.64"/>
    <s v="US Air Force"/>
    <n v="0.36224582617163997"/>
    <n v="3825.1832612538001"/>
    <n v="7.5040787405495299"/>
    <n v="1.0488590413368799"/>
    <n v="2.7183212030274402"/>
    <n v="0.37994480996667002"/>
    <n v="1385.65667073083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2.7183212030274402"/>
    <n v="0.37994480996667002"/>
    <n v="1385.65667073083"/>
    <m/>
    <n v="-1"/>
    <n v="-1"/>
    <n v="-1"/>
    <n v="-1"/>
    <n v="0"/>
    <m/>
    <m/>
    <s v="Banana River B"/>
    <n v="-1"/>
    <m/>
    <m/>
    <n v="641"/>
    <x v="6"/>
    <s v="Golf Course Pond Reuse"/>
    <x v="0"/>
    <m/>
    <n v="160.70038902634499"/>
    <n v="1.1238091408999999"/>
  </r>
  <r>
    <n v="1200000"/>
    <n v="1800000"/>
    <n v="1800000"/>
    <x v="0"/>
    <x v="1"/>
    <s v="BR3-5, BR-7"/>
    <s v="62-304.520 (10), F.A.C."/>
    <n v="0.59"/>
    <n v="0.64"/>
    <s v="Natural Lands"/>
    <n v="0.13647425393661999"/>
    <n v="2855.0295535477899"/>
    <n v="3.78810504134744"/>
    <n v="0.52399269199622001"/>
    <n v="0.51697880935144003"/>
    <n v="7.1511511708420003E-2"/>
    <n v="389.63802828743599"/>
    <n v="5300"/>
    <s v="Reservoirs"/>
    <n v="5300"/>
    <s v="US Air Force                                  Brevard County"/>
    <s v="US Air Force"/>
    <m/>
    <m/>
    <s v="Natural Lands"/>
    <n v="0"/>
    <n v="1"/>
    <n v="0.51697880935144003"/>
    <n v="7.1511511708420003E-2"/>
    <n v="389.63802828743599"/>
    <m/>
    <n v="-1"/>
    <n v="-1"/>
    <n v="-1"/>
    <n v="-1"/>
    <n v="0"/>
    <m/>
    <m/>
    <s v="Banana River B"/>
    <n v="-1"/>
    <m/>
    <m/>
    <n v="641"/>
    <x v="6"/>
    <s v="Golf Course Pond Reuse"/>
    <x v="0"/>
    <m/>
    <n v="95.341370333505594"/>
    <n v="0.31600813319999999"/>
  </r>
  <r>
    <n v="1200000"/>
    <n v="1800000"/>
    <n v="1800000"/>
    <x v="0"/>
    <x v="1"/>
    <s v="BR3-5, BR-7"/>
    <s v="62-304.520 (10), F.A.C."/>
    <n v="0.59"/>
    <n v="0.64"/>
    <s v="US Air Force"/>
    <n v="0.49066599805078998"/>
    <n v="3778.749755244"/>
    <n v="6.9794935288625402"/>
    <n v="0.92582058844920001"/>
    <n v="3.42460015822842"/>
    <n v="0.45426868304739998"/>
    <n v="1854.104020041"/>
    <n v="1400"/>
    <s v="Commercial and Services"/>
    <n v="1400"/>
    <s v="US Air Force                                  Brevard County"/>
    <s v="US Air Force"/>
    <m/>
    <m/>
    <m/>
    <n v="0"/>
    <n v="1"/>
    <n v="3.42460015822842"/>
    <n v="0.45426868304739998"/>
    <n v="1854.104020041"/>
    <m/>
    <n v="-1"/>
    <n v="-1"/>
    <n v="-1"/>
    <n v="-1"/>
    <n v="0"/>
    <m/>
    <m/>
    <s v="Banana River B"/>
    <n v="-1"/>
    <m/>
    <m/>
    <n v="641"/>
    <x v="6"/>
    <s v="Golf Course Pond Reuse"/>
    <x v="0"/>
    <m/>
    <n v="202.025481624229"/>
    <n v="1.5037339984"/>
  </r>
  <r>
    <n v="1200000"/>
    <n v="1800000"/>
    <n v="1800000"/>
    <x v="0"/>
    <x v="1"/>
    <s v="BR3-5, BR-7"/>
    <s v="62-304.520 (10), F.A.C."/>
    <n v="0.59"/>
    <n v="0.64"/>
    <s v="Natural Lands"/>
    <n v="0.12709745554807"/>
    <n v="3778.749755244"/>
    <n v="6.9794935288625402"/>
    <n v="0.92582058844920001"/>
    <n v="0.88707586853269005"/>
    <n v="0.11766944108591"/>
    <n v="480.26947904442801"/>
    <n v="3100"/>
    <s v="Herbaceous Dry Prairie"/>
    <n v="3100"/>
    <s v="US Air Force                                  Brevard County"/>
    <s v="US Air Force"/>
    <m/>
    <m/>
    <s v="Natural Lands"/>
    <n v="0"/>
    <n v="1"/>
    <n v="0.88707586853269005"/>
    <n v="0.11766944108591"/>
    <n v="480.26947904442801"/>
    <m/>
    <n v="-1"/>
    <n v="-1"/>
    <n v="-1"/>
    <n v="-1"/>
    <n v="0"/>
    <m/>
    <m/>
    <s v="Banana River B"/>
    <n v="-1"/>
    <m/>
    <m/>
    <n v="641"/>
    <x v="6"/>
    <s v="Golf Course Pond Reuse"/>
    <x v="0"/>
    <m/>
    <n v="91.016189982815604"/>
    <n v="0.38951295949999998"/>
  </r>
  <r>
    <n v="1200000"/>
    <n v="1800000"/>
    <n v="1800000"/>
    <x v="0"/>
    <x v="1"/>
    <s v="BR3-5, BR-7"/>
    <s v="62-304.520 (10), F.A.C."/>
    <n v="0.59"/>
    <n v="0.64"/>
    <s v="US Air Force"/>
    <n v="1.474566352705E-2"/>
    <n v="3604.0754070256698"/>
    <n v="7.0268741920964599"/>
    <n v="0.95721720517427"/>
    <n v="0.10361592248360001"/>
    <n v="1.41148028298E-2"/>
    <n v="53.144483278137997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0.10361592248360001"/>
    <n v="1.41148028298E-2"/>
    <n v="53.144483278137997"/>
    <m/>
    <n v="-1"/>
    <n v="-1"/>
    <n v="-1"/>
    <n v="-1"/>
    <n v="0"/>
    <m/>
    <m/>
    <s v="Banana River B"/>
    <n v="-1"/>
    <m/>
    <m/>
    <n v="641"/>
    <x v="6"/>
    <s v="Golf Course Pond Reuse"/>
    <x v="0"/>
    <m/>
    <n v="43.741714816517003"/>
    <n v="4.31017707E-2"/>
  </r>
  <r>
    <n v="1200000"/>
    <n v="1800000"/>
    <n v="1800000"/>
    <x v="0"/>
    <x v="1"/>
    <s v="BR3-5, BR-7"/>
    <s v="62-304.520 (10), F.A.C."/>
    <n v="0.59"/>
    <n v="0.64"/>
    <s v="Natural Lands"/>
    <n v="5.5806842698320001E-2"/>
    <n v="3604.0754070256698"/>
    <n v="7.0268741920964599"/>
    <n v="0.95721720517427"/>
    <n v="0.39214766269925"/>
    <n v="5.3419269997289999E-2"/>
    <n v="201.132069312787"/>
    <n v="3100"/>
    <s v="Herbaceous Dry Prairie"/>
    <n v="3100"/>
    <s v="US Air Force                                  Brevard County"/>
    <s v="US Air Force"/>
    <m/>
    <m/>
    <s v="Natural Lands"/>
    <n v="0"/>
    <n v="1"/>
    <n v="0.39214766269925"/>
    <n v="5.3419269997289999E-2"/>
    <n v="772.90793740090498"/>
    <m/>
    <n v="-1"/>
    <n v="-1"/>
    <n v="-1"/>
    <n v="-1"/>
    <n v="0"/>
    <m/>
    <m/>
    <s v="Banana River B"/>
    <n v="-1"/>
    <m/>
    <m/>
    <n v="641"/>
    <x v="6"/>
    <s v="Golf Course Pond Reuse"/>
    <x v="0"/>
    <m/>
    <n v="84.133590565880198"/>
    <n v="0.62685153069999999"/>
  </r>
  <r>
    <n v="1200000"/>
    <n v="1800000"/>
    <n v="1800000"/>
    <x v="0"/>
    <x v="1"/>
    <s v="BR3-5, BR-7"/>
    <s v="62-304.520 (10), F.A.C."/>
    <n v="0.59"/>
    <n v="0.64"/>
    <s v="US Air Force"/>
    <n v="0.61776345371394004"/>
    <n v="3927.9399703353902"/>
    <n v="7.1572448315342401"/>
    <n v="0.95990753560340003"/>
    <n v="4.4214842862048398"/>
    <n v="0.59299579444038997"/>
    <n v="2426.53776205542"/>
    <n v="1400"/>
    <s v="Commercial and Services"/>
    <n v="1400"/>
    <s v="US Air Force                                  Brevard County"/>
    <s v="US Air Force"/>
    <m/>
    <m/>
    <m/>
    <n v="0"/>
    <n v="1"/>
    <n v="4.4214842862048398"/>
    <n v="0.59299579444038997"/>
    <n v="2426.53776205542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0745001"/>
    <n v="1.9679949407999999"/>
  </r>
  <r>
    <n v="1200000"/>
    <n v="1800000"/>
    <n v="1800000"/>
    <x v="0"/>
    <x v="1"/>
    <s v="BR3-5, BR-7"/>
    <s v="62-304.520 (10), F.A.C."/>
    <n v="0.59"/>
    <n v="0.64"/>
    <s v="US Air Force"/>
    <n v="7.9553241382889994E-2"/>
    <n v="3923.6996725065301"/>
    <n v="7.1424133792019902"/>
    <n v="0.95799932956834999"/>
    <n v="0.56820213561207999"/>
    <n v="7.6211951909799999E-2"/>
    <n v="312.14302716090202"/>
    <n v="8140"/>
    <s v="Roads and Highways"/>
    <n v="8140"/>
    <s v="US Air Force                                  Brevard County"/>
    <s v="US Air Force"/>
    <m/>
    <m/>
    <m/>
    <n v="0"/>
    <n v="1"/>
    <n v="0.56820213561207999"/>
    <n v="7.6211951909799999E-2"/>
    <n v="312.14302716090202"/>
    <m/>
    <n v="-1"/>
    <n v="-1"/>
    <n v="-1"/>
    <n v="-1"/>
    <n v="0"/>
    <m/>
    <m/>
    <s v="Banana River B"/>
    <n v="-1"/>
    <m/>
    <m/>
    <n v="641"/>
    <x v="6"/>
    <s v="Golf Course Pond Reuse"/>
    <x v="0"/>
    <m/>
    <n v="92.259319273549295"/>
    <n v="0.25315736179999998"/>
  </r>
  <r>
    <n v="1200000"/>
    <n v="1800000"/>
    <n v="1800000"/>
    <x v="0"/>
    <x v="1"/>
    <s v="BR3-5, BR-7"/>
    <s v="62-304.520 (10), F.A.C."/>
    <n v="0.59"/>
    <n v="0.64"/>
    <s v="US Air Force"/>
    <n v="0.53821021249212997"/>
    <n v="3923.6996725065301"/>
    <n v="7.1424133792019902"/>
    <n v="0.95799932956834999"/>
    <n v="3.8441198225269999"/>
    <n v="0.51560502273429998"/>
    <n v="2111.77523449507"/>
    <n v="1400"/>
    <s v="Commercial and Services"/>
    <n v="1400"/>
    <s v="US Air Force                                  Brevard County"/>
    <s v="US Air Force"/>
    <m/>
    <m/>
    <m/>
    <n v="0"/>
    <n v="1"/>
    <n v="3.8441198225269999"/>
    <n v="0.51560502273429998"/>
    <n v="2111.77523449507"/>
    <m/>
    <n v="-1"/>
    <n v="-1"/>
    <n v="-1"/>
    <n v="-1"/>
    <n v="0"/>
    <m/>
    <m/>
    <s v="Banana River B"/>
    <n v="-1"/>
    <m/>
    <m/>
    <n v="641"/>
    <x v="6"/>
    <s v="Golf Course Pond Reuse"/>
    <x v="0"/>
    <m/>
    <n v="185.493825332987"/>
    <n v="1.7127130855999999"/>
  </r>
  <r>
    <n v="1200000"/>
    <n v="1800000"/>
    <n v="1800000"/>
    <x v="0"/>
    <x v="1"/>
    <s v="BR3-5, BR-7"/>
    <s v="62-304.520 (10), F.A.C."/>
    <n v="0.59"/>
    <n v="0.64"/>
    <s v="US Air Force"/>
    <n v="0.61776345378298003"/>
    <n v="3773.4421978984201"/>
    <n v="7.37217668896474"/>
    <n v="1.0181859606627299"/>
    <n v="4.5542613332732396"/>
    <n v="0.62899807565235"/>
    <n v="2331.0946848241701"/>
    <n v="1820"/>
    <s v="Golf Course"/>
    <n v="1820"/>
    <s v="US Air Force                                  Brevard County"/>
    <s v="US Air Force"/>
    <m/>
    <m/>
    <m/>
    <n v="0"/>
    <n v="1"/>
    <n v="4.5542613332732396"/>
    <n v="0.62899807565235"/>
    <n v="2331.0946848241701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8626"/>
    <n v="1.8905877411000001"/>
  </r>
  <r>
    <n v="1200000"/>
    <n v="1800000"/>
    <n v="1800000"/>
    <x v="0"/>
    <x v="1"/>
    <s v="BR3-5, BR-7"/>
    <s v="62-304.520 (10), F.A.C."/>
    <n v="0.59"/>
    <n v="0.64"/>
    <s v="US Air Force"/>
    <n v="0.52600513151717998"/>
    <n v="3164.8491991074402"/>
    <n v="4.9798113981564098"/>
    <n v="0.68830882093281998"/>
    <n v="2.61940634941802"/>
    <n v="0.36205397187920002"/>
    <n v="1664.72691920855"/>
    <n v="1820"/>
    <s v="Golf Course"/>
    <n v="1820"/>
    <s v="US Air Force                                  Brevard County"/>
    <s v="US Air Force"/>
    <m/>
    <m/>
    <m/>
    <n v="0"/>
    <n v="1"/>
    <n v="2.61940634941802"/>
    <n v="0.36205397187920002"/>
    <n v="1664.72691920855"/>
    <m/>
    <n v="-1"/>
    <n v="-1"/>
    <n v="-1"/>
    <n v="-1"/>
    <n v="0"/>
    <m/>
    <m/>
    <s v="Banana River B"/>
    <n v="-1"/>
    <m/>
    <m/>
    <n v="641"/>
    <x v="6"/>
    <s v="Golf Course Pond Reuse"/>
    <x v="0"/>
    <m/>
    <n v="184.044071795261"/>
    <n v="1.3501434868"/>
  </r>
  <r>
    <n v="1200000"/>
    <n v="1800000"/>
    <n v="1800000"/>
    <x v="0"/>
    <x v="1"/>
    <s v="BR3-5, BR-7"/>
    <s v="62-304.520 (10), F.A.C."/>
    <n v="0.59"/>
    <n v="0.64"/>
    <s v="Natural Lands"/>
    <n v="9.1758322242779994E-2"/>
    <n v="3164.8491991074402"/>
    <n v="4.9798113981564098"/>
    <n v="0.68830882093281998"/>
    <n v="0.45693913898033001"/>
    <n v="6.3158062593700007E-2"/>
    <n v="290.40125266152302"/>
    <n v="5300"/>
    <s v="Reservoirs"/>
    <n v="5300"/>
    <s v="US Air Force                                  Brevard County"/>
    <s v="US Air Force"/>
    <m/>
    <m/>
    <s v="Natural Lands"/>
    <n v="0"/>
    <n v="1"/>
    <n v="0.45693913898033001"/>
    <n v="6.3158062593700007E-2"/>
    <n v="290.40125266152199"/>
    <m/>
    <n v="-1"/>
    <n v="-1"/>
    <n v="-1"/>
    <n v="-1"/>
    <n v="0"/>
    <m/>
    <m/>
    <s v="Banana River B"/>
    <n v="-1"/>
    <m/>
    <m/>
    <n v="641"/>
    <x v="6"/>
    <s v="Golf Course Pond Reuse"/>
    <x v="0"/>
    <m/>
    <n v="93.089602952665999"/>
    <n v="0.2355241303"/>
  </r>
  <r>
    <n v="1200000"/>
    <n v="1800000"/>
    <n v="1800000"/>
    <x v="0"/>
    <x v="1"/>
    <s v="BR3-5, BR-7"/>
    <s v="62-304.520 (10), F.A.C."/>
    <n v="0.59"/>
    <n v="0.64"/>
    <s v="US Air Force"/>
    <n v="0.29795963353824001"/>
    <n v="3902.4666580926"/>
    <n v="7.5460529833992398"/>
    <n v="1.02080199130847"/>
    <n v="2.2484191815938299"/>
    <n v="0.30415778724538001"/>
    <n v="1162.77753534049"/>
    <n v="1400"/>
    <s v="Commercial and Services"/>
    <n v="1400"/>
    <s v="US Air Force                                  Brevard County"/>
    <s v="US Air Force"/>
    <m/>
    <m/>
    <m/>
    <n v="0"/>
    <n v="1"/>
    <n v="2.2484191815938299"/>
    <n v="0.30415778724538001"/>
    <n v="1494.0142812214699"/>
    <m/>
    <n v="-1"/>
    <n v="-1"/>
    <n v="-1"/>
    <n v="-1"/>
    <n v="0"/>
    <m/>
    <m/>
    <s v="Banana River B"/>
    <n v="-1"/>
    <m/>
    <m/>
    <n v="641"/>
    <x v="6"/>
    <s v="Golf Course Pond Reuse"/>
    <x v="0"/>
    <m/>
    <n v="146.627118488468"/>
    <n v="1.2116904146"/>
  </r>
  <r>
    <n v="1200000"/>
    <n v="1800000"/>
    <n v="1800000"/>
    <x v="0"/>
    <x v="1"/>
    <s v="BR3-5, BR-7"/>
    <s v="62-304.520 (10), F.A.C."/>
    <n v="0.59"/>
    <n v="0.64"/>
    <s v="US Air Force"/>
    <n v="0.61776345378298003"/>
    <n v="3830.9934940335902"/>
    <n v="7.4872724895503504"/>
    <n v="1.0645185313689001"/>
    <n v="4.6253633125589202"/>
    <n v="0.65762064455444003"/>
    <n v="2366.64777229432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6253633125589202"/>
    <n v="0.65762064455444003"/>
    <n v="2366.64777229432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8626"/>
    <n v="1.9194223619999999"/>
  </r>
  <r>
    <n v="1200000"/>
    <n v="1800000"/>
    <n v="1800000"/>
    <x v="0"/>
    <x v="1"/>
    <s v="BR3-5, BR-7"/>
    <s v="62-304.520 (10), F.A.C."/>
    <n v="0.59"/>
    <n v="0.64"/>
    <s v="US Air Force"/>
    <n v="0.61776345348380002"/>
    <n v="3774.60422284383"/>
    <n v="7.3744468216039403"/>
    <n v="1.0184981611416299"/>
    <n v="4.5556637360467196"/>
    <n v="0.62919094139374998"/>
    <n v="2331.8125402385599"/>
    <n v="1820"/>
    <s v="Golf Course"/>
    <n v="1820"/>
    <s v="US Air Force                                  Brevard County"/>
    <s v="US Air Force"/>
    <m/>
    <m/>
    <m/>
    <n v="0"/>
    <n v="1"/>
    <n v="4.5556637360467196"/>
    <n v="0.62919094139374998"/>
    <n v="2331.8125402385599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70197"/>
    <n v="1.8911699434"/>
  </r>
  <r>
    <n v="1200000"/>
    <n v="1800000"/>
    <n v="1800000"/>
    <x v="0"/>
    <x v="1"/>
    <s v="BR3-5, BR-7"/>
    <s v="62-304.520 (10), F.A.C."/>
    <n v="0.59"/>
    <n v="0.64"/>
    <s v="US Air Force"/>
    <n v="0.59931433961445002"/>
    <n v="3658.7851895539702"/>
    <n v="7.1481713751233"/>
    <n v="0.98725002461699995"/>
    <n v="4.2840016071329501"/>
    <n v="0.59167309653768996"/>
    <n v="2192.7624296686699"/>
    <n v="1820"/>
    <s v="Golf Course"/>
    <n v="1820"/>
    <s v="US Air Force                                  Brevard County"/>
    <s v="US Air Force"/>
    <m/>
    <m/>
    <m/>
    <n v="0"/>
    <n v="1"/>
    <n v="4.2840016071329501"/>
    <n v="0.59167309653768996"/>
    <n v="2192.7624296686699"/>
    <m/>
    <n v="-1"/>
    <n v="-1"/>
    <n v="-1"/>
    <n v="-1"/>
    <n v="0"/>
    <m/>
    <m/>
    <s v="Banana River B"/>
    <n v="-1"/>
    <m/>
    <m/>
    <n v="641"/>
    <x v="6"/>
    <s v="Golf Course Pond Reuse"/>
    <x v="0"/>
    <m/>
    <n v="193.578673646948"/>
    <n v="1.7783961311000001"/>
  </r>
  <r>
    <n v="1200000"/>
    <n v="1800000"/>
    <n v="1800000"/>
    <x v="0"/>
    <x v="1"/>
    <s v="BR3-5, BR-7"/>
    <s v="62-304.520 (10), F.A.C."/>
    <n v="0.59"/>
    <n v="0.64"/>
    <s v="Natural Lands"/>
    <n v="1.8449114122499999E-2"/>
    <n v="3658.7851895539702"/>
    <n v="7.1481713751233"/>
    <n v="0.98725002461699995"/>
    <n v="0.13187742946684999"/>
    <n v="1.8213888371599998E-2"/>
    <n v="67.501345511801404"/>
    <n v="5100"/>
    <s v="Streams and waterways"/>
    <n v="5100"/>
    <s v="US Air Force                                  Brevard County"/>
    <s v="US Air Force"/>
    <m/>
    <m/>
    <s v="Natural Lands"/>
    <n v="0"/>
    <n v="1"/>
    <n v="0.13187742946684999"/>
    <n v="1.8213888371599998E-2"/>
    <n v="67.501345511800594"/>
    <m/>
    <n v="-1"/>
    <n v="-1"/>
    <n v="-1"/>
    <n v="-1"/>
    <n v="0"/>
    <m/>
    <m/>
    <s v="Banana River B"/>
    <n v="-1"/>
    <m/>
    <m/>
    <n v="641"/>
    <x v="6"/>
    <s v="Golf Course Pond Reuse"/>
    <x v="0"/>
    <m/>
    <n v="43.537733991793601"/>
    <n v="5.4745616800000001E-2"/>
  </r>
  <r>
    <n v="1200000"/>
    <n v="1800000"/>
    <n v="1800000"/>
    <x v="0"/>
    <x v="1"/>
    <s v="BR3-5, BR-7"/>
    <s v="62-304.520 (10), F.A.C."/>
    <n v="0.59"/>
    <n v="0.64"/>
    <s v="US Air Force"/>
    <n v="0.17190493743924001"/>
    <n v="1263.25580918368"/>
    <n v="0"/>
    <n v="0"/>
    <n v="0"/>
    <n v="0"/>
    <n v="217.15991084748401"/>
    <n v="1820"/>
    <s v="Golf Course"/>
    <n v="1820"/>
    <s v="US Air Force                                  Brevard County"/>
    <s v="US Air Force"/>
    <m/>
    <m/>
    <m/>
    <n v="0"/>
    <n v="1"/>
    <n v="0"/>
    <n v="0"/>
    <n v="217.15991084748401"/>
    <m/>
    <n v="-1"/>
    <n v="-1"/>
    <n v="-1"/>
    <n v="-1"/>
    <n v="0"/>
    <m/>
    <m/>
    <s v="Banana River B"/>
    <n v="-1"/>
    <m/>
    <m/>
    <n v="641"/>
    <x v="6"/>
    <s v="Golf Course Pond Reuse"/>
    <x v="0"/>
    <m/>
    <n v="179.62986978264101"/>
    <n v="0.1761232043"/>
  </r>
  <r>
    <n v="1200000"/>
    <n v="1800000"/>
    <n v="1800000"/>
    <x v="0"/>
    <x v="1"/>
    <s v="BR3-5, BR-7"/>
    <s v="62-304.520 (10), F.A.C."/>
    <n v="0.59"/>
    <n v="0.64"/>
    <s v="Natural Lands"/>
    <n v="0.44585851618264"/>
    <n v="1263.25580918368"/>
    <n v="0"/>
    <n v="0"/>
    <n v="0"/>
    <n v="0"/>
    <n v="563.23336064173998"/>
    <n v="5300"/>
    <s v="Reservoirs"/>
    <n v="5300"/>
    <s v="US Air Force                                  Brevard County"/>
    <s v="US Air Force"/>
    <m/>
    <m/>
    <s v="Natural Lands"/>
    <n v="0"/>
    <n v="1"/>
    <n v="0"/>
    <n v="0"/>
    <n v="563.23336064173998"/>
    <m/>
    <n v="-1"/>
    <n v="-1"/>
    <n v="-1"/>
    <n v="-1"/>
    <n v="0"/>
    <m/>
    <m/>
    <s v="Banana River B"/>
    <n v="-1"/>
    <m/>
    <m/>
    <n v="641"/>
    <x v="6"/>
    <s v="Golf Course Pond Reuse"/>
    <x v="0"/>
    <m/>
    <n v="169.72197487698401"/>
    <n v="0.45679915700000001"/>
  </r>
  <r>
    <n v="1200000"/>
    <n v="1800000"/>
    <n v="1800000"/>
    <x v="0"/>
    <x v="1"/>
    <s v="BR3-5, BR-7"/>
    <s v="62-304.520 (10), F.A.C."/>
    <n v="0.59"/>
    <n v="0.64"/>
    <s v="US Air Force"/>
    <n v="0.54108629205602998"/>
    <n v="3753.7952729298199"/>
    <n v="7.3363524210528501"/>
    <n v="1.0390527549894999"/>
    <n v="3.9695997287238298"/>
    <n v="0.56221720244787998"/>
    <n v="2031.1271653670799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3.9695997287238298"/>
    <n v="0.56221720244787998"/>
    <n v="2031.1271653670799"/>
    <m/>
    <n v="-1"/>
    <n v="-1"/>
    <n v="-1"/>
    <n v="-1"/>
    <n v="0"/>
    <m/>
    <m/>
    <s v="Banana River B"/>
    <n v="-1"/>
    <m/>
    <m/>
    <n v="641"/>
    <x v="6"/>
    <s v="Golf Course Pond Reuse"/>
    <x v="0"/>
    <m/>
    <n v="187.987428066566"/>
    <n v="1.6473050814000001"/>
  </r>
  <r>
    <n v="1200000"/>
    <n v="1800000"/>
    <n v="1800000"/>
    <x v="0"/>
    <x v="1"/>
    <s v="BR3-5, BR-7"/>
    <s v="62-304.520 (10), F.A.C."/>
    <n v="0.59"/>
    <n v="0.64"/>
    <s v="Natural Lands"/>
    <n v="7.6677161772959995E-2"/>
    <n v="3753.7952729298199"/>
    <n v="7.3363524210528501"/>
    <n v="1.0390527549894999"/>
    <n v="0.56253068141257001"/>
    <n v="7.9671616184969998E-2"/>
    <n v="287.83036740504201"/>
    <n v="3100"/>
    <s v="Herbaceous Dry Prairie"/>
    <n v="3100"/>
    <s v="US Air Force                                  Brevard County"/>
    <s v="US Air Force"/>
    <m/>
    <m/>
    <s v="Natural Lands"/>
    <n v="0"/>
    <n v="1"/>
    <n v="0.56253068141257001"/>
    <n v="7.9671616184969998E-2"/>
    <n v="287.830367405044"/>
    <m/>
    <n v="-1"/>
    <n v="-1"/>
    <n v="-1"/>
    <n v="-1"/>
    <n v="0"/>
    <m/>
    <m/>
    <s v="Banana River B"/>
    <n v="-1"/>
    <m/>
    <m/>
    <n v="641"/>
    <x v="6"/>
    <s v="Golf Course Pond Reuse"/>
    <x v="0"/>
    <m/>
    <n v="112.889177118674"/>
    <n v="0.23343906519999999"/>
  </r>
  <r>
    <n v="1200000"/>
    <n v="1800000"/>
    <n v="1800000"/>
    <x v="0"/>
    <x v="1"/>
    <s v="BR3-5, BR-7"/>
    <s v="62-304.520 (10), F.A.C."/>
    <n v="0.59"/>
    <n v="0.64"/>
    <s v="US Air Force"/>
    <n v="0.45319987107005999"/>
    <n v="3948.2353693709101"/>
    <n v="7.6027517052243399"/>
    <n v="1.0236870065947401"/>
    <n v="3.44556609258535"/>
    <n v="0.46393481940483"/>
    <n v="1789.33976035315"/>
    <n v="1400"/>
    <s v="Commercial and Services"/>
    <n v="1400"/>
    <s v="US Air Force                                  Brevard County"/>
    <s v="US Air Force"/>
    <m/>
    <m/>
    <m/>
    <n v="0"/>
    <n v="1"/>
    <n v="3.44556609258535"/>
    <n v="0.46393481940483"/>
    <n v="2395.2176439918599"/>
    <m/>
    <n v="-1"/>
    <n v="-1"/>
    <n v="-1"/>
    <n v="-1"/>
    <n v="0"/>
    <m/>
    <m/>
    <s v="Banana River B"/>
    <n v="-1"/>
    <m/>
    <m/>
    <n v="641"/>
    <x v="6"/>
    <s v="Golf Course Pond Reuse"/>
    <x v="0"/>
    <m/>
    <n v="200.62167821836499"/>
    <n v="1.9425933851999999"/>
  </r>
  <r>
    <n v="1200000"/>
    <n v="1800000"/>
    <n v="1800000"/>
    <x v="0"/>
    <x v="1"/>
    <s v="BR3-5, BR-7"/>
    <s v="62-304.520 (10), F.A.C."/>
    <n v="0.59"/>
    <n v="0.64"/>
    <s v="US Air Force"/>
    <n v="0.61776345366790997"/>
    <n v="3773.9106254728899"/>
    <n v="7.3730917688696103"/>
    <n v="1.01831134352657"/>
    <n v="4.5548266353473501"/>
    <n v="0.62907553248618997"/>
    <n v="2331.3840618261602"/>
    <n v="1820"/>
    <s v="Golf Course"/>
    <n v="1820"/>
    <s v="US Air Force                                  Brevard County"/>
    <s v="US Air Force"/>
    <m/>
    <m/>
    <m/>
    <n v="0"/>
    <n v="1"/>
    <n v="4.5548266353473501"/>
    <n v="0.62907553248618997"/>
    <n v="2331.3840618261602"/>
    <m/>
    <n v="-1"/>
    <n v="-1"/>
    <n v="-1"/>
    <n v="-1"/>
    <n v="0"/>
    <m/>
    <m/>
    <s v="Banana River B"/>
    <n v="-1"/>
    <m/>
    <m/>
    <n v="641"/>
    <x v="6"/>
    <s v="Golf Course Pond Reuse"/>
    <x v="0"/>
    <m/>
    <n v="200"/>
    <n v="1.8908224346"/>
  </r>
  <r>
    <n v="1200000"/>
    <n v="1800000"/>
    <n v="1800000"/>
    <x v="0"/>
    <x v="1"/>
    <s v="BR3-5, BR-7"/>
    <s v="62-304.520 (10), F.A.C."/>
    <n v="0.59"/>
    <n v="0.64"/>
    <s v="US Air Force"/>
    <n v="0.61776345362188001"/>
    <n v="3774.3267850131601"/>
    <n v="7.3739048026938097"/>
    <n v="1.0184234343963701"/>
    <n v="4.5553288975911403"/>
    <n v="0.62914477808215996"/>
    <n v="2331.6411498073198"/>
    <n v="1820"/>
    <s v="Golf Course"/>
    <n v="1820"/>
    <s v="US Air Force                                  Brevard County"/>
    <s v="US Air Force"/>
    <m/>
    <m/>
    <m/>
    <n v="0"/>
    <n v="1"/>
    <n v="4.5553288975911403"/>
    <n v="0.62914477808215996"/>
    <n v="2331.6411498073198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9254899"/>
    <n v="1.8910309406000001"/>
  </r>
  <r>
    <n v="1200000"/>
    <n v="1800000"/>
    <n v="1800000"/>
    <x v="0"/>
    <x v="1"/>
    <s v="BR3-5, BR-7"/>
    <s v="62-304.520 (10), F.A.C."/>
    <n v="0.59"/>
    <n v="0.64"/>
    <s v="US Air Force"/>
    <n v="0.61776345378298003"/>
    <n v="3774.1554833642599"/>
    <n v="7.3735702057808803"/>
    <n v="1.0183780841798999"/>
    <n v="4.5551221970344802"/>
    <n v="0.62911676253987003"/>
    <n v="2331.5353265170802"/>
    <n v="1820"/>
    <s v="Golf Course"/>
    <n v="1820"/>
    <s v="US Air Force                                  Brevard County"/>
    <s v="US Air Force"/>
    <m/>
    <m/>
    <m/>
    <n v="0"/>
    <n v="1"/>
    <n v="4.5551221970344802"/>
    <n v="0.62911676253987003"/>
    <n v="2331.5353265170802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8626"/>
    <n v="1.8909451148"/>
  </r>
  <r>
    <n v="1200000"/>
    <n v="1800000"/>
    <n v="1800000"/>
    <x v="0"/>
    <x v="1"/>
    <s v="BR3-5, BR-7"/>
    <s v="62-304.520 (10), F.A.C."/>
    <n v="0.59"/>
    <n v="0.64"/>
    <s v="US Air Force"/>
    <n v="0.61776345348380002"/>
    <n v="3775.6018157866602"/>
    <n v="7.3763957777532596"/>
    <n v="1.0187668556513501"/>
    <n v="4.5568677299282099"/>
    <n v="0.62935693104200996"/>
    <n v="2332.42881670009"/>
    <n v="1820"/>
    <s v="Golf Course"/>
    <n v="1820"/>
    <s v="US Air Force                                  Brevard County"/>
    <s v="US Air Force"/>
    <m/>
    <m/>
    <m/>
    <n v="0"/>
    <n v="1"/>
    <n v="4.5568677299282099"/>
    <n v="0.62935693104200996"/>
    <n v="2332.42881670009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70197"/>
    <n v="1.8916697621"/>
  </r>
  <r>
    <n v="1200000"/>
    <n v="1800000"/>
    <n v="1800000"/>
    <x v="0"/>
    <x v="1"/>
    <s v="BR3-5, BR-7"/>
    <s v="62-304.520 (10), F.A.C."/>
    <n v="0.59"/>
    <n v="0.64"/>
    <s v="US Air Force"/>
    <n v="2.6925685862399999E-3"/>
    <n v="3764.6726102068001"/>
    <n v="7.3539596138462304"/>
    <n v="1.0308013563570799"/>
    <n v="1.9801040640769998E-2"/>
    <n v="2.77550335078E-3"/>
    <n v="10.1366392077511"/>
    <n v="8140"/>
    <s v="Roads and Highways"/>
    <n v="8140"/>
    <s v="US Air Force                                  Brevard County"/>
    <s v="US Air Force"/>
    <m/>
    <m/>
    <m/>
    <n v="0"/>
    <n v="1"/>
    <n v="1.9801040640769998E-2"/>
    <n v="2.77550335078E-3"/>
    <n v="10.1366392077511"/>
    <m/>
    <n v="-1"/>
    <n v="-1"/>
    <n v="-1"/>
    <n v="-1"/>
    <n v="0"/>
    <m/>
    <m/>
    <s v="Banana River B"/>
    <n v="-1"/>
    <m/>
    <m/>
    <n v="641"/>
    <x v="6"/>
    <s v="Golf Course Pond Reuse"/>
    <x v="0"/>
    <m/>
    <n v="17.885696892609701"/>
    <n v="8.2211186000000006E-3"/>
  </r>
  <r>
    <n v="1200000"/>
    <n v="1800000"/>
    <n v="1800000"/>
    <x v="0"/>
    <x v="1"/>
    <s v="BR3-5, BR-7"/>
    <s v="62-304.520 (10), F.A.C."/>
    <n v="0.59"/>
    <n v="0.64"/>
    <s v="US Air Force"/>
    <n v="0.61507088503563001"/>
    <n v="3764.6726102068001"/>
    <n v="7.3539596138462304"/>
    <n v="1.0308013563570799"/>
    <n v="4.52320644820474"/>
    <n v="0.63401590255048001"/>
    <n v="2315.5405142293198"/>
    <n v="1820"/>
    <s v="Golf Course"/>
    <n v="1820"/>
    <s v="US Air Force                                  Brevard County"/>
    <s v="US Air Force"/>
    <m/>
    <m/>
    <m/>
    <n v="0"/>
    <n v="1"/>
    <n v="4.52320644820474"/>
    <n v="0.63401590255048001"/>
    <n v="2315.5405142293198"/>
    <m/>
    <n v="-1"/>
    <n v="-1"/>
    <n v="-1"/>
    <n v="-1"/>
    <n v="0"/>
    <m/>
    <m/>
    <s v="Banana River B"/>
    <n v="-1"/>
    <m/>
    <m/>
    <n v="641"/>
    <x v="6"/>
    <s v="Golf Course Pond Reuse"/>
    <x v="0"/>
    <m/>
    <n v="197.563094449212"/>
    <n v="1.8779728419999999"/>
  </r>
  <r>
    <n v="1200000"/>
    <n v="1800000"/>
    <n v="1800000"/>
    <x v="0"/>
    <x v="1"/>
    <s v="BR3-5, BR-7"/>
    <s v="62-304.520 (10), F.A.C."/>
    <n v="0.59"/>
    <n v="0.64"/>
    <s v="US Air Force"/>
    <n v="0.15701084203585"/>
    <n v="3918.3412472844602"/>
    <n v="7.1276486079978403"/>
    <n v="0.95618733989802995"/>
    <n v="1.1191181096774401"/>
    <n v="0.15013177938141001"/>
    <n v="615.22205861996395"/>
    <n v="8140"/>
    <s v="Roads and Highways"/>
    <n v="8140"/>
    <s v="US Air Force                                  Brevard County"/>
    <s v="US Air Force"/>
    <m/>
    <m/>
    <m/>
    <n v="0"/>
    <n v="1"/>
    <n v="1.1191181096774401"/>
    <n v="0.15013177938141001"/>
    <n v="615.22205861996395"/>
    <m/>
    <n v="-1"/>
    <n v="-1"/>
    <n v="-1"/>
    <n v="-1"/>
    <n v="0"/>
    <m/>
    <m/>
    <s v="Banana River B"/>
    <n v="-1"/>
    <m/>
    <m/>
    <n v="641"/>
    <x v="6"/>
    <s v="Golf Course Pond Reuse"/>
    <x v="0"/>
    <m/>
    <n v="131.06200002041501"/>
    <n v="0.49896355120000002"/>
  </r>
  <r>
    <n v="1200000"/>
    <n v="1800000"/>
    <n v="1800000"/>
    <x v="0"/>
    <x v="1"/>
    <s v="BR3-5, BR-7"/>
    <s v="62-304.520 (10), F.A.C."/>
    <n v="0.59"/>
    <n v="0.64"/>
    <s v="US Air Force"/>
    <n v="0.46075261142493001"/>
    <n v="3918.3412472844602"/>
    <n v="7.1276486079978403"/>
    <n v="0.95618733989802995"/>
    <n v="3.2840827094542999"/>
    <n v="0.44056581386948002"/>
    <n v="1805.3859621403501"/>
    <n v="1400"/>
    <s v="Commercial and Services"/>
    <n v="1400"/>
    <s v="US Air Force                                  Brevard County"/>
    <s v="US Air Force"/>
    <m/>
    <m/>
    <m/>
    <n v="0"/>
    <n v="1"/>
    <n v="3.2840827094542999"/>
    <n v="0.44056581386948002"/>
    <n v="1805.3859621403501"/>
    <m/>
    <n v="-1"/>
    <n v="-1"/>
    <n v="-1"/>
    <n v="-1"/>
    <n v="0"/>
    <m/>
    <m/>
    <s v="Banana River B"/>
    <n v="-1"/>
    <m/>
    <m/>
    <n v="641"/>
    <x v="6"/>
    <s v="Golf Course Pond Reuse"/>
    <x v="0"/>
    <m/>
    <n v="180.38153646049"/>
    <n v="1.4642221915"/>
  </r>
  <r>
    <n v="1200000"/>
    <n v="1800000"/>
    <n v="1800000"/>
    <x v="0"/>
    <x v="1"/>
    <s v="BR3-5, BR-7"/>
    <s v="62-304.520 (10), F.A.C."/>
    <n v="0.59"/>
    <n v="0.64"/>
    <s v="US Air Force"/>
    <n v="0.17989580475919001"/>
    <n v="3795.8034406264101"/>
    <n v="7.2518844440130801"/>
    <n v="1.0078343984957701"/>
    <n v="1.3045835880764101"/>
    <n v="0.18130518018139"/>
    <n v="682.84911465920595"/>
    <n v="8140"/>
    <s v="Roads and Highways"/>
    <n v="8140"/>
    <s v="US Air Force                                  Brevard County"/>
    <s v="US Air Force"/>
    <m/>
    <m/>
    <m/>
    <n v="0"/>
    <n v="1"/>
    <n v="1.3045835880764101"/>
    <n v="0.18130518018139"/>
    <n v="682.84911465920595"/>
    <m/>
    <n v="-1"/>
    <n v="-1"/>
    <n v="-1"/>
    <n v="-1"/>
    <n v="0"/>
    <m/>
    <m/>
    <s v="Banana River B"/>
    <n v="-1"/>
    <m/>
    <m/>
    <n v="641"/>
    <x v="6"/>
    <s v="Golf Course Pond Reuse"/>
    <x v="0"/>
    <m/>
    <n v="136.10061185518401"/>
    <n v="0.55381112300000002"/>
  </r>
  <r>
    <n v="1200000"/>
    <n v="1800000"/>
    <n v="1800000"/>
    <x v="0"/>
    <x v="1"/>
    <s v="BR3-5, BR-7"/>
    <s v="62-304.520 (10), F.A.C."/>
    <n v="0.59"/>
    <n v="0.64"/>
    <s v="US Air Force"/>
    <n v="0.43786764911583997"/>
    <n v="3795.8034406264101"/>
    <n v="7.2518844440130801"/>
    <n v="1.0078343984957701"/>
    <n v="3.1753655931597402"/>
    <n v="0.44129807876742"/>
    <n v="1662.0595290529"/>
    <n v="1820"/>
    <s v="Golf Course"/>
    <n v="1820"/>
    <s v="US Air Force                                  Brevard County"/>
    <s v="US Air Force"/>
    <m/>
    <m/>
    <m/>
    <n v="0"/>
    <n v="1"/>
    <n v="3.1753655931597402"/>
    <n v="0.44129807876742"/>
    <n v="1662.0595290529"/>
    <m/>
    <n v="-1"/>
    <n v="-1"/>
    <n v="-1"/>
    <n v="-1"/>
    <n v="0"/>
    <m/>
    <m/>
    <s v="Banana River B"/>
    <n v="-1"/>
    <m/>
    <m/>
    <n v="641"/>
    <x v="6"/>
    <s v="Golf Course Pond Reuse"/>
    <x v="0"/>
    <m/>
    <n v="178.31939552435799"/>
    <n v="1.3479801533"/>
  </r>
  <r>
    <n v="1200000"/>
    <n v="1800000"/>
    <n v="1800000"/>
    <x v="0"/>
    <x v="1"/>
    <s v="BR3-5, BR-7"/>
    <s v="62-304.520 (10), F.A.C."/>
    <n v="0.59"/>
    <n v="0.64"/>
    <s v="US Air Force"/>
    <n v="0.37171369228995998"/>
    <n v="2111.08309597366"/>
    <n v="0.89921256741752997"/>
    <n v="0.13729866706711999"/>
    <n v="0.33424962358830002"/>
    <n v="5.1035794482009997E-2"/>
    <n v="784.71849233529304"/>
    <n v="1820"/>
    <s v="Golf Course"/>
    <n v="1820"/>
    <s v="US Air Force                                  Brevard County"/>
    <s v="US Air Force"/>
    <m/>
    <m/>
    <m/>
    <n v="0"/>
    <n v="1"/>
    <n v="0.33424962358830002"/>
    <n v="5.1035794482009997E-2"/>
    <n v="784.71849233529304"/>
    <m/>
    <n v="-1"/>
    <n v="-1"/>
    <n v="-1"/>
    <n v="-1"/>
    <n v="0"/>
    <m/>
    <m/>
    <s v="Banana River B"/>
    <n v="-1"/>
    <m/>
    <m/>
    <n v="641"/>
    <x v="6"/>
    <s v="Golf Course Pond Reuse"/>
    <x v="0"/>
    <m/>
    <n v="227.87966014739999"/>
    <n v="0.63643024520000002"/>
  </r>
  <r>
    <n v="1200000"/>
    <n v="1800000"/>
    <n v="1800000"/>
    <x v="0"/>
    <x v="1"/>
    <s v="BR3-5, BR-7"/>
    <s v="62-304.520 (10), F.A.C."/>
    <n v="0.59"/>
    <n v="0.64"/>
    <s v="Natural Lands"/>
    <n v="6.4445276223830006E-2"/>
    <n v="2111.08309597366"/>
    <n v="0.89921256741752997"/>
    <n v="0.13729866706711999"/>
    <n v="5.7950002291159999E-2"/>
    <n v="8.8482505242999995E-3"/>
    <n v="136.049333251485"/>
    <n v="5300"/>
    <s v="Reservoirs"/>
    <n v="5300"/>
    <s v="US Air Force                                  Brevard County"/>
    <s v="US Air Force"/>
    <m/>
    <m/>
    <s v="Natural Lands"/>
    <n v="0"/>
    <n v="1"/>
    <n v="5.7950002291159999E-2"/>
    <n v="8.8482505242999995E-3"/>
    <n v="136.049333251485"/>
    <m/>
    <n v="-1"/>
    <n v="-1"/>
    <n v="-1"/>
    <n v="-1"/>
    <n v="0"/>
    <m/>
    <m/>
    <s v="Banana River B"/>
    <n v="-1"/>
    <m/>
    <m/>
    <n v="641"/>
    <x v="6"/>
    <s v="Golf Course Pond Reuse"/>
    <x v="0"/>
    <m/>
    <n v="64.625153823322606"/>
    <n v="0.11034009190000001"/>
  </r>
  <r>
    <n v="1200000"/>
    <n v="1800000"/>
    <n v="1800000"/>
    <x v="0"/>
    <x v="1"/>
    <s v="BR3-5, BR-7"/>
    <s v="62-304.520 (10), F.A.C."/>
    <n v="0.59"/>
    <n v="0.64"/>
    <s v="US Air Force"/>
    <n v="0.61776345378298003"/>
    <n v="3775.6018150834002"/>
    <n v="7.3763957763793"/>
    <n v="1.0187668554615901"/>
    <n v="4.5568677312862702"/>
    <n v="0.62935693122958003"/>
    <n v="2332.42881739521"/>
    <n v="1820"/>
    <s v="Golf Course"/>
    <n v="1820"/>
    <s v="US Air Force                                  Brevard County"/>
    <s v="US Air Force"/>
    <m/>
    <m/>
    <m/>
    <n v="0"/>
    <n v="1"/>
    <n v="4.5568677312862702"/>
    <n v="0.62935693122958003"/>
    <n v="2332.42881739521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8626"/>
    <n v="1.8916697627000001"/>
  </r>
  <r>
    <n v="1200000"/>
    <n v="1800000"/>
    <n v="1800000"/>
    <x v="0"/>
    <x v="1"/>
    <s v="BR3-5, BR-7"/>
    <s v="62-304.520 (10), F.A.C."/>
    <n v="0.59"/>
    <n v="0.64"/>
    <s v="US Air Force"/>
    <n v="0.61776345373694996"/>
    <n v="3774.3267845913501"/>
    <n v="7.3739048018697098"/>
    <n v="1.01842343428255"/>
    <n v="4.55532889793054"/>
    <n v="0.62914477812904002"/>
    <n v="2331.6411499810401"/>
    <n v="1820"/>
    <s v="Golf Course"/>
    <n v="1820"/>
    <s v="US Air Force                                  Brevard County"/>
    <s v="US Air Force"/>
    <m/>
    <m/>
    <m/>
    <n v="0"/>
    <n v="1"/>
    <n v="4.55532889793054"/>
    <n v="0.62914477812904002"/>
    <n v="2331.6411499810401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117499"/>
    <n v="1.8910309407999999"/>
  </r>
  <r>
    <n v="1200000"/>
    <n v="1800000"/>
    <n v="1800000"/>
    <x v="0"/>
    <x v="1"/>
    <s v="BR3-5, BR-7"/>
    <s v="62-304.520 (10), F.A.C."/>
    <n v="0.59"/>
    <n v="0.64"/>
    <s v="Natural Lands"/>
    <n v="0.45077412808757"/>
    <n v="3198.80795186452"/>
    <n v="6.3532005806120901"/>
    <n v="0.82320546959900998"/>
    <n v="2.8638584522908701"/>
    <n v="0.37107972779540999"/>
    <n v="1441.9398654213201"/>
    <n v="3100"/>
    <s v="Herbaceous Dry Prairie"/>
    <n v="3100"/>
    <s v="US Air Force                                  Brevard County"/>
    <s v="US Air Force"/>
    <m/>
    <m/>
    <s v="Natural Lands"/>
    <n v="0"/>
    <n v="1"/>
    <n v="2.8638584522908701"/>
    <n v="0.37107972779540999"/>
    <n v="1976.10664796421"/>
    <m/>
    <n v="-1"/>
    <n v="-1"/>
    <n v="-1"/>
    <n v="-1"/>
    <n v="0"/>
    <m/>
    <m/>
    <s v="Banana River B"/>
    <n v="-1"/>
    <m/>
    <m/>
    <n v="641"/>
    <x v="6"/>
    <s v="Golf Course Pond Reuse"/>
    <x v="0"/>
    <m/>
    <n v="176.48079809012199"/>
    <n v="1.6026817906999999"/>
  </r>
  <r>
    <n v="1200000"/>
    <n v="2400000"/>
    <n v="2400000"/>
    <x v="0"/>
    <x v="1"/>
    <s v="BR3-5, BR-7"/>
    <s v="62-304.520 (10), F.A.C."/>
    <n v="0.59"/>
    <n v="0.64"/>
    <s v="US Air Force"/>
    <n v="0.61776345359886997"/>
    <n v="3774.34705459617"/>
    <n v="7.3739444701093397"/>
    <n v="1.01842967696904"/>
    <n v="4.5553534025010496"/>
    <n v="0.62914863449198"/>
    <n v="2331.6536715280599"/>
    <n v="1820"/>
    <s v="Golf Course"/>
    <n v="1820"/>
    <s v="US Air Force                                  Brevard County"/>
    <s v="US Air Force"/>
    <m/>
    <m/>
    <m/>
    <n v="0"/>
    <n v="1"/>
    <n v="4.5553534025010496"/>
    <n v="0.62914863449198"/>
    <n v="2331.6536715280599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8882399"/>
    <n v="1.8910410960999999"/>
  </r>
  <r>
    <n v="1200000"/>
    <n v="2400000"/>
    <n v="2400000"/>
    <x v="0"/>
    <x v="1"/>
    <s v="BR3-5, BR-7"/>
    <s v="62-304.520 (10), F.A.C."/>
    <n v="0.59"/>
    <n v="0.64"/>
    <s v="US Air Force"/>
    <n v="0.61776345366790997"/>
    <n v="3846.1253463021098"/>
    <n v="8.02284760407505"/>
    <n v="1.1267905650994501"/>
    <n v="4.9562220441447398"/>
    <n v="0.69609003105625999"/>
    <n v="2375.99567717129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9562220441447398"/>
    <n v="0.69609003105625999"/>
    <n v="2375.99567717129"/>
    <m/>
    <n v="-1"/>
    <n v="-1"/>
    <n v="-1"/>
    <n v="-1"/>
    <n v="0"/>
    <m/>
    <m/>
    <s v="Banana River B"/>
    <n v="-1"/>
    <m/>
    <m/>
    <n v="641"/>
    <x v="6"/>
    <s v="Golf Course Pond Reuse"/>
    <x v="0"/>
    <m/>
    <n v="200"/>
    <n v="1.9270037932999999"/>
  </r>
  <r>
    <n v="1200000"/>
    <n v="2400000"/>
    <n v="2400000"/>
    <x v="0"/>
    <x v="1"/>
    <s v="BR3-5, BR-7"/>
    <s v="62-304.520 (10), F.A.C."/>
    <n v="0.59"/>
    <n v="0.64"/>
    <s v="US Air Force"/>
    <n v="0.13695555070209001"/>
    <n v="2267.1533632917099"/>
    <n v="1.5532598371069299"/>
    <n v="0.23113561098308"/>
    <n v="0.21272755637442001"/>
    <n v="3.1655304889050002E-2"/>
    <n v="310.49923739571801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0.21272755637442001"/>
    <n v="3.1655304889050002E-2"/>
    <n v="310.49923739571801"/>
    <m/>
    <n v="-1"/>
    <n v="-1"/>
    <n v="-1"/>
    <n v="-1"/>
    <n v="0"/>
    <m/>
    <m/>
    <s v="Banana River B"/>
    <n v="-1"/>
    <m/>
    <m/>
    <n v="641"/>
    <x v="6"/>
    <s v="Golf Course Pond Reuse"/>
    <x v="0"/>
    <m/>
    <n v="99.270748781472093"/>
    <n v="0.25182419900000003"/>
  </r>
  <r>
    <n v="1200000"/>
    <n v="2400000"/>
    <n v="2400000"/>
    <x v="0"/>
    <x v="1"/>
    <s v="BR3-5, BR-7"/>
    <s v="62-304.520 (10), F.A.C."/>
    <n v="0.59"/>
    <n v="0.64"/>
    <s v="US Air Force"/>
    <n v="0.26137309100966999"/>
    <n v="2267.1533632917099"/>
    <n v="1.5532598371069299"/>
    <n v="0.23113561098308"/>
    <n v="0.40598032476582002"/>
    <n v="6.0412629085049997E-2"/>
    <n v="592.57288235653198"/>
    <n v="1820"/>
    <s v="Golf Course"/>
    <n v="1820"/>
    <s v="US Air Force                                  Brevard County"/>
    <s v="US Air Force"/>
    <m/>
    <m/>
    <m/>
    <n v="0"/>
    <n v="1"/>
    <n v="0.40598032476582002"/>
    <n v="6.0412629085049997E-2"/>
    <n v="592.57288235653198"/>
    <m/>
    <n v="-1"/>
    <n v="-1"/>
    <n v="-1"/>
    <n v="-1"/>
    <n v="0"/>
    <m/>
    <m/>
    <s v="Banana River B"/>
    <n v="-1"/>
    <m/>
    <m/>
    <n v="641"/>
    <x v="6"/>
    <s v="Golf Course Pond Reuse"/>
    <x v="0"/>
    <m/>
    <n v="172.83396644759901"/>
    <n v="0.4805943896"/>
  </r>
  <r>
    <n v="1200000"/>
    <n v="2400000"/>
    <n v="2400000"/>
    <x v="0"/>
    <x v="1"/>
    <s v="BR3-5, BR-7"/>
    <s v="62-304.520 (10), F.A.C."/>
    <n v="0.59"/>
    <n v="0.64"/>
    <s v="Natural Lands"/>
    <n v="0.21943481174901999"/>
    <n v="2267.1533632917099"/>
    <n v="1.5532598371069299"/>
    <n v="0.23113561098308"/>
    <n v="0.34083927995287999"/>
    <n v="5.071919928456E-2"/>
    <n v="497.49237148008501"/>
    <n v="5300"/>
    <s v="Reservoirs"/>
    <n v="5300"/>
    <s v="US Air Force                                  Brevard County"/>
    <s v="US Air Force"/>
    <m/>
    <m/>
    <s v="Natural Lands"/>
    <n v="0"/>
    <n v="1"/>
    <n v="0.34083927995287999"/>
    <n v="5.071919928456E-2"/>
    <n v="497.49237148008501"/>
    <m/>
    <n v="-1"/>
    <n v="-1"/>
    <n v="-1"/>
    <n v="-1"/>
    <n v="0"/>
    <m/>
    <m/>
    <s v="Banana River B"/>
    <n v="-1"/>
    <m/>
    <m/>
    <n v="641"/>
    <x v="6"/>
    <s v="Golf Course Pond Reuse"/>
    <x v="0"/>
    <m/>
    <n v="134.51933226374601"/>
    <n v="0.40348124210000003"/>
  </r>
  <r>
    <n v="1200000"/>
    <n v="2400000"/>
    <n v="2400000"/>
    <x v="0"/>
    <x v="1"/>
    <s v="BR3-5, BR-7"/>
    <s v="62-304.520 (10), F.A.C."/>
    <n v="0.59"/>
    <n v="0.64"/>
    <s v="US Air Force"/>
    <n v="0.47856364882585001"/>
    <n v="3769.8640268265899"/>
    <n v="7.3336605128191303"/>
    <n v="1.025066074113"/>
    <n v="3.5096233342648002"/>
    <n v="0.49055936071511003"/>
    <n v="1804.11988425545"/>
    <n v="1820"/>
    <s v="Golf Course"/>
    <n v="1820"/>
    <s v="US Air Force                                  Brevard County"/>
    <s v="US Air Force"/>
    <m/>
    <m/>
    <m/>
    <n v="0"/>
    <n v="1"/>
    <n v="3.5096233342648002"/>
    <n v="0.49055936071511003"/>
    <n v="1804.11988425545"/>
    <m/>
    <n v="-1"/>
    <n v="-1"/>
    <n v="-1"/>
    <n v="-1"/>
    <n v="0"/>
    <m/>
    <m/>
    <s v="Banana River B"/>
    <n v="-1"/>
    <m/>
    <m/>
    <n v="641"/>
    <x v="6"/>
    <s v="Golf Course Pond Reuse"/>
    <x v="0"/>
    <m/>
    <n v="182.16389620963901"/>
    <n v="1.4631953644"/>
  </r>
  <r>
    <n v="1200000"/>
    <n v="2400000"/>
    <n v="2400000"/>
    <x v="0"/>
    <x v="1"/>
    <s v="BR3-5, BR-7"/>
    <s v="62-304.520 (10), F.A.C."/>
    <n v="0.59"/>
    <n v="0.64"/>
    <s v="US Air Force"/>
    <n v="0.61776345341476002"/>
    <n v="3774.3470548773798"/>
    <n v="7.3739444706587403"/>
    <n v="1.0184296770449199"/>
    <n v="4.5553534014828498"/>
    <n v="0.62914863435135004"/>
    <n v="2331.6536710068999"/>
    <n v="1820"/>
    <s v="Golf Course"/>
    <n v="1820"/>
    <s v="US Air Force                                  Brevard County"/>
    <s v="US Air Force"/>
    <m/>
    <m/>
    <m/>
    <n v="0"/>
    <n v="1"/>
    <n v="4.5553534014828498"/>
    <n v="0.62914863435135004"/>
    <n v="2331.6536710068999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5902101"/>
    <n v="1.8910410956999999"/>
  </r>
  <r>
    <n v="1200000"/>
    <n v="2400000"/>
    <n v="2400000"/>
    <x v="0"/>
    <x v="1"/>
    <s v="BR3-5, BR-7"/>
    <s v="62-304.520 (10), F.A.C."/>
    <n v="0.59"/>
    <n v="0.64"/>
    <s v="US Air Force"/>
    <n v="7.6647465869999993E-5"/>
    <n v="3817.0484902439098"/>
    <n v="7.7134081367609602"/>
    <n v="1.04979217346694"/>
    <n v="5.9121318695000002E-4"/>
    <n v="8.0463909790000002E-5"/>
    <n v="0.29256709390300001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5.9121318695000002E-4"/>
    <n v="8.0463909790000002E-5"/>
    <n v="0.29256709390437002"/>
    <m/>
    <n v="-1"/>
    <n v="-1"/>
    <n v="-1"/>
    <n v="-1"/>
    <n v="0"/>
    <m/>
    <m/>
    <s v="Banana River B"/>
    <n v="-1"/>
    <m/>
    <m/>
    <n v="641"/>
    <x v="6"/>
    <s v="Golf Course Pond Reuse"/>
    <x v="0"/>
    <m/>
    <n v="2.9551645151023398"/>
    <n v="2.372807E-4"/>
  </r>
  <r>
    <n v="1200000"/>
    <n v="2400000"/>
    <n v="2400000"/>
    <x v="0"/>
    <x v="1"/>
    <s v="BR3-5, BR-7"/>
    <s v="62-304.520 (10), F.A.C."/>
    <n v="0.59"/>
    <n v="0.64"/>
    <s v="US Air Force"/>
    <n v="0.29597313731844999"/>
    <n v="3870.3085445305701"/>
    <n v="7.1663402970964798"/>
    <n v="0.97473880255289003"/>
    <n v="2.1210442208233"/>
    <n v="0.28849650145761002"/>
    <n v="1145.50736231512"/>
    <n v="8140"/>
    <s v="Roads and Highways"/>
    <n v="8140"/>
    <s v="US Air Force                                  Brevard County"/>
    <s v="US Air Force"/>
    <m/>
    <m/>
    <m/>
    <n v="0"/>
    <n v="1"/>
    <n v="2.1210442208233"/>
    <n v="0.28849650145761002"/>
    <n v="1145.50736231512"/>
    <m/>
    <n v="-1"/>
    <n v="-1"/>
    <n v="-1"/>
    <n v="-1"/>
    <n v="0"/>
    <m/>
    <m/>
    <s v="Banana River B"/>
    <n v="-1"/>
    <m/>
    <m/>
    <n v="641"/>
    <x v="6"/>
    <s v="Golf Course Pond Reuse"/>
    <x v="0"/>
    <m/>
    <n v="160.637475059384"/>
    <n v="0.92904084529999997"/>
  </r>
  <r>
    <n v="1200000"/>
    <n v="2400000"/>
    <n v="2400000"/>
    <x v="0"/>
    <x v="1"/>
    <s v="BR3-5, BR-7"/>
    <s v="62-304.520 (10), F.A.C."/>
    <n v="0.59"/>
    <n v="0.64"/>
    <s v="US Air Force"/>
    <n v="4.6089806882890001E-2"/>
    <n v="3870.3085445305701"/>
    <n v="7.1663402970964798"/>
    <n v="0.97473880255289003"/>
    <n v="0.33029524035025998"/>
    <n v="4.4925523170920002E-2"/>
    <n v="178.38177339462001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0.33029524035025998"/>
    <n v="4.4925523170920002E-2"/>
    <n v="178.38177339461899"/>
    <m/>
    <n v="-1"/>
    <n v="-1"/>
    <n v="-1"/>
    <n v="-1"/>
    <n v="0"/>
    <m/>
    <m/>
    <s v="Banana River B"/>
    <n v="-1"/>
    <m/>
    <m/>
    <n v="641"/>
    <x v="6"/>
    <s v="Golf Course Pond Reuse"/>
    <x v="0"/>
    <m/>
    <n v="56.846860660211803"/>
    <n v="0.14467297109999999"/>
  </r>
  <r>
    <n v="1200000"/>
    <n v="2400000"/>
    <n v="2400000"/>
    <x v="0"/>
    <x v="1"/>
    <s v="BR3-5, BR-7"/>
    <s v="62-304.520 (10), F.A.C."/>
    <n v="0.59"/>
    <n v="0.64"/>
    <s v="US Air Force"/>
    <n v="0.15487301979955001"/>
    <n v="3870.3085445305701"/>
    <n v="7.1663402970964798"/>
    <n v="0.97473880255289003"/>
    <n v="1.1098727627225899"/>
    <n v="0.15096074186717001"/>
    <n v="599.40637184748198"/>
    <n v="1400"/>
    <s v="Commercial and Services"/>
    <n v="1400"/>
    <s v="US Air Force                                  Brevard County"/>
    <s v="US Air Force"/>
    <m/>
    <m/>
    <m/>
    <n v="0"/>
    <n v="1"/>
    <n v="1.1098727627225899"/>
    <n v="0.15096074186717001"/>
    <n v="599.40637184748198"/>
    <m/>
    <n v="-1"/>
    <n v="-1"/>
    <n v="-1"/>
    <n v="-1"/>
    <n v="0"/>
    <m/>
    <m/>
    <s v="Banana River B"/>
    <n v="-1"/>
    <m/>
    <m/>
    <n v="641"/>
    <x v="6"/>
    <s v="Golf Course Pond Reuse"/>
    <x v="0"/>
    <m/>
    <n v="129.77961396519399"/>
    <n v="0.48613655459999999"/>
  </r>
  <r>
    <n v="1200000"/>
    <n v="2400000"/>
    <n v="2400000"/>
    <x v="0"/>
    <x v="1"/>
    <s v="BR3-5, BR-7"/>
    <s v="62-304.520 (10), F.A.C."/>
    <n v="0.59"/>
    <n v="0.64"/>
    <s v="US Air Force"/>
    <n v="0.12082748934482"/>
    <n v="3870.3085445305701"/>
    <n v="7.1663402970964798"/>
    <n v="0.97473880255289003"/>
    <n v="0.86589090588879003"/>
    <n v="0.11777524227944"/>
    <n v="467.63966442544103"/>
    <n v="1820"/>
    <s v="Golf Course"/>
    <n v="1820"/>
    <s v="US Air Force                                  Brevard County"/>
    <s v="US Air Force"/>
    <m/>
    <m/>
    <m/>
    <n v="0"/>
    <n v="1"/>
    <n v="0.86589090588879003"/>
    <n v="0.11777524227944"/>
    <n v="467.63966442544103"/>
    <m/>
    <n v="-1"/>
    <n v="-1"/>
    <n v="-1"/>
    <n v="-1"/>
    <n v="0"/>
    <m/>
    <m/>
    <s v="Banana River B"/>
    <n v="-1"/>
    <m/>
    <m/>
    <n v="641"/>
    <x v="6"/>
    <s v="Golf Course Pond Reuse"/>
    <x v="0"/>
    <m/>
    <n v="134.63597804120101"/>
    <n v="0.3792698008"/>
  </r>
  <r>
    <n v="1200000"/>
    <n v="2400000"/>
    <n v="2400000"/>
    <x v="0"/>
    <x v="1"/>
    <s v="BR3-5, BR-7"/>
    <s v="62-304.520 (10), F.A.C."/>
    <n v="0.59"/>
    <n v="0.64"/>
    <s v="US Air Force"/>
    <n v="0.61776345346078998"/>
    <n v="3758.2269148563"/>
    <n v="7.3442087088339596"/>
    <n v="1.03445695801225"/>
    <n v="4.53698373490609"/>
    <n v="0.63904970283818996"/>
    <n v="2321.6952378109199"/>
    <n v="1820"/>
    <s v="Golf Course"/>
    <n v="1820"/>
    <s v="US Air Force                                  Brevard County"/>
    <s v="US Air Force"/>
    <m/>
    <m/>
    <m/>
    <n v="0"/>
    <n v="1"/>
    <n v="4.53698373490609"/>
    <n v="0.63904970283818996"/>
    <n v="2321.6952378109199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6647199"/>
    <n v="1.8829645075999999"/>
  </r>
  <r>
    <n v="1200000"/>
    <n v="2400000"/>
    <n v="2400000"/>
    <x v="0"/>
    <x v="1"/>
    <s v="BR3-5, BR-7"/>
    <s v="62-304.520 (10), F.A.C."/>
    <n v="0.59"/>
    <n v="0.64"/>
    <s v="US Air Force"/>
    <n v="0.45954376002605002"/>
    <n v="2760.5402215705599"/>
    <n v="5.3932729059555902"/>
    <n v="0.74491598625177002"/>
    <n v="2.4784449100494901"/>
    <n v="0.34232149322564998"/>
    <n v="1268.5890331236999"/>
    <n v="1820"/>
    <s v="Golf Course"/>
    <n v="1820"/>
    <s v="US Air Force                                  Brevard County"/>
    <s v="US Air Force"/>
    <m/>
    <m/>
    <m/>
    <n v="0"/>
    <n v="1"/>
    <n v="2.4784449100494901"/>
    <n v="0.34232149322564998"/>
    <n v="1268.5890331236999"/>
    <m/>
    <n v="-1"/>
    <n v="-1"/>
    <n v="-1"/>
    <n v="-1"/>
    <n v="0"/>
    <m/>
    <m/>
    <s v="Banana River B"/>
    <n v="-1"/>
    <m/>
    <m/>
    <n v="641"/>
    <x v="6"/>
    <s v="Golf Course Pond Reuse"/>
    <x v="0"/>
    <m/>
    <n v="290.31225979871101"/>
    <n v="1.0288637737999999"/>
  </r>
  <r>
    <n v="1200000"/>
    <n v="2400000"/>
    <n v="2400000"/>
    <x v="0"/>
    <x v="1"/>
    <s v="BR3-5, BR-7"/>
    <s v="62-304.520 (10), F.A.C."/>
    <n v="0.59"/>
    <n v="0.64"/>
    <s v="Natural Lands"/>
    <n v="0.15821969375691999"/>
    <n v="2760.5402215705599"/>
    <n v="5.3932729059555902"/>
    <n v="0.74491598625177002"/>
    <n v="0.85332198752779997"/>
    <n v="0.11786037921938999"/>
    <n v="436.77182846056201"/>
    <n v="5100"/>
    <s v="Streams and waterways"/>
    <n v="5100"/>
    <s v="US Air Force                                  Brevard County"/>
    <s v="US Air Force"/>
    <m/>
    <m/>
    <s v="Natural Lands"/>
    <n v="0"/>
    <n v="1"/>
    <n v="0.85332198752779997"/>
    <n v="0.11786037921938999"/>
    <n v="436.77182846056201"/>
    <m/>
    <n v="-1"/>
    <n v="-1"/>
    <n v="-1"/>
    <n v="-1"/>
    <n v="0"/>
    <m/>
    <m/>
    <s v="Banana River B"/>
    <n v="-1"/>
    <m/>
    <m/>
    <n v="641"/>
    <x v="6"/>
    <s v="Golf Course Pond Reuse"/>
    <x v="0"/>
    <m/>
    <n v="147.12923942304201"/>
    <n v="0.35423505960000001"/>
  </r>
  <r>
    <n v="1200000"/>
    <n v="2400000"/>
    <n v="2400000"/>
    <x v="0"/>
    <x v="1"/>
    <s v="BR3-5, BR-7"/>
    <s v="62-304.520 (10), F.A.C."/>
    <n v="0.59"/>
    <n v="0.64"/>
    <s v="US Air Force"/>
    <n v="2.4167137042470001E-2"/>
    <n v="3852.4326245041998"/>
    <n v="8.0235751673817699"/>
    <n v="1.12266902672538"/>
    <n v="0.19390684064066999"/>
    <n v="2.7131696222199998E-2"/>
    <n v="93.102267183275401"/>
    <n v="8140"/>
    <s v="Roads and Highways"/>
    <n v="8140"/>
    <s v="US Air Force                                  Brevard County"/>
    <s v="US Air Force"/>
    <m/>
    <m/>
    <m/>
    <n v="0"/>
    <n v="1"/>
    <n v="0.19390684064066999"/>
    <n v="2.7131696222199998E-2"/>
    <n v="93.102267183274293"/>
    <m/>
    <n v="-1"/>
    <n v="-1"/>
    <n v="-1"/>
    <n v="-1"/>
    <n v="0"/>
    <m/>
    <m/>
    <s v="Banana River B"/>
    <n v="-1"/>
    <m/>
    <m/>
    <n v="641"/>
    <x v="6"/>
    <s v="Golf Course Pond Reuse"/>
    <x v="0"/>
    <m/>
    <n v="105.594887951546"/>
    <n v="7.5508732499999995E-2"/>
  </r>
  <r>
    <n v="1200000"/>
    <n v="2400000"/>
    <n v="2400000"/>
    <x v="0"/>
    <x v="1"/>
    <s v="BR3-5, BR-7"/>
    <s v="62-304.520 (10), F.A.C."/>
    <n v="0.59"/>
    <n v="0.64"/>
    <s v="FDOT District 5"/>
    <n v="2.36898758752E-3"/>
    <n v="3852.4326245041998"/>
    <n v="8.0235751673817699"/>
    <n v="1.12266902672538"/>
    <n v="1.9007749979060001E-2"/>
    <n v="2.6595889892000002E-3"/>
    <n v="9.1263650692113991"/>
    <n v="8140"/>
    <s v="Roads and Highways"/>
    <n v="8140"/>
    <s v="FDOT District 5                                            Brevard County"/>
    <s v="FDOT District 5"/>
    <m/>
    <m/>
    <m/>
    <n v="0"/>
    <n v="1"/>
    <n v="1.9007749979060001E-2"/>
    <n v="2.6595889892000002E-3"/>
    <n v="9.1263650692104807"/>
    <m/>
    <n v="-1"/>
    <n v="-1"/>
    <n v="-1"/>
    <n v="-1"/>
    <n v="0"/>
    <m/>
    <m/>
    <s v="Banana River B"/>
    <n v="-1"/>
    <m/>
    <m/>
    <n v="641"/>
    <x v="6"/>
    <s v="Golf Course Pond Reuse"/>
    <x v="0"/>
    <m/>
    <n v="50.946427298755701"/>
    <n v="7.4017559000000002E-3"/>
  </r>
  <r>
    <n v="1200000"/>
    <n v="2400000"/>
    <n v="2400000"/>
    <x v="0"/>
    <x v="1"/>
    <s v="BR3-5, BR-7"/>
    <s v="62-304.520 (10), F.A.C."/>
    <n v="0.59"/>
    <n v="0.64"/>
    <s v="FDOT District 5"/>
    <n v="5.1137557577000002E-3"/>
    <n v="3852.4326245041998"/>
    <n v="8.0235751673817699"/>
    <n v="1.12266902672538"/>
    <n v="4.1030603709600003E-2"/>
    <n v="5.7410551994099999E-3"/>
    <n v="19.7003995147405"/>
    <n v="8140"/>
    <s v="Roads and Highways"/>
    <n v="8140"/>
    <s v="FDOT District 5          US Air Force                                  Brevard County"/>
    <s v="FDOT District 5"/>
    <m/>
    <m/>
    <m/>
    <n v="0"/>
    <n v="1"/>
    <n v="4.1030603709600003E-2"/>
    <n v="5.7410551994099999E-3"/>
    <n v="19.7003995147399"/>
    <m/>
    <n v="-1"/>
    <n v="-1"/>
    <n v="-1"/>
    <n v="-1"/>
    <n v="0"/>
    <m/>
    <m/>
    <s v="Banana River B"/>
    <n v="-1"/>
    <m/>
    <m/>
    <n v="641"/>
    <x v="6"/>
    <s v="Golf Course Pond Reuse"/>
    <x v="0"/>
    <m/>
    <n v="102.17095196080599"/>
    <n v="1.59776152E-2"/>
  </r>
  <r>
    <n v="1200000"/>
    <n v="2400000"/>
    <n v="2400000"/>
    <x v="0"/>
    <x v="1"/>
    <s v="BR3-5, BR-7"/>
    <s v="62-304.520 (10), F.A.C."/>
    <n v="0.59"/>
    <n v="0.64"/>
    <s v="US Air Force"/>
    <n v="0.26814032134593002"/>
    <n v="3852.4326245041998"/>
    <n v="8.0235751673817699"/>
    <n v="1.12266902672538"/>
    <n v="2.1514440237249999"/>
    <n v="0.30103283359126998"/>
    <n v="1032.99252189811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2.1514440237249999"/>
    <n v="0.30103283359126998"/>
    <n v="1032.99252189811"/>
    <m/>
    <n v="-1"/>
    <n v="-1"/>
    <n v="-1"/>
    <n v="-1"/>
    <n v="0"/>
    <m/>
    <m/>
    <s v="Banana River B"/>
    <n v="-1"/>
    <m/>
    <m/>
    <n v="641"/>
    <x v="6"/>
    <s v="Golf Course Pond Reuse"/>
    <x v="0"/>
    <m/>
    <n v="144.046302208128"/>
    <n v="0.83778793340000002"/>
  </r>
  <r>
    <n v="1200000"/>
    <n v="2400000"/>
    <n v="2400000"/>
    <x v="0"/>
    <x v="1"/>
    <s v="BR3-5, BR-7"/>
    <s v="62-304.520 (10), F.A.C."/>
    <n v="0.59"/>
    <n v="0.64"/>
    <s v="US Air Force"/>
    <n v="0.61776345334572003"/>
    <n v="3754.9871489929701"/>
    <n v="7.3378785083144002"/>
    <n v="1.03357503552277"/>
    <n v="4.5330731675276796"/>
    <n v="0.63850488323648003"/>
    <n v="2319.6938284307098"/>
    <n v="1820"/>
    <s v="Golf Course"/>
    <n v="1820"/>
    <s v="US Air Force                                  Brevard County"/>
    <s v="US Air Force"/>
    <m/>
    <m/>
    <m/>
    <n v="0"/>
    <n v="1"/>
    <n v="4.5330731675276796"/>
    <n v="0.63850488323648003"/>
    <n v="2319.6938284307098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47845"/>
    <n v="1.8813413045"/>
  </r>
  <r>
    <n v="1200000"/>
    <n v="2400000"/>
    <n v="2400000"/>
    <x v="0"/>
    <x v="1"/>
    <s v="BR3-5, BR-7"/>
    <s v="62-304.520 (10), F.A.C."/>
    <n v="0.59"/>
    <n v="0.64"/>
    <s v="US Air Force"/>
    <n v="0.61776345359886997"/>
    <n v="3926.8931051086001"/>
    <n v="7.1553121916679796"/>
    <n v="0.95964700022414995"/>
    <n v="4.4202903711029302"/>
    <n v="0.59283484509426998"/>
    <n v="2425.8910465254899"/>
    <n v="1400"/>
    <s v="Commercial and Services"/>
    <n v="1400"/>
    <s v="US Air Force                                  Brevard County"/>
    <s v="US Air Force"/>
    <m/>
    <m/>
    <m/>
    <n v="0"/>
    <n v="1"/>
    <n v="4.4202903711029302"/>
    <n v="0.59283484509426998"/>
    <n v="2425.8910465254899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8882399"/>
    <n v="1.9674704351000001"/>
  </r>
  <r>
    <n v="1200000"/>
    <n v="2400000"/>
    <n v="2400000"/>
    <x v="0"/>
    <x v="1"/>
    <s v="BR3-5, BR-7"/>
    <s v="62-304.520 (10), F.A.C."/>
    <n v="0.59"/>
    <n v="0.64"/>
    <s v="US Air Force"/>
    <n v="0.28133074806544001"/>
    <n v="3775.2634797615401"/>
    <n v="7.3757348339316797"/>
    <n v="1.0186762986882301"/>
    <n v="2.0750209983623602"/>
    <n v="0.2865849651465"/>
    <n v="1062.09769890547"/>
    <n v="1820"/>
    <s v="Golf Course"/>
    <n v="1820"/>
    <s v="US Air Force                                  Brevard County"/>
    <s v="US Air Force"/>
    <m/>
    <m/>
    <m/>
    <n v="0"/>
    <n v="1"/>
    <n v="2.0750209983623602"/>
    <n v="0.2865849651465"/>
    <n v="2332.2198042868399"/>
    <m/>
    <n v="-1"/>
    <n v="-1"/>
    <n v="-1"/>
    <n v="-1"/>
    <n v="0"/>
    <m/>
    <m/>
    <s v="Banana River B"/>
    <n v="-1"/>
    <m/>
    <m/>
    <n v="641"/>
    <x v="6"/>
    <s v="Golf Course Pond Reuse"/>
    <x v="0"/>
    <m/>
    <n v="158.81875384527501"/>
    <n v="1.8915002468"/>
  </r>
  <r>
    <n v="1200000"/>
    <n v="2400000"/>
    <n v="2400000"/>
    <x v="0"/>
    <x v="1"/>
    <s v="BR3-5, BR-7"/>
    <s v="62-304.520 (10), F.A.C."/>
    <n v="0.59"/>
    <n v="0.64"/>
    <s v="US Air Force"/>
    <n v="0.15157559000618001"/>
    <n v="3918.7038901027399"/>
    <n v="7.1301250174510802"/>
    <n v="0.95657685586953001"/>
    <n v="1.0807529063379699"/>
    <n v="0.14499370131468001"/>
    <n v="593.97985420183704"/>
    <n v="8140"/>
    <s v="Roads and Highways"/>
    <n v="8140"/>
    <s v="US Air Force                                  Brevard County"/>
    <s v="US Air Force"/>
    <m/>
    <m/>
    <m/>
    <n v="0"/>
    <n v="1"/>
    <n v="1.0807529063379699"/>
    <n v="0.14499370131468001"/>
    <n v="593.97985420183704"/>
    <m/>
    <n v="-1"/>
    <n v="-1"/>
    <n v="-1"/>
    <n v="-1"/>
    <n v="0"/>
    <m/>
    <m/>
    <s v="Banana River B"/>
    <n v="-1"/>
    <m/>
    <m/>
    <n v="641"/>
    <x v="6"/>
    <s v="Golf Course Pond Reuse"/>
    <x v="0"/>
    <m/>
    <n v="127.47862626584801"/>
    <n v="0.48173548599999999"/>
  </r>
  <r>
    <n v="1200000"/>
    <n v="2400000"/>
    <n v="2400000"/>
    <x v="0"/>
    <x v="1"/>
    <s v="BR3-5, BR-7"/>
    <s v="62-304.520 (10), F.A.C."/>
    <n v="0.59"/>
    <n v="0.64"/>
    <s v="US Air Force"/>
    <n v="0.46614281580479"/>
    <n v="3918.7038901027399"/>
    <n v="7.1301250174510802"/>
    <n v="0.95657685586953001"/>
    <n v="3.3236565526748501"/>
    <n v="0.44590142912871999"/>
    <n v="1826.6756656376899"/>
    <n v="1400"/>
    <s v="Commercial and Services"/>
    <n v="1400"/>
    <s v="US Air Force                                  Brevard County"/>
    <s v="US Air Force"/>
    <m/>
    <m/>
    <m/>
    <n v="0"/>
    <n v="1"/>
    <n v="3.3236565526748501"/>
    <n v="0.44590142912871999"/>
    <n v="1826.6756656376899"/>
    <m/>
    <n v="-1"/>
    <n v="-1"/>
    <n v="-1"/>
    <n v="-1"/>
    <n v="0"/>
    <m/>
    <m/>
    <s v="Banana River B"/>
    <n v="-1"/>
    <m/>
    <m/>
    <n v="641"/>
    <x v="6"/>
    <s v="Golf Course Pond Reuse"/>
    <x v="0"/>
    <m/>
    <n v="181.87322664066599"/>
    <n v="1.4814887799000001"/>
  </r>
  <r>
    <n v="1200000"/>
    <n v="2400000"/>
    <n v="2400000"/>
    <x v="0"/>
    <x v="1"/>
    <s v="BR3-5, BR-7"/>
    <s v="62-304.520 (10), F.A.C."/>
    <n v="0.59"/>
    <n v="0.64"/>
    <s v="US Air Force"/>
    <n v="4.5047972000000003E-5"/>
    <n v="3918.7038901027399"/>
    <n v="7.1301250174510802"/>
    <n v="0.95657685586953001"/>
    <n v="3.2119767219000001E-4"/>
    <n v="4.3091847420000001E-5"/>
    <n v="0.17652966314506999"/>
    <n v="1820"/>
    <s v="Golf Course"/>
    <n v="1820"/>
    <s v="US Air Force                                  Brevard County"/>
    <s v="US Air Force"/>
    <m/>
    <m/>
    <m/>
    <n v="0"/>
    <n v="1"/>
    <n v="3.2119767219000001E-4"/>
    <n v="4.3091847420000001E-5"/>
    <n v="0.17652966314584001"/>
    <m/>
    <n v="-1"/>
    <n v="-1"/>
    <n v="-1"/>
    <n v="-1"/>
    <n v="0"/>
    <m/>
    <m/>
    <s v="Banana River B"/>
    <n v="-1"/>
    <m/>
    <m/>
    <n v="641"/>
    <x v="6"/>
    <s v="Golf Course Pond Reuse"/>
    <x v="0"/>
    <m/>
    <n v="2.3335073532464401"/>
    <n v="1.4317090000000001E-4"/>
  </r>
  <r>
    <n v="1200000"/>
    <n v="2400000"/>
    <n v="2400000"/>
    <x v="0"/>
    <x v="1"/>
    <s v="BR3-5, BR-7"/>
    <s v="62-304.520 (10), F.A.C."/>
    <n v="0.59"/>
    <n v="0.64"/>
    <s v="US Air Force"/>
    <n v="0.49285803011013002"/>
    <n v="2976.3329272863598"/>
    <n v="5.81492210698993"/>
    <n v="0.80377880304254001"/>
    <n v="2.8659310548949399"/>
    <n v="0.39614883751183"/>
    <n v="1466.90958349429"/>
    <n v="1820"/>
    <s v="Golf Course"/>
    <n v="1820"/>
    <s v="US Air Force                                  Brevard County"/>
    <s v="US Air Force"/>
    <m/>
    <m/>
    <m/>
    <n v="0"/>
    <n v="1"/>
    <n v="2.8659310548949399"/>
    <n v="0.39614883751183"/>
    <n v="1466.90958349429"/>
    <m/>
    <n v="-1"/>
    <n v="-1"/>
    <n v="-1"/>
    <n v="-1"/>
    <n v="0"/>
    <m/>
    <m/>
    <s v="Banana River B"/>
    <n v="-1"/>
    <m/>
    <m/>
    <n v="641"/>
    <x v="6"/>
    <s v="Golf Course Pond Reuse"/>
    <x v="0"/>
    <m/>
    <n v="182.94655411695001"/>
    <n v="1.1897076914"/>
  </r>
  <r>
    <n v="1200000"/>
    <n v="2400000"/>
    <n v="2400000"/>
    <x v="0"/>
    <x v="1"/>
    <s v="BR3-5, BR-7"/>
    <s v="62-304.520 (10), F.A.C."/>
    <n v="0.59"/>
    <n v="0.64"/>
    <s v="Natural Lands"/>
    <n v="0.12490542376489"/>
    <n v="2976.3329272863598"/>
    <n v="5.81492210698993"/>
    <n v="0.80377880304254001"/>
    <n v="0.72631530993344995"/>
    <n v="0.10039633200726999"/>
    <n v="371.76012554812201"/>
    <n v="5100"/>
    <s v="Streams and waterways"/>
    <n v="5100"/>
    <s v="US Air Force                                  Brevard County"/>
    <s v="US Air Force"/>
    <m/>
    <m/>
    <s v="Natural Lands"/>
    <n v="0"/>
    <n v="1"/>
    <n v="0.72631530993344995"/>
    <n v="0.10039633200726999"/>
    <n v="371.76012554812201"/>
    <m/>
    <n v="-1"/>
    <n v="-1"/>
    <n v="-1"/>
    <n v="-1"/>
    <n v="0"/>
    <m/>
    <m/>
    <s v="Banana River B"/>
    <n v="-1"/>
    <m/>
    <m/>
    <n v="641"/>
    <x v="6"/>
    <s v="Golf Course Pond Reuse"/>
    <x v="0"/>
    <m/>
    <n v="107.274766609118"/>
    <n v="0.30150861759999997"/>
  </r>
  <r>
    <n v="1200000"/>
    <n v="2400000"/>
    <n v="2400000"/>
    <x v="0"/>
    <x v="1"/>
    <s v="BR3-5, BR-7"/>
    <s v="62-304.520 (10), F.A.C."/>
    <n v="0.59"/>
    <n v="0.64"/>
    <s v="US Air Force"/>
    <n v="0.61776345359886997"/>
    <n v="3846.3896239156402"/>
    <n v="8.0120823919691695"/>
    <n v="1.1255658822853101"/>
    <n v="4.9495716889815897"/>
    <n v="0.69533346669364005"/>
    <n v="2376.15893795699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9495716889815897"/>
    <n v="0.69533346669364005"/>
    <n v="2376.15893795699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8882399"/>
    <n v="1.9271362027000001"/>
  </r>
  <r>
    <n v="1200000"/>
    <n v="2400000"/>
    <n v="2400000"/>
    <x v="0"/>
    <x v="1"/>
    <s v="BR3-5, BR-7"/>
    <s v="62-304.520 (10), F.A.C."/>
    <n v="0.59"/>
    <n v="0.64"/>
    <s v="US Air Force"/>
    <n v="0.61776345373694996"/>
    <n v="3838.2888066943301"/>
    <n v="7.7175184579209102"/>
    <n v="1.0913253349577501"/>
    <n v="4.7676008568439103"/>
    <n v="0.67418090807414"/>
    <n v="2371.1545496633798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7676008568439103"/>
    <n v="0.67418090807414"/>
    <n v="2371.1545496633798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117499"/>
    <n v="1.9230774935999999"/>
  </r>
  <r>
    <n v="1200000"/>
    <n v="2400000"/>
    <n v="2400000"/>
    <x v="0"/>
    <x v="1"/>
    <s v="BR3-5, BR-7"/>
    <s v="62-304.520 (10), F.A.C."/>
    <n v="0.59"/>
    <n v="0.64"/>
    <s v="US Air Force"/>
    <n v="0.33204734128895003"/>
    <n v="1934.3746202482801"/>
    <n v="3.7793010578305499"/>
    <n v="0.52324931676079001"/>
    <n v="1.2549068681831601"/>
    <n v="0.17374354446168"/>
    <n v="642.30394971027295"/>
    <n v="1820"/>
    <s v="Golf Course"/>
    <n v="1820"/>
    <s v="US Air Force                                  Brevard County"/>
    <s v="US Air Force"/>
    <m/>
    <m/>
    <m/>
    <n v="0"/>
    <n v="1"/>
    <n v="1.2549068681831601"/>
    <n v="0.17374354446168"/>
    <n v="642.30394971027295"/>
    <m/>
    <n v="-1"/>
    <n v="-1"/>
    <n v="-1"/>
    <n v="-1"/>
    <n v="0"/>
    <m/>
    <m/>
    <s v="Banana River B"/>
    <n v="-1"/>
    <m/>
    <m/>
    <n v="641"/>
    <x v="6"/>
    <s v="Golf Course Pond Reuse"/>
    <x v="0"/>
    <m/>
    <n v="155.697550781047"/>
    <n v="0.52092777749999997"/>
  </r>
  <r>
    <n v="1200000"/>
    <n v="2400000"/>
    <n v="2400000"/>
    <x v="0"/>
    <x v="1"/>
    <s v="BR3-5, BR-7"/>
    <s v="62-304.520 (10), F.A.C."/>
    <n v="0.59"/>
    <n v="0.64"/>
    <s v="Natural Lands"/>
    <n v="0.28571611212581"/>
    <n v="1934.3746202482801"/>
    <n v="3.7793010578305499"/>
    <n v="0.52324931676079001"/>
    <n v="1.0798072047963101"/>
    <n v="0.14950076045738001"/>
    <n v="552.68199589218204"/>
    <n v="5100"/>
    <s v="Streams and waterways"/>
    <n v="5100"/>
    <s v="US Air Force                                  Brevard County"/>
    <s v="US Air Force"/>
    <m/>
    <m/>
    <s v="Natural Lands"/>
    <n v="0"/>
    <n v="1"/>
    <n v="1.0798072047963101"/>
    <n v="0.14950076045738001"/>
    <n v="552.68199589218204"/>
    <m/>
    <n v="-1"/>
    <n v="-1"/>
    <n v="-1"/>
    <n v="-1"/>
    <n v="0"/>
    <m/>
    <m/>
    <s v="Banana River B"/>
    <n v="-1"/>
    <m/>
    <m/>
    <n v="641"/>
    <x v="6"/>
    <s v="Golf Course Pond Reuse"/>
    <x v="0"/>
    <m/>
    <n v="148.197717487788"/>
    <n v="0.4482416836"/>
  </r>
  <r>
    <n v="1200000"/>
    <n v="2400000"/>
    <n v="2400000"/>
    <x v="0"/>
    <x v="1"/>
    <s v="BR3-5, BR-7"/>
    <s v="62-304.520 (10), F.A.C."/>
    <n v="0.59"/>
    <n v="0.64"/>
    <s v="US Air Force"/>
    <n v="0.37716935836263998"/>
    <n v="2228.1336917153699"/>
    <n v="4.3531119221435901"/>
    <n v="0.60128053285632999"/>
    <n v="1.6418604305556901"/>
    <n v="0.22678459277336999"/>
    <n v="840.38375485048698"/>
    <n v="1820"/>
    <s v="Golf Course"/>
    <n v="1820"/>
    <s v="US Air Force                                  Brevard County"/>
    <s v="US Air Force"/>
    <m/>
    <m/>
    <m/>
    <n v="0"/>
    <n v="1"/>
    <n v="1.6418604305556901"/>
    <n v="0.22678459277336999"/>
    <n v="840.38375485048698"/>
    <m/>
    <n v="-1"/>
    <n v="-1"/>
    <n v="-1"/>
    <n v="-1"/>
    <n v="0"/>
    <m/>
    <m/>
    <s v="Banana River B"/>
    <n v="-1"/>
    <m/>
    <m/>
    <n v="641"/>
    <x v="6"/>
    <s v="Golf Course Pond Reuse"/>
    <x v="0"/>
    <m/>
    <n v="173.77162772638701"/>
    <n v="0.68157644350000002"/>
  </r>
  <r>
    <n v="1200000"/>
    <n v="2400000"/>
    <n v="2400000"/>
    <x v="0"/>
    <x v="1"/>
    <s v="BR3-5, BR-7"/>
    <s v="62-304.520 (10), F.A.C."/>
    <n v="0.59"/>
    <n v="0.64"/>
    <s v="Natural Lands"/>
    <n v="0.24059409532827"/>
    <n v="2228.1336917153699"/>
    <n v="4.3531119221435901"/>
    <n v="0.60128053285632999"/>
    <n v="1.0473330247708801"/>
    <n v="0.14466454584107"/>
    <n v="536.07580982871605"/>
    <n v="5100"/>
    <s v="Streams and waterways"/>
    <n v="5100"/>
    <s v="US Air Force                                  Brevard County"/>
    <s v="US Air Force"/>
    <m/>
    <m/>
    <s v="Natural Lands"/>
    <n v="0"/>
    <n v="1"/>
    <n v="1.0473330247708801"/>
    <n v="0.14466454584107"/>
    <n v="536.07580982871605"/>
    <m/>
    <n v="-1"/>
    <n v="-1"/>
    <n v="-1"/>
    <n v="-1"/>
    <n v="0"/>
    <m/>
    <m/>
    <s v="Banana River B"/>
    <n v="-1"/>
    <m/>
    <m/>
    <n v="641"/>
    <x v="6"/>
    <s v="Golf Course Pond Reuse"/>
    <x v="0"/>
    <m/>
    <n v="135.54418978316701"/>
    <n v="0.43477356839999998"/>
  </r>
  <r>
    <n v="1200000"/>
    <n v="2400000"/>
    <n v="2400000"/>
    <x v="0"/>
    <x v="1"/>
    <s v="BR3-5, BR-7"/>
    <s v="62-304.520 (10), F.A.C."/>
    <n v="0.59"/>
    <n v="0.64"/>
    <s v="US Air Force"/>
    <n v="0.12297621518073"/>
    <n v="3775.7901149305899"/>
    <n v="7.3768350560987503"/>
    <n v="1.01882949879575"/>
    <n v="0.90717525521161002"/>
    <n v="0.12529179567639001"/>
    <n v="464.33237765100802"/>
    <n v="1820"/>
    <s v="Golf Course"/>
    <n v="1820"/>
    <s v="US Air Force                                  Brevard County"/>
    <s v="US Air Force"/>
    <m/>
    <m/>
    <m/>
    <n v="0"/>
    <n v="1"/>
    <n v="0.90717525521161002"/>
    <n v="0.12529179567639001"/>
    <n v="2332.5451415509001"/>
    <m/>
    <n v="-1"/>
    <n v="-1"/>
    <n v="-1"/>
    <n v="-1"/>
    <n v="0"/>
    <m/>
    <m/>
    <s v="Banana River B"/>
    <n v="-1"/>
    <m/>
    <m/>
    <n v="641"/>
    <x v="6"/>
    <s v="Golf Course Pond Reuse"/>
    <x v="0"/>
    <m/>
    <n v="110.693399496205"/>
    <n v="1.8917641051"/>
  </r>
  <r>
    <n v="1200000"/>
    <n v="2400000"/>
    <n v="2400000"/>
    <x v="0"/>
    <x v="1"/>
    <s v="BR3-5, BR-7"/>
    <s v="62-304.520 (10), F.A.C."/>
    <n v="0.59"/>
    <n v="0.64"/>
    <s v="US Air Force"/>
    <n v="0.32648975926224999"/>
    <n v="1896.6492570135899"/>
    <n v="3.70549207028591"/>
    <n v="0.51185390454641999"/>
    <n v="1.2098052139758499"/>
    <n v="0.1671150580728"/>
    <n v="619.23655932730901"/>
    <n v="1820"/>
    <s v="Golf Course"/>
    <n v="1820"/>
    <s v="US Air Force                                  Brevard County"/>
    <s v="US Air Force"/>
    <m/>
    <m/>
    <m/>
    <n v="0"/>
    <n v="1"/>
    <n v="1.2098052139758499"/>
    <n v="0.1671150580728"/>
    <n v="619.23655932730901"/>
    <m/>
    <n v="-1"/>
    <n v="-1"/>
    <n v="-1"/>
    <n v="-1"/>
    <n v="0"/>
    <m/>
    <m/>
    <s v="Banana River B"/>
    <n v="-1"/>
    <m/>
    <m/>
    <n v="641"/>
    <x v="6"/>
    <s v="Golf Course Pond Reuse"/>
    <x v="0"/>
    <m/>
    <n v="153.020109769442"/>
    <n v="0.50221943170000005"/>
  </r>
  <r>
    <n v="1200000"/>
    <n v="2400000"/>
    <n v="2400000"/>
    <x v="0"/>
    <x v="1"/>
    <s v="BR3-5, BR-7"/>
    <s v="62-304.520 (10), F.A.C."/>
    <n v="0.59"/>
    <n v="0.64"/>
    <s v="Natural Lands"/>
    <n v="0.29127369440564999"/>
    <n v="1896.6492570135899"/>
    <n v="3.70549207028591"/>
    <n v="0.51185390454641999"/>
    <n v="1.0793123649030301"/>
    <n v="0.14908957777319001"/>
    <n v="552.444036082087"/>
    <n v="5100"/>
    <s v="Streams and waterways"/>
    <n v="5100"/>
    <s v="US Air Force                                  Brevard County"/>
    <s v="US Air Force"/>
    <m/>
    <m/>
    <s v="Natural Lands"/>
    <n v="0"/>
    <n v="1"/>
    <n v="1.0793123649030301"/>
    <n v="0.14908957777319001"/>
    <n v="552.444036082087"/>
    <m/>
    <n v="-1"/>
    <n v="-1"/>
    <n v="-1"/>
    <n v="-1"/>
    <n v="0"/>
    <m/>
    <m/>
    <s v="Banana River B"/>
    <n v="-1"/>
    <m/>
    <m/>
    <n v="641"/>
    <x v="6"/>
    <s v="Golf Course Pond Reuse"/>
    <x v="0"/>
    <m/>
    <n v="146.990256529786"/>
    <n v="0.44804869110000001"/>
  </r>
  <r>
    <n v="1200000"/>
    <n v="2400000"/>
    <n v="2400000"/>
    <x v="0"/>
    <x v="1"/>
    <s v="BR3-5, BR-7"/>
    <s v="62-304.520 (10), F.A.C."/>
    <n v="0.59"/>
    <n v="0.64"/>
    <s v="US Air Force"/>
    <n v="0.61776345373694996"/>
    <n v="3847.3948784696499"/>
    <n v="8.0254986661487493"/>
    <n v="1.1271630173893801"/>
    <n v="4.9578597739613697"/>
    <n v="0.69632011854703002"/>
    <n v="2376.7799480132799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9578597739613697"/>
    <n v="0.69632011854703002"/>
    <n v="2376.7799480132799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117499"/>
    <n v="1.9276398605"/>
  </r>
  <r>
    <n v="1200000"/>
    <n v="2400000"/>
    <n v="2400000"/>
    <x v="0"/>
    <x v="1"/>
    <s v="BR3-5, BR-7"/>
    <s v="62-304.520 (10), F.A.C."/>
    <n v="0.59"/>
    <n v="0.64"/>
    <s v="US Air Force"/>
    <n v="0.56513956876458005"/>
    <n v="3740.01137179128"/>
    <n v="7.3086147576897096"/>
    <n v="1.0294696417143601"/>
    <n v="4.1303873924272203"/>
    <n v="0.58179402937468006"/>
    <n v="2113.6284138287601"/>
    <n v="1820"/>
    <s v="Golf Course"/>
    <n v="1820"/>
    <s v="US Air Force                                  Brevard County"/>
    <s v="US Air Force"/>
    <m/>
    <m/>
    <m/>
    <n v="0"/>
    <n v="1"/>
    <n v="4.1303873924272203"/>
    <n v="0.58179402937468006"/>
    <n v="2299.66509152038"/>
    <m/>
    <n v="-1"/>
    <n v="-1"/>
    <n v="-1"/>
    <n v="-1"/>
    <n v="0"/>
    <m/>
    <m/>
    <s v="Banana River B"/>
    <n v="-1"/>
    <m/>
    <m/>
    <n v="641"/>
    <x v="6"/>
    <s v="Golf Course Pond Reuse"/>
    <x v="0"/>
    <m/>
    <n v="188.67371255233201"/>
    <n v="1.8650973978000001"/>
  </r>
  <r>
    <n v="1200000"/>
    <n v="2400000"/>
    <n v="2400000"/>
    <x v="0"/>
    <x v="1"/>
    <s v="BR3-5, BR-7"/>
    <s v="62-304.520 (10), F.A.C."/>
    <n v="0.59"/>
    <n v="0.64"/>
    <s v="US Air Force"/>
    <n v="2.6562759369889999E-2"/>
    <n v="3500.3490599821898"/>
    <n v="7.7518299630124101"/>
    <n v="0.99293365884744"/>
    <n v="0.20590999398386001"/>
    <n v="2.6375057850230001E-2"/>
    <n v="92.978929790955604"/>
    <n v="8140"/>
    <s v="Roads and Highways"/>
    <n v="8140"/>
    <s v="US Air Force                                  Brevard County"/>
    <s v="US Air Force"/>
    <m/>
    <m/>
    <m/>
    <n v="0"/>
    <n v="1"/>
    <n v="0.20590999398386001"/>
    <n v="2.6375057850230001E-2"/>
    <n v="705.09554397517797"/>
    <m/>
    <n v="-1"/>
    <n v="-1"/>
    <n v="-1"/>
    <n v="-1"/>
    <n v="0"/>
    <m/>
    <m/>
    <s v="Banana River B"/>
    <n v="-1"/>
    <m/>
    <m/>
    <n v="641"/>
    <x v="6"/>
    <s v="Golf Course Pond Reuse"/>
    <x v="0"/>
    <m/>
    <n v="106.119285977479"/>
    <n v="0.5718536447"/>
  </r>
  <r>
    <n v="1200000"/>
    <n v="2400000"/>
    <n v="2400000"/>
    <x v="0"/>
    <x v="1"/>
    <s v="BR3-5, BR-7"/>
    <s v="62-304.520 (10), F.A.C."/>
    <n v="0.59"/>
    <n v="0.64"/>
    <s v="US Air Force"/>
    <n v="8.6762095054840005E-2"/>
    <n v="3500.3490599821898"/>
    <n v="7.7518299630124101"/>
    <n v="0.99293365884744"/>
    <n v="0.67256500809983999"/>
    <n v="8.6149004492069997E-2"/>
    <n v="303.69761786729799"/>
    <n v="1820"/>
    <s v="Golf Course"/>
    <n v="1820"/>
    <s v="US Air Force                                  Brevard County"/>
    <s v="US Air Force"/>
    <m/>
    <m/>
    <m/>
    <n v="0"/>
    <n v="1"/>
    <n v="0.67256500809983999"/>
    <n v="8.6149004492069997E-2"/>
    <n v="303.69761786729902"/>
    <m/>
    <n v="-1"/>
    <n v="-1"/>
    <n v="-1"/>
    <n v="-1"/>
    <n v="0"/>
    <m/>
    <m/>
    <s v="Banana River B"/>
    <n v="-1"/>
    <m/>
    <m/>
    <n v="641"/>
    <x v="6"/>
    <s v="Golf Course Pond Reuse"/>
    <x v="0"/>
    <m/>
    <n v="113.147226403747"/>
    <n v="0.24630788149999999"/>
  </r>
  <r>
    <n v="1200000"/>
    <n v="2400000"/>
    <n v="2400000"/>
    <x v="0"/>
    <x v="1"/>
    <s v="BR3-5, BR-7"/>
    <s v="62-304.520 (10), F.A.C."/>
    <n v="0.59"/>
    <n v="0.64"/>
    <s v="US Air Force"/>
    <n v="0.61776345366790997"/>
    <n v="3762.4246995941198"/>
    <n v="7.3514609392267802"/>
    <n v="1.0245910133218701"/>
    <n v="4.5414638993215002"/>
    <n v="0.63295488298682001"/>
    <n v="2324.2884765867202"/>
    <n v="1820"/>
    <s v="Golf Course"/>
    <n v="1820"/>
    <s v="US Air Force                                  Brevard County"/>
    <s v="US Air Force"/>
    <m/>
    <m/>
    <m/>
    <n v="0"/>
    <n v="1"/>
    <n v="4.5414638993215002"/>
    <n v="0.63295488298682001"/>
    <n v="2324.2884765867202"/>
    <m/>
    <n v="-1"/>
    <n v="-1"/>
    <n v="-1"/>
    <n v="-1"/>
    <n v="0"/>
    <m/>
    <m/>
    <s v="Banana River B"/>
    <n v="-1"/>
    <m/>
    <m/>
    <n v="641"/>
    <x v="6"/>
    <s v="Golf Course Pond Reuse"/>
    <x v="0"/>
    <m/>
    <n v="200"/>
    <n v="1.885067702"/>
  </r>
  <r>
    <n v="1200000"/>
    <n v="2400000"/>
    <n v="2400000"/>
    <x v="0"/>
    <x v="1"/>
    <s v="BR3-5, BR-7"/>
    <s v="62-304.520 (10), F.A.C."/>
    <n v="0.59"/>
    <n v="0.64"/>
    <s v="US Air Force"/>
    <n v="8.6359002256760006E-2"/>
    <n v="2590.4784379839002"/>
    <n v="4.9481376172006799"/>
    <n v="0.68776421871128002"/>
    <n v="0.42731622765062"/>
    <n v="5.9394631715809998E-2"/>
    <n v="223.71113327195499"/>
    <n v="1460"/>
    <s v="Oil and Gas Storage(except industrial use or manufacturing)"/>
    <n v="1460"/>
    <s v="US Air Force                                  Brevard County"/>
    <s v="US Air Force"/>
    <m/>
    <m/>
    <m/>
    <n v="0"/>
    <n v="1"/>
    <n v="0.42731622765062"/>
    <n v="5.9394631715809998E-2"/>
    <n v="711.68432530596397"/>
    <m/>
    <n v="-1"/>
    <n v="-1"/>
    <n v="-1"/>
    <n v="-1"/>
    <n v="0"/>
    <m/>
    <m/>
    <s v="Banana River B"/>
    <n v="-1"/>
    <m/>
    <m/>
    <n v="641"/>
    <x v="6"/>
    <s v="Golf Course Pond Reuse"/>
    <x v="0"/>
    <m/>
    <n v="93.740080768809094"/>
    <n v="0.57719734410000001"/>
  </r>
  <r>
    <n v="1200000"/>
    <n v="2400000"/>
    <n v="2400000"/>
    <x v="0"/>
    <x v="1"/>
    <s v="BR3-5, BR-7"/>
    <s v="62-304.520 (10), F.A.C."/>
    <n v="0.59"/>
    <n v="0.64"/>
    <s v="US Air Force"/>
    <n v="0.29681832681386999"/>
    <n v="1702.5470530108901"/>
    <n v="3.3262755384327898"/>
    <n v="0.45949193907373997"/>
    <n v="0.98729953983954"/>
    <n v="0.13638562854033001"/>
    <n v="505.34716759658602"/>
    <n v="1820"/>
    <s v="Golf Course"/>
    <n v="1820"/>
    <s v="US Air Force                                  Brevard County"/>
    <s v="US Air Force"/>
    <m/>
    <m/>
    <m/>
    <n v="0"/>
    <n v="1"/>
    <n v="0.98729953983954"/>
    <n v="0.13638562854033001"/>
    <n v="505.34716759658602"/>
    <m/>
    <n v="-1"/>
    <n v="-1"/>
    <n v="-1"/>
    <n v="-1"/>
    <n v="0"/>
    <m/>
    <m/>
    <s v="Banana River B"/>
    <n v="-1"/>
    <m/>
    <m/>
    <n v="641"/>
    <x v="6"/>
    <s v="Golf Course Pond Reuse"/>
    <x v="0"/>
    <m/>
    <n v="146.08880677292399"/>
    <n v="0.40985171739999998"/>
  </r>
  <r>
    <n v="1200000"/>
    <n v="2400000"/>
    <n v="2400000"/>
    <x v="0"/>
    <x v="1"/>
    <s v="BR3-5, BR-7"/>
    <s v="62-304.520 (10), F.A.C."/>
    <n v="0.59"/>
    <n v="0.64"/>
    <s v="Natural Lands"/>
    <n v="0.32094512706115003"/>
    <n v="1702.5470530108901"/>
    <n v="3.3262755384327898"/>
    <n v="0.45949193907373997"/>
    <n v="1.0675519253227299"/>
    <n v="0.14747169876960001"/>
    <n v="546.42418025618099"/>
    <n v="5100"/>
    <s v="Streams and waterways"/>
    <n v="5100"/>
    <s v="US Air Force                                  Brevard County"/>
    <s v="US Air Force"/>
    <m/>
    <m/>
    <s v="Natural Lands"/>
    <n v="0"/>
    <n v="1"/>
    <n v="1.0675519253227299"/>
    <n v="0.14747169876960001"/>
    <n v="546.42418025618099"/>
    <m/>
    <n v="-1"/>
    <n v="-1"/>
    <n v="-1"/>
    <n v="-1"/>
    <n v="0"/>
    <m/>
    <m/>
    <s v="Banana River B"/>
    <n v="-1"/>
    <m/>
    <m/>
    <n v="641"/>
    <x v="6"/>
    <s v="Golf Course Pond Reuse"/>
    <x v="0"/>
    <m/>
    <n v="164.40350211629899"/>
    <n v="0.44316640730000001"/>
  </r>
  <r>
    <n v="1200000"/>
    <n v="2400000"/>
    <n v="2400000"/>
    <x v="0"/>
    <x v="1"/>
    <s v="BR3-5, BR-7"/>
    <s v="62-304.520 (10), F.A.C."/>
    <n v="0.59"/>
    <n v="0.64"/>
    <s v="US Air Force"/>
    <n v="0.61776345359886997"/>
    <n v="3768.7442276628299"/>
    <n v="7.3629989222197798"/>
    <n v="1.0169259709844101"/>
    <n v="4.5485916430352704"/>
    <n v="0.62821969988972004"/>
    <n v="2328.1924498118101"/>
    <n v="1820"/>
    <s v="Golf Course"/>
    <n v="1820"/>
    <s v="US Air Force                                  Brevard County"/>
    <s v="US Air Force"/>
    <m/>
    <m/>
    <m/>
    <n v="0"/>
    <n v="1"/>
    <n v="4.5485916430352704"/>
    <n v="0.62821969988972004"/>
    <n v="2328.1924498118101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8882399"/>
    <n v="1.8882339415"/>
  </r>
  <r>
    <n v="1200000"/>
    <n v="2400000"/>
    <n v="2400000"/>
    <x v="0"/>
    <x v="1"/>
    <s v="BR3-5, BR-7"/>
    <s v="62-304.520 (10), F.A.C."/>
    <n v="0.59"/>
    <n v="0.64"/>
    <s v="US Air Force"/>
    <n v="0.21201978267789001"/>
    <n v="3784.1823497338501"/>
    <n v="7.3952274550291097"/>
    <n v="1.04504866961065"/>
    <n v="1.56793451786885"/>
    <n v="0.22157099181866999"/>
    <n v="802.32151940408698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1.56793451786885"/>
    <n v="0.22157099181866999"/>
    <n v="802.32151940408698"/>
    <m/>
    <n v="-1"/>
    <n v="-1"/>
    <n v="-1"/>
    <n v="-1"/>
    <n v="0"/>
    <m/>
    <m/>
    <s v="Banana River B"/>
    <n v="-1"/>
    <m/>
    <m/>
    <n v="641"/>
    <x v="6"/>
    <s v="Golf Course Pond Reuse"/>
    <x v="0"/>
    <m/>
    <n v="134.332420383081"/>
    <n v="0.65070682840000005"/>
  </r>
  <r>
    <n v="1200000"/>
    <n v="2400000"/>
    <n v="2400000"/>
    <x v="0"/>
    <x v="1"/>
    <s v="BR3-5, BR-7"/>
    <s v="62-304.520 (10), F.A.C."/>
    <n v="0.59"/>
    <n v="0.64"/>
    <s v="US Air Force"/>
    <n v="0.40574367119714"/>
    <n v="3784.1823497338501"/>
    <n v="7.3952274550291097"/>
    <n v="1.04504866961065"/>
    <n v="3.0005667369414102"/>
    <n v="0.42402188378750999"/>
    <n v="1535.4080390604399"/>
    <n v="1820"/>
    <s v="Golf Course"/>
    <n v="1820"/>
    <s v="US Air Force                                  Brevard County"/>
    <s v="US Air Force"/>
    <m/>
    <m/>
    <m/>
    <n v="0"/>
    <n v="1"/>
    <n v="3.0005667369414102"/>
    <n v="0.42402188378750999"/>
    <n v="1535.4080390604399"/>
    <m/>
    <n v="-1"/>
    <n v="-1"/>
    <n v="-1"/>
    <n v="-1"/>
    <n v="0"/>
    <m/>
    <m/>
    <s v="Banana River B"/>
    <n v="-1"/>
    <m/>
    <m/>
    <n v="641"/>
    <x v="6"/>
    <s v="Golf Course Pond Reuse"/>
    <x v="0"/>
    <m/>
    <n v="165.691330876634"/>
    <n v="1.2452619944000001"/>
  </r>
  <r>
    <n v="1200000"/>
    <n v="2400000"/>
    <n v="2400000"/>
    <x v="0"/>
    <x v="1"/>
    <s v="BR3-5, BR-7"/>
    <s v="62-304.520 (10), F.A.C."/>
    <n v="0.59"/>
    <n v="0.64"/>
    <s v="US Air Force"/>
    <n v="0.35015565720410002"/>
    <n v="2052.7771516462999"/>
    <n v="4.0106542477366096"/>
    <n v="0.55554644201303005"/>
    <n v="1.40435327393465"/>
    <n v="0.19452772951047001"/>
    <n v="718.79153262828299"/>
    <n v="1820"/>
    <s v="Golf Course"/>
    <n v="1820"/>
    <s v="US Air Force                                  Brevard County"/>
    <s v="US Air Force"/>
    <m/>
    <m/>
    <m/>
    <n v="0"/>
    <n v="1"/>
    <n v="1.40435327393465"/>
    <n v="0.19452772951047001"/>
    <n v="718.79153262828299"/>
    <m/>
    <n v="-1"/>
    <n v="-1"/>
    <n v="-1"/>
    <n v="-1"/>
    <n v="0"/>
    <m/>
    <m/>
    <s v="Banana River B"/>
    <n v="-1"/>
    <m/>
    <m/>
    <n v="641"/>
    <x v="6"/>
    <s v="Golf Course Pond Reuse"/>
    <x v="0"/>
    <m/>
    <n v="157.13039712457899"/>
    <n v="0.58296150250000001"/>
  </r>
  <r>
    <n v="1200000"/>
    <n v="2400000"/>
    <n v="2400000"/>
    <x v="0"/>
    <x v="1"/>
    <s v="BR3-5, BR-7"/>
    <s v="62-304.520 (10), F.A.C."/>
    <n v="0.59"/>
    <n v="0.64"/>
    <s v="Natural Lands"/>
    <n v="0.26760779641777999"/>
    <n v="2052.7771516462999"/>
    <n v="4.0106542477366096"/>
    <n v="0.55554644201303005"/>
    <n v="1.0732823454303999"/>
    <n v="0.14866855915484001"/>
    <n v="549.33917008883498"/>
    <n v="5100"/>
    <s v="Streams and waterways"/>
    <n v="5100"/>
    <s v="US Air Force                                  Brevard County"/>
    <s v="US Air Force"/>
    <m/>
    <m/>
    <s v="Natural Lands"/>
    <n v="0"/>
    <n v="1"/>
    <n v="1.0732823454303999"/>
    <n v="0.14866855915484001"/>
    <n v="549.33917008883498"/>
    <m/>
    <n v="-1"/>
    <n v="-1"/>
    <n v="-1"/>
    <n v="-1"/>
    <n v="0"/>
    <m/>
    <m/>
    <s v="Banana River B"/>
    <n v="-1"/>
    <m/>
    <m/>
    <n v="641"/>
    <x v="6"/>
    <s v="Golf Course Pond Reuse"/>
    <x v="0"/>
    <m/>
    <n v="148.085684521487"/>
    <n v="0.44553055159999999"/>
  </r>
  <r>
    <n v="1200000"/>
    <n v="2400000"/>
    <n v="2400000"/>
    <x v="0"/>
    <x v="1"/>
    <s v="BR3-5, BR-7"/>
    <s v="62-304.520 (10), F.A.C."/>
    <n v="0.59"/>
    <n v="0.64"/>
    <s v="US Air Force"/>
    <n v="4.8068111240000001E-5"/>
    <n v="3934.39473857553"/>
    <n v="10.3755439277791"/>
    <n v="1.3826810134990399"/>
    <n v="4.9873279975999997E-4"/>
    <n v="6.6462864769999995E-5"/>
    <n v="0.18911892398346"/>
    <n v="8140"/>
    <s v="Roads and Highways"/>
    <n v="8140"/>
    <s v="US Air Force                                  Brevard County"/>
    <s v="US Air Force"/>
    <m/>
    <m/>
    <m/>
    <n v="0"/>
    <n v="1"/>
    <n v="4.9873279975999997E-4"/>
    <n v="6.6462864769999995E-5"/>
    <n v="136.36822820844699"/>
    <m/>
    <n v="-1"/>
    <n v="-1"/>
    <n v="-1"/>
    <n v="-1"/>
    <n v="0"/>
    <m/>
    <m/>
    <s v="Banana River B"/>
    <n v="-1"/>
    <m/>
    <m/>
    <n v="641"/>
    <x v="6"/>
    <s v="Golf Course Pond Reuse"/>
    <x v="0"/>
    <m/>
    <n v="2.3858937370147602"/>
    <n v="0.1105987252"/>
  </r>
  <r>
    <n v="1200000"/>
    <n v="2400000"/>
    <n v="2400000"/>
    <x v="0"/>
    <x v="1"/>
    <s v="BR3-5, BR-7"/>
    <s v="62-304.520 (10), F.A.C."/>
    <n v="0.59"/>
    <n v="0.64"/>
    <s v="US Air Force"/>
    <n v="1.3719710500810001E-2"/>
    <n v="3934.39473857553"/>
    <n v="10.3755439277791"/>
    <n v="1.3826810134990399"/>
    <n v="0.14234945897757001"/>
    <n v="1.896998322017E-2"/>
    <n v="53.9787568091702"/>
    <n v="1820"/>
    <s v="Golf Course"/>
    <n v="1820"/>
    <s v="US Air Force                                  Brevard County"/>
    <s v="US Air Force"/>
    <m/>
    <m/>
    <m/>
    <n v="0"/>
    <n v="1"/>
    <n v="0.14234945897757001"/>
    <n v="1.896998322017E-2"/>
    <n v="53.978756809169802"/>
    <m/>
    <n v="-1"/>
    <n v="-1"/>
    <n v="-1"/>
    <n v="-1"/>
    <n v="0"/>
    <m/>
    <m/>
    <s v="Banana River B"/>
    <n v="-1"/>
    <m/>
    <m/>
    <n v="641"/>
    <x v="6"/>
    <s v="Golf Course Pond Reuse"/>
    <x v="0"/>
    <m/>
    <n v="39.661307757452299"/>
    <n v="4.3778391600000001E-2"/>
  </r>
  <r>
    <n v="1200000"/>
    <n v="2400000"/>
    <n v="2400000"/>
    <x v="0"/>
    <x v="1"/>
    <s v="BR3-5, BR-7"/>
    <s v="62-304.520 (10), F.A.C."/>
    <n v="0.59"/>
    <n v="0.64"/>
    <s v="US Air Force"/>
    <n v="0.10987954360233"/>
    <n v="3934.39473857553"/>
    <n v="10.3755439277791"/>
    <n v="1.3826810134990399"/>
    <n v="1.1400600314103699"/>
    <n v="0.15192835871089"/>
    <n v="432.30949822611501"/>
    <n v="1400"/>
    <s v="Commercial and Services"/>
    <n v="1400"/>
    <s v="US Air Force                                  Brevard County"/>
    <s v="US Air Force"/>
    <m/>
    <m/>
    <m/>
    <n v="0"/>
    <n v="1"/>
    <n v="1.1400600314103699"/>
    <n v="0.15192835871089"/>
    <n v="2240.1782965060302"/>
    <m/>
    <n v="-1"/>
    <n v="-1"/>
    <n v="-1"/>
    <n v="-1"/>
    <n v="0"/>
    <m/>
    <m/>
    <s v="Banana River B"/>
    <n v="-1"/>
    <m/>
    <m/>
    <n v="641"/>
    <x v="6"/>
    <s v="Golf Course Pond Reuse"/>
    <x v="0"/>
    <m/>
    <n v="113.741135762604"/>
    <n v="1.8168518220000001"/>
  </r>
  <r>
    <n v="1200000"/>
    <n v="2400000"/>
    <n v="2400000"/>
    <x v="0"/>
    <x v="1"/>
    <s v="BR3-5, BR-7"/>
    <s v="62-304.520 (10), F.A.C."/>
    <n v="0.59"/>
    <n v="0.64"/>
    <s v="US Air Force"/>
    <n v="0.61776345375996"/>
    <n v="3839.7279151222401"/>
    <n v="7.2007763048194597"/>
    <n v="1.0132699421776701"/>
    <n v="4.4483764398182002"/>
    <n v="0.62596113907083994"/>
    <n v="2372.04357834447"/>
    <n v="1460"/>
    <s v="Oil and Gas Storage(except industrial use or manufacturing)"/>
    <n v="1460"/>
    <s v="US Air Force                                  Brevard County"/>
    <s v="US Air Force"/>
    <m/>
    <m/>
    <m/>
    <n v="0"/>
    <n v="1"/>
    <n v="4.4483764398182002"/>
    <n v="0.62596113907083994"/>
    <n v="2372.04357834447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490099"/>
    <n v="1.9237985226000001"/>
  </r>
  <r>
    <n v="1200000"/>
    <n v="2400000"/>
    <n v="2400000"/>
    <x v="0"/>
    <x v="1"/>
    <s v="BR3-5, BR-7"/>
    <s v="62-304.520 (10), F.A.C."/>
    <n v="0.59"/>
    <n v="0.64"/>
    <s v="US Air Force"/>
    <n v="0.25672444930151"/>
    <n v="3586.1804761983099"/>
    <n v="6.8795341524984801"/>
    <n v="0.92447167483575998"/>
    <n v="1.7661446167511401"/>
    <n v="0.23733448161706"/>
    <n v="920.66020784785997"/>
    <n v="8140"/>
    <s v="Roads and Highways"/>
    <n v="8140"/>
    <s v="US Air Force                                  Brevard County"/>
    <s v="US Air Force"/>
    <m/>
    <m/>
    <m/>
    <n v="0"/>
    <n v="1"/>
    <n v="1.7661446167511401"/>
    <n v="0.23733448161706"/>
    <n v="920.66020784785997"/>
    <m/>
    <n v="-1"/>
    <n v="-1"/>
    <n v="-1"/>
    <n v="-1"/>
    <n v="0"/>
    <m/>
    <m/>
    <s v="Banana River B"/>
    <n v="-1"/>
    <m/>
    <m/>
    <n v="641"/>
    <x v="6"/>
    <s v="Golf Course Pond Reuse"/>
    <x v="0"/>
    <m/>
    <n v="141.738399851846"/>
    <n v="0.74668305580000005"/>
  </r>
  <r>
    <n v="1200000"/>
    <n v="2400000"/>
    <n v="2400000"/>
    <x v="0"/>
    <x v="1"/>
    <s v="BR3-5, BR-7"/>
    <s v="62-304.520 (10), F.A.C."/>
    <n v="0.59"/>
    <n v="0.64"/>
    <s v="US Air Force"/>
    <n v="3.5692951391220001E-2"/>
    <n v="3586.1804761983099"/>
    <n v="6.8795341524984801"/>
    <n v="0.92447167483575998"/>
    <n v="0.24555087809941001"/>
    <n v="3.2997122552469997E-2"/>
    <n v="128.00136541711299"/>
    <n v="1400"/>
    <s v="Commercial and Services"/>
    <n v="1400"/>
    <s v="US Air Force                                  Brevard County"/>
    <s v="US Air Force"/>
    <m/>
    <m/>
    <m/>
    <n v="0"/>
    <n v="1"/>
    <n v="0.24555087809941001"/>
    <n v="3.2997122552469997E-2"/>
    <n v="131.61193975913301"/>
    <m/>
    <n v="-1"/>
    <n v="-1"/>
    <n v="-1"/>
    <n v="-1"/>
    <n v="0"/>
    <m/>
    <m/>
    <s v="Banana River B"/>
    <n v="-1"/>
    <m/>
    <m/>
    <n v="641"/>
    <x v="6"/>
    <s v="Golf Course Pond Reuse"/>
    <x v="0"/>
    <m/>
    <n v="59.030561983469603"/>
    <n v="0.1067412326"/>
  </r>
  <r>
    <n v="1200000"/>
    <n v="2400000"/>
    <n v="2400000"/>
    <x v="0"/>
    <x v="1"/>
    <s v="BR3-5, BR-7"/>
    <s v="62-304.520 (10), F.A.C."/>
    <n v="0.59"/>
    <n v="0.64"/>
    <s v="US Air Force"/>
    <n v="7.1911819743290001E-2"/>
    <n v="3586.1804761983099"/>
    <n v="6.8795341524984801"/>
    <n v="0.92447167483575998"/>
    <n v="0.49471981989229002"/>
    <n v="6.6480440438570002E-2"/>
    <n v="257.88876397128899"/>
    <n v="1820"/>
    <s v="Golf Course"/>
    <n v="1820"/>
    <s v="US Air Force                                  Brevard County"/>
    <s v="US Air Force"/>
    <m/>
    <m/>
    <m/>
    <n v="0"/>
    <n v="1"/>
    <n v="0.49471981989229002"/>
    <n v="6.6480440438570002E-2"/>
    <n v="257.88876397128797"/>
    <m/>
    <n v="-1"/>
    <n v="-1"/>
    <n v="-1"/>
    <n v="-1"/>
    <n v="0"/>
    <m/>
    <m/>
    <s v="Banana River B"/>
    <n v="-1"/>
    <m/>
    <m/>
    <n v="641"/>
    <x v="6"/>
    <s v="Golf Course Pond Reuse"/>
    <x v="0"/>
    <m/>
    <n v="111.010243747949"/>
    <n v="0.20915552630000001"/>
  </r>
  <r>
    <n v="1200000"/>
    <n v="2400000"/>
    <n v="2400000"/>
    <x v="0"/>
    <x v="1"/>
    <s v="BR3-5, BR-7"/>
    <s v="62-304.520 (10), F.A.C."/>
    <n v="0.59"/>
    <n v="0.64"/>
    <s v="Natural Lands"/>
    <n v="0.23163366795498999"/>
    <n v="3586.1804761983099"/>
    <n v="6.8795341524984801"/>
    <n v="0.92447167483575998"/>
    <n v="1.5935317295648601"/>
    <n v="0.21413876496270001"/>
    <n v="830.68013765039495"/>
    <n v="3100"/>
    <s v="Herbaceous Dry Prairie"/>
    <n v="3100"/>
    <s v="US Air Force                                  Brevard County"/>
    <s v="US Air Force"/>
    <m/>
    <m/>
    <s v="Natural Lands"/>
    <n v="0"/>
    <n v="1"/>
    <n v="1.5935317295648601"/>
    <n v="0.21413876496270001"/>
    <n v="905.25032545214196"/>
    <m/>
    <n v="-1"/>
    <n v="-1"/>
    <n v="-1"/>
    <n v="-1"/>
    <n v="0"/>
    <m/>
    <m/>
    <s v="Banana River B"/>
    <n v="-1"/>
    <m/>
    <m/>
    <n v="641"/>
    <x v="6"/>
    <s v="Golf Course Pond Reuse"/>
    <x v="0"/>
    <m/>
    <n v="133.00640401563899"/>
    <n v="0.7341851788"/>
  </r>
  <r>
    <n v="1200000"/>
    <n v="2400000"/>
    <n v="2400000"/>
    <x v="0"/>
    <x v="1"/>
    <s v="BR3-5, BR-7"/>
    <s v="62-304.520 (10), F.A.C."/>
    <n v="0.59"/>
    <n v="0.64"/>
    <s v="US Air Force"/>
    <n v="4.8040711963739997E-2"/>
    <n v="2098.6571477656998"/>
    <n v="3.9517825061277199"/>
    <n v="0.55510887247719998"/>
    <n v="0.18984644512026"/>
    <n v="2.6667825451190001E-2"/>
    <n v="100.820983546473"/>
    <n v="1820"/>
    <s v="Golf Course"/>
    <n v="1820"/>
    <s v="US Air Force                                  Brevard County"/>
    <s v="US Air Force"/>
    <m/>
    <m/>
    <m/>
    <n v="0"/>
    <n v="1"/>
    <n v="0.18984644512026"/>
    <n v="2.6667825451190001E-2"/>
    <n v="100.820983546473"/>
    <m/>
    <n v="-1"/>
    <n v="-1"/>
    <n v="-1"/>
    <n v="-1"/>
    <n v="0"/>
    <m/>
    <m/>
    <s v="Banana River B"/>
    <n v="-1"/>
    <m/>
    <m/>
    <n v="641"/>
    <x v="6"/>
    <s v="Golf Course Pond Reuse"/>
    <x v="0"/>
    <m/>
    <n v="117.060704371173"/>
    <n v="8.1768843100000002E-2"/>
  </r>
  <r>
    <n v="1200000"/>
    <n v="2400000"/>
    <n v="2400000"/>
    <x v="0"/>
    <x v="1"/>
    <s v="BR3-5, BR-7"/>
    <s v="62-304.520 (10), F.A.C."/>
    <n v="0.59"/>
    <n v="0.64"/>
    <s v="Natural Lands"/>
    <n v="0.26511035344208"/>
    <n v="2098.6571477656998"/>
    <n v="3.9517825061277199"/>
    <n v="0.55510887247719998"/>
    <n v="1.0476584569257501"/>
    <n v="0.14716510938126001"/>
    <n v="556.37573819791396"/>
    <n v="5100"/>
    <s v="Streams and waterways"/>
    <n v="5100"/>
    <s v="US Air Force                                  Brevard County"/>
    <s v="US Air Force"/>
    <m/>
    <m/>
    <s v="Natural Lands"/>
    <n v="0"/>
    <n v="1"/>
    <n v="1.0476584569257501"/>
    <n v="0.14716510938126001"/>
    <n v="556.37573819791396"/>
    <m/>
    <n v="-1"/>
    <n v="-1"/>
    <n v="-1"/>
    <n v="-1"/>
    <n v="0"/>
    <m/>
    <m/>
    <s v="Banana River B"/>
    <n v="-1"/>
    <m/>
    <m/>
    <n v="641"/>
    <x v="6"/>
    <s v="Golf Course Pond Reuse"/>
    <x v="0"/>
    <m/>
    <n v="139.76775872223499"/>
    <n v="0.45123741950000001"/>
  </r>
  <r>
    <n v="1200000"/>
    <n v="2400000"/>
    <n v="2400000"/>
    <x v="0"/>
    <x v="1"/>
    <s v="BR3-5, BR-7"/>
    <s v="62-304.520 (10), F.A.C."/>
    <n v="0.59"/>
    <n v="0.64"/>
    <s v="US Air Force"/>
    <n v="0.30461238807796998"/>
    <n v="2098.6571477656998"/>
    <n v="3.9517825061277199"/>
    <n v="0.55510887247719998"/>
    <n v="1.2037619063563401"/>
    <n v="0.16909303928854999"/>
    <n v="639.27696553783005"/>
    <n v="1460"/>
    <s v="Oil and Gas Storage(except industrial use or manufacturing)"/>
    <n v="1460"/>
    <s v="US Air Force                                  Brevard County"/>
    <s v="US Air Force"/>
    <m/>
    <m/>
    <m/>
    <n v="0"/>
    <n v="1"/>
    <n v="1.2037619063563401"/>
    <n v="0.16909303928854999"/>
    <n v="639.27696553783005"/>
    <m/>
    <n v="-1"/>
    <n v="-1"/>
    <n v="-1"/>
    <n v="-1"/>
    <n v="0"/>
    <m/>
    <m/>
    <s v="Banana River B"/>
    <n v="-1"/>
    <m/>
    <m/>
    <n v="641"/>
    <x v="6"/>
    <s v="Golf Course Pond Reuse"/>
    <x v="0"/>
    <m/>
    <n v="149.03258523026099"/>
    <n v="0.51847280250000005"/>
  </r>
  <r>
    <n v="1200000"/>
    <n v="2400000"/>
    <n v="2400000"/>
    <x v="0"/>
    <x v="1"/>
    <s v="BR3-5, BR-7"/>
    <s v="62-304.520 (10), F.A.C."/>
    <n v="0.59"/>
    <n v="0.64"/>
    <s v="US Air Force"/>
    <n v="0.61776345369092001"/>
    <n v="3758.3828060430901"/>
    <n v="7.3445043621251802"/>
    <n v="1.0343957395179"/>
    <n v="4.5371663803945301"/>
    <n v="0.63901188452776003"/>
    <n v="2321.7915425537699"/>
    <n v="1820"/>
    <s v="Golf Course"/>
    <n v="1820"/>
    <s v="US Air Force                                  Brevard County"/>
    <s v="US Air Force"/>
    <m/>
    <m/>
    <m/>
    <n v="0"/>
    <n v="1"/>
    <n v="4.5371663803945301"/>
    <n v="0.63901188452776003"/>
    <n v="2321.7915425537699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0372501"/>
    <n v="1.8830426136"/>
  </r>
  <r>
    <n v="1200000"/>
    <n v="2400000"/>
    <n v="2400000"/>
    <x v="0"/>
    <x v="1"/>
    <s v="BR3-5, BR-7"/>
    <s v="62-304.520 (10), F.A.C."/>
    <n v="0.59"/>
    <n v="0.64"/>
    <s v="US Air Force"/>
    <n v="0.617763453829"/>
    <n v="3927.2316112127501"/>
    <n v="7.1559349423738201"/>
    <n v="0.95973083794947001"/>
    <n v="4.4206750853765397"/>
    <n v="0.59288663719787005"/>
    <n v="2426.1001641292401"/>
    <n v="1400"/>
    <s v="Commercial and Services"/>
    <n v="1400"/>
    <s v="US Air Force                                  Brevard County"/>
    <s v="US Air Force"/>
    <m/>
    <m/>
    <m/>
    <n v="0"/>
    <n v="1"/>
    <n v="4.4206750853765397"/>
    <n v="0.59288663719787005"/>
    <n v="2426.1001641292401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26077"/>
    <n v="1.9676400357999999"/>
  </r>
  <r>
    <n v="1200000"/>
    <n v="2400000"/>
    <n v="2400000"/>
    <x v="0"/>
    <x v="1"/>
    <s v="BR3-5, BR-7"/>
    <s v="62-304.520 (10), F.A.C."/>
    <n v="0.59"/>
    <n v="0.64"/>
    <s v="US Air Force"/>
    <n v="0.50079878882116002"/>
    <n v="3027.8553604246499"/>
    <n v="5.9155498052560596"/>
    <n v="0.81731349217899996"/>
    <n v="2.9625001776835398"/>
    <n v="0.40930960697044"/>
    <n v="1516.3462972263401"/>
    <n v="1820"/>
    <s v="Golf Course"/>
    <n v="1820"/>
    <s v="US Air Force                                  Brevard County"/>
    <s v="US Air Force"/>
    <m/>
    <m/>
    <m/>
    <n v="0"/>
    <n v="1"/>
    <n v="2.9625001776835398"/>
    <n v="0.40930960697044"/>
    <n v="1516.3462972263401"/>
    <m/>
    <n v="-1"/>
    <n v="-1"/>
    <n v="-1"/>
    <n v="-1"/>
    <n v="0"/>
    <m/>
    <m/>
    <s v="Banana River B"/>
    <n v="-1"/>
    <m/>
    <m/>
    <n v="641"/>
    <x v="6"/>
    <s v="Golf Course Pond Reuse"/>
    <x v="0"/>
    <m/>
    <n v="207.66713064609601"/>
    <n v="1.2298023496999999"/>
  </r>
  <r>
    <n v="1200000"/>
    <n v="2400000"/>
    <n v="2400000"/>
    <x v="0"/>
    <x v="1"/>
    <s v="BR3-5, BR-7"/>
    <s v="62-304.520 (10), F.A.C."/>
    <n v="0.59"/>
    <n v="0.64"/>
    <s v="Natural Lands"/>
    <n v="0.11696466491578"/>
    <n v="3027.8553604246499"/>
    <n v="5.9155498052560596"/>
    <n v="0.81731349217899996"/>
    <n v="0.69191030076439997"/>
    <n v="9.5596798743859998E-2"/>
    <n v="354.15208764552898"/>
    <n v="5100"/>
    <s v="Streams and waterways"/>
    <n v="5100"/>
    <s v="US Air Force                                  Brevard County"/>
    <s v="US Air Force"/>
    <m/>
    <m/>
    <s v="Natural Lands"/>
    <n v="0"/>
    <n v="1"/>
    <n v="0.69191030076439997"/>
    <n v="9.5596798743859998E-2"/>
    <n v="354.15208764552898"/>
    <m/>
    <n v="-1"/>
    <n v="-1"/>
    <n v="-1"/>
    <n v="-1"/>
    <n v="0"/>
    <m/>
    <m/>
    <s v="Banana River B"/>
    <n v="-1"/>
    <m/>
    <m/>
    <n v="641"/>
    <x v="6"/>
    <s v="Golf Course Pond Reuse"/>
    <x v="0"/>
    <m/>
    <n v="122.041310322271"/>
    <n v="0.28722797049999998"/>
  </r>
  <r>
    <n v="1200000"/>
    <n v="2400000"/>
    <n v="2400000"/>
    <x v="0"/>
    <x v="1"/>
    <s v="BR3-5, BR-7"/>
    <s v="62-304.520 (10), F.A.C."/>
    <n v="0.59"/>
    <n v="0.64"/>
    <s v="US Air Force"/>
    <n v="0.61776345366790997"/>
    <n v="3773.9653817995199"/>
    <n v="7.3731988077981399"/>
    <n v="1.01832683064889"/>
    <n v="4.5548927600855196"/>
    <n v="0.62908509986436001"/>
    <n v="2331.41788828362"/>
    <n v="1820"/>
    <s v="Golf Course"/>
    <n v="1820"/>
    <s v="US Air Force                                  Brevard County"/>
    <s v="US Air Force"/>
    <m/>
    <m/>
    <m/>
    <n v="0"/>
    <n v="1"/>
    <n v="4.5548927600855196"/>
    <n v="0.62908509986436001"/>
    <n v="2331.41788828362"/>
    <m/>
    <n v="-1"/>
    <n v="-1"/>
    <n v="-1"/>
    <n v="-1"/>
    <n v="0"/>
    <m/>
    <m/>
    <s v="Banana River B"/>
    <n v="-1"/>
    <m/>
    <m/>
    <n v="641"/>
    <x v="6"/>
    <s v="Golf Course Pond Reuse"/>
    <x v="0"/>
    <m/>
    <n v="200"/>
    <n v="1.8908498687999999"/>
  </r>
  <r>
    <n v="1200000"/>
    <n v="2400000"/>
    <n v="2400000"/>
    <x v="0"/>
    <x v="1"/>
    <s v="BR3-5, BR-7"/>
    <s v="62-304.520 (10), F.A.C."/>
    <n v="0.59"/>
    <n v="0.64"/>
    <s v="US Air Force"/>
    <n v="8.5494939777760001E-2"/>
    <n v="3127.6331205773699"/>
    <n v="5.9041432043307802"/>
    <n v="0.82831571943638005"/>
    <n v="0.50477436769356998"/>
    <n v="7.0816802550190003E-2"/>
    <n v="267.39680529071097"/>
    <n v="1820"/>
    <s v="Golf Course"/>
    <n v="1820"/>
    <s v="US Air Force                                  Brevard County"/>
    <s v="US Air Force"/>
    <m/>
    <m/>
    <m/>
    <n v="0"/>
    <n v="1"/>
    <n v="0.50477436769356998"/>
    <n v="7.0816802550190003E-2"/>
    <n v="267.39680529071001"/>
    <m/>
    <n v="-1"/>
    <n v="-1"/>
    <n v="-1"/>
    <n v="-1"/>
    <n v="0"/>
    <m/>
    <m/>
    <s v="Banana River B"/>
    <n v="-1"/>
    <m/>
    <m/>
    <n v="641"/>
    <x v="6"/>
    <s v="Golf Course Pond Reuse"/>
    <x v="0"/>
    <m/>
    <n v="111.22128592492"/>
    <n v="0.2168668332"/>
  </r>
  <r>
    <n v="1200000"/>
    <n v="2400000"/>
    <n v="2400000"/>
    <x v="0"/>
    <x v="1"/>
    <s v="BR3-5, BR-7"/>
    <s v="62-304.520 (10), F.A.C."/>
    <n v="0.59"/>
    <n v="0.64"/>
    <s v="Natural Lands"/>
    <n v="0.10892630167737"/>
    <n v="3127.6331205773699"/>
    <n v="5.9041432043307802"/>
    <n v="0.82831571943638005"/>
    <n v="0.64311648382136999"/>
    <n v="9.0225367939439999E-2"/>
    <n v="340.68150882816599"/>
    <n v="5100"/>
    <s v="Streams and waterways"/>
    <n v="5100"/>
    <s v="US Air Force                                  Brevard County"/>
    <s v="US Air Force"/>
    <m/>
    <m/>
    <s v="Natural Lands"/>
    <n v="0"/>
    <n v="1"/>
    <n v="0.64311648382136999"/>
    <n v="9.0225367939439999E-2"/>
    <n v="340.68150882816599"/>
    <m/>
    <n v="-1"/>
    <n v="-1"/>
    <n v="-1"/>
    <n v="-1"/>
    <n v="0"/>
    <m/>
    <m/>
    <s v="Banana River B"/>
    <n v="-1"/>
    <m/>
    <m/>
    <n v="641"/>
    <x v="6"/>
    <s v="Golf Course Pond Reuse"/>
    <x v="0"/>
    <m/>
    <n v="125.19777329947399"/>
    <n v="0.27630292690000002"/>
  </r>
  <r>
    <n v="1200000"/>
    <n v="2400000"/>
    <n v="2400000"/>
    <x v="0"/>
    <x v="1"/>
    <s v="BR3-5, BR-7"/>
    <s v="62-304.520 (10), F.A.C."/>
    <n v="0.59"/>
    <n v="0.64"/>
    <s v="US Air Force"/>
    <n v="0.42334221241989001"/>
    <n v="3127.6331205773699"/>
    <n v="5.9041432043307802"/>
    <n v="0.82831571943638005"/>
    <n v="2.4994730465652601"/>
    <n v="0.35066100924837001"/>
    <n v="1324.0591249029501"/>
    <n v="1460"/>
    <s v="Oil and Gas Storage(except industrial use or manufacturing)"/>
    <n v="1460"/>
    <s v="US Air Force                                  Brevard County"/>
    <s v="US Air Force"/>
    <m/>
    <m/>
    <m/>
    <n v="0"/>
    <n v="1"/>
    <n v="2.4994730465652601"/>
    <n v="0.35066100924837001"/>
    <n v="1324.0591249029501"/>
    <m/>
    <n v="-1"/>
    <n v="-1"/>
    <n v="-1"/>
    <n v="-1"/>
    <n v="0"/>
    <m/>
    <m/>
    <s v="Banana River B"/>
    <n v="-1"/>
    <m/>
    <m/>
    <n v="641"/>
    <x v="6"/>
    <s v="Golf Course Pond Reuse"/>
    <x v="0"/>
    <m/>
    <n v="169.786947401861"/>
    <n v="1.0738516828"/>
  </r>
  <r>
    <n v="1200000"/>
    <n v="2400000"/>
    <n v="2400000"/>
    <x v="0"/>
    <x v="1"/>
    <s v="BR3-5, BR-7"/>
    <s v="62-304.520 (10), F.A.C."/>
    <n v="0.59"/>
    <n v="0.64"/>
    <s v="US Air Force"/>
    <n v="0.61776345371394004"/>
    <n v="3846.8871877832598"/>
    <n v="8.0244148797914896"/>
    <n v="1.1270097964983501"/>
    <n v="4.9571902501735199"/>
    <n v="0.69622546425427001"/>
    <n v="2376.4663151728901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9571902501735199"/>
    <n v="0.69622546425427001"/>
    <n v="2376.4663151728901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0745001"/>
    <n v="1.9273854949"/>
  </r>
  <r>
    <n v="1200000"/>
    <n v="2400000"/>
    <n v="2400000"/>
    <x v="0"/>
    <x v="1"/>
    <s v="BR3-5, BR-7"/>
    <s v="62-304.520 (10), F.A.C."/>
    <n v="0.59"/>
    <n v="0.64"/>
    <s v="US Air Force"/>
    <n v="0.61776345327668003"/>
    <n v="3760.3866397611"/>
    <n v="7.3484286100244098"/>
    <n v="1.0350448743334399"/>
    <n v="4.5395906342858598"/>
    <n v="0.63941289586455996"/>
    <n v="2323.0294362343202"/>
    <n v="1820"/>
    <s v="Golf Course"/>
    <n v="1820"/>
    <s v="US Air Force                                  Brevard County"/>
    <s v="US Air Force"/>
    <m/>
    <m/>
    <m/>
    <n v="0"/>
    <n v="1"/>
    <n v="4.5395906342858598"/>
    <n v="0.63941289586455996"/>
    <n v="2323.0294362343202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3667001"/>
    <n v="1.8840465824999999"/>
  </r>
  <r>
    <n v="1200000"/>
    <n v="2400000"/>
    <n v="2400000"/>
    <x v="0"/>
    <x v="1"/>
    <s v="BR3-5, BR-7"/>
    <s v="62-304.520 (10), F.A.C."/>
    <n v="0.59"/>
    <n v="0.64"/>
    <s v="US Air Force"/>
    <n v="0.17694023655839999"/>
    <n v="2782.3544546316398"/>
    <n v="5.2989390575090196"/>
    <n v="0.74042257289586"/>
    <n v="0.93759553034420995"/>
    <n v="0.13101054520137001"/>
    <n v="492.31045539185197"/>
    <n v="1820"/>
    <s v="Golf Course"/>
    <n v="1820"/>
    <s v="US Air Force                                  Brevard County"/>
    <s v="US Air Force"/>
    <m/>
    <m/>
    <m/>
    <n v="0"/>
    <n v="1"/>
    <n v="0.93759553034420995"/>
    <n v="0.13101054520137001"/>
    <n v="492.31045539185197"/>
    <m/>
    <n v="-1"/>
    <n v="-1"/>
    <n v="-1"/>
    <n v="-1"/>
    <n v="0"/>
    <m/>
    <m/>
    <s v="Banana River B"/>
    <n v="-1"/>
    <m/>
    <m/>
    <n v="641"/>
    <x v="6"/>
    <s v="Golf Course Pond Reuse"/>
    <x v="0"/>
    <m/>
    <n v="128.513993212945"/>
    <n v="0.3992785526"/>
  </r>
  <r>
    <n v="1200000"/>
    <n v="2400000"/>
    <n v="2400000"/>
    <x v="0"/>
    <x v="1"/>
    <s v="BR3-5, BR-7"/>
    <s v="62-304.520 (10), F.A.C."/>
    <n v="0.59"/>
    <n v="0.64"/>
    <s v="Natural Lands"/>
    <n v="0.1596554489475"/>
    <n v="2782.3544546316398"/>
    <n v="5.2989390575090196"/>
    <n v="0.74042257289586"/>
    <n v="0.84600449417209"/>
    <n v="0.11821249828655001"/>
    <n v="444.21804958531601"/>
    <n v="5100"/>
    <s v="Streams and waterways"/>
    <n v="5100"/>
    <s v="US Air Force                                  Brevard County"/>
    <s v="US Air Force"/>
    <m/>
    <m/>
    <s v="Natural Lands"/>
    <n v="0"/>
    <n v="1"/>
    <n v="0.84600449417209"/>
    <n v="0.11821249828655001"/>
    <n v="444.21804958531601"/>
    <m/>
    <n v="-1"/>
    <n v="-1"/>
    <n v="-1"/>
    <n v="-1"/>
    <n v="0"/>
    <m/>
    <m/>
    <s v="Banana River B"/>
    <n v="-1"/>
    <m/>
    <m/>
    <n v="641"/>
    <x v="6"/>
    <s v="Golf Course Pond Reuse"/>
    <x v="0"/>
    <m/>
    <n v="125.88078185045001"/>
    <n v="0.36027416839999998"/>
  </r>
  <r>
    <n v="1200000"/>
    <n v="2400000"/>
    <n v="2400000"/>
    <x v="0"/>
    <x v="1"/>
    <s v="BR3-5, BR-7"/>
    <s v="62-304.520 (10), F.A.C."/>
    <n v="0.59"/>
    <n v="0.64"/>
    <s v="US Air Force"/>
    <n v="0.28116776790885001"/>
    <n v="2782.3544546316398"/>
    <n v="5.2989390575090196"/>
    <n v="0.74042257289586"/>
    <n v="1.4898908670848401"/>
    <n v="0.20818296213046"/>
    <n v="782.30839154003002"/>
    <n v="1460"/>
    <s v="Oil and Gas Storage(except industrial use or manufacturing)"/>
    <n v="1460"/>
    <s v="US Air Force                                  Brevard County"/>
    <s v="US Air Force"/>
    <m/>
    <m/>
    <m/>
    <n v="0"/>
    <n v="1"/>
    <n v="1.4898908670848401"/>
    <n v="0.20818296213046"/>
    <n v="782.30839154003002"/>
    <m/>
    <n v="-1"/>
    <n v="-1"/>
    <n v="-1"/>
    <n v="-1"/>
    <n v="0"/>
    <m/>
    <m/>
    <s v="Banana River B"/>
    <n v="-1"/>
    <m/>
    <m/>
    <n v="641"/>
    <x v="6"/>
    <s v="Golf Course Pond Reuse"/>
    <x v="0"/>
    <m/>
    <n v="145.91546624215101"/>
    <n v="0.63447558110000002"/>
  </r>
  <r>
    <n v="1200000"/>
    <n v="2400000"/>
    <n v="2400000"/>
    <x v="0"/>
    <x v="1"/>
    <s v="BR3-5, BR-7"/>
    <s v="62-304.520 (10), F.A.C."/>
    <n v="0.59"/>
    <n v="0.64"/>
    <s v="US Air Force"/>
    <n v="2.7505731763849999E-2"/>
    <n v="3850.2606109476401"/>
    <n v="8.0211886815189608"/>
    <n v="1.12421746820406"/>
    <n v="0.22062866430108999"/>
    <n v="3.0922424124649999E-2"/>
    <n v="105.90423558564299"/>
    <n v="8140"/>
    <s v="Roads and Highways"/>
    <n v="8140"/>
    <s v="US Air Force                                  Brevard County"/>
    <s v="US Air Force"/>
    <m/>
    <m/>
    <m/>
    <n v="0"/>
    <n v="1"/>
    <n v="0.22062866430108999"/>
    <n v="3.0922424124649999E-2"/>
    <n v="105.904235585641"/>
    <m/>
    <n v="-1"/>
    <n v="-1"/>
    <n v="-1"/>
    <n v="-1"/>
    <n v="0"/>
    <m/>
    <m/>
    <s v="Banana River B"/>
    <n v="-1"/>
    <m/>
    <m/>
    <n v="641"/>
    <x v="6"/>
    <s v="Golf Course Pond Reuse"/>
    <x v="0"/>
    <m/>
    <n v="104.849188286204"/>
    <n v="8.5891513000000003E-2"/>
  </r>
  <r>
    <n v="1200000"/>
    <n v="2400000"/>
    <n v="2400000"/>
    <x v="0"/>
    <x v="1"/>
    <s v="BR3-5, BR-7"/>
    <s v="62-304.520 (10), F.A.C."/>
    <n v="0.59"/>
    <n v="0.64"/>
    <s v="FDOT District 5"/>
    <n v="3.7261797401600002E-3"/>
    <n v="3850.2606109476401"/>
    <n v="8.0211886815189608"/>
    <n v="1.12421746820406"/>
    <n v="2.988839075711E-2"/>
    <n v="4.18903635356E-3"/>
    <n v="14.346763082868399"/>
    <n v="8140"/>
    <s v="Roads and Highways"/>
    <n v="8140"/>
    <s v="FDOT District 5          US Air Force                                  Brevard County"/>
    <s v="FDOT District 5"/>
    <m/>
    <m/>
    <m/>
    <n v="0"/>
    <n v="1"/>
    <n v="2.988839075711E-2"/>
    <n v="4.18903635356E-3"/>
    <n v="14.346763082869099"/>
    <m/>
    <n v="-1"/>
    <n v="-1"/>
    <n v="-1"/>
    <n v="-1"/>
    <n v="0"/>
    <m/>
    <m/>
    <s v="Banana River B"/>
    <n v="-1"/>
    <m/>
    <m/>
    <n v="641"/>
    <x v="6"/>
    <s v="Golf Course Pond Reuse"/>
    <x v="0"/>
    <m/>
    <n v="102.001592452629"/>
    <n v="1.16356554E-2"/>
  </r>
  <r>
    <n v="1200000"/>
    <n v="2400000"/>
    <n v="2400000"/>
    <x v="0"/>
    <x v="1"/>
    <s v="BR3-5, BR-7"/>
    <s v="62-304.520 (10), F.A.C."/>
    <n v="0.59"/>
    <n v="0.64"/>
    <s v="US Air Force"/>
    <n v="0.47279954232077998"/>
    <n v="3850.2606109476401"/>
    <n v="8.0211886815189608"/>
    <n v="1.12421746820406"/>
    <n v="3.7924143374908099"/>
    <n v="0.53152950443590996"/>
    <n v="1820.4014546717799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3.7924143374908099"/>
    <n v="0.53152950443590996"/>
    <n v="1820.4014546717799"/>
    <m/>
    <n v="-1"/>
    <n v="-1"/>
    <n v="-1"/>
    <n v="-1"/>
    <n v="0"/>
    <m/>
    <m/>
    <s v="Banana River B"/>
    <n v="-1"/>
    <m/>
    <m/>
    <n v="641"/>
    <x v="6"/>
    <s v="Golf Course Pond Reuse"/>
    <x v="0"/>
    <m/>
    <n v="178.194002300232"/>
    <n v="1.4764002064999999"/>
  </r>
  <r>
    <n v="1200000"/>
    <n v="2400000"/>
    <n v="2400000"/>
    <x v="0"/>
    <x v="1"/>
    <s v="BR3-5, BR-7"/>
    <s v="62-304.520 (10), F.A.C."/>
    <n v="0.59"/>
    <n v="0.64"/>
    <s v="US Air Force"/>
    <n v="0.61776345378298003"/>
    <n v="3773.96538137775"/>
    <n v="7.3731988069741297"/>
    <n v="1.0183268305350901"/>
    <n v="4.5548927604248899"/>
    <n v="0.62908509991122996"/>
    <n v="2331.4178884573198"/>
    <n v="1820"/>
    <s v="Golf Course"/>
    <n v="1820"/>
    <s v="US Air Force                                  Brevard County"/>
    <s v="US Air Force"/>
    <m/>
    <m/>
    <m/>
    <n v="0"/>
    <n v="1"/>
    <n v="4.5548927604248899"/>
    <n v="0.62908509991122996"/>
    <n v="2331.4178884573198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8626"/>
    <n v="1.890849869"/>
  </r>
  <r>
    <n v="1200000"/>
    <n v="2400000"/>
    <n v="2400000"/>
    <x v="0"/>
    <x v="1"/>
    <s v="BR3-5, BR-7"/>
    <s v="62-304.520 (10), F.A.C."/>
    <n v="0.59"/>
    <n v="0.64"/>
    <s v="US Air Force"/>
    <n v="0.61776345369092001"/>
    <n v="3839.72791526528"/>
    <n v="7.20077630508771"/>
    <n v="1.0132699422154201"/>
    <n v="4.44837643948678"/>
    <n v="0.62596113902420003"/>
    <n v="2372.0435781677402"/>
    <n v="1460"/>
    <s v="Oil and Gas Storage(except industrial use or manufacturing)"/>
    <n v="1460"/>
    <s v="US Air Force                                  Brevard County"/>
    <s v="US Air Force"/>
    <m/>
    <m/>
    <m/>
    <n v="0"/>
    <n v="1"/>
    <n v="4.44837643948678"/>
    <n v="0.62596113902420003"/>
    <n v="2372.0435781677402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0372501"/>
    <n v="1.9237985224"/>
  </r>
  <r>
    <n v="1200000"/>
    <n v="2400000"/>
    <n v="2400000"/>
    <x v="0"/>
    <x v="1"/>
    <s v="BR3-5, BR-7"/>
    <s v="62-304.520 (10), F.A.C."/>
    <n v="0.59"/>
    <n v="0.64"/>
    <s v="US Air Force"/>
    <n v="0.61776345369092001"/>
    <n v="3774.3470548773798"/>
    <n v="7.3739444706587403"/>
    <n v="1.0184296770449199"/>
    <n v="4.55535340351926"/>
    <n v="0.62914863463259996"/>
    <n v="2331.65367204923"/>
    <n v="1820"/>
    <s v="Golf Course"/>
    <n v="1820"/>
    <s v="US Air Force                                  Brevard County"/>
    <s v="US Air Force"/>
    <m/>
    <m/>
    <m/>
    <n v="0"/>
    <n v="1"/>
    <n v="4.55535340351926"/>
    <n v="0.62914863463259996"/>
    <n v="2331.65367204923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0372501"/>
    <n v="1.8910410966"/>
  </r>
  <r>
    <n v="1200000"/>
    <n v="2400000"/>
    <n v="2400000"/>
    <x v="0"/>
    <x v="1"/>
    <s v="BR3-5, BR-7"/>
    <s v="62-304.520 (10), F.A.C."/>
    <n v="0.59"/>
    <n v="0.64"/>
    <s v="US Air Force"/>
    <n v="1.53604175473E-3"/>
    <n v="692.730414807545"/>
    <n v="0"/>
    <n v="0"/>
    <n v="0"/>
    <n v="0"/>
    <n v="1.0640628419220499"/>
    <n v="1820"/>
    <s v="Golf Course"/>
    <n v="1820"/>
    <s v="US Air Force                                  Brevard County"/>
    <s v="US Air Force"/>
    <m/>
    <m/>
    <m/>
    <n v="0"/>
    <n v="1"/>
    <n v="0"/>
    <n v="0"/>
    <n v="15.6649088253178"/>
    <m/>
    <n v="-1"/>
    <n v="-1"/>
    <n v="-1"/>
    <n v="-1"/>
    <n v="0"/>
    <m/>
    <m/>
    <s v="Banana River B"/>
    <n v="-1"/>
    <m/>
    <m/>
    <n v="641"/>
    <x v="6"/>
    <s v="Golf Course Pond Reuse"/>
    <x v="0"/>
    <m/>
    <n v="24.299365985645402"/>
    <n v="1.27047111E-2"/>
  </r>
  <r>
    <n v="1200000"/>
    <n v="2400000"/>
    <n v="2400000"/>
    <x v="0"/>
    <x v="1"/>
    <s v="BR3-5, BR-7"/>
    <s v="62-304.520 (10), F.A.C."/>
    <n v="0.59"/>
    <n v="0.64"/>
    <s v="Natural Lands"/>
    <n v="0.59446905669512995"/>
    <n v="692.730414807545"/>
    <n v="0"/>
    <n v="0"/>
    <n v="0"/>
    <n v="0"/>
    <n v="411.80679623467302"/>
    <n v="5300"/>
    <s v="Reservoirs"/>
    <n v="5300"/>
    <s v="US Air Force                                  Brevard County"/>
    <s v="US Air Force"/>
    <m/>
    <m/>
    <s v="Natural Lands"/>
    <n v="0"/>
    <n v="1"/>
    <n v="0"/>
    <n v="0"/>
    <n v="412.27862473482401"/>
    <m/>
    <n v="-1"/>
    <n v="-1"/>
    <n v="-1"/>
    <n v="-1"/>
    <n v="0"/>
    <m/>
    <m/>
    <s v="Banana River B"/>
    <n v="-1"/>
    <m/>
    <m/>
    <n v="641"/>
    <x v="6"/>
    <s v="Golf Course Pond Reuse"/>
    <x v="0"/>
    <m/>
    <n v="192.98378510030099"/>
    <n v="0.33437033640000002"/>
  </r>
  <r>
    <n v="1200000"/>
    <n v="2400000"/>
    <n v="2400000"/>
    <x v="0"/>
    <x v="1"/>
    <s v="BR3-5, BR-7"/>
    <s v="62-304.520 (10), F.A.C."/>
    <n v="0.59"/>
    <n v="0.64"/>
    <s v="Natural Lands"/>
    <n v="8.5521417774140004E-2"/>
    <n v="3287.3104208685399"/>
    <n v="6.1630229889972101"/>
    <n v="0.86737516215712995"/>
    <n v="0.52707046379371003"/>
    <n v="7.4179153609760004E-2"/>
    <n v="281.13544785640897"/>
    <n v="5100"/>
    <s v="Streams and waterways"/>
    <n v="5100"/>
    <s v="US Air Force                                  Brevard County"/>
    <s v="US Air Force"/>
    <m/>
    <m/>
    <s v="Natural Lands"/>
    <n v="0"/>
    <n v="1"/>
    <n v="0.52707046379371003"/>
    <n v="7.4179153609760004E-2"/>
    <n v="281.13544785640801"/>
    <m/>
    <n v="-1"/>
    <n v="-1"/>
    <n v="-1"/>
    <n v="-1"/>
    <n v="0"/>
    <m/>
    <m/>
    <s v="Banana River B"/>
    <n v="-1"/>
    <m/>
    <m/>
    <n v="641"/>
    <x v="6"/>
    <s v="Golf Course Pond Reuse"/>
    <x v="0"/>
    <m/>
    <n v="109.730821941933"/>
    <n v="0.2280092846"/>
  </r>
  <r>
    <n v="1200000"/>
    <n v="2400000"/>
    <n v="2400000"/>
    <x v="0"/>
    <x v="1"/>
    <s v="BR3-5, BR-7"/>
    <s v="62-304.520 (10), F.A.C."/>
    <n v="0.59"/>
    <n v="0.64"/>
    <s v="US Air Force"/>
    <n v="0.51090387878822996"/>
    <n v="3287.3104208685399"/>
    <n v="6.1630229889972101"/>
    <n v="0.86737516215712995"/>
    <n v="3.1487123501397498"/>
    <n v="0.44314533471064999"/>
    <n v="1679.49964480273"/>
    <n v="1460"/>
    <s v="Oil and Gas Storage(except industrial use or manufacturing)"/>
    <n v="1460"/>
    <s v="US Air Force                                  Brevard County"/>
    <s v="US Air Force"/>
    <m/>
    <m/>
    <m/>
    <n v="0"/>
    <n v="1"/>
    <n v="3.1487123501397498"/>
    <n v="0.44314533471064999"/>
    <n v="1749.64479124482"/>
    <m/>
    <n v="-1"/>
    <n v="-1"/>
    <n v="-1"/>
    <n v="-1"/>
    <n v="0"/>
    <m/>
    <m/>
    <s v="Banana River B"/>
    <n v="-1"/>
    <m/>
    <m/>
    <n v="641"/>
    <x v="6"/>
    <s v="Golf Course Pond Reuse"/>
    <x v="0"/>
    <m/>
    <n v="238.23337667296099"/>
    <n v="1.4190144292"/>
  </r>
  <r>
    <n v="1200000"/>
    <n v="2400000"/>
    <n v="2400000"/>
    <x v="0"/>
    <x v="1"/>
    <s v="BR3-5, BR-7"/>
    <s v="62-304.520 (10), F.A.C."/>
    <n v="0.59"/>
    <n v="0.64"/>
    <s v="US Air Force"/>
    <n v="0.1031024998607"/>
    <n v="3844.13360853834"/>
    <n v="7.4168875578141096"/>
    <n v="1.0543402294672599"/>
    <n v="0.76469964839640003"/>
    <n v="0.10870511336178"/>
    <n v="396.33978483886"/>
    <n v="1460"/>
    <s v="Oil and Gas Storage(except industrial use or manufacturing)"/>
    <n v="1460"/>
    <s v="US Air Force                                  Brevard County"/>
    <s v="US Air Force"/>
    <m/>
    <m/>
    <m/>
    <n v="0"/>
    <n v="1"/>
    <n v="0.76469964839640003"/>
    <n v="0.10870511336178"/>
    <n v="2374.7652528675999"/>
    <m/>
    <n v="-1"/>
    <n v="-1"/>
    <n v="-1"/>
    <n v="-1"/>
    <n v="0"/>
    <m/>
    <m/>
    <s v="Banana River B"/>
    <n v="-1"/>
    <m/>
    <m/>
    <n v="641"/>
    <x v="6"/>
    <s v="Golf Course Pond Reuse"/>
    <x v="0"/>
    <m/>
    <n v="101.315754354387"/>
    <n v="1.9260058822999999"/>
  </r>
  <r>
    <n v="1200000"/>
    <n v="2400000"/>
    <n v="2400000"/>
    <x v="0"/>
    <x v="1"/>
    <s v="BR3-5, BR-7"/>
    <s v="62-304.520 (10), F.A.C."/>
    <n v="0.59"/>
    <n v="0.64"/>
    <s v="US Air Force"/>
    <n v="0.48523660728966"/>
    <n v="2930.3086023245401"/>
    <n v="5.72494837852076"/>
    <n v="0.79071137061779995"/>
    <n v="2.7779545281018598"/>
    <n v="0.38368210282394"/>
    <n v="1421.89300450366"/>
    <n v="1820"/>
    <s v="Golf Course"/>
    <n v="1820"/>
    <s v="US Air Force                                  Brevard County"/>
    <s v="US Air Force"/>
    <m/>
    <m/>
    <m/>
    <n v="0"/>
    <n v="1"/>
    <n v="2.7779545281018598"/>
    <n v="0.38368210282394"/>
    <n v="1421.89300450366"/>
    <m/>
    <n v="-1"/>
    <n v="-1"/>
    <n v="-1"/>
    <n v="-1"/>
    <n v="0"/>
    <m/>
    <m/>
    <s v="Banana River B"/>
    <n v="-1"/>
    <m/>
    <m/>
    <n v="641"/>
    <x v="6"/>
    <s v="Golf Course Pond Reuse"/>
    <x v="0"/>
    <m/>
    <n v="186.567181579627"/>
    <n v="1.1531978949999999"/>
  </r>
  <r>
    <n v="1200000"/>
    <n v="2400000"/>
    <n v="2400000"/>
    <x v="0"/>
    <x v="1"/>
    <s v="BR3-5, BR-7"/>
    <s v="62-304.520 (10), F.A.C."/>
    <n v="0.59"/>
    <n v="0.64"/>
    <s v="Natural Lands"/>
    <n v="0.13252684626318001"/>
    <n v="2930.3086023245401"/>
    <n v="5.72494837852076"/>
    <n v="0.79071137061779995"/>
    <n v="0.75870935362489"/>
    <n v="0.10479048425241"/>
    <n v="388.34455764395301"/>
    <n v="5100"/>
    <s v="Streams and waterways"/>
    <n v="5100"/>
    <s v="US Air Force                                  Brevard County"/>
    <s v="US Air Force"/>
    <m/>
    <m/>
    <s v="Natural Lands"/>
    <n v="0"/>
    <n v="1"/>
    <n v="0.75870935362489"/>
    <n v="0.10479048425241"/>
    <n v="388.34455764395301"/>
    <m/>
    <n v="-1"/>
    <n v="-1"/>
    <n v="-1"/>
    <n v="-1"/>
    <n v="0"/>
    <m/>
    <m/>
    <s v="Banana River B"/>
    <n v="-1"/>
    <m/>
    <m/>
    <n v="641"/>
    <x v="6"/>
    <s v="Golf Course Pond Reuse"/>
    <x v="0"/>
    <m/>
    <n v="99.755229506500697"/>
    <n v="0.31495908969999997"/>
  </r>
  <r>
    <n v="1200000"/>
    <n v="2400000"/>
    <n v="2400000"/>
    <x v="0"/>
    <x v="1"/>
    <s v="BR3-5, BR-7"/>
    <s v="62-304.520 (10), F.A.C."/>
    <n v="0.59"/>
    <n v="0.64"/>
    <s v="US Air Force"/>
    <n v="0.61776345359886997"/>
    <n v="3762.9713894811998"/>
    <n v="7.3524534948975004"/>
    <n v="1.02386334165277"/>
    <n v="4.5420770634329797"/>
    <n v="0.63250535395270002"/>
    <n v="2324.6262013596602"/>
    <n v="1820"/>
    <s v="Golf Course"/>
    <n v="1820"/>
    <s v="US Air Force                                  Brevard County"/>
    <s v="US Air Force"/>
    <m/>
    <m/>
    <m/>
    <n v="0"/>
    <n v="1"/>
    <n v="4.5420770634329797"/>
    <n v="0.63250535395270002"/>
    <n v="2324.6262013596602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8882399"/>
    <n v="1.8853416069"/>
  </r>
  <r>
    <n v="1200000"/>
    <n v="2400000"/>
    <n v="2400000"/>
    <x v="0"/>
    <x v="1"/>
    <s v="BR3-5, BR-7"/>
    <s v="62-304.520 (10), F.A.C."/>
    <n v="0.59"/>
    <n v="0.64"/>
    <s v="US Air Force"/>
    <n v="0.29398787148467997"/>
    <n v="1682.8084678365001"/>
    <n v="3.2877123083770101"/>
    <n v="0.45416655613937001"/>
    <n v="0.96654754359376005"/>
    <n v="0.13351945913894001"/>
    <n v="494.72527957566098"/>
    <n v="1820"/>
    <s v="Golf Course"/>
    <n v="1820"/>
    <s v="US Air Force                                  Brevard County"/>
    <s v="US Air Force"/>
    <m/>
    <m/>
    <m/>
    <n v="0"/>
    <n v="1"/>
    <n v="0.96654754359376005"/>
    <n v="0.13351945913894001"/>
    <n v="494.72527957566098"/>
    <m/>
    <n v="-1"/>
    <n v="-1"/>
    <n v="-1"/>
    <n v="-1"/>
    <n v="0"/>
    <m/>
    <m/>
    <s v="Banana River B"/>
    <n v="-1"/>
    <m/>
    <m/>
    <n v="641"/>
    <x v="6"/>
    <s v="Golf Course Pond Reuse"/>
    <x v="0"/>
    <m/>
    <n v="261.70044660411401"/>
    <n v="0.4012370475"/>
  </r>
  <r>
    <n v="1200000"/>
    <n v="2400000"/>
    <n v="2400000"/>
    <x v="0"/>
    <x v="1"/>
    <s v="BR3-5, BR-7"/>
    <s v="62-304.520 (10), F.A.C."/>
    <n v="0.59"/>
    <n v="0.64"/>
    <s v="Natural Lands"/>
    <n v="0.32377558227528003"/>
    <n v="1682.8084678365001"/>
    <n v="3.2877123083770101"/>
    <n v="0.45416655613937001"/>
    <n v="1.0644809669983699"/>
    <n v="0.14704804116397999"/>
    <n v="544.85229153153603"/>
    <n v="5100"/>
    <s v="Streams and waterways"/>
    <n v="5100"/>
    <s v="US Air Force                                  Brevard County"/>
    <s v="US Air Force"/>
    <m/>
    <m/>
    <s v="Natural Lands"/>
    <n v="0"/>
    <n v="1"/>
    <n v="1.0644809669983699"/>
    <n v="0.14704804116397999"/>
    <n v="544.85229153153603"/>
    <m/>
    <n v="-1"/>
    <n v="-1"/>
    <n v="-1"/>
    <n v="-1"/>
    <n v="0"/>
    <m/>
    <m/>
    <s v="Banana River B"/>
    <n v="-1"/>
    <m/>
    <m/>
    <n v="641"/>
    <x v="6"/>
    <s v="Golf Course Pond Reuse"/>
    <x v="0"/>
    <m/>
    <n v="180.70785468659901"/>
    <n v="0.4418915584"/>
  </r>
  <r>
    <n v="1200000"/>
    <n v="2400000"/>
    <n v="2400000"/>
    <x v="0"/>
    <x v="1"/>
    <s v="BR3-5, BR-7"/>
    <s v="62-304.520 (10), F.A.C."/>
    <n v="0.59"/>
    <n v="0.64"/>
    <s v="US Air Force"/>
    <n v="0.55111313045016996"/>
    <n v="3846.1253458722699"/>
    <n v="8.0228476031784304"/>
    <n v="1.1267905649735199"/>
    <n v="4.42149665771238"/>
    <n v="0.62098907562427996"/>
    <n v="2119.65017946744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42149665771238"/>
    <n v="0.62098907562427996"/>
    <n v="2375.9956766402101"/>
    <m/>
    <n v="-1"/>
    <n v="-1"/>
    <n v="-1"/>
    <n v="-1"/>
    <n v="0"/>
    <m/>
    <m/>
    <s v="Banana River B"/>
    <n v="-1"/>
    <m/>
    <m/>
    <n v="641"/>
    <x v="6"/>
    <s v="Golf Course Pond Reuse"/>
    <x v="0"/>
    <m/>
    <n v="190.49092098100601"/>
    <n v="1.9270037928999999"/>
  </r>
  <r>
    <n v="1200000"/>
    <n v="2400000"/>
    <n v="2400000"/>
    <x v="0"/>
    <x v="1"/>
    <s v="BR3-5, BR-7"/>
    <s v="62-304.520 (10), F.A.C."/>
    <n v="0.59"/>
    <n v="0.64"/>
    <s v="US Air Force"/>
    <n v="0.27763809835616998"/>
    <n v="1575.04223896486"/>
    <n v="3.0771698969199299"/>
    <n v="0.42509437894008001"/>
    <n v="0.85433959849969998"/>
    <n v="0.11802239499082"/>
    <n v="437.29173205685299"/>
    <n v="1820"/>
    <s v="Golf Course"/>
    <n v="1820"/>
    <s v="US Air Force                                  Brevard County"/>
    <s v="US Air Force"/>
    <m/>
    <m/>
    <m/>
    <n v="0"/>
    <n v="1"/>
    <n v="0.85433959849969998"/>
    <n v="0.11802239499082"/>
    <n v="437.29173205685299"/>
    <m/>
    <n v="-1"/>
    <n v="-1"/>
    <n v="-1"/>
    <n v="-1"/>
    <n v="0"/>
    <m/>
    <m/>
    <s v="Banana River B"/>
    <n v="-1"/>
    <m/>
    <m/>
    <n v="641"/>
    <x v="6"/>
    <s v="Golf Course Pond Reuse"/>
    <x v="0"/>
    <m/>
    <n v="146.21794327604499"/>
    <n v="0.35465671700000001"/>
  </r>
  <r>
    <n v="1200000"/>
    <n v="2400000"/>
    <n v="2400000"/>
    <x v="0"/>
    <x v="1"/>
    <s v="BR3-5, BR-7"/>
    <s v="62-304.520 (10), F.A.C."/>
    <n v="0.59"/>
    <n v="0.64"/>
    <s v="Natural Lands"/>
    <n v="0.34012535531173999"/>
    <n v="1575.04223896486"/>
    <n v="3.0771698969199299"/>
    <n v="0.42509437894008001"/>
    <n v="1.0466235045444801"/>
    <n v="0.14458537667801"/>
    <n v="535.71180115892503"/>
    <n v="5100"/>
    <s v="Streams and waterways"/>
    <n v="5100"/>
    <s v="US Air Force                                  Brevard County"/>
    <s v="US Air Force"/>
    <m/>
    <m/>
    <s v="Natural Lands"/>
    <n v="0"/>
    <n v="1"/>
    <n v="1.0466235045444801"/>
    <n v="0.14458537667801"/>
    <n v="535.71180115892503"/>
    <m/>
    <n v="-1"/>
    <n v="-1"/>
    <n v="-1"/>
    <n v="-1"/>
    <n v="0"/>
    <m/>
    <m/>
    <s v="Banana River B"/>
    <n v="-1"/>
    <m/>
    <m/>
    <n v="641"/>
    <x v="6"/>
    <s v="Golf Course Pond Reuse"/>
    <x v="0"/>
    <m/>
    <n v="160.42033873009501"/>
    <n v="0.43447834639999999"/>
  </r>
  <r>
    <n v="1200000"/>
    <n v="2400000"/>
    <n v="2400000"/>
    <x v="0"/>
    <x v="1"/>
    <s v="BR3-5, BR-7"/>
    <s v="62-304.520 (10), F.A.C."/>
    <n v="0.59"/>
    <n v="0.64"/>
    <s v="US Air Force"/>
    <n v="0.26722396249158997"/>
    <n v="1506.24557560007"/>
    <n v="2.94285686782727"/>
    <n v="0.40763275471026"/>
    <n v="0.78640187326640998"/>
    <n v="0.10892923995504"/>
    <n v="402.504911197284"/>
    <n v="1820"/>
    <s v="Golf Course"/>
    <n v="1820"/>
    <s v="US Air Force                                  Brevard County"/>
    <s v="US Air Force"/>
    <m/>
    <m/>
    <m/>
    <n v="0"/>
    <n v="1"/>
    <n v="0.78640187326640998"/>
    <n v="0.10892923995504"/>
    <n v="402.504911197284"/>
    <m/>
    <n v="-1"/>
    <n v="-1"/>
    <n v="-1"/>
    <n v="-1"/>
    <n v="0"/>
    <m/>
    <m/>
    <s v="Banana River B"/>
    <n v="-1"/>
    <m/>
    <m/>
    <n v="641"/>
    <x v="6"/>
    <s v="Golf Course Pond Reuse"/>
    <x v="0"/>
    <m/>
    <n v="203.55417482807201"/>
    <n v="0.32644356140000003"/>
  </r>
  <r>
    <n v="1200000"/>
    <n v="2400000"/>
    <n v="2400000"/>
    <x v="0"/>
    <x v="1"/>
    <s v="BR3-5, BR-7"/>
    <s v="62-304.520 (10), F.A.C."/>
    <n v="0.59"/>
    <n v="0.64"/>
    <s v="Natural Lands"/>
    <n v="0.35053949124535"/>
    <n v="1506.24557560007"/>
    <n v="2.94285686782727"/>
    <n v="0.40763275471026"/>
    <n v="1.03158754925608"/>
    <n v="0.14289137845107999"/>
    <n v="527.99855776142203"/>
    <n v="5100"/>
    <s v="Streams and waterways"/>
    <n v="5100"/>
    <s v="US Air Force                                  Brevard County"/>
    <s v="US Air Force"/>
    <m/>
    <m/>
    <s v="Natural Lands"/>
    <n v="0"/>
    <n v="1"/>
    <n v="1.03158754925608"/>
    <n v="0.14289137845107999"/>
    <n v="527.99855776142203"/>
    <m/>
    <n v="-1"/>
    <n v="-1"/>
    <n v="-1"/>
    <n v="-1"/>
    <n v="0"/>
    <m/>
    <m/>
    <s v="Banana River B"/>
    <n v="-1"/>
    <m/>
    <m/>
    <n v="641"/>
    <x v="6"/>
    <s v="Golf Course Pond Reuse"/>
    <x v="0"/>
    <m/>
    <n v="171.37465325622699"/>
    <n v="0.42822267460000002"/>
  </r>
  <r>
    <n v="1200000"/>
    <n v="2400000"/>
    <n v="2400000"/>
    <x v="0"/>
    <x v="1"/>
    <s v="BR3-5, BR-7"/>
    <s v="62-304.520 (10), F.A.C."/>
    <n v="0.59"/>
    <n v="0.64"/>
    <s v="US Air Force"/>
    <n v="0.10205752598305"/>
    <n v="3405.9139561263601"/>
    <n v="7.8701920709848103"/>
    <n v="0.94589523511201001"/>
    <n v="0.80321233177615003"/>
    <n v="9.6535727534690002E-2"/>
    <n v="347.59915207341197"/>
    <n v="8140"/>
    <s v="Roads and Highways"/>
    <n v="8140"/>
    <s v="US Air Force                                  Brevard County"/>
    <s v="US Air Force"/>
    <m/>
    <m/>
    <m/>
    <n v="0"/>
    <n v="1"/>
    <n v="0.80321233177615003"/>
    <n v="9.6535727534690002E-2"/>
    <n v="779.25265229809202"/>
    <m/>
    <n v="-1"/>
    <n v="-1"/>
    <n v="-1"/>
    <n v="-1"/>
    <n v="0"/>
    <m/>
    <m/>
    <s v="Banana River B"/>
    <n v="-1"/>
    <m/>
    <m/>
    <n v="641"/>
    <x v="6"/>
    <s v="Golf Course Pond Reuse"/>
    <x v="0"/>
    <m/>
    <n v="116.520519434048"/>
    <n v="0.63199728489999996"/>
  </r>
  <r>
    <n v="1200000"/>
    <n v="2400000"/>
    <n v="2400000"/>
    <x v="0"/>
    <x v="1"/>
    <s v="BR3-5, BR-7"/>
    <s v="62-304.520 (10), F.A.C."/>
    <n v="0.59"/>
    <n v="0.64"/>
    <s v="US Air Force"/>
    <n v="0.54274055925947995"/>
    <n v="3297.3605971771099"/>
    <n v="6.4421355342027402"/>
    <n v="0.89065004003697001"/>
    <n v="3.4964082426586001"/>
    <n v="0.48339190083415001"/>
    <n v="1789.6113345920901"/>
    <n v="1820"/>
    <s v="Golf Course"/>
    <n v="1820"/>
    <s v="US Air Force                                  Brevard County"/>
    <s v="US Air Force"/>
    <m/>
    <m/>
    <m/>
    <n v="0"/>
    <n v="1"/>
    <n v="3.4964082426586001"/>
    <n v="0.48339190083415001"/>
    <n v="1789.6113345920901"/>
    <m/>
    <n v="-1"/>
    <n v="-1"/>
    <n v="-1"/>
    <n v="-1"/>
    <n v="0"/>
    <m/>
    <m/>
    <s v="Banana River B"/>
    <n v="-1"/>
    <m/>
    <m/>
    <n v="641"/>
    <x v="6"/>
    <s v="Golf Course Pond Reuse"/>
    <x v="0"/>
    <m/>
    <n v="183.15167414022801"/>
    <n v="1.4514284952000001"/>
  </r>
  <r>
    <n v="1200000"/>
    <n v="2400000"/>
    <n v="2400000"/>
    <x v="0"/>
    <x v="1"/>
    <s v="BR3-5, BR-7"/>
    <s v="62-304.520 (10), F.A.C."/>
    <n v="0.59"/>
    <n v="0.64"/>
    <s v="Natural Lands"/>
    <n v="7.5022894523489994E-2"/>
    <n v="3297.3605971771099"/>
    <n v="6.4421355342027402"/>
    <n v="0.89065004003697001"/>
    <n v="0.48330765468855003"/>
    <n v="6.6819144011039999E-2"/>
    <n v="247.37753628794999"/>
    <n v="5100"/>
    <s v="Streams and waterways"/>
    <n v="5100"/>
    <s v="US Air Force                                  Brevard County"/>
    <s v="US Air Force"/>
    <m/>
    <m/>
    <s v="Natural Lands"/>
    <n v="0"/>
    <n v="1"/>
    <n v="0.48330765468855003"/>
    <n v="6.6819144011039999E-2"/>
    <n v="247.377536287948"/>
    <m/>
    <n v="-1"/>
    <n v="-1"/>
    <n v="-1"/>
    <n v="-1"/>
    <n v="0"/>
    <m/>
    <m/>
    <s v="Banana River B"/>
    <n v="-1"/>
    <m/>
    <m/>
    <n v="641"/>
    <x v="6"/>
    <s v="Golf Course Pond Reuse"/>
    <x v="0"/>
    <m/>
    <n v="127.781629804505"/>
    <n v="0.20063060529999999"/>
  </r>
  <r>
    <n v="1200000"/>
    <n v="2400000"/>
    <n v="2400000"/>
    <x v="0"/>
    <x v="1"/>
    <s v="BR3-5, BR-7"/>
    <s v="62-304.520 (10), F.A.C."/>
    <n v="0.59"/>
    <n v="0.64"/>
    <s v="US Air Force"/>
    <n v="4.1188005735539997E-2"/>
    <n v="3610.6371773513602"/>
    <n v="7.5426434664155702"/>
    <n v="1.0039717619098401"/>
    <n v="0.31066644235587998"/>
    <n v="4.1351594687859997E-2"/>
    <n v="148.71494476971199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0.31066644235587998"/>
    <n v="4.1351594687859997E-2"/>
    <n v="148.714944769711"/>
    <m/>
    <n v="-1"/>
    <n v="-1"/>
    <n v="-1"/>
    <n v="-1"/>
    <n v="0"/>
    <m/>
    <m/>
    <s v="Banana River B"/>
    <n v="-1"/>
    <m/>
    <m/>
    <n v="641"/>
    <x v="6"/>
    <s v="Golf Course Pond Reuse"/>
    <x v="0"/>
    <m/>
    <n v="62.732743559598099"/>
    <n v="0.12061228290000001"/>
  </r>
  <r>
    <n v="1200000"/>
    <n v="2400000"/>
    <n v="2400000"/>
    <x v="0"/>
    <x v="1"/>
    <s v="BR3-5, BR-7"/>
    <s v="62-304.520 (10), F.A.C."/>
    <n v="0.59"/>
    <n v="0.64"/>
    <s v="US Air Force"/>
    <n v="0.29727016448277999"/>
    <n v="3610.6371773513602"/>
    <n v="7.5426434664155702"/>
    <n v="1.0039717619098401"/>
    <n v="2.24220286389636"/>
    <n v="0.29845085079901001"/>
    <n v="1073.33470759889"/>
    <n v="1400"/>
    <s v="Commercial and Services"/>
    <n v="1400"/>
    <s v="US Air Force                                  Brevard County"/>
    <s v="US Air Force"/>
    <m/>
    <m/>
    <m/>
    <n v="0"/>
    <n v="1"/>
    <n v="2.24220286389636"/>
    <n v="0.29845085079901001"/>
    <n v="1073.33470759889"/>
    <m/>
    <n v="-1"/>
    <n v="-1"/>
    <n v="-1"/>
    <n v="-1"/>
    <n v="0"/>
    <m/>
    <m/>
    <s v="Banana River B"/>
    <n v="-1"/>
    <m/>
    <m/>
    <n v="641"/>
    <x v="6"/>
    <s v="Golf Course Pond Reuse"/>
    <x v="0"/>
    <m/>
    <n v="158.59012906212601"/>
    <n v="0.87050665660000004"/>
  </r>
  <r>
    <n v="1200000"/>
    <n v="2400000"/>
    <n v="2400000"/>
    <x v="0"/>
    <x v="1"/>
    <s v="BR3-5, BR-7"/>
    <s v="62-304.520 (10), F.A.C."/>
    <n v="0.59"/>
    <n v="0.64"/>
    <s v="Natural Lands"/>
    <n v="0.27930528338054"/>
    <n v="3610.6371773513602"/>
    <n v="7.5426434664155702"/>
    <n v="1.0039717619098401"/>
    <n v="2.1067001708256101"/>
    <n v="0.28041461746628998"/>
    <n v="1008.47004000445"/>
    <n v="3100"/>
    <s v="Herbaceous Dry Prairie"/>
    <n v="3100"/>
    <s v="US Air Force                                  Brevard County"/>
    <s v="US Air Force"/>
    <m/>
    <m/>
    <s v="Natural Lands"/>
    <n v="0"/>
    <n v="1"/>
    <n v="2.1067001708256101"/>
    <n v="0.28041461746628998"/>
    <n v="1008.47004000445"/>
    <m/>
    <n v="-1"/>
    <n v="-1"/>
    <n v="-1"/>
    <n v="-1"/>
    <n v="0"/>
    <m/>
    <m/>
    <s v="Banana River B"/>
    <n v="-1"/>
    <m/>
    <m/>
    <n v="641"/>
    <x v="6"/>
    <s v="Golf Course Pond Reuse"/>
    <x v="0"/>
    <m/>
    <n v="168.59021505133299"/>
    <n v="0.81789946469999997"/>
  </r>
  <r>
    <n v="1200000"/>
    <n v="2400000"/>
    <n v="2400000"/>
    <x v="0"/>
    <x v="1"/>
    <s v="BR3-5, BR-7"/>
    <s v="62-304.520 (10), F.A.C."/>
    <n v="0.59"/>
    <n v="0.64"/>
    <s v="US Air Force"/>
    <n v="4.3399972783599999E-3"/>
    <n v="3775.7902264243198"/>
    <n v="7.3767638828524396"/>
    <n v="1.01881777672195"/>
    <n v="3.2015135174730001E-2"/>
    <n v="4.42166637812E-3"/>
    <n v="16.386919306366199"/>
    <n v="1820"/>
    <s v="Golf Course"/>
    <n v="1820"/>
    <s v="US Air Force                                  Brevard County"/>
    <s v="US Air Force"/>
    <m/>
    <m/>
    <m/>
    <n v="0"/>
    <n v="1"/>
    <n v="3.2015135174730001E-2"/>
    <n v="4.42166637812E-3"/>
    <n v="2332.5452113834899"/>
    <m/>
    <n v="-1"/>
    <n v="-1"/>
    <n v="-1"/>
    <n v="-1"/>
    <n v="0"/>
    <m/>
    <m/>
    <s v="Banana River B"/>
    <n v="-1"/>
    <m/>
    <m/>
    <n v="641"/>
    <x v="6"/>
    <s v="Golf Course Pond Reuse"/>
    <x v="0"/>
    <m/>
    <n v="21.9401821120017"/>
    <n v="1.8917641617000001"/>
  </r>
  <r>
    <n v="1200000"/>
    <n v="2400000"/>
    <n v="2400000"/>
    <x v="0"/>
    <x v="1"/>
    <s v="BR3-5, BR-7"/>
    <s v="62-304.520 (10), F.A.C."/>
    <n v="0.59"/>
    <n v="0.64"/>
    <s v="US Air Force"/>
    <n v="2.6992471100860001E-2"/>
    <n v="3926.1069628461501"/>
    <n v="7.1520631326838702"/>
    <n v="0.95926664978161003"/>
    <n v="0.19305185742049999"/>
    <n v="2.5892977322249999E-2"/>
    <n v="105.975328733513"/>
    <n v="8140"/>
    <s v="Roads and Highways"/>
    <n v="8140"/>
    <s v="US Air Force                                  Brevard County"/>
    <s v="US Air Force"/>
    <m/>
    <m/>
    <m/>
    <n v="0"/>
    <n v="1"/>
    <n v="0.19305185742049999"/>
    <n v="2.5892977322249999E-2"/>
    <n v="105.975328733512"/>
    <m/>
    <n v="-1"/>
    <n v="-1"/>
    <n v="-1"/>
    <n v="-1"/>
    <n v="0"/>
    <m/>
    <m/>
    <s v="Banana River B"/>
    <n v="-1"/>
    <m/>
    <m/>
    <n v="641"/>
    <x v="6"/>
    <s v="Golf Course Pond Reuse"/>
    <x v="0"/>
    <m/>
    <n v="60.868124762690101"/>
    <n v="8.5949171699999993E-2"/>
  </r>
  <r>
    <n v="1200000"/>
    <n v="2400000"/>
    <n v="2400000"/>
    <x v="0"/>
    <x v="1"/>
    <s v="BR3-5, BR-7"/>
    <s v="62-304.520 (10), F.A.C."/>
    <n v="0.59"/>
    <n v="0.64"/>
    <s v="US Air Force"/>
    <n v="0.59077098254403004"/>
    <n v="3926.1069628461501"/>
    <n v="7.1520631326838702"/>
    <n v="0.95926664978161003"/>
    <n v="4.2252313641126502"/>
    <n v="0.56670690121320999"/>
    <n v="2319.4300680136098"/>
    <n v="1400"/>
    <s v="Commercial and Services"/>
    <n v="1400"/>
    <s v="US Air Force                                  Brevard County"/>
    <s v="US Air Force"/>
    <m/>
    <m/>
    <m/>
    <n v="0"/>
    <n v="1"/>
    <n v="4.2252313641126502"/>
    <n v="0.56670690121320999"/>
    <n v="2319.4300680136098"/>
    <m/>
    <n v="-1"/>
    <n v="-1"/>
    <n v="-1"/>
    <n v="-1"/>
    <n v="0"/>
    <m/>
    <m/>
    <s v="Banana River B"/>
    <n v="-1"/>
    <m/>
    <m/>
    <n v="641"/>
    <x v="6"/>
    <s v="Golf Course Pond Reuse"/>
    <x v="0"/>
    <m/>
    <n v="193.29661961100101"/>
    <n v="1.8811273869"/>
  </r>
  <r>
    <n v="1200000"/>
    <n v="2400000"/>
    <n v="2400000"/>
    <x v="0"/>
    <x v="1"/>
    <s v="BR3-5, BR-7"/>
    <s v="62-304.520 (10), F.A.C."/>
    <n v="0.59"/>
    <n v="0.64"/>
    <s v="US Air Force"/>
    <n v="1.7663952431E-3"/>
    <n v="3761.3567215408798"/>
    <n v="7.3523386164647997"/>
    <n v="1.0284748508746799"/>
    <n v="1.298713595778E-2"/>
    <n v="1.81669308423E-3"/>
    <n v="6.6440426205320202"/>
    <n v="8140"/>
    <s v="Roads and Highways"/>
    <n v="8140"/>
    <s v="US Air Force                                  Brevard County"/>
    <s v="US Air Force"/>
    <m/>
    <m/>
    <m/>
    <n v="0"/>
    <n v="1"/>
    <n v="1.298713595778E-2"/>
    <n v="1.81669308423E-3"/>
    <n v="6.64404262053033"/>
    <m/>
    <n v="-1"/>
    <n v="-1"/>
    <n v="-1"/>
    <n v="-1"/>
    <n v="0"/>
    <m/>
    <m/>
    <s v="Banana River B"/>
    <n v="-1"/>
    <m/>
    <m/>
    <n v="641"/>
    <x v="6"/>
    <s v="Golf Course Pond Reuse"/>
    <x v="0"/>
    <m/>
    <n v="42.608412182796798"/>
    <n v="5.3885178999999997E-3"/>
  </r>
  <r>
    <n v="1200000"/>
    <n v="2400000"/>
    <n v="2400000"/>
    <x v="0"/>
    <x v="1"/>
    <s v="BR3-5, BR-7"/>
    <s v="62-304.520 (10), F.A.C."/>
    <n v="0.59"/>
    <n v="0.64"/>
    <s v="US Air Force"/>
    <n v="0.61599705842481001"/>
    <n v="3761.3567215408798"/>
    <n v="7.3523386164647997"/>
    <n v="1.0284748508746799"/>
    <n v="4.5290189602854802"/>
    <n v="0.63353748280269995"/>
    <n v="2316.98467615558"/>
    <n v="1820"/>
    <s v="Golf Course"/>
    <n v="1820"/>
    <s v="US Air Force                                  Brevard County"/>
    <s v="US Air Force"/>
    <m/>
    <m/>
    <m/>
    <n v="0"/>
    <n v="1"/>
    <n v="4.5290189602854802"/>
    <n v="0.63353748280269995"/>
    <n v="2316.98467615558"/>
    <m/>
    <n v="-1"/>
    <n v="-1"/>
    <n v="-1"/>
    <n v="-1"/>
    <n v="0"/>
    <m/>
    <m/>
    <s v="Banana River B"/>
    <n v="-1"/>
    <m/>
    <m/>
    <n v="641"/>
    <x v="6"/>
    <s v="Golf Course Pond Reuse"/>
    <x v="0"/>
    <m/>
    <n v="199.32892613755499"/>
    <n v="1.8791441007"/>
  </r>
  <r>
    <n v="1200000"/>
    <n v="2400000"/>
    <n v="2400000"/>
    <x v="0"/>
    <x v="1"/>
    <s v="BR3-5, BR-7"/>
    <s v="62-304.520 (10), F.A.C."/>
    <n v="0.59"/>
    <n v="0.64"/>
    <s v="US Air Force"/>
    <n v="0.60545194829646998"/>
    <n v="3830.2611005662102"/>
    <n v="7.4857915221305804"/>
    <n v="1.06374037473729"/>
    <n v="4.5322870616151603"/>
    <n v="0.64404368236631004"/>
    <n v="2319.0390458219899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5322870616151603"/>
    <n v="0.64404368236631004"/>
    <n v="2319.0390458219899"/>
    <m/>
    <n v="-1"/>
    <n v="-1"/>
    <n v="-1"/>
    <n v="-1"/>
    <n v="0"/>
    <m/>
    <m/>
    <s v="Banana River B"/>
    <n v="-1"/>
    <m/>
    <m/>
    <n v="641"/>
    <x v="6"/>
    <s v="Golf Course Pond Reuse"/>
    <x v="0"/>
    <m/>
    <n v="194.77058511538101"/>
    <n v="1.8808102561"/>
  </r>
  <r>
    <n v="1200000"/>
    <n v="2400000"/>
    <n v="2400000"/>
    <x v="0"/>
    <x v="1"/>
    <s v="BR3-5, BR-7"/>
    <s v="62-304.520 (10), F.A.C."/>
    <n v="0.59"/>
    <n v="0.64"/>
    <s v="US Air Force"/>
    <n v="1.2311505164320001E-2"/>
    <n v="3830.2611005662102"/>
    <n v="7.4857915221305804"/>
    <n v="1.06374037473729"/>
    <n v="9.2161360983740004E-2"/>
    <n v="1.3096245117070001E-2"/>
    <n v="47.156279320322597"/>
    <n v="1820"/>
    <s v="Golf Course"/>
    <n v="1820"/>
    <s v="US Air Force                                  Brevard County"/>
    <s v="US Air Force"/>
    <m/>
    <m/>
    <m/>
    <n v="0"/>
    <n v="1"/>
    <n v="9.2161360983740004E-2"/>
    <n v="1.3096245117070001E-2"/>
    <n v="47.156279320322597"/>
    <m/>
    <n v="-1"/>
    <n v="-1"/>
    <n v="-1"/>
    <n v="-1"/>
    <n v="0"/>
    <m/>
    <m/>
    <s v="Banana River B"/>
    <n v="-1"/>
    <m/>
    <m/>
    <n v="641"/>
    <x v="6"/>
    <s v="Golf Course Pond Reuse"/>
    <x v="0"/>
    <m/>
    <n v="38.348173699655703"/>
    <n v="3.8245157600000003E-2"/>
  </r>
  <r>
    <n v="1200000"/>
    <n v="2400000"/>
    <n v="2400000"/>
    <x v="0"/>
    <x v="1"/>
    <s v="BR3-5, BR-7"/>
    <s v="62-304.520 (10), F.A.C."/>
    <n v="0.59"/>
    <n v="0.64"/>
    <s v="US Air Force"/>
    <n v="0.61776345348380002"/>
    <n v="3769.2698057195498"/>
    <n v="7.3641001857882999"/>
    <n v="1.01793055474245"/>
    <n v="4.54927196257331"/>
    <n v="0.62884029490437998"/>
    <n v="2328.5171322935398"/>
    <n v="1820"/>
    <s v="Golf Course"/>
    <n v="1820"/>
    <s v="US Air Force                                  Brevard County"/>
    <s v="US Air Force"/>
    <m/>
    <m/>
    <m/>
    <n v="0"/>
    <n v="1"/>
    <n v="4.54927196257331"/>
    <n v="0.62884029490437998"/>
    <n v="2328.5171322935398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70197"/>
    <n v="1.8884972686999999"/>
  </r>
  <r>
    <n v="1200000"/>
    <n v="2400000"/>
    <n v="2400000"/>
    <x v="0"/>
    <x v="1"/>
    <s v="BR3-5, BR-7"/>
    <s v="62-304.520 (10), F.A.C."/>
    <n v="0.59"/>
    <n v="0.64"/>
    <s v="US Air Force"/>
    <n v="0.61126316398997005"/>
    <n v="3727.3646141669801"/>
    <n v="7.2821556540961199"/>
    <n v="1.0057618294020001"/>
    <n v="4.4513135057902398"/>
    <n v="0.61478515806059997"/>
    <n v="2278.4006873999601"/>
    <n v="1820"/>
    <s v="Golf Course"/>
    <n v="1820"/>
    <s v="US Air Force                                  Brevard County"/>
    <s v="US Air Force"/>
    <m/>
    <m/>
    <m/>
    <n v="0"/>
    <n v="1"/>
    <n v="4.4513135057902398"/>
    <n v="0.61478515806059997"/>
    <n v="2278.4006873999601"/>
    <m/>
    <n v="-1"/>
    <n v="-1"/>
    <n v="-1"/>
    <n v="-1"/>
    <n v="0"/>
    <m/>
    <m/>
    <s v="Banana River B"/>
    <n v="-1"/>
    <m/>
    <m/>
    <n v="641"/>
    <x v="6"/>
    <s v="Golf Course Pond Reuse"/>
    <x v="0"/>
    <m/>
    <n v="197.443236318354"/>
    <n v="1.847851328"/>
  </r>
  <r>
    <n v="1200000"/>
    <n v="2400000"/>
    <n v="2400000"/>
    <x v="0"/>
    <x v="1"/>
    <s v="BR3-5, BR-7"/>
    <s v="62-304.520 (10), F.A.C."/>
    <n v="0.59"/>
    <n v="0.64"/>
    <s v="Natural Lands"/>
    <n v="6.5002896319100003E-3"/>
    <n v="3727.3646141669801"/>
    <n v="7.2821556540961199"/>
    <n v="1.0057618294020001"/>
    <n v="4.7336120896310001E-2"/>
    <n v="6.5377431918300002E-3"/>
    <n v="24.228949555840199"/>
    <n v="5100"/>
    <s v="Streams and waterways"/>
    <n v="5100"/>
    <s v="US Air Force                                  Brevard County"/>
    <s v="US Air Force"/>
    <m/>
    <m/>
    <s v="Natural Lands"/>
    <n v="0"/>
    <n v="1"/>
    <n v="4.7336120896310001E-2"/>
    <n v="6.5377431918300002E-3"/>
    <n v="24.228949555840298"/>
    <m/>
    <n v="-1"/>
    <n v="-1"/>
    <n v="-1"/>
    <n v="-1"/>
    <n v="0"/>
    <m/>
    <m/>
    <s v="Banana River B"/>
    <n v="-1"/>
    <m/>
    <m/>
    <n v="641"/>
    <x v="6"/>
    <s v="Golf Course Pond Reuse"/>
    <x v="0"/>
    <m/>
    <n v="26.910768960540299"/>
    <n v="1.9650405199999998E-2"/>
  </r>
  <r>
    <n v="1200000"/>
    <n v="2400000"/>
    <n v="2400000"/>
    <x v="0"/>
    <x v="1"/>
    <s v="BR3-5, BR-7"/>
    <s v="62-304.520 (10), F.A.C."/>
    <n v="0.59"/>
    <n v="0.64"/>
    <s v="US Air Force"/>
    <n v="0.33043568803794998"/>
    <n v="1924.9141447858599"/>
    <n v="3.7607549602848298"/>
    <n v="0.51996458446370997"/>
    <n v="1.2426876528438799"/>
    <n v="0.17181485522262999"/>
    <n v="636.06032984631497"/>
    <n v="1820"/>
    <s v="Golf Course"/>
    <n v="1820"/>
    <s v="US Air Force                                  Brevard County"/>
    <s v="US Air Force"/>
    <m/>
    <m/>
    <m/>
    <n v="0"/>
    <n v="1"/>
    <n v="1.2426876528438799"/>
    <n v="0.17181485522262999"/>
    <n v="636.06032984631497"/>
    <m/>
    <n v="-1"/>
    <n v="-1"/>
    <n v="-1"/>
    <n v="-1"/>
    <n v="0"/>
    <m/>
    <m/>
    <s v="Banana River B"/>
    <n v="-1"/>
    <m/>
    <m/>
    <n v="641"/>
    <x v="6"/>
    <s v="Golf Course Pond Reuse"/>
    <x v="0"/>
    <m/>
    <n v="209.55189585199699"/>
    <n v="0.51586401449999997"/>
  </r>
  <r>
    <n v="1200000"/>
    <n v="2400000"/>
    <n v="2400000"/>
    <x v="0"/>
    <x v="1"/>
    <s v="BR3-5, BR-7"/>
    <s v="62-304.520 (10), F.A.C."/>
    <n v="0.59"/>
    <n v="0.64"/>
    <s v="Natural Lands"/>
    <n v="0.28732776556091"/>
    <n v="1924.9141447858599"/>
    <n v="3.7607549602848298"/>
    <n v="0.51996458446370997"/>
    <n v="1.08056931956076"/>
    <n v="0.14940026222475999"/>
    <n v="553.08128011792303"/>
    <n v="5100"/>
    <s v="Streams and waterways"/>
    <n v="5100"/>
    <s v="US Air Force                                  Brevard County"/>
    <s v="US Air Force"/>
    <m/>
    <m/>
    <s v="Natural Lands"/>
    <n v="0"/>
    <n v="1"/>
    <n v="1.08056931956076"/>
    <n v="0.14940026222475999"/>
    <n v="553.08128011792303"/>
    <m/>
    <n v="-1"/>
    <n v="-1"/>
    <n v="-1"/>
    <n v="-1"/>
    <n v="0"/>
    <m/>
    <m/>
    <s v="Banana River B"/>
    <n v="-1"/>
    <m/>
    <m/>
    <n v="641"/>
    <x v="6"/>
    <s v="Golf Course Pond Reuse"/>
    <x v="0"/>
    <m/>
    <n v="144.342916874943"/>
    <n v="0.44856551509999998"/>
  </r>
  <r>
    <n v="1200000"/>
    <n v="2400000"/>
    <n v="2400000"/>
    <x v="0"/>
    <x v="1"/>
    <s v="BR3-5, BR-7"/>
    <s v="62-304.520 (10), F.A.C."/>
    <n v="0.59"/>
    <n v="0.64"/>
    <s v="US Air Force"/>
    <n v="0.61776345362188001"/>
    <n v="3846.1253463021098"/>
    <n v="8.02284760407505"/>
    <n v="1.1267905650994501"/>
    <n v="4.9562220437754698"/>
    <n v="0.69609003100439004"/>
    <n v="2375.9956769942601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9562220437754698"/>
    <n v="0.69609003100439004"/>
    <n v="2375.9956769942601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9254899"/>
    <n v="1.9270037931999999"/>
  </r>
  <r>
    <n v="1200000"/>
    <n v="2400000"/>
    <n v="2400000"/>
    <x v="0"/>
    <x v="1"/>
    <s v="BR3-5, BR-7"/>
    <s v="62-304.520 (10), F.A.C."/>
    <n v="0.59"/>
    <n v="0.64"/>
    <s v="US Air Force"/>
    <n v="0.61776345364490004"/>
    <n v="3846.6829694246399"/>
    <n v="8.0239768210612699"/>
    <n v="1.12694778214312"/>
    <n v="4.9569196329454401"/>
    <n v="0.69618715397418995"/>
    <n v="2376.34015626878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9569196329454401"/>
    <n v="0.69618715397418995"/>
    <n v="2376.34015626878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96274"/>
    <n v="1.9272831762"/>
  </r>
  <r>
    <n v="1200000"/>
    <n v="2400000"/>
    <n v="2400000"/>
    <x v="0"/>
    <x v="1"/>
    <s v="BR3-5, BR-7"/>
    <s v="62-304.520 (10), F.A.C."/>
    <n v="0.59"/>
    <n v="0.64"/>
    <s v="US Air Force"/>
    <n v="0.61776345362188001"/>
    <n v="3830.9934947471602"/>
    <n v="7.4872724909449602"/>
    <n v="1.0645185315671799"/>
    <n v="4.6253633122142999"/>
    <n v="0.65762064450544"/>
    <n v="2366.6477721179799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6253633122142999"/>
    <n v="0.65762064450544"/>
    <n v="2366.6477721179799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9254899"/>
    <n v="1.9194223617999999"/>
  </r>
  <r>
    <n v="1200000"/>
    <n v="2400000"/>
    <n v="2400000"/>
    <x v="0"/>
    <x v="1"/>
    <s v="BR3-5, BR-7"/>
    <s v="62-304.520 (10), F.A.C."/>
    <n v="0.59"/>
    <n v="0.64"/>
    <s v="US Air Force"/>
    <n v="0.51685124467848997"/>
    <n v="3789.3182654451398"/>
    <n v="7.3515224830783596"/>
    <n v="1.02577217969409"/>
    <n v="3.7996435456609801"/>
    <n v="0.53017162783145999"/>
    <n v="1958.5138619782699"/>
    <n v="1820"/>
    <s v="Golf Course"/>
    <n v="1820"/>
    <s v="US Air Force                                  Brevard County"/>
    <s v="US Air Force"/>
    <m/>
    <m/>
    <m/>
    <n v="0"/>
    <n v="1"/>
    <n v="3.7996435456609801"/>
    <n v="0.53017162783145999"/>
    <n v="1958.5138619782699"/>
    <m/>
    <n v="-1"/>
    <n v="-1"/>
    <n v="-1"/>
    <n v="-1"/>
    <n v="0"/>
    <m/>
    <m/>
    <s v="Banana River B"/>
    <n v="-1"/>
    <m/>
    <m/>
    <n v="641"/>
    <x v="6"/>
    <s v="Golf Course Pond Reuse"/>
    <x v="0"/>
    <m/>
    <n v="184.81359114811099"/>
    <n v="1.5884135133999999"/>
  </r>
  <r>
    <n v="1200000"/>
    <n v="2400000"/>
    <n v="2400000"/>
    <x v="0"/>
    <x v="1"/>
    <s v="BR3-5, BR-7"/>
    <s v="62-304.520 (10), F.A.C."/>
    <n v="0.59"/>
    <n v="0.64"/>
    <s v="US Air Force"/>
    <n v="8.6738722193340001E-2"/>
    <n v="3789.3182654451398"/>
    <n v="7.3515224830783596"/>
    <n v="1.02577217969409"/>
    <n v="0.63766166635789001"/>
    <n v="8.8974168128149997E-2"/>
    <n v="328.68062432862899"/>
    <n v="1400"/>
    <s v="Commercial and Services"/>
    <n v="1400"/>
    <s v="US Air Force                                  Brevard County"/>
    <s v="US Air Force"/>
    <m/>
    <m/>
    <m/>
    <n v="0"/>
    <n v="1"/>
    <n v="0.63766166635789001"/>
    <n v="8.8974168128149997E-2"/>
    <n v="382.38847681723001"/>
    <m/>
    <n v="-1"/>
    <n v="-1"/>
    <n v="-1"/>
    <n v="-1"/>
    <n v="0"/>
    <m/>
    <m/>
    <s v="Banana River B"/>
    <n v="-1"/>
    <m/>
    <m/>
    <n v="641"/>
    <x v="6"/>
    <s v="Golf Course Pond Reuse"/>
    <x v="0"/>
    <m/>
    <n v="101.94565444642799"/>
    <n v="0.31012852950000003"/>
  </r>
  <r>
    <n v="1200000"/>
    <n v="2400000"/>
    <n v="2400000"/>
    <x v="0"/>
    <x v="1"/>
    <s v="BR3-5, BR-7"/>
    <s v="62-304.520 (10), F.A.C."/>
    <n v="0.59"/>
    <n v="0.64"/>
    <s v="US Air Force"/>
    <n v="0.61776345359886997"/>
    <n v="3767.9738911321401"/>
    <n v="7.3622794297508403"/>
    <n v="1.0258221416358699"/>
    <n v="4.5481471668828197"/>
    <n v="0.63371542899516997"/>
    <n v="2327.7165640561698"/>
    <n v="1820"/>
    <s v="Golf Course"/>
    <n v="1820"/>
    <s v="US Air Force                                  Brevard County"/>
    <s v="US Air Force"/>
    <m/>
    <m/>
    <m/>
    <n v="0"/>
    <n v="1"/>
    <n v="4.5481471668828197"/>
    <n v="0.63371542899516997"/>
    <n v="2327.7165640561698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8882399"/>
    <n v="1.8878479838"/>
  </r>
  <r>
    <n v="1200000"/>
    <n v="2400000"/>
    <n v="2400000"/>
    <x v="0"/>
    <x v="1"/>
    <s v="BR3-5, BR-7"/>
    <s v="62-304.520 (10), F.A.C."/>
    <n v="0.59"/>
    <n v="0.64"/>
    <s v="US Air Force"/>
    <n v="1.110770995661E-2"/>
    <n v="3476.8007858478099"/>
    <n v="6.5245270018696901"/>
    <n v="0.91783710604754998"/>
    <n v="7.2472553540889995E-2"/>
    <n v="1.0195068361389999E-2"/>
    <n v="38.619294706142497"/>
    <n v="1820"/>
    <s v="Golf Course"/>
    <n v="1820"/>
    <s v="US Air Force                                  Brevard County"/>
    <s v="US Air Force"/>
    <m/>
    <m/>
    <m/>
    <n v="0"/>
    <n v="1"/>
    <n v="7.2472553540889995E-2"/>
    <n v="1.0195068361389999E-2"/>
    <n v="38.619294706141098"/>
    <m/>
    <n v="-1"/>
    <n v="-1"/>
    <n v="-1"/>
    <n v="-1"/>
    <n v="0"/>
    <m/>
    <m/>
    <s v="Banana River B"/>
    <n v="-1"/>
    <m/>
    <m/>
    <n v="641"/>
    <x v="6"/>
    <s v="Golf Course Pond Reuse"/>
    <x v="0"/>
    <m/>
    <n v="58.960674436397099"/>
    <n v="3.1321406900000001E-2"/>
  </r>
  <r>
    <n v="1200000"/>
    <n v="2400000"/>
    <n v="2400000"/>
    <x v="0"/>
    <x v="1"/>
    <s v="BR3-5, BR-7"/>
    <s v="62-304.520 (10), F.A.C."/>
    <n v="0.59"/>
    <n v="0.64"/>
    <s v="Natural Lands"/>
    <n v="5.6539049678909999E-2"/>
    <n v="3476.8007858478099"/>
    <n v="6.5245270018696901"/>
    <n v="0.91783710604754998"/>
    <n v="0.36889055629015"/>
    <n v="5.189363773597E-2"/>
    <n v="196.57501235475399"/>
    <n v="5100"/>
    <s v="Streams and waterways"/>
    <n v="5100"/>
    <s v="US Air Force                                  Brevard County"/>
    <s v="US Air Force"/>
    <m/>
    <m/>
    <s v="Natural Lands"/>
    <n v="0"/>
    <n v="1"/>
    <n v="0.36889055629015"/>
    <n v="5.189363773597E-2"/>
    <n v="196.57501235475499"/>
    <m/>
    <n v="-1"/>
    <n v="-1"/>
    <n v="-1"/>
    <n v="-1"/>
    <n v="0"/>
    <m/>
    <m/>
    <s v="Banana River B"/>
    <n v="-1"/>
    <m/>
    <m/>
    <n v="641"/>
    <x v="6"/>
    <s v="Golf Course Pond Reuse"/>
    <x v="0"/>
    <m/>
    <n v="113.247458260123"/>
    <n v="0.15942823389999999"/>
  </r>
  <r>
    <n v="1200000"/>
    <n v="2400000"/>
    <n v="2400000"/>
    <x v="0"/>
    <x v="1"/>
    <s v="BR3-5, BR-7"/>
    <s v="62-304.520 (10), F.A.C."/>
    <n v="0.59"/>
    <n v="0.64"/>
    <s v="US Air Force"/>
    <n v="0.55011669414744002"/>
    <n v="3476.8007858478099"/>
    <n v="6.5245270018696901"/>
    <n v="0.91783710604754998"/>
    <n v="3.5892512251442801"/>
    <n v="0.50491751454473"/>
    <n v="1912.6461545198299"/>
    <n v="1460"/>
    <s v="Oil and Gas Storage(except industrial use or manufacturing)"/>
    <n v="1460"/>
    <s v="US Air Force                                  Brevard County"/>
    <s v="US Air Force"/>
    <m/>
    <m/>
    <m/>
    <n v="0"/>
    <n v="1"/>
    <n v="3.5892512251442801"/>
    <n v="0.50491751454473"/>
    <n v="1912.6461545198299"/>
    <m/>
    <n v="-1"/>
    <n v="-1"/>
    <n v="-1"/>
    <n v="-1"/>
    <n v="0"/>
    <m/>
    <m/>
    <s v="Banana River B"/>
    <n v="-1"/>
    <m/>
    <m/>
    <n v="641"/>
    <x v="6"/>
    <s v="Golf Course Pond Reuse"/>
    <x v="0"/>
    <m/>
    <n v="187.05735014191001"/>
    <n v="1.5512134261999999"/>
  </r>
  <r>
    <n v="1200000"/>
    <n v="2400000"/>
    <n v="2400000"/>
    <x v="0"/>
    <x v="1"/>
    <s v="BR3-5, BR-7"/>
    <s v="62-304.520 (10), F.A.C."/>
    <n v="0.59"/>
    <n v="0.64"/>
    <s v="US Air Force"/>
    <n v="3.1845143602139997E-2"/>
    <n v="2443.12019363644"/>
    <n v="4.8692323985460799"/>
    <n v="0.63618382277162"/>
    <n v="0.15506140496393001"/>
    <n v="2.025936519352E-2"/>
    <n v="77.801513403662497"/>
    <n v="1820"/>
    <s v="Golf Course"/>
    <n v="1820"/>
    <s v="US Air Force                                  Brevard County"/>
    <s v="US Air Force"/>
    <m/>
    <m/>
    <m/>
    <n v="0"/>
    <n v="1"/>
    <n v="0.15506140496393001"/>
    <n v="2.025936519352E-2"/>
    <n v="372.89090686587099"/>
    <m/>
    <n v="-1"/>
    <n v="-1"/>
    <n v="-1"/>
    <n v="-1"/>
    <n v="0"/>
    <m/>
    <m/>
    <s v="Banana River B"/>
    <n v="-1"/>
    <m/>
    <m/>
    <n v="641"/>
    <x v="6"/>
    <s v="Golf Course Pond Reuse"/>
    <x v="0"/>
    <m/>
    <n v="58.506447151784698"/>
    <n v="0.3024257152"/>
  </r>
  <r>
    <n v="1200000"/>
    <n v="2400000"/>
    <n v="2400000"/>
    <x v="0"/>
    <x v="1"/>
    <s v="BR3-5, BR-7"/>
    <s v="62-304.520 (10), F.A.C."/>
    <n v="0.59"/>
    <n v="0.64"/>
    <s v="US Air Force"/>
    <n v="0.18692321795660999"/>
    <n v="974.83378833461995"/>
    <n v="1.90454658945607"/>
    <n v="0.26319105252001002"/>
    <n v="0.35600397724943"/>
    <n v="4.9196518474429997E-2"/>
    <n v="182.21906868834799"/>
    <n v="1820"/>
    <s v="Golf Course"/>
    <n v="1820"/>
    <s v="US Air Force                                  Brevard County"/>
    <s v="US Air Force"/>
    <m/>
    <m/>
    <m/>
    <n v="0"/>
    <n v="1"/>
    <n v="0.35600397724943"/>
    <n v="4.9196518474429997E-2"/>
    <n v="182.21906868834799"/>
    <m/>
    <n v="-1"/>
    <n v="-1"/>
    <n v="-1"/>
    <n v="-1"/>
    <n v="0"/>
    <m/>
    <m/>
    <s v="Banana River B"/>
    <n v="-1"/>
    <m/>
    <m/>
    <n v="641"/>
    <x v="6"/>
    <s v="Golf Course Pond Reuse"/>
    <x v="0"/>
    <m/>
    <n v="141.41121086079801"/>
    <n v="0.1477851328"/>
  </r>
  <r>
    <n v="1200000"/>
    <n v="2400000"/>
    <n v="2400000"/>
    <x v="0"/>
    <x v="1"/>
    <s v="BR3-5, BR-7"/>
    <s v="62-304.520 (10), F.A.C."/>
    <n v="0.59"/>
    <n v="0.64"/>
    <s v="Natural Lands"/>
    <n v="0.43084023578032998"/>
    <n v="974.83378833461995"/>
    <n v="1.90454658945607"/>
    <n v="0.26319105252001002"/>
    <n v="0.82055530165587998"/>
    <n v="0.11339329512299"/>
    <n v="419.99761921272398"/>
    <n v="5100"/>
    <s v="Streams and waterways"/>
    <n v="5100"/>
    <s v="US Air Force                                  Brevard County"/>
    <s v="US Air Force"/>
    <m/>
    <m/>
    <s v="Natural Lands"/>
    <n v="0"/>
    <n v="1"/>
    <n v="0.82055530165587998"/>
    <n v="0.11339329512299"/>
    <n v="419.99761921272398"/>
    <m/>
    <n v="-1"/>
    <n v="-1"/>
    <n v="-1"/>
    <n v="-1"/>
    <n v="0"/>
    <m/>
    <m/>
    <s v="Banana River B"/>
    <n v="-1"/>
    <m/>
    <m/>
    <n v="641"/>
    <x v="6"/>
    <s v="Golf Course Pond Reuse"/>
    <x v="0"/>
    <m/>
    <n v="172.41031526748301"/>
    <n v="0.34063067250000001"/>
  </r>
  <r>
    <n v="1200000"/>
    <n v="2400000"/>
    <n v="2400000"/>
    <x v="0"/>
    <x v="1"/>
    <s v="BR3-5, BR-7"/>
    <s v="62-304.520 (10), F.A.C."/>
    <n v="0.59"/>
    <n v="0.64"/>
    <s v="US Air Force"/>
    <n v="0.55755105348791001"/>
    <n v="3392.1089380026901"/>
    <n v="6.6271665968985598"/>
    <n v="0.91530221491949004"/>
    <n v="3.6949837177407199"/>
    <n v="0.51032771418818001"/>
    <n v="1891.27391192917"/>
    <n v="1820"/>
    <s v="Golf Course"/>
    <n v="1820"/>
    <s v="US Air Force                                  Brevard County"/>
    <s v="US Air Force"/>
    <m/>
    <m/>
    <m/>
    <n v="0"/>
    <n v="1"/>
    <n v="3.6949837177407199"/>
    <n v="0.51032771418818001"/>
    <n v="1891.27391192917"/>
    <m/>
    <n v="-1"/>
    <n v="-1"/>
    <n v="-1"/>
    <n v="-1"/>
    <n v="0"/>
    <m/>
    <m/>
    <s v="Banana River B"/>
    <n v="-1"/>
    <m/>
    <m/>
    <n v="641"/>
    <x v="6"/>
    <s v="Golf Course Pond Reuse"/>
    <x v="0"/>
    <m/>
    <n v="188.821398010411"/>
    <n v="1.5338798961"/>
  </r>
  <r>
    <n v="1200000"/>
    <n v="2400000"/>
    <n v="2400000"/>
    <x v="0"/>
    <x v="1"/>
    <s v="BR3-5, BR-7"/>
    <s v="62-304.520 (10), F.A.C."/>
    <n v="0.59"/>
    <n v="0.64"/>
    <s v="Natural Lands"/>
    <n v="6.0212400387110003E-2"/>
    <n v="3392.1089380026901"/>
    <n v="6.6271665968985598"/>
    <n v="0.91530221491949004"/>
    <n v="0.39903760856458997"/>
    <n v="5.5112543439940001E-2"/>
    <n v="204.247021531743"/>
    <n v="5100"/>
    <s v="Streams and waterways"/>
    <n v="5100"/>
    <s v="US Air Force                                  Brevard County"/>
    <s v="US Air Force"/>
    <m/>
    <m/>
    <s v="Natural Lands"/>
    <n v="0"/>
    <n v="1"/>
    <n v="0.39903760856458997"/>
    <n v="5.5112543439940001E-2"/>
    <n v="204.24702153174201"/>
    <m/>
    <n v="-1"/>
    <n v="-1"/>
    <n v="-1"/>
    <n v="-1"/>
    <n v="0"/>
    <m/>
    <m/>
    <s v="Banana River B"/>
    <n v="-1"/>
    <m/>
    <m/>
    <n v="641"/>
    <x v="6"/>
    <s v="Golf Course Pond Reuse"/>
    <x v="0"/>
    <m/>
    <n v="87.285539818861807"/>
    <n v="0.16565046350000001"/>
  </r>
  <r>
    <n v="1200000"/>
    <n v="2400000"/>
    <n v="2400000"/>
    <x v="0"/>
    <x v="1"/>
    <s v="BR3-5, BR-7"/>
    <s v="62-304.520 (10), F.A.C."/>
    <n v="0.59"/>
    <n v="0.64"/>
    <s v="US Air Force"/>
    <n v="0.61776345378298003"/>
    <n v="3847.3950758135302"/>
    <n v="8.0254597178849902"/>
    <n v="1.1271559490549099"/>
    <n v="4.9578357135168201"/>
    <n v="0.69631575204019003"/>
    <n v="2376.7800701022002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9578357135168201"/>
    <n v="0.69631575204019003"/>
    <n v="2376.7800701022002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8626"/>
    <n v="1.9276399595"/>
  </r>
  <r>
    <n v="1200000"/>
    <n v="2400000"/>
    <n v="2400000"/>
    <x v="0"/>
    <x v="1"/>
    <s v="BR3-5, BR-7"/>
    <s v="62-304.520 (10), F.A.C."/>
    <n v="0.59"/>
    <n v="0.64"/>
    <s v="US Air Force"/>
    <n v="2.0874393087440001E-2"/>
    <n v="3849.9648222902401"/>
    <n v="8.0204267309035906"/>
    <n v="1.12407191975944"/>
    <n v="0.1674215403099"/>
    <n v="2.346431911161E-2"/>
    <n v="80.365679073306495"/>
    <n v="8140"/>
    <s v="Roads and Highways"/>
    <n v="8140"/>
    <s v="US Air Force                                  Brevard County"/>
    <s v="US Air Force"/>
    <m/>
    <m/>
    <m/>
    <n v="0"/>
    <n v="1"/>
    <n v="0.1674215403099"/>
    <n v="2.346431911161E-2"/>
    <n v="80.365679073306495"/>
    <m/>
    <n v="-1"/>
    <n v="-1"/>
    <n v="-1"/>
    <n v="-1"/>
    <n v="0"/>
    <m/>
    <m/>
    <s v="Banana River B"/>
    <n v="-1"/>
    <m/>
    <m/>
    <n v="641"/>
    <x v="6"/>
    <s v="Golf Course Pond Reuse"/>
    <x v="0"/>
    <m/>
    <n v="104.715416579962"/>
    <n v="6.5178977400000004E-2"/>
  </r>
  <r>
    <n v="1200000"/>
    <n v="2400000"/>
    <n v="2400000"/>
    <x v="0"/>
    <x v="1"/>
    <s v="BR3-5, BR-7"/>
    <s v="62-304.520 (10), F.A.C."/>
    <n v="0.59"/>
    <n v="0.64"/>
    <s v="FDOT District 5"/>
    <n v="4.37645495724E-3"/>
    <n v="3849.9648222902401"/>
    <n v="8.0204267309035906"/>
    <n v="1.12407191975944"/>
    <n v="3.5101036325699997E-2"/>
    <n v="4.9194501255300001E-3"/>
    <n v="16.849197631742499"/>
    <n v="8140"/>
    <s v="Roads and Highways"/>
    <n v="8140"/>
    <s v="FDOT District 5          US Air Force                                  Brevard County"/>
    <s v="FDOT District 5"/>
    <m/>
    <m/>
    <m/>
    <n v="0"/>
    <n v="1"/>
    <n v="3.5101036325699997E-2"/>
    <n v="4.9194501255300001E-3"/>
    <n v="16.849197631743198"/>
    <m/>
    <n v="-1"/>
    <n v="-1"/>
    <n v="-1"/>
    <n v="-1"/>
    <n v="0"/>
    <m/>
    <m/>
    <s v="Banana River B"/>
    <n v="-1"/>
    <m/>
    <m/>
    <n v="641"/>
    <x v="6"/>
    <s v="Golf Course Pond Reuse"/>
    <x v="0"/>
    <m/>
    <n v="102.106863515404"/>
    <n v="1.36652049E-2"/>
  </r>
  <r>
    <n v="1200000"/>
    <n v="2400000"/>
    <n v="2400000"/>
    <x v="0"/>
    <x v="1"/>
    <s v="BR3-5, BR-7"/>
    <s v="62-304.520 (10), F.A.C."/>
    <n v="0.59"/>
    <n v="0.64"/>
    <s v="US Air Force"/>
    <n v="0.37543197310378001"/>
    <n v="3849.9648222902401"/>
    <n v="8.0204267309035906"/>
    <n v="1.12407191975944"/>
    <n v="3.0111246327174701"/>
    <n v="0.42201253874583999"/>
    <n v="1445.39988961259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3.0111246327174701"/>
    <n v="0.42201253874583999"/>
    <n v="1445.39988961258"/>
    <m/>
    <n v="-1"/>
    <n v="-1"/>
    <n v="-1"/>
    <n v="-1"/>
    <n v="0"/>
    <m/>
    <m/>
    <s v="Banana River B"/>
    <n v="-1"/>
    <m/>
    <m/>
    <n v="641"/>
    <x v="6"/>
    <s v="Golf Course Pond Reuse"/>
    <x v="0"/>
    <m/>
    <n v="161.62402531497199"/>
    <n v="1.1722626841999999"/>
  </r>
  <r>
    <n v="1200000"/>
    <n v="2400000"/>
    <n v="2400000"/>
    <x v="0"/>
    <x v="1"/>
    <s v="BR3-5, BR-7"/>
    <s v="62-304.520 (10), F.A.C."/>
    <n v="0.59"/>
    <n v="0.64"/>
    <s v="US Air Force"/>
    <n v="0.30894105643681002"/>
    <n v="1784.03055357018"/>
    <n v="3.4854720782211301"/>
    <n v="0.48150370708197998"/>
    <n v="1.07680542602666"/>
    <n v="0.14875626394415001"/>
    <n v="551.16028393553302"/>
    <n v="1820"/>
    <s v="Golf Course"/>
    <n v="1820"/>
    <s v="US Air Force                                  Brevard County"/>
    <s v="US Air Force"/>
    <m/>
    <m/>
    <m/>
    <n v="0"/>
    <n v="1"/>
    <n v="1.07680542602666"/>
    <n v="0.14875626394415001"/>
    <n v="551.16028393553302"/>
    <m/>
    <n v="-1"/>
    <n v="-1"/>
    <n v="-1"/>
    <n v="-1"/>
    <n v="0"/>
    <m/>
    <m/>
    <s v="Banana River B"/>
    <n v="-1"/>
    <m/>
    <m/>
    <n v="641"/>
    <x v="6"/>
    <s v="Golf Course Pond Reuse"/>
    <x v="0"/>
    <m/>
    <n v="187.16890801192"/>
    <n v="0.44700752960000001"/>
  </r>
  <r>
    <n v="1200000"/>
    <n v="2400000"/>
    <n v="2400000"/>
    <x v="0"/>
    <x v="1"/>
    <s v="BR3-5, BR-7"/>
    <s v="62-304.520 (10), F.A.C."/>
    <n v="0.59"/>
    <n v="0.64"/>
    <s v="Natural Lands"/>
    <n v="0.30882239734616002"/>
    <n v="1784.03055357018"/>
    <n v="3.4854720782211301"/>
    <n v="0.48150370708197998"/>
    <n v="1.07639184307936"/>
    <n v="0.14869912915212"/>
    <n v="550.94859249234901"/>
    <n v="5100"/>
    <s v="Streams and waterways"/>
    <n v="5100"/>
    <s v="US Air Force                                  Brevard County"/>
    <s v="US Air Force"/>
    <m/>
    <m/>
    <s v="Natural Lands"/>
    <n v="0"/>
    <n v="1"/>
    <n v="1.07639184307936"/>
    <n v="0.14869912915212"/>
    <n v="550.94859249234901"/>
    <m/>
    <n v="-1"/>
    <n v="-1"/>
    <n v="-1"/>
    <n v="-1"/>
    <n v="0"/>
    <m/>
    <m/>
    <s v="Banana River B"/>
    <n v="-1"/>
    <m/>
    <m/>
    <n v="641"/>
    <x v="6"/>
    <s v="Golf Course Pond Reuse"/>
    <x v="0"/>
    <m/>
    <n v="145.67294285894101"/>
    <n v="0.44683584139999999"/>
  </r>
  <r>
    <n v="1200000"/>
    <n v="2400000"/>
    <n v="2400000"/>
    <x v="0"/>
    <x v="1"/>
    <s v="BR3-5, BR-7"/>
    <s v="62-304.520 (10), F.A.C."/>
    <n v="0.59"/>
    <n v="0.64"/>
    <s v="US Air Force"/>
    <n v="0.14651314496552001"/>
    <n v="1784.5457949982299"/>
    <n v="3.4084258993724101"/>
    <n v="0.47569584326386"/>
    <n v="0.49937919789900997"/>
    <n v="6.9695694043609993E-2"/>
    <n v="261.45941676020198"/>
    <n v="1820"/>
    <s v="Golf Course"/>
    <n v="1820"/>
    <s v="US Air Force                                  Brevard County"/>
    <s v="US Air Force"/>
    <m/>
    <m/>
    <m/>
    <n v="0"/>
    <n v="1"/>
    <n v="0.49937919789900997"/>
    <n v="6.9695694043609993E-2"/>
    <n v="261.45941676020198"/>
    <m/>
    <n v="-1"/>
    <n v="-1"/>
    <n v="-1"/>
    <n v="-1"/>
    <n v="0"/>
    <m/>
    <m/>
    <s v="Banana River B"/>
    <n v="-1"/>
    <m/>
    <m/>
    <n v="641"/>
    <x v="6"/>
    <s v="Golf Course Pond Reuse"/>
    <x v="0"/>
    <m/>
    <n v="126.189761431465"/>
    <n v="0.2120514329"/>
  </r>
  <r>
    <n v="1200000"/>
    <n v="2400000"/>
    <n v="2400000"/>
    <x v="0"/>
    <x v="1"/>
    <s v="BR3-5, BR-7"/>
    <s v="62-304.520 (10), F.A.C."/>
    <n v="0.59"/>
    <n v="0.64"/>
    <s v="Natural Lands"/>
    <n v="0.31109977594844002"/>
    <n v="1784.5457949982299"/>
    <n v="3.4084258993724101"/>
    <n v="0.47569584326386"/>
    <n v="1.06036053363164"/>
    <n v="0.14798887025898999"/>
    <n v="555.17179699369501"/>
    <n v="5100"/>
    <s v="Streams and waterways"/>
    <n v="5100"/>
    <s v="US Air Force                                  Brevard County"/>
    <s v="US Air Force"/>
    <m/>
    <m/>
    <s v="Natural Lands"/>
    <n v="0"/>
    <n v="1"/>
    <n v="1.06036053363164"/>
    <n v="0.14798887025898999"/>
    <n v="555.17179699369501"/>
    <m/>
    <n v="-1"/>
    <n v="-1"/>
    <n v="-1"/>
    <n v="-1"/>
    <n v="0"/>
    <m/>
    <m/>
    <s v="Banana River B"/>
    <n v="-1"/>
    <m/>
    <m/>
    <n v="641"/>
    <x v="6"/>
    <s v="Golf Course Pond Reuse"/>
    <x v="0"/>
    <m/>
    <n v="177.17607158534099"/>
    <n v="0.450260987"/>
  </r>
  <r>
    <n v="1200000"/>
    <n v="2400000"/>
    <n v="2400000"/>
    <x v="0"/>
    <x v="1"/>
    <s v="BR3-5, BR-7"/>
    <s v="62-304.520 (10), F.A.C."/>
    <n v="0.59"/>
    <n v="0.64"/>
    <s v="US Air Force"/>
    <n v="0.16015053282297001"/>
    <n v="1784.5457949982299"/>
    <n v="3.4084258993724101"/>
    <n v="0.47569584326386"/>
    <n v="0.54586122387212999"/>
    <n v="7.6182942760379999E-2"/>
    <n v="285.79595991597199"/>
    <n v="1460"/>
    <s v="Oil and Gas Storage(except industrial use or manufacturing)"/>
    <n v="1460"/>
    <s v="US Air Force                                  Brevard County"/>
    <s v="US Air Force"/>
    <m/>
    <m/>
    <m/>
    <n v="0"/>
    <n v="1"/>
    <n v="0.54586122387212999"/>
    <n v="7.6182942760379999E-2"/>
    <n v="285.79595991597199"/>
    <m/>
    <n v="-1"/>
    <n v="-1"/>
    <n v="-1"/>
    <n v="-1"/>
    <n v="0"/>
    <m/>
    <m/>
    <s v="Banana River B"/>
    <n v="-1"/>
    <m/>
    <m/>
    <n v="641"/>
    <x v="6"/>
    <s v="Golf Course Pond Reuse"/>
    <x v="0"/>
    <m/>
    <n v="149.82631694120599"/>
    <n v="0.2317890997"/>
  </r>
  <r>
    <n v="1200000"/>
    <n v="2400000"/>
    <n v="2400000"/>
    <x v="0"/>
    <x v="1"/>
    <s v="BR3-5, BR-7"/>
    <s v="62-304.520 (10), F.A.C."/>
    <n v="0.59"/>
    <n v="0.64"/>
    <s v="US Air Force"/>
    <n v="0.56950595363094003"/>
    <n v="3468.2784088519802"/>
    <n v="6.7759787327658101"/>
    <n v="0.93585251336789999"/>
    <n v="3.8589602299867898"/>
    <n v="0.53297357808349999"/>
    <n v="1975.20520269086"/>
    <n v="1820"/>
    <s v="Golf Course"/>
    <n v="1820"/>
    <s v="US Air Force                                  Brevard County"/>
    <s v="US Air Force"/>
    <m/>
    <m/>
    <m/>
    <n v="0"/>
    <n v="1"/>
    <n v="3.8589602299867898"/>
    <n v="0.53297357808349999"/>
    <n v="1975.20520269086"/>
    <m/>
    <n v="-1"/>
    <n v="-1"/>
    <n v="-1"/>
    <n v="-1"/>
    <n v="0"/>
    <m/>
    <m/>
    <s v="Banana River B"/>
    <n v="-1"/>
    <m/>
    <m/>
    <n v="641"/>
    <x v="6"/>
    <s v="Golf Course Pond Reuse"/>
    <x v="0"/>
    <m/>
    <n v="187.42109255924899"/>
    <n v="1.6019506915999999"/>
  </r>
  <r>
    <n v="1200000"/>
    <n v="2400000"/>
    <n v="2400000"/>
    <x v="0"/>
    <x v="1"/>
    <s v="BR3-5, BR-7"/>
    <s v="62-304.520 (10), F.A.C."/>
    <n v="0.59"/>
    <n v="0.64"/>
    <s v="Natural Lands"/>
    <n v="4.8257499967920003E-2"/>
    <n v="3468.2784088519802"/>
    <n v="6.7759787327658101"/>
    <n v="0.93585251336789999"/>
    <n v="0.32699179347912999"/>
    <n v="4.5161902633829999E-2"/>
    <n v="167.37044520394301"/>
    <n v="5100"/>
    <s v="Streams and waterways"/>
    <n v="5100"/>
    <s v="US Air Force                                  Brevard County"/>
    <s v="US Air Force"/>
    <m/>
    <m/>
    <s v="Natural Lands"/>
    <n v="0"/>
    <n v="1"/>
    <n v="0.32699179347912999"/>
    <n v="4.5161902633829999E-2"/>
    <n v="167.370445203944"/>
    <m/>
    <n v="-1"/>
    <n v="-1"/>
    <n v="-1"/>
    <n v="-1"/>
    <n v="0"/>
    <m/>
    <m/>
    <s v="Banana River B"/>
    <n v="-1"/>
    <m/>
    <m/>
    <n v="641"/>
    <x v="6"/>
    <s v="Golf Course Pond Reuse"/>
    <x v="0"/>
    <m/>
    <n v="81.9580774834766"/>
    <n v="0.1357424535"/>
  </r>
  <r>
    <n v="1200000"/>
    <n v="2400000"/>
    <n v="2400000"/>
    <x v="0"/>
    <x v="1"/>
    <s v="BR3-5, BR-7"/>
    <s v="62-304.520 (10), F.A.C."/>
    <n v="0.59"/>
    <n v="0.64"/>
    <s v="US Air Force"/>
    <n v="0.61776345387502996"/>
    <n v="3839.7279146931201"/>
    <n v="7.2007763040147097"/>
    <n v="1.01326994206443"/>
    <n v="4.44837644014964"/>
    <n v="0.62596113911747997"/>
    <n v="2372.0435785211998"/>
    <n v="1460"/>
    <s v="Oil and Gas Storage(except industrial use or manufacturing)"/>
    <n v="1460"/>
    <s v="US Air Force                                  Brevard County"/>
    <s v="US Air Force"/>
    <m/>
    <m/>
    <m/>
    <n v="0"/>
    <n v="1"/>
    <n v="4.44837644014964"/>
    <n v="0.62596113911747997"/>
    <n v="2372.0435785211998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3352699"/>
    <n v="1.9237985227000001"/>
  </r>
  <r>
    <n v="1200000"/>
    <n v="2400000"/>
    <n v="2400000"/>
    <x v="0"/>
    <x v="1"/>
    <s v="BR3-5, BR-7"/>
    <s v="62-304.520 (10), F.A.C."/>
    <n v="0.59"/>
    <n v="0.64"/>
    <s v="US Air Force"/>
    <n v="0.61776345373694996"/>
    <n v="3774.6344082155501"/>
    <n v="7.3745058602946498"/>
    <n v="1.01850706528299"/>
    <n v="4.5557002098590296"/>
    <n v="0.62919644230470995"/>
    <n v="2331.8311886135798"/>
    <n v="1820"/>
    <s v="Golf Course"/>
    <n v="1820"/>
    <s v="US Air Force                                  Brevard County"/>
    <s v="US Air Force"/>
    <m/>
    <m/>
    <m/>
    <n v="0"/>
    <n v="1"/>
    <n v="4.5557002098590296"/>
    <n v="0.62919644230470995"/>
    <n v="2331.8311886135798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117499"/>
    <n v="1.8911850678"/>
  </r>
  <r>
    <n v="1200000"/>
    <n v="2400000"/>
    <n v="2400000"/>
    <x v="0"/>
    <x v="1"/>
    <s v="BR3-5, BR-7"/>
    <s v="62-304.520 (10), F.A.C."/>
    <n v="0.59"/>
    <n v="0.64"/>
    <s v="US Air Force"/>
    <n v="0.61776345359886997"/>
    <n v="3758.29167493862"/>
    <n v="7.3443371556141397"/>
    <n v="1.0344967422918201"/>
    <n v="4.5370630856467198"/>
    <n v="0.63907428025497004"/>
    <n v="2321.7352447419698"/>
    <n v="1820"/>
    <s v="Golf Course"/>
    <n v="1820"/>
    <s v="US Air Force                                  Brevard County"/>
    <s v="US Air Force"/>
    <m/>
    <m/>
    <m/>
    <n v="0"/>
    <n v="1"/>
    <n v="4.5370630856467198"/>
    <n v="0.63907428025497004"/>
    <n v="2321.7352447419698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8882399"/>
    <n v="1.8829969544"/>
  </r>
  <r>
    <n v="1200000"/>
    <n v="2400000"/>
    <n v="2400000"/>
    <x v="0"/>
    <x v="1"/>
    <s v="BR3-5, BR-7"/>
    <s v="62-304.520 (10), F.A.C."/>
    <n v="0.59"/>
    <n v="0.64"/>
    <s v="US Air Force"/>
    <n v="0.28020885571510001"/>
    <n v="1594.1126818360401"/>
    <n v="3.1144273842787702"/>
    <n v="0.43023492710889999"/>
    <n v="0.87269013355655001"/>
    <n v="0.12055563661385001"/>
    <n v="446.68449045821802"/>
    <n v="1820"/>
    <s v="Golf Course"/>
    <n v="1820"/>
    <s v="US Air Force                                  Brevard County"/>
    <s v="US Air Force"/>
    <m/>
    <m/>
    <m/>
    <n v="0"/>
    <n v="1"/>
    <n v="0.87269013355655001"/>
    <n v="0.12055563661385001"/>
    <n v="446.68449045821802"/>
    <m/>
    <n v="-1"/>
    <n v="-1"/>
    <n v="-1"/>
    <n v="-1"/>
    <n v="0"/>
    <m/>
    <m/>
    <s v="Banana River B"/>
    <n v="-1"/>
    <m/>
    <m/>
    <n v="641"/>
    <x v="6"/>
    <s v="Golf Course Pond Reuse"/>
    <x v="0"/>
    <m/>
    <n v="147.535056158305"/>
    <n v="0.36227452589999998"/>
  </r>
  <r>
    <n v="1200000"/>
    <n v="2400000"/>
    <n v="2400000"/>
    <x v="0"/>
    <x v="1"/>
    <s v="BR3-5, BR-7"/>
    <s v="62-304.520 (10), F.A.C."/>
    <n v="0.59"/>
    <n v="0.64"/>
    <s v="Natural Lands"/>
    <n v="0.33755459797581999"/>
    <n v="1594.1126818360401"/>
    <n v="3.1144273842787702"/>
    <n v="0.43023492710889999"/>
    <n v="1.0512892836251"/>
    <n v="0.1452277778554"/>
    <n v="538.10006544532098"/>
    <n v="5100"/>
    <s v="Streams and waterways"/>
    <n v="5100"/>
    <s v="US Air Force                                  Brevard County"/>
    <s v="US Air Force"/>
    <m/>
    <m/>
    <s v="Natural Lands"/>
    <n v="0"/>
    <n v="1"/>
    <n v="1.0512892836251"/>
    <n v="0.1452277778554"/>
    <n v="538.10006544532098"/>
    <m/>
    <n v="-1"/>
    <n v="-1"/>
    <n v="-1"/>
    <n v="-1"/>
    <n v="0"/>
    <m/>
    <m/>
    <s v="Banana River B"/>
    <n v="-1"/>
    <m/>
    <m/>
    <n v="641"/>
    <x v="6"/>
    <s v="Golf Course Pond Reuse"/>
    <x v="0"/>
    <m/>
    <n v="158.60873828023799"/>
    <n v="0.43641530039999998"/>
  </r>
  <r>
    <n v="1200000"/>
    <n v="2400000"/>
    <n v="2400000"/>
    <x v="0"/>
    <x v="1"/>
    <s v="BR3-5, BR-7"/>
    <s v="62-304.520 (10), F.A.C."/>
    <n v="0.59"/>
    <n v="0.64"/>
    <s v="US Air Force"/>
    <n v="0.52359801717207"/>
    <n v="3174.5530006521399"/>
    <n v="6.2022639345043196"/>
    <n v="0.85818153240051998"/>
    <n v="3.24749309808433"/>
    <n v="0.44934214873860001"/>
    <n v="1662.1896565491199"/>
    <n v="1820"/>
    <s v="Golf Course"/>
    <n v="1820"/>
    <s v="US Air Force                                  Brevard County"/>
    <s v="US Air Force"/>
    <m/>
    <m/>
    <m/>
    <n v="0"/>
    <n v="1"/>
    <n v="3.24749309808433"/>
    <n v="0.44934214873860001"/>
    <n v="1662.1896565491199"/>
    <m/>
    <n v="-1"/>
    <n v="-1"/>
    <n v="-1"/>
    <n v="-1"/>
    <n v="0"/>
    <m/>
    <m/>
    <s v="Banana River B"/>
    <n v="-1"/>
    <m/>
    <m/>
    <n v="641"/>
    <x v="6"/>
    <s v="Golf Course Pond Reuse"/>
    <x v="0"/>
    <m/>
    <n v="186.61157117705699"/>
    <n v="1.3480856906000001"/>
  </r>
  <r>
    <n v="1200000"/>
    <n v="2400000"/>
    <n v="2400000"/>
    <x v="0"/>
    <x v="1"/>
    <s v="BR3-5, BR-7"/>
    <s v="62-304.520 (10), F.A.C."/>
    <n v="0.59"/>
    <n v="0.64"/>
    <s v="Natural Lands"/>
    <n v="9.4165436426789997E-2"/>
    <n v="3174.5530006521399"/>
    <n v="6.2022639345043196"/>
    <n v="0.85818153240051998"/>
    <n v="0.58403889022678002"/>
    <n v="8.0811038531910004E-2"/>
    <n v="298.93316876641001"/>
    <n v="5100"/>
    <s v="Streams and waterways"/>
    <n v="5100"/>
    <s v="US Air Force                                  Brevard County"/>
    <s v="US Air Force"/>
    <m/>
    <m/>
    <s v="Natural Lands"/>
    <n v="0"/>
    <n v="1"/>
    <n v="0.58403889022678002"/>
    <n v="8.0811038531910004E-2"/>
    <n v="298.93316876641097"/>
    <m/>
    <n v="-1"/>
    <n v="-1"/>
    <n v="-1"/>
    <n v="-1"/>
    <n v="0"/>
    <m/>
    <m/>
    <s v="Banana River B"/>
    <n v="-1"/>
    <m/>
    <m/>
    <n v="641"/>
    <x v="6"/>
    <s v="Golf Course Pond Reuse"/>
    <x v="0"/>
    <m/>
    <n v="112.37192914184099"/>
    <n v="0.2424437703"/>
  </r>
  <r>
    <n v="1200000"/>
    <n v="2400000"/>
    <n v="2400000"/>
    <x v="0"/>
    <x v="1"/>
    <s v="BR3-5, BR-7"/>
    <s v="62-304.520 (10), F.A.C."/>
    <n v="0.59"/>
    <n v="0.64"/>
    <s v="US Air Force"/>
    <n v="0.58608214328512998"/>
    <n v="3699.5440216664201"/>
    <n v="7.2278080740547299"/>
    <n v="0.99831911918492999"/>
    <n v="4.2360892472955598"/>
    <n v="0.58509700905442996"/>
    <n v="2168.2366893959402"/>
    <n v="1820"/>
    <s v="Golf Course"/>
    <n v="1820"/>
    <s v="US Air Force                                  Brevard County"/>
    <s v="US Air Force"/>
    <m/>
    <m/>
    <m/>
    <n v="0"/>
    <n v="1"/>
    <n v="4.2360892472955598"/>
    <n v="0.58509700905442996"/>
    <n v="2240.9076020791799"/>
    <m/>
    <n v="-1"/>
    <n v="-1"/>
    <n v="-1"/>
    <n v="-1"/>
    <n v="0"/>
    <m/>
    <m/>
    <s v="Banana River B"/>
    <n v="-1"/>
    <m/>
    <m/>
    <n v="641"/>
    <x v="6"/>
    <s v="Golf Course Pond Reuse"/>
    <x v="0"/>
    <m/>
    <n v="187.492275749925"/>
    <n v="1.8174433107000001"/>
  </r>
  <r>
    <n v="1200000"/>
    <n v="2400000"/>
    <n v="2400000"/>
    <x v="0"/>
    <x v="1"/>
    <s v="BR3-5, BR-7"/>
    <s v="62-304.520 (10), F.A.C."/>
    <n v="0.59"/>
    <n v="0.64"/>
    <s v="Natural Lands"/>
    <n v="1.203810248551E-2"/>
    <n v="3699.5440216664201"/>
    <n v="7.2278080740547299"/>
    <n v="0.99831911918492999"/>
    <n v="8.7009094341129994E-2"/>
    <n v="1.2017867870000001E-2"/>
    <n v="44.535490082509497"/>
    <n v="5100"/>
    <s v="Streams and waterways"/>
    <n v="5100"/>
    <s v="US Air Force                                  Brevard County"/>
    <s v="US Air Force"/>
    <m/>
    <m/>
    <s v="Natural Lands"/>
    <n v="0"/>
    <n v="1"/>
    <n v="8.7009094341129994E-2"/>
    <n v="1.2017867870000001E-2"/>
    <n v="44.535490082509902"/>
    <m/>
    <n v="-1"/>
    <n v="-1"/>
    <n v="-1"/>
    <n v="-1"/>
    <n v="0"/>
    <m/>
    <m/>
    <s v="Banana River B"/>
    <n v="-1"/>
    <m/>
    <m/>
    <n v="641"/>
    <x v="6"/>
    <s v="Golf Course Pond Reuse"/>
    <x v="0"/>
    <m/>
    <n v="37.112785007405499"/>
    <n v="3.6119618899999997E-2"/>
  </r>
  <r>
    <n v="1200000"/>
    <n v="2400000"/>
    <n v="2400000"/>
    <x v="0"/>
    <x v="1"/>
    <s v="BR3-5, BR-7"/>
    <s v="62-304.520 (10), F.A.C."/>
    <n v="0.59"/>
    <n v="0.64"/>
    <s v="US Air Force"/>
    <n v="0.47125188317052003"/>
    <n v="2835.1798920897099"/>
    <n v="5.5391856602295899"/>
    <n v="0.76608952461434998"/>
    <n v="2.6103516736143701"/>
    <n v="0.36102113115173001"/>
    <n v="1336.0838632744901"/>
    <n v="1820"/>
    <s v="Golf Course"/>
    <n v="1820"/>
    <s v="US Air Force                                  Brevard County"/>
    <s v="US Air Force"/>
    <m/>
    <m/>
    <m/>
    <n v="0"/>
    <n v="1"/>
    <n v="2.6103516736143701"/>
    <n v="0.36102113115173001"/>
    <n v="1336.0838632744901"/>
    <m/>
    <n v="-1"/>
    <n v="-1"/>
    <n v="-1"/>
    <n v="-1"/>
    <n v="0"/>
    <m/>
    <m/>
    <s v="Banana River B"/>
    <n v="-1"/>
    <m/>
    <m/>
    <n v="641"/>
    <x v="6"/>
    <s v="Golf Course Pond Reuse"/>
    <x v="0"/>
    <m/>
    <n v="246.77644196497999"/>
    <n v="1.0836041064999999"/>
  </r>
  <r>
    <n v="1200000"/>
    <n v="2400000"/>
    <n v="2400000"/>
    <x v="0"/>
    <x v="1"/>
    <s v="BR3-5, BR-7"/>
    <s v="62-304.520 (10), F.A.C."/>
    <n v="0.59"/>
    <n v="0.64"/>
    <s v="Natural Lands"/>
    <n v="0.14651157038231"/>
    <n v="2835.1798920897099"/>
    <n v="5.5391856602295899"/>
    <n v="0.76608952461434998"/>
    <n v="0.81155478971945005"/>
    <n v="0.11224097930469"/>
    <n v="415.38665830643498"/>
    <n v="5100"/>
    <s v="Streams and waterways"/>
    <n v="5100"/>
    <s v="US Air Force                                  Brevard County"/>
    <s v="US Air Force"/>
    <m/>
    <m/>
    <s v="Natural Lands"/>
    <n v="0"/>
    <n v="1"/>
    <n v="0.81155478971945005"/>
    <n v="0.11224097930469"/>
    <n v="415.38665830643498"/>
    <m/>
    <n v="-1"/>
    <n v="-1"/>
    <n v="-1"/>
    <n v="-1"/>
    <n v="0"/>
    <m/>
    <m/>
    <s v="Banana River B"/>
    <n v="-1"/>
    <m/>
    <m/>
    <n v="641"/>
    <x v="6"/>
    <s v="Golf Course Pond Reuse"/>
    <x v="0"/>
    <m/>
    <n v="128.486102670159"/>
    <n v="0.33689104489999999"/>
  </r>
  <r>
    <n v="1200000"/>
    <n v="2400000"/>
    <n v="2400000"/>
    <x v="0"/>
    <x v="1"/>
    <s v="BR3-5, BR-7"/>
    <s v="62-304.520 (10), F.A.C."/>
    <n v="0.59"/>
    <n v="0.64"/>
    <s v="US Air Force"/>
    <n v="0.61776345373694996"/>
    <n v="3773.4421981795599"/>
    <n v="7.37217668951401"/>
    <n v="1.0181859607385899"/>
    <n v="4.5542613332732396"/>
    <n v="0.62899807565235"/>
    <n v="2331.0946848241701"/>
    <n v="1820"/>
    <s v="Golf Course"/>
    <n v="1820"/>
    <s v="US Air Force                                  Brevard County"/>
    <s v="US Air Force"/>
    <m/>
    <m/>
    <m/>
    <n v="0"/>
    <n v="1"/>
    <n v="4.5542613332732396"/>
    <n v="0.62899807565235"/>
    <n v="2331.0946848241701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117499"/>
    <n v="1.8905877411000001"/>
  </r>
  <r>
    <n v="1200000"/>
    <n v="2400000"/>
    <n v="2400000"/>
    <x v="0"/>
    <x v="1"/>
    <s v="BR3-5, BR-7"/>
    <s v="62-304.520 (10), F.A.C."/>
    <n v="0.59"/>
    <n v="0.64"/>
    <s v="US Air Force"/>
    <n v="0.61776345366790997"/>
    <n v="3926.8931058400399"/>
    <n v="7.1553121930007597"/>
    <n v="0.95964700040288997"/>
    <n v="4.42029037242028"/>
    <n v="0.59283484527093999"/>
    <n v="2425.8910472484599"/>
    <n v="1400"/>
    <s v="Commercial and Services"/>
    <n v="1400"/>
    <s v="US Air Force                                  Brevard County"/>
    <s v="US Air Force"/>
    <m/>
    <m/>
    <m/>
    <n v="0"/>
    <n v="1"/>
    <n v="4.42029037242028"/>
    <n v="0.59283484527093999"/>
    <n v="2425.8910472484599"/>
    <m/>
    <n v="-1"/>
    <n v="-1"/>
    <n v="-1"/>
    <n v="-1"/>
    <n v="0"/>
    <m/>
    <m/>
    <s v="Banana River B"/>
    <n v="-1"/>
    <m/>
    <m/>
    <n v="641"/>
    <x v="6"/>
    <s v="Golf Course Pond Reuse"/>
    <x v="0"/>
    <m/>
    <n v="200"/>
    <n v="1.9674704356999999"/>
  </r>
  <r>
    <n v="1200000"/>
    <n v="2400000"/>
    <n v="2400000"/>
    <x v="0"/>
    <x v="1"/>
    <s v="BR3-5, BR-7"/>
    <s v="62-304.520 (10), F.A.C."/>
    <n v="0.59"/>
    <n v="0.64"/>
    <s v="US Air Force"/>
    <n v="0.61776345359886997"/>
    <n v="3846.4641283600099"/>
    <n v="8.0235263633376608"/>
    <n v="1.12688476143134"/>
    <n v="4.9566413562570801"/>
    <n v="0.69614822202976001"/>
    <n v="2376.20496407986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9566413562570801"/>
    <n v="0.69614822202976001"/>
    <n v="2376.20496407986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8882399"/>
    <n v="1.9271735313"/>
  </r>
  <r>
    <n v="1200000"/>
    <n v="2400000"/>
    <n v="2400000"/>
    <x v="0"/>
    <x v="1"/>
    <s v="BR3-5, BR-7"/>
    <s v="62-304.520 (10), F.A.C."/>
    <n v="0.59"/>
    <n v="0.64"/>
    <s v="US Air Force"/>
    <n v="0.6148974018533"/>
    <n v="3753.4419953741899"/>
    <n v="7.3331087723990596"/>
    <n v="1.01286457231473"/>
    <n v="4.5091095316558496"/>
    <n v="0.62280779394559005"/>
    <n v="2307.9817309626701"/>
    <n v="1820"/>
    <s v="Golf Course"/>
    <n v="1820"/>
    <s v="US Air Force                                  Brevard County"/>
    <s v="US Air Force"/>
    <m/>
    <m/>
    <m/>
    <n v="0"/>
    <n v="1"/>
    <n v="4.5091095316558496"/>
    <n v="0.62280779394559005"/>
    <n v="2307.9817309626701"/>
    <m/>
    <n v="-1"/>
    <n v="-1"/>
    <n v="-1"/>
    <n v="-1"/>
    <n v="0"/>
    <m/>
    <m/>
    <s v="Banana River B"/>
    <n v="-1"/>
    <m/>
    <m/>
    <n v="641"/>
    <x v="6"/>
    <s v="Golf Course Pond Reuse"/>
    <x v="0"/>
    <m/>
    <n v="197.612791319455"/>
    <n v="1.8718424419999999"/>
  </r>
  <r>
    <n v="1200000"/>
    <n v="2400000"/>
    <n v="2400000"/>
    <x v="0"/>
    <x v="1"/>
    <s v="BR3-5, BR-7"/>
    <s v="62-304.520 (10), F.A.C."/>
    <n v="0.59"/>
    <n v="0.64"/>
    <s v="Natural Lands"/>
    <n v="2.8660518836500001E-3"/>
    <n v="3753.4419953741899"/>
    <n v="7.3331087723990596"/>
    <n v="1.01286457231473"/>
    <n v="2.1017070210140001E-2"/>
    <n v="2.9029224153599999E-3"/>
    <n v="10.757559501013199"/>
    <n v="5100"/>
    <s v="Streams and waterways"/>
    <n v="5100"/>
    <s v="US Air Force                                  Brevard County"/>
    <s v="US Air Force"/>
    <m/>
    <m/>
    <s v="Natural Lands"/>
    <n v="0"/>
    <n v="1"/>
    <n v="2.1017070210140001E-2"/>
    <n v="2.9029224153599999E-3"/>
    <n v="10.757559501013899"/>
    <m/>
    <n v="-1"/>
    <n v="-1"/>
    <n v="-1"/>
    <n v="-1"/>
    <n v="0"/>
    <m/>
    <m/>
    <s v="Banana River B"/>
    <n v="-1"/>
    <m/>
    <m/>
    <n v="641"/>
    <x v="6"/>
    <s v="Golf Course Pond Reuse"/>
    <x v="0"/>
    <m/>
    <n v="16.623808884140001"/>
    <n v="8.7247035999999997E-3"/>
  </r>
  <r>
    <n v="1200000"/>
    <n v="2400000"/>
    <n v="2400000"/>
    <x v="0"/>
    <x v="1"/>
    <s v="BR3-5, BR-7"/>
    <s v="62-304.520 (10), F.A.C."/>
    <n v="0.59"/>
    <n v="0.64"/>
    <s v="US Air Force"/>
    <n v="0.61776345359886997"/>
    <n v="3773.8720252111402"/>
    <n v="7.3730314465395201"/>
    <n v="1.0184758314540701"/>
    <n v="4.5547893699073398"/>
    <n v="0.62917714704604999"/>
    <n v="2331.3602157345999"/>
    <n v="1820"/>
    <s v="Golf Course"/>
    <n v="1820"/>
    <s v="US Air Force                                  Brevard County"/>
    <s v="US Air Force"/>
    <m/>
    <m/>
    <m/>
    <n v="0"/>
    <n v="1"/>
    <n v="4.5547893699073398"/>
    <n v="0.62917714704604999"/>
    <n v="2331.3602157345999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8882399"/>
    <n v="1.8908030947000001"/>
  </r>
  <r>
    <n v="1200000"/>
    <n v="2400000"/>
    <n v="2400000"/>
    <x v="0"/>
    <x v="1"/>
    <s v="BR3-5, BR-7"/>
    <s v="62-304.520 (10), F.A.C."/>
    <n v="0.59"/>
    <n v="0.64"/>
    <s v="US Air Force"/>
    <n v="6.5070257059999994E-5"/>
    <n v="3761.3167850322402"/>
    <n v="7.3502080606874296"/>
    <n v="1.03553960013629"/>
    <n v="4.7827992797999999E-4"/>
    <n v="6.7382827980000005E-5"/>
    <n v="0.24474985010118"/>
    <n v="8140"/>
    <s v="Roads and Highways"/>
    <n v="8140"/>
    <s v="US Air Force                                  Brevard County"/>
    <s v="US Air Force"/>
    <m/>
    <m/>
    <m/>
    <n v="0"/>
    <n v="1"/>
    <n v="4.7827992797999999E-4"/>
    <n v="6.7382827980000005E-5"/>
    <n v="0.24474985009936001"/>
    <m/>
    <n v="-1"/>
    <n v="-1"/>
    <n v="-1"/>
    <n v="-1"/>
    <n v="0"/>
    <m/>
    <m/>
    <s v="Banana River B"/>
    <n v="-1"/>
    <m/>
    <m/>
    <n v="641"/>
    <x v="6"/>
    <s v="Golf Course Pond Reuse"/>
    <x v="0"/>
    <m/>
    <n v="2.6134523715988198"/>
    <n v="1.9849949999999999E-4"/>
  </r>
  <r>
    <n v="1200000"/>
    <n v="2400000"/>
    <n v="2400000"/>
    <x v="0"/>
    <x v="1"/>
    <s v="BR3-5, BR-7"/>
    <s v="62-304.520 (10), F.A.C."/>
    <n v="0.59"/>
    <n v="0.64"/>
    <s v="US Air Force"/>
    <n v="1.584555559093E-2"/>
    <n v="3761.3167850322402"/>
    <n v="7.3502080606874296"/>
    <n v="1.03553960013629"/>
    <n v="0.11646813043054"/>
    <n v="1.6408700300570001E-2"/>
    <n v="59.600154212337699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0.11646813043054"/>
    <n v="1.6408700300570001E-2"/>
    <n v="59.600154212337301"/>
    <m/>
    <n v="-1"/>
    <n v="-1"/>
    <n v="-1"/>
    <n v="-1"/>
    <n v="0"/>
    <m/>
    <m/>
    <s v="Banana River B"/>
    <n v="-1"/>
    <m/>
    <m/>
    <n v="641"/>
    <x v="6"/>
    <s v="Golf Course Pond Reuse"/>
    <x v="0"/>
    <m/>
    <n v="40.914957962750201"/>
    <n v="4.83375136E-2"/>
  </r>
  <r>
    <n v="1200000"/>
    <n v="2400000"/>
    <n v="2400000"/>
    <x v="0"/>
    <x v="1"/>
    <s v="BR3-5, BR-7"/>
    <s v="62-304.520 (10), F.A.C."/>
    <n v="0.59"/>
    <n v="0.64"/>
    <s v="US Air Force"/>
    <n v="0.60185282791197003"/>
    <n v="3761.3167850322402"/>
    <n v="7.3502080606874296"/>
    <n v="1.03553960013629"/>
    <n v="4.4237435070660904"/>
    <n v="0.62324243675684998"/>
    <n v="2263.7591437444098"/>
    <n v="1820"/>
    <s v="Golf Course"/>
    <n v="1820"/>
    <s v="US Air Force                                  Brevard County"/>
    <s v="US Air Force"/>
    <m/>
    <m/>
    <m/>
    <n v="0"/>
    <n v="1"/>
    <n v="4.4237435070660904"/>
    <n v="0.62324243675684998"/>
    <n v="2263.7591437444098"/>
    <m/>
    <n v="-1"/>
    <n v="-1"/>
    <n v="-1"/>
    <n v="-1"/>
    <n v="0"/>
    <m/>
    <m/>
    <s v="Banana River B"/>
    <n v="-1"/>
    <m/>
    <m/>
    <n v="641"/>
    <x v="6"/>
    <s v="Golf Course Pond Reuse"/>
    <x v="0"/>
    <m/>
    <n v="193.327891826838"/>
    <n v="1.8359765966999999"/>
  </r>
  <r>
    <n v="1200000"/>
    <n v="2400000"/>
    <n v="2400000"/>
    <x v="0"/>
    <x v="1"/>
    <s v="BR3-5, BR-7"/>
    <s v="62-304.520 (10), F.A.C."/>
    <n v="0.59"/>
    <n v="0.64"/>
    <s v="US Air Force"/>
    <n v="0.61776345359886997"/>
    <n v="3759.5600036108899"/>
    <n v="7.34624605120624"/>
    <n v="1.02824387290646"/>
    <n v="4.5382423315802498"/>
    <n v="0.63521148606857003"/>
    <n v="2322.5187718428501"/>
    <n v="1820"/>
    <s v="Golf Course"/>
    <n v="1820"/>
    <s v="US Air Force                                  Brevard County"/>
    <s v="US Air Force"/>
    <m/>
    <m/>
    <m/>
    <n v="0"/>
    <n v="1"/>
    <n v="4.5382423315802498"/>
    <n v="0.63521148606857003"/>
    <n v="2322.5187718428501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8882399"/>
    <n v="1.8836324184"/>
  </r>
  <r>
    <n v="1200000"/>
    <n v="2400000"/>
    <n v="2400000"/>
    <x v="0"/>
    <x v="1"/>
    <s v="BR3-5, BR-7"/>
    <s v="62-304.520 (10), F.A.C."/>
    <n v="0.59"/>
    <n v="0.64"/>
    <s v="US Air Force"/>
    <n v="0.19445148609001001"/>
    <n v="1022.27022418614"/>
    <n v="1.99731913832742"/>
    <n v="0.27710285902579002"/>
    <n v="0.38838167464378998"/>
    <n v="5.3883062737350003E-2"/>
    <n v="198.78196427856699"/>
    <n v="1820"/>
    <s v="Golf Course"/>
    <n v="1820"/>
    <s v="US Air Force                                  Brevard County"/>
    <s v="US Air Force"/>
    <m/>
    <m/>
    <m/>
    <n v="0"/>
    <n v="1"/>
    <n v="0.38838167464378998"/>
    <n v="5.3883062737350003E-2"/>
    <n v="198.78196427856699"/>
    <m/>
    <n v="-1"/>
    <n v="-1"/>
    <n v="-1"/>
    <n v="-1"/>
    <n v="0"/>
    <m/>
    <m/>
    <s v="Banana River B"/>
    <n v="-1"/>
    <m/>
    <m/>
    <n v="641"/>
    <x v="6"/>
    <s v="Golf Course Pond Reuse"/>
    <x v="0"/>
    <m/>
    <n v="218.400307378793"/>
    <n v="0.16121813809999999"/>
  </r>
  <r>
    <n v="1200000"/>
    <n v="2400000"/>
    <n v="2400000"/>
    <x v="0"/>
    <x v="1"/>
    <s v="BR3-5, BR-7"/>
    <s v="62-304.520 (10), F.A.C."/>
    <n v="0.59"/>
    <n v="0.64"/>
    <s v="Natural Lands"/>
    <n v="0.42331196750886002"/>
    <n v="1022.27022418614"/>
    <n v="1.99731913832742"/>
    <n v="0.27710285902579002"/>
    <n v="0.84548909418847995"/>
    <n v="0.11730095645654"/>
    <n v="432.739219925962"/>
    <n v="5100"/>
    <s v="Streams and waterways"/>
    <n v="5100"/>
    <s v="US Air Force                                  Brevard County"/>
    <s v="US Air Force"/>
    <m/>
    <m/>
    <s v="Natural Lands"/>
    <n v="0"/>
    <n v="1"/>
    <n v="0.84548909418847995"/>
    <n v="0.11730095645654"/>
    <n v="432.739219925962"/>
    <m/>
    <n v="-1"/>
    <n v="-1"/>
    <n v="-1"/>
    <n v="-1"/>
    <n v="0"/>
    <m/>
    <m/>
    <s v="Banana River B"/>
    <n v="-1"/>
    <m/>
    <m/>
    <n v="641"/>
    <x v="6"/>
    <s v="Golf Course Pond Reuse"/>
    <x v="0"/>
    <m/>
    <n v="170.8534167512"/>
    <n v="0.35096449299999999"/>
  </r>
  <r>
    <n v="1200000"/>
    <n v="2400000"/>
    <n v="2400000"/>
    <x v="0"/>
    <x v="1"/>
    <s v="BR3-5, BR-7"/>
    <s v="62-304.520 (10), F.A.C."/>
    <n v="0.59"/>
    <n v="0.64"/>
    <s v="Natural Lands"/>
    <n v="0.19710360155522"/>
    <n v="2557.5608499759401"/>
    <n v="4.79170174570055"/>
    <n v="0.67461793844868001"/>
    <n v="0.94446167165601003"/>
    <n v="0.13296962534199"/>
    <n v="504.104454726889"/>
    <n v="5100"/>
    <s v="Streams and waterways"/>
    <n v="5100"/>
    <s v="US Air Force                                  Brevard County"/>
    <s v="US Air Force"/>
    <m/>
    <m/>
    <s v="Natural Lands"/>
    <n v="0"/>
    <n v="1"/>
    <n v="0.94446167165601003"/>
    <n v="0.13296962534199"/>
    <n v="504.104454726889"/>
    <m/>
    <n v="-1"/>
    <n v="-1"/>
    <n v="-1"/>
    <n v="-1"/>
    <n v="0"/>
    <m/>
    <m/>
    <s v="Banana River B"/>
    <n v="-1"/>
    <m/>
    <m/>
    <n v="641"/>
    <x v="6"/>
    <s v="Golf Course Pond Reuse"/>
    <x v="0"/>
    <m/>
    <n v="141.18238774086601"/>
    <n v="0.40884384000000001"/>
  </r>
  <r>
    <n v="1200000"/>
    <n v="2400000"/>
    <n v="2400000"/>
    <x v="0"/>
    <x v="1"/>
    <s v="BR3-5, BR-7"/>
    <s v="62-304.520 (10), F.A.C."/>
    <n v="0.59"/>
    <n v="0.64"/>
    <s v="US Air Force"/>
    <n v="0.42065985199762002"/>
    <n v="2557.5608499759401"/>
    <n v="4.79170174570055"/>
    <n v="0.67461793844868001"/>
    <n v="2.0156765471631601"/>
    <n v="0.28378468214275998"/>
    <n v="1075.8631686258"/>
    <n v="1460"/>
    <s v="Oil and Gas Storage(except industrial use or manufacturing)"/>
    <n v="1460"/>
    <s v="US Air Force                                  Brevard County"/>
    <s v="US Air Force"/>
    <m/>
    <m/>
    <m/>
    <n v="0"/>
    <n v="1"/>
    <n v="2.0156765471631601"/>
    <n v="0.28378468214275998"/>
    <n v="1075.8631686258"/>
    <m/>
    <n v="-1"/>
    <n v="-1"/>
    <n v="-1"/>
    <n v="-1"/>
    <n v="0"/>
    <m/>
    <m/>
    <s v="Banana River B"/>
    <n v="-1"/>
    <m/>
    <m/>
    <n v="641"/>
    <x v="6"/>
    <s v="Golf Course Pond Reuse"/>
    <x v="0"/>
    <m/>
    <n v="279.18064322094699"/>
    <n v="0.87255731439999995"/>
  </r>
  <r>
    <n v="1200000"/>
    <n v="2400000"/>
    <n v="2400000"/>
    <x v="0"/>
    <x v="1"/>
    <s v="BR3-5, BR-7"/>
    <s v="62-304.520 (10), F.A.C."/>
    <n v="0.59"/>
    <n v="0.64"/>
    <s v="US Air Force"/>
    <n v="0.61776345355284001"/>
    <n v="3769.3627544256501"/>
    <n v="7.3642073787771603"/>
    <n v="1.01709333578445"/>
    <n v="4.54933818299273"/>
    <n v="0.62832309169977996"/>
    <n v="2328.5745528674502"/>
    <n v="1820"/>
    <s v="Golf Course"/>
    <n v="1820"/>
    <s v="US Air Force                                  Brevard County"/>
    <s v="US Air Force"/>
    <m/>
    <m/>
    <m/>
    <n v="0"/>
    <n v="1"/>
    <n v="4.54933818299273"/>
    <n v="0.62832309169977996"/>
    <n v="2328.5745528674502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8137301"/>
    <n v="1.8885438385"/>
  </r>
  <r>
    <n v="1200000"/>
    <n v="2400000"/>
    <n v="2400000"/>
    <x v="0"/>
    <x v="1"/>
    <s v="BR3-5, BR-7"/>
    <s v="62-304.520 (10), F.A.C."/>
    <n v="0.59"/>
    <n v="0.64"/>
    <s v="US Air Force"/>
    <n v="0.61776345362188001"/>
    <n v="3769.1482669943498"/>
    <n v="7.3638437840309301"/>
    <n v="1.0176781145581899"/>
    <n v="4.5491135679549997"/>
    <n v="0.62868434672488005"/>
    <n v="2328.44205063138"/>
    <n v="1820"/>
    <s v="Golf Course"/>
    <n v="1820"/>
    <s v="US Air Force                                  Brevard County"/>
    <s v="US Air Force"/>
    <m/>
    <m/>
    <m/>
    <n v="0"/>
    <n v="1"/>
    <n v="4.5491135679549997"/>
    <n v="0.62868434672488005"/>
    <n v="2328.44205063138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9254899"/>
    <n v="1.8884363752"/>
  </r>
  <r>
    <n v="1200000"/>
    <n v="2400000"/>
    <n v="2400000"/>
    <x v="0"/>
    <x v="1"/>
    <s v="BR3-5, BR-7"/>
    <s v="62-304.520 (10), F.A.C."/>
    <n v="0.59"/>
    <n v="0.64"/>
    <s v="US Air Force"/>
    <n v="0.61776345362188001"/>
    <n v="3774.6344086374002"/>
    <n v="7.3745058611188101"/>
    <n v="1.01850706539681"/>
    <n v="4.5557002095195998"/>
    <n v="0.62919644225783"/>
    <n v="2331.8311884398399"/>
    <n v="1820"/>
    <s v="Golf Course"/>
    <n v="1820"/>
    <s v="US Air Force                                  Brevard County"/>
    <s v="US Air Force"/>
    <m/>
    <m/>
    <m/>
    <n v="0"/>
    <n v="1"/>
    <n v="4.5557002095195998"/>
    <n v="0.62919644225783"/>
    <n v="2331.8311884398399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9254899"/>
    <n v="1.8911850676999999"/>
  </r>
  <r>
    <n v="1200000"/>
    <n v="2400000"/>
    <n v="2400000"/>
    <x v="0"/>
    <x v="1"/>
    <s v="BR3-5, BR-7"/>
    <s v="62-304.520 (10), F.A.C."/>
    <n v="0.59"/>
    <n v="0.64"/>
    <s v="US Air Force"/>
    <n v="0.52224135519929005"/>
    <n v="3947.3926967457601"/>
    <n v="8.7495754514519906"/>
    <n v="1.18615259528559"/>
    <n v="4.5693901411847504"/>
    <n v="0.61945793883510003"/>
    <n v="2061.49171145229"/>
    <n v="1400"/>
    <s v="Commercial and Services"/>
    <n v="1400"/>
    <s v="US Air Force                                  Brevard County"/>
    <s v="US Air Force"/>
    <m/>
    <m/>
    <m/>
    <n v="0"/>
    <n v="1"/>
    <n v="4.5693901411847504"/>
    <n v="0.61945793883510003"/>
    <n v="2297.2801170071298"/>
    <m/>
    <n v="-1"/>
    <n v="-1"/>
    <n v="-1"/>
    <n v="-1"/>
    <n v="0"/>
    <m/>
    <m/>
    <s v="Banana River B"/>
    <n v="-1"/>
    <m/>
    <m/>
    <n v="641"/>
    <x v="6"/>
    <s v="Golf Course Pond Reuse"/>
    <x v="0"/>
    <m/>
    <n v="207.130877917628"/>
    <n v="1.8631631119000001"/>
  </r>
  <r>
    <n v="1200000"/>
    <n v="2400000"/>
    <n v="2400000"/>
    <x v="0"/>
    <x v="1"/>
    <s v="BR3-5, BR-7"/>
    <s v="62-304.520 (10), F.A.C."/>
    <n v="0.59"/>
    <n v="0.64"/>
    <s v="Natural Lands"/>
    <n v="3.5789403189780002E-2"/>
    <n v="3947.3926967457601"/>
    <n v="8.7495754514519906"/>
    <n v="1.18615259528559"/>
    <n v="0.31314208357144002"/>
    <n v="4.2451693477279999E-2"/>
    <n v="141.27482877223801"/>
    <n v="3100"/>
    <s v="Herbaceous Dry Prairie"/>
    <n v="3100"/>
    <s v="US Air Force                                  Brevard County"/>
    <s v="US Air Force"/>
    <m/>
    <m/>
    <s v="Natural Lands"/>
    <n v="0"/>
    <n v="1"/>
    <n v="0.31314208357144002"/>
    <n v="4.2451693477279999E-2"/>
    <n v="141.27482877224"/>
    <m/>
    <n v="-1"/>
    <n v="-1"/>
    <n v="-1"/>
    <n v="-1"/>
    <n v="0"/>
    <m/>
    <m/>
    <s v="Banana River B"/>
    <n v="-1"/>
    <m/>
    <m/>
    <n v="641"/>
    <x v="6"/>
    <s v="Golf Course Pond Reuse"/>
    <x v="0"/>
    <m/>
    <n v="48.959478376380801"/>
    <n v="0.1145781255"/>
  </r>
  <r>
    <n v="1200000"/>
    <n v="2400000"/>
    <n v="2400000"/>
    <x v="0"/>
    <x v="1"/>
    <s v="BR3-5, BR-7"/>
    <s v="62-304.520 (10), F.A.C."/>
    <n v="0.59"/>
    <n v="0.64"/>
    <s v="US Air Force"/>
    <n v="0.61776345359886997"/>
    <n v="3927.2408924419501"/>
    <n v="7.1559479643050503"/>
    <n v="0.95973237748349005"/>
    <n v="4.42068312820291"/>
    <n v="0.59288758804485997"/>
    <n v="2426.1058968296602"/>
    <n v="1400"/>
    <s v="Commercial and Services"/>
    <n v="1400"/>
    <s v="US Air Force                                  Brevard County"/>
    <s v="US Air Force"/>
    <m/>
    <m/>
    <m/>
    <n v="0"/>
    <n v="1"/>
    <n v="4.42068312820291"/>
    <n v="0.59288758804485997"/>
    <n v="2426.1058968296602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8882399"/>
    <n v="1.9676446852"/>
  </r>
  <r>
    <n v="1200000"/>
    <n v="2400000"/>
    <n v="2400000"/>
    <x v="0"/>
    <x v="1"/>
    <s v="BR3-5, BR-7"/>
    <s v="62-304.520 (10), F.A.C."/>
    <n v="0.59"/>
    <n v="0.64"/>
    <s v="US Air Force"/>
    <n v="0.61776345373694996"/>
    <n v="3760.7530803872901"/>
    <n v="7.3488292800387498"/>
    <n v="1.03149009136334"/>
    <n v="4.5398381569599904"/>
    <n v="0.63721688133606003"/>
    <n v="2323.2558115919401"/>
    <n v="1820"/>
    <s v="Golf Course"/>
    <n v="1820"/>
    <s v="US Air Force                                  Brevard County"/>
    <s v="US Air Force"/>
    <m/>
    <m/>
    <m/>
    <n v="0"/>
    <n v="1"/>
    <n v="4.5398381569599904"/>
    <n v="0.63721688133606003"/>
    <n v="2323.2558115919401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117499"/>
    <n v="1.8842301797000001"/>
  </r>
  <r>
    <n v="1200000"/>
    <n v="2400000"/>
    <n v="2400000"/>
    <x v="0"/>
    <x v="1"/>
    <s v="BR3-5, BR-7"/>
    <s v="62-304.520 (10), F.A.C."/>
    <n v="0.59"/>
    <n v="0.64"/>
    <s v="US Air Force"/>
    <n v="0.40064963526502001"/>
    <n v="2263.91300151528"/>
    <n v="1.57716308521732"/>
    <n v="0.23220771453457001"/>
    <n v="0.63188981484577"/>
    <n v="9.3033936134000003E-2"/>
    <n v="907.03591832883603"/>
    <n v="1820"/>
    <s v="Golf Course"/>
    <n v="1820"/>
    <s v="US Air Force                                  Brevard County"/>
    <s v="US Air Force"/>
    <m/>
    <m/>
    <m/>
    <n v="0"/>
    <n v="1"/>
    <n v="0.63188981484577"/>
    <n v="9.3033936134000003E-2"/>
    <n v="907.03591832883603"/>
    <m/>
    <n v="-1"/>
    <n v="-1"/>
    <n v="-1"/>
    <n v="-1"/>
    <n v="0"/>
    <m/>
    <m/>
    <s v="Banana River B"/>
    <n v="-1"/>
    <m/>
    <m/>
    <n v="641"/>
    <x v="6"/>
    <s v="Golf Course Pond Reuse"/>
    <x v="0"/>
    <m/>
    <n v="201.53810818842001"/>
    <n v="0.73563334820000004"/>
  </r>
  <r>
    <n v="1200000"/>
    <n v="2400000"/>
    <n v="2400000"/>
    <x v="0"/>
    <x v="1"/>
    <s v="BR3-5, BR-7"/>
    <s v="62-304.520 (10), F.A.C."/>
    <n v="0.59"/>
    <n v="0.64"/>
    <s v="Natural Lands"/>
    <n v="0.21711381861001"/>
    <n v="2263.91300151528"/>
    <n v="1.57716308521732"/>
    <n v="0.23220771453457001"/>
    <n v="0.34242390000228001"/>
    <n v="5.0415503613300001E-2"/>
    <n v="491.526796759842"/>
    <n v="5300"/>
    <s v="Reservoirs"/>
    <n v="5300"/>
    <s v="US Air Force                                  Brevard County"/>
    <s v="US Air Force"/>
    <m/>
    <m/>
    <s v="Natural Lands"/>
    <n v="0"/>
    <n v="1"/>
    <n v="0.34242390000228001"/>
    <n v="5.0415503613300001E-2"/>
    <n v="491.526796759842"/>
    <m/>
    <n v="-1"/>
    <n v="-1"/>
    <n v="-1"/>
    <n v="-1"/>
    <n v="0"/>
    <m/>
    <m/>
    <s v="Banana River B"/>
    <n v="-1"/>
    <m/>
    <m/>
    <n v="641"/>
    <x v="6"/>
    <s v="Golf Course Pond Reuse"/>
    <x v="0"/>
    <m/>
    <n v="114.18501051491501"/>
    <n v="0.39864298199999998"/>
  </r>
  <r>
    <n v="1200000"/>
    <n v="2400000"/>
    <n v="2400000"/>
    <x v="0"/>
    <x v="1"/>
    <s v="BR3-5, BR-7"/>
    <s v="62-304.520 (10), F.A.C."/>
    <n v="0.59"/>
    <n v="0.64"/>
    <s v="US Air Force"/>
    <n v="1.206077442418E-2"/>
    <n v="1625.5382376709799"/>
    <n v="3.50754538631515"/>
    <n v="0.42240975949974002"/>
    <n v="4.2303713686939998E-2"/>
    <n v="5.0945888239E-3"/>
    <n v="19.605250002438599"/>
    <n v="1820"/>
    <s v="Golf Course"/>
    <n v="1820"/>
    <s v="US Air Force                                  Brevard County"/>
    <s v="US Air Force"/>
    <m/>
    <m/>
    <m/>
    <n v="0"/>
    <n v="1"/>
    <n v="4.2303713686939998E-2"/>
    <n v="5.0945888239E-3"/>
    <n v="100.131019538841"/>
    <m/>
    <n v="-1"/>
    <n v="-1"/>
    <n v="-1"/>
    <n v="-1"/>
    <n v="0"/>
    <m/>
    <m/>
    <s v="Banana River B"/>
    <n v="-1"/>
    <m/>
    <m/>
    <n v="641"/>
    <x v="6"/>
    <s v="Golf Course Pond Reuse"/>
    <x v="0"/>
    <m/>
    <n v="35.753269584643199"/>
    <n v="8.1209261599999999E-2"/>
  </r>
  <r>
    <n v="1200000"/>
    <n v="2400000"/>
    <n v="2400000"/>
    <x v="0"/>
    <x v="1"/>
    <s v="BR3-5, BR-7"/>
    <s v="62-304.520 (10), F.A.C."/>
    <n v="0.59"/>
    <n v="0.64"/>
    <s v="US Air Force"/>
    <n v="0.26952566302775999"/>
    <n v="3886.78095073229"/>
    <n v="7.1653909038552204"/>
    <n v="0.97052530504067003"/>
    <n v="1.93125673421468"/>
    <n v="0.26158147632630002"/>
    <n v="1047.5872127898001"/>
    <n v="8140"/>
    <s v="Roads and Highways"/>
    <n v="8140"/>
    <s v="US Air Force                                  Brevard County"/>
    <s v="US Air Force"/>
    <m/>
    <m/>
    <m/>
    <n v="0"/>
    <n v="1"/>
    <n v="1.93125673421468"/>
    <n v="0.26158147632630002"/>
    <n v="1047.5872127898001"/>
    <m/>
    <n v="-1"/>
    <n v="-1"/>
    <n v="-1"/>
    <n v="-1"/>
    <n v="0"/>
    <m/>
    <m/>
    <s v="Banana River B"/>
    <n v="-1"/>
    <m/>
    <m/>
    <n v="641"/>
    <x v="6"/>
    <s v="Golf Course Pond Reuse"/>
    <x v="0"/>
    <m/>
    <n v="150.71149850014001"/>
    <n v="0.84962466569999995"/>
  </r>
  <r>
    <n v="1200000"/>
    <n v="2400000"/>
    <n v="2400000"/>
    <x v="0"/>
    <x v="1"/>
    <s v="BR3-5, BR-7"/>
    <s v="62-304.520 (10), F.A.C."/>
    <n v="0.59"/>
    <n v="0.64"/>
    <s v="US Air Force"/>
    <n v="6.0410911599669999E-2"/>
    <n v="3886.78095073229"/>
    <n v="7.1653909038552204"/>
    <n v="0.97052530504067003"/>
    <n v="0.43286779646992002"/>
    <n v="5.8630318408060003E-2"/>
    <n v="234.803980421993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0.43286779646992002"/>
    <n v="5.8630318408060003E-2"/>
    <n v="234.803980421993"/>
    <m/>
    <n v="-1"/>
    <n v="-1"/>
    <n v="-1"/>
    <n v="-1"/>
    <n v="0"/>
    <m/>
    <m/>
    <s v="Banana River B"/>
    <n v="-1"/>
    <m/>
    <m/>
    <n v="641"/>
    <x v="6"/>
    <s v="Golf Course Pond Reuse"/>
    <x v="0"/>
    <m/>
    <n v="85.996622367408193"/>
    <n v="0.19043307409999999"/>
  </r>
  <r>
    <n v="1200000"/>
    <n v="2400000"/>
    <n v="2400000"/>
    <x v="0"/>
    <x v="1"/>
    <s v="BR3-5, BR-7"/>
    <s v="62-304.520 (10), F.A.C."/>
    <n v="0.59"/>
    <n v="0.64"/>
    <s v="US Air Force"/>
    <n v="0.22325563893844"/>
    <n v="3886.78095073229"/>
    <n v="7.1653909038552204"/>
    <n v="0.97052530504067003"/>
    <n v="1.59971392448389"/>
    <n v="0.21667524708277999"/>
    <n v="867.74576456949899"/>
    <n v="1400"/>
    <s v="Commercial and Services"/>
    <n v="1400"/>
    <s v="US Air Force                                  Brevard County"/>
    <s v="US Air Force"/>
    <m/>
    <m/>
    <m/>
    <n v="0"/>
    <n v="1"/>
    <n v="1.59971392448389"/>
    <n v="0.21667524708277999"/>
    <n v="867.74576456949899"/>
    <m/>
    <n v="-1"/>
    <n v="-1"/>
    <n v="-1"/>
    <n v="-1"/>
    <n v="0"/>
    <m/>
    <m/>
    <s v="Banana River B"/>
    <n v="-1"/>
    <m/>
    <m/>
    <n v="641"/>
    <x v="6"/>
    <s v="Golf Course Pond Reuse"/>
    <x v="0"/>
    <m/>
    <n v="139.642728579947"/>
    <n v="0.70376785450000001"/>
  </r>
  <r>
    <n v="1200000"/>
    <n v="2400000"/>
    <n v="2400000"/>
    <x v="0"/>
    <x v="1"/>
    <s v="BR3-5, BR-7"/>
    <s v="62-304.520 (10), F.A.C."/>
    <n v="0.59"/>
    <n v="0.64"/>
    <s v="US Air Force"/>
    <n v="6.4571240217100007E-2"/>
    <n v="3886.78095073229"/>
    <n v="7.1653909038552204"/>
    <n v="0.97052530504067003"/>
    <n v="0.46267817730226002"/>
    <n v="6.2668022608550006E-2"/>
    <n v="250.97426644098701"/>
    <n v="1820"/>
    <s v="Golf Course"/>
    <n v="1820"/>
    <s v="US Air Force                                  Brevard County"/>
    <s v="US Air Force"/>
    <m/>
    <m/>
    <m/>
    <n v="0"/>
    <n v="1"/>
    <n v="0.46267817730226002"/>
    <n v="6.2668022608550006E-2"/>
    <n v="250.97426644098701"/>
    <m/>
    <n v="-1"/>
    <n v="-1"/>
    <n v="-1"/>
    <n v="-1"/>
    <n v="0"/>
    <m/>
    <m/>
    <s v="Banana River B"/>
    <n v="-1"/>
    <m/>
    <m/>
    <n v="641"/>
    <x v="6"/>
    <s v="Golf Course Pond Reuse"/>
    <x v="0"/>
    <m/>
    <n v="111.915489988554"/>
    <n v="0.20354766129999999"/>
  </r>
  <r>
    <n v="1200000"/>
    <n v="2400000"/>
    <n v="2400000"/>
    <x v="0"/>
    <x v="1"/>
    <s v="BR3-5, BR-7"/>
    <s v="62-304.520 (10), F.A.C."/>
    <n v="0.59"/>
    <n v="0.64"/>
    <s v="US Air Force"/>
    <n v="2.0557802483319999E-2"/>
    <n v="2219.3291310112299"/>
    <n v="4.1656317767611704"/>
    <n v="0.58600187894077005"/>
    <n v="8.5636235284930001E-2"/>
    <n v="1.204691088212E-2"/>
    <n v="45.624529920824997"/>
    <n v="1820"/>
    <s v="Golf Course"/>
    <n v="1820"/>
    <s v="US Air Force                                  Brevard County"/>
    <s v="US Air Force"/>
    <m/>
    <m/>
    <m/>
    <n v="0"/>
    <n v="1"/>
    <n v="8.5636235284930001E-2"/>
    <n v="1.204691088212E-2"/>
    <n v="45.624529920824102"/>
    <m/>
    <n v="-1"/>
    <n v="-1"/>
    <n v="-1"/>
    <n v="-1"/>
    <n v="0"/>
    <m/>
    <m/>
    <s v="Banana River B"/>
    <n v="-1"/>
    <m/>
    <m/>
    <n v="641"/>
    <x v="6"/>
    <s v="Golf Course Pond Reuse"/>
    <x v="0"/>
    <m/>
    <n v="106.00918986711601"/>
    <n v="3.7002862900000003E-2"/>
  </r>
  <r>
    <n v="1200000"/>
    <n v="2400000"/>
    <n v="2400000"/>
    <x v="0"/>
    <x v="1"/>
    <s v="BR3-5, BR-7"/>
    <s v="62-304.520 (10), F.A.C."/>
    <n v="0.59"/>
    <n v="0.64"/>
    <s v="Natural Lands"/>
    <n v="0.24781189985995999"/>
    <n v="2219.3291310112299"/>
    <n v="4.1656317767611704"/>
    <n v="0.58600187894077005"/>
    <n v="1.0322931247161999"/>
    <n v="0.14521823894180999"/>
    <n v="549.97616837044905"/>
    <n v="5100"/>
    <s v="Streams and waterways"/>
    <n v="5100"/>
    <s v="US Air Force                                  Brevard County"/>
    <s v="US Air Force"/>
    <m/>
    <m/>
    <s v="Natural Lands"/>
    <n v="0"/>
    <n v="1"/>
    <n v="1.0322931247161999"/>
    <n v="0.14521823894180999"/>
    <n v="549.97616837044905"/>
    <m/>
    <n v="-1"/>
    <n v="-1"/>
    <n v="-1"/>
    <n v="-1"/>
    <n v="0"/>
    <m/>
    <m/>
    <s v="Banana River B"/>
    <n v="-1"/>
    <m/>
    <m/>
    <n v="641"/>
    <x v="6"/>
    <s v="Golf Course Pond Reuse"/>
    <x v="0"/>
    <m/>
    <n v="145.94963794408"/>
    <n v="0.44604717630000001"/>
  </r>
  <r>
    <n v="1200000"/>
    <n v="2400000"/>
    <n v="2400000"/>
    <x v="0"/>
    <x v="1"/>
    <s v="BR3-5, BR-7"/>
    <s v="62-304.520 (10), F.A.C."/>
    <n v="0.59"/>
    <n v="0.64"/>
    <s v="US Air Force"/>
    <n v="0.34939375107147003"/>
    <n v="2219.3291310112299"/>
    <n v="4.1656317767611704"/>
    <n v="0.58600187894077005"/>
    <n v="1.4554457120651201"/>
    <n v="0.20474539461804001"/>
    <n v="775.41972994621801"/>
    <n v="1460"/>
    <s v="Oil and Gas Storage(except industrial use or manufacturing)"/>
    <n v="1460"/>
    <s v="US Air Force                                  Brevard County"/>
    <s v="US Air Force"/>
    <m/>
    <m/>
    <m/>
    <n v="0"/>
    <n v="1"/>
    <n v="1.4554457120651201"/>
    <n v="0.20474539461804001"/>
    <n v="775.41972994621801"/>
    <m/>
    <n v="-1"/>
    <n v="-1"/>
    <n v="-1"/>
    <n v="-1"/>
    <n v="0"/>
    <m/>
    <m/>
    <s v="Banana River B"/>
    <n v="-1"/>
    <m/>
    <m/>
    <n v="641"/>
    <x v="6"/>
    <s v="Golf Course Pond Reuse"/>
    <x v="0"/>
    <m/>
    <n v="152.42755026140799"/>
    <n v="0.62888866990000003"/>
  </r>
  <r>
    <n v="1200000"/>
    <n v="2400000"/>
    <n v="2400000"/>
    <x v="0"/>
    <x v="1"/>
    <s v="BR3-5, BR-7"/>
    <s v="62-304.520 (10), F.A.C."/>
    <n v="0.59"/>
    <n v="0.64"/>
    <s v="US Air Force"/>
    <n v="0.61776345373694996"/>
    <n v="3773.7093410611101"/>
    <n v="7.3726985967160701"/>
    <n v="1.01825792746651"/>
    <n v="4.55458374846891"/>
    <n v="0.62904253406674004"/>
    <n v="2331.25971593331"/>
    <n v="1820"/>
    <s v="Golf Course"/>
    <n v="1820"/>
    <s v="US Air Force                                  Brevard County"/>
    <s v="US Air Force"/>
    <m/>
    <m/>
    <m/>
    <n v="0"/>
    <n v="1"/>
    <n v="4.55458374846891"/>
    <n v="0.62904253406674004"/>
    <n v="2331.25971593331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117499"/>
    <n v="1.8907215863"/>
  </r>
  <r>
    <n v="1200000"/>
    <n v="2400000"/>
    <n v="2400000"/>
    <x v="0"/>
    <x v="1"/>
    <s v="BR3-5, BR-7"/>
    <s v="62-304.520 (10), F.A.C."/>
    <n v="0.59"/>
    <n v="0.64"/>
    <s v="US Air Force"/>
    <n v="8.0461067521700007E-3"/>
    <n v="655.26937009892299"/>
    <n v="0"/>
    <n v="0"/>
    <n v="0"/>
    <n v="0"/>
    <n v="5.2723673032444403"/>
    <n v="1820"/>
    <s v="Golf Course"/>
    <n v="1820"/>
    <s v="US Air Force                                  Brevard County"/>
    <s v="US Air Force"/>
    <m/>
    <m/>
    <m/>
    <n v="0"/>
    <n v="1"/>
    <n v="0"/>
    <n v="0"/>
    <n v="5.27236730324476"/>
    <m/>
    <n v="-1"/>
    <n v="-1"/>
    <n v="-1"/>
    <n v="-1"/>
    <n v="0"/>
    <m/>
    <m/>
    <s v="Banana River B"/>
    <n v="-1"/>
    <m/>
    <m/>
    <n v="641"/>
    <x v="6"/>
    <s v="Golf Course Pond Reuse"/>
    <x v="0"/>
    <m/>
    <n v="40.473357304213501"/>
    <n v="4.2760480999999998E-3"/>
  </r>
  <r>
    <n v="1200000"/>
    <n v="2400000"/>
    <n v="2400000"/>
    <x v="0"/>
    <x v="1"/>
    <s v="BR3-5, BR-7"/>
    <s v="62-304.520 (10), F.A.C."/>
    <n v="0.59"/>
    <n v="0.64"/>
    <s v="Natural Lands"/>
    <n v="0.60971734686971002"/>
    <n v="655.26937009892299"/>
    <n v="0"/>
    <n v="0"/>
    <n v="0"/>
    <n v="0"/>
    <n v="399.52910182170399"/>
    <n v="5300"/>
    <s v="Reservoirs"/>
    <n v="5300"/>
    <s v="US Air Force                                  Brevard County"/>
    <s v="US Air Force"/>
    <m/>
    <m/>
    <s v="Natural Lands"/>
    <n v="0"/>
    <n v="1"/>
    <n v="0"/>
    <n v="0"/>
    <n v="399.52910182170399"/>
    <m/>
    <n v="-1"/>
    <n v="-1"/>
    <n v="-1"/>
    <n v="-1"/>
    <n v="0"/>
    <m/>
    <m/>
    <s v="Banana River B"/>
    <n v="-1"/>
    <m/>
    <m/>
    <n v="641"/>
    <x v="6"/>
    <s v="Golf Course Pond Reuse"/>
    <x v="0"/>
    <m/>
    <n v="194.26030956136901"/>
    <n v="0.3240300907"/>
  </r>
  <r>
    <n v="1200000"/>
    <n v="2400000"/>
    <n v="2400000"/>
    <x v="0"/>
    <x v="1"/>
    <s v="BR3-5, BR-7"/>
    <s v="62-304.520 (10), F.A.C."/>
    <n v="0.59"/>
    <n v="0.64"/>
    <s v="US Air Force"/>
    <n v="0.61776345369092001"/>
    <n v="3844.3112820394199"/>
    <n v="7.2095631095801904"/>
    <n v="1.01449196921513"/>
    <n v="4.4538046061769503"/>
    <n v="0.62671606264404001"/>
    <n v="2374.8750146556699"/>
    <n v="1460"/>
    <s v="Oil and Gas Storage(except industrial use or manufacturing)"/>
    <n v="1460"/>
    <s v="US Air Force                                  Brevard County"/>
    <s v="US Air Force"/>
    <m/>
    <m/>
    <m/>
    <n v="0"/>
    <n v="1"/>
    <n v="4.4538046061769503"/>
    <n v="0.62671606264404001"/>
    <n v="2374.8750146556699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0372501"/>
    <n v="1.9260949024"/>
  </r>
  <r>
    <n v="1200000"/>
    <n v="2400000"/>
    <n v="2400000"/>
    <x v="0"/>
    <x v="1"/>
    <s v="BR3-5, BR-7"/>
    <s v="62-304.520 (10), F.A.C."/>
    <n v="0.59"/>
    <n v="0.64"/>
    <s v="US Air Force"/>
    <n v="0.61776345369092001"/>
    <n v="3754.99190854788"/>
    <n v="7.3378872423440402"/>
    <n v="1.03356977479074"/>
    <n v="4.5330785656250399"/>
    <n v="0.63850163370528001"/>
    <n v="2319.69677000602"/>
    <n v="1820"/>
    <s v="Golf Course"/>
    <n v="1820"/>
    <s v="US Air Force                                  Brevard County"/>
    <s v="US Air Force"/>
    <m/>
    <m/>
    <m/>
    <n v="0"/>
    <n v="1"/>
    <n v="4.5330785656250399"/>
    <n v="0.63850163370528001"/>
    <n v="2319.69677000602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0372501"/>
    <n v="1.8813436902"/>
  </r>
  <r>
    <n v="1200000"/>
    <n v="2400000"/>
    <n v="2400000"/>
    <x v="0"/>
    <x v="1"/>
    <s v="BR3-5, BR-7"/>
    <s v="62-304.520 (10), F.A.C."/>
    <n v="0.59"/>
    <n v="0.64"/>
    <s v="US Air Force"/>
    <n v="1.8171924908299999E-3"/>
    <n v="3688.4156125377099"/>
    <n v="6.8661495065114302"/>
    <n v="0.91776186142758998"/>
    <n v="1.2477115324150001E-2"/>
    <n v="1.66774996295E-3"/>
    <n v="6.7025611541673502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1.2477115324150001E-2"/>
    <n v="1.66774996295E-3"/>
    <n v="6.7025611541689001"/>
    <m/>
    <n v="-1"/>
    <n v="-1"/>
    <n v="-1"/>
    <n v="-1"/>
    <n v="0"/>
    <m/>
    <m/>
    <s v="Banana River B"/>
    <n v="-1"/>
    <m/>
    <m/>
    <n v="641"/>
    <x v="6"/>
    <s v="Golf Course Pond Reuse"/>
    <x v="0"/>
    <m/>
    <n v="14.5126213842443"/>
    <n v="5.4359782000000002E-3"/>
  </r>
  <r>
    <n v="1200000"/>
    <n v="2400000"/>
    <n v="2400000"/>
    <x v="0"/>
    <x v="1"/>
    <s v="BR3-5, BR-7"/>
    <s v="62-304.520 (10), F.A.C."/>
    <n v="0.59"/>
    <n v="0.64"/>
    <s v="US Air Force"/>
    <n v="0.41267082938272998"/>
    <n v="3688.4156125377099"/>
    <n v="6.8661495065114302"/>
    <n v="0.91776186142758998"/>
    <n v="2.83345961151791"/>
    <n v="0.37873354853115998"/>
    <n v="1522.10152993415"/>
    <n v="1400"/>
    <s v="Commercial and Services"/>
    <n v="1400"/>
    <s v="US Air Force                                  Brevard County"/>
    <s v="US Air Force"/>
    <m/>
    <m/>
    <m/>
    <n v="0"/>
    <n v="1"/>
    <n v="2.83345961151791"/>
    <n v="0.37873354853115998"/>
    <n v="1522.10152993415"/>
    <m/>
    <n v="-1"/>
    <n v="-1"/>
    <n v="-1"/>
    <n v="-1"/>
    <n v="0"/>
    <m/>
    <m/>
    <s v="Banana River B"/>
    <n v="-1"/>
    <m/>
    <m/>
    <n v="641"/>
    <x v="6"/>
    <s v="Golf Course Pond Reuse"/>
    <x v="0"/>
    <m/>
    <n v="167.003995319301"/>
    <n v="1.2344700162"/>
  </r>
  <r>
    <n v="1200000"/>
    <n v="2400000"/>
    <n v="2400000"/>
    <x v="0"/>
    <x v="1"/>
    <s v="BR3-5, BR-7"/>
    <s v="62-304.520 (10), F.A.C."/>
    <n v="0.59"/>
    <n v="0.64"/>
    <s v="Natural Lands"/>
    <n v="0.20327543167928"/>
    <n v="3688.4156125377099"/>
    <n v="6.8661495065114302"/>
    <n v="0.91776186142758998"/>
    <n v="1.3957195049105999"/>
    <n v="0.18655843856047"/>
    <n v="749.764275851207"/>
    <n v="3100"/>
    <s v="Herbaceous Dry Prairie"/>
    <n v="3100"/>
    <s v="US Air Force                                  Brevard County"/>
    <s v="US Air Force"/>
    <m/>
    <m/>
    <s v="Natural Lands"/>
    <n v="0"/>
    <n v="1"/>
    <n v="1.3957195049105999"/>
    <n v="0.18655843856047"/>
    <n v="749.764275851207"/>
    <m/>
    <n v="-1"/>
    <n v="-1"/>
    <n v="-1"/>
    <n v="-1"/>
    <n v="0"/>
    <m/>
    <m/>
    <s v="Banana River B"/>
    <n v="-1"/>
    <m/>
    <m/>
    <n v="641"/>
    <x v="6"/>
    <s v="Golf Course Pond Reuse"/>
    <x v="0"/>
    <m/>
    <n v="131.37552510721099"/>
    <n v="0.60808132670000004"/>
  </r>
  <r>
    <n v="1200000"/>
    <n v="2400000"/>
    <n v="2400000"/>
    <x v="0"/>
    <x v="1"/>
    <s v="BR3-5, BR-7"/>
    <s v="62-304.520 (10), F.A.C."/>
    <n v="0.59"/>
    <n v="0.64"/>
    <s v="US Air Force"/>
    <n v="0.61776345348380002"/>
    <n v="3926.8931058400399"/>
    <n v="7.1553121930007597"/>
    <n v="0.95964700040288997"/>
    <n v="4.4202903711029302"/>
    <n v="0.59283484509425999"/>
    <n v="2425.8910465254899"/>
    <n v="1400"/>
    <s v="Commercial and Services"/>
    <n v="1400"/>
    <s v="US Air Force                                  Brevard County"/>
    <s v="US Air Force"/>
    <m/>
    <m/>
    <m/>
    <n v="0"/>
    <n v="1"/>
    <n v="4.4202903711029302"/>
    <n v="0.59283484509425999"/>
    <n v="2425.8910465254899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70197"/>
    <n v="1.9674704351000001"/>
  </r>
  <r>
    <n v="1200000"/>
    <n v="2400000"/>
    <n v="2400000"/>
    <x v="0"/>
    <x v="1"/>
    <s v="BR3-5, BR-7"/>
    <s v="62-304.520 (10), F.A.C."/>
    <n v="0.59"/>
    <n v="0.64"/>
    <s v="US Air Force"/>
    <n v="0.61776345373694996"/>
    <n v="3768.7442276628299"/>
    <n v="7.3629989222197798"/>
    <n v="1.0169259709844101"/>
    <n v="4.5485916440519603"/>
    <n v="0.62821970003012995"/>
    <n v="2328.1924503322002"/>
    <n v="1820"/>
    <s v="Golf Course"/>
    <n v="1820"/>
    <s v="US Air Force                                  Brevard County"/>
    <s v="US Air Force"/>
    <m/>
    <m/>
    <m/>
    <n v="0"/>
    <n v="1"/>
    <n v="4.5485916440519603"/>
    <n v="0.62821970003012995"/>
    <n v="2328.1924503322002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117499"/>
    <n v="1.8882339419"/>
  </r>
  <r>
    <n v="1200000"/>
    <n v="2400000"/>
    <n v="2400000"/>
    <x v="0"/>
    <x v="1"/>
    <s v="BR3-5, BR-7"/>
    <s v="62-304.520 (10), F.A.C."/>
    <n v="0.59"/>
    <n v="0.64"/>
    <s v="Natural Lands"/>
    <n v="2.3526232489170001E-2"/>
    <n v="3688.5190564846798"/>
    <n v="6.9167510264435101"/>
    <n v="0.97333732883238"/>
    <n v="0.16272509271780999"/>
    <n v="2.2898960288489999E-2"/>
    <n v="86.776956863592602"/>
    <n v="5100"/>
    <s v="Streams and waterways"/>
    <n v="5100"/>
    <s v="US Air Force                                  Brevard County"/>
    <s v="US Air Force"/>
    <m/>
    <m/>
    <s v="Natural Lands"/>
    <n v="0"/>
    <n v="1"/>
    <n v="0.16272509271780999"/>
    <n v="2.2898960288489999E-2"/>
    <n v="86.776956863591806"/>
    <m/>
    <n v="-1"/>
    <n v="-1"/>
    <n v="-1"/>
    <n v="-1"/>
    <n v="0"/>
    <m/>
    <m/>
    <s v="Banana River B"/>
    <n v="-1"/>
    <m/>
    <m/>
    <n v="641"/>
    <x v="6"/>
    <s v="Golf Course Pond Reuse"/>
    <x v="0"/>
    <m/>
    <n v="59.901365824194798"/>
    <n v="7.0378715999999994E-2"/>
  </r>
  <r>
    <n v="1200000"/>
    <n v="2400000"/>
    <n v="2400000"/>
    <x v="0"/>
    <x v="1"/>
    <s v="BR3-5, BR-7"/>
    <s v="62-304.520 (10), F.A.C."/>
    <n v="0.59"/>
    <n v="0.64"/>
    <s v="US Air Force"/>
    <n v="0.59423722127079004"/>
    <n v="3688.5190564846798"/>
    <n v="6.9167510264435101"/>
    <n v="0.97333732883238"/>
    <n v="4.1101909101757199"/>
    <n v="0.57839326964449"/>
    <n v="2191.8553147298398"/>
    <n v="1460"/>
    <s v="Oil and Gas Storage(except industrial use or manufacturing)"/>
    <n v="1460"/>
    <s v="US Air Force                                  Brevard County"/>
    <s v="US Air Force"/>
    <m/>
    <m/>
    <m/>
    <n v="0"/>
    <n v="1"/>
    <n v="4.1101909101757199"/>
    <n v="0.57839326964449"/>
    <n v="2191.8553147298398"/>
    <m/>
    <n v="-1"/>
    <n v="-1"/>
    <n v="-1"/>
    <n v="-1"/>
    <n v="0"/>
    <m/>
    <m/>
    <s v="Banana River B"/>
    <n v="-1"/>
    <m/>
    <m/>
    <n v="641"/>
    <x v="6"/>
    <s v="Golf Course Pond Reuse"/>
    <x v="0"/>
    <m/>
    <n v="194.15077253073599"/>
    <n v="1.7776604336999999"/>
  </r>
  <r>
    <n v="1200000"/>
    <n v="2400000"/>
    <n v="2400000"/>
    <x v="0"/>
    <x v="1"/>
    <s v="BR3-5, BR-7"/>
    <s v="62-304.520 (10), F.A.C."/>
    <n v="0.59"/>
    <n v="0.64"/>
    <s v="US Air Force"/>
    <n v="0.46721743966771001"/>
    <n v="2814.2280122626498"/>
    <n v="5.4981630809944004"/>
    <n v="0.75940601692973997"/>
    <n v="2.5688376775777502"/>
    <n v="0.35480773489817002"/>
    <n v="1314.85640653051"/>
    <n v="1820"/>
    <s v="Golf Course"/>
    <n v="1820"/>
    <s v="US Air Force                                  Brevard County"/>
    <s v="US Air Force"/>
    <m/>
    <m/>
    <m/>
    <n v="0"/>
    <n v="1"/>
    <n v="2.5688376775777502"/>
    <n v="0.35480773489817002"/>
    <n v="1314.85640653051"/>
    <m/>
    <n v="-1"/>
    <n v="-1"/>
    <n v="-1"/>
    <n v="-1"/>
    <n v="0"/>
    <m/>
    <m/>
    <s v="Banana River B"/>
    <n v="-1"/>
    <m/>
    <m/>
    <n v="641"/>
    <x v="6"/>
    <s v="Golf Course Pond Reuse"/>
    <x v="0"/>
    <m/>
    <n v="177.16212889872401"/>
    <n v="1.0663880021000001"/>
  </r>
  <r>
    <n v="1200000"/>
    <n v="2400000"/>
    <n v="2400000"/>
    <x v="0"/>
    <x v="1"/>
    <s v="BR3-5, BR-7"/>
    <s v="62-304.520 (10), F.A.C."/>
    <n v="0.59"/>
    <n v="0.64"/>
    <s v="Natural Lands"/>
    <n v="0.15054601393115"/>
    <n v="2814.2280122626498"/>
    <n v="5.4981630809944004"/>
    <n v="0.75940601692973997"/>
    <n v="0.82772653578716004"/>
    <n v="0.11432554880411"/>
    <n v="423.67080953955099"/>
    <n v="5100"/>
    <s v="Streams and waterways"/>
    <n v="5100"/>
    <s v="US Air Force                                  Brevard County"/>
    <s v="US Air Force"/>
    <m/>
    <m/>
    <s v="Natural Lands"/>
    <n v="0"/>
    <n v="1"/>
    <n v="0.82772653578716004"/>
    <n v="0.11432554880411"/>
    <n v="423.670809539554"/>
    <m/>
    <n v="-1"/>
    <n v="-1"/>
    <n v="-1"/>
    <n v="-1"/>
    <n v="0"/>
    <m/>
    <m/>
    <s v="Banana River B"/>
    <n v="-1"/>
    <m/>
    <m/>
    <n v="641"/>
    <x v="6"/>
    <s v="Golf Course Pond Reuse"/>
    <x v="0"/>
    <m/>
    <n v="156.58601465024"/>
    <n v="0.34360974010000001"/>
  </r>
  <r>
    <n v="1200000"/>
    <n v="2400000"/>
    <n v="2400000"/>
    <x v="0"/>
    <x v="1"/>
    <s v="BR3-5, BR-7"/>
    <s v="62-304.520 (10), F.A.C."/>
    <n v="0.59"/>
    <n v="0.64"/>
    <s v="US Air Force"/>
    <n v="0.61776345346078998"/>
    <n v="3754.9871485733102"/>
    <n v="7.33787850749433"/>
    <n v="1.0335750354072599"/>
    <n v="4.5330731678654201"/>
    <n v="0.63850488328404997"/>
    <n v="2319.6938286035402"/>
    <n v="1820"/>
    <s v="Golf Course"/>
    <n v="1820"/>
    <s v="US Air Force                                  Brevard County"/>
    <s v="US Air Force"/>
    <m/>
    <m/>
    <m/>
    <n v="0"/>
    <n v="1"/>
    <n v="4.5330731678654201"/>
    <n v="0.63850488328404997"/>
    <n v="2319.6938286035402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6647199"/>
    <n v="1.8813413046"/>
  </r>
  <r>
    <n v="1200000"/>
    <n v="2400000"/>
    <n v="2400000"/>
    <x v="0"/>
    <x v="1"/>
    <s v="BR3-5, BR-7"/>
    <s v="62-304.520 (10), F.A.C."/>
    <n v="0.59"/>
    <n v="0.64"/>
    <s v="US Air Force"/>
    <n v="0.61776345355284001"/>
    <n v="3758.2916757786702"/>
    <n v="7.3443371572557297"/>
    <n v="1.03449674252304"/>
    <n v="4.5370630863227897"/>
    <n v="0.63907428035019997"/>
    <n v="2321.7352450879398"/>
    <n v="1820"/>
    <s v="Golf Course"/>
    <n v="1820"/>
    <s v="US Air Force                                  Brevard County"/>
    <s v="US Air Force"/>
    <m/>
    <m/>
    <m/>
    <n v="0"/>
    <n v="1"/>
    <n v="4.5370630863227897"/>
    <n v="0.63907428035019997"/>
    <n v="2321.7352450879398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8137301"/>
    <n v="1.8829969547000001"/>
  </r>
  <r>
    <n v="1200000"/>
    <n v="2400000"/>
    <n v="2400000"/>
    <x v="0"/>
    <x v="1"/>
    <s v="BR3-5, BR-7"/>
    <s v="62-304.520 (10), F.A.C."/>
    <n v="0.59"/>
    <n v="0.64"/>
    <s v="US Air Force"/>
    <n v="0.18609402690834001"/>
    <n v="2767.1586895313399"/>
    <n v="5.2747675756928496"/>
    <n v="0.73674100266441001"/>
    <n v="0.98160273916625995"/>
    <n v="0.13710309997431"/>
    <n v="514.95170362931594"/>
    <n v="1820"/>
    <s v="Golf Course"/>
    <n v="1820"/>
    <s v="US Air Force                                  Brevard County"/>
    <s v="US Air Force"/>
    <m/>
    <m/>
    <m/>
    <n v="0"/>
    <n v="1"/>
    <n v="0.98160273916625995"/>
    <n v="0.13710309997431"/>
    <n v="514.95170362931594"/>
    <m/>
    <n v="-1"/>
    <n v="-1"/>
    <n v="-1"/>
    <n v="-1"/>
    <n v="0"/>
    <m/>
    <m/>
    <s v="Banana River B"/>
    <n v="-1"/>
    <m/>
    <m/>
    <n v="641"/>
    <x v="6"/>
    <s v="Golf Course Pond Reuse"/>
    <x v="0"/>
    <m/>
    <n v="130.127871903928"/>
    <n v="0.41764128439999998"/>
  </r>
  <r>
    <n v="1200000"/>
    <n v="2400000"/>
    <n v="2400000"/>
    <x v="0"/>
    <x v="1"/>
    <s v="BR3-5, BR-7"/>
    <s v="62-304.520 (10), F.A.C."/>
    <n v="0.59"/>
    <n v="0.64"/>
    <s v="Natural Lands"/>
    <n v="0.16182710866788"/>
    <n v="2767.1586895313399"/>
    <n v="5.2747675756928496"/>
    <n v="0.73674100266441001"/>
    <n v="0.85360038566950003"/>
    <n v="0.11922466629825999"/>
    <n v="447.80128995208298"/>
    <n v="5100"/>
    <s v="Streams and waterways"/>
    <n v="5100"/>
    <s v="US Air Force                                  Brevard County"/>
    <s v="US Air Force"/>
    <m/>
    <m/>
    <s v="Natural Lands"/>
    <n v="0"/>
    <n v="1"/>
    <n v="0.85360038566950003"/>
    <n v="0.11922466629825999"/>
    <n v="447.80128995208298"/>
    <m/>
    <n v="-1"/>
    <n v="-1"/>
    <n v="-1"/>
    <n v="-1"/>
    <n v="0"/>
    <m/>
    <m/>
    <s v="Banana River B"/>
    <n v="-1"/>
    <m/>
    <m/>
    <n v="641"/>
    <x v="6"/>
    <s v="Golf Course Pond Reuse"/>
    <x v="0"/>
    <m/>
    <n v="126.100849743978"/>
    <n v="0.3631802838"/>
  </r>
  <r>
    <n v="1200000"/>
    <n v="2400000"/>
    <n v="2400000"/>
    <x v="0"/>
    <x v="1"/>
    <s v="BR3-5, BR-7"/>
    <s v="62-304.520 (10), F.A.C."/>
    <n v="0.59"/>
    <n v="0.64"/>
    <s v="US Air Force"/>
    <n v="0.26984231802262998"/>
    <n v="2767.1586895313399"/>
    <n v="5.2747675756928496"/>
    <n v="0.73674100266441001"/>
    <n v="1.4233555096555901"/>
    <n v="0.19880389994128"/>
    <n v="746.69651511961604"/>
    <n v="1460"/>
    <s v="Oil and Gas Storage(except industrial use or manufacturing)"/>
    <n v="1460"/>
    <s v="US Air Force                                  Brevard County"/>
    <s v="US Air Force"/>
    <m/>
    <m/>
    <m/>
    <n v="0"/>
    <n v="1"/>
    <n v="1.4233555096555901"/>
    <n v="0.19880389994128"/>
    <n v="746.69651511961604"/>
    <m/>
    <n v="-1"/>
    <n v="-1"/>
    <n v="-1"/>
    <n v="-1"/>
    <n v="0"/>
    <m/>
    <m/>
    <s v="Banana River B"/>
    <n v="-1"/>
    <m/>
    <m/>
    <n v="641"/>
    <x v="6"/>
    <s v="Golf Course Pond Reuse"/>
    <x v="0"/>
    <m/>
    <n v="143.86956803192101"/>
    <n v="0.60559328069999996"/>
  </r>
  <r>
    <n v="1200000"/>
    <n v="2400000"/>
    <n v="2400000"/>
    <x v="0"/>
    <x v="1"/>
    <s v="BR3-5, BR-7"/>
    <s v="62-304.520 (10), F.A.C."/>
    <n v="0.59"/>
    <n v="0.64"/>
    <s v="US Air Force"/>
    <n v="0.38428108272964001"/>
    <n v="2278.3199073496298"/>
    <n v="4.4511761576989199"/>
    <n v="0.61500062894575003"/>
    <n v="1.71050279330091"/>
    <n v="0.23633310757067999"/>
    <n v="875.51524080081799"/>
    <n v="1820"/>
    <s v="Golf Course"/>
    <n v="1820"/>
    <s v="US Air Force                                  Brevard County"/>
    <s v="US Air Force"/>
    <m/>
    <m/>
    <m/>
    <n v="0"/>
    <n v="1"/>
    <n v="1.71050279330091"/>
    <n v="0.23633310757067999"/>
    <n v="875.51524080081799"/>
    <m/>
    <n v="-1"/>
    <n v="-1"/>
    <n v="-1"/>
    <n v="-1"/>
    <n v="0"/>
    <m/>
    <m/>
    <s v="Banana River B"/>
    <n v="-1"/>
    <m/>
    <m/>
    <n v="641"/>
    <x v="6"/>
    <s v="Golf Course Pond Reuse"/>
    <x v="0"/>
    <m/>
    <n v="201.165244044893"/>
    <n v="0.71006913279999995"/>
  </r>
  <r>
    <n v="1200000"/>
    <n v="2400000"/>
    <n v="2400000"/>
    <x v="0"/>
    <x v="1"/>
    <s v="BR3-5, BR-7"/>
    <s v="62-304.520 (10), F.A.C."/>
    <n v="0.59"/>
    <n v="0.64"/>
    <s v="Natural Lands"/>
    <n v="0.23348237073114"/>
    <n v="2278.3199073496298"/>
    <n v="4.4511761576989199"/>
    <n v="0.61500062894575003"/>
    <n v="1.03927116184151"/>
    <n v="0.1435918048474"/>
    <n v="531.94753325196496"/>
    <n v="5100"/>
    <s v="Streams and waterways"/>
    <n v="5100"/>
    <s v="US Air Force                                  Brevard County"/>
    <s v="US Air Force"/>
    <m/>
    <m/>
    <s v="Natural Lands"/>
    <n v="0"/>
    <n v="1"/>
    <n v="1.03927116184151"/>
    <n v="0.1435918048474"/>
    <n v="531.94753325196496"/>
    <m/>
    <n v="-1"/>
    <n v="-1"/>
    <n v="-1"/>
    <n v="-1"/>
    <n v="0"/>
    <m/>
    <m/>
    <s v="Banana River B"/>
    <n v="-1"/>
    <m/>
    <m/>
    <n v="641"/>
    <x v="6"/>
    <s v="Golf Course Pond Reuse"/>
    <x v="0"/>
    <m/>
    <n v="143.143662037485"/>
    <n v="0.43142541220000002"/>
  </r>
  <r>
    <n v="1200000"/>
    <n v="2400000"/>
    <n v="2400000"/>
    <x v="0"/>
    <x v="1"/>
    <s v="BR3-5, BR-7"/>
    <s v="62-304.520 (10), F.A.C."/>
    <n v="0.59"/>
    <n v="0.64"/>
    <s v="US Air Force"/>
    <n v="0.61776345387502996"/>
    <n v="3842.4780057972298"/>
    <n v="7.2060485255177804"/>
    <n v="1.01400317737609"/>
    <n v="4.4516334259149701"/>
    <n v="0.62641410509610995"/>
    <n v="2373.74248430015"/>
    <n v="1460"/>
    <s v="Oil and Gas Storage(except industrial use or manufacturing)"/>
    <n v="1460"/>
    <s v="US Air Force                                  Brevard County"/>
    <s v="US Air Force"/>
    <m/>
    <m/>
    <m/>
    <n v="0"/>
    <n v="1"/>
    <n v="4.4516334259149701"/>
    <n v="0.62641410509610995"/>
    <n v="2373.74248430015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3352699"/>
    <n v="1.9251763863"/>
  </r>
  <r>
    <n v="1200000"/>
    <n v="2400000"/>
    <n v="2400000"/>
    <x v="0"/>
    <x v="1"/>
    <s v="BR3-5, BR-7"/>
    <s v="62-304.520 (10), F.A.C."/>
    <n v="0.59"/>
    <n v="0.64"/>
    <s v="Natural Lands"/>
    <n v="0.131828763278"/>
    <n v="2983.26845993294"/>
    <n v="5.5917252263833799"/>
    <n v="0.78706815729265001"/>
    <n v="0.73715022118454998"/>
    <n v="0.10375822179139001"/>
    <n v="393.28059159924402"/>
    <n v="5100"/>
    <s v="Streams and waterways"/>
    <n v="5100"/>
    <s v="US Air Force                                  Brevard County"/>
    <s v="US Air Force"/>
    <m/>
    <m/>
    <s v="Natural Lands"/>
    <n v="0"/>
    <n v="1"/>
    <n v="0.73715022118454998"/>
    <n v="0.10375822179139001"/>
    <n v="393.28059159924402"/>
    <m/>
    <n v="-1"/>
    <n v="-1"/>
    <n v="-1"/>
    <n v="-1"/>
    <n v="0"/>
    <m/>
    <m/>
    <s v="Banana River B"/>
    <n v="-1"/>
    <m/>
    <m/>
    <n v="641"/>
    <x v="6"/>
    <s v="Golf Course Pond Reuse"/>
    <x v="0"/>
    <m/>
    <n v="122.595044981217"/>
    <n v="0.31896236140000001"/>
  </r>
  <r>
    <n v="1200000"/>
    <n v="2400000"/>
    <n v="2400000"/>
    <x v="0"/>
    <x v="1"/>
    <s v="BR3-5, BR-7"/>
    <s v="62-304.520 (10), F.A.C."/>
    <n v="0.59"/>
    <n v="0.64"/>
    <s v="US Air Force"/>
    <n v="0.48593469027482999"/>
    <n v="2983.26845993294"/>
    <n v="5.5917252263833799"/>
    <n v="0.78706815729265001"/>
    <n v="2.71721326598461"/>
    <n v="0.38246372123918998"/>
    <n v="1449.67363508421"/>
    <n v="1460"/>
    <s v="Oil and Gas Storage(except industrial use or manufacturing)"/>
    <n v="1460"/>
    <s v="US Air Force                                  Brevard County"/>
    <s v="US Air Force"/>
    <m/>
    <m/>
    <m/>
    <n v="0"/>
    <n v="1"/>
    <n v="2.71721326598461"/>
    <n v="0.38246372123918998"/>
    <n v="1449.67363508421"/>
    <m/>
    <n v="-1"/>
    <n v="-1"/>
    <n v="-1"/>
    <n v="-1"/>
    <n v="0"/>
    <m/>
    <m/>
    <s v="Banana River B"/>
    <n v="-1"/>
    <m/>
    <m/>
    <n v="641"/>
    <x v="6"/>
    <s v="Golf Course Pond Reuse"/>
    <x v="0"/>
    <m/>
    <n v="293.09359068376398"/>
    <n v="1.17572882"/>
  </r>
  <r>
    <n v="1200000"/>
    <n v="2400000"/>
    <n v="2400000"/>
    <x v="0"/>
    <x v="1"/>
    <s v="BR3-5, BR-7"/>
    <s v="62-304.520 (10), F.A.C."/>
    <n v="0.59"/>
    <n v="0.64"/>
    <s v="US Air Force"/>
    <n v="7.8612981628720005E-2"/>
    <n v="3439.38791175702"/>
    <n v="7.7978833571101198"/>
    <n v="0.96187759770607995"/>
    <n v="0.61301486109542003"/>
    <n v="7.5616065917539999E-2"/>
    <n v="270.38053872100602"/>
    <n v="8140"/>
    <s v="Roads and Highways"/>
    <n v="8140"/>
    <s v="US Air Force                                  Brevard County"/>
    <s v="US Air Force"/>
    <m/>
    <m/>
    <m/>
    <n v="0"/>
    <n v="1"/>
    <n v="0.61301486109542003"/>
    <n v="7.5616065917539999E-2"/>
    <n v="818.82390943528901"/>
    <m/>
    <n v="-1"/>
    <n v="-1"/>
    <n v="-1"/>
    <n v="-1"/>
    <n v="0"/>
    <m/>
    <m/>
    <s v="Banana River B"/>
    <n v="-1"/>
    <m/>
    <m/>
    <n v="641"/>
    <x v="6"/>
    <s v="Golf Course Pond Reuse"/>
    <x v="0"/>
    <m/>
    <n v="112.49316775477"/>
    <n v="0.66409076190000005"/>
  </r>
  <r>
    <n v="1200000"/>
    <n v="2400000"/>
    <n v="2400000"/>
    <x v="0"/>
    <x v="1"/>
    <s v="BR3-5, BR-7"/>
    <s v="62-304.520 (10), F.A.C."/>
    <n v="0.59"/>
    <n v="0.64"/>
    <s v="US Air Force"/>
    <n v="2.2061030904389999E-2"/>
    <n v="3439.38791175702"/>
    <n v="7.7978833571101198"/>
    <n v="0.96187759770607995"/>
    <n v="0.17202934573007"/>
    <n v="2.1220011409230001E-2"/>
    <n v="75.876443013474201"/>
    <n v="1820"/>
    <s v="Golf Course"/>
    <n v="1820"/>
    <s v="US Air Force                                  Brevard County"/>
    <s v="US Air Force"/>
    <m/>
    <m/>
    <m/>
    <n v="0"/>
    <n v="1"/>
    <n v="0.17202934573007"/>
    <n v="2.1220011409230001E-2"/>
    <n v="75.876443013472795"/>
    <m/>
    <n v="-1"/>
    <n v="-1"/>
    <n v="-1"/>
    <n v="-1"/>
    <n v="0"/>
    <m/>
    <m/>
    <s v="Banana River B"/>
    <n v="-1"/>
    <m/>
    <m/>
    <n v="641"/>
    <x v="6"/>
    <s v="Golf Course Pond Reuse"/>
    <x v="0"/>
    <m/>
    <n v="103.897059323161"/>
    <n v="6.1538072200000002E-2"/>
  </r>
  <r>
    <n v="1200000"/>
    <n v="2400000"/>
    <n v="2500000"/>
    <x v="0"/>
    <x v="1"/>
    <s v="BR3-5, BR-7"/>
    <s v="62-304.520 (10), F.A.C."/>
    <n v="0.59"/>
    <n v="0.64"/>
    <s v="US Air Force"/>
    <n v="9.2697485175329997E-2"/>
    <n v="3834.35420766056"/>
    <n v="7.4100024100536901"/>
    <n v="1.0420761452746701"/>
    <n v="0.68688858855516"/>
    <n v="9.6597838028169999E-2"/>
    <n v="355.43499232160502"/>
    <n v="8140"/>
    <s v="Roads and Highways"/>
    <n v="8140"/>
    <s v="US Air Force                                  Brevard County"/>
    <s v="US Air Force"/>
    <m/>
    <m/>
    <m/>
    <n v="0"/>
    <n v="1"/>
    <n v="0.68688858855516"/>
    <n v="9.6597838028169999E-2"/>
    <n v="355.434992321604"/>
    <m/>
    <n v="-1"/>
    <n v="-1"/>
    <n v="-1"/>
    <n v="-1"/>
    <n v="0"/>
    <m/>
    <m/>
    <s v="Banana River B"/>
    <n v="-1"/>
    <m/>
    <m/>
    <n v="641"/>
    <x v="6"/>
    <s v="Golf Course Pond Reuse"/>
    <x v="0"/>
    <m/>
    <n v="117.274714185104"/>
    <n v="0.28826844470000001"/>
  </r>
  <r>
    <n v="1200000"/>
    <n v="2400000"/>
    <n v="2500000"/>
    <x v="0"/>
    <x v="1"/>
    <s v="BR3-5, BR-7"/>
    <s v="62-304.520 (10), F.A.C."/>
    <n v="0.59"/>
    <n v="0.64"/>
    <s v="US Air Force"/>
    <n v="0.46033925726199998"/>
    <n v="3834.35420766056"/>
    <n v="7.4100024100536901"/>
    <n v="1.0420761452746701"/>
    <n v="3.41111500575375"/>
    <n v="0.47970855872619"/>
    <n v="1765.10376803389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3.41111500575375"/>
    <n v="0.47970855872619"/>
    <n v="1765.10376803389"/>
    <m/>
    <n v="-1"/>
    <n v="-1"/>
    <n v="-1"/>
    <n v="-1"/>
    <n v="0"/>
    <m/>
    <m/>
    <s v="Banana River B"/>
    <n v="-1"/>
    <m/>
    <m/>
    <n v="641"/>
    <x v="6"/>
    <s v="Golf Course Pond Reuse"/>
    <x v="0"/>
    <m/>
    <n v="175.674517836001"/>
    <n v="1.4315521232999999"/>
  </r>
  <r>
    <n v="1200000"/>
    <n v="2400000"/>
    <n v="2500000"/>
    <x v="0"/>
    <x v="1"/>
    <s v="BR3-5, BR-7"/>
    <s v="62-304.520 (10), F.A.C."/>
    <n v="0.59"/>
    <n v="0.64"/>
    <s v="US Air Force"/>
    <n v="6.472671123057E-2"/>
    <n v="3834.35420766056"/>
    <n v="7.4100024100536901"/>
    <n v="1.0420761452746701"/>
    <n v="0.47962508621340999"/>
    <n v="6.7450161735460007E-2"/>
    <n v="248.18513755498901"/>
    <n v="1820"/>
    <s v="Golf Course"/>
    <n v="1820"/>
    <s v="US Air Force                                  Brevard County"/>
    <s v="US Air Force"/>
    <m/>
    <m/>
    <m/>
    <n v="0"/>
    <n v="1"/>
    <n v="0.47962508621340999"/>
    <n v="6.7450161735460007E-2"/>
    <n v="248.18513755498799"/>
    <m/>
    <n v="-1"/>
    <n v="-1"/>
    <n v="-1"/>
    <n v="-1"/>
    <n v="0"/>
    <m/>
    <m/>
    <s v="Banana River B"/>
    <n v="-1"/>
    <m/>
    <m/>
    <n v="641"/>
    <x v="6"/>
    <s v="Golf Course Pond Reuse"/>
    <x v="0"/>
    <m/>
    <n v="113.227419892084"/>
    <n v="0.20128559409999999"/>
  </r>
  <r>
    <n v="1200000"/>
    <n v="2400000"/>
    <n v="2500000"/>
    <x v="0"/>
    <x v="1"/>
    <s v="BR3-5, BR-7"/>
    <s v="62-304.520 (10), F.A.C."/>
    <n v="0.59"/>
    <n v="0.64"/>
    <s v="US Air Force"/>
    <n v="0.61776345348380002"/>
    <n v="3948.0555110878499"/>
    <n v="7.5627777172271999"/>
    <n v="1.01775672632336"/>
    <n v="4.67200768052464"/>
    <n v="0.62873291005988996"/>
    <n v="2438.9644070753998"/>
    <n v="1400"/>
    <s v="Commercial and Services"/>
    <n v="1400"/>
    <s v="US Air Force                                  Brevard County"/>
    <s v="US Air Force"/>
    <m/>
    <m/>
    <m/>
    <n v="0"/>
    <n v="1"/>
    <n v="4.67200768052464"/>
    <n v="0.62873291005988996"/>
    <n v="2438.9644070753998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70197"/>
    <n v="1.9780733229"/>
  </r>
  <r>
    <n v="1200000"/>
    <n v="2400000"/>
    <n v="2500000"/>
    <x v="0"/>
    <x v="1"/>
    <s v="BR3-5, BR-7"/>
    <s v="62-304.520 (10), F.A.C."/>
    <n v="0.59"/>
    <n v="0.64"/>
    <s v="US Air Force"/>
    <n v="4.357523164444E-2"/>
    <n v="2392.7880761778401"/>
    <n v="4.6031827201622804"/>
    <n v="0.63679697483574005"/>
    <n v="0.20058475333275999"/>
    <n v="2.774857568894E-2"/>
    <n v="104.26629469550799"/>
    <n v="1460"/>
    <s v="Oil and Gas Storage(except industrial use or manufacturing)"/>
    <n v="1460"/>
    <s v="US Air Force                                  Brevard County"/>
    <s v="US Air Force"/>
    <m/>
    <m/>
    <m/>
    <n v="0"/>
    <n v="1"/>
    <n v="0.20058475333275999"/>
    <n v="2.774857568894E-2"/>
    <n v="487.58627357972699"/>
    <m/>
    <n v="-1"/>
    <n v="-1"/>
    <n v="-1"/>
    <n v="-1"/>
    <n v="0"/>
    <m/>
    <m/>
    <s v="Banana River B"/>
    <n v="-1"/>
    <m/>
    <m/>
    <n v="641"/>
    <x v="6"/>
    <s v="Golf Course Pond Reuse"/>
    <x v="0"/>
    <m/>
    <n v="62.222676723796802"/>
    <n v="0.3954470994"/>
  </r>
  <r>
    <n v="1200000"/>
    <n v="2400000"/>
    <n v="2500000"/>
    <x v="0"/>
    <x v="1"/>
    <s v="BR3-5, BR-7"/>
    <s v="62-304.520 (10), F.A.C."/>
    <n v="0.59"/>
    <n v="0.64"/>
    <s v="US Air Force"/>
    <n v="0.40845468787824002"/>
    <n v="2431.3695060669202"/>
    <n v="4.75017303420384"/>
    <n v="0.65610978815162002"/>
    <n v="1.94023044405339"/>
    <n v="0.26799111873332998"/>
    <n v="993.10427271725098"/>
    <n v="1820"/>
    <s v="Golf Course"/>
    <n v="1820"/>
    <s v="US Air Force                                  Brevard County"/>
    <s v="US Air Force"/>
    <m/>
    <m/>
    <m/>
    <n v="0"/>
    <n v="1"/>
    <n v="1.94023044405339"/>
    <n v="0.26799111873332998"/>
    <n v="993.10427271725098"/>
    <m/>
    <n v="-1"/>
    <n v="-1"/>
    <n v="-1"/>
    <n v="-1"/>
    <n v="0"/>
    <m/>
    <m/>
    <s v="Banana River B"/>
    <n v="-1"/>
    <m/>
    <m/>
    <n v="641"/>
    <x v="6"/>
    <s v="Golf Course Pond Reuse"/>
    <x v="0"/>
    <m/>
    <n v="163.52834883304899"/>
    <n v="0.80543736639999997"/>
  </r>
  <r>
    <n v="1200000"/>
    <n v="2400000"/>
    <n v="2500000"/>
    <x v="0"/>
    <x v="1"/>
    <s v="BR3-5, BR-7"/>
    <s v="62-304.520 (10), F.A.C."/>
    <n v="0.59"/>
    <n v="0.64"/>
    <s v="Natural Lands"/>
    <n v="0.20930876572061999"/>
    <n v="2431.3695060669202"/>
    <n v="4.75017303420384"/>
    <n v="0.65610978815162002"/>
    <n v="0.99425285474861003"/>
    <n v="0.13732952993523001"/>
    <n v="508.90695032563798"/>
    <n v="5100"/>
    <s v="Streams and waterways"/>
    <n v="5100"/>
    <s v="US Air Force                                  Brevard County"/>
    <s v="US Air Force"/>
    <m/>
    <m/>
    <s v="Natural Lands"/>
    <n v="0"/>
    <n v="1"/>
    <n v="0.99425285474861003"/>
    <n v="0.13732952993523001"/>
    <n v="508.90695032563798"/>
    <m/>
    <n v="-1"/>
    <n v="-1"/>
    <n v="-1"/>
    <n v="-1"/>
    <n v="0"/>
    <m/>
    <m/>
    <s v="Banana River B"/>
    <n v="-1"/>
    <m/>
    <m/>
    <n v="641"/>
    <x v="6"/>
    <s v="Golf Course Pond Reuse"/>
    <x v="0"/>
    <m/>
    <n v="137.65801721783899"/>
    <n v="0.41273880800000001"/>
  </r>
  <r>
    <n v="1200000"/>
    <n v="2400000"/>
    <n v="2500000"/>
    <x v="0"/>
    <x v="1"/>
    <s v="BR3-5, BR-7"/>
    <s v="62-304.520 (10), F.A.C."/>
    <n v="0.59"/>
    <n v="0.64"/>
    <s v="US Air Force"/>
    <n v="0.61776345373694996"/>
    <n v="3769.3627538639698"/>
    <n v="7.3642073776798096"/>
    <n v="1.0170933356328899"/>
    <n v="4.5493381836706304"/>
    <n v="0.62832309179340995"/>
    <n v="2328.5745532144401"/>
    <n v="1820"/>
    <s v="Golf Course"/>
    <n v="1820"/>
    <s v="US Air Force                                  Brevard County"/>
    <s v="US Air Force"/>
    <m/>
    <m/>
    <m/>
    <n v="0"/>
    <n v="1"/>
    <n v="4.5493381836706304"/>
    <n v="0.62832309179340995"/>
    <n v="2328.5745532144401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117499"/>
    <n v="1.8885438388"/>
  </r>
  <r>
    <n v="1200000"/>
    <n v="2400000"/>
    <n v="2500000"/>
    <x v="0"/>
    <x v="1"/>
    <s v="BR3-5, BR-7"/>
    <s v="62-304.520 (10), F.A.C."/>
    <n v="0.59"/>
    <n v="0.64"/>
    <s v="US Air Force"/>
    <n v="0.61776345373694996"/>
    <n v="3773.7093413422699"/>
    <n v="7.37269859726538"/>
    <n v="1.01825792754237"/>
    <n v="4.5545837488082501"/>
    <n v="0.62904253411361"/>
    <n v="2331.2597161069998"/>
    <n v="1820"/>
    <s v="Golf Course"/>
    <n v="1820"/>
    <s v="US Air Force                                  Brevard County"/>
    <s v="US Air Force"/>
    <m/>
    <m/>
    <m/>
    <n v="0"/>
    <n v="1"/>
    <n v="4.5545837488082501"/>
    <n v="0.62904253411361"/>
    <n v="2331.2597161069998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117499"/>
    <n v="1.8907215865"/>
  </r>
  <r>
    <n v="1200000"/>
    <n v="2400000"/>
    <n v="2500000"/>
    <x v="0"/>
    <x v="1"/>
    <s v="BR3-5, BR-7"/>
    <s v="62-304.520 (10), F.A.C."/>
    <n v="0.59"/>
    <n v="0.64"/>
    <s v="US Air Force"/>
    <n v="0.61776345362188001"/>
    <n v="3770.29429440597"/>
    <n v="7.36602738609061"/>
    <n v="1.0173453533083801"/>
    <n v="4.5504625175047204"/>
    <n v="0.62847877898596005"/>
    <n v="2329.15002448312"/>
    <n v="1820"/>
    <s v="Golf Course"/>
    <n v="1820"/>
    <s v="US Air Force                                  Brevard County"/>
    <s v="US Air Force"/>
    <m/>
    <m/>
    <m/>
    <n v="0"/>
    <n v="1"/>
    <n v="4.5504625175047204"/>
    <n v="0.62847877898596005"/>
    <n v="2329.15002448312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9254899"/>
    <n v="1.8890105632"/>
  </r>
  <r>
    <n v="1200000"/>
    <n v="2400000"/>
    <n v="2500000"/>
    <x v="0"/>
    <x v="1"/>
    <s v="BR3-5, BR-7"/>
    <s v="62-304.520 (10), F.A.C."/>
    <n v="0.59"/>
    <n v="0.64"/>
    <s v="US Air Force"/>
    <n v="0.61776345378298003"/>
    <n v="3926.89310540118"/>
    <n v="7.15531219220109"/>
    <n v="0.95964700029564998"/>
    <n v="4.4202903727496201"/>
    <n v="0.59283484531510999"/>
    <n v="2425.8910474292002"/>
    <n v="1400"/>
    <s v="Commercial and Services"/>
    <n v="1400"/>
    <s v="US Air Force                                  Brevard County"/>
    <s v="US Air Force"/>
    <m/>
    <m/>
    <m/>
    <n v="0"/>
    <n v="1"/>
    <n v="4.4202903727496201"/>
    <n v="0.59283484531510999"/>
    <n v="2425.8910474292002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8626"/>
    <n v="1.9674704358999999"/>
  </r>
  <r>
    <n v="1200000"/>
    <n v="2400000"/>
    <n v="2500000"/>
    <x v="0"/>
    <x v="1"/>
    <s v="BR3-5, BR-7"/>
    <s v="62-304.520 (10), F.A.C."/>
    <n v="0.59"/>
    <n v="0.64"/>
    <s v="US Air Force"/>
    <n v="0.61776345371394004"/>
    <n v="3927.2316116516499"/>
    <n v="7.1559349431735599"/>
    <n v="0.95973083805672998"/>
    <n v="4.4206750850471703"/>
    <n v="0.59288663715370005"/>
    <n v="2426.1001639484798"/>
    <n v="1400"/>
    <s v="Commercial and Services"/>
    <n v="1400"/>
    <s v="US Air Force                                  Brevard County"/>
    <s v="US Air Force"/>
    <m/>
    <m/>
    <m/>
    <n v="0"/>
    <n v="1"/>
    <n v="4.4206750850471703"/>
    <n v="0.59288663715370005"/>
    <n v="2426.1001639484798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0745001"/>
    <n v="1.9676400355999999"/>
  </r>
  <r>
    <n v="1200000"/>
    <n v="2400000"/>
    <n v="2500000"/>
    <x v="0"/>
    <x v="1"/>
    <s v="BR3-5, BR-7"/>
    <s v="62-304.520 (10), F.A.C."/>
    <n v="0.59"/>
    <n v="0.64"/>
    <s v="US Air Force"/>
    <n v="0.51186187311719"/>
    <n v="3044.5565778502901"/>
    <n v="4.5609307467165303"/>
    <n v="0.64723886944575004"/>
    <n v="2.33456655517214"/>
    <n v="0.33129690006876"/>
    <n v="1558.39243274974"/>
    <n v="1820"/>
    <s v="Golf Course"/>
    <n v="1820"/>
    <s v="US Air Force                                  Brevard County"/>
    <s v="US Air Force"/>
    <m/>
    <m/>
    <m/>
    <n v="0"/>
    <n v="1"/>
    <n v="2.33456655517214"/>
    <n v="0.33129690006876"/>
    <n v="1558.39243274974"/>
    <m/>
    <n v="-1"/>
    <n v="-1"/>
    <n v="-1"/>
    <n v="-1"/>
    <n v="0"/>
    <m/>
    <m/>
    <s v="Banana River B"/>
    <n v="-1"/>
    <m/>
    <m/>
    <n v="641"/>
    <x v="6"/>
    <s v="Golf Course Pond Reuse"/>
    <x v="0"/>
    <m/>
    <n v="238.11652863434099"/>
    <n v="1.2639030274"/>
  </r>
  <r>
    <n v="1200000"/>
    <n v="2400000"/>
    <n v="2500000"/>
    <x v="0"/>
    <x v="1"/>
    <s v="BR3-5, BR-7"/>
    <s v="62-304.520 (10), F.A.C."/>
    <n v="0.59"/>
    <n v="0.64"/>
    <s v="Natural Lands"/>
    <n v="0.10590158034359"/>
    <n v="3044.5565778502901"/>
    <n v="4.5609307467165303"/>
    <n v="0.64723886944575004"/>
    <n v="0.48300977391495997"/>
    <n v="6.8543619134099995E-2"/>
    <n v="322.423353039831"/>
    <n v="5300"/>
    <s v="Reservoirs"/>
    <n v="5300"/>
    <s v="US Air Force                                  Brevard County"/>
    <s v="US Air Force"/>
    <m/>
    <m/>
    <s v="Natural Lands"/>
    <n v="0"/>
    <n v="1"/>
    <n v="0.48300977391495997"/>
    <n v="6.8543619134099995E-2"/>
    <n v="322.423353039831"/>
    <m/>
    <n v="-1"/>
    <n v="-1"/>
    <n v="-1"/>
    <n v="-1"/>
    <n v="0"/>
    <m/>
    <m/>
    <s v="Banana River B"/>
    <n v="-1"/>
    <m/>
    <m/>
    <n v="641"/>
    <x v="6"/>
    <s v="Golf Course Pond Reuse"/>
    <x v="0"/>
    <m/>
    <n v="85.860390462340703"/>
    <n v="0.26149501460000002"/>
  </r>
  <r>
    <n v="1200000"/>
    <n v="2400000"/>
    <n v="2500000"/>
    <x v="0"/>
    <x v="1"/>
    <s v="BR3-5, BR-7"/>
    <s v="62-304.520 (10), F.A.C."/>
    <n v="0.59"/>
    <n v="0.64"/>
    <s v="US Air Force"/>
    <n v="0.61084416135802999"/>
    <n v="3728.6688426343699"/>
    <n v="7.1939634683154399"/>
    <n v="0.99361226842576"/>
    <n v="4.3943905816434503"/>
    <n v="0.60694225282157999"/>
    <n v="2277.6355921608101"/>
    <n v="1820"/>
    <s v="Golf Course"/>
    <n v="1820"/>
    <s v="US Air Force                                  Brevard County"/>
    <s v="US Air Force"/>
    <m/>
    <m/>
    <m/>
    <n v="0"/>
    <n v="1"/>
    <n v="4.3943905816434503"/>
    <n v="0.60694225282157999"/>
    <n v="2277.6355921608101"/>
    <m/>
    <n v="-1"/>
    <n v="-1"/>
    <n v="-1"/>
    <n v="-1"/>
    <n v="0"/>
    <m/>
    <m/>
    <s v="Banana River B"/>
    <n v="-1"/>
    <m/>
    <m/>
    <n v="641"/>
    <x v="6"/>
    <s v="Golf Course Pond Reuse"/>
    <x v="0"/>
    <m/>
    <n v="195.91506121402401"/>
    <n v="1.8472308127999999"/>
  </r>
  <r>
    <n v="1200000"/>
    <n v="2400000"/>
    <n v="2500000"/>
    <x v="0"/>
    <x v="1"/>
    <s v="BR3-5, BR-7"/>
    <s v="62-304.520 (10), F.A.C."/>
    <n v="0.59"/>
    <n v="0.64"/>
    <s v="Natural Lands"/>
    <n v="6.9192920567299997E-3"/>
    <n v="3728.6688426343699"/>
    <n v="7.1939634683154399"/>
    <n v="0.99361226842576"/>
    <n v="4.9777134282749998E-2"/>
    <n v="6.87509347639E-3"/>
    <n v="25.799748705035299"/>
    <n v="5300"/>
    <s v="Reservoirs"/>
    <n v="5300"/>
    <s v="US Air Force                                  Brevard County"/>
    <s v="US Air Force"/>
    <m/>
    <m/>
    <s v="Natural Lands"/>
    <n v="0"/>
    <n v="1"/>
    <n v="4.9777134282749998E-2"/>
    <n v="6.87509347639E-3"/>
    <n v="25.799748705033799"/>
    <m/>
    <n v="-1"/>
    <n v="-1"/>
    <n v="-1"/>
    <n v="-1"/>
    <n v="0"/>
    <m/>
    <m/>
    <s v="Banana River B"/>
    <n v="-1"/>
    <m/>
    <m/>
    <n v="641"/>
    <x v="6"/>
    <s v="Golf Course Pond Reuse"/>
    <x v="0"/>
    <m/>
    <n v="24.278955251927002"/>
    <n v="2.09243704E-2"/>
  </r>
  <r>
    <n v="1200000"/>
    <n v="2400000"/>
    <n v="2500000"/>
    <x v="0"/>
    <x v="1"/>
    <s v="BR3-5, BR-7"/>
    <s v="62-304.520 (10), F.A.C."/>
    <n v="0.59"/>
    <n v="0.64"/>
    <s v="US Air Force"/>
    <n v="0.58274908717072005"/>
    <n v="3547.2355517164801"/>
    <n v="6.93023778640827"/>
    <n v="0.95716243691017999"/>
    <n v="4.0385897439054501"/>
    <n v="0.55778553638351003"/>
    <n v="2067.1482797423"/>
    <n v="1820"/>
    <s v="Golf Course"/>
    <n v="1820"/>
    <s v="US Air Force                                  Brevard County"/>
    <s v="US Air Force"/>
    <m/>
    <m/>
    <m/>
    <n v="0"/>
    <n v="1"/>
    <n v="4.0385897439054501"/>
    <n v="0.55778553638351003"/>
    <n v="2067.1482797423"/>
    <m/>
    <n v="-1"/>
    <n v="-1"/>
    <n v="-1"/>
    <n v="-1"/>
    <n v="0"/>
    <m/>
    <m/>
    <s v="Banana River B"/>
    <n v="-1"/>
    <m/>
    <m/>
    <n v="641"/>
    <x v="6"/>
    <s v="Golf Course Pond Reuse"/>
    <x v="0"/>
    <m/>
    <n v="190.30697783464399"/>
    <n v="1.6765192861"/>
  </r>
  <r>
    <n v="1200000"/>
    <n v="2400000"/>
    <n v="2500000"/>
    <x v="0"/>
    <x v="1"/>
    <s v="BR3-5, BR-7"/>
    <s v="62-304.520 (10), F.A.C."/>
    <n v="0.59"/>
    <n v="0.64"/>
    <s v="Natural Lands"/>
    <n v="3.501436638212E-2"/>
    <n v="3547.2355517164801"/>
    <n v="6.93023778640827"/>
    <n v="0.95716243691017999"/>
    <n v="0.24265788496855001"/>
    <n v="3.3514436253179999E-2"/>
    <n v="124.204205251503"/>
    <n v="5100"/>
    <s v="Streams and waterways"/>
    <n v="5100"/>
    <s v="US Air Force                                  Brevard County"/>
    <s v="US Air Force"/>
    <m/>
    <m/>
    <s v="Natural Lands"/>
    <n v="0"/>
    <n v="1"/>
    <n v="0.24265788496855001"/>
    <n v="3.3514436253179999E-2"/>
    <n v="124.204205251502"/>
    <m/>
    <n v="-1"/>
    <n v="-1"/>
    <n v="-1"/>
    <n v="-1"/>
    <n v="0"/>
    <m/>
    <m/>
    <s v="Banana River B"/>
    <n v="-1"/>
    <m/>
    <m/>
    <n v="641"/>
    <x v="6"/>
    <s v="Golf Course Pond Reuse"/>
    <x v="0"/>
    <m/>
    <n v="56.904830083342702"/>
    <n v="0.1007333376"/>
  </r>
  <r>
    <n v="1200000"/>
    <n v="2400000"/>
    <n v="2500000"/>
    <x v="0"/>
    <x v="1"/>
    <s v="BR3-5, BR-7"/>
    <s v="62-304.520 (10), F.A.C."/>
    <n v="0.59"/>
    <n v="0.64"/>
    <s v="US Air Force"/>
    <n v="0.25328786886093002"/>
    <n v="3460.0824391453698"/>
    <n v="6.8780958714971998"/>
    <n v="0.94810639333080005"/>
    <n v="1.7421382451127301"/>
    <n v="0.24014384782018999"/>
    <n v="876.39690709428305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1.7421382451127301"/>
    <n v="0.24014384782018999"/>
    <n v="876.39690709428305"/>
    <m/>
    <n v="-1"/>
    <n v="-1"/>
    <n v="-1"/>
    <n v="-1"/>
    <n v="0"/>
    <m/>
    <m/>
    <s v="Banana River B"/>
    <n v="-1"/>
    <m/>
    <m/>
    <n v="641"/>
    <x v="6"/>
    <s v="Golf Course Pond Reuse"/>
    <x v="0"/>
    <m/>
    <n v="142.04102187245701"/>
    <n v="0.71078419069999998"/>
  </r>
  <r>
    <n v="1200000"/>
    <n v="2400000"/>
    <n v="2500000"/>
    <x v="0"/>
    <x v="1"/>
    <s v="BR3-5, BR-7"/>
    <s v="62-304.520 (10), F.A.C."/>
    <n v="0.59"/>
    <n v="0.64"/>
    <s v="Natural Lands"/>
    <n v="0.36447558480697001"/>
    <n v="3460.0824391453698"/>
    <n v="6.8780958714971998"/>
    <n v="0.94810639333080005"/>
    <n v="2.5068980151223901"/>
    <n v="0.34556163216847002"/>
    <n v="1261.1155704878499"/>
    <n v="3100"/>
    <s v="Herbaceous Dry Prairie"/>
    <n v="3100"/>
    <s v="US Air Force                                  Brevard County"/>
    <s v="US Air Force"/>
    <m/>
    <m/>
    <s v="Natural Lands"/>
    <n v="0"/>
    <n v="1"/>
    <n v="2.5068980151223901"/>
    <n v="0.34556163216847002"/>
    <n v="1261.1155704878499"/>
    <m/>
    <n v="-1"/>
    <n v="-1"/>
    <n v="-1"/>
    <n v="-1"/>
    <n v="0"/>
    <m/>
    <m/>
    <s v="Banana River B"/>
    <n v="-1"/>
    <m/>
    <m/>
    <n v="641"/>
    <x v="6"/>
    <s v="Golf Course Pond Reuse"/>
    <x v="0"/>
    <m/>
    <n v="160.039450768526"/>
    <n v="1.0228025714"/>
  </r>
  <r>
    <n v="1200000"/>
    <n v="2400000"/>
    <n v="2500000"/>
    <x v="0"/>
    <x v="1"/>
    <s v="BR3-5, BR-7"/>
    <s v="62-304.520 (10), F.A.C."/>
    <n v="0.59"/>
    <n v="0.64"/>
    <s v="US Air Force"/>
    <n v="0.38793097118911002"/>
    <n v="2300.8527453703"/>
    <n v="4.4952091268702903"/>
    <n v="0.6212028986193"/>
    <n v="1.74383084228495"/>
    <n v="0.24098384376686999"/>
    <n v="892.57204007463702"/>
    <n v="1820"/>
    <s v="Golf Course"/>
    <n v="1820"/>
    <s v="US Air Force                                  Brevard County"/>
    <s v="US Air Force"/>
    <m/>
    <m/>
    <m/>
    <n v="0"/>
    <n v="1"/>
    <n v="1.74383084228495"/>
    <n v="0.24098384376686999"/>
    <n v="892.57204007463702"/>
    <m/>
    <n v="-1"/>
    <n v="-1"/>
    <n v="-1"/>
    <n v="-1"/>
    <n v="0"/>
    <m/>
    <m/>
    <s v="Banana River B"/>
    <n v="-1"/>
    <m/>
    <m/>
    <n v="641"/>
    <x v="6"/>
    <s v="Golf Course Pond Reuse"/>
    <x v="0"/>
    <m/>
    <n v="184.470090098772"/>
    <n v="0.72390270889999997"/>
  </r>
  <r>
    <n v="1200000"/>
    <n v="2400000"/>
    <n v="2500000"/>
    <x v="0"/>
    <x v="1"/>
    <s v="BR3-5, BR-7"/>
    <s v="62-304.520 (10), F.A.C."/>
    <n v="0.59"/>
    <n v="0.64"/>
    <s v="Natural Lands"/>
    <n v="0.22983248259385999"/>
    <n v="2300.8527453703"/>
    <n v="4.4952091268702903"/>
    <n v="0.6212028986193"/>
    <n v="1.0331450734072101"/>
    <n v="0.14277260438417999"/>
    <n v="528.81069855137196"/>
    <n v="5100"/>
    <s v="Streams and waterways"/>
    <n v="5100"/>
    <s v="US Air Force                                  Brevard County"/>
    <s v="US Air Force"/>
    <m/>
    <m/>
    <s v="Natural Lands"/>
    <n v="0"/>
    <n v="1"/>
    <n v="1.0331450734072101"/>
    <n v="0.14277260438417999"/>
    <n v="528.81069855137196"/>
    <m/>
    <n v="-1"/>
    <n v="-1"/>
    <n v="-1"/>
    <n v="-1"/>
    <n v="0"/>
    <m/>
    <m/>
    <s v="Banana River B"/>
    <n v="-1"/>
    <m/>
    <m/>
    <n v="641"/>
    <x v="6"/>
    <s v="Golf Course Pond Reuse"/>
    <x v="0"/>
    <m/>
    <n v="132.433109540586"/>
    <n v="0.42888134509999998"/>
  </r>
  <r>
    <n v="1200000"/>
    <n v="2400000"/>
    <n v="2500000"/>
    <x v="0"/>
    <x v="1"/>
    <s v="BR3-5, BR-7"/>
    <s v="62-304.520 (10), F.A.C."/>
    <n v="0.59"/>
    <n v="0.64"/>
    <s v="US Air Force"/>
    <n v="0.61776345375996"/>
    <n v="3774.6344086374002"/>
    <n v="7.3745058611188101"/>
    <n v="1.01850706539681"/>
    <n v="4.5557002105378803"/>
    <n v="0.62919644239845995"/>
    <n v="2331.83118896105"/>
    <n v="1820"/>
    <s v="Golf Course"/>
    <n v="1820"/>
    <s v="US Air Force                                  Brevard County"/>
    <s v="US Air Force"/>
    <m/>
    <m/>
    <m/>
    <n v="0"/>
    <n v="1"/>
    <n v="4.5557002105378803"/>
    <n v="0.62919644239845995"/>
    <n v="2331.83118896105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490099"/>
    <n v="1.8911850681"/>
  </r>
  <r>
    <n v="1200000"/>
    <n v="2400000"/>
    <n v="2500000"/>
    <x v="0"/>
    <x v="1"/>
    <s v="BR3-5, BR-7"/>
    <s v="62-304.520 (10), F.A.C."/>
    <n v="0.59"/>
    <n v="0.64"/>
    <s v="US Air Force"/>
    <n v="3.2297219777990001E-2"/>
    <n v="3792.8881130089399"/>
    <n v="7.6914506019873796"/>
    <n v="1.0547239745817101"/>
    <n v="0.24841247050399001"/>
    <n v="3.4064652012180001E-2"/>
    <n v="122.499740979202"/>
    <n v="8140"/>
    <s v="Roads and Highways"/>
    <n v="8140"/>
    <s v="US Air Force                                  Brevard County"/>
    <s v="US Air Force"/>
    <m/>
    <m/>
    <m/>
    <n v="0"/>
    <n v="1"/>
    <n v="0.24841247050399001"/>
    <n v="3.4064652012180001E-2"/>
    <n v="123.51034508843"/>
    <m/>
    <n v="-1"/>
    <n v="-1"/>
    <n v="-1"/>
    <n v="-1"/>
    <n v="0"/>
    <m/>
    <m/>
    <s v="Banana River B"/>
    <n v="-1"/>
    <m/>
    <m/>
    <n v="641"/>
    <x v="6"/>
    <s v="Golf Course Pond Reuse"/>
    <x v="0"/>
    <m/>
    <n v="104.425937201541"/>
    <n v="0.1001705962"/>
  </r>
  <r>
    <n v="1200000"/>
    <n v="2400000"/>
    <n v="2500000"/>
    <x v="0"/>
    <x v="1"/>
    <s v="BR3-5, BR-7"/>
    <s v="62-304.520 (10), F.A.C."/>
    <n v="0.59"/>
    <n v="0.64"/>
    <s v="US Air Force"/>
    <n v="0.52649165823004995"/>
    <n v="3792.8881130089399"/>
    <n v="7.6914506019873796"/>
    <n v="1.0547239745817101"/>
    <n v="4.0494845816348501"/>
    <n v="0.55530337435250998"/>
    <n v="1996.92395209912"/>
    <n v="1820"/>
    <s v="Golf Course"/>
    <n v="1820"/>
    <s v="US Air Force                                  Brevard County"/>
    <s v="US Air Force"/>
    <m/>
    <m/>
    <m/>
    <n v="0"/>
    <n v="1"/>
    <n v="4.0494845816348501"/>
    <n v="0.55530337435250998"/>
    <n v="1996.92395209912"/>
    <m/>
    <n v="-1"/>
    <n v="-1"/>
    <n v="-1"/>
    <n v="-1"/>
    <n v="0"/>
    <m/>
    <m/>
    <s v="Banana River B"/>
    <n v="-1"/>
    <m/>
    <m/>
    <n v="641"/>
    <x v="6"/>
    <s v="Golf Course Pond Reuse"/>
    <x v="0"/>
    <m/>
    <n v="182.35481561374101"/>
    <n v="1.6195652491000001"/>
  </r>
  <r>
    <n v="1200000"/>
    <n v="2400000"/>
    <n v="2500000"/>
    <x v="0"/>
    <x v="1"/>
    <s v="BR3-5, BR-7"/>
    <s v="62-304.520 (10), F.A.C."/>
    <n v="0.59"/>
    <n v="0.64"/>
    <s v="US Air Force"/>
    <n v="5.8708128656239998E-2"/>
    <n v="3792.8881130089399"/>
    <n v="7.6914506019873796"/>
    <n v="1.0547239745817101"/>
    <n v="0.45155067149460998"/>
    <n v="6.1920870796560001E-2"/>
    <n v="222.67336331726301"/>
    <n v="1400"/>
    <s v="Commercial and Services"/>
    <n v="1400"/>
    <s v="US Air Force                                  Brevard County"/>
    <s v="US Air Force"/>
    <m/>
    <m/>
    <m/>
    <n v="0"/>
    <n v="1"/>
    <n v="0.45155067149460998"/>
    <n v="6.1920870796560001E-2"/>
    <n v="222.67336331726301"/>
    <m/>
    <n v="-1"/>
    <n v="-1"/>
    <n v="-1"/>
    <n v="-1"/>
    <n v="0"/>
    <m/>
    <m/>
    <s v="Banana River B"/>
    <n v="-1"/>
    <m/>
    <m/>
    <n v="641"/>
    <x v="6"/>
    <s v="Golf Course Pond Reuse"/>
    <x v="0"/>
    <m/>
    <n v="88.342026807346002"/>
    <n v="0.18059477970000001"/>
  </r>
  <r>
    <n v="1200000"/>
    <n v="2400000"/>
    <n v="2500000"/>
    <x v="0"/>
    <x v="1"/>
    <s v="BR3-5, BR-7"/>
    <s v="62-304.520 (10), F.A.C."/>
    <n v="0.59"/>
    <n v="0.64"/>
    <s v="US Air Force"/>
    <n v="0.51645541601017997"/>
    <n v="3130.1222919960901"/>
    <n v="6.1153238764175697"/>
    <n v="0.844619475437"/>
    <n v="3.1582921366322698"/>
    <n v="0.43620830255712001"/>
    <n v="1616.5686104756001"/>
    <n v="1820"/>
    <s v="Golf Course"/>
    <n v="1820"/>
    <s v="US Air Force                                  Brevard County"/>
    <s v="US Air Force"/>
    <m/>
    <m/>
    <m/>
    <n v="0"/>
    <n v="1"/>
    <n v="3.1582921366322698"/>
    <n v="0.43620830255712001"/>
    <n v="1616.5686104756001"/>
    <m/>
    <n v="-1"/>
    <n v="-1"/>
    <n v="-1"/>
    <n v="-1"/>
    <n v="0"/>
    <m/>
    <m/>
    <s v="Banana River B"/>
    <n v="-1"/>
    <m/>
    <m/>
    <n v="641"/>
    <x v="6"/>
    <s v="Golf Course Pond Reuse"/>
    <x v="0"/>
    <m/>
    <n v="188.31180053884"/>
    <n v="1.3110856532999999"/>
  </r>
  <r>
    <n v="1200000"/>
    <n v="2400000"/>
    <n v="2500000"/>
    <x v="0"/>
    <x v="1"/>
    <s v="BR3-5, BR-7"/>
    <s v="62-304.520 (10), F.A.C."/>
    <n v="0.59"/>
    <n v="0.64"/>
    <s v="Natural Lands"/>
    <n v="0.10130803786483999"/>
    <n v="3130.1222919960901"/>
    <n v="6.1153238764175697"/>
    <n v="0.844619475437"/>
    <n v="0.61953146282791005"/>
    <n v="8.5566741798950005E-2"/>
    <n v="317.10654767914201"/>
    <n v="5100"/>
    <s v="Streams and waterways"/>
    <n v="5100"/>
    <s v="US Air Force                                  Brevard County"/>
    <s v="US Air Force"/>
    <m/>
    <m/>
    <s v="Natural Lands"/>
    <n v="0"/>
    <n v="1"/>
    <n v="0.61953146282791005"/>
    <n v="8.5566741798950005E-2"/>
    <n v="317.10654767914201"/>
    <m/>
    <n v="-1"/>
    <n v="-1"/>
    <n v="-1"/>
    <n v="-1"/>
    <n v="0"/>
    <m/>
    <m/>
    <s v="Banana River B"/>
    <n v="-1"/>
    <m/>
    <m/>
    <n v="641"/>
    <x v="6"/>
    <s v="Golf Course Pond Reuse"/>
    <x v="0"/>
    <m/>
    <n v="92.836939948889693"/>
    <n v="0.25718292590000003"/>
  </r>
  <r>
    <n v="1200000"/>
    <n v="2400000"/>
    <n v="2500000"/>
    <x v="0"/>
    <x v="1"/>
    <s v="BR3-5, BR-7"/>
    <s v="62-304.520 (10), F.A.C."/>
    <n v="0.59"/>
    <n v="0.64"/>
    <s v="Natural Lands"/>
    <n v="0.61776345373694996"/>
    <n v="633.84877910621503"/>
    <n v="0"/>
    <n v="0"/>
    <n v="0"/>
    <n v="0"/>
    <n v="391.56861092760698"/>
    <n v="5300"/>
    <s v="Reservoirs"/>
    <n v="5300"/>
    <s v="US Air Force                                  Brevard County"/>
    <s v="US Air Force"/>
    <m/>
    <m/>
    <s v="Natural Lands"/>
    <n v="0"/>
    <n v="1"/>
    <n v="0"/>
    <n v="0"/>
    <n v="391.56861092760698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117499"/>
    <n v="0.3175738937"/>
  </r>
  <r>
    <n v="1200000"/>
    <n v="2400000"/>
    <n v="2500000"/>
    <x v="0"/>
    <x v="1"/>
    <s v="BR3-5, BR-7"/>
    <s v="62-304.520 (10), F.A.C."/>
    <n v="0.59"/>
    <n v="0.64"/>
    <s v="US Air Force"/>
    <n v="9.4109328333460002E-2"/>
    <n v="383.43107958377198"/>
    <n v="0.74933661471630997"/>
    <n v="0.10609242076788999"/>
    <n v="7.0519565506620002E-2"/>
    <n v="9.9842864597300008E-3"/>
    <n v="36.084441361802597"/>
    <n v="1820"/>
    <s v="Golf Course"/>
    <n v="1820"/>
    <s v="US Air Force                                  Brevard County"/>
    <s v="US Air Force"/>
    <m/>
    <m/>
    <m/>
    <n v="0"/>
    <n v="1"/>
    <n v="7.0519565506620002E-2"/>
    <n v="9.9842864597300008E-3"/>
    <n v="36.084441361802597"/>
    <m/>
    <n v="-1"/>
    <n v="-1"/>
    <n v="-1"/>
    <n v="-1"/>
    <n v="0"/>
    <m/>
    <m/>
    <s v="Banana River B"/>
    <n v="-1"/>
    <m/>
    <m/>
    <n v="641"/>
    <x v="6"/>
    <s v="Golf Course Pond Reuse"/>
    <x v="0"/>
    <m/>
    <n v="122.11567449681399"/>
    <n v="2.9265564800000001E-2"/>
  </r>
  <r>
    <n v="1200000"/>
    <n v="2400000"/>
    <n v="2500000"/>
    <x v="0"/>
    <x v="1"/>
    <s v="BR3-5, BR-7"/>
    <s v="62-304.520 (10), F.A.C."/>
    <n v="0.59"/>
    <n v="0.64"/>
    <s v="Natural Lands"/>
    <n v="0.52365412544951995"/>
    <n v="383.43107958377198"/>
    <n v="0.74933661471630997"/>
    <n v="0.10609242076788999"/>
    <n v="0.39239320964656998"/>
    <n v="5.5555733814029999E-2"/>
    <n v="200.78526664960501"/>
    <n v="5100"/>
    <s v="Streams and waterways"/>
    <n v="5100"/>
    <s v="US Air Force                                  Brevard County"/>
    <s v="US Air Force"/>
    <m/>
    <m/>
    <s v="Natural Lands"/>
    <n v="0"/>
    <n v="1"/>
    <n v="0.39239320964656998"/>
    <n v="5.5555733814029999E-2"/>
    <n v="200.78526664960501"/>
    <m/>
    <n v="-1"/>
    <n v="-1"/>
    <n v="-1"/>
    <n v="-1"/>
    <n v="0"/>
    <m/>
    <m/>
    <s v="Banana River B"/>
    <n v="-1"/>
    <m/>
    <m/>
    <n v="641"/>
    <x v="6"/>
    <s v="Golf Course Pond Reuse"/>
    <x v="0"/>
    <m/>
    <n v="187.159336106106"/>
    <n v="0.1628428764"/>
  </r>
  <r>
    <n v="1200000"/>
    <n v="2400000"/>
    <n v="2500000"/>
    <x v="0"/>
    <x v="1"/>
    <s v="BR3-5, BR-7"/>
    <s v="62-304.520 (10), F.A.C."/>
    <n v="0.59"/>
    <n v="0.64"/>
    <s v="US Air Force"/>
    <n v="1.5137696413499999E-3"/>
    <n v="3807.7254675598201"/>
    <n v="8.1670374263712908"/>
    <n v="1.0945377151245601"/>
    <n v="1.2363013315810001E-2"/>
    <n v="1.6568779644600001E-3"/>
    <n v="5.7640192153872798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1.2363013315810001E-2"/>
    <n v="1.6568779644600001E-3"/>
    <n v="68.416950698927707"/>
    <m/>
    <n v="-1"/>
    <n v="-1"/>
    <n v="-1"/>
    <n v="-1"/>
    <n v="0"/>
    <m/>
    <m/>
    <s v="Banana River B"/>
    <n v="-1"/>
    <m/>
    <m/>
    <n v="641"/>
    <x v="6"/>
    <s v="Golf Course Pond Reuse"/>
    <x v="0"/>
    <m/>
    <n v="29.868930836960299"/>
    <n v="5.5488200100000003E-2"/>
  </r>
  <r>
    <n v="1200000"/>
    <n v="2400000"/>
    <n v="2500000"/>
    <x v="0"/>
    <x v="1"/>
    <s v="BR3-5, BR-7"/>
    <s v="62-304.520 (10), F.A.C."/>
    <n v="0.59"/>
    <n v="0.64"/>
    <s v="US Air Force"/>
    <n v="0.61776345362188001"/>
    <n v="3774.15548434844"/>
    <n v="7.37357020770368"/>
    <n v="1.01837808444547"/>
    <n v="4.5551221970344704"/>
    <n v="0.62911676253987003"/>
    <n v="2331.5353265170702"/>
    <n v="1820"/>
    <s v="Golf Course"/>
    <n v="1820"/>
    <s v="US Air Force                                  Brevard County"/>
    <s v="US Air Force"/>
    <m/>
    <m/>
    <m/>
    <n v="0"/>
    <n v="1"/>
    <n v="4.5551221970344704"/>
    <n v="0.62911676253987003"/>
    <n v="2331.5353265170702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9254899"/>
    <n v="1.8909451148"/>
  </r>
  <r>
    <n v="1200000"/>
    <n v="2400000"/>
    <n v="2500000"/>
    <x v="0"/>
    <x v="1"/>
    <s v="BR3-5, BR-7"/>
    <s v="62-304.520 (10), F.A.C."/>
    <n v="0.59"/>
    <n v="0.64"/>
    <s v="US Air Force"/>
    <n v="0.61776345355284001"/>
    <n v="3758.1511222930599"/>
    <n v="7.3440625101369204"/>
    <n v="1.03445826450474"/>
    <n v="4.5368934193701698"/>
    <n v="0.63905051003672997"/>
    <n v="2321.6484162812599"/>
    <n v="1820"/>
    <s v="Golf Course"/>
    <n v="1820"/>
    <s v="US Air Force                                  Brevard County"/>
    <s v="US Air Force"/>
    <m/>
    <m/>
    <m/>
    <n v="0"/>
    <n v="1"/>
    <n v="4.5368934193701698"/>
    <n v="0.63905051003672997"/>
    <n v="2321.6484162812599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8137301"/>
    <n v="1.8829265339000001"/>
  </r>
  <r>
    <n v="1200000"/>
    <n v="2400000"/>
    <n v="2500000"/>
    <x v="0"/>
    <x v="1"/>
    <s v="BR3-5, BR-7"/>
    <s v="62-304.520 (10), F.A.C."/>
    <n v="0.59"/>
    <n v="0.64"/>
    <s v="Natural Lands"/>
    <n v="8.5816148598230002E-2"/>
    <n v="3283.5515339042199"/>
    <n v="6.1559754051788698"/>
    <n v="0.86638332928451001"/>
    <n v="0.52828210013789001"/>
    <n v="7.434968052891E-2"/>
    <n v="281.781746363477"/>
    <n v="5100"/>
    <s v="Streams and waterways"/>
    <n v="5100"/>
    <s v="US Air Force                                  Brevard County"/>
    <s v="US Air Force"/>
    <m/>
    <m/>
    <s v="Natural Lands"/>
    <n v="0"/>
    <n v="1"/>
    <n v="0.52828210013789001"/>
    <n v="7.434968052891E-2"/>
    <n v="281.78174636347802"/>
    <m/>
    <n v="-1"/>
    <n v="-1"/>
    <n v="-1"/>
    <n v="-1"/>
    <n v="0"/>
    <m/>
    <m/>
    <s v="Banana River B"/>
    <n v="-1"/>
    <m/>
    <m/>
    <n v="641"/>
    <x v="6"/>
    <s v="Golf Course Pond Reuse"/>
    <x v="0"/>
    <m/>
    <n v="116.38316023830799"/>
    <n v="0.228533452"/>
  </r>
  <r>
    <n v="1200000"/>
    <n v="2400000"/>
    <n v="2500000"/>
    <x v="0"/>
    <x v="1"/>
    <s v="BR3-5, BR-7"/>
    <s v="62-304.520 (10), F.A.C."/>
    <n v="0.59"/>
    <n v="0.64"/>
    <s v="US Air Force"/>
    <n v="0.53194730513872002"/>
    <n v="3283.5515339042199"/>
    <n v="6.1559754051788698"/>
    <n v="0.86638332928451001"/>
    <n v="3.2746545272851399"/>
    <n v="0.46087027723000001"/>
    <n v="1746.67638974446"/>
    <n v="1460"/>
    <s v="Oil and Gas Storage(except industrial use or manufacturing)"/>
    <n v="1460"/>
    <s v="US Air Force                                  Brevard County"/>
    <s v="US Air Force"/>
    <m/>
    <m/>
    <m/>
    <n v="0"/>
    <n v="1"/>
    <n v="3.2746545272851399"/>
    <n v="0.46087027723000001"/>
    <n v="1746.67638974446"/>
    <m/>
    <n v="-1"/>
    <n v="-1"/>
    <n v="-1"/>
    <n v="-1"/>
    <n v="0"/>
    <m/>
    <m/>
    <s v="Banana River B"/>
    <n v="-1"/>
    <m/>
    <m/>
    <n v="641"/>
    <x v="6"/>
    <s v="Golf Course Pond Reuse"/>
    <x v="0"/>
    <m/>
    <n v="286.31413785476701"/>
    <n v="1.4166069665000001"/>
  </r>
  <r>
    <n v="1200000"/>
    <n v="2400000"/>
    <n v="2500000"/>
    <x v="0"/>
    <x v="1"/>
    <s v="BR3-5, BR-7"/>
    <s v="62-304.520 (10), F.A.C."/>
    <n v="0.59"/>
    <n v="0.64"/>
    <s v="US Air Force"/>
    <n v="0.43358471536142001"/>
    <n v="3839.0885380404402"/>
    <n v="7.3381201678659904"/>
    <n v="1.0397193393903299"/>
    <n v="3.1816967442721098"/>
    <n v="0.45080641382532"/>
    <n v="1664.5701110135701"/>
    <n v="1460"/>
    <s v="Oil and Gas Storage(except industrial use or manufacturing)"/>
    <n v="1460"/>
    <s v="US Air Force                                  Brevard County"/>
    <s v="US Air Force"/>
    <m/>
    <m/>
    <m/>
    <n v="0"/>
    <n v="1"/>
    <n v="3.1816967442721098"/>
    <n v="0.45080641382532"/>
    <n v="2371.6485946385101"/>
    <m/>
    <n v="-1"/>
    <n v="-1"/>
    <n v="-1"/>
    <n v="-1"/>
    <n v="0"/>
    <m/>
    <m/>
    <s v="Banana River B"/>
    <n v="-1"/>
    <m/>
    <m/>
    <n v="641"/>
    <x v="6"/>
    <s v="Golf Course Pond Reuse"/>
    <x v="0"/>
    <m/>
    <n v="168.876837238109"/>
    <n v="1.9234781788999999"/>
  </r>
  <r>
    <n v="1200000"/>
    <n v="2400000"/>
    <n v="2500000"/>
    <x v="0"/>
    <x v="1"/>
    <s v="BR3-5, BR-7"/>
    <s v="62-304.520 (10), F.A.C."/>
    <n v="0.59"/>
    <n v="0.64"/>
    <s v="US Air Force"/>
    <n v="0.15885355197542"/>
    <n v="789.46381525472702"/>
    <n v="1.54238883680311"/>
    <n v="0.21316923072894001"/>
    <n v="0.24501394525341999"/>
    <n v="3.3862689473159999E-2"/>
    <n v="125.40913120928499"/>
    <n v="1820"/>
    <s v="Golf Course"/>
    <n v="1820"/>
    <s v="US Air Force                                  Brevard County"/>
    <s v="US Air Force"/>
    <m/>
    <m/>
    <m/>
    <n v="0"/>
    <n v="1"/>
    <n v="0.24501394525341999"/>
    <n v="3.3862689473159999E-2"/>
    <n v="125.40913120928499"/>
    <m/>
    <n v="-1"/>
    <n v="-1"/>
    <n v="-1"/>
    <n v="-1"/>
    <n v="0"/>
    <m/>
    <m/>
    <s v="Banana River B"/>
    <n v="-1"/>
    <m/>
    <m/>
    <n v="641"/>
    <x v="6"/>
    <s v="Golf Course Pond Reuse"/>
    <x v="0"/>
    <m/>
    <n v="133.92544433372299"/>
    <n v="0.1017105687"/>
  </r>
  <r>
    <n v="1200000"/>
    <n v="2400000"/>
    <n v="2500000"/>
    <x v="0"/>
    <x v="1"/>
    <s v="BR3-5, BR-7"/>
    <s v="62-304.520 (10), F.A.C."/>
    <n v="0.59"/>
    <n v="0.64"/>
    <s v="Natural Lands"/>
    <n v="0.45890990189960001"/>
    <n v="789.46381525472702"/>
    <n v="1.54238883680311"/>
    <n v="0.21316923072894001"/>
    <n v="0.70781750978836"/>
    <n v="9.782547076183E-2"/>
    <n v="362.292762011837"/>
    <n v="5100"/>
    <s v="Streams and waterways"/>
    <n v="5100"/>
    <s v="US Air Force                                  Brevard County"/>
    <s v="US Air Force"/>
    <m/>
    <m/>
    <s v="Natural Lands"/>
    <n v="0"/>
    <n v="1"/>
    <n v="0.70781750978836"/>
    <n v="9.782547076183E-2"/>
    <n v="362.292762011837"/>
    <m/>
    <n v="-1"/>
    <n v="-1"/>
    <n v="-1"/>
    <n v="-1"/>
    <n v="0"/>
    <m/>
    <m/>
    <s v="Banana River B"/>
    <n v="-1"/>
    <m/>
    <m/>
    <n v="641"/>
    <x v="6"/>
    <s v="Golf Course Pond Reuse"/>
    <x v="0"/>
    <m/>
    <n v="169.864205933085"/>
    <n v="0.29383030170000002"/>
  </r>
  <r>
    <n v="1200000"/>
    <n v="2400000"/>
    <n v="2500000"/>
    <x v="0"/>
    <x v="1"/>
    <s v="BR3-5, BR-7"/>
    <s v="62-304.520 (10), F.A.C."/>
    <n v="0.59"/>
    <n v="0.64"/>
    <s v="US Air Force"/>
    <n v="0.59017936166551999"/>
    <n v="3774.6344082155501"/>
    <n v="7.3745058602946498"/>
    <n v="1.01850706528299"/>
    <n v="4.3522811612273404"/>
    <n v="0.60110184964053004"/>
    <n v="2227.7113255613599"/>
    <n v="1820"/>
    <s v="Golf Course"/>
    <n v="1820"/>
    <s v="US Air Force                                  Brevard County"/>
    <s v="US Air Force"/>
    <m/>
    <m/>
    <m/>
    <n v="0"/>
    <n v="1"/>
    <n v="4.3522811612273404"/>
    <n v="0.60110184964053004"/>
    <n v="2331.8311891347898"/>
    <m/>
    <n v="-1"/>
    <n v="-1"/>
    <n v="-1"/>
    <n v="-1"/>
    <n v="0"/>
    <m/>
    <m/>
    <s v="Banana River B"/>
    <n v="-1"/>
    <m/>
    <m/>
    <n v="641"/>
    <x v="6"/>
    <s v="Golf Course Pond Reuse"/>
    <x v="0"/>
    <m/>
    <n v="207.37483083625401"/>
    <n v="1.8911850682"/>
  </r>
  <r>
    <n v="1200000"/>
    <n v="2400000"/>
    <n v="2500000"/>
    <x v="0"/>
    <x v="1"/>
    <s v="BR3-5, BR-7"/>
    <s v="62-304.520 (10), F.A.C."/>
    <n v="0.59"/>
    <n v="0.64"/>
    <s v="US Air Force"/>
    <n v="0.51480250822785001"/>
    <n v="3114.52584942059"/>
    <n v="6.0849228454002002"/>
    <n v="0.84121948890873"/>
    <n v="3.1325335431849699"/>
    <n v="0.43306190286036"/>
    <n v="1603.3657192221899"/>
    <n v="1820"/>
    <s v="Golf Course"/>
    <n v="1820"/>
    <s v="US Air Force                                  Brevard County"/>
    <s v="US Air Force"/>
    <m/>
    <m/>
    <m/>
    <n v="0"/>
    <n v="1"/>
    <n v="3.1325335431849699"/>
    <n v="0.43306190286036"/>
    <n v="1603.3657192221899"/>
    <m/>
    <n v="-1"/>
    <n v="-1"/>
    <n v="-1"/>
    <n v="-1"/>
    <n v="0"/>
    <m/>
    <m/>
    <s v="Banana River B"/>
    <n v="-1"/>
    <m/>
    <m/>
    <n v="641"/>
    <x v="6"/>
    <s v="Golf Course Pond Reuse"/>
    <x v="0"/>
    <m/>
    <n v="183.32634521959599"/>
    <n v="1.3003777123"/>
  </r>
  <r>
    <n v="1200000"/>
    <n v="2400000"/>
    <n v="2500000"/>
    <x v="0"/>
    <x v="1"/>
    <s v="BR3-5, BR-7"/>
    <s v="62-304.520 (10), F.A.C."/>
    <n v="0.59"/>
    <n v="0.64"/>
    <s v="Natural Lands"/>
    <n v="0.10296094537102"/>
    <n v="3114.52584942059"/>
    <n v="6.0849228454002002"/>
    <n v="0.84121948890873"/>
    <n v="0.62650940867214"/>
    <n v="8.6612753842570001E-2"/>
    <n v="320.67452583883301"/>
    <n v="5100"/>
    <s v="Streams and waterways"/>
    <n v="5100"/>
    <s v="US Air Force                                  Brevard County"/>
    <s v="US Air Force"/>
    <m/>
    <m/>
    <s v="Natural Lands"/>
    <n v="0"/>
    <n v="1"/>
    <n v="0.62650940867214"/>
    <n v="8.6612753842570001E-2"/>
    <n v="320.67452583883301"/>
    <m/>
    <n v="-1"/>
    <n v="-1"/>
    <n v="-1"/>
    <n v="-1"/>
    <n v="0"/>
    <m/>
    <m/>
    <s v="Banana River B"/>
    <n v="-1"/>
    <m/>
    <m/>
    <n v="641"/>
    <x v="6"/>
    <s v="Golf Course Pond Reuse"/>
    <x v="0"/>
    <m/>
    <n v="98.369423873110406"/>
    <n v="0.26007666330000001"/>
  </r>
  <r>
    <n v="1200000"/>
    <n v="2500000"/>
    <n v="2500000"/>
    <x v="0"/>
    <x v="1"/>
    <s v="BR3-5, BR-7"/>
    <s v="62-304.520 (10), F.A.C."/>
    <n v="0.59"/>
    <n v="0.64"/>
    <s v="US Air Force"/>
    <n v="0.61776345359886997"/>
    <n v="3846.6899786167101"/>
    <n v="8.0239788606954701"/>
    <n v="1.1269475577663299"/>
    <n v="4.9569208925875801"/>
    <n v="0.69618701531053995"/>
    <n v="2376.3444861144299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9569208925875801"/>
    <n v="0.69618701531053995"/>
    <n v="2376.3444861144299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8882399"/>
    <n v="1.9272866877999999"/>
  </r>
  <r>
    <n v="1200000"/>
    <n v="2500000"/>
    <n v="2500000"/>
    <x v="0"/>
    <x v="1"/>
    <s v="BR3-5, BR-7"/>
    <s v="62-304.520 (10), F.A.C."/>
    <n v="0.59"/>
    <n v="0.64"/>
    <s v="US Air Force"/>
    <n v="0.61776345327668003"/>
    <n v="3831.7296666642201"/>
    <n v="7.4887144837928599"/>
    <n v="1.06476044046384"/>
    <n v="4.6262541201109899"/>
    <n v="0.65777008661334002"/>
    <n v="2367.1025509012002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6262541201109899"/>
    <n v="0.65777008661334002"/>
    <n v="2367.1025509012002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3667001"/>
    <n v="1.9197912011"/>
  </r>
  <r>
    <n v="1200000"/>
    <n v="2500000"/>
    <n v="2500000"/>
    <x v="0"/>
    <x v="1"/>
    <s v="BR3-5, BR-7"/>
    <s v="62-304.520 (10), F.A.C."/>
    <n v="0.59"/>
    <n v="0.64"/>
    <s v="US Air Force"/>
    <n v="0.61776345348380002"/>
    <n v="3846.1253463021098"/>
    <n v="8.02284760407505"/>
    <n v="1.1267905650994501"/>
    <n v="4.9562220426676697"/>
    <n v="0.69609003084879995"/>
    <n v="2375.9956764631902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9562220426676697"/>
    <n v="0.69609003084879995"/>
    <n v="2375.9956764631902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70197"/>
    <n v="1.9270037927999999"/>
  </r>
  <r>
    <n v="1200000"/>
    <n v="2500000"/>
    <n v="2500000"/>
    <x v="0"/>
    <x v="1"/>
    <s v="BR3-5, BR-7"/>
    <s v="62-304.520 (10), F.A.C."/>
    <n v="0.59"/>
    <n v="0.64"/>
    <s v="US Air Force"/>
    <n v="6.3717159863000002E-4"/>
    <n v="3775.4541921729801"/>
    <n v="7.3761074405551703"/>
    <n v="1.01872789354763"/>
    <n v="4.69984616962E-3"/>
    <n v="6.4910448049999999E-4"/>
    <n v="2.4056121832113901"/>
    <n v="1820"/>
    <s v="Golf Course"/>
    <n v="1820"/>
    <s v="US Air Force                                  Brevard County"/>
    <s v="US Air Force"/>
    <m/>
    <m/>
    <m/>
    <n v="0"/>
    <n v="1"/>
    <n v="4.69984616962E-3"/>
    <n v="6.4910448049999999E-4"/>
    <n v="2332.3376197053699"/>
    <m/>
    <n v="-1"/>
    <n v="-1"/>
    <n v="-1"/>
    <n v="-1"/>
    <n v="0"/>
    <m/>
    <m/>
    <s v="Banana River B"/>
    <n v="-1"/>
    <m/>
    <m/>
    <n v="641"/>
    <x v="6"/>
    <s v="Golf Course Pond Reuse"/>
    <x v="0"/>
    <m/>
    <n v="7.77849445770764"/>
    <n v="1.8915957986"/>
  </r>
  <r>
    <n v="1200000"/>
    <n v="2500000"/>
    <n v="2500000"/>
    <x v="0"/>
    <x v="1"/>
    <s v="BR3-5, BR-7"/>
    <s v="62-304.520 (10), F.A.C."/>
    <n v="0.59"/>
    <n v="0.64"/>
    <s v="US Air Force"/>
    <n v="0.52453560151668999"/>
    <n v="3550.2008909584501"/>
    <n v="6.9376973358852903"/>
    <n v="0.97727323764037"/>
    <n v="3.6390692452193401"/>
    <n v="0.51261460555185001"/>
    <n v="1862.2067598439801"/>
    <n v="1820"/>
    <s v="Golf Course"/>
    <n v="1820"/>
    <s v="US Air Force                                  Brevard County"/>
    <s v="US Air Force"/>
    <m/>
    <m/>
    <m/>
    <n v="0"/>
    <n v="1"/>
    <n v="3.6390692452193401"/>
    <n v="0.51261460555185001"/>
    <n v="2076.8858258651799"/>
    <m/>
    <n v="-1"/>
    <n v="-1"/>
    <n v="-1"/>
    <n v="-1"/>
    <n v="0"/>
    <m/>
    <m/>
    <s v="Banana River B"/>
    <n v="-1"/>
    <m/>
    <m/>
    <n v="641"/>
    <x v="6"/>
    <s v="Golf Course Pond Reuse"/>
    <x v="0"/>
    <m/>
    <n v="184.81822726776099"/>
    <n v="1.6844167282"/>
  </r>
  <r>
    <n v="1200000"/>
    <n v="2500000"/>
    <n v="2500000"/>
    <x v="0"/>
    <x v="1"/>
    <s v="BR3-5, BR-7"/>
    <s v="62-304.520 (10), F.A.C."/>
    <n v="0.59"/>
    <n v="0.64"/>
    <s v="US Air Force"/>
    <n v="0.23671315283423999"/>
    <n v="1303.3089163233401"/>
    <n v="2.5462857593511199"/>
    <n v="0.35178948647302"/>
    <n v="0.60273933011295"/>
    <n v="8.3273198476969998E-2"/>
    <n v="308.510362699886"/>
    <n v="1820"/>
    <s v="Golf Course"/>
    <n v="1820"/>
    <s v="US Air Force                                  Brevard County"/>
    <s v="US Air Force"/>
    <m/>
    <m/>
    <m/>
    <n v="0"/>
    <n v="1"/>
    <n v="0.60273933011295"/>
    <n v="8.3273198476969998E-2"/>
    <n v="308.510362699886"/>
    <m/>
    <n v="-1"/>
    <n v="-1"/>
    <n v="-1"/>
    <n v="-1"/>
    <n v="0"/>
    <m/>
    <m/>
    <s v="Banana River B"/>
    <n v="-1"/>
    <m/>
    <m/>
    <n v="641"/>
    <x v="6"/>
    <s v="Golf Course Pond Reuse"/>
    <x v="0"/>
    <m/>
    <n v="140.40784187889901"/>
    <n v="0.25021116199999999"/>
  </r>
  <r>
    <n v="1200000"/>
    <n v="2500000"/>
    <n v="2500000"/>
    <x v="0"/>
    <x v="1"/>
    <s v="BR3-5, BR-7"/>
    <s v="62-304.520 (10), F.A.C."/>
    <n v="0.59"/>
    <n v="0.64"/>
    <s v="Natural Lands"/>
    <n v="0.38105030104078003"/>
    <n v="1303.3089163233401"/>
    <n v="2.5462857593511199"/>
    <n v="0.35178948647302"/>
    <n v="0.97026295513660998"/>
    <n v="0.13404948972351999"/>
    <n v="496.62625491415201"/>
    <n v="5100"/>
    <s v="Streams and waterways"/>
    <n v="5100"/>
    <s v="US Air Force                                  Brevard County"/>
    <s v="US Air Force"/>
    <m/>
    <m/>
    <s v="Natural Lands"/>
    <n v="0"/>
    <n v="1"/>
    <n v="0.97026295513660998"/>
    <n v="0.13404948972351999"/>
    <n v="496.62625491415201"/>
    <m/>
    <n v="-1"/>
    <n v="-1"/>
    <n v="-1"/>
    <n v="-1"/>
    <n v="0"/>
    <m/>
    <m/>
    <s v="Banana River B"/>
    <n v="-1"/>
    <m/>
    <m/>
    <n v="641"/>
    <x v="6"/>
    <s v="Golf Course Pond Reuse"/>
    <x v="0"/>
    <m/>
    <n v="174.74091955549301"/>
    <n v="0.40277879560000002"/>
  </r>
  <r>
    <n v="1200000"/>
    <n v="2500000"/>
    <n v="2500000"/>
    <x v="0"/>
    <x v="1"/>
    <s v="BR3-5, BR-7"/>
    <s v="62-304.520 (10), F.A.C."/>
    <n v="0.59"/>
    <n v="0.64"/>
    <s v="US Air Force"/>
    <n v="0.1907519586127"/>
    <n v="3830.4108222719701"/>
    <n v="7.5938343783029998"/>
    <n v="1.03941030675308"/>
    <n v="1.44853878104176"/>
    <n v="0.19826955181537001"/>
    <n v="730.65836663966604"/>
    <n v="1820"/>
    <s v="Golf Course"/>
    <n v="1820"/>
    <s v="US Air Force                                  Brevard County"/>
    <s v="US Air Force"/>
    <m/>
    <m/>
    <m/>
    <n v="0"/>
    <n v="1"/>
    <n v="1.44853878104176"/>
    <n v="0.19826955181537001"/>
    <n v="730.65836663966604"/>
    <m/>
    <n v="-1"/>
    <n v="-1"/>
    <n v="-1"/>
    <n v="-1"/>
    <n v="0"/>
    <m/>
    <m/>
    <s v="Banana River B"/>
    <n v="-1"/>
    <m/>
    <m/>
    <n v="641"/>
    <x v="6"/>
    <s v="Golf Course Pond Reuse"/>
    <x v="0"/>
    <m/>
    <n v="136.039235001344"/>
    <n v="0.59258586099999999"/>
  </r>
  <r>
    <n v="1200000"/>
    <n v="2500000"/>
    <n v="2500000"/>
    <x v="0"/>
    <x v="1"/>
    <s v="BR3-5, BR-7"/>
    <s v="62-304.520 (10), F.A.C."/>
    <n v="0.59"/>
    <n v="0.64"/>
    <s v="US Air Force"/>
    <n v="5.3746429434679999E-2"/>
    <n v="3830.4108222719701"/>
    <n v="7.5938343783029998"/>
    <n v="1.03941030675308"/>
    <n v="0.40814148355216001"/>
    <n v="5.5864592705590001E-2"/>
    <n v="205.870904965102"/>
    <n v="1400"/>
    <s v="Commercial and Services"/>
    <n v="1400"/>
    <s v="US Air Force                                  Brevard County"/>
    <s v="US Air Force"/>
    <m/>
    <m/>
    <m/>
    <n v="0"/>
    <n v="1"/>
    <n v="0.40814148355216001"/>
    <n v="5.5864592705590001E-2"/>
    <n v="595.10271245037097"/>
    <m/>
    <n v="-1"/>
    <n v="-1"/>
    <n v="-1"/>
    <n v="-1"/>
    <n v="0"/>
    <m/>
    <m/>
    <s v="Banana River B"/>
    <n v="-1"/>
    <m/>
    <m/>
    <n v="641"/>
    <x v="6"/>
    <s v="Golf Course Pond Reuse"/>
    <x v="0"/>
    <m/>
    <n v="63.952864493486501"/>
    <n v="0.48264615770000002"/>
  </r>
  <r>
    <n v="1200000"/>
    <n v="2500000"/>
    <n v="2500000"/>
    <x v="0"/>
    <x v="1"/>
    <s v="BR3-5, BR-7"/>
    <s v="62-304.520 (10), F.A.C."/>
    <n v="0.59"/>
    <n v="0.64"/>
    <s v="US Air Force"/>
    <n v="0.58586036370449002"/>
    <n v="3561.46853932465"/>
    <n v="6.9588100931269201"/>
    <n v="0.96987276385587995"/>
    <n v="4.0768910121098303"/>
    <n v="0.56821001017968997"/>
    <n v="2086.5232537708498"/>
    <n v="1820"/>
    <s v="Golf Course"/>
    <n v="1820"/>
    <s v="US Air Force                                  Brevard County"/>
    <s v="US Air Force"/>
    <m/>
    <m/>
    <m/>
    <n v="0"/>
    <n v="1"/>
    <n v="4.0768910121098303"/>
    <n v="0.56821001017968997"/>
    <n v="2086.5232537708498"/>
    <m/>
    <n v="-1"/>
    <n v="-1"/>
    <n v="-1"/>
    <n v="-1"/>
    <n v="0"/>
    <m/>
    <m/>
    <s v="Banana River B"/>
    <n v="-1"/>
    <m/>
    <m/>
    <n v="641"/>
    <x v="6"/>
    <s v="Golf Course Pond Reuse"/>
    <x v="0"/>
    <m/>
    <n v="208.71067459111899"/>
    <n v="1.6922329714"/>
  </r>
  <r>
    <n v="1200000"/>
    <n v="2500000"/>
    <n v="2500000"/>
    <x v="0"/>
    <x v="1"/>
    <s v="BR3-5, BR-7"/>
    <s v="62-304.520 (10), F.A.C."/>
    <n v="0.59"/>
    <n v="0.64"/>
    <s v="Natural Lands"/>
    <n v="3.1903089641230002E-2"/>
    <n v="3561.46853932465"/>
    <n v="6.9588100931269201"/>
    <n v="0.96987276385587995"/>
    <n v="0.22200754219732999"/>
    <n v="3.0941937725880001E-2"/>
    <n v="113.62185006449801"/>
    <n v="5100"/>
    <s v="Streams and waterways"/>
    <n v="5100"/>
    <s v="US Air Force                                  Brevard County"/>
    <s v="US Air Force"/>
    <m/>
    <m/>
    <s v="Natural Lands"/>
    <n v="0"/>
    <n v="1"/>
    <n v="0.22200754219732999"/>
    <n v="3.0941937725880001E-2"/>
    <n v="113.62185006449999"/>
    <m/>
    <n v="-1"/>
    <n v="-1"/>
    <n v="-1"/>
    <n v="-1"/>
    <n v="0"/>
    <m/>
    <m/>
    <s v="Banana River B"/>
    <n v="-1"/>
    <m/>
    <m/>
    <n v="641"/>
    <x v="6"/>
    <s v="Golf Course Pond Reuse"/>
    <x v="0"/>
    <m/>
    <n v="52.104247566069702"/>
    <n v="9.215073E-2"/>
  </r>
  <r>
    <n v="1200000"/>
    <n v="2500000"/>
    <n v="2500000"/>
    <x v="0"/>
    <x v="1"/>
    <s v="BR3-5, BR-7"/>
    <s v="62-304.520 (10), F.A.C."/>
    <n v="0.59"/>
    <n v="0.64"/>
    <s v="US Air Force"/>
    <n v="0.61776345373694996"/>
    <n v="3770.62987179725"/>
    <n v="7.3667803173916502"/>
    <n v="1.0185637552668401"/>
    <n v="4.5509276517932804"/>
    <n v="0.62923146330491997"/>
    <n v="2329.3573323651999"/>
    <n v="1820"/>
    <s v="Golf Course"/>
    <n v="1820"/>
    <s v="US Air Force                                  Brevard County"/>
    <s v="US Air Force"/>
    <m/>
    <m/>
    <m/>
    <n v="0"/>
    <n v="1"/>
    <n v="4.5509276517932804"/>
    <n v="0.62923146330491997"/>
    <n v="2329.3573323651999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117499"/>
    <n v="1.8891786961999999"/>
  </r>
  <r>
    <n v="1200000"/>
    <n v="2500000"/>
    <n v="2500000"/>
    <x v="0"/>
    <x v="1"/>
    <s v="BR3-5, BR-7"/>
    <s v="62-304.520 (10), F.A.C."/>
    <n v="0.59"/>
    <n v="0.64"/>
    <s v="US Air Force"/>
    <n v="0.48560019350907002"/>
    <n v="2884.9524518264702"/>
    <n v="3.9032439258837801"/>
    <n v="0.53986883320903001"/>
    <n v="1.89541600572228"/>
    <n v="0.26216040987582001"/>
    <n v="1400.93346887141"/>
    <n v="1820"/>
    <s v="Golf Course"/>
    <n v="1820"/>
    <s v="US Air Force                                  Brevard County"/>
    <s v="US Air Force"/>
    <m/>
    <m/>
    <m/>
    <n v="0"/>
    <n v="1"/>
    <n v="1.89541600572228"/>
    <n v="0.26216040987582001"/>
    <n v="1400.93346887141"/>
    <m/>
    <n v="-1"/>
    <n v="-1"/>
    <n v="-1"/>
    <n v="-1"/>
    <n v="0"/>
    <m/>
    <m/>
    <s v="Banana River B"/>
    <n v="-1"/>
    <m/>
    <m/>
    <n v="641"/>
    <x v="6"/>
    <s v="Golf Course Pond Reuse"/>
    <x v="0"/>
    <m/>
    <n v="183.372807642656"/>
    <n v="1.1361990825999999"/>
  </r>
  <r>
    <n v="1200000"/>
    <n v="2500000"/>
    <n v="2500000"/>
    <x v="0"/>
    <x v="1"/>
    <s v="BR3-5, BR-7"/>
    <s v="62-304.520 (10), F.A.C."/>
    <n v="0.59"/>
    <n v="0.64"/>
    <s v="Natural Lands"/>
    <n v="0.13216326022787001"/>
    <n v="2884.9524518264702"/>
    <n v="3.9032439258837801"/>
    <n v="0.53986883320903001"/>
    <n v="0.51586544270946"/>
    <n v="7.1350825092320005E-2"/>
    <n v="381.28472163579897"/>
    <n v="5300"/>
    <s v="Reservoirs"/>
    <n v="5300"/>
    <s v="US Air Force                                  Brevard County"/>
    <s v="US Air Force"/>
    <m/>
    <m/>
    <s v="Natural Lands"/>
    <n v="0"/>
    <n v="1"/>
    <n v="0.51586544270946"/>
    <n v="7.1350825092320005E-2"/>
    <n v="381.28472163579897"/>
    <m/>
    <n v="-1"/>
    <n v="-1"/>
    <n v="-1"/>
    <n v="-1"/>
    <n v="0"/>
    <m/>
    <m/>
    <s v="Banana River B"/>
    <n v="-1"/>
    <m/>
    <m/>
    <n v="641"/>
    <x v="6"/>
    <s v="Golf Course Pond Reuse"/>
    <x v="0"/>
    <m/>
    <n v="113.37712615190701"/>
    <n v="0.30923335089999998"/>
  </r>
  <r>
    <n v="1200000"/>
    <n v="2500000"/>
    <n v="2500000"/>
    <x v="0"/>
    <x v="1"/>
    <s v="BR3-5, BR-7"/>
    <s v="62-304.520 (10), F.A.C."/>
    <n v="0.59"/>
    <n v="0.64"/>
    <s v="US Air Force"/>
    <n v="0.61776345378298003"/>
    <n v="3770.7152519790902"/>
    <n v="7.3668803376887597"/>
    <n v="1.0178127388461899"/>
    <n v="4.5509894410165401"/>
    <n v="0.62876751285393995"/>
    <n v="2329.41007729476"/>
    <n v="1820"/>
    <s v="Golf Course"/>
    <n v="1820"/>
    <s v="US Air Force                                  Brevard County"/>
    <s v="US Air Force"/>
    <m/>
    <m/>
    <m/>
    <n v="0"/>
    <n v="1"/>
    <n v="4.5509894410165401"/>
    <n v="0.62876751285393995"/>
    <n v="2329.41007729476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8626"/>
    <n v="1.8892214738999999"/>
  </r>
  <r>
    <n v="1200000"/>
    <n v="2500000"/>
    <n v="2500000"/>
    <x v="0"/>
    <x v="1"/>
    <s v="BR3-5, BR-7"/>
    <s v="62-304.520 (10), F.A.C."/>
    <n v="0.59"/>
    <n v="0.64"/>
    <s v="US Air Force"/>
    <n v="0.24409208560033999"/>
    <n v="3851.2394483605999"/>
    <n v="7.2833812943065803"/>
    <n v="1.00764481723263"/>
    <n v="1.7778157303498201"/>
    <n v="0.24595812498269001"/>
    <n v="940.05706909665798"/>
    <n v="8140"/>
    <s v="Roads and Highways"/>
    <n v="8140"/>
    <s v="US Air Force                                  Brevard County"/>
    <s v="US Air Force"/>
    <m/>
    <m/>
    <m/>
    <n v="0"/>
    <n v="1"/>
    <n v="1.7778157303498201"/>
    <n v="0.24595812498269001"/>
    <n v="940.05706909665798"/>
    <m/>
    <n v="-1"/>
    <n v="-1"/>
    <n v="-1"/>
    <n v="-1"/>
    <n v="0"/>
    <m/>
    <m/>
    <s v="Banana River B"/>
    <n v="-1"/>
    <m/>
    <m/>
    <n v="641"/>
    <x v="6"/>
    <s v="Golf Course Pond Reuse"/>
    <x v="0"/>
    <m/>
    <n v="140.005057055554"/>
    <n v="0.76241449240000003"/>
  </r>
  <r>
    <n v="1200000"/>
    <n v="2500000"/>
    <n v="2500000"/>
    <x v="0"/>
    <x v="1"/>
    <s v="BR3-5, BR-7"/>
    <s v="62-304.520 (10), F.A.C."/>
    <n v="0.59"/>
    <n v="0.64"/>
    <s v="US Air Force"/>
    <n v="0.27645895475822002"/>
    <n v="3851.2394483605999"/>
    <n v="7.2833812943065803"/>
    <n v="1.00764481723263"/>
    <n v="2.0135559797296101"/>
    <n v="0.27857243293966999"/>
    <n v="1064.7096324174199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2.0135559797296101"/>
    <n v="0.27857243293966999"/>
    <n v="1064.7096324174199"/>
    <m/>
    <n v="-1"/>
    <n v="-1"/>
    <n v="-1"/>
    <n v="-1"/>
    <n v="0"/>
    <m/>
    <m/>
    <s v="Banana River B"/>
    <n v="-1"/>
    <m/>
    <m/>
    <n v="641"/>
    <x v="6"/>
    <s v="Golf Course Pond Reuse"/>
    <x v="0"/>
    <m/>
    <n v="146.842359862113"/>
    <n v="0.86351146180000005"/>
  </r>
  <r>
    <n v="1200000"/>
    <n v="2500000"/>
    <n v="2500000"/>
    <x v="0"/>
    <x v="1"/>
    <s v="BR3-5, BR-7"/>
    <s v="62-304.520 (10), F.A.C."/>
    <n v="0.59"/>
    <n v="0.64"/>
    <s v="US Air Force"/>
    <n v="2.7533981491539999E-2"/>
    <n v="3851.2394483605999"/>
    <n v="7.2833812943065803"/>
    <n v="1.00764481723263"/>
    <n v="0.20054048575326999"/>
    <n v="2.7744473747730002E-2"/>
    <n v="106.039955690653"/>
    <n v="1400"/>
    <s v="Commercial and Services"/>
    <n v="1400"/>
    <s v="US Air Force                                  Brevard County"/>
    <s v="US Air Force"/>
    <m/>
    <m/>
    <m/>
    <n v="0"/>
    <n v="1"/>
    <n v="0.20054048575326999"/>
    <n v="2.7744473747730002E-2"/>
    <n v="106.039955690651"/>
    <m/>
    <n v="-1"/>
    <n v="-1"/>
    <n v="-1"/>
    <n v="-1"/>
    <n v="0"/>
    <m/>
    <m/>
    <s v="Banana River B"/>
    <n v="-1"/>
    <m/>
    <m/>
    <n v="641"/>
    <x v="6"/>
    <s v="Golf Course Pond Reuse"/>
    <x v="0"/>
    <m/>
    <n v="58.890950024604699"/>
    <n v="8.6001586099999999E-2"/>
  </r>
  <r>
    <n v="1200000"/>
    <n v="2500000"/>
    <n v="2500000"/>
    <x v="0"/>
    <x v="1"/>
    <s v="BR3-5, BR-7"/>
    <s v="62-304.520 (10), F.A.C."/>
    <n v="0.59"/>
    <n v="0.64"/>
    <s v="US Air Force"/>
    <n v="6.9678431748759997E-2"/>
    <n v="3851.2394483605999"/>
    <n v="7.2833812943065803"/>
    <n v="1.00764481723263"/>
    <n v="0.50749458641555001"/>
    <n v="7.0211110624530004E-2"/>
    <n v="268.34832505073399"/>
    <n v="1820"/>
    <s v="Golf Course"/>
    <n v="1820"/>
    <s v="US Air Force                                  Brevard County"/>
    <s v="US Air Force"/>
    <m/>
    <m/>
    <m/>
    <n v="0"/>
    <n v="1"/>
    <n v="0.50749458641555001"/>
    <n v="7.0211110624530004E-2"/>
    <n v="268.34832505073302"/>
    <m/>
    <n v="-1"/>
    <n v="-1"/>
    <n v="-1"/>
    <n v="-1"/>
    <n v="0"/>
    <m/>
    <m/>
    <s v="Banana River B"/>
    <n v="-1"/>
    <m/>
    <m/>
    <n v="641"/>
    <x v="6"/>
    <s v="Golf Course Pond Reuse"/>
    <x v="0"/>
    <m/>
    <n v="116.843206866042"/>
    <n v="0.21763854420000001"/>
  </r>
  <r>
    <n v="1200000"/>
    <n v="2500000"/>
    <n v="2500000"/>
    <x v="0"/>
    <x v="1"/>
    <s v="BR3-5, BR-7"/>
    <s v="62-304.520 (10), F.A.C."/>
    <n v="0.59"/>
    <n v="0.64"/>
    <s v="US Air Force"/>
    <n v="0.20120009441042999"/>
    <n v="1069.3666382403101"/>
    <n v="2.08923371517304"/>
    <n v="0.28867828901523002"/>
    <n v="0.42035402073827999"/>
    <n v="5.8082099004100003E-2"/>
    <n v="215.15666857332101"/>
    <n v="1820"/>
    <s v="Golf Course"/>
    <n v="1820"/>
    <s v="US Air Force                                  Brevard County"/>
    <s v="US Air Force"/>
    <m/>
    <m/>
    <m/>
    <n v="0"/>
    <n v="1"/>
    <n v="0.42035402073827999"/>
    <n v="5.8082099004100003E-2"/>
    <n v="215.15666857332101"/>
    <m/>
    <n v="-1"/>
    <n v="-1"/>
    <n v="-1"/>
    <n v="-1"/>
    <n v="0"/>
    <m/>
    <m/>
    <s v="Banana River B"/>
    <n v="-1"/>
    <m/>
    <m/>
    <n v="641"/>
    <x v="6"/>
    <s v="Golf Course Pond Reuse"/>
    <x v="0"/>
    <m/>
    <n v="147.45741016804001"/>
    <n v="0.1744985147"/>
  </r>
  <r>
    <n v="1200000"/>
    <n v="2500000"/>
    <n v="2500000"/>
    <x v="0"/>
    <x v="1"/>
    <s v="BR3-5, BR-7"/>
    <s v="62-304.520 (10), F.A.C."/>
    <n v="0.59"/>
    <n v="0.64"/>
    <s v="Natural Lands"/>
    <n v="0.41656335928048999"/>
    <n v="1069.3666382403101"/>
    <n v="2.08923371517304"/>
    <n v="0.28867828901523002"/>
    <n v="0.87029821471454005"/>
    <n v="0.12025279782353"/>
    <n v="445.45895912787"/>
    <n v="5100"/>
    <s v="Streams and waterways"/>
    <n v="5100"/>
    <s v="US Air Force                                  Brevard County"/>
    <s v="US Air Force"/>
    <m/>
    <m/>
    <s v="Natural Lands"/>
    <n v="0"/>
    <n v="1"/>
    <n v="0.87029821471454005"/>
    <n v="0.12025279782353"/>
    <n v="445.45895912787"/>
    <m/>
    <n v="-1"/>
    <n v="-1"/>
    <n v="-1"/>
    <n v="-1"/>
    <n v="0"/>
    <m/>
    <m/>
    <s v="Banana River B"/>
    <n v="-1"/>
    <m/>
    <m/>
    <n v="641"/>
    <x v="6"/>
    <s v="Golf Course Pond Reuse"/>
    <x v="0"/>
    <m/>
    <n v="181.09279822944501"/>
    <n v="0.36128058320000001"/>
  </r>
  <r>
    <n v="1200000"/>
    <n v="2500000"/>
    <n v="2500000"/>
    <x v="0"/>
    <x v="1"/>
    <s v="BR3-5, BR-7"/>
    <s v="62-304.520 (10), F.A.C."/>
    <n v="0.59"/>
    <n v="0.64"/>
    <s v="US Air Force"/>
    <n v="0.52727558630683002"/>
    <n v="3841.2249728448501"/>
    <n v="7.4740525465610501"/>
    <n v="1.0656154107693401"/>
    <n v="3.9408854385760801"/>
    <n v="0.56187299049100004"/>
    <n v="2025.38414969323"/>
    <n v="1460"/>
    <s v="Oil and Gas Storage(except industrial use or manufacturing)"/>
    <n v="1460"/>
    <s v="US Air Force                                  Brevard County"/>
    <s v="US Air Force"/>
    <m/>
    <m/>
    <m/>
    <n v="0"/>
    <n v="1"/>
    <n v="3.9408854385760801"/>
    <n v="0.56187299049100004"/>
    <n v="2372.9684059820702"/>
    <m/>
    <n v="-1"/>
    <n v="-1"/>
    <n v="-1"/>
    <n v="-1"/>
    <n v="0"/>
    <m/>
    <m/>
    <s v="Banana River B"/>
    <n v="-1"/>
    <m/>
    <m/>
    <n v="641"/>
    <x v="6"/>
    <s v="Golf Course Pond Reuse"/>
    <x v="0"/>
    <m/>
    <n v="196.505882591122"/>
    <n v="1.9245485855"/>
  </r>
  <r>
    <n v="1200000"/>
    <n v="2500000"/>
    <n v="2500000"/>
    <x v="0"/>
    <x v="1"/>
    <s v="BR3-5, BR-7"/>
    <s v="62-304.520 (10), F.A.C."/>
    <n v="0.59"/>
    <n v="0.64"/>
    <s v="US Air Force"/>
    <n v="2.8071914244999999E-2"/>
    <n v="2150.2682890671799"/>
    <n v="4.0393253102954798"/>
    <n v="0.56802442799605002"/>
    <n v="0.1133915937183"/>
    <n v="1.5945533031770001E-2"/>
    <n v="60.362147014454003"/>
    <n v="1820"/>
    <s v="Golf Course"/>
    <n v="1820"/>
    <s v="US Air Force                                  Brevard County"/>
    <s v="US Air Force"/>
    <m/>
    <m/>
    <m/>
    <n v="0"/>
    <n v="1"/>
    <n v="0.1133915937183"/>
    <n v="1.5945533031770001E-2"/>
    <n v="60.362147014454301"/>
    <m/>
    <n v="-1"/>
    <n v="-1"/>
    <n v="-1"/>
    <n v="-1"/>
    <n v="0"/>
    <m/>
    <m/>
    <s v="Banana River B"/>
    <n v="-1"/>
    <m/>
    <m/>
    <n v="641"/>
    <x v="6"/>
    <s v="Golf Course Pond Reuse"/>
    <x v="0"/>
    <m/>
    <n v="104.55889761341"/>
    <n v="4.8955512600000001E-2"/>
  </r>
  <r>
    <n v="1200000"/>
    <n v="2500000"/>
    <n v="2500000"/>
    <x v="0"/>
    <x v="1"/>
    <s v="BR3-5, BR-7"/>
    <s v="62-304.520 (10), F.A.C."/>
    <n v="0.59"/>
    <n v="0.64"/>
    <s v="Natural Lands"/>
    <n v="0.25790624422118003"/>
    <n v="2150.2682890671799"/>
    <n v="4.0393253102954798"/>
    <n v="0.56802442799605002"/>
    <n v="1.0417672199658601"/>
    <n v="0.14649704685034001"/>
    <n v="554.567618501222"/>
    <n v="5100"/>
    <s v="Streams and waterways"/>
    <n v="5100"/>
    <s v="US Air Force                                  Brevard County"/>
    <s v="US Air Force"/>
    <m/>
    <m/>
    <s v="Natural Lands"/>
    <n v="0"/>
    <n v="1"/>
    <n v="1.0417672199658601"/>
    <n v="0.14649704685034001"/>
    <n v="554.567618501222"/>
    <m/>
    <n v="-1"/>
    <n v="-1"/>
    <n v="-1"/>
    <n v="-1"/>
    <n v="0"/>
    <m/>
    <m/>
    <s v="Banana River B"/>
    <n v="-1"/>
    <m/>
    <m/>
    <n v="641"/>
    <x v="6"/>
    <s v="Golf Course Pond Reuse"/>
    <x v="0"/>
    <m/>
    <n v="142.708876095882"/>
    <n v="0.4497709801"/>
  </r>
  <r>
    <n v="1200000"/>
    <n v="2500000"/>
    <n v="2500000"/>
    <x v="0"/>
    <x v="1"/>
    <s v="BR3-5, BR-7"/>
    <s v="62-304.520 (10), F.A.C."/>
    <n v="0.59"/>
    <n v="0.64"/>
    <s v="US Air Force"/>
    <n v="0.33178529513268001"/>
    <n v="2150.2682890671799"/>
    <n v="4.0393253102954798"/>
    <n v="0.56802442799605002"/>
    <n v="1.3401887402132999"/>
    <n v="0.18846215248524001"/>
    <n v="713.42739890260702"/>
    <n v="1460"/>
    <s v="Oil and Gas Storage(except industrial use or manufacturing)"/>
    <n v="1460"/>
    <s v="US Air Force                                  Brevard County"/>
    <s v="US Air Force"/>
    <m/>
    <m/>
    <m/>
    <n v="0"/>
    <n v="1"/>
    <n v="1.3401887402132999"/>
    <n v="0.18846215248524001"/>
    <n v="713.42739890260702"/>
    <m/>
    <n v="-1"/>
    <n v="-1"/>
    <n v="-1"/>
    <n v="-1"/>
    <n v="0"/>
    <m/>
    <m/>
    <s v="Banana River B"/>
    <n v="-1"/>
    <m/>
    <m/>
    <n v="641"/>
    <x v="6"/>
    <s v="Golf Course Pond Reuse"/>
    <x v="0"/>
    <m/>
    <n v="153.13947627444799"/>
    <n v="0.57861102909999995"/>
  </r>
  <r>
    <n v="1200000"/>
    <n v="2500000"/>
    <n v="2500000"/>
    <x v="0"/>
    <x v="1"/>
    <s v="BR3-5, BR-7"/>
    <s v="62-304.520 (10), F.A.C."/>
    <n v="0.59"/>
    <n v="0.64"/>
    <s v="US Air Force"/>
    <n v="0.61776345346078998"/>
    <n v="3761.9381577691602"/>
    <n v="7.3509681394934399"/>
    <n v="1.02976508927462"/>
    <n v="4.5411594641337203"/>
    <n v="0.63615123780365002"/>
    <n v="2323.9879080494102"/>
    <n v="1820"/>
    <s v="Golf Course"/>
    <n v="1820"/>
    <s v="US Air Force                                  Brevard County"/>
    <s v="US Air Force"/>
    <m/>
    <m/>
    <m/>
    <n v="0"/>
    <n v="1"/>
    <n v="4.5411594641337203"/>
    <n v="0.63615123780365002"/>
    <n v="2323.9879080494102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6647199"/>
    <n v="1.8848239319"/>
  </r>
  <r>
    <n v="1200000"/>
    <n v="2500000"/>
    <n v="2500000"/>
    <x v="0"/>
    <x v="1"/>
    <s v="BR3-5, BR-7"/>
    <s v="62-304.520 (10), F.A.C."/>
    <n v="0.59"/>
    <n v="0.64"/>
    <s v="US Air Force"/>
    <n v="0.41319932553163002"/>
    <n v="3838.8804112747498"/>
    <n v="7.3824438183970296"/>
    <n v="1.0482552862330199"/>
    <n v="3.0504208065368301"/>
    <n v="0.43313837725644999"/>
    <n v="1586.2227967353299"/>
    <n v="1460"/>
    <s v="Oil and Gas Storage(except industrial use or manufacturing)"/>
    <n v="1460"/>
    <s v="US Air Force                                  Brevard County"/>
    <s v="US Air Force"/>
    <m/>
    <m/>
    <m/>
    <n v="0"/>
    <n v="1"/>
    <n v="3.0504208065368301"/>
    <n v="0.43313837725644999"/>
    <n v="2371.5200215289201"/>
    <m/>
    <n v="-1"/>
    <n v="-1"/>
    <n v="-1"/>
    <n v="-1"/>
    <n v="0"/>
    <m/>
    <m/>
    <s v="Banana River B"/>
    <n v="-1"/>
    <m/>
    <m/>
    <n v="641"/>
    <x v="6"/>
    <s v="Golf Course Pond Reuse"/>
    <x v="0"/>
    <m/>
    <n v="169.751182299351"/>
    <n v="1.9233739023"/>
  </r>
  <r>
    <n v="1200000"/>
    <n v="2500000"/>
    <n v="2500000"/>
    <x v="0"/>
    <x v="1"/>
    <s v="BR3-5, BR-7"/>
    <s v="62-304.520 (10), F.A.C."/>
    <n v="0.59"/>
    <n v="0.64"/>
    <s v="US Air Force"/>
    <n v="0.13355018441463001"/>
    <n v="625.00391911484496"/>
    <n v="1.2212290842737801"/>
    <n v="0.17048131812082001"/>
    <n v="0.16309536941726999"/>
    <n v="2.276781147428E-2"/>
    <n v="83.469388657655898"/>
    <n v="1820"/>
    <s v="Golf Course"/>
    <n v="1820"/>
    <s v="US Air Force                                  Brevard County"/>
    <s v="US Air Force"/>
    <m/>
    <m/>
    <m/>
    <n v="0"/>
    <n v="1"/>
    <n v="0.16309536941726999"/>
    <n v="2.276781147428E-2"/>
    <n v="83.469388657655898"/>
    <m/>
    <n v="-1"/>
    <n v="-1"/>
    <n v="-1"/>
    <n v="-1"/>
    <n v="0"/>
    <m/>
    <m/>
    <s v="Banana River B"/>
    <n v="-1"/>
    <m/>
    <m/>
    <n v="641"/>
    <x v="6"/>
    <s v="Golf Course Pond Reuse"/>
    <x v="0"/>
    <m/>
    <n v="159.35729420368"/>
    <n v="6.7696178999999995E-2"/>
  </r>
  <r>
    <n v="1200000"/>
    <n v="2500000"/>
    <n v="2500000"/>
    <x v="0"/>
    <x v="1"/>
    <s v="BR3-5, BR-7"/>
    <s v="62-304.520 (10), F.A.C."/>
    <n v="0.59"/>
    <n v="0.64"/>
    <s v="Natural Lands"/>
    <n v="0.48421326932232001"/>
    <n v="625.00391911484496"/>
    <n v="1.2212290842737801"/>
    <n v="0.17048131812082001"/>
    <n v="0.59133532748771001"/>
    <n v="8.2549316405660003E-2"/>
    <n v="302.63519101386203"/>
    <n v="5100"/>
    <s v="Streams and waterways"/>
    <n v="5100"/>
    <s v="US Air Force                                  Brevard County"/>
    <s v="US Air Force"/>
    <m/>
    <m/>
    <s v="Natural Lands"/>
    <n v="0"/>
    <n v="1"/>
    <n v="0.59133532748771001"/>
    <n v="8.2549316405660003E-2"/>
    <n v="302.63519101386203"/>
    <m/>
    <n v="-1"/>
    <n v="-1"/>
    <n v="-1"/>
    <n v="-1"/>
    <n v="0"/>
    <m/>
    <m/>
    <s v="Banana River B"/>
    <n v="-1"/>
    <m/>
    <m/>
    <n v="641"/>
    <x v="6"/>
    <s v="Golf Course Pond Reuse"/>
    <x v="0"/>
    <m/>
    <n v="178.21427975032901"/>
    <n v="0.2454462214"/>
  </r>
  <r>
    <n v="1200000"/>
    <n v="2500000"/>
    <n v="2500000"/>
    <x v="0"/>
    <x v="1"/>
    <s v="BR3-5, BR-7"/>
    <s v="62-304.520 (10), F.A.C."/>
    <n v="0.59"/>
    <n v="0.64"/>
    <s v="US Air Force"/>
    <n v="1.9218093419539999E-2"/>
    <n v="3677.3875478131599"/>
    <n v="7.96323253969629"/>
    <n v="1.0708218890076699"/>
    <n v="0.15303814686945999"/>
    <n v="2.0579155098640001E-2"/>
    <n v="70.672377433755898"/>
    <n v="8140"/>
    <s v="Roads and Highways"/>
    <n v="8140"/>
    <s v="US Air Force                                  Brevard County"/>
    <s v="US Air Force"/>
    <m/>
    <m/>
    <m/>
    <n v="0"/>
    <n v="1"/>
    <n v="0.15303814686945999"/>
    <n v="2.0579155098640001E-2"/>
    <n v="583.44253511954798"/>
    <m/>
    <n v="-1"/>
    <n v="-1"/>
    <n v="-1"/>
    <n v="-1"/>
    <n v="0"/>
    <m/>
    <m/>
    <s v="Banana River B"/>
    <n v="-1"/>
    <m/>
    <m/>
    <n v="641"/>
    <x v="6"/>
    <s v="Golf Course Pond Reuse"/>
    <x v="0"/>
    <m/>
    <n v="103.260412542693"/>
    <n v="0.47318940399999998"/>
  </r>
  <r>
    <n v="1200000"/>
    <n v="2500000"/>
    <n v="2500000"/>
    <x v="0"/>
    <x v="1"/>
    <s v="BR3-5, BR-7"/>
    <s v="62-304.520 (10), F.A.C."/>
    <n v="0.59"/>
    <n v="0.64"/>
    <s v="US Air Force"/>
    <n v="0.29821348238161"/>
    <n v="3677.3875478131599"/>
    <n v="7.96323253969629"/>
    <n v="1.0708218890076699"/>
    <n v="2.3747433066774302"/>
    <n v="0.31933352453143998"/>
    <n v="1096.6465467001501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2.3747433066774302"/>
    <n v="0.31933352453143998"/>
    <n v="1096.6465467001501"/>
    <m/>
    <n v="-1"/>
    <n v="-1"/>
    <n v="-1"/>
    <n v="-1"/>
    <n v="0"/>
    <m/>
    <m/>
    <s v="Banana River B"/>
    <n v="-1"/>
    <m/>
    <m/>
    <n v="641"/>
    <x v="6"/>
    <s v="Golf Course Pond Reuse"/>
    <x v="0"/>
    <m/>
    <n v="139.00942220327701"/>
    <n v="0.88941325770000002"/>
  </r>
  <r>
    <n v="1200000"/>
    <n v="2500000"/>
    <n v="2500000"/>
    <x v="0"/>
    <x v="1"/>
    <s v="BR3-5, BR-7"/>
    <s v="62-304.520 (10), F.A.C."/>
    <n v="0.59"/>
    <n v="0.64"/>
    <s v="Natural Lands"/>
    <n v="0.12939462747984001"/>
    <n v="3677.3875478131599"/>
    <n v="7.96323253969629"/>
    <n v="1.0708218890076699"/>
    <n v="1.03039950800934"/>
    <n v="0.1385585994254"/>
    <n v="475.83419184828603"/>
    <n v="3100"/>
    <s v="Herbaceous Dry Prairie"/>
    <n v="3100"/>
    <s v="US Air Force                                  Brevard County"/>
    <s v="US Air Force"/>
    <m/>
    <m/>
    <s v="Natural Lands"/>
    <n v="0"/>
    <n v="1"/>
    <n v="1.03039950800934"/>
    <n v="0.1385585994254"/>
    <n v="475.83419184828603"/>
    <m/>
    <n v="-1"/>
    <n v="-1"/>
    <n v="-1"/>
    <n v="-1"/>
    <n v="0"/>
    <m/>
    <m/>
    <s v="Banana River B"/>
    <n v="-1"/>
    <m/>
    <m/>
    <n v="641"/>
    <x v="6"/>
    <s v="Golf Course Pond Reuse"/>
    <x v="0"/>
    <m/>
    <n v="99.498169176416795"/>
    <n v="0.38591580850000001"/>
  </r>
  <r>
    <n v="1200000"/>
    <n v="2500000"/>
    <n v="2500000"/>
    <x v="0"/>
    <x v="1"/>
    <s v="BR3-5, BR-7"/>
    <s v="62-304.520 (10), F.A.C."/>
    <n v="0.59"/>
    <n v="0.64"/>
    <s v="Natural Lands"/>
    <n v="3.739098100115E-2"/>
    <n v="3240.1176964788101"/>
    <n v="6.0744594978007997"/>
    <n v="0.85491741400520005"/>
    <n v="0.22712999967452999"/>
    <n v="3.1966200784620001E-2"/>
    <n v="121.15117923053199"/>
    <n v="5100"/>
    <s v="Streams and waterways"/>
    <n v="5100"/>
    <s v="US Air Force                                  Brevard County"/>
    <s v="US Air Force"/>
    <m/>
    <m/>
    <s v="Natural Lands"/>
    <n v="0"/>
    <n v="1"/>
    <n v="0.22712999967452999"/>
    <n v="3.1966200784620001E-2"/>
    <n v="121.151179230531"/>
    <m/>
    <n v="-1"/>
    <n v="-1"/>
    <n v="-1"/>
    <n v="-1"/>
    <n v="0"/>
    <m/>
    <m/>
    <s v="Banana River B"/>
    <n v="-1"/>
    <m/>
    <m/>
    <n v="641"/>
    <x v="6"/>
    <s v="Golf Course Pond Reuse"/>
    <x v="0"/>
    <m/>
    <n v="59.048468642206998"/>
    <n v="9.82572419E-2"/>
  </r>
  <r>
    <n v="1200000"/>
    <n v="2500000"/>
    <n v="2500000"/>
    <x v="0"/>
    <x v="1"/>
    <s v="BR3-5, BR-7"/>
    <s v="62-304.520 (10), F.A.C."/>
    <n v="0.59"/>
    <n v="0.64"/>
    <s v="Natural Lands"/>
    <n v="5.5459136227809999E-2"/>
    <n v="3240.1176964788101"/>
    <n v="6.0744594978007997"/>
    <n v="0.85491741400520005"/>
    <n v="0.33688427679888999"/>
    <n v="4.7412981326839999E-2"/>
    <n v="179.69412872318199"/>
    <n v="5100"/>
    <s v="Streams and waterways"/>
    <n v="5100"/>
    <s v="US Air Force                                  Brevard County"/>
    <s v="US Air Force"/>
    <m/>
    <m/>
    <s v="Natural Lands"/>
    <n v="0"/>
    <n v="1"/>
    <n v="0.33688427679888999"/>
    <n v="4.7412981326839999E-2"/>
    <n v="179.69412872318301"/>
    <m/>
    <n v="-1"/>
    <n v="-1"/>
    <n v="-1"/>
    <n v="-1"/>
    <n v="0"/>
    <m/>
    <m/>
    <s v="Banana River B"/>
    <n v="-1"/>
    <m/>
    <m/>
    <n v="641"/>
    <x v="6"/>
    <s v="Golf Course Pond Reuse"/>
    <x v="0"/>
    <m/>
    <n v="63.5057529879033"/>
    <n v="0.1457373307"/>
  </r>
  <r>
    <n v="1200000"/>
    <n v="2500000"/>
    <n v="2500000"/>
    <x v="0"/>
    <x v="1"/>
    <s v="BR3-5, BR-7"/>
    <s v="62-304.520 (10), F.A.C."/>
    <n v="0.59"/>
    <n v="0.64"/>
    <s v="US Air Force"/>
    <n v="0.52491333650798"/>
    <n v="3240.1176964788101"/>
    <n v="6.0744594978007997"/>
    <n v="0.85491741400520005"/>
    <n v="3.18856480247323"/>
    <n v="0.44875755222425001"/>
    <n v="1700.78099073726"/>
    <n v="1460"/>
    <s v="Oil and Gas Storage(except industrial use or manufacturing)"/>
    <n v="1460"/>
    <s v="US Air Force                                  Brevard County"/>
    <s v="US Air Force"/>
    <m/>
    <m/>
    <m/>
    <n v="0"/>
    <n v="1"/>
    <n v="3.18856480247323"/>
    <n v="0.44875755222425001"/>
    <n v="1700.78099073726"/>
    <m/>
    <n v="-1"/>
    <n v="-1"/>
    <n v="-1"/>
    <n v="-1"/>
    <n v="0"/>
    <m/>
    <m/>
    <s v="Banana River B"/>
    <n v="-1"/>
    <m/>
    <m/>
    <n v="641"/>
    <x v="6"/>
    <s v="Golf Course Pond Reuse"/>
    <x v="0"/>
    <m/>
    <n v="281.26606608556102"/>
    <n v="1.3793844206999999"/>
  </r>
  <r>
    <n v="1200000"/>
    <n v="2500000"/>
    <n v="2500000"/>
    <x v="0"/>
    <x v="1"/>
    <s v="BR3-5, BR-7"/>
    <s v="62-304.520 (10), F.A.C."/>
    <n v="0.59"/>
    <n v="0.64"/>
    <s v="US Air Force"/>
    <n v="7.8925380385730007E-2"/>
    <n v="3598.67390714454"/>
    <n v="7.6450523143912701"/>
    <n v="1.0260563982311299"/>
    <n v="0.60338866198215002"/>
    <n v="8.0981891527600006E-2"/>
    <n v="284.02670700559099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0.60338866198215002"/>
    <n v="8.0981891527600006E-2"/>
    <n v="295.94237678180298"/>
    <m/>
    <n v="-1"/>
    <n v="-1"/>
    <n v="-1"/>
    <n v="-1"/>
    <n v="0"/>
    <m/>
    <m/>
    <s v="Banana River B"/>
    <n v="-1"/>
    <m/>
    <m/>
    <n v="641"/>
    <x v="6"/>
    <s v="Golf Course Pond Reuse"/>
    <x v="0"/>
    <m/>
    <n v="87.465050004784004"/>
    <n v="0.2400181482"/>
  </r>
  <r>
    <n v="1200000"/>
    <n v="2500000"/>
    <n v="2500000"/>
    <x v="0"/>
    <x v="1"/>
    <s v="BR3-5, BR-7"/>
    <s v="62-304.520 (10), F.A.C."/>
    <n v="0.59"/>
    <n v="0.64"/>
    <s v="US Air Force"/>
    <n v="5.2959241730000002E-5"/>
    <n v="3598.67390714454"/>
    <n v="7.6450523143912701"/>
    <n v="1.0260563982311299"/>
    <n v="4.0487617358999999E-4"/>
    <n v="5.4339168820000001E-5"/>
    <n v="0.1905830413739"/>
    <n v="1400"/>
    <s v="Commercial and Services"/>
    <n v="1400"/>
    <s v="US Air Force                                  Brevard County"/>
    <s v="US Air Force"/>
    <m/>
    <m/>
    <m/>
    <n v="0"/>
    <n v="1"/>
    <n v="4.0487617358999999E-4"/>
    <n v="5.4339168820000001E-5"/>
    <n v="917.34891267950104"/>
    <m/>
    <n v="-1"/>
    <n v="-1"/>
    <n v="-1"/>
    <n v="-1"/>
    <n v="0"/>
    <m/>
    <m/>
    <s v="Banana River B"/>
    <n v="-1"/>
    <m/>
    <m/>
    <n v="641"/>
    <x v="6"/>
    <s v="Golf Course Pond Reuse"/>
    <x v="0"/>
    <m/>
    <n v="2.9282484528846902"/>
    <n v="0.74399749609999999"/>
  </r>
  <r>
    <n v="1200000"/>
    <n v="2500000"/>
    <n v="2500000"/>
    <x v="0"/>
    <x v="1"/>
    <s v="BR3-5, BR-7"/>
    <s v="62-304.520 (10), F.A.C."/>
    <n v="0.59"/>
    <n v="0.64"/>
    <s v="Natural Lands"/>
    <n v="7.6576483363990006E-2"/>
    <n v="3598.67390714454"/>
    <n v="7.6450523143912701"/>
    <n v="1.0260563982311299"/>
    <n v="0.58543122136984005"/>
    <n v="7.857179070966E-2"/>
    <n v="275.57379258289302"/>
    <n v="3100"/>
    <s v="Herbaceous Dry Prairie"/>
    <n v="3100"/>
    <s v="US Air Force                                  Brevard County"/>
    <s v="US Air Force"/>
    <m/>
    <m/>
    <s v="Natural Lands"/>
    <n v="0"/>
    <n v="1"/>
    <n v="0.58543122136984005"/>
    <n v="7.857179070966E-2"/>
    <n v="1009.837932455"/>
    <m/>
    <n v="-1"/>
    <n v="-1"/>
    <n v="-1"/>
    <n v="-1"/>
    <n v="0"/>
    <m/>
    <m/>
    <s v="Banana River B"/>
    <n v="-1"/>
    <m/>
    <m/>
    <n v="641"/>
    <x v="6"/>
    <s v="Golf Course Pond Reuse"/>
    <x v="0"/>
    <m/>
    <n v="165.05087225520401"/>
    <n v="0.81900886650000004"/>
  </r>
  <r>
    <n v="1200000"/>
    <n v="2500000"/>
    <n v="2500000"/>
    <x v="0"/>
    <x v="1"/>
    <s v="BR3-5, BR-7"/>
    <s v="62-304.520 (10), F.A.C."/>
    <n v="0.59"/>
    <n v="0.64"/>
    <s v="US Air Force"/>
    <n v="0.13230998970829"/>
    <n v="3648.5153481545699"/>
    <n v="7.0781573483559797"/>
    <n v="0.97122874155253003"/>
    <n v="0.93651092591468998"/>
    <n v="0.12850326479922"/>
    <n v="482.73502816489798"/>
    <n v="1820"/>
    <s v="Golf Course"/>
    <n v="1820"/>
    <s v="US Air Force                                  Brevard County"/>
    <s v="US Air Force"/>
    <m/>
    <m/>
    <m/>
    <n v="0"/>
    <n v="1"/>
    <n v="0.93651092591468998"/>
    <n v="0.12850326479922"/>
    <n v="634.17453703549995"/>
    <m/>
    <n v="-1"/>
    <n v="-1"/>
    <n v="-1"/>
    <n v="-1"/>
    <n v="0"/>
    <m/>
    <m/>
    <s v="Banana River B"/>
    <n v="-1"/>
    <m/>
    <m/>
    <n v="641"/>
    <x v="6"/>
    <s v="Golf Course Pond Reuse"/>
    <x v="0"/>
    <m/>
    <n v="119.261046005848"/>
    <n v="0.51433457989999998"/>
  </r>
  <r>
    <n v="1200000"/>
    <n v="2500000"/>
    <n v="2500000"/>
    <x v="0"/>
    <x v="1"/>
    <s v="BR3-5, BR-7"/>
    <s v="62-304.520 (10), F.A.C."/>
    <n v="0.59"/>
    <n v="0.64"/>
    <s v="US Air Force"/>
    <n v="0.19854186858361"/>
    <n v="3782.6118188145201"/>
    <n v="7.39213939168003"/>
    <n v="1.04439638792888"/>
    <n v="1.4676491676546799"/>
    <n v="0.20735641040137001"/>
    <n v="751.00681863389002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1.4676491676546799"/>
    <n v="0.20735641040137001"/>
    <n v="751.00681863389002"/>
    <m/>
    <n v="-1"/>
    <n v="-1"/>
    <n v="-1"/>
    <n v="-1"/>
    <n v="0"/>
    <m/>
    <m/>
    <s v="Banana River B"/>
    <n v="-1"/>
    <m/>
    <m/>
    <n v="641"/>
    <x v="6"/>
    <s v="Golf Course Pond Reuse"/>
    <x v="0"/>
    <m/>
    <n v="131.97787492606301"/>
    <n v="0.60908906620000003"/>
  </r>
  <r>
    <n v="1200000"/>
    <n v="2500000"/>
    <n v="2500000"/>
    <x v="0"/>
    <x v="1"/>
    <s v="BR3-5, BR-7"/>
    <s v="62-304.520 (10), F.A.C."/>
    <n v="0.59"/>
    <n v="0.64"/>
    <s v="US Air Force"/>
    <n v="0.41922158529142001"/>
    <n v="3782.6118188145201"/>
    <n v="7.39213939168003"/>
    <n v="1.04439638792888"/>
    <n v="3.0989443944752799"/>
    <n v="0.43783350942018001"/>
    <n v="1585.75252322549"/>
    <n v="1820"/>
    <s v="Golf Course"/>
    <n v="1820"/>
    <s v="US Air Force                                  Brevard County"/>
    <s v="US Air Force"/>
    <m/>
    <m/>
    <m/>
    <n v="0"/>
    <n v="1"/>
    <n v="3.0989443944752799"/>
    <n v="0.43783350942018001"/>
    <n v="1585.75252322549"/>
    <m/>
    <n v="-1"/>
    <n v="-1"/>
    <n v="-1"/>
    <n v="-1"/>
    <n v="0"/>
    <m/>
    <m/>
    <s v="Banana River B"/>
    <n v="-1"/>
    <m/>
    <m/>
    <n v="641"/>
    <x v="6"/>
    <s v="Golf Course Pond Reuse"/>
    <x v="0"/>
    <m/>
    <n v="168.553192152413"/>
    <n v="1.2860928817999999"/>
  </r>
  <r>
    <n v="1200000"/>
    <n v="2500000"/>
    <n v="2500000"/>
    <x v="0"/>
    <x v="1"/>
    <s v="BR3-5, BR-7"/>
    <s v="62-304.520 (10), F.A.C."/>
    <n v="0.59"/>
    <n v="0.64"/>
    <s v="US Air Force"/>
    <n v="0.26625119806348002"/>
    <n v="3775.7902267056402"/>
    <n v="7.3767638834020497"/>
    <n v="1.0188177767978599"/>
    <n v="1.9640722217872499"/>
    <n v="0.27126145368080001"/>
    <n v="1005.30867149677"/>
    <n v="1820"/>
    <s v="Golf Course"/>
    <n v="1820"/>
    <s v="US Air Force                                  Brevard County"/>
    <s v="US Air Force"/>
    <m/>
    <m/>
    <m/>
    <n v="0"/>
    <n v="1"/>
    <n v="1.9640722217872499"/>
    <n v="0.27126145368080001"/>
    <n v="2332.5452115572698"/>
    <m/>
    <n v="-1"/>
    <n v="-1"/>
    <n v="-1"/>
    <n v="-1"/>
    <n v="0"/>
    <m/>
    <m/>
    <s v="Banana River B"/>
    <n v="-1"/>
    <m/>
    <m/>
    <n v="641"/>
    <x v="6"/>
    <s v="Golf Course Pond Reuse"/>
    <x v="0"/>
    <m/>
    <n v="154.424873829044"/>
    <n v="1.8917641618000001"/>
  </r>
  <r>
    <n v="1200000"/>
    <n v="2500000"/>
    <n v="2500000"/>
    <x v="0"/>
    <x v="1"/>
    <s v="BR3-5, BR-7"/>
    <s v="62-304.520 (10), F.A.C."/>
    <n v="0.59"/>
    <n v="0.64"/>
    <s v="US Air Force"/>
    <n v="0.37025780769479999"/>
    <n v="2167.8104391152501"/>
    <n v="4.2363137628002896"/>
    <n v="0.59723576827167002"/>
    <n v="1.56852824652175"/>
    <n v="0.22113120623718999"/>
    <n v="802.64874068472"/>
    <n v="1820"/>
    <s v="Golf Course"/>
    <n v="1820"/>
    <s v="US Air Force                                  Brevard County"/>
    <s v="US Air Force"/>
    <m/>
    <m/>
    <m/>
    <n v="0"/>
    <n v="1"/>
    <n v="1.56852824652175"/>
    <n v="0.22113120623718999"/>
    <n v="802.64874068472"/>
    <m/>
    <n v="-1"/>
    <n v="-1"/>
    <n v="-1"/>
    <n v="-1"/>
    <n v="0"/>
    <m/>
    <m/>
    <s v="Banana River B"/>
    <n v="-1"/>
    <m/>
    <m/>
    <n v="641"/>
    <x v="6"/>
    <s v="Golf Course Pond Reuse"/>
    <x v="0"/>
    <m/>
    <n v="176.97070626141999"/>
    <n v="0.6509722147"/>
  </r>
  <r>
    <n v="1200000"/>
    <n v="2500000"/>
    <n v="2500000"/>
    <x v="0"/>
    <x v="1"/>
    <s v="BR3-5, BR-7"/>
    <s v="62-304.520 (10), F.A.C."/>
    <n v="0.59"/>
    <n v="0.64"/>
    <s v="Natural Lands"/>
    <n v="0.24750564604215"/>
    <n v="2167.8104391152501"/>
    <n v="4.2363137628002896"/>
    <n v="0.59723576827167002"/>
    <n v="1.04851157469914"/>
    <n v="0.14781922466556"/>
    <n v="536.54532323013996"/>
    <n v="5100"/>
    <s v="Streams and waterways"/>
    <n v="5100"/>
    <s v="US Air Force                                  Brevard County"/>
    <s v="US Air Force"/>
    <m/>
    <m/>
    <s v="Natural Lands"/>
    <n v="0"/>
    <n v="1"/>
    <n v="1.04851157469914"/>
    <n v="0.14781922466556"/>
    <n v="536.54532323013996"/>
    <m/>
    <n v="-1"/>
    <n v="-1"/>
    <n v="-1"/>
    <n v="-1"/>
    <n v="0"/>
    <m/>
    <m/>
    <s v="Banana River B"/>
    <n v="-1"/>
    <m/>
    <m/>
    <n v="641"/>
    <x v="6"/>
    <s v="Golf Course Pond Reuse"/>
    <x v="0"/>
    <m/>
    <n v="142.45383685427299"/>
    <n v="0.43515435790000001"/>
  </r>
  <r>
    <n v="1200000"/>
    <n v="2500000"/>
    <n v="2500000"/>
    <x v="0"/>
    <x v="1"/>
    <s v="BR3-5, BR-7"/>
    <s v="62-304.520 (10), F.A.C."/>
    <n v="0.59"/>
    <n v="0.64"/>
    <s v="US Air Force"/>
    <n v="0.61776345378298003"/>
    <n v="3761.1301862108999"/>
    <n v="7.3491072087771396"/>
    <n v="1.02627413382178"/>
    <n v="4.5400098515155696"/>
    <n v="0.63399465343787997"/>
    <n v="2323.4887739610699"/>
    <n v="1820"/>
    <s v="Golf Course"/>
    <n v="1820"/>
    <s v="US Air Force                                  Brevard County"/>
    <s v="US Air Force"/>
    <m/>
    <m/>
    <m/>
    <n v="0"/>
    <n v="1"/>
    <n v="4.5400098515155696"/>
    <n v="0.63399465343787997"/>
    <n v="2323.4887739610699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8626"/>
    <n v="1.8844191191999999"/>
  </r>
  <r>
    <n v="1200000"/>
    <n v="2500000"/>
    <n v="2500000"/>
    <x v="0"/>
    <x v="1"/>
    <s v="BR3-5, BR-7"/>
    <s v="62-304.520 (10), F.A.C."/>
    <n v="0.59"/>
    <n v="0.64"/>
    <s v="US Air Force"/>
    <n v="0.61776345373694996"/>
    <n v="3846.6899786167101"/>
    <n v="8.0239788606954701"/>
    <n v="1.1269475577663299"/>
    <n v="4.95692089369554"/>
    <n v="0.69618701546615003"/>
    <n v="2376.3444866455902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95692089369554"/>
    <n v="0.69618701546615003"/>
    <n v="2376.3444866455902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117499"/>
    <n v="1.9272866882999999"/>
  </r>
  <r>
    <n v="1200000"/>
    <n v="2500000"/>
    <n v="2500000"/>
    <x v="0"/>
    <x v="1"/>
    <s v="BR3-5, BR-7"/>
    <s v="62-304.520 (10), F.A.C."/>
    <n v="0.59"/>
    <n v="0.64"/>
    <s v="US Air Force"/>
    <n v="0.29450539160764999"/>
    <n v="1988.8804727793399"/>
    <n v="0"/>
    <n v="0"/>
    <n v="0"/>
    <n v="0"/>
    <n v="585.73602249669"/>
    <n v="1820"/>
    <s v="Golf Course"/>
    <n v="1820"/>
    <s v="US Air Force                                  Brevard County"/>
    <s v="US Air Force"/>
    <m/>
    <m/>
    <m/>
    <n v="0"/>
    <n v="1"/>
    <n v="0"/>
    <n v="0"/>
    <n v="585.73602249669"/>
    <m/>
    <n v="-1"/>
    <n v="-1"/>
    <n v="-1"/>
    <n v="-1"/>
    <n v="0"/>
    <m/>
    <m/>
    <s v="Banana River B"/>
    <n v="-1"/>
    <m/>
    <m/>
    <n v="641"/>
    <x v="6"/>
    <s v="Golf Course Pond Reuse"/>
    <x v="0"/>
    <m/>
    <n v="161.668412363161"/>
    <n v="0.4750494911"/>
  </r>
  <r>
    <n v="1200000"/>
    <n v="2500000"/>
    <n v="2500000"/>
    <x v="0"/>
    <x v="1"/>
    <s v="BR3-5, BR-7"/>
    <s v="62-304.520 (10), F.A.C."/>
    <n v="0.59"/>
    <n v="0.64"/>
    <s v="Natural Lands"/>
    <n v="0.32325806199121998"/>
    <n v="1988.8804727793399"/>
    <n v="0"/>
    <n v="0"/>
    <n v="0"/>
    <n v="0"/>
    <n v="642.92164716283696"/>
    <n v="5300"/>
    <s v="Reservoirs"/>
    <n v="5300"/>
    <s v="US Air Force                                  Brevard County"/>
    <s v="US Air Force"/>
    <m/>
    <m/>
    <s v="Natural Lands"/>
    <n v="0"/>
    <n v="1"/>
    <n v="0"/>
    <n v="0"/>
    <n v="642.92164716283696"/>
    <m/>
    <n v="-1"/>
    <n v="-1"/>
    <n v="-1"/>
    <n v="-1"/>
    <n v="0"/>
    <m/>
    <m/>
    <s v="Banana River B"/>
    <n v="-1"/>
    <m/>
    <m/>
    <n v="641"/>
    <x v="6"/>
    <s v="Golf Course Pond Reuse"/>
    <x v="0"/>
    <m/>
    <n v="162.47985641472499"/>
    <n v="0.5214287487"/>
  </r>
  <r>
    <n v="1200000"/>
    <n v="2500000"/>
    <n v="2500000"/>
    <x v="0"/>
    <x v="1"/>
    <s v="BR3-5, BR-7"/>
    <s v="62-304.520 (10), F.A.C."/>
    <n v="0.59"/>
    <n v="0.64"/>
    <s v="US Air Force"/>
    <n v="0.61776345348380002"/>
    <n v="3773.9653820807098"/>
    <n v="7.3731988083474898"/>
    <n v="1.0183268307247599"/>
    <n v="4.5548927590674202"/>
    <n v="0.62908509972375004"/>
    <n v="2331.4178877625"/>
    <n v="1820"/>
    <s v="Golf Course"/>
    <n v="1820"/>
    <s v="US Air Force                                  Brevard County"/>
    <s v="US Air Force"/>
    <m/>
    <m/>
    <m/>
    <n v="0"/>
    <n v="1"/>
    <n v="4.5548927590674202"/>
    <n v="0.62908509972375004"/>
    <n v="2331.4178877625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70197"/>
    <n v="1.8908498683999999"/>
  </r>
  <r>
    <n v="1200000"/>
    <n v="2500000"/>
    <n v="2500000"/>
    <x v="0"/>
    <x v="1"/>
    <s v="BR3-5, BR-7"/>
    <s v="62-304.520 (10), F.A.C."/>
    <n v="0.59"/>
    <n v="0.64"/>
    <s v="US Air Force"/>
    <n v="0.61776345348380002"/>
    <n v="3774.15548434844"/>
    <n v="7.37357020770368"/>
    <n v="1.01837808444547"/>
    <n v="4.5551221960163204"/>
    <n v="0.62911676239924996"/>
    <n v="2331.5353259959302"/>
    <n v="1820"/>
    <s v="Golf Course"/>
    <n v="1820"/>
    <s v="US Air Force                                  Brevard County"/>
    <s v="US Air Force"/>
    <m/>
    <m/>
    <m/>
    <n v="0"/>
    <n v="1"/>
    <n v="4.5551221960163204"/>
    <n v="0.62911676239924996"/>
    <n v="2331.5353259959302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70197"/>
    <n v="1.8909451144"/>
  </r>
  <r>
    <n v="1200000"/>
    <n v="2500000"/>
    <n v="2500000"/>
    <x v="0"/>
    <x v="1"/>
    <s v="BR3-5, BR-7"/>
    <s v="62-304.520 (10), F.A.C."/>
    <n v="0.59"/>
    <n v="0.64"/>
    <s v="US Air Force"/>
    <n v="0.61776345346078998"/>
    <n v="3759.3711660991798"/>
    <n v="7.3462738442757702"/>
    <n v="1.03279092011201"/>
    <n v="4.5382595001084898"/>
    <n v="0.63802048551134005"/>
    <n v="2322.4021144103499"/>
    <n v="1820"/>
    <s v="Golf Course"/>
    <n v="1820"/>
    <s v="US Air Force                                  Brevard County"/>
    <s v="US Air Force"/>
    <m/>
    <m/>
    <m/>
    <n v="0"/>
    <n v="1"/>
    <n v="4.5382595001084898"/>
    <n v="0.63802048551134005"/>
    <n v="2322.4021144103499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6647199"/>
    <n v="1.8835378057000001"/>
  </r>
  <r>
    <n v="1200000"/>
    <n v="2500000"/>
    <n v="2500000"/>
    <x v="0"/>
    <x v="1"/>
    <s v="BR3-5, BR-7"/>
    <s v="62-304.520 (10), F.A.C."/>
    <n v="0.59"/>
    <n v="0.64"/>
    <s v="US Air Force"/>
    <n v="0.61776345341476002"/>
    <n v="3927.2408924419501"/>
    <n v="7.1559479643050503"/>
    <n v="0.95973237748349005"/>
    <n v="4.4206831268854403"/>
    <n v="0.59288758786815998"/>
    <n v="2426.1058961066201"/>
    <n v="1400"/>
    <s v="Commercial and Services"/>
    <n v="1400"/>
    <s v="US Air Force                                  Brevard County"/>
    <s v="US Air Force"/>
    <m/>
    <m/>
    <m/>
    <n v="0"/>
    <n v="1"/>
    <n v="4.4206831268854403"/>
    <n v="0.59288758786815998"/>
    <n v="2426.1058961066201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5902101"/>
    <n v="1.9676446846"/>
  </r>
  <r>
    <n v="1200000"/>
    <n v="2500000"/>
    <n v="2500000"/>
    <x v="0"/>
    <x v="1"/>
    <s v="BR3-5, BR-7"/>
    <s v="62-304.520 (10), F.A.C."/>
    <n v="0.59"/>
    <n v="0.64"/>
    <s v="US Air Force"/>
    <n v="0.11704947212899"/>
    <n v="3820.1720536795201"/>
    <n v="7.8817094203068301"/>
    <n v="1.07397903448275"/>
    <n v="0.92254992712100004"/>
    <n v="0.12570867906380001"/>
    <n v="447.14912232510801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0.92254992712100004"/>
    <n v="0.12570867906380001"/>
    <n v="447.14912232510801"/>
    <m/>
    <n v="-1"/>
    <n v="-1"/>
    <n v="-1"/>
    <n v="-1"/>
    <n v="0"/>
    <m/>
    <m/>
    <s v="Banana River B"/>
    <n v="-1"/>
    <m/>
    <m/>
    <n v="641"/>
    <x v="6"/>
    <s v="Golf Course Pond Reuse"/>
    <x v="0"/>
    <m/>
    <n v="127.97683447961001"/>
    <n v="0.36265135630000001"/>
  </r>
  <r>
    <n v="1200000"/>
    <n v="2500000"/>
    <n v="2500000"/>
    <x v="0"/>
    <x v="1"/>
    <s v="BR3-5, BR-7"/>
    <s v="62-304.520 (10), F.A.C."/>
    <n v="0.59"/>
    <n v="0.64"/>
    <s v="US Air Force"/>
    <n v="0.61776345378298003"/>
    <n v="3766.4810915719199"/>
    <n v="7.3592337139250601"/>
    <n v="1.0239215520362801"/>
    <n v="4.5462656363105003"/>
    <n v="0.63254131438876005"/>
    <n v="2326.7943677377598"/>
    <n v="1820"/>
    <s v="Golf Course"/>
    <n v="1820"/>
    <s v="US Air Force                                  Brevard County"/>
    <s v="US Air Force"/>
    <m/>
    <m/>
    <m/>
    <n v="0"/>
    <n v="1"/>
    <n v="4.5462656363105003"/>
    <n v="0.63254131438876005"/>
    <n v="2326.7943677377598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8626"/>
    <n v="1.8871000549000001"/>
  </r>
  <r>
    <n v="1200000"/>
    <n v="2500000"/>
    <n v="2500000"/>
    <x v="0"/>
    <x v="1"/>
    <s v="BR3-5, BR-7"/>
    <s v="62-304.520 (10), F.A.C."/>
    <n v="0.59"/>
    <n v="0.64"/>
    <s v="US Air Force"/>
    <n v="0.61776345373694996"/>
    <n v="3768.4294706590499"/>
    <n v="7.3623840004882402"/>
    <n v="1.01684126336078"/>
    <n v="4.5482117678792999"/>
    <n v="0.62816737075600004"/>
    <n v="2327.9980049584501"/>
    <n v="1820"/>
    <s v="Golf Course"/>
    <n v="1820"/>
    <s v="US Air Force                                  Brevard County"/>
    <s v="US Air Force"/>
    <m/>
    <m/>
    <m/>
    <n v="0"/>
    <n v="1"/>
    <n v="4.5482117678792999"/>
    <n v="0.62816737075600004"/>
    <n v="2327.9980049584501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117499"/>
    <n v="1.8880762408"/>
  </r>
  <r>
    <n v="1200000"/>
    <n v="2500000"/>
    <n v="2500000"/>
    <x v="0"/>
    <x v="1"/>
    <s v="BR3-5, BR-7"/>
    <s v="62-304.520 (10), F.A.C."/>
    <n v="0.59"/>
    <n v="0.64"/>
    <s v="US Air Force"/>
    <n v="0.61776345359886997"/>
    <n v="3926.89310540118"/>
    <n v="7.15531219220109"/>
    <n v="0.95964700029564998"/>
    <n v="4.4202903714322703"/>
    <n v="0.59283484513843998"/>
    <n v="2425.8910467062301"/>
    <n v="1400"/>
    <s v="Commercial and Services"/>
    <n v="1400"/>
    <s v="US Air Force                                  Brevard County"/>
    <s v="US Air Force"/>
    <m/>
    <m/>
    <m/>
    <n v="0"/>
    <n v="1"/>
    <n v="4.4202903714322703"/>
    <n v="0.59283484513843998"/>
    <n v="2425.8910467062301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8882399"/>
    <n v="1.9674704353000001"/>
  </r>
  <r>
    <n v="1200000"/>
    <n v="2500000"/>
    <n v="2500000"/>
    <x v="0"/>
    <x v="1"/>
    <s v="BR3-5, BR-7"/>
    <s v="62-304.520 (10), F.A.C."/>
    <n v="0.59"/>
    <n v="0.64"/>
    <s v="US Air Force"/>
    <n v="0.61776345375996"/>
    <n v="3774.15548434844"/>
    <n v="7.37357020770368"/>
    <n v="1.01837808444547"/>
    <n v="4.5551221980526204"/>
    <n v="0.62911676268048999"/>
    <n v="2331.5353270382102"/>
    <n v="1820"/>
    <s v="Golf Course"/>
    <n v="1820"/>
    <s v="US Air Force                                  Brevard County"/>
    <s v="US Air Force"/>
    <m/>
    <m/>
    <m/>
    <n v="0"/>
    <n v="1"/>
    <n v="4.5551221980526204"/>
    <n v="0.62911676268048999"/>
    <n v="2331.5353270382102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490099"/>
    <n v="1.8909451152000001"/>
  </r>
  <r>
    <n v="1200000"/>
    <n v="2500000"/>
    <n v="2500000"/>
    <x v="0"/>
    <x v="1"/>
    <s v="BR3-5, BR-7"/>
    <s v="62-304.520 (10), F.A.C."/>
    <n v="0.59"/>
    <n v="0.64"/>
    <s v="US Air Force"/>
    <n v="0.40411581062796997"/>
    <n v="2406.77407225671"/>
    <n v="4.7021205727536302"/>
    <n v="0.64946921605652996"/>
    <n v="1.9002012669288"/>
    <n v="0.2624607787246"/>
    <n v="972.61545520840605"/>
    <n v="1820"/>
    <s v="Golf Course"/>
    <n v="1820"/>
    <s v="US Air Force                                  Brevard County"/>
    <s v="US Air Force"/>
    <m/>
    <m/>
    <m/>
    <n v="0"/>
    <n v="1"/>
    <n v="1.9002012669288"/>
    <n v="0.2624607787246"/>
    <n v="972.61545520840605"/>
    <m/>
    <n v="-1"/>
    <n v="-1"/>
    <n v="-1"/>
    <n v="-1"/>
    <n v="0"/>
    <m/>
    <m/>
    <s v="Banana River B"/>
    <n v="-1"/>
    <m/>
    <m/>
    <n v="641"/>
    <x v="6"/>
    <s v="Golf Course Pond Reuse"/>
    <x v="0"/>
    <m/>
    <n v="172.06360709079999"/>
    <n v="0.78882032049999995"/>
  </r>
  <r>
    <n v="1200000"/>
    <n v="2500000"/>
    <n v="2500000"/>
    <x v="0"/>
    <x v="1"/>
    <s v="BR3-5, BR-7"/>
    <s v="62-304.520 (10), F.A.C."/>
    <n v="0.59"/>
    <n v="0.64"/>
    <s v="Natural Lands"/>
    <n v="0.21364764313199"/>
    <n v="2406.77407225671"/>
    <n v="4.7021205727536302"/>
    <n v="0.64946921605652996"/>
    <n v="1.00459697809128"/>
    <n v="0.13875756729725999"/>
    <n v="514.20160808884202"/>
    <n v="5100"/>
    <s v="Streams and waterways"/>
    <n v="5100"/>
    <s v="US Air Force                                  Brevard County"/>
    <s v="US Air Force"/>
    <m/>
    <m/>
    <s v="Natural Lands"/>
    <n v="0"/>
    <n v="1"/>
    <n v="1.00459697809128"/>
    <n v="0.13875756729725999"/>
    <n v="514.20160808884202"/>
    <m/>
    <n v="-1"/>
    <n v="-1"/>
    <n v="-1"/>
    <n v="-1"/>
    <n v="0"/>
    <m/>
    <m/>
    <s v="Banana River B"/>
    <n v="-1"/>
    <m/>
    <m/>
    <n v="641"/>
    <x v="6"/>
    <s v="Golf Course Pond Reuse"/>
    <x v="0"/>
    <m/>
    <n v="130.25269261905399"/>
    <n v="0.4170329344"/>
  </r>
  <r>
    <n v="1200000"/>
    <n v="2500000"/>
    <n v="2500000"/>
    <x v="0"/>
    <x v="1"/>
    <s v="BR3-5, BR-7"/>
    <s v="62-304.520 (10), F.A.C."/>
    <n v="0.59"/>
    <n v="0.64"/>
    <s v="US Air Force"/>
    <n v="0.37540481680401999"/>
    <n v="3774.6344083561698"/>
    <n v="7.3745058605693696"/>
    <n v="1.01850706532093"/>
    <n v="2.7684250216072099"/>
    <n v="0.38235245827039999"/>
    <n v="1417.0159385710899"/>
    <n v="1820"/>
    <s v="Golf Course"/>
    <n v="1820"/>
    <s v="US Air Force                                  Brevard County"/>
    <s v="US Air Force"/>
    <m/>
    <m/>
    <m/>
    <n v="0"/>
    <n v="1"/>
    <n v="2.7684250216072099"/>
    <n v="0.38235245827039999"/>
    <n v="2331.8311884398399"/>
    <m/>
    <n v="-1"/>
    <n v="-1"/>
    <n v="-1"/>
    <n v="-1"/>
    <n v="0"/>
    <m/>
    <m/>
    <s v="Banana River B"/>
    <n v="-1"/>
    <m/>
    <m/>
    <n v="641"/>
    <x v="6"/>
    <s v="Golf Course Pond Reuse"/>
    <x v="0"/>
    <m/>
    <n v="174.64041468822199"/>
    <n v="1.8911850676999999"/>
  </r>
  <r>
    <n v="1200000"/>
    <n v="2500000"/>
    <n v="2500000"/>
    <x v="0"/>
    <x v="1"/>
    <s v="BR3-5, BR-7"/>
    <s v="62-304.520 (10), F.A.C."/>
    <n v="0.59"/>
    <n v="0.64"/>
    <s v="US Air Force"/>
    <n v="0.12435143345782"/>
    <n v="3099.0631178457702"/>
    <n v="5.8689354760996402"/>
    <n v="0.82270834959431005"/>
    <n v="0.72981053932444995"/>
    <n v="0.10230496258977"/>
    <n v="385.37294108038901"/>
    <n v="1820"/>
    <s v="Golf Course"/>
    <n v="1820"/>
    <s v="US Air Force                                  Brevard County"/>
    <s v="US Air Force"/>
    <m/>
    <m/>
    <m/>
    <n v="0"/>
    <n v="1"/>
    <n v="0.72981053932444995"/>
    <n v="0.10230496258977"/>
    <n v="385.37294108038901"/>
    <m/>
    <n v="-1"/>
    <n v="-1"/>
    <n v="-1"/>
    <n v="-1"/>
    <n v="0"/>
    <m/>
    <m/>
    <s v="Banana River B"/>
    <n v="-1"/>
    <m/>
    <m/>
    <n v="641"/>
    <x v="6"/>
    <s v="Golf Course Pond Reuse"/>
    <x v="0"/>
    <m/>
    <n v="133.25834543915701"/>
    <n v="0.31254901950000002"/>
  </r>
  <r>
    <n v="1200000"/>
    <n v="2500000"/>
    <n v="2500000"/>
    <x v="0"/>
    <x v="1"/>
    <s v="BR3-5, BR-7"/>
    <s v="62-304.520 (10), F.A.C."/>
    <n v="0.59"/>
    <n v="0.64"/>
    <s v="Natural Lands"/>
    <n v="0.11226868402432"/>
    <n v="3099.0631178457702"/>
    <n v="5.8689354760996402"/>
    <n v="0.82270834959431005"/>
    <n v="0.65889766252537996"/>
    <n v="9.2364383744770004E-2"/>
    <n v="347.92773794886602"/>
    <n v="5100"/>
    <s v="Streams and waterways"/>
    <n v="5100"/>
    <s v="US Air Force                                  Brevard County"/>
    <s v="US Air Force"/>
    <m/>
    <m/>
    <s v="Natural Lands"/>
    <n v="0"/>
    <n v="1"/>
    <n v="0.65889766252537996"/>
    <n v="9.2364383744770004E-2"/>
    <n v="347.92773794886602"/>
    <m/>
    <n v="-1"/>
    <n v="-1"/>
    <n v="-1"/>
    <n v="-1"/>
    <n v="0"/>
    <m/>
    <m/>
    <s v="Banana River B"/>
    <n v="-1"/>
    <m/>
    <m/>
    <n v="641"/>
    <x v="6"/>
    <s v="Golf Course Pond Reuse"/>
    <x v="0"/>
    <m/>
    <n v="118.96997501124"/>
    <n v="0.28217983610000003"/>
  </r>
  <r>
    <n v="1200000"/>
    <n v="2500000"/>
    <n v="2500000"/>
    <x v="0"/>
    <x v="1"/>
    <s v="BR3-5, BR-7"/>
    <s v="62-304.520 (10), F.A.C."/>
    <n v="0.59"/>
    <n v="0.64"/>
    <s v="US Air Force"/>
    <n v="0.38114333611672002"/>
    <n v="3099.0631178457702"/>
    <n v="5.8689354760996402"/>
    <n v="0.82270834959431005"/>
    <n v="2.2369056468144199"/>
    <n v="0.31356980501546"/>
    <n v="1181.1872555720399"/>
    <n v="1460"/>
    <s v="Oil and Gas Storage(except industrial use or manufacturing)"/>
    <n v="1460"/>
    <s v="US Air Force                                  Brevard County"/>
    <s v="US Air Force"/>
    <m/>
    <m/>
    <m/>
    <n v="0"/>
    <n v="1"/>
    <n v="2.2369056468144199"/>
    <n v="0.31356980501546"/>
    <n v="1181.1872555720399"/>
    <m/>
    <n v="-1"/>
    <n v="-1"/>
    <n v="-1"/>
    <n v="-1"/>
    <n v="0"/>
    <m/>
    <m/>
    <s v="Banana River B"/>
    <n v="-1"/>
    <m/>
    <m/>
    <n v="641"/>
    <x v="6"/>
    <s v="Golf Course Pond Reuse"/>
    <x v="0"/>
    <m/>
    <n v="166.724460753187"/>
    <n v="0.95797830949999996"/>
  </r>
  <r>
    <n v="1200000"/>
    <n v="2500000"/>
    <n v="2500000"/>
    <x v="0"/>
    <x v="1"/>
    <s v="BR3-5, BR-7"/>
    <s v="62-304.520 (10), F.A.C."/>
    <n v="0.59"/>
    <n v="0.64"/>
    <s v="US Air Force"/>
    <n v="0.46534909953567999"/>
    <n v="2729.7781721292599"/>
    <n v="3.3351835859129602"/>
    <n v="0.46847508593276999"/>
    <n v="1.5520246784907801"/>
    <n v="0.21800445939370999"/>
    <n v="1270.2998143325001"/>
    <n v="1820"/>
    <s v="Golf Course"/>
    <n v="1820"/>
    <s v="US Air Force                                  Brevard County"/>
    <s v="US Air Force"/>
    <m/>
    <m/>
    <m/>
    <n v="0"/>
    <n v="1"/>
    <n v="1.5520246784907801"/>
    <n v="0.21800445939370999"/>
    <n v="1270.2998143325001"/>
    <m/>
    <n v="-1"/>
    <n v="-1"/>
    <n v="-1"/>
    <n v="-1"/>
    <n v="0"/>
    <m/>
    <m/>
    <s v="Banana River B"/>
    <n v="-1"/>
    <m/>
    <m/>
    <n v="641"/>
    <x v="6"/>
    <s v="Golf Course Pond Reuse"/>
    <x v="0"/>
    <m/>
    <n v="189.867870566454"/>
    <n v="1.0302512687000001"/>
  </r>
  <r>
    <n v="1200000"/>
    <n v="2500000"/>
    <n v="2500000"/>
    <x v="0"/>
    <x v="1"/>
    <s v="BR3-5, BR-7"/>
    <s v="62-304.520 (10), F.A.C."/>
    <n v="0.59"/>
    <n v="0.64"/>
    <s v="Natural Lands"/>
    <n v="0.15241435424729999"/>
    <n v="2729.7781721292599"/>
    <n v="3.3351835859129602"/>
    <n v="0.46847508593276999"/>
    <n v="0.50832985254312002"/>
    <n v="7.1402327703390001E-2"/>
    <n v="416.057377343459"/>
    <n v="5300"/>
    <s v="Reservoirs"/>
    <n v="5300"/>
    <s v="US Air Force                                  Brevard County"/>
    <s v="US Air Force"/>
    <m/>
    <m/>
    <s v="Natural Lands"/>
    <n v="0"/>
    <n v="1"/>
    <n v="0.50832985254312002"/>
    <n v="7.1402327703390001E-2"/>
    <n v="416.057377343459"/>
    <m/>
    <n v="-1"/>
    <n v="-1"/>
    <n v="-1"/>
    <n v="-1"/>
    <n v="0"/>
    <m/>
    <m/>
    <s v="Banana River B"/>
    <n v="-1"/>
    <m/>
    <m/>
    <n v="641"/>
    <x v="6"/>
    <s v="Golf Course Pond Reuse"/>
    <x v="0"/>
    <m/>
    <n v="110.81333639195201"/>
    <n v="0.33743501809999998"/>
  </r>
  <r>
    <n v="1200000"/>
    <n v="2500000"/>
    <n v="2500000"/>
    <x v="0"/>
    <x v="1"/>
    <s v="BR3-5, BR-7"/>
    <s v="62-304.520 (10), F.A.C."/>
    <n v="0.59"/>
    <n v="0.64"/>
    <s v="Natural Lands"/>
    <n v="0.12047677185094"/>
    <n v="3057.5016162645102"/>
    <n v="5.7312250440003201"/>
    <n v="0.80667643994538996"/>
    <n v="0.69047949205243997"/>
    <n v="9.7185773412829995E-2"/>
    <n v="368.357924656595"/>
    <n v="5100"/>
    <s v="Streams and waterways"/>
    <n v="5100"/>
    <s v="US Air Force                                  Brevard County"/>
    <s v="US Air Force"/>
    <m/>
    <m/>
    <s v="Natural Lands"/>
    <n v="0"/>
    <n v="1"/>
    <n v="0.69047949205243997"/>
    <n v="9.7185773412829995E-2"/>
    <n v="368.357924656595"/>
    <m/>
    <n v="-1"/>
    <n v="-1"/>
    <n v="-1"/>
    <n v="-1"/>
    <n v="0"/>
    <m/>
    <m/>
    <s v="Banana River B"/>
    <n v="-1"/>
    <m/>
    <m/>
    <n v="641"/>
    <x v="6"/>
    <s v="Golf Course Pond Reuse"/>
    <x v="0"/>
    <m/>
    <n v="139.868216996554"/>
    <n v="0.29874933059999997"/>
  </r>
  <r>
    <n v="1200000"/>
    <n v="2500000"/>
    <n v="2500000"/>
    <x v="0"/>
    <x v="1"/>
    <s v="BR3-5, BR-7"/>
    <s v="62-304.520 (10), F.A.C."/>
    <n v="0.59"/>
    <n v="0.64"/>
    <s v="US Air Force"/>
    <n v="0.497286681886"/>
    <n v="3057.5016162645102"/>
    <n v="5.7312250440003201"/>
    <n v="0.80667643994538996"/>
    <n v="2.8500618852729098"/>
    <n v="0.40114945017606002"/>
    <n v="1520.45483361329"/>
    <n v="1460"/>
    <s v="Oil and Gas Storage(except industrial use or manufacturing)"/>
    <n v="1460"/>
    <s v="US Air Force                                  Brevard County"/>
    <s v="US Air Force"/>
    <m/>
    <m/>
    <m/>
    <n v="0"/>
    <n v="1"/>
    <n v="2.8500618852729098"/>
    <n v="0.40114945017606002"/>
    <n v="1520.45483361329"/>
    <m/>
    <n v="-1"/>
    <n v="-1"/>
    <n v="-1"/>
    <n v="-1"/>
    <n v="0"/>
    <m/>
    <m/>
    <s v="Banana River B"/>
    <n v="-1"/>
    <m/>
    <m/>
    <n v="641"/>
    <x v="6"/>
    <s v="Golf Course Pond Reuse"/>
    <x v="0"/>
    <m/>
    <n v="284.65369613609101"/>
    <n v="1.2331344959999999"/>
  </r>
  <r>
    <n v="1200000"/>
    <n v="2500000"/>
    <n v="2500000"/>
    <x v="0"/>
    <x v="1"/>
    <s v="BR3-5, BR-7"/>
    <s v="62-304.520 (10), F.A.C."/>
    <n v="0.59"/>
    <n v="0.64"/>
    <s v="US Air Force"/>
    <n v="0.19189024497935001"/>
    <n v="2101.1556239858601"/>
    <n v="4.2110709299334497"/>
    <n v="0.57162335244926998"/>
    <n v="0.80806343237036005"/>
    <n v="0.10968894513741"/>
    <n v="403.19126742639202"/>
    <n v="1820"/>
    <s v="Golf Course"/>
    <n v="1820"/>
    <s v="US Air Force                                  Brevard County"/>
    <s v="US Air Force"/>
    <m/>
    <m/>
    <m/>
    <n v="0"/>
    <n v="1"/>
    <n v="0.80806343237036005"/>
    <n v="0.10968894513741"/>
    <n v="616.82050038411796"/>
    <m/>
    <n v="-1"/>
    <n v="-1"/>
    <n v="-1"/>
    <n v="-1"/>
    <n v="0"/>
    <m/>
    <m/>
    <s v="Banana River B"/>
    <n v="-1"/>
    <m/>
    <m/>
    <n v="641"/>
    <x v="6"/>
    <s v="Golf Course Pond Reuse"/>
    <x v="0"/>
    <m/>
    <n v="138.319272643403"/>
    <n v="0.50025993540000002"/>
  </r>
  <r>
    <n v="1200000"/>
    <n v="2500000"/>
    <n v="2500000"/>
    <x v="0"/>
    <x v="1"/>
    <s v="BR3-5, BR-7"/>
    <s v="62-304.520 (10), F.A.C."/>
    <n v="0.59"/>
    <n v="0.64"/>
    <s v="US Air Force"/>
    <n v="0.37068464493776998"/>
    <n v="2184.20451690152"/>
    <n v="4.2674013797821599"/>
    <n v="0.59074743823034004"/>
    <n v="1.5818601652715301"/>
    <n v="0.21898100438831"/>
    <n v="809.65107581913003"/>
    <n v="1820"/>
    <s v="Golf Course"/>
    <n v="1820"/>
    <s v="US Air Force                                  Brevard County"/>
    <s v="US Air Force"/>
    <m/>
    <m/>
    <m/>
    <n v="0"/>
    <n v="1"/>
    <n v="1.5818601652715301"/>
    <n v="0.21898100438831"/>
    <n v="809.65107581913003"/>
    <m/>
    <n v="-1"/>
    <n v="-1"/>
    <n v="-1"/>
    <n v="-1"/>
    <n v="0"/>
    <m/>
    <m/>
    <s v="Banana River B"/>
    <n v="-1"/>
    <m/>
    <m/>
    <n v="641"/>
    <x v="6"/>
    <s v="Golf Course Pond Reuse"/>
    <x v="0"/>
    <m/>
    <n v="236.89625445963699"/>
    <n v="0.65665131860000003"/>
  </r>
  <r>
    <n v="1200000"/>
    <n v="2500000"/>
    <n v="2500000"/>
    <x v="0"/>
    <x v="1"/>
    <s v="BR3-5, BR-7"/>
    <s v="62-304.520 (10), F.A.C."/>
    <n v="0.59"/>
    <n v="0.64"/>
    <s v="Natural Lands"/>
    <n v="0.24707880854601999"/>
    <n v="2184.20451690152"/>
    <n v="4.2674013797821599"/>
    <n v="0.59074743823034004"/>
    <n v="1.0543844485042499"/>
    <n v="0.14596117318957"/>
    <n v="539.67064965688098"/>
    <n v="5100"/>
    <s v="Streams and waterways"/>
    <n v="5100"/>
    <s v="US Air Force                                  Brevard County"/>
    <s v="US Air Force"/>
    <m/>
    <m/>
    <s v="Natural Lands"/>
    <n v="0"/>
    <n v="1"/>
    <n v="1.0543844485042499"/>
    <n v="0.14596117318957"/>
    <n v="539.67064965688098"/>
    <m/>
    <n v="-1"/>
    <n v="-1"/>
    <n v="-1"/>
    <n v="-1"/>
    <n v="0"/>
    <m/>
    <m/>
    <s v="Banana River B"/>
    <n v="-1"/>
    <m/>
    <m/>
    <n v="641"/>
    <x v="6"/>
    <s v="Golf Course Pond Reuse"/>
    <x v="0"/>
    <m/>
    <n v="143.597280716764"/>
    <n v="0.43768909140000001"/>
  </r>
  <r>
    <n v="1200000"/>
    <n v="2500000"/>
    <n v="2500000"/>
    <x v="0"/>
    <x v="1"/>
    <s v="BR3-5, BR-7"/>
    <s v="62-304.520 (10), F.A.C."/>
    <n v="0.59"/>
    <n v="0.64"/>
    <s v="US Air Force"/>
    <n v="0.33291034447147"/>
    <n v="1941.9281968994001"/>
    <n v="3.79398322534934"/>
    <n v="0.52441523299105997"/>
    <n v="1.2630562624700299"/>
    <n v="0.17458325586114001"/>
    <n v="646.48798496864197"/>
    <n v="1820"/>
    <s v="Golf Course"/>
    <n v="1820"/>
    <s v="US Air Force                                  Brevard County"/>
    <s v="US Air Force"/>
    <m/>
    <m/>
    <m/>
    <n v="0"/>
    <n v="1"/>
    <n v="1.2630562624700299"/>
    <n v="0.17458325586114001"/>
    <n v="646.48798496864197"/>
    <m/>
    <n v="-1"/>
    <n v="-1"/>
    <n v="-1"/>
    <n v="-1"/>
    <n v="0"/>
    <m/>
    <m/>
    <s v="Banana River B"/>
    <n v="-1"/>
    <m/>
    <m/>
    <n v="641"/>
    <x v="6"/>
    <s v="Golf Course Pond Reuse"/>
    <x v="0"/>
    <m/>
    <n v="241.963311508544"/>
    <n v="0.52432115570000004"/>
  </r>
  <r>
    <n v="1200000"/>
    <n v="2500000"/>
    <n v="2500000"/>
    <x v="0"/>
    <x v="1"/>
    <s v="BR3-5, BR-7"/>
    <s v="62-304.520 (10), F.A.C."/>
    <n v="0.59"/>
    <n v="0.64"/>
    <s v="Natural Lands"/>
    <n v="0.28485310887425003"/>
    <n v="1941.9281968994001"/>
    <n v="3.79398322534934"/>
    <n v="0.52441523299105997"/>
    <n v="1.0807279167575301"/>
    <n v="0.14938130945851999"/>
    <n v="553.16428409737102"/>
    <n v="5100"/>
    <s v="Streams and waterways"/>
    <n v="5100"/>
    <s v="US Air Force                                  Brevard County"/>
    <s v="US Air Force"/>
    <m/>
    <m/>
    <s v="Natural Lands"/>
    <n v="0"/>
    <n v="1"/>
    <n v="1.0807279167575301"/>
    <n v="0.14938130945851999"/>
    <n v="553.16428409737102"/>
    <m/>
    <n v="-1"/>
    <n v="-1"/>
    <n v="-1"/>
    <n v="-1"/>
    <n v="0"/>
    <m/>
    <m/>
    <s v="Banana River B"/>
    <n v="-1"/>
    <m/>
    <m/>
    <n v="641"/>
    <x v="6"/>
    <s v="Golf Course Pond Reuse"/>
    <x v="0"/>
    <m/>
    <n v="151.81856341312101"/>
    <n v="0.44863283380000002"/>
  </r>
  <r>
    <n v="1200000"/>
    <n v="2500000"/>
    <n v="2500000"/>
    <x v="0"/>
    <x v="1"/>
    <s v="BR3-5, BR-7"/>
    <s v="62-304.520 (10), F.A.C."/>
    <n v="0.59"/>
    <n v="0.64"/>
    <s v="US Air Force"/>
    <n v="0.16931027716430999"/>
    <n v="3933.71447658633"/>
    <n v="7.4706800993798996"/>
    <n v="1.00526017893131"/>
    <n v="1.26486291823196"/>
    <n v="0.17020087951710999"/>
    <n v="666.01828831611795"/>
    <n v="8140"/>
    <s v="Roads and Highways"/>
    <n v="8140"/>
    <s v="US Air Force                                  Brevard County"/>
    <s v="US Air Force"/>
    <m/>
    <m/>
    <m/>
    <n v="0"/>
    <n v="1"/>
    <n v="1.26486291823196"/>
    <n v="0.17020087951710999"/>
    <n v="666.01828831611795"/>
    <m/>
    <n v="-1"/>
    <n v="-1"/>
    <n v="-1"/>
    <n v="-1"/>
    <n v="0"/>
    <m/>
    <m/>
    <s v="Banana River B"/>
    <n v="-1"/>
    <m/>
    <m/>
    <n v="641"/>
    <x v="6"/>
    <s v="Golf Course Pond Reuse"/>
    <x v="0"/>
    <m/>
    <n v="128.152869691202"/>
    <n v="0.54016081780000003"/>
  </r>
  <r>
    <n v="1200000"/>
    <n v="2500000"/>
    <n v="2500000"/>
    <x v="0"/>
    <x v="1"/>
    <s v="BR3-5, BR-7"/>
    <s v="62-304.520 (10), F.A.C."/>
    <n v="0.59"/>
    <n v="0.64"/>
    <s v="US Air Force"/>
    <n v="0.44845317654962003"/>
    <n v="3933.71447658633"/>
    <n v="7.4706800993798996"/>
    <n v="1.00526017893131"/>
    <n v="3.3502502215529799"/>
    <n v="0.45081212050059"/>
    <n v="1764.0867526643799"/>
    <n v="1400"/>
    <s v="Commercial and Services"/>
    <n v="1400"/>
    <s v="US Air Force                                  Brevard County"/>
    <s v="US Air Force"/>
    <m/>
    <m/>
    <m/>
    <n v="0"/>
    <n v="1"/>
    <n v="3.3502502215529799"/>
    <n v="0.45081212050059"/>
    <n v="1764.0867526643799"/>
    <m/>
    <n v="-1"/>
    <n v="-1"/>
    <n v="-1"/>
    <n v="-1"/>
    <n v="0"/>
    <m/>
    <m/>
    <s v="Banana River B"/>
    <n v="-1"/>
    <m/>
    <m/>
    <n v="641"/>
    <x v="6"/>
    <s v="Golf Course Pond Reuse"/>
    <x v="0"/>
    <m/>
    <n v="174.30770810420199"/>
    <n v="1.4307272932999999"/>
  </r>
  <r>
    <n v="1200000"/>
    <n v="2500000"/>
    <n v="2500000"/>
    <x v="0"/>
    <x v="1"/>
    <s v="BR3-5, BR-7"/>
    <s v="62-304.520 (10), F.A.C."/>
    <n v="0.59"/>
    <n v="0.64"/>
    <s v="US Air Force"/>
    <n v="0.61776345346078998"/>
    <n v="3756.24485727412"/>
    <n v="7.3401847597804402"/>
    <n v="1.03216509222736"/>
    <n v="4.5344978862422396"/>
    <n v="0.63763387191605003"/>
    <n v="2320.4707950739999"/>
    <n v="1820"/>
    <s v="Golf Course"/>
    <n v="1820"/>
    <s v="US Air Force                                  Brevard County"/>
    <s v="US Air Force"/>
    <m/>
    <m/>
    <m/>
    <n v="0"/>
    <n v="1"/>
    <n v="4.5344978862422396"/>
    <n v="0.63763387191605003"/>
    <n v="2320.4707950739999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6647199"/>
    <n v="1.8819714477"/>
  </r>
  <r>
    <n v="1200000"/>
    <n v="2500000"/>
    <n v="2500000"/>
    <x v="0"/>
    <x v="1"/>
    <s v="BR3-5, BR-7"/>
    <s v="62-304.520 (10), F.A.C."/>
    <n v="0.59"/>
    <n v="0.64"/>
    <s v="US Air Force"/>
    <n v="0.42243300894051999"/>
    <n v="2525.52420089613"/>
    <n v="4.9341222977982504"/>
    <n v="0.68150587848529998"/>
    <n v="2.0843361287394599"/>
    <n v="0.2878905788592"/>
    <n v="1066.8647873366699"/>
    <n v="1820"/>
    <s v="Golf Course"/>
    <n v="1820"/>
    <s v="US Air Force                                  Brevard County"/>
    <s v="US Air Force"/>
    <m/>
    <m/>
    <m/>
    <n v="0"/>
    <n v="1"/>
    <n v="2.0843361287394599"/>
    <n v="0.2878905788592"/>
    <n v="1066.8647873366699"/>
    <m/>
    <n v="-1"/>
    <n v="-1"/>
    <n v="-1"/>
    <n v="-1"/>
    <n v="0"/>
    <m/>
    <m/>
    <s v="Banana River B"/>
    <n v="-1"/>
    <m/>
    <m/>
    <n v="641"/>
    <x v="6"/>
    <s v="Golf Course Pond Reuse"/>
    <x v="0"/>
    <m/>
    <n v="171.90392800602899"/>
    <n v="0.86525935710000001"/>
  </r>
  <r>
    <n v="1200000"/>
    <n v="2500000"/>
    <n v="2500000"/>
    <x v="0"/>
    <x v="1"/>
    <s v="BR3-5, BR-7"/>
    <s v="62-304.520 (10), F.A.C."/>
    <n v="0.59"/>
    <n v="0.64"/>
    <s v="Natural Lands"/>
    <n v="0.19533044461231"/>
    <n v="2525.52420089613"/>
    <n v="4.9341222977982504"/>
    <n v="0.68150587848529998"/>
    <n v="0.96378430220047995"/>
    <n v="0.13311884625043999"/>
    <n v="493.31176504020999"/>
    <n v="5100"/>
    <s v="Streams and waterways"/>
    <n v="5100"/>
    <s v="US Air Force                                  Brevard County"/>
    <s v="US Air Force"/>
    <m/>
    <m/>
    <s v="Natural Lands"/>
    <n v="0"/>
    <n v="1"/>
    <n v="0.96378430220047995"/>
    <n v="0.13311884625043999"/>
    <n v="493.31176504020999"/>
    <m/>
    <n v="-1"/>
    <n v="-1"/>
    <n v="-1"/>
    <n v="-1"/>
    <n v="0"/>
    <m/>
    <m/>
    <s v="Banana River B"/>
    <n v="-1"/>
    <m/>
    <m/>
    <n v="641"/>
    <x v="6"/>
    <s v="Golf Course Pond Reuse"/>
    <x v="0"/>
    <m/>
    <n v="135.141869159376"/>
    <n v="0.40009064480000001"/>
  </r>
  <r>
    <n v="1200000"/>
    <n v="2500000"/>
    <n v="2500000"/>
    <x v="0"/>
    <x v="1"/>
    <s v="BR3-5, BR-7"/>
    <s v="62-304.520 (10), F.A.C."/>
    <n v="0.59"/>
    <n v="0.64"/>
    <s v="US Air Force"/>
    <n v="0.47599161497748999"/>
    <n v="2870.88210452769"/>
    <n v="5.6088469919605801"/>
    <n v="0.77467871588319004"/>
    <n v="2.6697641378649601"/>
    <n v="0.36874057306192998"/>
    <n v="1366.51580934411"/>
    <n v="1820"/>
    <s v="Golf Course"/>
    <n v="1820"/>
    <s v="US Air Force                                  Brevard County"/>
    <s v="US Air Force"/>
    <m/>
    <m/>
    <m/>
    <n v="0"/>
    <n v="1"/>
    <n v="2.6697641378649601"/>
    <n v="0.36874057306192998"/>
    <n v="1366.51580934411"/>
    <m/>
    <n v="-1"/>
    <n v="-1"/>
    <n v="-1"/>
    <n v="-1"/>
    <n v="0"/>
    <m/>
    <m/>
    <s v="Banana River B"/>
    <n v="-1"/>
    <m/>
    <m/>
    <n v="641"/>
    <x v="6"/>
    <s v="Golf Course Pond Reuse"/>
    <x v="0"/>
    <m/>
    <n v="197.80759818841599"/>
    <n v="1.1082853279"/>
  </r>
  <r>
    <n v="1200000"/>
    <n v="2500000"/>
    <n v="2500000"/>
    <x v="0"/>
    <x v="1"/>
    <s v="BR3-5, BR-7"/>
    <s v="62-304.520 (10), F.A.C."/>
    <n v="0.59"/>
    <n v="0.64"/>
    <s v="Natural Lands"/>
    <n v="0.14177183880548999"/>
    <n v="2870.88210452769"/>
    <n v="5.6088469919605801"/>
    <n v="0.77467871588319004"/>
    <n v="0.79517655162889"/>
    <n v="0.10982762603423001"/>
    <n v="407.010234952666"/>
    <n v="5100"/>
    <s v="Streams and waterways"/>
    <n v="5100"/>
    <s v="US Air Force                                  Brevard County"/>
    <s v="US Air Force"/>
    <m/>
    <m/>
    <s v="Natural Lands"/>
    <n v="0"/>
    <n v="1"/>
    <n v="0.79517655162889"/>
    <n v="0.10982762603423001"/>
    <n v="407.010234952666"/>
    <m/>
    <n v="-1"/>
    <n v="-1"/>
    <n v="-1"/>
    <n v="-1"/>
    <n v="0"/>
    <m/>
    <m/>
    <s v="Banana River B"/>
    <n v="-1"/>
    <m/>
    <m/>
    <n v="641"/>
    <x v="6"/>
    <s v="Golf Course Pond Reuse"/>
    <x v="0"/>
    <m/>
    <n v="100.290942374514"/>
    <n v="0.3300975142"/>
  </r>
  <r>
    <n v="1200000"/>
    <n v="2500000"/>
    <n v="2500000"/>
    <x v="0"/>
    <x v="1"/>
    <s v="BR3-5, BR-7"/>
    <s v="62-304.520 (10), F.A.C."/>
    <n v="0.59"/>
    <n v="0.64"/>
    <s v="US Air Force"/>
    <n v="0.56227346683987001"/>
    <n v="3845.8103539448198"/>
    <n v="8.0484279805347594"/>
    <n v="1.1314484071370401"/>
    <n v="4.5254175032263104"/>
    <n v="0.63618341843139004"/>
    <n v="2162.3971205212301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5254175032263104"/>
    <n v="0.63618341843139004"/>
    <n v="2375.7732422885001"/>
    <m/>
    <n v="-1"/>
    <n v="-1"/>
    <n v="-1"/>
    <n v="-1"/>
    <n v="0"/>
    <m/>
    <m/>
    <s v="Banana River B"/>
    <n v="-1"/>
    <m/>
    <m/>
    <n v="641"/>
    <x v="6"/>
    <s v="Golf Course Pond Reuse"/>
    <x v="0"/>
    <m/>
    <n v="192.66486023071701"/>
    <n v="1.926823392"/>
  </r>
  <r>
    <n v="1200000"/>
    <n v="2500000"/>
    <n v="2500000"/>
    <x v="0"/>
    <x v="1"/>
    <s v="BR3-5, BR-7"/>
    <s v="62-304.520 (10), F.A.C."/>
    <n v="0.59"/>
    <n v="0.64"/>
    <s v="US Air Force"/>
    <n v="0.61776345378298003"/>
    <n v="3765.8206184164101"/>
    <n v="7.3580726413631696"/>
    <n v="1.02524184419469"/>
    <n v="4.5455483681145701"/>
    <n v="0.63335694263254005"/>
    <n v="2326.3863515600801"/>
    <n v="1820"/>
    <s v="Golf Course"/>
    <n v="1820"/>
    <s v="US Air Force                                  Brevard County"/>
    <s v="US Air Force"/>
    <m/>
    <m/>
    <m/>
    <n v="0"/>
    <n v="1"/>
    <n v="4.5455483681145701"/>
    <n v="0.63335694263254005"/>
    <n v="2326.3863515600801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8626"/>
    <n v="1.8867691416000001"/>
  </r>
  <r>
    <n v="1200000"/>
    <n v="2500000"/>
    <n v="2500000"/>
    <x v="0"/>
    <x v="1"/>
    <s v="BR3-5, BR-7"/>
    <s v="62-304.520 (10), F.A.C."/>
    <n v="0.59"/>
    <n v="0.64"/>
    <s v="US Air Force"/>
    <n v="0.617763453829"/>
    <n v="3846.8871873533399"/>
    <n v="8.0244148788946994"/>
    <n v="1.1270097963724"/>
    <n v="4.9571902505428698"/>
    <n v="0.69622546430613996"/>
    <n v="2376.46631534996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9571902505428698"/>
    <n v="0.69622546430613996"/>
    <n v="2376.46631534996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26077"/>
    <n v="1.927385495"/>
  </r>
  <r>
    <n v="1200000"/>
    <n v="2500000"/>
    <n v="2500000"/>
    <x v="0"/>
    <x v="1"/>
    <s v="BR3-5, BR-7"/>
    <s v="62-304.520 (10), F.A.C."/>
    <n v="0.59"/>
    <n v="0.64"/>
    <s v="US Air Force"/>
    <n v="0.61776345373694996"/>
    <n v="3774.3667981890499"/>
    <n v="7.3739830403508"/>
    <n v="1.01843497157431"/>
    <n v="4.5553772308048401"/>
    <n v="0.62915190544624"/>
    <n v="2331.66586891935"/>
    <n v="1820"/>
    <s v="Golf Course"/>
    <n v="1820"/>
    <s v="US Air Force                                  Brevard County"/>
    <s v="US Air Force"/>
    <m/>
    <m/>
    <m/>
    <n v="0"/>
    <n v="1"/>
    <n v="4.5553772308048401"/>
    <n v="0.62915190544624"/>
    <n v="2331.66586891935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117499"/>
    <n v="1.8910509886"/>
  </r>
  <r>
    <n v="1200000"/>
    <n v="2500000"/>
    <n v="2500000"/>
    <x v="0"/>
    <x v="1"/>
    <s v="BR3-5, BR-7"/>
    <s v="62-304.520 (10), F.A.C."/>
    <n v="0.59"/>
    <n v="0.64"/>
    <s v="US Air Force"/>
    <n v="0.61776345366790997"/>
    <n v="3830.99732544792"/>
    <n v="7.48727997764533"/>
    <n v="1.0645195960043801"/>
    <n v="4.6253679375687904"/>
    <n v="0.65762130212483005"/>
    <n v="2366.6501387612402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6253679375687904"/>
    <n v="0.65762130212483005"/>
    <n v="2366.6501387612402"/>
    <m/>
    <n v="-1"/>
    <n v="-1"/>
    <n v="-1"/>
    <n v="-1"/>
    <n v="0"/>
    <m/>
    <m/>
    <s v="Banana River B"/>
    <n v="-1"/>
    <m/>
    <m/>
    <n v="641"/>
    <x v="6"/>
    <s v="Golf Course Pond Reuse"/>
    <x v="0"/>
    <m/>
    <n v="200"/>
    <n v="1.9194242812"/>
  </r>
  <r>
    <n v="1200000"/>
    <n v="2500000"/>
    <n v="2500000"/>
    <x v="0"/>
    <x v="1"/>
    <s v="BR3-5, BR-7"/>
    <s v="62-304.520 (10), F.A.C."/>
    <n v="0.59"/>
    <n v="0.64"/>
    <s v="US Air Force"/>
    <n v="0.17340396678417999"/>
    <n v="3756.0400165474898"/>
    <n v="7.1502814416367801"/>
    <n v="0.96841197843765003"/>
    <n v="1.23988716560316"/>
    <n v="0.1679264785424"/>
    <n v="651.31223826946996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1.23988716560316"/>
    <n v="0.1679264785424"/>
    <n v="651.31223826946996"/>
    <m/>
    <n v="-1"/>
    <n v="-1"/>
    <n v="-1"/>
    <n v="-1"/>
    <n v="0"/>
    <m/>
    <m/>
    <s v="Banana River B"/>
    <n v="-1"/>
    <m/>
    <m/>
    <n v="641"/>
    <x v="6"/>
    <s v="Golf Course Pond Reuse"/>
    <x v="0"/>
    <m/>
    <n v="133.86575492892501"/>
    <n v="0.52823376990000004"/>
  </r>
  <r>
    <n v="1200000"/>
    <n v="2500000"/>
    <n v="2500000"/>
    <x v="0"/>
    <x v="1"/>
    <s v="BR3-5, BR-7"/>
    <s v="62-304.520 (10), F.A.C."/>
    <n v="0.59"/>
    <n v="0.64"/>
    <s v="US Air Force"/>
    <n v="0.31736777063931998"/>
    <n v="3756.0400165474898"/>
    <n v="7.1502814416367801"/>
    <n v="0.96841197843765003"/>
    <n v="2.2692688805759702"/>
    <n v="0.30734275065716998"/>
    <n v="1192.0460464837499"/>
    <n v="1400"/>
    <s v="Commercial and Services"/>
    <n v="1400"/>
    <s v="US Air Force                                  Brevard County"/>
    <s v="US Air Force"/>
    <m/>
    <m/>
    <m/>
    <n v="0"/>
    <n v="1"/>
    <n v="2.2692688805759702"/>
    <n v="0.30734275065716998"/>
    <n v="1192.0460464837499"/>
    <m/>
    <n v="-1"/>
    <n v="-1"/>
    <n v="-1"/>
    <n v="-1"/>
    <n v="0"/>
    <m/>
    <m/>
    <s v="Banana River B"/>
    <n v="-1"/>
    <m/>
    <m/>
    <n v="641"/>
    <x v="6"/>
    <s v="Golf Course Pond Reuse"/>
    <x v="0"/>
    <m/>
    <n v="148.40994760655499"/>
    <n v="0.96678511469999995"/>
  </r>
  <r>
    <n v="1200000"/>
    <n v="2500000"/>
    <n v="2500000"/>
    <x v="0"/>
    <x v="1"/>
    <s v="BR3-5, BR-7"/>
    <s v="62-304.520 (10), F.A.C."/>
    <n v="0.59"/>
    <n v="0.64"/>
    <s v="Natural Lands"/>
    <n v="0.12699171619838001"/>
    <n v="3756.0400165474898"/>
    <n v="7.1502814416367801"/>
    <n v="0.96841197843765003"/>
    <n v="0.90802651157489001"/>
    <n v="0.12298029912885999"/>
    <n v="476.98596781116498"/>
    <n v="3100"/>
    <s v="Herbaceous Dry Prairie"/>
    <n v="3100"/>
    <s v="US Air Force                                  Brevard County"/>
    <s v="US Air Force"/>
    <m/>
    <m/>
    <s v="Natural Lands"/>
    <n v="0"/>
    <n v="1"/>
    <n v="0.90802651157489001"/>
    <n v="0.12298029912885999"/>
    <n v="476.98596781116498"/>
    <m/>
    <n v="-1"/>
    <n v="-1"/>
    <n v="-1"/>
    <n v="-1"/>
    <n v="0"/>
    <m/>
    <m/>
    <s v="Banana River B"/>
    <n v="-1"/>
    <m/>
    <m/>
    <n v="641"/>
    <x v="6"/>
    <s v="Golf Course Pond Reuse"/>
    <x v="0"/>
    <m/>
    <n v="146.82237858262701"/>
    <n v="0.3868499333"/>
  </r>
  <r>
    <n v="1200000"/>
    <n v="2500000"/>
    <n v="2500000"/>
    <x v="0"/>
    <x v="1"/>
    <s v="BR3-5, BR-7"/>
    <s v="62-304.520 (10), F.A.C."/>
    <n v="0.59"/>
    <n v="0.64"/>
    <s v="US Air Force"/>
    <n v="2.4482605250000001E-5"/>
    <n v="3927.4559724658998"/>
    <n v="7.1563460719478602"/>
    <n v="0.95978623825562004"/>
    <n v="1.7520599595999999E-4"/>
    <n v="2.3498067600000001E-5"/>
    <n v="9.6154354238119993E-2"/>
    <n v="8140"/>
    <s v="Roads and Highways"/>
    <n v="8140"/>
    <s v="US Air Force                                  Brevard County"/>
    <s v="US Air Force"/>
    <m/>
    <m/>
    <m/>
    <n v="0"/>
    <n v="1"/>
    <n v="1.7520599595999999E-4"/>
    <n v="2.3498067600000001E-5"/>
    <n v="9.6154354238599998E-2"/>
    <m/>
    <n v="-1"/>
    <n v="-1"/>
    <n v="-1"/>
    <n v="-1"/>
    <n v="0"/>
    <m/>
    <m/>
    <s v="Banana River B"/>
    <n v="-1"/>
    <m/>
    <m/>
    <n v="641"/>
    <x v="6"/>
    <s v="Golf Course Pond Reuse"/>
    <x v="0"/>
    <m/>
    <n v="1.6367879449795499"/>
    <n v="7.7984099999999998E-5"/>
  </r>
  <r>
    <n v="1200000"/>
    <n v="2500000"/>
    <n v="2500000"/>
    <x v="0"/>
    <x v="1"/>
    <s v="BR3-5, BR-7"/>
    <s v="62-304.520 (10), F.A.C."/>
    <n v="0.59"/>
    <n v="0.64"/>
    <s v="US Air Force"/>
    <n v="0.61773897106264997"/>
    <n v="3927.4559724658998"/>
    <n v="7.1563460719478602"/>
    <n v="0.95978623825562004"/>
    <n v="4.4207538590533497"/>
    <n v="0.59289736326011999"/>
    <n v="2426.1426113249599"/>
    <n v="1400"/>
    <s v="Commercial and Services"/>
    <n v="1400"/>
    <s v="US Air Force                                  Brevard County"/>
    <s v="US Air Force"/>
    <m/>
    <m/>
    <m/>
    <n v="0"/>
    <n v="1"/>
    <n v="4.4207538590533497"/>
    <n v="0.59289736326011999"/>
    <n v="2426.1426113249599"/>
    <m/>
    <n v="-1"/>
    <n v="-1"/>
    <n v="-1"/>
    <n v="-1"/>
    <n v="0"/>
    <m/>
    <m/>
    <s v="Banana River B"/>
    <n v="-1"/>
    <m/>
    <m/>
    <n v="641"/>
    <x v="6"/>
    <s v="Golf Course Pond Reuse"/>
    <x v="0"/>
    <m/>
    <n v="199.757873123086"/>
    <n v="1.9676744616999999"/>
  </r>
  <r>
    <n v="1200000"/>
    <n v="2500000"/>
    <n v="2500000"/>
    <x v="0"/>
    <x v="1"/>
    <s v="BR3-5, BR-7"/>
    <s v="62-304.520 (10), F.A.C."/>
    <n v="0.59"/>
    <n v="0.64"/>
    <s v="US Air Force"/>
    <n v="0.61776345387502996"/>
    <n v="3758.2269140162698"/>
    <n v="7.3442087071923998"/>
    <n v="1.0344569577810301"/>
    <n v="4.53698373693428"/>
    <n v="0.63904970312386999"/>
    <n v="2321.6952388487998"/>
    <n v="1820"/>
    <s v="Golf Course"/>
    <n v="1820"/>
    <s v="US Air Force                                  Brevard County"/>
    <s v="US Air Force"/>
    <m/>
    <m/>
    <m/>
    <n v="0"/>
    <n v="1"/>
    <n v="4.53698373693428"/>
    <n v="0.63904970312386999"/>
    <n v="2321.6952388487998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3352699"/>
    <n v="1.8829645084"/>
  </r>
  <r>
    <n v="1200000"/>
    <n v="2500000"/>
    <n v="2500000"/>
    <x v="0"/>
    <x v="1"/>
    <s v="BR3-5, BR-7"/>
    <s v="62-304.520 (10), F.A.C."/>
    <n v="0.59"/>
    <n v="0.64"/>
    <s v="US Air Force"/>
    <n v="0.26239228115145002"/>
    <n v="2783.88161411488"/>
    <n v="5.4466587873245498"/>
    <n v="0.75473874830609999"/>
    <n v="1.42916122385973"/>
    <n v="0.19803762184143001"/>
    <n v="730.46904718321002"/>
    <n v="1820"/>
    <s v="Golf Course"/>
    <n v="1820"/>
    <s v="US Air Force                                  Brevard County"/>
    <s v="US Air Force"/>
    <m/>
    <m/>
    <m/>
    <n v="0"/>
    <n v="1"/>
    <n v="1.42916122385973"/>
    <n v="0.19803762184143001"/>
    <n v="1100.47056998167"/>
    <m/>
    <n v="-1"/>
    <n v="-1"/>
    <n v="-1"/>
    <n v="-1"/>
    <n v="0"/>
    <m/>
    <m/>
    <s v="Banana River B"/>
    <n v="-1"/>
    <m/>
    <m/>
    <n v="641"/>
    <x v="6"/>
    <s v="Golf Course Pond Reuse"/>
    <x v="0"/>
    <m/>
    <n v="149.28813528933901"/>
    <n v="0.89251465529999996"/>
  </r>
  <r>
    <n v="1200000"/>
    <n v="2500000"/>
    <n v="2500000"/>
    <x v="0"/>
    <x v="1"/>
    <s v="BR3-5, BR-7"/>
    <s v="62-304.520 (10), F.A.C."/>
    <n v="0.59"/>
    <n v="0.64"/>
    <s v="US Air Force"/>
    <n v="0.55008154110617002"/>
    <n v="3327.2538473588402"/>
    <n v="5.6129350066921004"/>
    <n v="0.77560798701896005"/>
    <n v="3.08757193860998"/>
    <n v="0.42664763679364998"/>
    <n v="1830.2609240065899"/>
    <n v="1820"/>
    <s v="Golf Course"/>
    <n v="1820"/>
    <s v="US Air Force                                  Brevard County"/>
    <s v="US Air Force"/>
    <m/>
    <m/>
    <m/>
    <n v="0"/>
    <n v="1"/>
    <n v="3.08757193860998"/>
    <n v="0.42664763679364998"/>
    <n v="1830.2609240065899"/>
    <m/>
    <n v="-1"/>
    <n v="-1"/>
    <n v="-1"/>
    <n v="-1"/>
    <n v="0"/>
    <m/>
    <m/>
    <s v="Banana River B"/>
    <n v="-1"/>
    <m/>
    <m/>
    <n v="641"/>
    <x v="6"/>
    <s v="Golf Course Pond Reuse"/>
    <x v="0"/>
    <m/>
    <n v="190.22528501430901"/>
    <n v="1.4843965320000001"/>
  </r>
  <r>
    <n v="1200000"/>
    <n v="2500000"/>
    <n v="2500000"/>
    <x v="0"/>
    <x v="1"/>
    <s v="BR3-5, BR-7"/>
    <s v="62-304.520 (10), F.A.C."/>
    <n v="0.59"/>
    <n v="0.64"/>
    <s v="Natural Lands"/>
    <n v="6.7681912515709999E-2"/>
    <n v="3327.2538473588402"/>
    <n v="5.6129350066921004"/>
    <n v="0.77560798701896005"/>
    <n v="0.37989417607930998"/>
    <n v="5.2494631923899998E-2"/>
    <n v="225.194903814507"/>
    <n v="5300"/>
    <s v="Reservoirs"/>
    <n v="5300"/>
    <s v="US Air Force                                  Brevard County"/>
    <s v="US Air Force"/>
    <m/>
    <m/>
    <s v="Natural Lands"/>
    <n v="0"/>
    <n v="1"/>
    <n v="0.37989417607930998"/>
    <n v="5.2494631923899998E-2"/>
    <n v="225.194903814507"/>
    <m/>
    <n v="-1"/>
    <n v="-1"/>
    <n v="-1"/>
    <n v="-1"/>
    <n v="0"/>
    <m/>
    <m/>
    <s v="Banana River B"/>
    <n v="-1"/>
    <m/>
    <m/>
    <n v="641"/>
    <x v="6"/>
    <s v="Golf Course Pond Reuse"/>
    <x v="0"/>
    <m/>
    <n v="72.845393514432502"/>
    <n v="0.18263982470000001"/>
  </r>
  <r>
    <n v="1200000"/>
    <n v="2500000"/>
    <n v="2500000"/>
    <x v="0"/>
    <x v="1"/>
    <s v="BR3-5, BR-7"/>
    <s v="62-304.520 (10), F.A.C."/>
    <n v="0.59"/>
    <n v="0.64"/>
    <s v="Natural Lands"/>
    <n v="5.1650164755000002E-3"/>
    <n v="3388.3594927791601"/>
    <n v="6.35305904437487"/>
    <n v="0.89407610146563998"/>
    <n v="3.2813654634059997E-2"/>
    <n v="4.6179177944200003E-3"/>
    <n v="17.5009326051449"/>
    <n v="5100"/>
    <s v="Streams and waterways"/>
    <n v="5100"/>
    <s v="US Air Force                                  Brevard County"/>
    <s v="US Air Force"/>
    <m/>
    <m/>
    <s v="Natural Lands"/>
    <n v="0"/>
    <n v="1"/>
    <n v="3.2813654634059997E-2"/>
    <n v="4.6179177944200003E-3"/>
    <n v="74.651672312825298"/>
    <m/>
    <n v="-1"/>
    <n v="-1"/>
    <n v="-1"/>
    <n v="-1"/>
    <n v="0"/>
    <m/>
    <m/>
    <s v="Banana River B"/>
    <n v="-1"/>
    <m/>
    <m/>
    <n v="641"/>
    <x v="6"/>
    <s v="Golf Course Pond Reuse"/>
    <x v="0"/>
    <m/>
    <n v="19.937277235854499"/>
    <n v="6.0544746400000002E-2"/>
  </r>
  <r>
    <n v="1200000"/>
    <n v="2500000"/>
    <n v="2500000"/>
    <x v="0"/>
    <x v="1"/>
    <s v="BR3-5, BR-7"/>
    <s v="62-304.520 (10), F.A.C."/>
    <n v="0.59"/>
    <n v="0.64"/>
    <s v="US Air Force"/>
    <n v="0.17878956981149999"/>
    <n v="3388.3594927791601"/>
    <n v="6.35305904437487"/>
    <n v="0.89407610146563998"/>
    <n v="1.1358606935308799"/>
    <n v="0.15985148155979001"/>
    <n v="605.80333608071896"/>
    <n v="1460"/>
    <s v="Oil and Gas Storage(except industrial use or manufacturing)"/>
    <n v="1460"/>
    <s v="US Air Force                                  Brevard County"/>
    <s v="US Air Force"/>
    <m/>
    <m/>
    <m/>
    <n v="0"/>
    <n v="1"/>
    <n v="1.1358606935308799"/>
    <n v="0.15985148155979001"/>
    <n v="1854.53519873857"/>
    <m/>
    <n v="-1"/>
    <n v="-1"/>
    <n v="-1"/>
    <n v="-1"/>
    <n v="0"/>
    <m/>
    <m/>
    <s v="Banana River B"/>
    <n v="-1"/>
    <m/>
    <m/>
    <n v="641"/>
    <x v="6"/>
    <s v="Golf Course Pond Reuse"/>
    <x v="0"/>
    <m/>
    <n v="117.839990173614"/>
    <n v="1.5040836973"/>
  </r>
  <r>
    <n v="1200000"/>
    <n v="2500000"/>
    <n v="2500000"/>
    <x v="0"/>
    <x v="1"/>
    <s v="BR3-5, BR-7"/>
    <s v="62-304.520 (10), F.A.C."/>
    <n v="0.59"/>
    <n v="0.64"/>
    <s v="US Air Force"/>
    <n v="0.36099363892922998"/>
    <n v="3556.6400278967899"/>
    <n v="6.7448773482656499"/>
    <n v="0.95294860069537002"/>
    <n v="2.4348578180817899"/>
    <n v="0.34400838307754"/>
    <n v="1283.9244260318401"/>
    <n v="1460"/>
    <s v="Oil and Gas Storage(except industrial use or manufacturing)"/>
    <n v="1460"/>
    <s v="US Air Force                                  Brevard County"/>
    <s v="US Air Force"/>
    <m/>
    <m/>
    <m/>
    <n v="0"/>
    <n v="1"/>
    <n v="2.4348578180817899"/>
    <n v="0.34400838307754"/>
    <n v="2036.04856521804"/>
    <m/>
    <n v="-1"/>
    <n v="-1"/>
    <n v="-1"/>
    <n v="-1"/>
    <n v="0"/>
    <m/>
    <m/>
    <s v="Banana River B"/>
    <n v="-1"/>
    <m/>
    <m/>
    <n v="641"/>
    <x v="6"/>
    <s v="Golf Course Pond Reuse"/>
    <x v="0"/>
    <m/>
    <n v="156.329660429971"/>
    <n v="1.6512964844"/>
  </r>
  <r>
    <n v="1200000"/>
    <n v="2500000"/>
    <n v="2500000"/>
    <x v="0"/>
    <x v="1"/>
    <s v="BR3-5, BR-7"/>
    <s v="62-304.520 (10), F.A.C."/>
    <n v="0.59"/>
    <n v="0.64"/>
    <s v="US Air Force"/>
    <n v="0.41763078162367001"/>
    <n v="3839.0149232650201"/>
    <n v="7.3538190144265503"/>
    <n v="1.0427426473317301"/>
    <n v="3.0711811829140099"/>
    <n v="0.43548142683749003"/>
    <n v="1603.2908030681201"/>
    <n v="1460"/>
    <s v="Oil and Gas Storage(except industrial use or manufacturing)"/>
    <n v="1460"/>
    <s v="US Air Force                                  Brevard County"/>
    <s v="US Air Force"/>
    <m/>
    <m/>
    <m/>
    <n v="0"/>
    <n v="1"/>
    <n v="3.0711811829140099"/>
    <n v="0.43548142683749003"/>
    <n v="2371.6031174138102"/>
    <m/>
    <n v="-1"/>
    <n v="-1"/>
    <n v="-1"/>
    <n v="-1"/>
    <n v="0"/>
    <m/>
    <m/>
    <s v="Banana River B"/>
    <n v="-1"/>
    <m/>
    <m/>
    <n v="641"/>
    <x v="6"/>
    <s v="Golf Course Pond Reuse"/>
    <x v="0"/>
    <m/>
    <n v="167.61842022981401"/>
    <n v="1.9234412956"/>
  </r>
  <r>
    <n v="1200000"/>
    <n v="2500000"/>
    <n v="2500000"/>
    <x v="0"/>
    <x v="1"/>
    <s v="BR3-5, BR-7"/>
    <s v="62-304.520 (10), F.A.C."/>
    <n v="0.59"/>
    <n v="0.64"/>
    <s v="US Air Force"/>
    <n v="0.57300511364922002"/>
    <n v="3485.1675722674099"/>
    <n v="6.8089761241684101"/>
    <n v="0.94042153975195997"/>
    <n v="3.9015781378639498"/>
    <n v="0.53886635126374005"/>
    <n v="1997.0188408336601"/>
    <n v="1820"/>
    <s v="Golf Course"/>
    <n v="1820"/>
    <s v="US Air Force                                  Brevard County"/>
    <s v="US Air Force"/>
    <m/>
    <m/>
    <m/>
    <n v="0"/>
    <n v="1"/>
    <n v="3.9015781378639498"/>
    <n v="0.53886635126374005"/>
    <n v="1997.0188408336601"/>
    <m/>
    <n v="-1"/>
    <n v="-1"/>
    <n v="-1"/>
    <n v="-1"/>
    <n v="0"/>
    <m/>
    <m/>
    <s v="Banana River B"/>
    <n v="-1"/>
    <m/>
    <m/>
    <n v="641"/>
    <x v="6"/>
    <s v="Golf Course Pond Reuse"/>
    <x v="0"/>
    <m/>
    <n v="201.33493615619801"/>
    <n v="1.6196422067"/>
  </r>
  <r>
    <n v="1200000"/>
    <n v="2500000"/>
    <n v="2500000"/>
    <x v="0"/>
    <x v="1"/>
    <s v="BR3-5, BR-7"/>
    <s v="62-304.520 (10), F.A.C."/>
    <n v="0.59"/>
    <n v="0.64"/>
    <s v="Natural Lands"/>
    <n v="4.4758340087729998E-2"/>
    <n v="3485.1675722674099"/>
    <n v="6.8089761241684101"/>
    <n v="0.94042153975195997"/>
    <n v="0.30475846901477999"/>
    <n v="4.209170710204E-2"/>
    <n v="155.99031546228301"/>
    <n v="5100"/>
    <s v="Streams and waterways"/>
    <n v="5100"/>
    <s v="US Air Force                                  Brevard County"/>
    <s v="US Air Force"/>
    <m/>
    <m/>
    <s v="Natural Lands"/>
    <n v="0"/>
    <n v="1"/>
    <n v="0.30475846901477999"/>
    <n v="4.209170710204E-2"/>
    <n v="155.990315462285"/>
    <m/>
    <n v="-1"/>
    <n v="-1"/>
    <n v="-1"/>
    <n v="-1"/>
    <n v="0"/>
    <m/>
    <m/>
    <s v="Banana River B"/>
    <n v="-1"/>
    <m/>
    <m/>
    <n v="641"/>
    <x v="6"/>
    <s v="Golf Course Pond Reuse"/>
    <x v="0"/>
    <m/>
    <n v="67.101965341046807"/>
    <n v="0.12651282680000001"/>
  </r>
  <r>
    <n v="1200000"/>
    <n v="2500000"/>
    <n v="2500000"/>
    <x v="0"/>
    <x v="1"/>
    <s v="BR3-5, BR-7"/>
    <s v="62-304.520 (10), F.A.C."/>
    <n v="0.59"/>
    <n v="0.64"/>
    <s v="US Air Force"/>
    <n v="0.61776345366790997"/>
    <n v="3847.1537004276702"/>
    <n v="8.0158905028610796"/>
    <n v="1.1260445745005401"/>
    <n v="4.9519242012712796"/>
    <n v="0.69562918532746998"/>
    <n v="2376.6309567674798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9519242012712796"/>
    <n v="0.69562918532746998"/>
    <n v="2376.6309567674798"/>
    <m/>
    <n v="-1"/>
    <n v="-1"/>
    <n v="-1"/>
    <n v="-1"/>
    <n v="0"/>
    <m/>
    <m/>
    <s v="Banana River B"/>
    <n v="-1"/>
    <m/>
    <m/>
    <n v="641"/>
    <x v="6"/>
    <s v="Golf Course Pond Reuse"/>
    <x v="0"/>
    <m/>
    <n v="200"/>
    <n v="1.9275190241"/>
  </r>
  <r>
    <n v="1200000"/>
    <n v="2500000"/>
    <n v="2500000"/>
    <x v="0"/>
    <x v="1"/>
    <s v="BR3-5, BR-7"/>
    <s v="62-304.520 (10), F.A.C."/>
    <n v="0.59"/>
    <n v="0.64"/>
    <s v="US Air Force"/>
    <n v="4.767064309612E-2"/>
    <n v="3077.5101407694101"/>
    <n v="4.6775433889796503"/>
    <n v="0.66424819224413001"/>
    <n v="0.22298150146269999"/>
    <n v="3.1665138499709998E-2"/>
    <n v="146.706887545336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0.22298150146269999"/>
    <n v="3.1665138499709998E-2"/>
    <n v="146.706887545337"/>
    <m/>
    <n v="-1"/>
    <n v="-1"/>
    <n v="-1"/>
    <n v="-1"/>
    <n v="0"/>
    <m/>
    <m/>
    <s v="Banana River B"/>
    <n v="-1"/>
    <m/>
    <m/>
    <n v="641"/>
    <x v="6"/>
    <s v="Golf Course Pond Reuse"/>
    <x v="0"/>
    <m/>
    <n v="68.512390120934796"/>
    <n v="0.11898368820000001"/>
  </r>
  <r>
    <n v="1200000"/>
    <n v="2500000"/>
    <n v="2500000"/>
    <x v="0"/>
    <x v="1"/>
    <s v="BR3-5, BR-7"/>
    <s v="62-304.520 (10), F.A.C."/>
    <n v="0.59"/>
    <n v="0.64"/>
    <s v="US Air Force"/>
    <n v="0.46816764726226001"/>
    <n v="3077.5101407694101"/>
    <n v="4.6775433889796503"/>
    <n v="0.66424819224413001"/>
    <n v="2.18987448338576"/>
    <n v="0.31097951336113999"/>
    <n v="1440.7906820297701"/>
    <n v="1820"/>
    <s v="Golf Course"/>
    <n v="1820"/>
    <s v="US Air Force                                  Brevard County"/>
    <s v="US Air Force"/>
    <m/>
    <m/>
    <m/>
    <n v="0"/>
    <n v="1"/>
    <n v="2.18987448338576"/>
    <n v="0.31097951336113999"/>
    <n v="1440.7906820297701"/>
    <m/>
    <n v="-1"/>
    <n v="-1"/>
    <n v="-1"/>
    <n v="-1"/>
    <n v="0"/>
    <m/>
    <m/>
    <s v="Banana River B"/>
    <n v="-1"/>
    <m/>
    <m/>
    <n v="641"/>
    <x v="6"/>
    <s v="Golf Course Pond Reuse"/>
    <x v="0"/>
    <m/>
    <n v="196.82906021947699"/>
    <n v="1.1685244785"/>
  </r>
  <r>
    <n v="1200000"/>
    <n v="2500000"/>
    <n v="2500000"/>
    <x v="0"/>
    <x v="1"/>
    <s v="BR3-5, BR-7"/>
    <s v="62-304.520 (10), F.A.C."/>
    <n v="0.59"/>
    <n v="0.64"/>
    <s v="Natural Lands"/>
    <n v="0.10192516340157"/>
    <n v="3077.5101407694101"/>
    <n v="4.6775433889796503"/>
    <n v="0.66424819224413001"/>
    <n v="0.47675937423969"/>
    <n v="6.7703605533680003E-2"/>
    <n v="313.67572396792002"/>
    <n v="5300"/>
    <s v="Reservoirs"/>
    <n v="5300"/>
    <s v="US Air Force                                  Brevard County"/>
    <s v="US Air Force"/>
    <m/>
    <m/>
    <s v="Natural Lands"/>
    <n v="0"/>
    <n v="1"/>
    <n v="0.47675937423969"/>
    <n v="6.7703605533680003E-2"/>
    <n v="313.67572396792002"/>
    <m/>
    <n v="-1"/>
    <n v="-1"/>
    <n v="-1"/>
    <n v="-1"/>
    <n v="0"/>
    <m/>
    <m/>
    <s v="Banana River B"/>
    <n v="-1"/>
    <m/>
    <m/>
    <n v="641"/>
    <x v="6"/>
    <s v="Golf Course Pond Reuse"/>
    <x v="0"/>
    <m/>
    <n v="80.153523129611301"/>
    <n v="0.25440042499999999"/>
  </r>
  <r>
    <n v="1200000"/>
    <n v="2500000"/>
    <n v="2500000"/>
    <x v="0"/>
    <x v="1"/>
    <s v="BR3-5, BR-7"/>
    <s v="62-304.520 (10), F.A.C."/>
    <n v="0.59"/>
    <n v="0.64"/>
    <s v="US Air Force"/>
    <n v="6.3423763030100002E-3"/>
    <n v="3848.6050236199799"/>
    <n v="8.0221764511016094"/>
    <n v="1.1255137490604801"/>
    <n v="5.0879661822099999E-2"/>
    <n v="7.13843173076E-3"/>
    <n v="24.409301301487201"/>
    <n v="8140"/>
    <s v="Roads and Highways"/>
    <n v="8140"/>
    <s v="US Air Force                                  Brevard County"/>
    <s v="US Air Force"/>
    <m/>
    <m/>
    <m/>
    <n v="0"/>
    <n v="1"/>
    <n v="5.0879661822099999E-2"/>
    <n v="7.13843173076E-3"/>
    <n v="24.4093013014873"/>
    <m/>
    <n v="-1"/>
    <n v="-1"/>
    <n v="-1"/>
    <n v="-1"/>
    <n v="0"/>
    <m/>
    <m/>
    <s v="Banana River B"/>
    <n v="-1"/>
    <m/>
    <m/>
    <n v="641"/>
    <x v="6"/>
    <s v="Golf Course Pond Reuse"/>
    <x v="0"/>
    <m/>
    <n v="39.622156160622701"/>
    <n v="1.97966758E-2"/>
  </r>
  <r>
    <n v="1200000"/>
    <n v="2500000"/>
    <n v="2500000"/>
    <x v="0"/>
    <x v="1"/>
    <s v="BR3-5, BR-7"/>
    <s v="62-304.520 (10), F.A.C."/>
    <n v="0.59"/>
    <n v="0.64"/>
    <s v="FDOT District 5"/>
    <n v="9.7591193836999996E-4"/>
    <n v="3848.6050236199799"/>
    <n v="8.0221764511016094"/>
    <n v="1.1255137490604801"/>
    <n v="7.8289377703399995E-3"/>
    <n v="1.0984023044999999E-3"/>
    <n v="3.7558995886253399"/>
    <n v="8140"/>
    <s v="Roads and Highways"/>
    <n v="8140"/>
    <s v="FDOT District 5          US Air Force                                  Brevard County"/>
    <s v="FDOT District 5"/>
    <m/>
    <m/>
    <m/>
    <n v="0"/>
    <n v="1"/>
    <n v="7.8289377703399995E-3"/>
    <n v="1.0984023044999999E-3"/>
    <n v="3.7558995886242799"/>
    <m/>
    <n v="-1"/>
    <n v="-1"/>
    <n v="-1"/>
    <n v="-1"/>
    <n v="0"/>
    <m/>
    <m/>
    <s v="Banana River B"/>
    <n v="-1"/>
    <m/>
    <m/>
    <n v="641"/>
    <x v="6"/>
    <s v="Golf Course Pond Reuse"/>
    <x v="0"/>
    <m/>
    <n v="40.630997909437497"/>
    <n v="3.0461473E-3"/>
  </r>
  <r>
    <n v="1200000"/>
    <n v="2500000"/>
    <n v="2500000"/>
    <x v="0"/>
    <x v="1"/>
    <s v="BR3-5, BR-7"/>
    <s v="62-304.520 (10), F.A.C."/>
    <n v="0.59"/>
    <n v="0.64"/>
    <s v="US Air Force"/>
    <n v="7.9878353881999997E-4"/>
    <n v="3848.6050236199799"/>
    <n v="8.0221764511016094"/>
    <n v="1.1255137490604801"/>
    <n v="6.40798249466E-3"/>
    <n v="8.9904185545999998E-4"/>
    <n v="3.0742023402952898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6.40798249466E-3"/>
    <n v="8.9904185545999998E-4"/>
    <n v="3.0742023402941498"/>
    <m/>
    <n v="-1"/>
    <n v="-1"/>
    <n v="-1"/>
    <n v="-1"/>
    <n v="0"/>
    <m/>
    <m/>
    <s v="Banana River B"/>
    <n v="-1"/>
    <m/>
    <m/>
    <n v="641"/>
    <x v="6"/>
    <s v="Golf Course Pond Reuse"/>
    <x v="0"/>
    <m/>
    <n v="15.8427185619647"/>
    <n v="2.4932702999999998E-3"/>
  </r>
  <r>
    <n v="1200000"/>
    <n v="2500000"/>
    <n v="2500000"/>
    <x v="0"/>
    <x v="1"/>
    <s v="BR3-5, BR-7"/>
    <s v="62-304.520 (10), F.A.C."/>
    <n v="0.59"/>
    <n v="0.64"/>
    <s v="US Air Force"/>
    <n v="3.9436636770000003E-5"/>
    <n v="3807.76194885109"/>
    <n v="7.7553968101964701"/>
    <n v="1.04447393190474"/>
    <n v="3.0584676708000002E-4"/>
    <n v="4.119053907E-5"/>
    <n v="0.15016532491772999"/>
    <n v="1820"/>
    <s v="Golf Course"/>
    <n v="1820"/>
    <s v="US Air Force                                  Brevard County"/>
    <s v="US Air Force"/>
    <m/>
    <m/>
    <m/>
    <n v="0"/>
    <n v="1"/>
    <n v="3.0584676708000002E-4"/>
    <n v="4.119053907E-5"/>
    <n v="0.15016532491715001"/>
    <m/>
    <n v="-1"/>
    <n v="-1"/>
    <n v="-1"/>
    <n v="-1"/>
    <n v="0"/>
    <m/>
    <m/>
    <s v="Banana River B"/>
    <n v="-1"/>
    <m/>
    <m/>
    <n v="641"/>
    <x v="6"/>
    <s v="Golf Course Pond Reuse"/>
    <x v="0"/>
    <m/>
    <n v="2.1264058407289799"/>
    <n v="1.2178859999999999E-4"/>
  </r>
  <r>
    <n v="1200000"/>
    <n v="2500000"/>
    <n v="2500000"/>
    <x v="0"/>
    <x v="1"/>
    <s v="BR3-5, BR-7"/>
    <s v="62-304.520 (10), F.A.C."/>
    <n v="0.59"/>
    <n v="0.64"/>
    <s v="US Air Force"/>
    <n v="0.61776345348380002"/>
    <n v="3833.3871371741402"/>
    <n v="7.5597509185374197"/>
    <n v="1.0729612681668601"/>
    <n v="4.6701378349130396"/>
    <n v="0.66283625847712002"/>
    <n v="2368.1264764010898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6701378349130396"/>
    <n v="0.66283625847712002"/>
    <n v="2368.1264764010898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70197"/>
    <n v="1.9206216354000001"/>
  </r>
  <r>
    <n v="1200000"/>
    <n v="2500000"/>
    <n v="2500000"/>
    <x v="0"/>
    <x v="1"/>
    <s v="BR3-5, BR-7"/>
    <s v="62-304.520 (10), F.A.C."/>
    <n v="0.59"/>
    <n v="0.64"/>
    <s v="US Air Force"/>
    <n v="0.49027860854916"/>
    <n v="2958.3548217176699"/>
    <n v="5.7797427394058101"/>
    <n v="0.79828419297345998"/>
    <n v="2.8336842280480101"/>
    <n v="0.39138166335781999"/>
    <n v="1450.4180855864499"/>
    <n v="1820"/>
    <s v="Golf Course"/>
    <n v="1820"/>
    <s v="US Air Force                                  Brevard County"/>
    <s v="US Air Force"/>
    <m/>
    <m/>
    <m/>
    <n v="0"/>
    <n v="1"/>
    <n v="2.8336842280480101"/>
    <n v="0.39138166335781999"/>
    <n v="1450.4180855864499"/>
    <m/>
    <n v="-1"/>
    <n v="-1"/>
    <n v="-1"/>
    <n v="-1"/>
    <n v="0"/>
    <m/>
    <m/>
    <s v="Banana River B"/>
    <n v="-1"/>
    <m/>
    <m/>
    <n v="641"/>
    <x v="6"/>
    <s v="Golf Course Pond Reuse"/>
    <x v="0"/>
    <m/>
    <n v="178.62612282823201"/>
    <n v="1.1763325917"/>
  </r>
  <r>
    <n v="1200000"/>
    <n v="2500000"/>
    <n v="2500000"/>
    <x v="0"/>
    <x v="1"/>
    <s v="BR3-5, BR-7"/>
    <s v="62-304.520 (10), F.A.C."/>
    <n v="0.59"/>
    <n v="0.64"/>
    <s v="Natural Lands"/>
    <n v="0.1274848452108"/>
    <n v="2958.3548217176699"/>
    <n v="5.7797427394058101"/>
    <n v="0.79828419297345998"/>
    <n v="0.73682960849140999"/>
    <n v="0.10176913677545001"/>
    <n v="377.14540652531099"/>
    <n v="5100"/>
    <s v="Streams and waterways"/>
    <n v="5100"/>
    <s v="US Air Force                                  Brevard County"/>
    <s v="US Air Force"/>
    <m/>
    <m/>
    <s v="Natural Lands"/>
    <n v="0"/>
    <n v="1"/>
    <n v="0.73682960849140999"/>
    <n v="0.10176913677545001"/>
    <n v="377.14540652531099"/>
    <m/>
    <n v="-1"/>
    <n v="-1"/>
    <n v="-1"/>
    <n v="-1"/>
    <n v="0"/>
    <m/>
    <m/>
    <s v="Banana River B"/>
    <n v="-1"/>
    <m/>
    <m/>
    <n v="641"/>
    <x v="6"/>
    <s v="Golf Course Pond Reuse"/>
    <x v="0"/>
    <m/>
    <n v="147.22996657680099"/>
    <n v="0.30587624209999997"/>
  </r>
  <r>
    <n v="1200000"/>
    <n v="2500000"/>
    <n v="2500000"/>
    <x v="0"/>
    <x v="1"/>
    <s v="BR3-5, BR-7"/>
    <s v="62-304.520 (10), F.A.C."/>
    <n v="0.59"/>
    <n v="0.64"/>
    <s v="US Air Force"/>
    <n v="0.44657748301573003"/>
    <n v="2681.4860848369099"/>
    <n v="5.2388421239114802"/>
    <n v="0.72378582696130001"/>
    <n v="2.3395489296131999"/>
    <n v="0.32322645284683998"/>
    <n v="1197.4913065081901"/>
    <n v="1820"/>
    <s v="Golf Course"/>
    <n v="1820"/>
    <s v="US Air Force                                  Brevard County"/>
    <s v="US Air Force"/>
    <m/>
    <m/>
    <m/>
    <n v="0"/>
    <n v="1"/>
    <n v="2.3395489296131999"/>
    <n v="0.32322645284683998"/>
    <n v="1197.4913065081901"/>
    <m/>
    <n v="-1"/>
    <n v="-1"/>
    <n v="-1"/>
    <n v="-1"/>
    <n v="0"/>
    <m/>
    <m/>
    <s v="Banana River B"/>
    <n v="-1"/>
    <m/>
    <m/>
    <n v="641"/>
    <x v="6"/>
    <s v="Golf Course Pond Reuse"/>
    <x v="0"/>
    <m/>
    <n v="173.51471869152201"/>
    <n v="0.971201384"/>
  </r>
  <r>
    <n v="1200000"/>
    <n v="2500000"/>
    <n v="2500000"/>
    <x v="0"/>
    <x v="1"/>
    <s v="BR3-5, BR-7"/>
    <s v="62-304.520 (10), F.A.C."/>
    <n v="0.59"/>
    <n v="0.64"/>
    <s v="Natural Lands"/>
    <n v="0.17118597085928999"/>
    <n v="2681.4860848369099"/>
    <n v="5.2388421239114802"/>
    <n v="0.72378582696130001"/>
    <n v="0.89681627516036999"/>
    <n v="0.12390197948256999"/>
    <n v="459.03279877850503"/>
    <n v="5100"/>
    <s v="Streams and waterways"/>
    <n v="5100"/>
    <s v="US Air Force                                  Brevard County"/>
    <s v="US Air Force"/>
    <m/>
    <m/>
    <s v="Natural Lands"/>
    <n v="0"/>
    <n v="1"/>
    <n v="0.89681627516036999"/>
    <n v="0.12390197948256999"/>
    <n v="459.03279877850503"/>
    <m/>
    <n v="-1"/>
    <n v="-1"/>
    <n v="-1"/>
    <n v="-1"/>
    <n v="0"/>
    <m/>
    <m/>
    <s v="Banana River B"/>
    <n v="-1"/>
    <m/>
    <m/>
    <n v="641"/>
    <x v="6"/>
    <s v="Golf Course Pond Reuse"/>
    <x v="0"/>
    <m/>
    <n v="129.11540885891901"/>
    <n v="0.37228937449999999"/>
  </r>
  <r>
    <n v="1200000"/>
    <n v="2500000"/>
    <n v="2500000"/>
    <x v="0"/>
    <x v="1"/>
    <s v="BR3-5, BR-7"/>
    <s v="62-304.520 (10), F.A.C."/>
    <n v="0.59"/>
    <n v="0.64"/>
    <s v="US Air Force"/>
    <n v="0.21142409343307"/>
    <n v="1481.78049951452"/>
    <n v="0"/>
    <n v="0"/>
    <n v="0"/>
    <n v="0"/>
    <n v="313.28409877667201"/>
    <n v="1820"/>
    <s v="Golf Course"/>
    <n v="1820"/>
    <s v="US Air Force                                  Brevard County"/>
    <s v="US Air Force"/>
    <m/>
    <m/>
    <m/>
    <n v="0"/>
    <n v="1"/>
    <n v="0"/>
    <n v="0"/>
    <n v="313.28409877667201"/>
    <m/>
    <n v="-1"/>
    <n v="-1"/>
    <n v="-1"/>
    <n v="-1"/>
    <n v="0"/>
    <m/>
    <m/>
    <s v="Banana River B"/>
    <n v="-1"/>
    <m/>
    <m/>
    <n v="641"/>
    <x v="6"/>
    <s v="Golf Course Pond Reuse"/>
    <x v="0"/>
    <m/>
    <n v="142.74468251209501"/>
    <n v="0.25408280519999998"/>
  </r>
  <r>
    <n v="1200000"/>
    <n v="2500000"/>
    <n v="2500000"/>
    <x v="0"/>
    <x v="1"/>
    <s v="BR3-5, BR-7"/>
    <s v="62-304.520 (10), F.A.C."/>
    <n v="0.59"/>
    <n v="0.64"/>
    <s v="Natural Lands"/>
    <n v="0.40633936034989998"/>
    <n v="1481.78049951452"/>
    <n v="0"/>
    <n v="0"/>
    <n v="0"/>
    <n v="0"/>
    <n v="602.10574035169202"/>
    <n v="5300"/>
    <s v="Reservoirs"/>
    <n v="5300"/>
    <s v="US Air Force                                  Brevard County"/>
    <s v="US Air Force"/>
    <m/>
    <m/>
    <s v="Natural Lands"/>
    <n v="0"/>
    <n v="1"/>
    <n v="0"/>
    <n v="0"/>
    <n v="602.10574035169202"/>
    <m/>
    <n v="-1"/>
    <n v="-1"/>
    <n v="-1"/>
    <n v="-1"/>
    <n v="0"/>
    <m/>
    <m/>
    <s v="Banana River B"/>
    <n v="-1"/>
    <m/>
    <m/>
    <n v="641"/>
    <x v="6"/>
    <s v="Golf Course Pond Reuse"/>
    <x v="0"/>
    <m/>
    <n v="166.88195820044501"/>
    <n v="0.48832582349999998"/>
  </r>
  <r>
    <n v="1200000"/>
    <n v="2500000"/>
    <n v="2500000"/>
    <x v="0"/>
    <x v="1"/>
    <s v="BR3-5, BR-7"/>
    <s v="62-304.520 (10), F.A.C."/>
    <n v="0.59"/>
    <n v="0.64"/>
    <s v="US Air Force"/>
    <n v="0.61776345362188001"/>
    <n v="3769.74962347878"/>
    <n v="7.3649632495798496"/>
    <n v="1.0171982397499699"/>
    <n v="4.5498051328587099"/>
    <n v="0.62838789760603997"/>
    <n v="2328.8135466900499"/>
    <n v="1820"/>
    <s v="Golf Course"/>
    <n v="1820"/>
    <s v="US Air Force                                  Brevard County"/>
    <s v="US Air Force"/>
    <m/>
    <m/>
    <m/>
    <n v="0"/>
    <n v="1"/>
    <n v="4.5498051328587099"/>
    <n v="0.62838789760603997"/>
    <n v="2328.8135466900499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9254899"/>
    <n v="1.8887376697"/>
  </r>
  <r>
    <n v="1200000"/>
    <n v="2500000"/>
    <n v="2500000"/>
    <x v="0"/>
    <x v="1"/>
    <s v="BR3-5, BR-7"/>
    <s v="62-304.520 (10), F.A.C."/>
    <n v="0.59"/>
    <n v="0.64"/>
    <s v="US Air Force"/>
    <n v="0.61776345359886997"/>
    <n v="3760.0133339325898"/>
    <n v="7.3474929251561401"/>
    <n v="1.03255248964591"/>
    <n v="4.5390126047377404"/>
    <n v="0.63787319202576998"/>
    <n v="2322.79882274801"/>
    <n v="1820"/>
    <s v="Golf Course"/>
    <n v="1820"/>
    <s v="US Air Force                                  Brevard County"/>
    <s v="US Air Force"/>
    <m/>
    <m/>
    <m/>
    <n v="0"/>
    <n v="1"/>
    <n v="4.5390126047377404"/>
    <n v="0.63787319202576998"/>
    <n v="2322.79882274801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8882399"/>
    <n v="1.8838595481"/>
  </r>
  <r>
    <n v="1200000"/>
    <n v="2500000"/>
    <n v="2500000"/>
    <x v="0"/>
    <x v="1"/>
    <s v="BR3-5, BR-7"/>
    <s v="62-304.520 (10), F.A.C."/>
    <n v="0.59"/>
    <n v="0.64"/>
    <s v="US Air Force"/>
    <n v="0.61776345359886997"/>
    <n v="3774.6344082155501"/>
    <n v="7.3745058602946498"/>
    <n v="1.01850706528299"/>
    <n v="4.5557002088407499"/>
    <n v="0.62919644216407"/>
    <n v="2331.8311880923802"/>
    <n v="1820"/>
    <s v="Golf Course"/>
    <n v="1820"/>
    <s v="US Air Force                                  Brevard County"/>
    <s v="US Air Force"/>
    <m/>
    <m/>
    <m/>
    <n v="0"/>
    <n v="1"/>
    <n v="4.5557002088407499"/>
    <n v="0.62919644216407"/>
    <n v="2331.8311880923802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8882399"/>
    <n v="1.8911850673999999"/>
  </r>
  <r>
    <n v="1200000"/>
    <n v="2500000"/>
    <n v="2500000"/>
    <x v="0"/>
    <x v="1"/>
    <s v="BR3-5, BR-7"/>
    <s v="62-304.520 (10), F.A.C."/>
    <n v="0.59"/>
    <n v="0.64"/>
    <s v="US Air Force"/>
    <n v="8.6093120693740005E-2"/>
    <n v="3497.9747091488998"/>
    <n v="7.9614844995013501"/>
    <n v="0.98573108266912002"/>
    <n v="0.68542904591691001"/>
    <n v="8.4864665071800002E-2"/>
    <n v="301.15155881840701"/>
    <n v="8140"/>
    <s v="Roads and Highways"/>
    <n v="8140"/>
    <s v="US Air Force                                  Brevard County"/>
    <s v="US Air Force"/>
    <m/>
    <m/>
    <m/>
    <n v="0"/>
    <n v="1"/>
    <n v="0.68542904591691001"/>
    <n v="8.4864665071800002E-2"/>
    <n v="809.04247405497495"/>
    <m/>
    <n v="-1"/>
    <n v="-1"/>
    <n v="-1"/>
    <n v="-1"/>
    <n v="0"/>
    <m/>
    <m/>
    <s v="Banana River B"/>
    <n v="-1"/>
    <m/>
    <m/>
    <n v="641"/>
    <x v="6"/>
    <s v="Golf Course Pond Reuse"/>
    <x v="0"/>
    <m/>
    <n v="113.823602296467"/>
    <n v="0.65615772429999997"/>
  </r>
  <r>
    <n v="1200000"/>
    <n v="2500000"/>
    <n v="2500000"/>
    <x v="0"/>
    <x v="1"/>
    <s v="BR3-5, BR-7"/>
    <s v="62-304.520 (10), F.A.C."/>
    <n v="0.59"/>
    <n v="0.64"/>
    <s v="US Air Force"/>
    <n v="7.2519525401270005E-2"/>
    <n v="3497.9747091488998"/>
    <n v="7.9614844995013501"/>
    <n v="0.98573108266912002"/>
    <n v="0.57736307739345005"/>
    <n v="7.148475028845E-2"/>
    <n v="253.671465773145"/>
    <n v="1820"/>
    <s v="Golf Course"/>
    <n v="1820"/>
    <s v="US Air Force                                  Brevard County"/>
    <s v="US Air Force"/>
    <m/>
    <m/>
    <m/>
    <n v="0"/>
    <n v="1"/>
    <n v="0.57736307739345005"/>
    <n v="7.148475028845E-2"/>
    <n v="253.671465773145"/>
    <m/>
    <n v="-1"/>
    <n v="-1"/>
    <n v="-1"/>
    <n v="-1"/>
    <n v="0"/>
    <m/>
    <m/>
    <s v="Banana River B"/>
    <n v="-1"/>
    <m/>
    <m/>
    <n v="641"/>
    <x v="6"/>
    <s v="Golf Course Pond Reuse"/>
    <x v="0"/>
    <m/>
    <n v="112.183016542378"/>
    <n v="0.20573517089999999"/>
  </r>
  <r>
    <n v="1200000"/>
    <n v="2500000"/>
    <n v="2500000"/>
    <x v="0"/>
    <x v="1"/>
    <s v="BR3-5, BR-7"/>
    <s v="62-304.520 (10), F.A.C."/>
    <n v="0.59"/>
    <n v="0.64"/>
    <s v="US Air Force"/>
    <n v="0.60529135670111001"/>
    <n v="3844.0619455607298"/>
    <n v="7.2635076108912804"/>
    <n v="1.0248802994189901"/>
    <n v="4.3965383762052603"/>
    <n v="0.62035118689155999"/>
    <n v="2326.7774702715801"/>
    <n v="1460"/>
    <s v="Oil and Gas Storage(except industrial use or manufacturing)"/>
    <n v="1460"/>
    <s v="US Air Force                                  Brevard County"/>
    <s v="US Air Force"/>
    <m/>
    <m/>
    <m/>
    <n v="0"/>
    <n v="1"/>
    <n v="4.3965383762052603"/>
    <n v="0.62035118689155999"/>
    <n v="2374.7209833376"/>
    <m/>
    <n v="-1"/>
    <n v="-1"/>
    <n v="-1"/>
    <n v="-1"/>
    <n v="0"/>
    <m/>
    <m/>
    <s v="Banana River B"/>
    <n v="-1"/>
    <m/>
    <m/>
    <n v="641"/>
    <x v="6"/>
    <s v="Golf Course Pond Reuse"/>
    <x v="0"/>
    <m/>
    <n v="194.12578086112401"/>
    <n v="1.9259699783999999"/>
  </r>
  <r>
    <n v="1200000"/>
    <n v="2500000"/>
    <n v="2500000"/>
    <x v="0"/>
    <x v="1"/>
    <s v="BR3-5, BR-7"/>
    <s v="62-304.520 (10), F.A.C."/>
    <n v="0.59"/>
    <n v="0.64"/>
    <s v="US Air Force"/>
    <n v="0.38249982430240997"/>
    <n v="2266.1858489326"/>
    <n v="4.4274538658287499"/>
    <n v="0.61154137262532005"/>
    <n v="1.69350032578654"/>
    <n v="0.23391446758284001"/>
    <n v="866.81568905333802"/>
    <n v="1820"/>
    <s v="Golf Course"/>
    <n v="1820"/>
    <s v="US Air Force                                  Brevard County"/>
    <s v="US Air Force"/>
    <m/>
    <m/>
    <m/>
    <n v="0"/>
    <n v="1"/>
    <n v="1.69350032578654"/>
    <n v="0.23391446758284001"/>
    <n v="866.81568905333802"/>
    <m/>
    <n v="-1"/>
    <n v="-1"/>
    <n v="-1"/>
    <n v="-1"/>
    <n v="0"/>
    <m/>
    <m/>
    <s v="Banana River B"/>
    <n v="-1"/>
    <m/>
    <m/>
    <n v="641"/>
    <x v="6"/>
    <s v="Golf Course Pond Reuse"/>
    <x v="0"/>
    <m/>
    <n v="161.75108149540301"/>
    <n v="0.70301353529999999"/>
  </r>
  <r>
    <n v="1200000"/>
    <n v="2500000"/>
    <n v="2500000"/>
    <x v="0"/>
    <x v="1"/>
    <s v="BR3-5, BR-7"/>
    <s v="62-304.520 (10), F.A.C."/>
    <n v="0.59"/>
    <n v="0.64"/>
    <s v="Natural Lands"/>
    <n v="0.23526362929645001"/>
    <n v="2266.1858489326"/>
    <n v="4.4274538658287499"/>
    <n v="0.61154137262532005"/>
    <n v="1.04161886501751"/>
    <n v="0.14387344278877001"/>
    <n v="533.15110748016104"/>
    <n v="5100"/>
    <s v="Streams and waterways"/>
    <n v="5100"/>
    <s v="US Air Force                                  Brevard County"/>
    <s v="US Air Force"/>
    <m/>
    <m/>
    <s v="Natural Lands"/>
    <n v="0"/>
    <n v="1"/>
    <n v="1.04161886501751"/>
    <n v="0.14387344278877001"/>
    <n v="533.15110748016104"/>
    <m/>
    <n v="-1"/>
    <n v="-1"/>
    <n v="-1"/>
    <n v="-1"/>
    <n v="0"/>
    <m/>
    <m/>
    <s v="Banana River B"/>
    <n v="-1"/>
    <m/>
    <m/>
    <n v="641"/>
    <x v="6"/>
    <s v="Golf Course Pond Reuse"/>
    <x v="0"/>
    <m/>
    <n v="138.38514472436799"/>
    <n v="0.432401547"/>
  </r>
  <r>
    <n v="1200000"/>
    <n v="2500000"/>
    <n v="2500000"/>
    <x v="0"/>
    <x v="1"/>
    <s v="BR3-5, BR-7"/>
    <s v="62-304.520 (10), F.A.C."/>
    <n v="0.59"/>
    <n v="0.64"/>
    <s v="US Air Force"/>
    <n v="0.55426301707676995"/>
    <n v="3838.6771128566802"/>
    <n v="7.4255598303839001"/>
    <n v="1.05655875285977"/>
    <n v="4.1157131950726598"/>
    <n v="0.58561144207892002"/>
    <n v="2127.63675815549"/>
    <n v="1460"/>
    <s v="Oil and Gas Storage(except industrial use or manufacturing)"/>
    <n v="1460"/>
    <s v="US Air Force                                  Brevard County"/>
    <s v="US Air Force"/>
    <m/>
    <m/>
    <m/>
    <n v="0"/>
    <n v="1"/>
    <n v="4.1157131950726598"/>
    <n v="0.58561144207892002"/>
    <n v="2371.3944307543102"/>
    <m/>
    <n v="-1"/>
    <n v="-1"/>
    <n v="-1"/>
    <n v="-1"/>
    <n v="0"/>
    <m/>
    <m/>
    <s v="Banana River B"/>
    <n v="-1"/>
    <m/>
    <m/>
    <n v="641"/>
    <x v="6"/>
    <s v="Golf Course Pond Reuse"/>
    <x v="0"/>
    <m/>
    <n v="189.363948839861"/>
    <n v="1.9232720444"/>
  </r>
  <r>
    <n v="1200000"/>
    <n v="2500000"/>
    <n v="2500000"/>
    <x v="0"/>
    <x v="1"/>
    <s v="BR3-5, BR-7"/>
    <s v="62-304.520 (10), F.A.C."/>
    <n v="0.59"/>
    <n v="0.64"/>
    <s v="US Air Force"/>
    <n v="0.43817679300100998"/>
    <n v="2622.5951644318002"/>
    <n v="5.1238492516530902"/>
    <n v="0.70861807255091003"/>
    <n v="2.2451518329100102"/>
    <n v="0.31049999449291998"/>
    <n v="1149.1603384907"/>
    <n v="1820"/>
    <s v="Golf Course"/>
    <n v="1820"/>
    <s v="US Air Force                                  Brevard County"/>
    <s v="US Air Force"/>
    <m/>
    <m/>
    <m/>
    <n v="0"/>
    <n v="1"/>
    <n v="2.2451518329100102"/>
    <n v="0.31049999449291998"/>
    <n v="1149.1603384907"/>
    <m/>
    <n v="-1"/>
    <n v="-1"/>
    <n v="-1"/>
    <n v="-1"/>
    <n v="0"/>
    <m/>
    <m/>
    <s v="Banana River B"/>
    <n v="-1"/>
    <m/>
    <m/>
    <n v="641"/>
    <x v="6"/>
    <s v="Golf Course Pond Reuse"/>
    <x v="0"/>
    <m/>
    <n v="232.54366135320399"/>
    <n v="0.93200351859999997"/>
  </r>
  <r>
    <n v="1200000"/>
    <n v="2500000"/>
    <n v="2500000"/>
    <x v="0"/>
    <x v="1"/>
    <s v="BR3-5, BR-7"/>
    <s v="62-304.520 (10), F.A.C."/>
    <n v="0.59"/>
    <n v="0.64"/>
    <s v="Natural Lands"/>
    <n v="0.17958666062086001"/>
    <n v="2622.5951644318002"/>
    <n v="5.1238492516530902"/>
    <n v="0.70861807255091003"/>
    <n v="0.92017497662910996"/>
    <n v="0.12725835330501001"/>
    <n v="470.98310774074702"/>
    <n v="5100"/>
    <s v="Streams and waterways"/>
    <n v="5100"/>
    <s v="US Air Force                                  Brevard County"/>
    <s v="US Air Force"/>
    <m/>
    <m/>
    <s v="Natural Lands"/>
    <n v="0"/>
    <n v="1"/>
    <n v="0.92017497662910996"/>
    <n v="0.12725835330501001"/>
    <n v="470.98310774074702"/>
    <m/>
    <n v="-1"/>
    <n v="-1"/>
    <n v="-1"/>
    <n v="-1"/>
    <n v="0"/>
    <m/>
    <m/>
    <s v="Banana River B"/>
    <n v="-1"/>
    <m/>
    <m/>
    <n v="641"/>
    <x v="6"/>
    <s v="Golf Course Pond Reuse"/>
    <x v="0"/>
    <m/>
    <n v="127.12433878428099"/>
    <n v="0.38198143369999998"/>
  </r>
  <r>
    <n v="1200000"/>
    <n v="2500000"/>
    <n v="2500000"/>
    <x v="0"/>
    <x v="1"/>
    <s v="BR3-5, BR-7"/>
    <s v="62-304.520 (10), F.A.C."/>
    <n v="0.59"/>
    <n v="0.64"/>
    <s v="US Air Force"/>
    <n v="0.37971934590314999"/>
    <n v="3594.9397058724198"/>
    <n v="7.3290531555403797"/>
    <n v="1.0213096829486701"/>
    <n v="2.78298327031127"/>
    <n v="0.38781104477382999"/>
    <n v="1365.0681536751599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2.78298327031127"/>
    <n v="0.38781104477382999"/>
    <n v="1365.0681536751599"/>
    <m/>
    <n v="-1"/>
    <n v="-1"/>
    <n v="-1"/>
    <n v="-1"/>
    <n v="0"/>
    <m/>
    <m/>
    <s v="Banana River B"/>
    <n v="-1"/>
    <m/>
    <m/>
    <n v="641"/>
    <x v="6"/>
    <s v="Golf Course Pond Reuse"/>
    <x v="0"/>
    <m/>
    <n v="162.20594473858199"/>
    <n v="1.1071112356999999"/>
  </r>
  <r>
    <n v="1200000"/>
    <n v="2500000"/>
    <n v="2500000"/>
    <x v="0"/>
    <x v="1"/>
    <s v="BR3-5, BR-7"/>
    <s v="62-304.520 (10), F.A.C."/>
    <n v="0.59"/>
    <n v="0.64"/>
    <s v="Natural Lands"/>
    <n v="0.23804410787982"/>
    <n v="3594.9397058724198"/>
    <n v="7.3290531555403797"/>
    <n v="1.0213096829486701"/>
    <n v="1.74463792001441"/>
    <n v="0.24311675234654001"/>
    <n v="855.75421516615404"/>
    <n v="3100"/>
    <s v="Herbaceous Dry Prairie"/>
    <n v="3100"/>
    <s v="US Air Force                                  Brevard County"/>
    <s v="US Air Force"/>
    <m/>
    <m/>
    <s v="Natural Lands"/>
    <n v="0"/>
    <n v="1"/>
    <n v="1.74463792001441"/>
    <n v="0.24311675234654001"/>
    <n v="855.75421516615404"/>
    <m/>
    <n v="-1"/>
    <n v="-1"/>
    <n v="-1"/>
    <n v="-1"/>
    <n v="0"/>
    <m/>
    <m/>
    <s v="Banana River B"/>
    <n v="-1"/>
    <m/>
    <m/>
    <n v="641"/>
    <x v="6"/>
    <s v="Golf Course Pond Reuse"/>
    <x v="0"/>
    <m/>
    <n v="139.77083343197501"/>
    <n v="0.69404234809999998"/>
  </r>
  <r>
    <n v="1200000"/>
    <n v="2500000"/>
    <n v="2500000"/>
    <x v="0"/>
    <x v="1"/>
    <s v="BR3-5, BR-7"/>
    <s v="62-304.520 (10), F.A.C."/>
    <n v="0.59"/>
    <n v="0.64"/>
    <s v="US Air Force"/>
    <n v="0.38070399373316"/>
    <n v="2254.06785074257"/>
    <n v="4.4038172843509198"/>
    <n v="0.60871616949393004"/>
    <n v="1.6765508278235399"/>
    <n v="0.23174067677629001"/>
    <n v="858.13263292323597"/>
    <n v="1820"/>
    <s v="Golf Course"/>
    <n v="1820"/>
    <s v="US Air Force                                  Brevard County"/>
    <s v="US Air Force"/>
    <m/>
    <m/>
    <m/>
    <n v="0"/>
    <n v="1"/>
    <n v="1.6765508278235399"/>
    <n v="0.23174067677629001"/>
    <n v="858.13263292323597"/>
    <m/>
    <n v="-1"/>
    <n v="-1"/>
    <n v="-1"/>
    <n v="-1"/>
    <n v="0"/>
    <m/>
    <m/>
    <s v="Banana River B"/>
    <n v="-1"/>
    <m/>
    <m/>
    <n v="641"/>
    <x v="6"/>
    <s v="Golf Course Pond Reuse"/>
    <x v="0"/>
    <m/>
    <n v="171.268334430967"/>
    <n v="0.69597131619999997"/>
  </r>
  <r>
    <n v="1200000"/>
    <n v="2500000"/>
    <n v="2500000"/>
    <x v="0"/>
    <x v="1"/>
    <s v="BR3-5, BR-7"/>
    <s v="62-304.520 (10), F.A.C."/>
    <n v="0.59"/>
    <n v="0.64"/>
    <s v="Natural Lands"/>
    <n v="0.23705946000378"/>
    <n v="2254.06785074257"/>
    <n v="4.4038172843509198"/>
    <n v="0.60871616949393004"/>
    <n v="1.04396654738357"/>
    <n v="0.1443019264358"/>
    <n v="534.34810750892996"/>
    <n v="5100"/>
    <s v="Streams and waterways"/>
    <n v="5100"/>
    <s v="US Air Force                                  Brevard County"/>
    <s v="US Air Force"/>
    <m/>
    <m/>
    <s v="Natural Lands"/>
    <n v="0"/>
    <n v="1"/>
    <n v="1.04396654738357"/>
    <n v="0.1443019264358"/>
    <n v="534.34810750892996"/>
    <m/>
    <n v="-1"/>
    <n v="-1"/>
    <n v="-1"/>
    <n v="-1"/>
    <n v="0"/>
    <m/>
    <m/>
    <s v="Banana River B"/>
    <n v="-1"/>
    <m/>
    <m/>
    <n v="641"/>
    <x v="6"/>
    <s v="Golf Course Pond Reuse"/>
    <x v="0"/>
    <m/>
    <n v="138.06909248730901"/>
    <n v="0.43337235000000002"/>
  </r>
  <r>
    <n v="1200000"/>
    <n v="2500000"/>
    <n v="2500000"/>
    <x v="0"/>
    <x v="1"/>
    <s v="BR3-5, BR-7"/>
    <s v="62-304.520 (10), F.A.C."/>
    <n v="0.59"/>
    <n v="0.64"/>
    <s v="US Air Force"/>
    <n v="0.61776345387502996"/>
    <n v="3839.7279144070299"/>
    <n v="7.20077630347821"/>
    <n v="1.0132699419889299"/>
    <n v="4.44837643981821"/>
    <n v="0.62596113907083994"/>
    <n v="2372.04357834447"/>
    <n v="1460"/>
    <s v="Oil and Gas Storage(except industrial use or manufacturing)"/>
    <n v="1460"/>
    <s v="US Air Force                                  Brevard County"/>
    <s v="US Air Force"/>
    <m/>
    <m/>
    <m/>
    <n v="0"/>
    <n v="1"/>
    <n v="4.44837643981821"/>
    <n v="0.62596113907083994"/>
    <n v="2372.04357834447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3352699"/>
    <n v="1.9237985226000001"/>
  </r>
  <r>
    <n v="1200000"/>
    <n v="2500000"/>
    <n v="2500000"/>
    <x v="0"/>
    <x v="1"/>
    <s v="BR3-5, BR-7"/>
    <s v="62-304.520 (10), F.A.C."/>
    <n v="0.59"/>
    <n v="0.64"/>
    <s v="US Air Force"/>
    <n v="0.61582394396134998"/>
    <n v="3756.8854986309998"/>
    <n v="7.3398306686469796"/>
    <n v="1.01372791782561"/>
    <n v="4.5200434703746497"/>
    <n v="0.62427792445909003"/>
    <n v="2313.5800447781398"/>
    <n v="1820"/>
    <s v="Golf Course"/>
    <n v="1820"/>
    <s v="US Air Force                                  Brevard County"/>
    <s v="US Air Force"/>
    <m/>
    <m/>
    <m/>
    <n v="0"/>
    <n v="1"/>
    <n v="4.5200434703746497"/>
    <n v="0.62427792445909003"/>
    <n v="2313.5800447781398"/>
    <m/>
    <n v="-1"/>
    <n v="-1"/>
    <n v="-1"/>
    <n v="-1"/>
    <n v="0"/>
    <m/>
    <m/>
    <s v="Banana River B"/>
    <n v="-1"/>
    <m/>
    <m/>
    <n v="641"/>
    <x v="6"/>
    <s v="Golf Course Pond Reuse"/>
    <x v="0"/>
    <m/>
    <n v="197.68718701466199"/>
    <n v="1.8763828425"/>
  </r>
  <r>
    <n v="1200000"/>
    <n v="2500000"/>
    <n v="2500000"/>
    <x v="0"/>
    <x v="1"/>
    <s v="BR3-5, BR-7"/>
    <s v="62-304.520 (10), F.A.C."/>
    <n v="0.59"/>
    <n v="0.64"/>
    <s v="Natural Lands"/>
    <n v="1.93950970656E-3"/>
    <n v="3756.8854986309998"/>
    <n v="7.3398306686469796"/>
    <n v="1.01372791782561"/>
    <n v="1.423567282637E-2"/>
    <n v="1.96613513643E-3"/>
    <n v="7.2865158910406098"/>
    <n v="5100"/>
    <s v="Streams and waterways"/>
    <n v="5100"/>
    <s v="US Air Force                                  Brevard County"/>
    <s v="US Air Force"/>
    <m/>
    <m/>
    <s v="Natural Lands"/>
    <n v="0"/>
    <n v="1"/>
    <n v="1.423567282637E-2"/>
    <n v="1.96613513643E-3"/>
    <n v="7.2865158910424501"/>
    <m/>
    <n v="-1"/>
    <n v="-1"/>
    <n v="-1"/>
    <n v="-1"/>
    <n v="0"/>
    <m/>
    <m/>
    <s v="Banana River B"/>
    <n v="-1"/>
    <m/>
    <m/>
    <n v="641"/>
    <x v="6"/>
    <s v="Golf Course Pond Reuse"/>
    <x v="0"/>
    <m/>
    <n v="13.574668357663599"/>
    <n v="5.9095830000000004E-3"/>
  </r>
  <r>
    <n v="1200000"/>
    <n v="2500000"/>
    <n v="2500000"/>
    <x v="0"/>
    <x v="1"/>
    <s v="BR3-5, BR-7"/>
    <s v="62-304.520 (10), F.A.C."/>
    <n v="0.59"/>
    <n v="0.64"/>
    <s v="US Air Force"/>
    <n v="0.617763453829"/>
    <n v="3846.54682286461"/>
    <n v="8.02368477988988"/>
    <n v="1.12690643895793"/>
    <n v="4.9567392220600102"/>
    <n v="0.69616161387279996"/>
    <n v="2376.2560506078298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9567392220600102"/>
    <n v="0.69616161387279996"/>
    <n v="2376.2560506078298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26077"/>
    <n v="1.927214964"/>
  </r>
  <r>
    <n v="1200000"/>
    <n v="2500000"/>
    <n v="2500000"/>
    <x v="0"/>
    <x v="1"/>
    <s v="BR3-5, BR-7"/>
    <s v="62-304.520 (10), F.A.C."/>
    <n v="0.59"/>
    <n v="0.64"/>
    <s v="US Air Force"/>
    <n v="0.46545876060875002"/>
    <n v="3839.35605294264"/>
    <n v="7.9780551152346799"/>
    <n v="1.1106742272024399"/>
    <n v="3.7134556460054302"/>
    <n v="0.51697304923373"/>
    <n v="1787.06190993838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3.7134556460054302"/>
    <n v="0.51697304923373"/>
    <n v="1787.06190993838"/>
    <m/>
    <n v="-1"/>
    <n v="-1"/>
    <n v="-1"/>
    <n v="-1"/>
    <n v="0"/>
    <m/>
    <m/>
    <s v="Banana River B"/>
    <n v="-1"/>
    <m/>
    <m/>
    <n v="641"/>
    <x v="6"/>
    <s v="Golf Course Pond Reuse"/>
    <x v="0"/>
    <m/>
    <n v="179.59547238232599"/>
    <n v="1.4493608353"/>
  </r>
  <r>
    <n v="1200000"/>
    <n v="2500000"/>
    <n v="2500000"/>
    <x v="0"/>
    <x v="1"/>
    <s v="BR3-5, BR-7"/>
    <s v="62-304.520 (10), F.A.C."/>
    <n v="0.59"/>
    <n v="0.64"/>
    <s v="US Air Force"/>
    <n v="0.61776345375996"/>
    <n v="3773.4421988824201"/>
    <n v="7.37217669088718"/>
    <n v="1.01818596092824"/>
    <n v="4.5542613342911897"/>
    <n v="0.62899807579293998"/>
    <n v="2331.0946853452101"/>
    <n v="1820"/>
    <s v="Golf Course"/>
    <n v="1820"/>
    <s v="US Air Force                                  Brevard County"/>
    <s v="US Air Force"/>
    <m/>
    <m/>
    <m/>
    <n v="0"/>
    <n v="1"/>
    <n v="4.5542613342911897"/>
    <n v="0.62899807579293998"/>
    <n v="2331.0946853452101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490099"/>
    <n v="1.8905877416000001"/>
  </r>
  <r>
    <n v="1200000"/>
    <n v="2500000"/>
    <n v="2500000"/>
    <x v="0"/>
    <x v="1"/>
    <s v="BR3-5, BR-7"/>
    <s v="62-304.520 (10), F.A.C."/>
    <n v="0.59"/>
    <n v="0.64"/>
    <s v="US Air Force"/>
    <n v="0.58677163440945002"/>
    <n v="3811.9619314595898"/>
    <n v="7.8516372333531796"/>
    <n v="1.10369290065948"/>
    <n v="4.6071180122047499"/>
    <n v="0.64761568720606999"/>
    <n v="2236.7511328291498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6071180122047499"/>
    <n v="0.64761568720606999"/>
    <n v="2236.7511328291498"/>
    <m/>
    <n v="-1"/>
    <n v="-1"/>
    <n v="-1"/>
    <n v="-1"/>
    <n v="0"/>
    <m/>
    <m/>
    <s v="Banana River B"/>
    <n v="-1"/>
    <m/>
    <m/>
    <n v="641"/>
    <x v="6"/>
    <s v="Golf Course Pond Reuse"/>
    <x v="0"/>
    <m/>
    <n v="194.18587310674101"/>
    <n v="1.8140722894000001"/>
  </r>
  <r>
    <n v="1200000"/>
    <n v="2500000"/>
    <n v="2500000"/>
    <x v="0"/>
    <x v="1"/>
    <s v="BR3-5, BR-7"/>
    <s v="62-304.520 (10), F.A.C."/>
    <n v="0.59"/>
    <n v="0.64"/>
    <s v="Natural Lands"/>
    <n v="3.0991819189420001E-2"/>
    <n v="3811.9619314595898"/>
    <n v="7.8516372333531796"/>
    <n v="1.10369290065948"/>
    <n v="0.24333652147700999"/>
    <n v="3.4205450817879998E-2"/>
    <n v="118.139634936755"/>
    <n v="3100"/>
    <s v="Herbaceous Dry Prairie"/>
    <n v="3100"/>
    <s v="US Air Force                                  Brevard County"/>
    <s v="US Air Force"/>
    <m/>
    <m/>
    <s v="Natural Lands"/>
    <n v="0"/>
    <n v="1"/>
    <n v="0.24333652147700999"/>
    <n v="3.4205450817879998E-2"/>
    <n v="118.13963493675401"/>
    <m/>
    <n v="-1"/>
    <n v="-1"/>
    <n v="-1"/>
    <n v="-1"/>
    <n v="0"/>
    <m/>
    <m/>
    <s v="Banana River B"/>
    <n v="-1"/>
    <m/>
    <m/>
    <n v="641"/>
    <x v="6"/>
    <s v="Golf Course Pond Reuse"/>
    <x v="0"/>
    <m/>
    <n v="95.462361273044195"/>
    <n v="9.5814789100000006E-2"/>
  </r>
  <r>
    <n v="1200000"/>
    <n v="2500000"/>
    <n v="2500000"/>
    <x v="0"/>
    <x v="1"/>
    <s v="BR3-5, BR-7"/>
    <s v="62-304.520 (10), F.A.C."/>
    <n v="0.59"/>
    <n v="0.64"/>
    <s v="US Air Force"/>
    <n v="3.8084008345699999E-3"/>
    <n v="3922.4839239031899"/>
    <n v="10.3217705310936"/>
    <n v="1.37277015834065"/>
    <n v="3.9309439504860003E-2"/>
    <n v="5.2280590166900003E-3"/>
    <n v="14.938391049384199"/>
    <n v="1820"/>
    <s v="Golf Course"/>
    <n v="1820"/>
    <s v="US Air Force                                  Brevard County"/>
    <s v="US Air Force"/>
    <m/>
    <m/>
    <m/>
    <n v="0"/>
    <n v="1"/>
    <n v="3.9309439504860003E-2"/>
    <n v="5.2280590166900003E-3"/>
    <n v="14.938391049383601"/>
    <m/>
    <n v="-1"/>
    <n v="-1"/>
    <n v="-1"/>
    <n v="-1"/>
    <n v="0"/>
    <m/>
    <m/>
    <s v="Banana River B"/>
    <n v="-1"/>
    <m/>
    <m/>
    <n v="641"/>
    <x v="6"/>
    <s v="Golf Course Pond Reuse"/>
    <x v="0"/>
    <m/>
    <n v="20.896130999815998"/>
    <n v="1.21154834E-2"/>
  </r>
  <r>
    <n v="1200000"/>
    <n v="2500000"/>
    <n v="2500000"/>
    <x v="0"/>
    <x v="1"/>
    <s v="BR3-5, BR-7"/>
    <s v="62-304.520 (10), F.A.C."/>
    <n v="0.59"/>
    <n v="0.64"/>
    <s v="US Air Force"/>
    <n v="6.0314232613549998E-2"/>
    <n v="3922.4839239031899"/>
    <n v="10.3217705310936"/>
    <n v="1.37277015834065"/>
    <n v="0.62254966879610996"/>
    <n v="8.2797578655099999E-2"/>
    <n v="236.58160780922299"/>
    <n v="1400"/>
    <s v="Commercial and Services"/>
    <n v="1400"/>
    <s v="US Air Force                                  Brevard County"/>
    <s v="US Air Force"/>
    <m/>
    <m/>
    <m/>
    <n v="0"/>
    <n v="1"/>
    <n v="0.62254966879610996"/>
    <n v="8.2797578655099999E-2"/>
    <n v="2408.22882509899"/>
    <m/>
    <n v="-1"/>
    <n v="-1"/>
    <n v="-1"/>
    <n v="-1"/>
    <n v="0"/>
    <m/>
    <m/>
    <s v="Banana River B"/>
    <n v="-1"/>
    <m/>
    <m/>
    <n v="641"/>
    <x v="6"/>
    <s v="Golf Course Pond Reuse"/>
    <x v="0"/>
    <m/>
    <n v="83.5862610895134"/>
    <n v="1.9531458436"/>
  </r>
  <r>
    <n v="1200000"/>
    <n v="2500000"/>
    <n v="2500000"/>
    <x v="0"/>
    <x v="1"/>
    <s v="BR3-5, BR-7"/>
    <s v="62-304.520 (10), F.A.C."/>
    <n v="0.59"/>
    <n v="0.64"/>
    <s v="US Air Force"/>
    <n v="0.53012781446090995"/>
    <n v="3445.2415240861201"/>
    <n v="6.7309715529493799"/>
    <n v="0.92963646215369999"/>
    <n v="3.56827523856367"/>
    <n v="0.49282614592472002"/>
    <n v="1826.4183594537801"/>
    <n v="1820"/>
    <s v="Golf Course"/>
    <n v="1820"/>
    <s v="US Air Force                                  Brevard County"/>
    <s v="US Air Force"/>
    <m/>
    <m/>
    <m/>
    <n v="0"/>
    <n v="1"/>
    <n v="3.56827523856367"/>
    <n v="0.49282614592472002"/>
    <n v="1949.1047579317501"/>
    <m/>
    <n v="-1"/>
    <n v="-1"/>
    <n v="-1"/>
    <n v="-1"/>
    <n v="0"/>
    <m/>
    <m/>
    <s v="Banana River B"/>
    <n v="-1"/>
    <m/>
    <m/>
    <n v="641"/>
    <x v="6"/>
    <s v="Golf Course Pond Reuse"/>
    <x v="0"/>
    <m/>
    <n v="187.34047003085601"/>
    <n v="1.5807824476000001"/>
  </r>
  <r>
    <n v="1200000"/>
    <n v="2500000"/>
    <n v="2500000"/>
    <x v="0"/>
    <x v="1"/>
    <s v="BR3-5, BR-7"/>
    <s v="62-304.520 (10), F.A.C."/>
    <n v="0.59"/>
    <n v="0.64"/>
    <s v="Natural Lands"/>
    <n v="5.20252477921E-2"/>
    <n v="3445.2415240861201"/>
    <n v="6.7309715529493799"/>
    <n v="0.92963646215369999"/>
    <n v="0.35018046292375998"/>
    <n v="4.8364567300109997E-2"/>
    <n v="179.239543994212"/>
    <n v="5100"/>
    <s v="Streams and waterways"/>
    <n v="5100"/>
    <s v="US Air Force                                  Brevard County"/>
    <s v="US Air Force"/>
    <m/>
    <m/>
    <s v="Natural Lands"/>
    <n v="0"/>
    <n v="1"/>
    <n v="0.35018046292375998"/>
    <n v="4.8364567300109997E-2"/>
    <n v="179.239543994211"/>
    <m/>
    <n v="-1"/>
    <n v="-1"/>
    <n v="-1"/>
    <n v="-1"/>
    <n v="0"/>
    <m/>
    <m/>
    <s v="Banana River B"/>
    <n v="-1"/>
    <m/>
    <m/>
    <n v="641"/>
    <x v="6"/>
    <s v="Golf Course Pond Reuse"/>
    <x v="0"/>
    <m/>
    <n v="64.389493639796996"/>
    <n v="0.1453686488"/>
  </r>
  <r>
    <n v="1200000"/>
    <n v="2500000"/>
    <n v="2500000"/>
    <x v="0"/>
    <x v="1"/>
    <s v="BR3-5, BR-7"/>
    <s v="62-304.520 (10), F.A.C."/>
    <n v="0.59"/>
    <n v="0.64"/>
    <s v="US Air Force"/>
    <n v="0.61776345373694996"/>
    <n v="3769.3627535831301"/>
    <n v="7.3642073771311303"/>
    <n v="1.0170933355571099"/>
    <n v="4.5493381833316802"/>
    <n v="0.62832309174659995"/>
    <n v="2328.5745530409499"/>
    <n v="1820"/>
    <s v="Golf Course"/>
    <n v="1820"/>
    <s v="US Air Force                                  Brevard County"/>
    <s v="US Air Force"/>
    <m/>
    <m/>
    <m/>
    <n v="0"/>
    <n v="1"/>
    <n v="4.5493381833316802"/>
    <n v="0.62832309174659995"/>
    <n v="2328.5745530409499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117499"/>
    <n v="1.8885438386"/>
  </r>
  <r>
    <n v="1200000"/>
    <n v="2500000"/>
    <n v="2500000"/>
    <x v="0"/>
    <x v="1"/>
    <s v="BR3-5, BR-7"/>
    <s v="62-304.520 (10), F.A.C."/>
    <n v="0.59"/>
    <n v="0.64"/>
    <s v="US Air Force"/>
    <n v="0.61776345375996"/>
    <n v="3754.9871481536602"/>
    <n v="7.33787850667425"/>
    <n v="1.0335750352917501"/>
    <n v="4.5330731695541102"/>
    <n v="0.63850488352191004"/>
    <n v="2319.6938294676902"/>
    <n v="1820"/>
    <s v="Golf Course"/>
    <n v="1820"/>
    <s v="US Air Force                                  Brevard County"/>
    <s v="US Air Force"/>
    <m/>
    <m/>
    <m/>
    <n v="0"/>
    <n v="1"/>
    <n v="4.5330731695541102"/>
    <n v="0.63850488352191004"/>
    <n v="2319.6938294676902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490099"/>
    <n v="1.8813413053000001"/>
  </r>
  <r>
    <n v="1200000"/>
    <n v="2500000"/>
    <n v="2500000"/>
    <x v="0"/>
    <x v="1"/>
    <s v="BR3-5, BR-7"/>
    <s v="62-304.520 (10), F.A.C."/>
    <n v="0.59"/>
    <n v="0.64"/>
    <s v="US Air Force"/>
    <n v="9.9477695830520005E-2"/>
    <n v="3380.4280180393298"/>
    <n v="7.5853246414095601"/>
    <n v="0.92708153060634002"/>
    <n v="0.75457061745395004"/>
    <n v="9.2223934511760003E-2"/>
    <n v="336.27719015551401"/>
    <n v="8140"/>
    <s v="Roads and Highways"/>
    <n v="8140"/>
    <s v="US Air Force                                  Brevard County"/>
    <s v="US Air Force"/>
    <m/>
    <m/>
    <m/>
    <n v="0"/>
    <n v="1"/>
    <n v="0.75457061745395004"/>
    <n v="9.2223934511760003E-2"/>
    <n v="714.75119559350298"/>
    <m/>
    <n v="-1"/>
    <n v="-1"/>
    <n v="-1"/>
    <n v="-1"/>
    <n v="0"/>
    <m/>
    <m/>
    <s v="Banana River B"/>
    <n v="-1"/>
    <m/>
    <m/>
    <n v="641"/>
    <x v="6"/>
    <s v="Golf Course Pond Reuse"/>
    <x v="0"/>
    <m/>
    <n v="112.921909456688"/>
    <n v="0.57968466799999996"/>
  </r>
  <r>
    <n v="1200000"/>
    <n v="2500000"/>
    <n v="2500000"/>
    <x v="0"/>
    <x v="1"/>
    <s v="BR3-5, BR-7"/>
    <s v="62-304.520 (10), F.A.C."/>
    <n v="0.59"/>
    <n v="0.64"/>
    <s v="US Air Force"/>
    <n v="0.34002553670696001"/>
    <n v="1985.4567985977201"/>
    <n v="3.8789950010851801"/>
    <n v="0.53581186082957"/>
    <n v="1.3189573571276201"/>
    <n v="0.18218971555253"/>
    <n v="675.10601355168296"/>
    <n v="1820"/>
    <s v="Golf Course"/>
    <n v="1820"/>
    <s v="US Air Force                                  Brevard County"/>
    <s v="US Air Force"/>
    <m/>
    <m/>
    <m/>
    <n v="0"/>
    <n v="1"/>
    <n v="1.3189573571276201"/>
    <n v="0.18218971555253"/>
    <n v="675.10601355168296"/>
    <m/>
    <n v="-1"/>
    <n v="-1"/>
    <n v="-1"/>
    <n v="-1"/>
    <n v="0"/>
    <m/>
    <m/>
    <s v="Banana River B"/>
    <n v="-1"/>
    <m/>
    <m/>
    <n v="641"/>
    <x v="6"/>
    <s v="Golf Course Pond Reuse"/>
    <x v="0"/>
    <m/>
    <n v="156.294728820508"/>
    <n v="0.54753123560000005"/>
  </r>
  <r>
    <n v="1200000"/>
    <n v="2500000"/>
    <n v="2500000"/>
    <x v="0"/>
    <x v="1"/>
    <s v="BR3-5, BR-7"/>
    <s v="62-304.520 (10), F.A.C."/>
    <n v="0.59"/>
    <n v="0.64"/>
    <s v="Natural Lands"/>
    <n v="0.27773791707600998"/>
    <n v="1985.4567985977201"/>
    <n v="3.8789950010851801"/>
    <n v="0.53581186082957"/>
    <n v="1.0773439919496699"/>
    <n v="0.14881527017143001"/>
    <n v="551.43663568694603"/>
    <n v="5100"/>
    <s v="Streams and waterways"/>
    <n v="5100"/>
    <s v="US Air Force                                  Brevard County"/>
    <s v="US Air Force"/>
    <m/>
    <m/>
    <s v="Natural Lands"/>
    <n v="0"/>
    <n v="1"/>
    <n v="1.0773439919496699"/>
    <n v="0.14881527017143001"/>
    <n v="551.43663568694603"/>
    <m/>
    <n v="-1"/>
    <n v="-1"/>
    <n v="-1"/>
    <n v="-1"/>
    <n v="0"/>
    <m/>
    <m/>
    <s v="Banana River B"/>
    <n v="-1"/>
    <m/>
    <m/>
    <n v="641"/>
    <x v="6"/>
    <s v="Golf Course Pond Reuse"/>
    <x v="0"/>
    <m/>
    <n v="144.05293056864099"/>
    <n v="0.44723165910000001"/>
  </r>
  <r>
    <n v="1200000"/>
    <n v="2500000"/>
    <n v="2500000"/>
    <x v="0"/>
    <x v="1"/>
    <s v="BR3-5, BR-7"/>
    <s v="62-304.520 (10), F.A.C."/>
    <n v="0.59"/>
    <n v="0.64"/>
    <s v="US Air Force"/>
    <n v="0.61776345366790997"/>
    <n v="3762.03000154744"/>
    <n v="7.3507437917052201"/>
    <n v="1.0251100689103401"/>
    <n v="4.5410208717917904"/>
    <n v="0.63327553655979996"/>
    <n v="2324.04464655825"/>
    <n v="1820"/>
    <s v="Golf Course"/>
    <n v="1820"/>
    <s v="US Air Force                                  Brevard County"/>
    <s v="US Air Force"/>
    <m/>
    <m/>
    <m/>
    <n v="0"/>
    <n v="1"/>
    <n v="4.5410208717917904"/>
    <n v="0.63327553655979996"/>
    <n v="2324.04464655825"/>
    <m/>
    <n v="-1"/>
    <n v="-1"/>
    <n v="-1"/>
    <n v="-1"/>
    <n v="0"/>
    <m/>
    <m/>
    <s v="Banana River B"/>
    <n v="-1"/>
    <m/>
    <m/>
    <n v="641"/>
    <x v="6"/>
    <s v="Golf Course Pond Reuse"/>
    <x v="0"/>
    <m/>
    <n v="200"/>
    <n v="1.8848699485"/>
  </r>
  <r>
    <n v="1200000"/>
    <n v="2500000"/>
    <n v="2500000"/>
    <x v="0"/>
    <x v="1"/>
    <s v="BR3-5, BR-7"/>
    <s v="62-304.520 (10), F.A.C."/>
    <n v="0.59"/>
    <n v="0.64"/>
    <s v="US Air Force"/>
    <n v="0.61776345362188001"/>
    <n v="3773.8701712051502"/>
    <n v="7.3730128030149498"/>
    <n v="1.01830123531919"/>
    <n v="4.5547778527888996"/>
    <n v="0.62906928795821004"/>
    <n v="2331.35907048431"/>
    <n v="1820"/>
    <s v="Golf Course"/>
    <n v="1820"/>
    <s v="US Air Force                                  Brevard County"/>
    <s v="US Air Force"/>
    <m/>
    <m/>
    <m/>
    <n v="0"/>
    <n v="1"/>
    <n v="4.5547778527888996"/>
    <n v="0.62906928795821004"/>
    <n v="2331.35907048431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9254899"/>
    <n v="1.8908021658"/>
  </r>
  <r>
    <n v="1200000"/>
    <n v="2500000"/>
    <n v="2500000"/>
    <x v="0"/>
    <x v="1"/>
    <s v="BR3-5, BR-7"/>
    <s v="62-304.520 (10), F.A.C."/>
    <n v="0.59"/>
    <n v="0.64"/>
    <s v="US Air Force"/>
    <n v="0.61776345348380002"/>
    <n v="3774.6344086374002"/>
    <n v="7.3745058611188101"/>
    <n v="1.01850706539681"/>
    <n v="4.5557002085013201"/>
    <n v="0.62919644211718995"/>
    <n v="2331.8311879186399"/>
    <n v="1820"/>
    <s v="Golf Course"/>
    <n v="1820"/>
    <s v="US Air Force                                  Brevard County"/>
    <s v="US Air Force"/>
    <m/>
    <m/>
    <m/>
    <n v="0"/>
    <n v="1"/>
    <n v="4.5557002085013201"/>
    <n v="0.62919644211718995"/>
    <n v="2331.8311879186399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70197"/>
    <n v="1.8911850671999999"/>
  </r>
  <r>
    <n v="1200000"/>
    <n v="2500000"/>
    <n v="2500000"/>
    <x v="0"/>
    <x v="1"/>
    <s v="BR3-5, BR-7"/>
    <s v="62-304.520 (10), F.A.C."/>
    <n v="0.59"/>
    <n v="0.64"/>
    <s v="Natural Lands"/>
    <n v="0.14453497540082"/>
    <n v="2900.0573006008799"/>
    <n v="5.4353447189212201"/>
    <n v="0.76508778784706"/>
    <n v="0.78559741524429005"/>
    <n v="0.11058194459593999"/>
    <n v="419.15971060333999"/>
    <n v="5100"/>
    <s v="Streams and waterways"/>
    <n v="5100"/>
    <s v="US Air Force                                  Brevard County"/>
    <s v="US Air Force"/>
    <m/>
    <m/>
    <s v="Natural Lands"/>
    <n v="0"/>
    <n v="1"/>
    <n v="0.78559741524429005"/>
    <n v="0.11058194459593999"/>
    <n v="419.15971060333999"/>
    <m/>
    <n v="-1"/>
    <n v="-1"/>
    <n v="-1"/>
    <n v="-1"/>
    <n v="0"/>
    <m/>
    <m/>
    <s v="Banana River B"/>
    <n v="-1"/>
    <m/>
    <m/>
    <n v="641"/>
    <x v="6"/>
    <s v="Golf Course Pond Reuse"/>
    <x v="0"/>
    <m/>
    <n v="142.15420135368501"/>
    <n v="0.33995110350000002"/>
  </r>
  <r>
    <n v="1200000"/>
    <n v="2500000"/>
    <n v="2500000"/>
    <x v="0"/>
    <x v="1"/>
    <s v="BR3-5, BR-7"/>
    <s v="62-304.520 (10), F.A.C."/>
    <n v="0.59"/>
    <n v="0.64"/>
    <s v="US Air Force"/>
    <n v="0.47322847822105002"/>
    <n v="2900.0573006008799"/>
    <n v="5.4353447189212201"/>
    <n v="0.76508778784706"/>
    <n v="2.5721599099419499"/>
    <n v="0.36206132954838"/>
    <n v="1372.3897031172201"/>
    <n v="1460"/>
    <s v="Oil and Gas Storage(except industrial use or manufacturing)"/>
    <n v="1460"/>
    <s v="US Air Force                                  Brevard County"/>
    <s v="US Air Force"/>
    <m/>
    <m/>
    <m/>
    <n v="0"/>
    <n v="1"/>
    <n v="2.5721599099419499"/>
    <n v="0.36206132954838"/>
    <n v="1372.3897031172201"/>
    <m/>
    <n v="-1"/>
    <n v="-1"/>
    <n v="-1"/>
    <n v="-1"/>
    <n v="0"/>
    <m/>
    <m/>
    <s v="Banana River B"/>
    <n v="-1"/>
    <m/>
    <m/>
    <n v="641"/>
    <x v="6"/>
    <s v="Golf Course Pond Reuse"/>
    <x v="0"/>
    <m/>
    <n v="285.59356344004101"/>
    <n v="1.1130492320000001"/>
  </r>
  <r>
    <n v="1200000"/>
    <n v="2500000"/>
    <n v="2500000"/>
    <x v="0"/>
    <x v="1"/>
    <s v="BR3-5, BR-7"/>
    <s v="62-304.520 (10), F.A.C."/>
    <n v="0.59"/>
    <n v="0.64"/>
    <s v="US Air Force"/>
    <n v="0.23280269861229"/>
    <n v="3862.0782518524602"/>
    <n v="9.0264146890691599"/>
    <n v="1.2191075149875801"/>
    <n v="2.1013736984089402"/>
    <n v="0.28381151938763"/>
    <n v="899.10223928309995"/>
    <n v="1820"/>
    <s v="Golf Course"/>
    <n v="1820"/>
    <s v="US Air Force                                  Brevard County"/>
    <s v="US Air Force"/>
    <m/>
    <m/>
    <m/>
    <n v="0"/>
    <n v="1"/>
    <n v="2.1013736984089402"/>
    <n v="0.28381151938763"/>
    <n v="899.10223928309995"/>
    <m/>
    <n v="-1"/>
    <n v="-1"/>
    <n v="-1"/>
    <n v="-1"/>
    <n v="0"/>
    <m/>
    <m/>
    <s v="Banana River B"/>
    <n v="-1"/>
    <m/>
    <m/>
    <n v="641"/>
    <x v="6"/>
    <s v="Golf Course Pond Reuse"/>
    <x v="0"/>
    <m/>
    <n v="142.84644858054199"/>
    <n v="0.72919889640000002"/>
  </r>
  <r>
    <n v="1200000"/>
    <n v="2500000"/>
    <n v="2500000"/>
    <x v="0"/>
    <x v="1"/>
    <s v="BR3-5, BR-7"/>
    <s v="62-304.520 (10), F.A.C."/>
    <n v="0.59"/>
    <n v="0.64"/>
    <s v="US Air Force"/>
    <n v="0.16136469636361001"/>
    <n v="3862.0782518524602"/>
    <n v="9.0264146890691599"/>
    <n v="1.2191075149875801"/>
    <n v="1.45654466555372"/>
    <n v="0.19672091399057001"/>
    <n v="623.20308444269301"/>
    <n v="1400"/>
    <s v="Commercial and Services"/>
    <n v="1400"/>
    <s v="US Air Force                                  Brevard County"/>
    <s v="US Air Force"/>
    <m/>
    <m/>
    <m/>
    <n v="0"/>
    <n v="1"/>
    <n v="1.45654466555372"/>
    <n v="0.19672091399057001"/>
    <n v="1486.7485584060501"/>
    <m/>
    <n v="-1"/>
    <n v="-1"/>
    <n v="-1"/>
    <n v="-1"/>
    <n v="0"/>
    <m/>
    <m/>
    <s v="Banana River B"/>
    <n v="-1"/>
    <m/>
    <m/>
    <n v="641"/>
    <x v="6"/>
    <s v="Golf Course Pond Reuse"/>
    <x v="0"/>
    <m/>
    <n v="135.87492227983"/>
    <n v="1.2057976954"/>
  </r>
  <r>
    <n v="1200000"/>
    <n v="2500000"/>
    <n v="2500000"/>
    <x v="0"/>
    <x v="1"/>
    <s v="BR3-5, BR-7"/>
    <s v="62-304.520 (10), F.A.C."/>
    <n v="0.59"/>
    <n v="0.64"/>
    <s v="US Air Force"/>
    <n v="0.61776345387502996"/>
    <n v="3767.2794313090099"/>
    <n v="7.3606800234530398"/>
    <n v="1.0228225881550399"/>
    <n v="4.5471591141573198"/>
    <n v="0.63186241476006"/>
    <n v="2327.2875531978302"/>
    <n v="1820"/>
    <s v="Golf Course"/>
    <n v="1820"/>
    <s v="US Air Force                                  Brevard County"/>
    <s v="US Air Force"/>
    <m/>
    <m/>
    <m/>
    <n v="0"/>
    <n v="1"/>
    <n v="4.5471591141573198"/>
    <n v="0.63186241476006"/>
    <n v="2327.2875531978302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3352699"/>
    <n v="1.8875000431"/>
  </r>
  <r>
    <n v="1200000"/>
    <n v="2500000"/>
    <n v="2500000"/>
    <x v="0"/>
    <x v="1"/>
    <s v="BR3-5, BR-7"/>
    <s v="62-304.520 (10), F.A.C."/>
    <n v="0.59"/>
    <n v="0.64"/>
    <s v="US Air Force"/>
    <n v="3.6316527345320003E-2"/>
    <n v="3832.8247696451499"/>
    <n v="7.5425708785239696"/>
    <n v="1.0709602221794201"/>
    <n v="0.27391998156394998"/>
    <n v="3.8893556194529999E-2"/>
    <n v="139.19488555664901"/>
    <n v="8140"/>
    <s v="Roads and Highways"/>
    <n v="8140"/>
    <s v="US Air Force                                  Brevard County"/>
    <s v="US Air Force"/>
    <m/>
    <m/>
    <m/>
    <n v="0"/>
    <n v="1"/>
    <n v="0.27391998156394998"/>
    <n v="3.8893556194529999E-2"/>
    <n v="139.194885556651"/>
    <m/>
    <n v="-1"/>
    <n v="-1"/>
    <n v="-1"/>
    <n v="-1"/>
    <n v="0"/>
    <m/>
    <m/>
    <s v="Banana River B"/>
    <n v="-1"/>
    <m/>
    <m/>
    <n v="641"/>
    <x v="6"/>
    <s v="Golf Course Pond Reuse"/>
    <x v="0"/>
    <m/>
    <n v="106.099789817445"/>
    <n v="0.1128912292"/>
  </r>
  <r>
    <n v="1200000"/>
    <n v="2500000"/>
    <n v="2500000"/>
    <x v="0"/>
    <x v="1"/>
    <s v="BR3-5, BR-7"/>
    <s v="62-304.520 (10), F.A.C."/>
    <n v="0.59"/>
    <n v="0.64"/>
    <s v="FDOT District 5"/>
    <n v="4.8968199558000001E-4"/>
    <n v="3832.8247696451499"/>
    <n v="7.5425708785239696"/>
    <n v="1.0709602221794201"/>
    <n v="3.6934611595899999E-3"/>
    <n v="5.2442993878E-4"/>
    <n v="1.8768652819082901"/>
    <n v="8140"/>
    <s v="Roads and Highways"/>
    <n v="8140"/>
    <s v="FDOT District 5          US Air Force                                  Brevard County"/>
    <s v="FDOT District 5"/>
    <m/>
    <m/>
    <m/>
    <n v="0"/>
    <n v="1"/>
    <n v="3.6934611595899999E-3"/>
    <n v="5.2442993878E-4"/>
    <n v="1.87686528190948"/>
    <m/>
    <n v="-1"/>
    <n v="-1"/>
    <n v="-1"/>
    <n v="-1"/>
    <n v="0"/>
    <m/>
    <m/>
    <s v="Banana River B"/>
    <n v="-1"/>
    <m/>
    <m/>
    <n v="641"/>
    <x v="6"/>
    <s v="Golf Course Pond Reuse"/>
    <x v="0"/>
    <m/>
    <n v="53.1497309021576"/>
    <n v="1.5221941E-3"/>
  </r>
  <r>
    <n v="1200000"/>
    <n v="2500000"/>
    <n v="2500000"/>
    <x v="0"/>
    <x v="1"/>
    <s v="BR3-5, BR-7"/>
    <s v="62-304.520 (10), F.A.C."/>
    <n v="0.59"/>
    <n v="0.64"/>
    <s v="US Air Force"/>
    <n v="5.3815464384209998E-2"/>
    <n v="3832.8247696451499"/>
    <n v="7.5425708785239696"/>
    <n v="1.0709602221794201"/>
    <n v="0.40590695447861003"/>
    <n v="5.7634221693600003E-2"/>
    <n v="206.26524488177199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0.40590695447861003"/>
    <n v="5.7634221693600003E-2"/>
    <n v="206.26524488177299"/>
    <m/>
    <n v="-1"/>
    <n v="-1"/>
    <n v="-1"/>
    <n v="-1"/>
    <n v="0"/>
    <m/>
    <m/>
    <s v="Banana River B"/>
    <n v="-1"/>
    <m/>
    <m/>
    <n v="641"/>
    <x v="6"/>
    <s v="Golf Course Pond Reuse"/>
    <x v="0"/>
    <m/>
    <n v="110.467405018037"/>
    <n v="0.16728730319999999"/>
  </r>
  <r>
    <n v="1200000"/>
    <n v="2500000"/>
    <n v="2500000"/>
    <x v="0"/>
    <x v="1"/>
    <s v="BR3-5, BR-7"/>
    <s v="62-304.520 (10), F.A.C."/>
    <n v="0.59"/>
    <n v="0.64"/>
    <s v="US Air Force"/>
    <n v="0.26548488349102001"/>
    <n v="3640.7798488107601"/>
    <n v="7.43163266329445"/>
    <n v="0.97827976403130001"/>
    <n v="1.9729861317628199"/>
    <n v="0.25971848917547002"/>
    <n v="966.57201397799599"/>
    <n v="8140"/>
    <s v="Roads and Highways"/>
    <n v="8140"/>
    <s v="US Air Force                                  Brevard County"/>
    <s v="US Air Force"/>
    <m/>
    <m/>
    <m/>
    <n v="0"/>
    <n v="1"/>
    <n v="1.9729861317628199"/>
    <n v="0.25971848917547002"/>
    <n v="1261.0797330963201"/>
    <m/>
    <n v="-1"/>
    <n v="-1"/>
    <n v="-1"/>
    <n v="-1"/>
    <n v="0"/>
    <m/>
    <m/>
    <s v="Banana River B"/>
    <n v="-1"/>
    <m/>
    <m/>
    <n v="641"/>
    <x v="6"/>
    <s v="Golf Course Pond Reuse"/>
    <x v="0"/>
    <m/>
    <n v="178.994328607146"/>
    <n v="1.0227735062000001"/>
  </r>
  <r>
    <n v="1200000"/>
    <n v="2500000"/>
    <n v="2500000"/>
    <x v="0"/>
    <x v="1"/>
    <s v="BR3-5, BR-7"/>
    <s v="62-304.520 (10), F.A.C."/>
    <n v="0.59"/>
    <n v="0.64"/>
    <s v="US Air Force"/>
    <n v="7.6039271934040004E-2"/>
    <n v="3640.7798488107601"/>
    <n v="7.43163266329445"/>
    <n v="0.97827976403130001"/>
    <n v="0.56509593699814997"/>
    <n v="7.4387681004739997E-2"/>
    <n v="276.84224897570101"/>
    <n v="1820"/>
    <s v="Golf Course"/>
    <n v="1820"/>
    <s v="US Air Force                                  Brevard County"/>
    <s v="US Air Force"/>
    <m/>
    <m/>
    <m/>
    <n v="0"/>
    <n v="1"/>
    <n v="0.56509593699814997"/>
    <n v="7.4387681004739997E-2"/>
    <n v="276.84224897570198"/>
    <m/>
    <n v="-1"/>
    <n v="-1"/>
    <n v="-1"/>
    <n v="-1"/>
    <n v="0"/>
    <m/>
    <m/>
    <s v="Banana River B"/>
    <n v="-1"/>
    <m/>
    <m/>
    <n v="641"/>
    <x v="6"/>
    <s v="Golf Course Pond Reuse"/>
    <x v="0"/>
    <m/>
    <n v="112.00985478607799"/>
    <n v="0.22452737140000001"/>
  </r>
  <r>
    <n v="1200000"/>
    <n v="2500000"/>
    <n v="2500000"/>
    <x v="0"/>
    <x v="1"/>
    <s v="BR3-5, BR-7"/>
    <s v="62-304.520 (10), F.A.C."/>
    <n v="0.59"/>
    <n v="0.64"/>
    <s v="Natural Lands"/>
    <n v="0.18167795149846"/>
    <n v="3640.7798488107601"/>
    <n v="7.43163266329445"/>
    <n v="0.97827976403130001"/>
    <n v="1.3501637985564101"/>
    <n v="0.1777318635216"/>
    <n v="661.44942478883002"/>
    <n v="3100"/>
    <s v="Herbaceous Dry Prairie"/>
    <n v="3100"/>
    <s v="US Air Force                                  Brevard County"/>
    <s v="US Air Force"/>
    <m/>
    <m/>
    <s v="Natural Lands"/>
    <n v="0"/>
    <n v="1"/>
    <n v="1.3501637985564101"/>
    <n v="0.1777318635216"/>
    <n v="661.44942478882604"/>
    <m/>
    <n v="-1"/>
    <n v="-1"/>
    <n v="-1"/>
    <n v="-1"/>
    <n v="0"/>
    <m/>
    <m/>
    <s v="Banana River B"/>
    <n v="-1"/>
    <m/>
    <m/>
    <n v="641"/>
    <x v="6"/>
    <s v="Golf Course Pond Reuse"/>
    <x v="0"/>
    <m/>
    <n v="108.314832150783"/>
    <n v="0.53645533239999998"/>
  </r>
  <r>
    <n v="1200000"/>
    <n v="2500000"/>
    <n v="2500000"/>
    <x v="0"/>
    <x v="1"/>
    <s v="BR3-5, BR-7"/>
    <s v="62-304.520 (10), F.A.C."/>
    <n v="0.59"/>
    <n v="0.64"/>
    <s v="US Air Force"/>
    <n v="0.54320121560955004"/>
    <n v="3299.7923848809601"/>
    <n v="6.44687085728492"/>
    <n v="0.89112468397333999"/>
    <n v="3.5019480865549499"/>
    <n v="0.48406001159398998"/>
    <n v="1792.4512347264699"/>
    <n v="1820"/>
    <s v="Golf Course"/>
    <n v="1820"/>
    <s v="US Air Force                                  Brevard County"/>
    <s v="US Air Force"/>
    <m/>
    <m/>
    <m/>
    <n v="0"/>
    <n v="1"/>
    <n v="3.5019480865549499"/>
    <n v="0.48406001159398998"/>
    <n v="1792.4512347264699"/>
    <m/>
    <n v="-1"/>
    <n v="-1"/>
    <n v="-1"/>
    <n v="-1"/>
    <n v="0"/>
    <m/>
    <m/>
    <s v="Banana River B"/>
    <n v="-1"/>
    <m/>
    <m/>
    <n v="641"/>
    <x v="6"/>
    <s v="Golf Course Pond Reuse"/>
    <x v="0"/>
    <m/>
    <n v="187.43101226675799"/>
    <n v="1.4537317394"/>
  </r>
  <r>
    <n v="1200000"/>
    <n v="2500000"/>
    <n v="2500000"/>
    <x v="0"/>
    <x v="1"/>
    <s v="BR3-5, BR-7"/>
    <s v="62-304.520 (10), F.A.C."/>
    <n v="0.59"/>
    <n v="0.64"/>
    <s v="Natural Lands"/>
    <n v="7.4562238265480002E-2"/>
    <n v="3299.7923848809601"/>
    <n v="6.44687085728492"/>
    <n v="0.89112468397333999"/>
    <n v="0.48069312092768002"/>
    <n v="6.6444251010670002E-2"/>
    <n v="246.039906028123"/>
    <n v="5100"/>
    <s v="Streams and waterways"/>
    <n v="5100"/>
    <s v="US Air Force                                  Brevard County"/>
    <s v="US Air Force"/>
    <m/>
    <m/>
    <s v="Natural Lands"/>
    <n v="0"/>
    <n v="1"/>
    <n v="0.48069312092768002"/>
    <n v="6.6444251010670002E-2"/>
    <n v="246.039906028123"/>
    <m/>
    <n v="-1"/>
    <n v="-1"/>
    <n v="-1"/>
    <n v="-1"/>
    <n v="0"/>
    <m/>
    <m/>
    <s v="Banana River B"/>
    <n v="-1"/>
    <m/>
    <m/>
    <n v="641"/>
    <x v="6"/>
    <s v="Golf Course Pond Reuse"/>
    <x v="0"/>
    <m/>
    <n v="97.4215587205031"/>
    <n v="0.199545747"/>
  </r>
  <r>
    <n v="1200000"/>
    <n v="2500000"/>
    <n v="2500000"/>
    <x v="0"/>
    <x v="1"/>
    <s v="BR3-5, BR-7"/>
    <s v="62-304.520 (10), F.A.C."/>
    <n v="0.59"/>
    <n v="0.64"/>
    <s v="US Air Force"/>
    <n v="1.6998304869480001E-2"/>
    <n v="3848.6050236199799"/>
    <n v="8.0221764511016094"/>
    <n v="1.1255137490604801"/>
    <n v="0.13636340103264"/>
    <n v="1.9131825841320001E-2"/>
    <n v="65.4197615137317"/>
    <n v="8140"/>
    <s v="Roads and Highways"/>
    <n v="8140"/>
    <s v="US Air Force                                  Brevard County"/>
    <s v="US Air Force"/>
    <m/>
    <m/>
    <m/>
    <n v="0"/>
    <n v="1"/>
    <n v="0.13636340103264"/>
    <n v="1.9131825841320001E-2"/>
    <n v="65.419761513730506"/>
    <m/>
    <n v="-1"/>
    <n v="-1"/>
    <n v="-1"/>
    <n v="-1"/>
    <n v="0"/>
    <m/>
    <m/>
    <s v="Banana River B"/>
    <n v="-1"/>
    <m/>
    <m/>
    <n v="641"/>
    <x v="6"/>
    <s v="Golf Course Pond Reuse"/>
    <x v="0"/>
    <m/>
    <n v="88.087815103721695"/>
    <n v="5.3057389699999999E-2"/>
  </r>
  <r>
    <n v="1200000"/>
    <n v="2500000"/>
    <n v="2500000"/>
    <x v="0"/>
    <x v="1"/>
    <s v="BR3-5, BR-7"/>
    <s v="62-304.520 (10), F.A.C."/>
    <n v="0.59"/>
    <n v="0.64"/>
    <s v="FDOT District 5"/>
    <n v="1.9684472780099999E-3"/>
    <n v="3848.6050236199799"/>
    <n v="8.0221764511016094"/>
    <n v="1.1255137490604801"/>
    <n v="1.5791231398880001E-2"/>
    <n v="2.2155144756999998E-3"/>
    <n v="7.5757760828803598"/>
    <n v="8140"/>
    <s v="Roads and Highways"/>
    <n v="8140"/>
    <s v="FDOT District 5          US Air Force                                  Brevard County"/>
    <s v="FDOT District 5"/>
    <m/>
    <m/>
    <m/>
    <n v="0"/>
    <n v="1"/>
    <n v="1.5791231398880001E-2"/>
    <n v="2.2155144756999998E-3"/>
    <n v="7.5757760828822098"/>
    <m/>
    <n v="-1"/>
    <n v="-1"/>
    <n v="-1"/>
    <n v="-1"/>
    <n v="0"/>
    <m/>
    <m/>
    <s v="Banana River B"/>
    <n v="-1"/>
    <m/>
    <m/>
    <n v="641"/>
    <x v="6"/>
    <s v="Golf Course Pond Reuse"/>
    <x v="0"/>
    <m/>
    <n v="64.077106701311706"/>
    <n v="6.1441817000000001E-3"/>
  </r>
  <r>
    <n v="1200000"/>
    <n v="2500000"/>
    <n v="2500000"/>
    <x v="0"/>
    <x v="1"/>
    <s v="BR3-5, BR-7"/>
    <s v="62-304.520 (10), F.A.C."/>
    <n v="0.59"/>
    <n v="0.64"/>
    <s v="US Air Force"/>
    <n v="0.58016471741317999"/>
    <n v="3848.6050236199799"/>
    <n v="8.0221764511016094"/>
    <n v="1.1255137490604801"/>
    <n v="4.6541837337920997"/>
    <n v="0.65298336616832997"/>
    <n v="2232.8248459634601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6541837337920997"/>
    <n v="0.65298336616832997"/>
    <n v="2232.8248459634601"/>
    <m/>
    <n v="-1"/>
    <n v="-1"/>
    <n v="-1"/>
    <n v="-1"/>
    <n v="0"/>
    <m/>
    <m/>
    <s v="Banana River B"/>
    <n v="-1"/>
    <m/>
    <m/>
    <n v="641"/>
    <x v="6"/>
    <s v="Golf Course Pond Reuse"/>
    <x v="0"/>
    <m/>
    <n v="193.40538294901299"/>
    <n v="1.8108879528999999"/>
  </r>
  <r>
    <n v="1200000"/>
    <n v="2500000"/>
    <n v="2500000"/>
    <x v="0"/>
    <x v="1"/>
    <s v="BR3-5, BR-7"/>
    <s v="62-304.520 (10), F.A.C."/>
    <n v="0.59"/>
    <n v="0.64"/>
    <s v="US Air Force"/>
    <n v="0.42857277331076998"/>
    <n v="3773.9543202152399"/>
    <n v="7.3872963157792801"/>
    <n v="1.0199478565996001"/>
    <n v="3.1659940693220001"/>
    <n v="0.43712188153526998"/>
    <n v="1617.4140693628301"/>
    <n v="1820"/>
    <s v="Golf Course"/>
    <n v="1820"/>
    <s v="US Air Force                                  Brevard County"/>
    <s v="US Air Force"/>
    <m/>
    <m/>
    <m/>
    <n v="0"/>
    <n v="1"/>
    <n v="3.1659940693220001"/>
    <n v="0.43712188153526998"/>
    <n v="2331.4110546674001"/>
    <m/>
    <n v="-1"/>
    <n v="-1"/>
    <n v="-1"/>
    <n v="-1"/>
    <n v="0"/>
    <m/>
    <m/>
    <s v="Banana River B"/>
    <n v="-1"/>
    <m/>
    <m/>
    <n v="641"/>
    <x v="6"/>
    <s v="Golf Course Pond Reuse"/>
    <x v="0"/>
    <m/>
    <n v="194.95176069291799"/>
    <n v="1.8908443265999999"/>
  </r>
  <r>
    <n v="1200000"/>
    <n v="2500000"/>
    <n v="2500000"/>
    <x v="0"/>
    <x v="1"/>
    <s v="BR3-5, BR-7"/>
    <s v="62-304.520 (10), F.A.C."/>
    <n v="0.59"/>
    <n v="0.64"/>
    <s v="US Air Force"/>
    <n v="0.22458170606808001"/>
    <n v="3786.0144274691802"/>
    <n v="7.3988255107996901"/>
    <n v="1.0457600297359699"/>
    <n v="1.6616408561154801"/>
    <n v="0.23485857161591001"/>
    <n v="850.26957931942104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1.6616408561154801"/>
    <n v="0.23485857161591001"/>
    <n v="850.26957931942104"/>
    <m/>
    <n v="-1"/>
    <n v="-1"/>
    <n v="-1"/>
    <n v="-1"/>
    <n v="0"/>
    <m/>
    <m/>
    <s v="Banana River B"/>
    <n v="-1"/>
    <m/>
    <m/>
    <n v="641"/>
    <x v="6"/>
    <s v="Golf Course Pond Reuse"/>
    <x v="0"/>
    <m/>
    <n v="134.915380531415"/>
    <n v="0.68959414379999995"/>
  </r>
  <r>
    <n v="1200000"/>
    <n v="2500000"/>
    <n v="2500000"/>
    <x v="0"/>
    <x v="1"/>
    <s v="BR3-5, BR-7"/>
    <s v="62-304.520 (10), F.A.C."/>
    <n v="0.59"/>
    <n v="0.64"/>
    <s v="US Air Force"/>
    <n v="0.39318174762284003"/>
    <n v="3786.0144274691802"/>
    <n v="7.3988255107996901"/>
    <n v="1.0457600297359699"/>
    <n v="2.9090831446926702"/>
    <n v="0.4111737560857"/>
    <n v="1488.5917691176201"/>
    <n v="1820"/>
    <s v="Golf Course"/>
    <n v="1820"/>
    <s v="US Air Force                                  Brevard County"/>
    <s v="US Air Force"/>
    <m/>
    <m/>
    <m/>
    <n v="0"/>
    <n v="1"/>
    <n v="2.9090831446926702"/>
    <n v="0.4111737560857"/>
    <n v="1488.5917691176201"/>
    <m/>
    <n v="-1"/>
    <n v="-1"/>
    <n v="-1"/>
    <n v="-1"/>
    <n v="0"/>
    <m/>
    <m/>
    <s v="Banana River B"/>
    <n v="-1"/>
    <m/>
    <m/>
    <n v="641"/>
    <x v="6"/>
    <s v="Golf Course Pond Reuse"/>
    <x v="0"/>
    <m/>
    <n v="166.52406057106001"/>
    <n v="1.2072925945999999"/>
  </r>
  <r>
    <n v="1200000"/>
    <n v="2500000"/>
    <n v="2500000"/>
    <x v="0"/>
    <x v="1"/>
    <s v="BR3-5, BR-7"/>
    <s v="62-304.520 (10), F.A.C."/>
    <n v="0.59"/>
    <n v="0.64"/>
    <s v="US Air Force"/>
    <n v="0.61776345366790997"/>
    <n v="3773.4421986012799"/>
    <n v="7.37217669033791"/>
    <n v="1.01818596085238"/>
    <n v="4.5542613332732298"/>
    <n v="0.62899807565235"/>
    <n v="2331.0946848241701"/>
    <n v="1820"/>
    <s v="Golf Course"/>
    <n v="1820"/>
    <s v="US Air Force                                  Brevard County"/>
    <s v="US Air Force"/>
    <m/>
    <m/>
    <m/>
    <n v="0"/>
    <n v="1"/>
    <n v="4.5542613332732298"/>
    <n v="0.62899807565235"/>
    <n v="2331.0946848241701"/>
    <m/>
    <n v="-1"/>
    <n v="-1"/>
    <n v="-1"/>
    <n v="-1"/>
    <n v="0"/>
    <m/>
    <m/>
    <s v="Banana River B"/>
    <n v="-1"/>
    <m/>
    <m/>
    <n v="641"/>
    <x v="6"/>
    <s v="Golf Course Pond Reuse"/>
    <x v="0"/>
    <m/>
    <n v="200"/>
    <n v="1.8905877411000001"/>
  </r>
  <r>
    <n v="1200000"/>
    <n v="2500000"/>
    <n v="2500000"/>
    <x v="0"/>
    <x v="1"/>
    <s v="BR3-5, BR-7"/>
    <s v="62-304.520 (10), F.A.C."/>
    <n v="0.59"/>
    <n v="0.64"/>
    <s v="US Air Force"/>
    <n v="0.61776345378298003"/>
    <n v="3926.8931051086001"/>
    <n v="7.1553121916679796"/>
    <n v="0.95964700022414995"/>
    <n v="4.42029037242028"/>
    <n v="0.59283484527093999"/>
    <n v="2425.8910472484599"/>
    <n v="1400"/>
    <s v="Commercial and Services"/>
    <n v="1400"/>
    <s v="US Air Force                                  Brevard County"/>
    <s v="US Air Force"/>
    <m/>
    <m/>
    <m/>
    <n v="0"/>
    <n v="1"/>
    <n v="4.42029037242028"/>
    <n v="0.59283484527093999"/>
    <n v="2425.8910472484599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8626"/>
    <n v="1.9674704356999999"/>
  </r>
  <r>
    <n v="1200000"/>
    <n v="2500000"/>
    <n v="2500000"/>
    <x v="0"/>
    <x v="1"/>
    <s v="BR3-5, BR-7"/>
    <s v="62-304.520 (10), F.A.C."/>
    <n v="0.59"/>
    <n v="0.64"/>
    <s v="US Air Force"/>
    <n v="0.22320547316226"/>
    <n v="1995.1530545984999"/>
    <n v="2.2041938327909998E-2"/>
    <n v="8.03777600237E-3"/>
    <n v="4.9198812738900002E-3"/>
    <n v="1.79407559578E-3"/>
    <n v="445.329081582801"/>
    <n v="1820"/>
    <s v="Golf Course"/>
    <n v="1820"/>
    <s v="US Air Force                                  Brevard County"/>
    <s v="US Air Force"/>
    <m/>
    <m/>
    <m/>
    <n v="0"/>
    <n v="1"/>
    <n v="4.9198812738900002E-3"/>
    <n v="1.79407559578E-3"/>
    <n v="584.14263762053599"/>
    <m/>
    <n v="-1"/>
    <n v="-1"/>
    <n v="-1"/>
    <n v="-1"/>
    <n v="0"/>
    <m/>
    <m/>
    <s v="Banana River B"/>
    <n v="-1"/>
    <m/>
    <m/>
    <n v="641"/>
    <x v="6"/>
    <s v="Golf Course Pond Reuse"/>
    <x v="0"/>
    <m/>
    <n v="184.27916260738999"/>
    <n v="0.47375720809999999"/>
  </r>
  <r>
    <n v="1200000"/>
    <n v="2500000"/>
    <n v="2500000"/>
    <x v="0"/>
    <x v="1"/>
    <s v="BR3-5, BR-7"/>
    <s v="62-304.520 (10), F.A.C."/>
    <n v="0.59"/>
    <n v="0.64"/>
    <s v="Natural Lands"/>
    <n v="0.32497281725260002"/>
    <n v="1995.1530545984999"/>
    <n v="2.2041938327909998E-2"/>
    <n v="8.03777600237E-3"/>
    <n v="7.1630307961300004E-3"/>
    <n v="2.6120587119300002E-3"/>
    <n v="648.37050900301404"/>
    <n v="5300"/>
    <s v="Reservoirs"/>
    <n v="5300"/>
    <s v="US Air Force                                  Brevard County"/>
    <s v="US Air Force"/>
    <m/>
    <m/>
    <s v="Natural Lands"/>
    <n v="0"/>
    <n v="1"/>
    <n v="7.1630307961300004E-3"/>
    <n v="2.6120587119300002E-3"/>
    <n v="648.39000421389596"/>
    <m/>
    <n v="-1"/>
    <n v="-1"/>
    <n v="-1"/>
    <n v="-1"/>
    <n v="0"/>
    <m/>
    <m/>
    <s v="Banana River B"/>
    <n v="-1"/>
    <m/>
    <m/>
    <n v="641"/>
    <x v="6"/>
    <s v="Golf Course Pond Reuse"/>
    <x v="0"/>
    <m/>
    <n v="145.600347515935"/>
    <n v="0.5258637504"/>
  </r>
  <r>
    <n v="1200000"/>
    <n v="2500000"/>
    <n v="2500000"/>
    <x v="0"/>
    <x v="1"/>
    <s v="BR3-5, BR-7"/>
    <s v="62-304.520 (10), F.A.C."/>
    <n v="0.59"/>
    <n v="0.64"/>
    <s v="US Air Force"/>
    <n v="0.61776345355284001"/>
    <n v="3773.7093419046"/>
    <n v="7.3726985983639901"/>
    <n v="1.0182579276941099"/>
    <n v="4.5545837481295699"/>
    <n v="0.62904253401986998"/>
    <n v="2331.2597157596201"/>
    <n v="1820"/>
    <s v="Golf Course"/>
    <n v="1820"/>
    <s v="US Air Force                                  Brevard County"/>
    <s v="US Air Force"/>
    <m/>
    <m/>
    <m/>
    <n v="0"/>
    <n v="1"/>
    <n v="4.5545837481295699"/>
    <n v="0.62904253401986998"/>
    <n v="2331.2597157596201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8137301"/>
    <n v="1.8907215862"/>
  </r>
  <r>
    <n v="1200000"/>
    <n v="2500000"/>
    <n v="2500000"/>
    <x v="0"/>
    <x v="1"/>
    <s v="BR3-5, BR-7"/>
    <s v="62-304.520 (10), F.A.C."/>
    <n v="0.59"/>
    <n v="0.64"/>
    <s v="US Air Force"/>
    <n v="0.22652507493685001"/>
    <n v="1236.6067893766001"/>
    <n v="2.4159702201157098"/>
    <n v="0.33379653995205"/>
    <n v="0.54727783515690998"/>
    <n v="7.5613286226299994E-2"/>
    <n v="280.12244563095402"/>
    <n v="1820"/>
    <s v="Golf Course"/>
    <n v="1820"/>
    <s v="US Air Force                                  Brevard County"/>
    <s v="US Air Force"/>
    <m/>
    <m/>
    <m/>
    <n v="0"/>
    <n v="1"/>
    <n v="0.54727783515690998"/>
    <n v="7.5613286226299994E-2"/>
    <n v="280.12244563095402"/>
    <m/>
    <n v="-1"/>
    <n v="-1"/>
    <n v="-1"/>
    <n v="-1"/>
    <n v="0"/>
    <m/>
    <m/>
    <s v="Banana River B"/>
    <n v="-1"/>
    <m/>
    <m/>
    <n v="641"/>
    <x v="6"/>
    <s v="Golf Course Pond Reuse"/>
    <x v="0"/>
    <m/>
    <n v="130.689840378295"/>
    <n v="0.22718770939999999"/>
  </r>
  <r>
    <n v="1200000"/>
    <n v="2500000"/>
    <n v="2500000"/>
    <x v="0"/>
    <x v="1"/>
    <s v="BR3-5, BR-7"/>
    <s v="62-304.520 (10), F.A.C."/>
    <n v="0.59"/>
    <n v="0.64"/>
    <s v="Natural Lands"/>
    <n v="0.39123837884613"/>
    <n v="1236.6067893766001"/>
    <n v="2.4159702201157098"/>
    <n v="0.33379653995205"/>
    <n v="0.94522027225859995"/>
    <n v="0.13059401715529001"/>
    <n v="483.80803554582297"/>
    <n v="5100"/>
    <s v="Streams and waterways"/>
    <n v="5100"/>
    <s v="US Air Force                                  Brevard County"/>
    <s v="US Air Force"/>
    <m/>
    <m/>
    <s v="Natural Lands"/>
    <n v="0"/>
    <n v="1"/>
    <n v="0.94522027225859995"/>
    <n v="0.13059401715529001"/>
    <n v="483.80803554582297"/>
    <m/>
    <n v="-1"/>
    <n v="-1"/>
    <n v="-1"/>
    <n v="-1"/>
    <n v="0"/>
    <m/>
    <m/>
    <s v="Banana River B"/>
    <n v="-1"/>
    <m/>
    <m/>
    <n v="641"/>
    <x v="6"/>
    <s v="Golf Course Pond Reuse"/>
    <x v="0"/>
    <m/>
    <n v="191.01422069413499"/>
    <n v="0.39238283499999999"/>
  </r>
  <r>
    <n v="1200000"/>
    <n v="2500000"/>
    <n v="2500000"/>
    <x v="0"/>
    <x v="1"/>
    <s v="BR3-5, BR-7"/>
    <s v="62-304.520 (10), F.A.C."/>
    <n v="0.59"/>
    <n v="0.64"/>
    <s v="US Air Force"/>
    <n v="0.13112390136867999"/>
    <n v="3833.81906667975"/>
    <n v="7.3742091061120796"/>
    <n v="1.0319696720248499"/>
    <n v="0.96693506750189995"/>
    <n v="0.13531588949005999"/>
    <n v="502.705313164703"/>
    <n v="8140"/>
    <s v="Roads and Highways"/>
    <n v="8140"/>
    <s v="US Air Force                                  Brevard County"/>
    <s v="US Air Force"/>
    <m/>
    <m/>
    <m/>
    <n v="0"/>
    <n v="1"/>
    <n v="0.96693506750189995"/>
    <n v="0.13531588949005999"/>
    <n v="502.705313164703"/>
    <m/>
    <n v="-1"/>
    <n v="-1"/>
    <n v="-1"/>
    <n v="-1"/>
    <n v="0"/>
    <m/>
    <m/>
    <s v="Banana River B"/>
    <n v="-1"/>
    <m/>
    <m/>
    <n v="641"/>
    <x v="6"/>
    <s v="Golf Course Pond Reuse"/>
    <x v="0"/>
    <m/>
    <n v="125.56402878711199"/>
    <n v="0.40770909420000001"/>
  </r>
  <r>
    <n v="1200000"/>
    <n v="2500000"/>
    <n v="2500000"/>
    <x v="0"/>
    <x v="1"/>
    <s v="BR3-5, BR-7"/>
    <s v="62-304.520 (10), F.A.C."/>
    <n v="0.59"/>
    <n v="0.64"/>
    <s v="US Air Force"/>
    <n v="0.38964995762121002"/>
    <n v="3833.81906667975"/>
    <n v="7.3742091061120796"/>
    <n v="1.0319696720248499"/>
    <n v="2.8733602656865398"/>
    <n v="0.40210693897085997"/>
    <n v="1493.8474368591601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2.8733602656865398"/>
    <n v="0.40210693897085997"/>
    <n v="1493.8474368591601"/>
    <m/>
    <n v="-1"/>
    <n v="-1"/>
    <n v="-1"/>
    <n v="-1"/>
    <n v="0"/>
    <m/>
    <m/>
    <s v="Banana River B"/>
    <n v="-1"/>
    <m/>
    <m/>
    <n v="641"/>
    <x v="6"/>
    <s v="Golf Course Pond Reuse"/>
    <x v="0"/>
    <m/>
    <n v="168.04124583631901"/>
    <n v="1.2115550987999999"/>
  </r>
  <r>
    <n v="1200000"/>
    <n v="2500000"/>
    <n v="2500000"/>
    <x v="0"/>
    <x v="1"/>
    <s v="BR3-5, BR-7"/>
    <s v="62-304.520 (10), F.A.C."/>
    <n v="0.59"/>
    <n v="0.64"/>
    <s v="US Air Force"/>
    <n v="9.6989594470890006E-2"/>
    <n v="3833.81906667975"/>
    <n v="7.3742091061120796"/>
    <n v="1.0319696720248499"/>
    <n v="0.71522155074536997"/>
    <n v="0.10009031999595"/>
    <n v="371.84055655204202"/>
    <n v="1820"/>
    <s v="Golf Course"/>
    <n v="1820"/>
    <s v="US Air Force                                  Brevard County"/>
    <s v="US Air Force"/>
    <m/>
    <m/>
    <m/>
    <n v="0"/>
    <n v="1"/>
    <n v="0.71522155074536997"/>
    <n v="0.10009031999595"/>
    <n v="371.84055655204298"/>
    <m/>
    <n v="-1"/>
    <n v="-1"/>
    <n v="-1"/>
    <n v="-1"/>
    <n v="0"/>
    <m/>
    <m/>
    <s v="Banana River B"/>
    <n v="-1"/>
    <m/>
    <m/>
    <n v="641"/>
    <x v="6"/>
    <s v="Golf Course Pond Reuse"/>
    <x v="0"/>
    <m/>
    <n v="125.689245367594"/>
    <n v="0.3015738496"/>
  </r>
  <r>
    <n v="1200000"/>
    <n v="2500000"/>
    <n v="2500000"/>
    <x v="0"/>
    <x v="1"/>
    <s v="BR3-5, BR-7"/>
    <s v="62-304.520 (10), F.A.C."/>
    <n v="0.59"/>
    <n v="0.64"/>
    <s v="US Air Force"/>
    <n v="0.23933803336827"/>
    <n v="3516.1076386857499"/>
    <n v="6.7326895579145498"/>
    <n v="0.94789704009268005"/>
    <n v="1.6113886780703599"/>
    <n v="0.22686781341137999"/>
    <n v="841.53828735420404"/>
    <n v="1820"/>
    <s v="Golf Course"/>
    <n v="1820"/>
    <s v="US Air Force                                  Brevard County"/>
    <s v="US Air Force"/>
    <m/>
    <m/>
    <m/>
    <n v="0"/>
    <n v="1"/>
    <n v="1.6113886780703599"/>
    <n v="0.22686781341137999"/>
    <n v="1018.85374315234"/>
    <m/>
    <n v="-1"/>
    <n v="-1"/>
    <n v="-1"/>
    <n v="-1"/>
    <n v="0"/>
    <m/>
    <m/>
    <s v="Banana River B"/>
    <n v="-1"/>
    <m/>
    <m/>
    <n v="641"/>
    <x v="6"/>
    <s v="Golf Course Pond Reuse"/>
    <x v="0"/>
    <m/>
    <n v="133.678836255531"/>
    <n v="0.82632095959999996"/>
  </r>
  <r>
    <n v="1200000"/>
    <n v="2500000"/>
    <n v="2500000"/>
    <x v="0"/>
    <x v="1"/>
    <s v="BR3-5, BR-7"/>
    <s v="62-304.520 (10), F.A.C."/>
    <n v="0.59"/>
    <n v="0.64"/>
    <s v="US Air Force"/>
    <n v="0.21140481938448999"/>
    <n v="3516.1076386857499"/>
    <n v="6.7326895579145498"/>
    <n v="0.94789704009268005"/>
    <n v="1.42332301996276"/>
    <n v="0.20039000255587999"/>
    <n v="743.32210029278804"/>
    <n v="1460"/>
    <s v="Oil and Gas Storage(except industrial use or manufacturing)"/>
    <n v="1460"/>
    <s v="US Air Force                                  Brevard County"/>
    <s v="US Air Force"/>
    <m/>
    <m/>
    <m/>
    <n v="0"/>
    <n v="1"/>
    <n v="1.42332301996276"/>
    <n v="0.20039000255587999"/>
    <n v="997.57243019471605"/>
    <m/>
    <n v="-1"/>
    <n v="-1"/>
    <n v="-1"/>
    <n v="-1"/>
    <n v="0"/>
    <m/>
    <m/>
    <s v="Banana River B"/>
    <n v="-1"/>
    <m/>
    <m/>
    <n v="641"/>
    <x v="6"/>
    <s v="Golf Course Pond Reuse"/>
    <x v="0"/>
    <m/>
    <n v="120.32069497125499"/>
    <n v="0.80906117619999995"/>
  </r>
  <r>
    <n v="1200000"/>
    <n v="2500000"/>
    <n v="2500000"/>
    <x v="0"/>
    <x v="1"/>
    <s v="BR3-5, BR-7"/>
    <s v="62-304.520 (10), F.A.C."/>
    <n v="0.59"/>
    <n v="0.64"/>
    <s v="US Air Force"/>
    <n v="0.47627319418919001"/>
    <n v="3692.63694337268"/>
    <n v="7.6437130265817901"/>
    <n v="1.05580608325808"/>
    <n v="3.6404956186356299"/>
    <n v="0.50285213571770004"/>
    <n v="1758.70399200111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3.6404956186356299"/>
    <n v="0.50285213571770004"/>
    <n v="1758.70399200111"/>
    <m/>
    <n v="-1"/>
    <n v="-1"/>
    <n v="-1"/>
    <n v="-1"/>
    <n v="0"/>
    <m/>
    <m/>
    <s v="Banana River B"/>
    <n v="-1"/>
    <m/>
    <m/>
    <n v="641"/>
    <x v="6"/>
    <s v="Golf Course Pond Reuse"/>
    <x v="0"/>
    <m/>
    <n v="184.19991365806499"/>
    <n v="1.4263617128999999"/>
  </r>
  <r>
    <n v="1200000"/>
    <n v="2500000"/>
    <n v="2500000"/>
    <x v="0"/>
    <x v="1"/>
    <s v="BR3-5, BR-7"/>
    <s v="62-304.520 (10), F.A.C."/>
    <n v="0.59"/>
    <n v="0.64"/>
    <s v="Natural Lands"/>
    <n v="0.14149025940967999"/>
    <n v="3692.63694337268"/>
    <n v="7.6437130265817901"/>
    <n v="1.05580608325808"/>
    <n v="1.0815109389842299"/>
    <n v="0.1493862766065"/>
    <n v="522.47215902357902"/>
    <n v="3100"/>
    <s v="Herbaceous Dry Prairie"/>
    <n v="3100"/>
    <s v="US Air Force                                  Brevard County"/>
    <s v="US Air Force"/>
    <m/>
    <m/>
    <s v="Natural Lands"/>
    <n v="0"/>
    <n v="1"/>
    <n v="1.0815109389842299"/>
    <n v="0.1493862766065"/>
    <n v="522.47215902357902"/>
    <m/>
    <n v="-1"/>
    <n v="-1"/>
    <n v="-1"/>
    <n v="-1"/>
    <n v="0"/>
    <m/>
    <m/>
    <s v="Banana River B"/>
    <n v="-1"/>
    <m/>
    <m/>
    <n v="641"/>
    <x v="6"/>
    <s v="Golf Course Pond Reuse"/>
    <x v="0"/>
    <m/>
    <n v="118.052973162246"/>
    <n v="0.42374059939999997"/>
  </r>
  <r>
    <n v="1200000"/>
    <n v="2500000"/>
    <n v="2500000"/>
    <x v="0"/>
    <x v="1"/>
    <s v="BR3-5, BR-7"/>
    <s v="62-304.520 (10), F.A.C."/>
    <n v="0.59"/>
    <n v="0.64"/>
    <s v="US Air Force"/>
    <n v="4.5816195372719998E-2"/>
    <n v="3459.23220424497"/>
    <n v="7.6445389953663803"/>
    <n v="0.97204744751472005"/>
    <n v="0.35024369214612999"/>
    <n v="4.4535515766890001E-2"/>
    <n v="158.488858509316"/>
    <n v="8140"/>
    <s v="Roads and Highways"/>
    <n v="8140"/>
    <s v="US Air Force                                  Brevard County"/>
    <s v="US Air Force"/>
    <m/>
    <m/>
    <m/>
    <n v="0"/>
    <n v="1"/>
    <n v="0.35024369214612999"/>
    <n v="4.4535515766890001E-2"/>
    <n v="761.64469373424004"/>
    <m/>
    <n v="-1"/>
    <n v="-1"/>
    <n v="-1"/>
    <n v="-1"/>
    <n v="0"/>
    <m/>
    <m/>
    <s v="Banana River B"/>
    <n v="-1"/>
    <m/>
    <m/>
    <n v="641"/>
    <x v="6"/>
    <s v="Golf Course Pond Reuse"/>
    <x v="0"/>
    <m/>
    <n v="107.49597144646"/>
    <n v="0.61771670209999996"/>
  </r>
  <r>
    <n v="1200000"/>
    <n v="2500000"/>
    <n v="2500000"/>
    <x v="0"/>
    <x v="1"/>
    <s v="BR3-5, BR-7"/>
    <s v="62-304.520 (10), F.A.C."/>
    <n v="0.59"/>
    <n v="0.64"/>
    <s v="US Air Force"/>
    <n v="5.4166103108269997E-2"/>
    <n v="3459.23220424497"/>
    <n v="7.6445389953663803"/>
    <n v="0.97204744751472005"/>
    <n v="0.41407488743826998"/>
    <n v="5.2652022268220001E-2"/>
    <n v="187.37312825061201"/>
    <n v="1820"/>
    <s v="Golf Course"/>
    <n v="1820"/>
    <s v="US Air Force                                  Brevard County"/>
    <s v="US Air Force"/>
    <m/>
    <m/>
    <m/>
    <n v="0"/>
    <n v="1"/>
    <n v="0.41407488743826998"/>
    <n v="5.2652022268220001E-2"/>
    <n v="187.37312825061201"/>
    <m/>
    <n v="-1"/>
    <n v="-1"/>
    <n v="-1"/>
    <n v="-1"/>
    <n v="0"/>
    <m/>
    <m/>
    <s v="Banana River B"/>
    <n v="-1"/>
    <m/>
    <m/>
    <n v="641"/>
    <x v="6"/>
    <s v="Golf Course Pond Reuse"/>
    <x v="0"/>
    <m/>
    <n v="108.847582103778"/>
    <n v="0.15196522970000001"/>
  </r>
  <r>
    <n v="1200000"/>
    <n v="2500000"/>
    <n v="2500000"/>
    <x v="0"/>
    <x v="1"/>
    <s v="BR3-5, BR-7"/>
    <s v="62-304.520 (10), F.A.C."/>
    <n v="0.59"/>
    <n v="0.64"/>
    <s v="US Air Force"/>
    <n v="0.49733822171807002"/>
    <n v="2953.3950573710299"/>
    <n v="4.19173826039379"/>
    <n v="0.58899575810590998"/>
    <n v="2.0847116523318499"/>
    <n v="0.29293010293588001"/>
    <n v="1468.8362458638501"/>
    <n v="1820"/>
    <s v="Golf Course"/>
    <n v="1820"/>
    <s v="US Air Force                                  Brevard County"/>
    <s v="US Air Force"/>
    <m/>
    <m/>
    <m/>
    <n v="0"/>
    <n v="1"/>
    <n v="2.0847116523318499"/>
    <n v="0.29293010293588001"/>
    <n v="1468.8362458638501"/>
    <m/>
    <n v="-1"/>
    <n v="-1"/>
    <n v="-1"/>
    <n v="-1"/>
    <n v="0"/>
    <m/>
    <m/>
    <s v="Banana River B"/>
    <n v="-1"/>
    <m/>
    <m/>
    <n v="641"/>
    <x v="6"/>
    <s v="Golf Course Pond Reuse"/>
    <x v="0"/>
    <m/>
    <n v="189.029359327207"/>
    <n v="1.1912702723999999"/>
  </r>
  <r>
    <n v="1200000"/>
    <n v="2500000"/>
    <n v="2500000"/>
    <x v="0"/>
    <x v="1"/>
    <s v="BR3-5, BR-7"/>
    <s v="62-304.520 (10), F.A.C."/>
    <n v="0.59"/>
    <n v="0.64"/>
    <s v="Natural Lands"/>
    <n v="0.1204252320649"/>
    <n v="2953.3950573710299"/>
    <n v="4.19173826039379"/>
    <n v="0.58899575810590998"/>
    <n v="0.50479105276326997"/>
    <n v="7.0929950855149998E-2"/>
    <n v="355.66328516325802"/>
    <n v="5300"/>
    <s v="Reservoirs"/>
    <n v="5300"/>
    <s v="US Air Force                                  Brevard County"/>
    <s v="US Air Force"/>
    <m/>
    <m/>
    <s v="Natural Lands"/>
    <n v="0"/>
    <n v="1"/>
    <n v="0.50479105276326997"/>
    <n v="7.0929950855149998E-2"/>
    <n v="355.66328516325802"/>
    <m/>
    <n v="-1"/>
    <n v="-1"/>
    <n v="-1"/>
    <n v="-1"/>
    <n v="0"/>
    <m/>
    <m/>
    <s v="Banana River B"/>
    <n v="-1"/>
    <m/>
    <m/>
    <n v="641"/>
    <x v="6"/>
    <s v="Golf Course Pond Reuse"/>
    <x v="0"/>
    <m/>
    <n v="96.501274926166204"/>
    <n v="0.28845359710000001"/>
  </r>
  <r>
    <n v="1200000"/>
    <n v="2500000"/>
    <n v="2500000"/>
    <x v="0"/>
    <x v="1"/>
    <s v="BR3-5, BR-7"/>
    <s v="62-304.520 (10), F.A.C."/>
    <n v="0.59"/>
    <n v="0.64"/>
    <s v="US Air Force"/>
    <n v="0.61776345378298003"/>
    <n v="3773.4421981795599"/>
    <n v="7.37217668951401"/>
    <n v="1.0181859607385899"/>
    <n v="4.5542613336125601"/>
    <n v="0.62899807569920996"/>
    <n v="2331.09468499785"/>
    <n v="1820"/>
    <s v="Golf Course"/>
    <n v="1820"/>
    <s v="US Air Force                                  Brevard County"/>
    <s v="US Air Force"/>
    <m/>
    <m/>
    <m/>
    <n v="0"/>
    <n v="1"/>
    <n v="4.5542613336125601"/>
    <n v="0.62899807569920996"/>
    <n v="2331.09468499785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8626"/>
    <n v="1.8905877413000001"/>
  </r>
  <r>
    <n v="1200000"/>
    <n v="2500000"/>
    <n v="2500000"/>
    <x v="0"/>
    <x v="1"/>
    <s v="BR3-5, BR-7"/>
    <s v="62-304.520 (10), F.A.C."/>
    <n v="0.59"/>
    <n v="0.64"/>
    <s v="US Air Force"/>
    <n v="0.61776345341476002"/>
    <n v="3846.4641283600099"/>
    <n v="8.0235263633376608"/>
    <n v="1.12688476143134"/>
    <n v="4.9566413547798804"/>
    <n v="0.69614822182228997"/>
    <n v="2376.2049633716902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9566413547798804"/>
    <n v="0.69614822182228997"/>
    <n v="2376.2049633716902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5902101"/>
    <n v="1.9271735307"/>
  </r>
  <r>
    <n v="1200000"/>
    <n v="2500000"/>
    <n v="2500000"/>
    <x v="0"/>
    <x v="1"/>
    <s v="BR3-5, BR-7"/>
    <s v="62-304.520 (10), F.A.C."/>
    <n v="0.59"/>
    <n v="0.64"/>
    <s v="US Air Force"/>
    <n v="9.8130132441029999E-2"/>
    <n v="3422.48824180675"/>
    <n v="7.91577069637838"/>
    <n v="0.95485988974711999"/>
    <n v="0.77677562680848"/>
    <n v="9.3700527443509998E-2"/>
    <n v="335.84922444638499"/>
    <n v="8140"/>
    <s v="Roads and Highways"/>
    <n v="8140"/>
    <s v="US Air Force                                  Brevard County"/>
    <s v="US Air Force"/>
    <m/>
    <m/>
    <m/>
    <n v="0"/>
    <n v="1"/>
    <n v="0.77677562680848"/>
    <n v="9.3700527443509998E-2"/>
    <n v="825.46066112810502"/>
    <m/>
    <n v="-1"/>
    <n v="-1"/>
    <n v="-1"/>
    <n v="-1"/>
    <n v="0"/>
    <m/>
    <m/>
    <s v="Banana River B"/>
    <n v="-1"/>
    <m/>
    <m/>
    <n v="641"/>
    <x v="6"/>
    <s v="Golf Course Pond Reuse"/>
    <x v="0"/>
    <m/>
    <n v="115.545412624314"/>
    <n v="0.66947336670000002"/>
  </r>
  <r>
    <n v="1200000"/>
    <n v="2500000"/>
    <n v="2500000"/>
    <x v="0"/>
    <x v="1"/>
    <s v="BR3-5, BR-7"/>
    <s v="62-304.520 (10), F.A.C."/>
    <n v="0.59"/>
    <n v="0.64"/>
    <s v="US Air Force"/>
    <n v="3.23559153816E-3"/>
    <n v="3422.48824180675"/>
    <n v="7.91577069637838"/>
    <n v="0.95485988974711999"/>
    <n v="2.561220068328E-2"/>
    <n v="3.0895365794000001E-3"/>
    <n v="11.0737739946728"/>
    <n v="1820"/>
    <s v="Golf Course"/>
    <n v="1820"/>
    <s v="US Air Force                                  Brevard County"/>
    <s v="US Air Force"/>
    <m/>
    <m/>
    <m/>
    <n v="0"/>
    <n v="1"/>
    <n v="2.561220068328E-2"/>
    <n v="3.0895365794000001E-3"/>
    <n v="11.0737739946735"/>
    <m/>
    <n v="-1"/>
    <n v="-1"/>
    <n v="-1"/>
    <n v="-1"/>
    <n v="0"/>
    <m/>
    <m/>
    <s v="Banana River B"/>
    <n v="-1"/>
    <m/>
    <m/>
    <n v="641"/>
    <x v="6"/>
    <s v="Golf Course Pond Reuse"/>
    <x v="0"/>
    <m/>
    <n v="58.974515478492897"/>
    <n v="8.9811630000000003E-3"/>
  </r>
  <r>
    <n v="1200000"/>
    <n v="2500000"/>
    <n v="2500000"/>
    <x v="0"/>
    <x v="1"/>
    <s v="BR3-5, BR-7"/>
    <s v="62-304.520 (10), F.A.C."/>
    <n v="0.59"/>
    <n v="0.64"/>
    <s v="US Air Force"/>
    <n v="0.61776345355284001"/>
    <n v="3774.3470548773798"/>
    <n v="7.3739444706587403"/>
    <n v="1.0184296770449199"/>
    <n v="4.5553534025010496"/>
    <n v="0.62914863449198"/>
    <n v="2331.6536715280599"/>
    <n v="1820"/>
    <s v="Golf Course"/>
    <n v="1820"/>
    <s v="US Air Force                                  Brevard County"/>
    <s v="US Air Force"/>
    <m/>
    <m/>
    <m/>
    <n v="0"/>
    <n v="1"/>
    <n v="4.5553534025010496"/>
    <n v="0.62914863449198"/>
    <n v="2331.6536715280599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8137301"/>
    <n v="1.8910410960999999"/>
  </r>
  <r>
    <n v="1200000"/>
    <n v="2500000"/>
    <n v="2500000"/>
    <x v="0"/>
    <x v="1"/>
    <s v="BR3-5, BR-7"/>
    <s v="62-304.520 (10), F.A.C."/>
    <n v="0.59"/>
    <n v="0.64"/>
    <s v="US Air Force"/>
    <n v="0.61776345366790997"/>
    <n v="3833.8810274256898"/>
    <n v="7.5750582238749899"/>
    <n v="1.07474384226828"/>
    <n v="4.6795941301165396"/>
    <n v="0.66393746780797003"/>
    <n v="2368.4315844543798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6795941301165396"/>
    <n v="0.66393746780797003"/>
    <n v="2368.4315844543798"/>
    <m/>
    <n v="-1"/>
    <n v="-1"/>
    <n v="-1"/>
    <n v="-1"/>
    <n v="0"/>
    <m/>
    <m/>
    <s v="Banana River B"/>
    <n v="-1"/>
    <m/>
    <m/>
    <n v="641"/>
    <x v="6"/>
    <s v="Golf Course Pond Reuse"/>
    <x v="0"/>
    <m/>
    <n v="200"/>
    <n v="1.9208690871"/>
  </r>
  <r>
    <n v="1200000"/>
    <n v="2500000"/>
    <n v="2500000"/>
    <x v="0"/>
    <x v="1"/>
    <s v="BR3-5, BR-7"/>
    <s v="62-304.520 (10), F.A.C."/>
    <n v="0.59"/>
    <n v="0.64"/>
    <s v="US Air Force"/>
    <n v="0.617763453829"/>
    <n v="3927.2316109201402"/>
    <n v="7.1559349418406697"/>
    <n v="0.95973083787796998"/>
    <n v="4.4206750850471703"/>
    <n v="0.59288663715370005"/>
    <n v="2426.1001639484798"/>
    <n v="1400"/>
    <s v="Commercial and Services"/>
    <n v="1400"/>
    <s v="US Air Force                                  Brevard County"/>
    <s v="US Air Force"/>
    <m/>
    <m/>
    <m/>
    <n v="0"/>
    <n v="1"/>
    <n v="4.4206750850471703"/>
    <n v="0.59288663715370005"/>
    <n v="2426.1001639484798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26077"/>
    <n v="1.9676400355999999"/>
  </r>
  <r>
    <n v="1200000"/>
    <n v="2500000"/>
    <n v="2500000"/>
    <x v="0"/>
    <x v="1"/>
    <s v="BR3-5, BR-7"/>
    <s v="62-304.520 (10), F.A.C."/>
    <n v="0.59"/>
    <n v="0.64"/>
    <s v="US Air Force"/>
    <n v="0.34685247186936002"/>
    <n v="2029.5572996287301"/>
    <n v="3.9651933399849399"/>
    <n v="0.54816532336357005"/>
    <n v="1.3753371114137101"/>
    <n v="0.19013249740172"/>
    <n v="703.95696617673605"/>
    <n v="1820"/>
    <s v="Golf Course"/>
    <n v="1820"/>
    <s v="US Air Force                                  Brevard County"/>
    <s v="US Air Force"/>
    <m/>
    <m/>
    <m/>
    <n v="0"/>
    <n v="1"/>
    <n v="1.3753371114137101"/>
    <n v="0.19013249740172"/>
    <n v="703.95696617673605"/>
    <m/>
    <n v="-1"/>
    <n v="-1"/>
    <n v="-1"/>
    <n v="-1"/>
    <n v="0"/>
    <m/>
    <m/>
    <s v="Banana River B"/>
    <n v="-1"/>
    <m/>
    <m/>
    <n v="641"/>
    <x v="6"/>
    <s v="Golf Course Pond Reuse"/>
    <x v="0"/>
    <m/>
    <n v="215.22977827189899"/>
    <n v="0.57093022400000004"/>
  </r>
  <r>
    <n v="1200000"/>
    <n v="2500000"/>
    <n v="2500000"/>
    <x v="0"/>
    <x v="1"/>
    <s v="BR3-5, BR-7"/>
    <s v="62-304.520 (10), F.A.C."/>
    <n v="0.59"/>
    <n v="0.64"/>
    <s v="Natural Lands"/>
    <n v="0.2709109815454"/>
    <n v="2029.5572996287301"/>
    <n v="3.9651933399849399"/>
    <n v="0.54816532336357005"/>
    <n v="1.0742144197526"/>
    <n v="0.14850400580157"/>
    <n v="549.82936014505299"/>
    <n v="5100"/>
    <s v="Streams and waterways"/>
    <n v="5100"/>
    <s v="US Air Force                                  Brevard County"/>
    <s v="US Air Force"/>
    <m/>
    <m/>
    <s v="Natural Lands"/>
    <n v="0"/>
    <n v="1"/>
    <n v="1.0742144197526"/>
    <n v="0.14850400580157"/>
    <n v="549.82936014505299"/>
    <m/>
    <n v="-1"/>
    <n v="-1"/>
    <n v="-1"/>
    <n v="-1"/>
    <n v="0"/>
    <m/>
    <m/>
    <s v="Banana River B"/>
    <n v="-1"/>
    <m/>
    <m/>
    <n v="641"/>
    <x v="6"/>
    <s v="Golf Course Pond Reuse"/>
    <x v="0"/>
    <m/>
    <n v="149.98398070855501"/>
    <n v="0.44592811040000002"/>
  </r>
  <r>
    <n v="1200000"/>
    <n v="2500000"/>
    <n v="2500000"/>
    <x v="0"/>
    <x v="1"/>
    <s v="BR3-5, BR-7"/>
    <s v="62-304.520 (10), F.A.C."/>
    <n v="0.59"/>
    <n v="0.64"/>
    <s v="US Air Force"/>
    <n v="0.30625547792987001"/>
    <n v="1763.53572868068"/>
    <n v="3.44542873821994"/>
    <n v="0.47594362609322999"/>
    <n v="1.05518142489688"/>
    <n v="0.14576034267686"/>
    <n v="540.09247743352103"/>
    <n v="1820"/>
    <s v="Golf Course"/>
    <n v="1820"/>
    <s v="US Air Force                                  Brevard County"/>
    <s v="US Air Force"/>
    <m/>
    <m/>
    <m/>
    <n v="0"/>
    <n v="1"/>
    <n v="1.05518142489688"/>
    <n v="0.14576034267686"/>
    <n v="540.09247743352103"/>
    <m/>
    <n v="-1"/>
    <n v="-1"/>
    <n v="-1"/>
    <n v="-1"/>
    <n v="0"/>
    <m/>
    <m/>
    <s v="Banana River B"/>
    <n v="-1"/>
    <m/>
    <m/>
    <n v="641"/>
    <x v="6"/>
    <s v="Golf Course Pond Reuse"/>
    <x v="0"/>
    <m/>
    <n v="153.34021393684301"/>
    <n v="0.43803120639999998"/>
  </r>
  <r>
    <n v="1200000"/>
    <n v="2500000"/>
    <n v="2500000"/>
    <x v="0"/>
    <x v="1"/>
    <s v="BR3-5, BR-7"/>
    <s v="62-304.520 (10), F.A.C."/>
    <n v="0.59"/>
    <n v="0.64"/>
    <s v="Natural Lands"/>
    <n v="0.31150797585310003"/>
    <n v="1763.53572868068"/>
    <n v="3.44542873821994"/>
    <n v="0.47594362609322999"/>
    <n v="1.0732785321889999"/>
    <n v="0.14826023558449"/>
    <n v="549.355445185946"/>
    <n v="5100"/>
    <s v="Streams and waterways"/>
    <n v="5100"/>
    <s v="US Air Force                                  Brevard County"/>
    <s v="US Air Force"/>
    <m/>
    <m/>
    <s v="Natural Lands"/>
    <n v="0"/>
    <n v="1"/>
    <n v="1.0732785321889999"/>
    <n v="0.14826023558449"/>
    <n v="549.355445185946"/>
    <m/>
    <n v="-1"/>
    <n v="-1"/>
    <n v="-1"/>
    <n v="-1"/>
    <n v="0"/>
    <m/>
    <m/>
    <s v="Banana River B"/>
    <n v="-1"/>
    <m/>
    <m/>
    <n v="641"/>
    <x v="6"/>
    <s v="Golf Course Pond Reuse"/>
    <x v="0"/>
    <m/>
    <n v="159.47866447744499"/>
    <n v="0.4455437512"/>
  </r>
  <r>
    <n v="1200000"/>
    <n v="2500000"/>
    <n v="2500000"/>
    <x v="0"/>
    <x v="1"/>
    <s v="BR3-5, BR-7"/>
    <s v="62-304.520 (10), F.A.C."/>
    <n v="0.59"/>
    <n v="0.64"/>
    <s v="US Air Force"/>
    <n v="7.1381960364700001E-3"/>
    <n v="3859.2682780229502"/>
    <n v="8.0865606113629003"/>
    <n v="1.1227244506256999"/>
    <n v="5.7723454904739999E-2"/>
    <n v="8.0142272235099992E-3"/>
    <n v="27.548213525877099"/>
    <n v="8140"/>
    <s v="Roads and Highways"/>
    <n v="8140"/>
    <s v="US Air Force                                  Brevard County"/>
    <s v="US Air Force"/>
    <m/>
    <m/>
    <m/>
    <n v="0"/>
    <n v="1"/>
    <n v="5.7723454904739999E-2"/>
    <n v="8.0142272235099992E-3"/>
    <n v="117.72698954128199"/>
    <m/>
    <n v="-1"/>
    <n v="-1"/>
    <n v="-1"/>
    <n v="-1"/>
    <n v="0"/>
    <m/>
    <m/>
    <s v="Banana River B"/>
    <n v="-1"/>
    <m/>
    <m/>
    <n v="641"/>
    <x v="6"/>
    <s v="Golf Course Pond Reuse"/>
    <x v="0"/>
    <m/>
    <n v="28.859562170478402"/>
    <n v="9.5480121299999998E-2"/>
  </r>
  <r>
    <n v="1200000"/>
    <n v="2500000"/>
    <n v="2500000"/>
    <x v="0"/>
    <x v="1"/>
    <s v="BR3-5, BR-7"/>
    <s v="62-304.520 (10), F.A.C."/>
    <n v="0.59"/>
    <n v="0.64"/>
    <s v="FDOT District 5"/>
    <n v="2.7085585040299998E-3"/>
    <n v="3859.2682780229502"/>
    <n v="8.0865606113629003"/>
    <n v="1.1227244506256999"/>
    <n v="2.1902922512299999E-2"/>
    <n v="3.04096485843E-3"/>
    <n v="10.4530539137915"/>
    <n v="8140"/>
    <s v="Roads and Highways"/>
    <n v="8140"/>
    <s v="FDOT District 5                                            Brevard County"/>
    <s v="FDOT District 5"/>
    <m/>
    <m/>
    <m/>
    <n v="0"/>
    <n v="1"/>
    <n v="2.1902922512299999E-2"/>
    <n v="3.04096485843E-3"/>
    <n v="68.4182396973941"/>
    <m/>
    <n v="-1"/>
    <n v="-1"/>
    <n v="-1"/>
    <n v="-1"/>
    <n v="0"/>
    <m/>
    <m/>
    <s v="Banana River B"/>
    <n v="-1"/>
    <m/>
    <m/>
    <n v="641"/>
    <x v="6"/>
    <s v="Golf Course Pond Reuse"/>
    <x v="0"/>
    <m/>
    <n v="26.287774601102999"/>
    <n v="5.5489245499999999E-2"/>
  </r>
  <r>
    <n v="1200000"/>
    <n v="2500000"/>
    <n v="2500000"/>
    <x v="0"/>
    <x v="1"/>
    <s v="BR3-5, BR-7"/>
    <s v="62-304.520 (10), F.A.C."/>
    <n v="0.59"/>
    <n v="0.64"/>
    <s v="FDOT District 5"/>
    <n v="1.0769507941199999E-3"/>
    <n v="3859.2682780229502"/>
    <n v="8.0865606113629003"/>
    <n v="1.1227244506256999"/>
    <n v="8.7088278721200001E-3"/>
    <n v="1.20911898868E-3"/>
    <n v="4.1562420367466597"/>
    <n v="8140"/>
    <s v="Roads and Highways"/>
    <n v="8140"/>
    <s v="FDOT District 5          US Air Force                                  Brevard County"/>
    <s v="FDOT District 5"/>
    <m/>
    <m/>
    <m/>
    <n v="0"/>
    <n v="1"/>
    <n v="8.7088278721200001E-3"/>
    <n v="1.20911898868E-3"/>
    <n v="14.476545963449301"/>
    <m/>
    <n v="-1"/>
    <n v="-1"/>
    <n v="-1"/>
    <n v="-1"/>
    <n v="0"/>
    <m/>
    <m/>
    <s v="Banana River B"/>
    <n v="-1"/>
    <m/>
    <m/>
    <n v="641"/>
    <x v="6"/>
    <s v="Golf Course Pond Reuse"/>
    <x v="0"/>
    <m/>
    <n v="25.0731334077397"/>
    <n v="1.17409132E-2"/>
  </r>
  <r>
    <n v="1200000"/>
    <n v="2500000"/>
    <n v="2500000"/>
    <x v="0"/>
    <x v="1"/>
    <s v="BR3-5, BR-7"/>
    <s v="62-304.520 (10), F.A.C."/>
    <n v="0.59"/>
    <n v="0.64"/>
    <s v="US Air Force"/>
    <n v="4.2596327702860003E-2"/>
    <n v="3859.2682780229502"/>
    <n v="8.0865606113629003"/>
    <n v="1.1227244506256999"/>
    <n v="0.34445778579065001"/>
    <n v="4.7823938618860001E-2"/>
    <n v="164.390656263918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0.34445778579065001"/>
    <n v="4.7823938618860001E-2"/>
    <n v="609.00622592925299"/>
    <m/>
    <n v="-1"/>
    <n v="-1"/>
    <n v="-1"/>
    <n v="-1"/>
    <n v="0"/>
    <m/>
    <m/>
    <s v="Banana River B"/>
    <n v="-1"/>
    <m/>
    <m/>
    <n v="641"/>
    <x v="6"/>
    <s v="Golf Course Pond Reuse"/>
    <x v="0"/>
    <m/>
    <n v="53.72021534113"/>
    <n v="0.4939223244"/>
  </r>
  <r>
    <n v="1200000"/>
    <n v="2500000"/>
    <n v="2500000"/>
    <x v="0"/>
    <x v="1"/>
    <s v="BR3-5, BR-7"/>
    <s v="62-304.520 (10), F.A.C."/>
    <n v="0.59"/>
    <n v="0.64"/>
    <s v="US Air Force"/>
    <n v="0.50358020997466002"/>
    <n v="3727.1214380908"/>
    <n v="7.7016984010276897"/>
    <n v="1.06594126057645"/>
    <n v="3.87842289795103"/>
    <n v="0.53678692382173998"/>
    <n v="1876.9045963948199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3.87842289795103"/>
    <n v="0.53678692382173998"/>
    <n v="1876.9045963948199"/>
    <m/>
    <n v="-1"/>
    <n v="-1"/>
    <n v="-1"/>
    <n v="-1"/>
    <n v="0"/>
    <m/>
    <m/>
    <s v="Banana River B"/>
    <n v="-1"/>
    <m/>
    <m/>
    <n v="641"/>
    <x v="6"/>
    <s v="Golf Course Pond Reuse"/>
    <x v="0"/>
    <m/>
    <n v="184.436513196334"/>
    <n v="1.5222259499999999"/>
  </r>
  <r>
    <n v="1200000"/>
    <n v="2500000"/>
    <n v="2500000"/>
    <x v="0"/>
    <x v="1"/>
    <s v="BR3-5, BR-7"/>
    <s v="62-304.520 (10), F.A.C."/>
    <n v="0.59"/>
    <n v="0.64"/>
    <s v="US Air Force"/>
    <n v="2.7844640726199998E-3"/>
    <n v="3727.1214380908"/>
    <n v="7.7016984010276897"/>
    <n v="1.06594126057645"/>
    <n v="2.1445102495869998E-2"/>
    <n v="2.9680751436000001E-3"/>
    <n v="10.3780357386854"/>
    <n v="1400"/>
    <s v="Commercial and Services"/>
    <n v="1400"/>
    <s v="US Air Force                                  Brevard County"/>
    <s v="US Air Force"/>
    <m/>
    <m/>
    <m/>
    <n v="0"/>
    <n v="1"/>
    <n v="2.1445102495869998E-2"/>
    <n v="2.9680751436000001E-3"/>
    <n v="10.3780357386871"/>
    <m/>
    <n v="-1"/>
    <n v="-1"/>
    <n v="-1"/>
    <n v="-1"/>
    <n v="0"/>
    <m/>
    <m/>
    <s v="Banana River B"/>
    <n v="-1"/>
    <m/>
    <m/>
    <n v="641"/>
    <x v="6"/>
    <s v="Golf Course Pond Reuse"/>
    <x v="0"/>
    <m/>
    <n v="19.236889036225001"/>
    <n v="8.4168983999999992E-3"/>
  </r>
  <r>
    <n v="1200000"/>
    <n v="2500000"/>
    <n v="2500000"/>
    <x v="0"/>
    <x v="1"/>
    <s v="BR3-5, BR-7"/>
    <s v="62-304.520 (10), F.A.C."/>
    <n v="0.59"/>
    <n v="0.64"/>
    <s v="Natural Lands"/>
    <n v="0.11139877968966"/>
    <n v="3727.1214380908"/>
    <n v="7.7016984010276897"/>
    <n v="1.06594126057645"/>
    <n v="0.85795980341232003"/>
    <n v="0.11874455564906999"/>
    <n v="415.196779958501"/>
    <n v="3100"/>
    <s v="Herbaceous Dry Prairie"/>
    <n v="3100"/>
    <s v="US Air Force                                  Brevard County"/>
    <s v="US Air Force"/>
    <m/>
    <m/>
    <s v="Natural Lands"/>
    <n v="0"/>
    <n v="1"/>
    <n v="0.85795980341232003"/>
    <n v="0.11874455564906999"/>
    <n v="415.196779958501"/>
    <m/>
    <n v="-1"/>
    <n v="-1"/>
    <n v="-1"/>
    <n v="-1"/>
    <n v="0"/>
    <m/>
    <m/>
    <s v="Banana River B"/>
    <n v="-1"/>
    <m/>
    <m/>
    <n v="641"/>
    <x v="6"/>
    <s v="Golf Course Pond Reuse"/>
    <x v="0"/>
    <m/>
    <n v="95.687903848918097"/>
    <n v="0.33673704780000002"/>
  </r>
  <r>
    <n v="1200000"/>
    <n v="2500000"/>
    <n v="2500000"/>
    <x v="0"/>
    <x v="1"/>
    <s v="BR3-5, BR-7"/>
    <s v="62-304.520 (10), F.A.C."/>
    <n v="0.59"/>
    <n v="0.64"/>
    <s v="US Air Force"/>
    <n v="0.61776345362188001"/>
    <n v="3774.3667988920802"/>
    <n v="7.37398304172432"/>
    <n v="1.01843497176401"/>
    <n v="4.5553772308048304"/>
    <n v="0.62915190544624"/>
    <n v="2331.66586891935"/>
    <n v="1820"/>
    <s v="Golf Course"/>
    <n v="1820"/>
    <s v="US Air Force                                  Brevard County"/>
    <s v="US Air Force"/>
    <m/>
    <m/>
    <m/>
    <n v="0"/>
    <n v="1"/>
    <n v="4.5553772308048304"/>
    <n v="0.62915190544624"/>
    <n v="2331.66586891935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9254899"/>
    <n v="1.8910509886"/>
  </r>
  <r>
    <n v="1200000"/>
    <n v="2500000"/>
    <n v="2500000"/>
    <x v="0"/>
    <x v="1"/>
    <s v="BR3-5, BR-7"/>
    <s v="62-304.520 (10), F.A.C."/>
    <n v="0.59"/>
    <n v="0.64"/>
    <s v="US Air Force"/>
    <n v="0.61776345366790997"/>
    <n v="3959.89139947985"/>
    <n v="7.8319528996729604"/>
    <n v="1.0561706568220299"/>
    <n v="4.8382942722663902"/>
    <n v="0.65246363262107998"/>
    <n v="2446.2761870925401"/>
    <n v="1400"/>
    <s v="Commercial and Services"/>
    <n v="1400"/>
    <s v="US Air Force                                  Brevard County"/>
    <s v="US Air Force"/>
    <m/>
    <m/>
    <m/>
    <n v="0"/>
    <n v="1"/>
    <n v="4.8382942722663902"/>
    <n v="0.65246363262107998"/>
    <n v="2446.2761870925401"/>
    <m/>
    <n v="-1"/>
    <n v="-1"/>
    <n v="-1"/>
    <n v="-1"/>
    <n v="0"/>
    <m/>
    <m/>
    <s v="Banana River B"/>
    <n v="-1"/>
    <m/>
    <m/>
    <n v="641"/>
    <x v="6"/>
    <s v="Golf Course Pond Reuse"/>
    <x v="0"/>
    <m/>
    <n v="200"/>
    <n v="1.9840033959000001"/>
  </r>
  <r>
    <n v="1200000"/>
    <n v="2500000"/>
    <n v="2500000"/>
    <x v="0"/>
    <x v="1"/>
    <s v="BR3-5, BR-7"/>
    <s v="62-304.520 (10), F.A.C."/>
    <n v="0.59"/>
    <n v="0.64"/>
    <s v="US Air Force"/>
    <n v="0.33580218885953"/>
    <n v="3765.41485786885"/>
    <n v="7.4658016125661204"/>
    <n v="1.0453236731798701"/>
    <n v="2.50703252309071"/>
    <n v="0.35102197752047998"/>
    <n v="1264.4345512365501"/>
    <n v="1820"/>
    <s v="Golf Course"/>
    <n v="1820"/>
    <s v="US Air Force                                  Brevard County"/>
    <s v="US Air Force"/>
    <m/>
    <m/>
    <m/>
    <n v="0"/>
    <n v="1"/>
    <n v="2.50703252309071"/>
    <n v="0.35102197752047998"/>
    <n v="2326.1356868295702"/>
    <m/>
    <n v="-1"/>
    <n v="-1"/>
    <n v="-1"/>
    <n v="-1"/>
    <n v="0"/>
    <m/>
    <m/>
    <s v="Banana River B"/>
    <n v="-1"/>
    <m/>
    <m/>
    <n v="641"/>
    <x v="6"/>
    <s v="Golf Course Pond Reuse"/>
    <x v="0"/>
    <m/>
    <n v="158.50082568268701"/>
    <n v="1.886565845"/>
  </r>
  <r>
    <n v="1200000"/>
    <n v="2500000"/>
    <n v="2500000"/>
    <x v="0"/>
    <x v="1"/>
    <s v="BR3-5, BR-7"/>
    <s v="62-304.520 (10), F.A.C."/>
    <n v="0.59"/>
    <n v="0.64"/>
    <s v="US Air Force"/>
    <n v="0.51204394357750005"/>
    <n v="3102.07320180843"/>
    <n v="6.0605254155988302"/>
    <n v="0.83706336458785002"/>
    <n v="3.1032553339549001"/>
    <n v="0.42861322622781001"/>
    <n v="1588.3977955200801"/>
    <n v="1820"/>
    <s v="Golf Course"/>
    <n v="1820"/>
    <s v="US Air Force                                  Brevard County"/>
    <s v="US Air Force"/>
    <m/>
    <m/>
    <m/>
    <n v="0"/>
    <n v="1"/>
    <n v="3.1032553339549001"/>
    <n v="0.42861322622781001"/>
    <n v="1588.3977955200801"/>
    <m/>
    <n v="-1"/>
    <n v="-1"/>
    <n v="-1"/>
    <n v="-1"/>
    <n v="0"/>
    <m/>
    <m/>
    <s v="Banana River B"/>
    <n v="-1"/>
    <m/>
    <m/>
    <n v="641"/>
    <x v="6"/>
    <s v="Golf Course Pond Reuse"/>
    <x v="0"/>
    <m/>
    <n v="184.714872403697"/>
    <n v="1.288238277"/>
  </r>
  <r>
    <n v="1200000"/>
    <n v="2500000"/>
    <n v="2500000"/>
    <x v="0"/>
    <x v="1"/>
    <s v="BR3-5, BR-7"/>
    <s v="62-304.520 (10), F.A.C."/>
    <n v="0.59"/>
    <n v="0.64"/>
    <s v="Natural Lands"/>
    <n v="0.10571951029753"/>
    <n v="3102.07320180843"/>
    <n v="6.0605254155988302"/>
    <n v="0.83706336458785002"/>
    <n v="0.64071577908285005"/>
    <n v="8.8493928992230006E-2"/>
    <n v="327.949659802285"/>
    <n v="5100"/>
    <s v="Streams and waterways"/>
    <n v="5100"/>
    <s v="US Air Force                                  Brevard County"/>
    <s v="US Air Force"/>
    <m/>
    <m/>
    <s v="Natural Lands"/>
    <n v="0"/>
    <n v="1"/>
    <n v="0.64071577908285005"/>
    <n v="8.8493928992230006E-2"/>
    <n v="327.949659802285"/>
    <m/>
    <n v="-1"/>
    <n v="-1"/>
    <n v="-1"/>
    <n v="-1"/>
    <n v="0"/>
    <m/>
    <m/>
    <s v="Banana River B"/>
    <n v="-1"/>
    <m/>
    <m/>
    <n v="641"/>
    <x v="6"/>
    <s v="Golf Course Pond Reuse"/>
    <x v="0"/>
    <m/>
    <n v="117.974261942015"/>
    <n v="0.2659770152"/>
  </r>
  <r>
    <n v="1200000"/>
    <n v="2500000"/>
    <n v="2500000"/>
    <x v="0"/>
    <x v="1"/>
    <s v="BR3-5, BR-7"/>
    <s v="62-304.520 (10), F.A.C."/>
    <n v="0.59"/>
    <n v="0.64"/>
    <s v="US Air Force"/>
    <n v="0.61776345369092001"/>
    <n v="3760.38663892059"/>
    <n v="7.3484286083819104"/>
    <n v="1.0350448741020899"/>
    <n v="4.5395906363152196"/>
    <n v="0.63941289615039998"/>
    <n v="2323.0294372727999"/>
    <n v="1820"/>
    <s v="Golf Course"/>
    <n v="1820"/>
    <s v="US Air Force                                  Brevard County"/>
    <s v="US Air Force"/>
    <m/>
    <m/>
    <m/>
    <n v="0"/>
    <n v="1"/>
    <n v="4.5395906363152196"/>
    <n v="0.63941289615039998"/>
    <n v="2323.0294372727999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0372501"/>
    <n v="1.8840465834"/>
  </r>
  <r>
    <n v="1200000"/>
    <n v="2500000"/>
    <n v="2500000"/>
    <x v="0"/>
    <x v="1"/>
    <s v="BR3-5, BR-7"/>
    <s v="62-304.520 (10), F.A.C."/>
    <n v="0.59"/>
    <n v="0.64"/>
    <s v="US Air Force"/>
    <n v="0.61776345366790997"/>
    <n v="3774.1554840672502"/>
    <n v="7.3735702071543097"/>
    <n v="1.01837808436959"/>
    <n v="4.5551221970344704"/>
    <n v="0.62911676253987003"/>
    <n v="2331.5353265170702"/>
    <n v="1820"/>
    <s v="Golf Course"/>
    <n v="1820"/>
    <s v="US Air Force                                  Brevard County"/>
    <s v="US Air Force"/>
    <m/>
    <m/>
    <m/>
    <n v="0"/>
    <n v="1"/>
    <n v="4.5551221970344704"/>
    <n v="0.62911676253987003"/>
    <n v="2331.5353265170702"/>
    <m/>
    <n v="-1"/>
    <n v="-1"/>
    <n v="-1"/>
    <n v="-1"/>
    <n v="0"/>
    <m/>
    <m/>
    <s v="Banana River B"/>
    <n v="-1"/>
    <m/>
    <m/>
    <n v="641"/>
    <x v="6"/>
    <s v="Golf Course Pond Reuse"/>
    <x v="0"/>
    <m/>
    <n v="200"/>
    <n v="1.8909451148"/>
  </r>
  <r>
    <n v="1200000"/>
    <n v="2500000"/>
    <n v="2500000"/>
    <x v="0"/>
    <x v="1"/>
    <s v="BR3-5, BR-7"/>
    <s v="62-304.520 (10), F.A.C."/>
    <n v="0.59"/>
    <n v="0.64"/>
    <s v="US Air Force"/>
    <n v="0.59542868088913004"/>
    <n v="3623.4157222407398"/>
    <n v="7.0795358542160098"/>
    <n v="0.98310524725566995"/>
    <n v="4.2153586949832"/>
    <n v="0.58536906054863003"/>
    <n v="2157.48564380676"/>
    <n v="1820"/>
    <s v="Golf Course"/>
    <n v="1820"/>
    <s v="US Air Force                                  Brevard County"/>
    <s v="US Air Force"/>
    <m/>
    <m/>
    <m/>
    <n v="0"/>
    <n v="1"/>
    <n v="4.2153586949832"/>
    <n v="0.58536906054863003"/>
    <n v="2157.48564380676"/>
    <m/>
    <n v="-1"/>
    <n v="-1"/>
    <n v="-1"/>
    <n v="-1"/>
    <n v="0"/>
    <m/>
    <m/>
    <s v="Banana River B"/>
    <n v="-1"/>
    <m/>
    <m/>
    <n v="641"/>
    <x v="6"/>
    <s v="Golf Course Pond Reuse"/>
    <x v="0"/>
    <m/>
    <n v="192.187346353159"/>
    <n v="1.7497855992"/>
  </r>
  <r>
    <n v="1200000"/>
    <n v="2500000"/>
    <n v="2500000"/>
    <x v="0"/>
    <x v="1"/>
    <s v="BR3-5, BR-7"/>
    <s v="62-304.520 (10), F.A.C."/>
    <n v="0.59"/>
    <n v="0.64"/>
    <s v="Natural Lands"/>
    <n v="2.2334772985890001E-2"/>
    <n v="3623.4157222407398"/>
    <n v="7.0795358542160098"/>
    <n v="0.98310524725566995"/>
    <n v="0.15811982614942999"/>
    <n v="2.1957432518699999E-2"/>
    <n v="80.928167589776905"/>
    <n v="5100"/>
    <s v="Streams and waterways"/>
    <n v="5100"/>
    <s v="US Air Force                                  Brevard County"/>
    <s v="US Air Force"/>
    <m/>
    <m/>
    <s v="Natural Lands"/>
    <n v="0"/>
    <n v="1"/>
    <n v="0.15811982614942999"/>
    <n v="2.1957432518699999E-2"/>
    <n v="80.928167589775398"/>
    <m/>
    <n v="-1"/>
    <n v="-1"/>
    <n v="-1"/>
    <n v="-1"/>
    <n v="0"/>
    <m/>
    <m/>
    <s v="Banana River B"/>
    <n v="-1"/>
    <m/>
    <m/>
    <n v="641"/>
    <x v="6"/>
    <s v="Golf Course Pond Reuse"/>
    <x v="0"/>
    <m/>
    <n v="46.276526874825997"/>
    <n v="6.5635172399999997E-2"/>
  </r>
  <r>
    <n v="1200000"/>
    <n v="2500000"/>
    <n v="2500000"/>
    <x v="0"/>
    <x v="1"/>
    <s v="BR3-5, BR-7"/>
    <s v="62-304.520 (10), F.A.C."/>
    <n v="0.59"/>
    <n v="0.64"/>
    <s v="US Air Force"/>
    <n v="1.7547267782419999E-2"/>
    <n v="3769.0849670380499"/>
    <n v="7.3823106960772202"/>
    <n v="1.0265063403264101"/>
    <n v="0.12953938263715001"/>
    <n v="1.801238163406E-2"/>
    <n v="66.137143211344295"/>
    <n v="8140"/>
    <s v="Roads and Highways"/>
    <n v="8140"/>
    <s v="US Air Force                                  Brevard County"/>
    <s v="US Air Force"/>
    <m/>
    <m/>
    <m/>
    <n v="0"/>
    <n v="1"/>
    <n v="0.12953938263715001"/>
    <n v="1.801238163406E-2"/>
    <n v="66.137143211343499"/>
    <m/>
    <n v="-1"/>
    <n v="-1"/>
    <n v="-1"/>
    <n v="-1"/>
    <n v="0"/>
    <m/>
    <m/>
    <s v="Banana River B"/>
    <n v="-1"/>
    <m/>
    <m/>
    <n v="641"/>
    <x v="6"/>
    <s v="Golf Course Pond Reuse"/>
    <x v="0"/>
    <m/>
    <n v="102.723150108609"/>
    <n v="5.3639207799999998E-2"/>
  </r>
  <r>
    <n v="1200000"/>
    <n v="2500000"/>
    <n v="2500000"/>
    <x v="0"/>
    <x v="1"/>
    <s v="BR3-5, BR-7"/>
    <s v="62-304.520 (10), F.A.C."/>
    <n v="0.59"/>
    <n v="0.64"/>
    <s v="US Air Force"/>
    <n v="0.60021618600055004"/>
    <n v="3769.0849670380499"/>
    <n v="7.3823106960772202"/>
    <n v="1.0265063403264101"/>
    <n v="4.4309823698705504"/>
    <n v="0.61612572049610004"/>
    <n v="2262.2658036275898"/>
    <n v="1820"/>
    <s v="Golf Course"/>
    <n v="1820"/>
    <s v="US Air Force                                  Brevard County"/>
    <s v="US Air Force"/>
    <m/>
    <m/>
    <m/>
    <n v="0"/>
    <n v="1"/>
    <n v="4.4309823698705504"/>
    <n v="0.61612572049610004"/>
    <n v="2262.2658036275898"/>
    <m/>
    <n v="-1"/>
    <n v="-1"/>
    <n v="-1"/>
    <n v="-1"/>
    <n v="0"/>
    <m/>
    <m/>
    <s v="Banana River B"/>
    <n v="-1"/>
    <m/>
    <m/>
    <n v="641"/>
    <x v="6"/>
    <s v="Golf Course Pond Reuse"/>
    <x v="0"/>
    <m/>
    <n v="197.31484651998099"/>
    <n v="1.8347654530999999"/>
  </r>
  <r>
    <n v="1200000"/>
    <n v="2500000"/>
    <n v="2500000"/>
    <x v="0"/>
    <x v="1"/>
    <s v="BR3-5, BR-7"/>
    <s v="62-304.520 (10), F.A.C."/>
    <n v="0.59"/>
    <n v="0.64"/>
    <s v="US Air Force"/>
    <n v="0.54956882363231996"/>
    <n v="3341.1865550349298"/>
    <n v="6.5276855409460097"/>
    <n v="0.90163185341023999"/>
    <n v="3.58741246377945"/>
    <n v="0.49550875702809999"/>
    <n v="1836.2119645867001"/>
    <n v="1820"/>
    <s v="Golf Course"/>
    <n v="1820"/>
    <s v="US Air Force                                  Brevard County"/>
    <s v="US Air Force"/>
    <m/>
    <m/>
    <m/>
    <n v="0"/>
    <n v="1"/>
    <n v="3.58741246377945"/>
    <n v="0.49550875702809999"/>
    <n v="1836.2119645867001"/>
    <m/>
    <n v="-1"/>
    <n v="-1"/>
    <n v="-1"/>
    <n v="-1"/>
    <n v="0"/>
    <m/>
    <m/>
    <s v="Banana River B"/>
    <n v="-1"/>
    <m/>
    <m/>
    <n v="641"/>
    <x v="6"/>
    <s v="Golf Course Pond Reuse"/>
    <x v="0"/>
    <m/>
    <n v="190.99399206662"/>
    <n v="1.4892230044999999"/>
  </r>
  <r>
    <n v="1200000"/>
    <n v="2500000"/>
    <n v="2500000"/>
    <x v="0"/>
    <x v="1"/>
    <s v="BR3-5, BR-7"/>
    <s v="62-304.520 (10), F.A.C."/>
    <n v="0.59"/>
    <n v="0.64"/>
    <s v="Natural Lands"/>
    <n v="6.8194630104619999E-2"/>
    <n v="3341.1865550349298"/>
    <n v="6.5276855409460097"/>
    <n v="0.90163185341023999"/>
    <n v="0.44515310090412002"/>
    <n v="6.1486450733859999E-2"/>
    <n v="227.85098123115699"/>
    <n v="5100"/>
    <s v="Streams and waterways"/>
    <n v="5100"/>
    <s v="US Air Force                                  Brevard County"/>
    <s v="US Air Force"/>
    <m/>
    <m/>
    <s v="Natural Lands"/>
    <n v="0"/>
    <n v="1"/>
    <n v="0.44515310090412002"/>
    <n v="6.1486450733859999E-2"/>
    <n v="227.850981231156"/>
    <m/>
    <n v="-1"/>
    <n v="-1"/>
    <n v="-1"/>
    <n v="-1"/>
    <n v="0"/>
    <m/>
    <m/>
    <s v="Banana River B"/>
    <n v="-1"/>
    <m/>
    <m/>
    <n v="641"/>
    <x v="6"/>
    <s v="Golf Course Pond Reuse"/>
    <x v="0"/>
    <m/>
    <n v="68.819855398176898"/>
    <n v="0.18479398320000001"/>
  </r>
  <r>
    <n v="1200000"/>
    <n v="2500000"/>
    <n v="2500000"/>
    <x v="0"/>
    <x v="1"/>
    <s v="BR3-5, BR-7"/>
    <s v="62-304.520 (10), F.A.C."/>
    <n v="0.59"/>
    <n v="0.64"/>
    <s v="US Air Force"/>
    <n v="0.1939469068902"/>
    <n v="2763.5874626179502"/>
    <n v="5.2718375326363196"/>
    <n v="0.73608440502048"/>
    <n v="1.0224565830825101"/>
    <n v="0.14276129356384001"/>
    <n v="535.98924029530394"/>
    <n v="1820"/>
    <s v="Golf Course"/>
    <n v="1820"/>
    <s v="US Air Force                                  Brevard County"/>
    <s v="US Air Force"/>
    <m/>
    <m/>
    <m/>
    <n v="0"/>
    <n v="1"/>
    <n v="1.0224565830825101"/>
    <n v="0.14276129356384001"/>
    <n v="535.98924029530394"/>
    <m/>
    <n v="-1"/>
    <n v="-1"/>
    <n v="-1"/>
    <n v="-1"/>
    <n v="0"/>
    <m/>
    <m/>
    <s v="Banana River B"/>
    <n v="-1"/>
    <m/>
    <m/>
    <n v="641"/>
    <x v="6"/>
    <s v="Golf Course Pond Reuse"/>
    <x v="0"/>
    <m/>
    <n v="131.39905100284901"/>
    <n v="0.43470335789999998"/>
  </r>
  <r>
    <n v="1200000"/>
    <n v="2500000"/>
    <n v="2500000"/>
    <x v="0"/>
    <x v="1"/>
    <s v="BR3-5, BR-7"/>
    <s v="62-304.520 (10), F.A.C."/>
    <n v="0.59"/>
    <n v="0.64"/>
    <s v="Natural Lands"/>
    <n v="0.16234447161592999"/>
    <n v="2763.5874626179502"/>
    <n v="5.2718375326363196"/>
    <n v="0.73608440502048"/>
    <n v="0.85585367868089002"/>
    <n v="0.11949923379778001"/>
    <n v="448.65314638313401"/>
    <n v="5100"/>
    <s v="Streams and waterways"/>
    <n v="5100"/>
    <s v="US Air Force                                  Brevard County"/>
    <s v="US Air Force"/>
    <m/>
    <m/>
    <s v="Natural Lands"/>
    <n v="0"/>
    <n v="1"/>
    <n v="0.85585367868089002"/>
    <n v="0.11949923379778001"/>
    <n v="448.65314638313401"/>
    <m/>
    <n v="-1"/>
    <n v="-1"/>
    <n v="-1"/>
    <n v="-1"/>
    <n v="0"/>
    <m/>
    <m/>
    <s v="Banana River B"/>
    <n v="-1"/>
    <m/>
    <m/>
    <n v="641"/>
    <x v="6"/>
    <s v="Golf Course Pond Reuse"/>
    <x v="0"/>
    <m/>
    <n v="124.705429453722"/>
    <n v="0.36387116489999999"/>
  </r>
  <r>
    <n v="1200000"/>
    <n v="2500000"/>
    <n v="2500000"/>
    <x v="0"/>
    <x v="1"/>
    <s v="BR3-5, BR-7"/>
    <s v="62-304.520 (10), F.A.C."/>
    <n v="0.59"/>
    <n v="0.64"/>
    <s v="US Air Force"/>
    <n v="0.26147207497766001"/>
    <n v="2763.5874626179502"/>
    <n v="5.2718375326363196"/>
    <n v="0.73608440502048"/>
    <n v="1.3784382986035499"/>
    <n v="0.19246551673939999"/>
    <n v="722.60094823297595"/>
    <n v="1460"/>
    <s v="Oil and Gas Storage(except industrial use or manufacturing)"/>
    <n v="1460"/>
    <s v="US Air Force                                  Brevard County"/>
    <s v="US Air Force"/>
    <m/>
    <m/>
    <m/>
    <n v="0"/>
    <n v="1"/>
    <n v="1.3784382986035499"/>
    <n v="0.19246551673939999"/>
    <n v="722.60094823297595"/>
    <m/>
    <n v="-1"/>
    <n v="-1"/>
    <n v="-1"/>
    <n v="-1"/>
    <n v="0"/>
    <m/>
    <m/>
    <s v="Banana River B"/>
    <n v="-1"/>
    <m/>
    <m/>
    <n v="641"/>
    <x v="6"/>
    <s v="Golf Course Pond Reuse"/>
    <x v="0"/>
    <m/>
    <n v="144.212700043502"/>
    <n v="0.58605105290000004"/>
  </r>
  <r>
    <n v="1200000"/>
    <n v="2500000"/>
    <n v="2500000"/>
    <x v="0"/>
    <x v="1"/>
    <s v="BR3-5, BR-7"/>
    <s v="62-304.520 (10), F.A.C."/>
    <n v="0.59"/>
    <n v="0.64"/>
    <s v="US Air Force"/>
    <n v="0.61776345378298003"/>
    <n v="3846.6899786167101"/>
    <n v="8.0239788606954701"/>
    <n v="1.1269475577663299"/>
    <n v="4.9569208940648597"/>
    <n v="0.69618701551801998"/>
    <n v="2376.3444868226402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9569208940648597"/>
    <n v="0.69618701551801998"/>
    <n v="2376.3444868226402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8626"/>
    <n v="1.9272866883999999"/>
  </r>
  <r>
    <n v="1200000"/>
    <n v="2500000"/>
    <n v="2500000"/>
    <x v="0"/>
    <x v="1"/>
    <s v="BR3-5, BR-7"/>
    <s v="62-304.520 (10), F.A.C."/>
    <n v="0.59"/>
    <n v="0.64"/>
    <s v="US Air Force"/>
    <n v="0.48393352209093998"/>
    <n v="3766.8425857275301"/>
    <n v="7.37953785079673"/>
    <n v="1.0302591631511"/>
    <n v="3.57120574353947"/>
    <n v="0.49857694549017001"/>
    <n v="1822.9013996732699"/>
    <n v="1820"/>
    <s v="Golf Course"/>
    <n v="1820"/>
    <s v="US Air Force                                  Brevard County"/>
    <s v="US Air Force"/>
    <m/>
    <m/>
    <m/>
    <n v="0"/>
    <n v="1"/>
    <n v="3.57120574353947"/>
    <n v="0.49857694549017001"/>
    <n v="2327.0176851824099"/>
    <m/>
    <n v="-1"/>
    <n v="-1"/>
    <n v="-1"/>
    <n v="-1"/>
    <n v="0"/>
    <m/>
    <m/>
    <s v="Banana River B"/>
    <n v="-1"/>
    <m/>
    <m/>
    <n v="641"/>
    <x v="6"/>
    <s v="Golf Course Pond Reuse"/>
    <x v="0"/>
    <m/>
    <n v="201.19387837452601"/>
    <n v="1.8872811721"/>
  </r>
  <r>
    <n v="1200000"/>
    <n v="2500000"/>
    <n v="2500000"/>
    <x v="0"/>
    <x v="1"/>
    <s v="BR3-5, BR-7"/>
    <s v="62-304.520 (10), F.A.C."/>
    <n v="0.59"/>
    <n v="0.64"/>
    <s v="US Air Force"/>
    <n v="0.61776345378298003"/>
    <n v="3759.3641767705399"/>
    <n v="7.3458887628022103"/>
    <n v="1.0284842415097999"/>
    <n v="4.5380216132142799"/>
    <n v="0.63535997719645998"/>
    <n v="2322.3977978697799"/>
    <n v="1820"/>
    <s v="Golf Course"/>
    <n v="1820"/>
    <s v="US Air Force                                  Brevard County"/>
    <s v="US Air Force"/>
    <m/>
    <m/>
    <m/>
    <n v="0"/>
    <n v="1"/>
    <n v="4.5380216132142799"/>
    <n v="0.63535997719645998"/>
    <n v="2322.3977978697799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8626"/>
    <n v="1.8835343047999999"/>
  </r>
  <r>
    <n v="1200000"/>
    <n v="2500000"/>
    <n v="2500000"/>
    <x v="0"/>
    <x v="1"/>
    <s v="BR3-5, BR-7"/>
    <s v="62-304.520 (10), F.A.C."/>
    <n v="0.59"/>
    <n v="0.64"/>
    <s v="US Air Force"/>
    <n v="0.1000181870779"/>
    <n v="3623.3991727747698"/>
    <n v="7.0790378502747497"/>
    <n v="0.97770370159803999"/>
    <n v="0.70803253204032002"/>
    <n v="9.7788151733180007E-2"/>
    <n v="362.40581632049799"/>
    <n v="1820"/>
    <s v="Golf Course"/>
    <n v="1820"/>
    <s v="US Air Force                                  Brevard County"/>
    <s v="US Air Force"/>
    <m/>
    <m/>
    <m/>
    <n v="0"/>
    <n v="1"/>
    <n v="0.70803253204032002"/>
    <n v="9.7788151733180007E-2"/>
    <n v="2151.8582961576499"/>
    <m/>
    <n v="-1"/>
    <n v="-1"/>
    <n v="-1"/>
    <n v="-1"/>
    <n v="0"/>
    <m/>
    <m/>
    <s v="Banana River B"/>
    <n v="-1"/>
    <m/>
    <m/>
    <n v="641"/>
    <x v="6"/>
    <s v="Golf Course Pond Reuse"/>
    <x v="0"/>
    <m/>
    <n v="149.55409108107301"/>
    <n v="1.7452216514000001"/>
  </r>
  <r>
    <n v="1200000"/>
    <n v="2500000"/>
    <n v="2500000"/>
    <x v="0"/>
    <x v="1"/>
    <s v="BR3-5, BR-7"/>
    <s v="62-304.520 (10), F.A.C."/>
    <n v="0.59"/>
    <n v="0.64"/>
    <s v="Natural Lands"/>
    <n v="2.1811066311420001E-2"/>
    <n v="3623.3991727747698"/>
    <n v="7.0790378502747497"/>
    <n v="0.97770370159803999"/>
    <n v="0.15440136397342999"/>
    <n v="2.132476026848E-2"/>
    <n v="79.030199630156602"/>
    <n v="5100"/>
    <s v="Streams and waterways"/>
    <n v="5100"/>
    <s v="US Air Force                                  Brevard County"/>
    <s v="US Air Force"/>
    <m/>
    <m/>
    <s v="Natural Lands"/>
    <n v="0"/>
    <n v="1"/>
    <n v="0.15440136397342999"/>
    <n v="2.132476026848E-2"/>
    <n v="86.545291250087402"/>
    <m/>
    <n v="-1"/>
    <n v="-1"/>
    <n v="-1"/>
    <n v="-1"/>
    <n v="0"/>
    <m/>
    <m/>
    <s v="Banana River B"/>
    <n v="-1"/>
    <m/>
    <m/>
    <n v="641"/>
    <x v="6"/>
    <s v="Golf Course Pond Reuse"/>
    <x v="0"/>
    <m/>
    <n v="52.8996969843747"/>
    <n v="7.0190828299999994E-2"/>
  </r>
  <r>
    <n v="1200000"/>
    <n v="2500000"/>
    <n v="2500000"/>
    <x v="0"/>
    <x v="1"/>
    <s v="BR3-5, BR-7"/>
    <s v="62-304.520 (10), F.A.C."/>
    <n v="0.59"/>
    <n v="0.64"/>
    <s v="US Air Force"/>
    <n v="2.131702846074E-2"/>
    <n v="3836.8829344136102"/>
    <n v="7.4366609970454398"/>
    <n v="1.05112929595979"/>
    <n v="0.15852751412696001"/>
    <n v="2.2406953117899999E-2"/>
    <n v="81.790942713457099"/>
    <n v="8140"/>
    <s v="Roads and Highways"/>
    <n v="8140"/>
    <s v="US Air Force                                  Brevard County"/>
    <s v="US Air Force"/>
    <m/>
    <m/>
    <m/>
    <n v="0"/>
    <n v="1"/>
    <n v="0.15852751412696001"/>
    <n v="2.2406953117899999E-2"/>
    <n v="81.790942713455195"/>
    <m/>
    <n v="-1"/>
    <n v="-1"/>
    <n v="-1"/>
    <n v="-1"/>
    <n v="0"/>
    <m/>
    <m/>
    <s v="Banana River B"/>
    <n v="-1"/>
    <m/>
    <m/>
    <n v="641"/>
    <x v="6"/>
    <s v="Golf Course Pond Reuse"/>
    <x v="0"/>
    <m/>
    <n v="105.38504331463"/>
    <n v="6.6334908900000003E-2"/>
  </r>
  <r>
    <n v="1200000"/>
    <n v="2500000"/>
    <n v="2500000"/>
    <x v="0"/>
    <x v="1"/>
    <s v="BR3-5, BR-7"/>
    <s v="62-304.520 (10), F.A.C."/>
    <n v="0.59"/>
    <n v="0.64"/>
    <s v="US Air Force"/>
    <n v="0.16972163230094001"/>
    <n v="3836.8829344136102"/>
    <n v="7.4366609970454398"/>
    <n v="1.05112929595979"/>
    <n v="1.2621622432873301"/>
    <n v="0.17839937986964"/>
    <n v="651.20203457632203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1.2621622432873301"/>
    <n v="0.17839937986964"/>
    <n v="651.20203457632203"/>
    <m/>
    <n v="-1"/>
    <n v="-1"/>
    <n v="-1"/>
    <n v="-1"/>
    <n v="0"/>
    <m/>
    <m/>
    <s v="Banana River B"/>
    <n v="-1"/>
    <m/>
    <m/>
    <n v="641"/>
    <x v="6"/>
    <s v="Golf Course Pond Reuse"/>
    <x v="0"/>
    <m/>
    <n v="127.902009631544"/>
    <n v="0.52814439140000002"/>
  </r>
  <r>
    <n v="1200000"/>
    <n v="2500000"/>
    <n v="2500000"/>
    <x v="0"/>
    <x v="1"/>
    <s v="BR3-5, BR-7"/>
    <s v="62-304.520 (10), F.A.C."/>
    <n v="0.59"/>
    <n v="0.64"/>
    <s v="US Air Force"/>
    <n v="0.52361073230157995"/>
    <n v="3818.16873617388"/>
    <n v="7.0222058044512599"/>
    <n v="0.94402180703871996"/>
    <n v="3.67690232364115"/>
    <n v="0.49429994969220997"/>
    <n v="1999.2341279990101"/>
    <n v="1400"/>
    <s v="Commercial and Services"/>
    <n v="1400"/>
    <s v="US Air Force                                  Brevard County"/>
    <s v="US Air Force"/>
    <m/>
    <m/>
    <m/>
    <n v="0"/>
    <n v="1"/>
    <n v="3.67690232364115"/>
    <n v="0.49429994969220997"/>
    <n v="1999.2341279990101"/>
    <m/>
    <n v="-1"/>
    <n v="-1"/>
    <n v="-1"/>
    <n v="-1"/>
    <n v="0"/>
    <m/>
    <m/>
    <s v="Banana River B"/>
    <n v="-1"/>
    <m/>
    <m/>
    <n v="641"/>
    <x v="6"/>
    <s v="Golf Course Pond Reuse"/>
    <x v="0"/>
    <m/>
    <n v="184.55891000433499"/>
    <n v="1.6214388710000001"/>
  </r>
  <r>
    <n v="1200000"/>
    <n v="2500000"/>
    <n v="2500000"/>
    <x v="0"/>
    <x v="1"/>
    <s v="BR3-5, BR-7"/>
    <s v="62-304.520 (10), F.A.C."/>
    <n v="0.59"/>
    <n v="0.64"/>
    <s v="Natural Lands"/>
    <n v="9.4152721435369999E-2"/>
    <n v="3818.16873617388"/>
    <n v="7.0222058044512599"/>
    <n v="0.94402180703871996"/>
    <n v="0.66115978696833999"/>
    <n v="8.8882222227030003E-2"/>
    <n v="359.490977410222"/>
    <n v="3100"/>
    <s v="Herbaceous Dry Prairie"/>
    <n v="3100"/>
    <s v="US Air Force                                  Brevard County"/>
    <s v="US Air Force"/>
    <m/>
    <m/>
    <s v="Natural Lands"/>
    <n v="0"/>
    <n v="1"/>
    <n v="0.66115978696833999"/>
    <n v="8.8882222227030003E-2"/>
    <n v="359.49097741022098"/>
    <m/>
    <n v="-1"/>
    <n v="-1"/>
    <n v="-1"/>
    <n v="-1"/>
    <n v="0"/>
    <m/>
    <m/>
    <s v="Banana River B"/>
    <n v="-1"/>
    <m/>
    <m/>
    <n v="641"/>
    <x v="6"/>
    <s v="Golf Course Pond Reuse"/>
    <x v="0"/>
    <m/>
    <n v="115.78572578682299"/>
    <n v="0.29155797030000002"/>
  </r>
  <r>
    <n v="1200000"/>
    <n v="2500000"/>
    <n v="2500000"/>
    <x v="0"/>
    <x v="1"/>
    <s v="BR3-5, BR-7"/>
    <s v="62-304.520 (10), F.A.C."/>
    <n v="0.59"/>
    <n v="0.64"/>
    <s v="US Air Force"/>
    <n v="0.60538452414423005"/>
    <n v="3693.5863469518799"/>
    <n v="7.2161626918080897"/>
    <n v="0.99664354242981001"/>
    <n v="4.3685532173275901"/>
    <n v="0.60335257667528996"/>
    <n v="2236.0400130350899"/>
    <n v="1820"/>
    <s v="Golf Course"/>
    <n v="1820"/>
    <s v="US Air Force                                  Brevard County"/>
    <s v="US Air Force"/>
    <m/>
    <m/>
    <m/>
    <n v="0"/>
    <n v="1"/>
    <n v="4.3685532173275901"/>
    <n v="0.60335257667528996"/>
    <n v="2236.0400130350899"/>
    <m/>
    <n v="-1"/>
    <n v="-1"/>
    <n v="-1"/>
    <n v="-1"/>
    <n v="0"/>
    <m/>
    <m/>
    <s v="Banana River B"/>
    <n v="-1"/>
    <m/>
    <m/>
    <n v="641"/>
    <x v="6"/>
    <s v="Golf Course Pond Reuse"/>
    <x v="0"/>
    <m/>
    <n v="194.926509848547"/>
    <n v="1.8134955499000001"/>
  </r>
  <r>
    <n v="1200000"/>
    <n v="2500000"/>
    <n v="2500000"/>
    <x v="0"/>
    <x v="1"/>
    <s v="BR3-5, BR-7"/>
    <s v="62-304.520 (10), F.A.C."/>
    <n v="0.59"/>
    <n v="0.64"/>
    <s v="Natural Lands"/>
    <n v="1.237892959272E-2"/>
    <n v="3693.5863469518799"/>
    <n v="7.2161626918080897"/>
    <n v="0.99664354242981001"/>
    <n v="8.9328369891520001E-2"/>
    <n v="1.233738024078E-2"/>
    <n v="45.722645333560202"/>
    <n v="5100"/>
    <s v="Streams and waterways"/>
    <n v="5100"/>
    <s v="US Air Force                                  Brevard County"/>
    <s v="US Air Force"/>
    <m/>
    <m/>
    <s v="Natural Lands"/>
    <n v="0"/>
    <n v="1"/>
    <n v="8.9328369891520001E-2"/>
    <n v="1.233738024078E-2"/>
    <n v="45.722645333559498"/>
    <m/>
    <n v="-1"/>
    <n v="-1"/>
    <n v="-1"/>
    <n v="-1"/>
    <n v="0"/>
    <m/>
    <m/>
    <s v="Banana River B"/>
    <n v="-1"/>
    <m/>
    <m/>
    <n v="641"/>
    <x v="6"/>
    <s v="Golf Course Pond Reuse"/>
    <x v="0"/>
    <m/>
    <n v="39.278386044067403"/>
    <n v="3.7082437400000001E-2"/>
  </r>
  <r>
    <n v="1200000"/>
    <n v="2500000"/>
    <n v="2500000"/>
    <x v="0"/>
    <x v="1"/>
    <s v="BR3-5, BR-7"/>
    <s v="62-304.520 (10), F.A.C."/>
    <n v="0.59"/>
    <n v="0.64"/>
    <s v="US Air Force"/>
    <n v="0.61776345378298003"/>
    <n v="3766.6446482004299"/>
    <n v="7.3595677342234698"/>
    <n v="1.0241335014342701"/>
    <n v="4.5464719818436796"/>
    <n v="0.63267224898089003"/>
    <n v="2326.8954070454802"/>
    <n v="1820"/>
    <s v="Golf Course"/>
    <n v="1820"/>
    <s v="US Air Force                                  Brevard County"/>
    <s v="US Air Force"/>
    <m/>
    <m/>
    <m/>
    <n v="0"/>
    <n v="1"/>
    <n v="4.5464719818436796"/>
    <n v="0.63267224898089003"/>
    <n v="2326.8954070454802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8626"/>
    <n v="1.8871820008"/>
  </r>
  <r>
    <n v="1200000"/>
    <n v="2500000"/>
    <n v="2500000"/>
    <x v="0"/>
    <x v="1"/>
    <s v="BR3-5, BR-7"/>
    <s v="62-304.520 (10), F.A.C."/>
    <n v="0.59"/>
    <n v="0.64"/>
    <s v="US Air Force"/>
    <n v="0.14003634770109999"/>
    <n v="3515.25325537956"/>
    <n v="8.0580893256095596"/>
    <n v="0.99210609883220002"/>
    <n v="1.1284253986075901"/>
    <n v="0.13893091461245"/>
    <n v="492.26322712775999"/>
    <n v="8140"/>
    <s v="Roads and Highways"/>
    <n v="8140"/>
    <s v="US Air Force                                  Brevard County"/>
    <s v="US Air Force"/>
    <m/>
    <m/>
    <m/>
    <n v="0"/>
    <n v="1"/>
    <n v="1.1284253986075901"/>
    <n v="0.13893091461245"/>
    <n v="896.76521802595403"/>
    <m/>
    <n v="-1"/>
    <n v="-1"/>
    <n v="-1"/>
    <n v="-1"/>
    <n v="0"/>
    <m/>
    <m/>
    <s v="Banana River B"/>
    <n v="-1"/>
    <m/>
    <m/>
    <n v="641"/>
    <x v="6"/>
    <s v="Golf Course Pond Reuse"/>
    <x v="0"/>
    <m/>
    <n v="122.921023670379"/>
    <n v="0.72730350200000005"/>
  </r>
  <r>
    <n v="1200000"/>
    <n v="2500000"/>
    <n v="2500000"/>
    <x v="0"/>
    <x v="1"/>
    <s v="BR3-5, BR-7"/>
    <s v="62-304.520 (10), F.A.C."/>
    <n v="0.59"/>
    <n v="0.64"/>
    <s v="US Air Force"/>
    <n v="6.5101989590250001E-2"/>
    <n v="3515.25325537956"/>
    <n v="8.0580893256095596"/>
    <n v="0.99210609883220002"/>
    <n v="0.52459764739321002"/>
    <n v="6.4588080918599994E-2"/>
    <n v="228.849980838844"/>
    <n v="1820"/>
    <s v="Golf Course"/>
    <n v="1820"/>
    <s v="US Air Force                                  Brevard County"/>
    <s v="US Air Force"/>
    <m/>
    <m/>
    <m/>
    <n v="0"/>
    <n v="1"/>
    <n v="0.52459764739321002"/>
    <n v="6.4588080918599994E-2"/>
    <n v="228.849980838844"/>
    <m/>
    <n v="-1"/>
    <n v="-1"/>
    <n v="-1"/>
    <n v="-1"/>
    <n v="0"/>
    <m/>
    <m/>
    <s v="Banana River B"/>
    <n v="-1"/>
    <m/>
    <m/>
    <n v="641"/>
    <x v="6"/>
    <s v="Golf Course Pond Reuse"/>
    <x v="0"/>
    <m/>
    <n v="110.44451750794801"/>
    <n v="0.18560420180000001"/>
  </r>
  <r>
    <n v="1200000"/>
    <n v="2500000"/>
    <n v="2500000"/>
    <x v="0"/>
    <x v="1"/>
    <s v="BR3-5, BR-7"/>
    <s v="62-304.520 (10), F.A.C."/>
    <n v="0.59"/>
    <n v="0.64"/>
    <s v="US Air Force"/>
    <n v="0.34164759298269998"/>
    <n v="1997.9010431342199"/>
    <n v="3.9033070464664399"/>
    <n v="0.53916639378780995"/>
    <n v="1.33355545709769"/>
    <n v="0.18420490065476999"/>
    <n v="682.57808240444399"/>
    <n v="1820"/>
    <s v="Golf Course"/>
    <n v="1820"/>
    <s v="US Air Force                                  Brevard County"/>
    <s v="US Air Force"/>
    <m/>
    <m/>
    <m/>
    <n v="0"/>
    <n v="1"/>
    <n v="1.33355545709769"/>
    <n v="0.18420490065476999"/>
    <n v="682.57808240444399"/>
    <m/>
    <n v="-1"/>
    <n v="-1"/>
    <n v="-1"/>
    <n v="-1"/>
    <n v="0"/>
    <m/>
    <m/>
    <s v="Banana River B"/>
    <n v="-1"/>
    <m/>
    <m/>
    <n v="641"/>
    <x v="6"/>
    <s v="Golf Course Pond Reuse"/>
    <x v="0"/>
    <m/>
    <n v="155.90944516016501"/>
    <n v="0.55359130769999998"/>
  </r>
  <r>
    <n v="1200000"/>
    <n v="2500000"/>
    <n v="2500000"/>
    <x v="0"/>
    <x v="1"/>
    <s v="BR3-5, BR-7"/>
    <s v="62-304.520 (10), F.A.C."/>
    <n v="0.59"/>
    <n v="0.64"/>
    <s v="Natural Lands"/>
    <n v="0.27611586080027001"/>
    <n v="1997.9010431342199"/>
    <n v="3.9033070464664399"/>
    <n v="0.53916639378780995"/>
    <n v="1.0777649851028599"/>
    <n v="0.1488723929353"/>
    <n v="551.65216631877195"/>
    <n v="5100"/>
    <s v="Streams and waterways"/>
    <n v="5100"/>
    <s v="US Air Force                                  Brevard County"/>
    <s v="US Air Force"/>
    <m/>
    <m/>
    <s v="Natural Lands"/>
    <n v="0"/>
    <n v="1"/>
    <n v="1.0777649851028599"/>
    <n v="0.1488723929353"/>
    <n v="551.65216631877195"/>
    <m/>
    <n v="-1"/>
    <n v="-1"/>
    <n v="-1"/>
    <n v="-1"/>
    <n v="0"/>
    <m/>
    <m/>
    <s v="Banana River B"/>
    <n v="-1"/>
    <m/>
    <m/>
    <n v="641"/>
    <x v="6"/>
    <s v="Golf Course Pond Reuse"/>
    <x v="0"/>
    <m/>
    <n v="144.35809256239199"/>
    <n v="0.44740646090000002"/>
  </r>
  <r>
    <n v="1200000"/>
    <n v="2500000"/>
    <n v="2500000"/>
    <x v="0"/>
    <x v="1"/>
    <s v="BR3-5, BR-7"/>
    <s v="62-304.520 (10), F.A.C."/>
    <n v="0.59"/>
    <n v="0.64"/>
    <s v="US Air Force"/>
    <n v="0.61776345362188001"/>
    <n v="3769.36275428523"/>
    <n v="7.3642073785028197"/>
    <n v="1.0170933357465599"/>
    <n v="4.5493381833316802"/>
    <n v="0.62832309174659995"/>
    <n v="2328.5745530409399"/>
    <n v="1820"/>
    <s v="Golf Course"/>
    <n v="1820"/>
    <s v="US Air Force                                  Brevard County"/>
    <s v="US Air Force"/>
    <m/>
    <m/>
    <m/>
    <n v="0"/>
    <n v="1"/>
    <n v="4.5493381833316802"/>
    <n v="0.62832309174659995"/>
    <n v="2328.5745530409399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9254899"/>
    <n v="1.8885438386"/>
  </r>
  <r>
    <n v="1200000"/>
    <n v="2500000"/>
    <n v="2500000"/>
    <x v="0"/>
    <x v="1"/>
    <s v="BR3-5, BR-7"/>
    <s v="62-304.520 (10), F.A.C."/>
    <n v="0.59"/>
    <n v="0.64"/>
    <s v="US Air Force"/>
    <n v="0.61776345373694996"/>
    <n v="3764.0438112557099"/>
    <n v="7.3548530035189401"/>
    <n v="1.0276797194628999"/>
    <n v="4.5435593931814697"/>
    <n v="0.63486297283082005"/>
    <n v="2325.2887048585299"/>
    <n v="1820"/>
    <s v="Golf Course"/>
    <n v="1820"/>
    <s v="US Air Force                                  Brevard County"/>
    <s v="US Air Force"/>
    <m/>
    <m/>
    <m/>
    <n v="0"/>
    <n v="1"/>
    <n v="4.5435593931814697"/>
    <n v="0.63486297283082005"/>
    <n v="2325.2887048585299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117499"/>
    <n v="1.8858789171999999"/>
  </r>
  <r>
    <n v="1200000"/>
    <n v="2500000"/>
    <n v="2500000"/>
    <x v="0"/>
    <x v="1"/>
    <s v="BR3-5, BR-7"/>
    <s v="62-304.520 (10), F.A.C."/>
    <n v="0.59"/>
    <n v="0.64"/>
    <s v="US Air Force"/>
    <n v="0.46842368857984001"/>
    <n v="3753.21661558289"/>
    <n v="6.94287766142397"/>
    <n v="0.93251050009914005"/>
    <n v="3.25220836352285"/>
    <n v="0.43681000809588"/>
    <n v="1758.09557111051"/>
    <n v="1400"/>
    <s v="Commercial and Services"/>
    <n v="1400"/>
    <s v="US Air Force                                  Brevard County"/>
    <s v="US Air Force"/>
    <m/>
    <m/>
    <m/>
    <n v="0"/>
    <n v="1"/>
    <n v="3.25220836352285"/>
    <n v="0.43681000809588"/>
    <n v="1758.09557111051"/>
    <m/>
    <n v="-1"/>
    <n v="-1"/>
    <n v="-1"/>
    <n v="-1"/>
    <n v="0"/>
    <m/>
    <m/>
    <s v="Banana River B"/>
    <n v="-1"/>
    <m/>
    <m/>
    <n v="641"/>
    <x v="6"/>
    <s v="Golf Course Pond Reuse"/>
    <x v="0"/>
    <m/>
    <n v="176.02894797948301"/>
    <n v="1.4258682653000001"/>
  </r>
  <r>
    <n v="1200000"/>
    <n v="2500000"/>
    <n v="2500000"/>
    <x v="0"/>
    <x v="1"/>
    <s v="BR3-5, BR-7"/>
    <s v="62-304.520 (10), F.A.C."/>
    <n v="0.59"/>
    <n v="0.64"/>
    <s v="Natural Lands"/>
    <n v="0.14933976515710001"/>
    <n v="3753.21661558289"/>
    <n v="6.94287766142397"/>
    <n v="0.93251050009914005"/>
    <n v="1.03684771947156"/>
    <n v="0.13926089909134001"/>
    <n v="560.50448795489001"/>
    <n v="3100"/>
    <s v="Herbaceous Dry Prairie"/>
    <n v="3100"/>
    <s v="US Air Force                                  Brevard County"/>
    <s v="US Air Force"/>
    <m/>
    <m/>
    <s v="Natural Lands"/>
    <n v="0"/>
    <n v="1"/>
    <n v="1.03684771947156"/>
    <n v="0.13926089909134001"/>
    <n v="560.50448795489001"/>
    <m/>
    <n v="-1"/>
    <n v="-1"/>
    <n v="-1"/>
    <n v="-1"/>
    <n v="0"/>
    <m/>
    <m/>
    <s v="Banana River B"/>
    <n v="-1"/>
    <m/>
    <m/>
    <n v="641"/>
    <x v="6"/>
    <s v="Golf Course Pond Reuse"/>
    <x v="0"/>
    <m/>
    <n v="124.37747499373801"/>
    <n v="0.45458595940000002"/>
  </r>
  <r>
    <n v="1200000"/>
    <n v="2500000"/>
    <n v="2500000"/>
    <x v="0"/>
    <x v="1"/>
    <s v="BR3-5, BR-7"/>
    <s v="62-304.520 (10), F.A.C."/>
    <n v="0.59"/>
    <n v="0.64"/>
    <s v="US Air Force"/>
    <n v="0.36979195529544001"/>
    <n v="2107.2034415510698"/>
    <n v="0.86627428865610001"/>
    <n v="0.13316200971587999"/>
    <n v="0.32034126302429999"/>
    <n v="4.92422399439E-2"/>
    <n v="779.226880856462"/>
    <n v="1820"/>
    <s v="Golf Course"/>
    <n v="1820"/>
    <s v="US Air Force                                  Brevard County"/>
    <s v="US Air Force"/>
    <m/>
    <m/>
    <m/>
    <n v="0"/>
    <n v="1"/>
    <n v="0.32034126302429999"/>
    <n v="4.92422399439E-2"/>
    <n v="779.226880856462"/>
    <m/>
    <n v="-1"/>
    <n v="-1"/>
    <n v="-1"/>
    <n v="-1"/>
    <n v="0"/>
    <m/>
    <m/>
    <s v="Banana River B"/>
    <n v="-1"/>
    <m/>
    <m/>
    <n v="641"/>
    <x v="6"/>
    <s v="Golf Course Pond Reuse"/>
    <x v="0"/>
    <m/>
    <n v="169.38177028298"/>
    <n v="0.63197638349999996"/>
  </r>
  <r>
    <n v="1200000"/>
    <n v="2500000"/>
    <n v="2500000"/>
    <x v="0"/>
    <x v="1"/>
    <s v="BR3-5, BR-7"/>
    <s v="62-304.520 (10), F.A.C."/>
    <n v="0.59"/>
    <n v="0.64"/>
    <s v="Natural Lands"/>
    <n v="8.2811028775319998E-2"/>
    <n v="2107.2034415510698"/>
    <n v="0.86627428865610001"/>
    <n v="0.13316200971587999"/>
    <n v="7.1737065045219997E-2"/>
    <n v="1.102728301836E-2"/>
    <n v="174.49968483375201"/>
    <n v="5300"/>
    <s v="Reservoirs"/>
    <n v="5300"/>
    <s v="US Air Force                                  Brevard County"/>
    <s v="US Air Force"/>
    <m/>
    <m/>
    <s v="Natural Lands"/>
    <n v="0"/>
    <n v="1"/>
    <n v="7.1737065045219997E-2"/>
    <n v="1.102728301836E-2"/>
    <n v="174.49968483375099"/>
    <m/>
    <n v="-1"/>
    <n v="-1"/>
    <n v="-1"/>
    <n v="-1"/>
    <n v="0"/>
    <m/>
    <m/>
    <s v="Banana River B"/>
    <n v="-1"/>
    <m/>
    <m/>
    <n v="641"/>
    <x v="6"/>
    <s v="Golf Course Pond Reuse"/>
    <x v="0"/>
    <m/>
    <n v="114.501156365022"/>
    <n v="0.14152448079999999"/>
  </r>
  <r>
    <n v="1200000"/>
    <n v="2500000"/>
    <n v="2500000"/>
    <x v="0"/>
    <x v="1"/>
    <s v="BR3-5, BR-7"/>
    <s v="62-304.520 (10), F.A.C."/>
    <n v="0.59"/>
    <n v="0.64"/>
    <s v="Natural Lands"/>
    <n v="0.16516046980426"/>
    <n v="2107.2034415510698"/>
    <n v="0.86627428865610001"/>
    <n v="0.13316200971587999"/>
    <n v="0.14307426849379001"/>
    <n v="2.199310008475E-2"/>
    <n v="348.02671037974"/>
    <n v="5300"/>
    <s v="Reservoirs"/>
    <n v="5300"/>
    <s v="US Air Force                                  Brevard County"/>
    <s v="US Air Force"/>
    <m/>
    <m/>
    <s v="Natural Lands"/>
    <n v="0"/>
    <n v="1"/>
    <n v="0.14307426849379001"/>
    <n v="2.199310008475E-2"/>
    <n v="348.02671037974"/>
    <m/>
    <n v="-1"/>
    <n v="-1"/>
    <n v="-1"/>
    <n v="-1"/>
    <n v="0"/>
    <m/>
    <m/>
    <s v="Banana River B"/>
    <n v="-1"/>
    <m/>
    <m/>
    <n v="641"/>
    <x v="6"/>
    <s v="Golf Course Pond Reuse"/>
    <x v="0"/>
    <m/>
    <n v="130.76418519253599"/>
    <n v="0.28226010569999999"/>
  </r>
  <r>
    <n v="1200000"/>
    <n v="2500000"/>
    <n v="2500000"/>
    <x v="0"/>
    <x v="1"/>
    <s v="BR3-5, BR-7"/>
    <s v="62-304.520 (10), F.A.C."/>
    <n v="0.59"/>
    <n v="0.64"/>
    <s v="US Air Force"/>
    <n v="0.61763341658898996"/>
    <n v="3846.1253458722699"/>
    <n v="8.0228476031784304"/>
    <n v="1.1267905649735199"/>
    <n v="4.9551787759239199"/>
    <n v="0.69594350642484004"/>
    <n v="2375.4955380006199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9551787759239199"/>
    <n v="0.69594350642484004"/>
    <n v="2375.99567717129"/>
    <m/>
    <n v="-1"/>
    <n v="-1"/>
    <n v="-1"/>
    <n v="-1"/>
    <n v="0"/>
    <m/>
    <m/>
    <s v="Banana River B"/>
    <n v="-1"/>
    <m/>
    <m/>
    <n v="641"/>
    <x v="6"/>
    <s v="Golf Course Pond Reuse"/>
    <x v="0"/>
    <m/>
    <n v="199.58437017454199"/>
    <n v="1.9270037932999999"/>
  </r>
  <r>
    <n v="1200000"/>
    <n v="2500000"/>
    <n v="2500000"/>
    <x v="0"/>
    <x v="1"/>
    <s v="BR3-5, BR-7"/>
    <s v="62-304.520 (10), F.A.C."/>
    <n v="0.59"/>
    <n v="0.64"/>
    <s v="US Air Force"/>
    <n v="0.61776345373694996"/>
    <n v="3758.1511214530401"/>
    <n v="7.3440625084953997"/>
    <n v="1.0344582642735201"/>
    <n v="4.53689341970819"/>
    <n v="0.63905051008434"/>
    <n v="2321.6484164542399"/>
    <n v="1820"/>
    <s v="Golf Course"/>
    <n v="1820"/>
    <s v="US Air Force                                  Brevard County"/>
    <s v="US Air Force"/>
    <m/>
    <m/>
    <m/>
    <n v="0"/>
    <n v="1"/>
    <n v="4.53689341970819"/>
    <n v="0.63905051008434"/>
    <n v="2321.6484164542399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117499"/>
    <n v="1.8829265340000001"/>
  </r>
  <r>
    <n v="1200000"/>
    <n v="2500000"/>
    <n v="2500000"/>
    <x v="0"/>
    <x v="1"/>
    <s v="BR3-5, BR-7"/>
    <s v="62-304.520 (10), F.A.C."/>
    <n v="0.59"/>
    <n v="0.64"/>
    <s v="US Air Force"/>
    <n v="0.15213169486839001"/>
    <n v="3822.9752950105699"/>
    <n v="7.87153428805376"/>
    <n v="1.07597598493325"/>
    <n v="1.1975098524563299"/>
    <n v="0.16369005022558999"/>
    <n v="581.59571106997601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1.1975098524563299"/>
    <n v="0.16369005022558999"/>
    <n v="581.59571106997601"/>
    <m/>
    <n v="-1"/>
    <n v="-1"/>
    <n v="-1"/>
    <n v="-1"/>
    <n v="0"/>
    <m/>
    <m/>
    <s v="Banana River B"/>
    <n v="-1"/>
    <m/>
    <m/>
    <n v="641"/>
    <x v="6"/>
    <s v="Golf Course Pond Reuse"/>
    <x v="0"/>
    <m/>
    <n v="129.383969333175"/>
    <n v="0.47169157430000003"/>
  </r>
  <r>
    <n v="1200000"/>
    <n v="2500000"/>
    <n v="2500000"/>
    <x v="0"/>
    <x v="1"/>
    <s v="BR3-5, BR-7"/>
    <s v="62-304.520 (10), F.A.C."/>
    <n v="0.59"/>
    <n v="0.64"/>
    <s v="US Air Force"/>
    <n v="0.61776345359886997"/>
    <n v="3765.2816713725101"/>
    <n v="7.3573816210870504"/>
    <n v="1.02929104564823"/>
    <n v="4.5451214796876096"/>
    <n v="0.63585839111804998"/>
    <n v="2326.05340907962"/>
    <n v="1820"/>
    <s v="Golf Course"/>
    <n v="1820"/>
    <s v="US Air Force                                  Brevard County"/>
    <s v="US Air Force"/>
    <m/>
    <m/>
    <m/>
    <n v="0"/>
    <n v="1"/>
    <n v="4.5451214796876096"/>
    <n v="0.63585839111804998"/>
    <n v="2326.05340907962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8882399"/>
    <n v="1.8864991151999999"/>
  </r>
  <r>
    <n v="1200000"/>
    <n v="2500000"/>
    <n v="2500000"/>
    <x v="0"/>
    <x v="1"/>
    <s v="BR3-5, BR-7"/>
    <s v="62-304.520 (10), F.A.C."/>
    <n v="0.59"/>
    <n v="0.64"/>
    <s v="US Air Force"/>
    <n v="0.61776345378298003"/>
    <n v="3760.8129570316701"/>
    <n v="7.3485296946911598"/>
    <n v="1.0266782876882401"/>
    <n v="4.5396530844192098"/>
    <n v="0.63424432492628002"/>
    <n v="2323.2928013676701"/>
    <n v="1820"/>
    <s v="Golf Course"/>
    <n v="1820"/>
    <s v="US Air Force                                  Brevard County"/>
    <s v="US Air Force"/>
    <m/>
    <m/>
    <m/>
    <n v="0"/>
    <n v="1"/>
    <n v="4.5396530844192098"/>
    <n v="0.63424432492628002"/>
    <n v="2323.2928013676701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8626"/>
    <n v="1.8842601795"/>
  </r>
  <r>
    <n v="1200000"/>
    <n v="2500000"/>
    <n v="2500000"/>
    <x v="0"/>
    <x v="1"/>
    <s v="BR3-5, BR-7"/>
    <s v="62-304.520 (10), F.A.C."/>
    <n v="0.59"/>
    <n v="0.64"/>
    <s v="US Air Force"/>
    <n v="0.61776345378298003"/>
    <n v="3767.3730922814102"/>
    <n v="7.3611882056942299"/>
    <n v="1.0266168562004101"/>
    <n v="4.5474730498962099"/>
    <n v="0.63420637479818998"/>
    <n v="2327.3454131768299"/>
    <n v="1820"/>
    <s v="Golf Course"/>
    <n v="1820"/>
    <s v="US Air Force                                  Brevard County"/>
    <s v="US Air Force"/>
    <m/>
    <m/>
    <m/>
    <n v="0"/>
    <n v="1"/>
    <n v="4.5474730498962099"/>
    <n v="0.63420637479818998"/>
    <n v="2327.3454131768299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8626"/>
    <n v="1.8875469693"/>
  </r>
  <r>
    <n v="1200000"/>
    <n v="2500000"/>
    <n v="2500000"/>
    <x v="0"/>
    <x v="1"/>
    <s v="BR3-5, BR-7"/>
    <s v="62-304.520 (10), F.A.C."/>
    <n v="0.59"/>
    <n v="0.64"/>
    <s v="US Air Force"/>
    <n v="0.61776345341476002"/>
    <n v="3758.2916757786702"/>
    <n v="7.3443371572557297"/>
    <n v="1.03449674252304"/>
    <n v="4.53706308530868"/>
    <n v="0.63907428020736001"/>
    <n v="2321.7352445689899"/>
    <n v="1820"/>
    <s v="Golf Course"/>
    <n v="1820"/>
    <s v="US Air Force                                  Brevard County"/>
    <s v="US Air Force"/>
    <m/>
    <m/>
    <m/>
    <n v="0"/>
    <n v="1"/>
    <n v="4.53706308530868"/>
    <n v="0.63907428020736001"/>
    <n v="2321.7352445689899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5902101"/>
    <n v="1.8829969542"/>
  </r>
  <r>
    <n v="1200000"/>
    <n v="2500000"/>
    <n v="2500000"/>
    <x v="0"/>
    <x v="1"/>
    <s v="BR3-5, BR-7"/>
    <s v="62-304.520 (10), F.A.C."/>
    <n v="0.59"/>
    <n v="0.64"/>
    <s v="US Air Force"/>
    <n v="0.61776345373694996"/>
    <n v="3772.36525275757"/>
    <n v="7.37007291652702"/>
    <n v="1.01789833664669"/>
    <n v="4.55296169920691"/>
    <n v="0.62882039199995998"/>
    <n v="2330.42938730079"/>
    <n v="1820"/>
    <s v="Golf Course"/>
    <n v="1820"/>
    <s v="US Air Force                                  Brevard County"/>
    <s v="US Air Force"/>
    <m/>
    <m/>
    <m/>
    <n v="0"/>
    <n v="1"/>
    <n v="4.55296169920691"/>
    <n v="0.62882039199995998"/>
    <n v="2330.42938730079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117499"/>
    <n v="1.8900481649"/>
  </r>
  <r>
    <n v="1200000"/>
    <n v="2500000"/>
    <n v="2500000"/>
    <x v="0"/>
    <x v="1"/>
    <s v="BR3-5, BR-7"/>
    <s v="62-304.520 (10), F.A.C."/>
    <n v="0.59"/>
    <n v="0.64"/>
    <s v="Natural Lands"/>
    <n v="3.0748558571299999E-2"/>
    <n v="3245.47842135463"/>
    <n v="6.0965627555049204"/>
    <n v="0.85689813379337998"/>
    <n v="0.18746051697126001"/>
    <n v="2.634838245658E-2"/>
    <n v="99.793783330919595"/>
    <n v="5100"/>
    <s v="Streams and waterways"/>
    <n v="5100"/>
    <s v="US Air Force                                  Brevard County"/>
    <s v="US Air Force"/>
    <m/>
    <m/>
    <s v="Natural Lands"/>
    <n v="0"/>
    <n v="1"/>
    <n v="0.18746051697126001"/>
    <n v="2.634838245658E-2"/>
    <n v="99.793783330920505"/>
    <m/>
    <n v="-1"/>
    <n v="-1"/>
    <n v="-1"/>
    <n v="-1"/>
    <n v="0"/>
    <m/>
    <m/>
    <s v="Banana River B"/>
    <n v="-1"/>
    <m/>
    <m/>
    <n v="641"/>
    <x v="6"/>
    <s v="Golf Course Pond Reuse"/>
    <x v="0"/>
    <m/>
    <n v="55.730130096910202"/>
    <n v="8.0935752900000005E-2"/>
  </r>
  <r>
    <n v="1200000"/>
    <n v="2500000"/>
    <n v="2500000"/>
    <x v="0"/>
    <x v="1"/>
    <s v="BR3-5, BR-7"/>
    <s v="62-304.520 (10), F.A.C."/>
    <n v="0.59"/>
    <n v="0.64"/>
    <s v="US Air Force"/>
    <n v="0.32851984291462"/>
    <n v="3245.47842135463"/>
    <n v="6.0965627555049204"/>
    <n v="0.85689813379337998"/>
    <n v="2.0028418387575999"/>
    <n v="0.28150804030762999"/>
    <n v="1066.2040611662101"/>
    <n v="1460"/>
    <s v="Oil and Gas Storage(except industrial use or manufacturing)"/>
    <n v="1460"/>
    <s v="US Air Force                                  Brevard County"/>
    <s v="US Air Force"/>
    <m/>
    <m/>
    <m/>
    <n v="0"/>
    <n v="1"/>
    <n v="2.0028418387575999"/>
    <n v="0.28150804030762999"/>
    <n v="1644.1724340987901"/>
    <m/>
    <n v="-1"/>
    <n v="-1"/>
    <n v="-1"/>
    <n v="-1"/>
    <n v="0"/>
    <m/>
    <m/>
    <s v="Banana River B"/>
    <n v="-1"/>
    <m/>
    <m/>
    <n v="641"/>
    <x v="6"/>
    <s v="Golf Course Pond Reuse"/>
    <x v="0"/>
    <m/>
    <n v="158.161776613265"/>
    <n v="1.3334731825999999"/>
  </r>
  <r>
    <n v="1200000"/>
    <n v="2500000"/>
    <n v="2500000"/>
    <x v="0"/>
    <x v="1"/>
    <s v="BR3-5, BR-7"/>
    <s v="62-304.520 (10), F.A.C."/>
    <n v="0.59"/>
    <n v="0.64"/>
    <s v="US Air Force"/>
    <n v="0.57476131914344997"/>
    <n v="3496.6053197838201"/>
    <n v="6.8313215925978001"/>
    <n v="0.94350236904483997"/>
    <n v="3.9263794100546998"/>
    <n v="0.54228866624718997"/>
    <n v="2009.7134861229799"/>
    <n v="1820"/>
    <s v="Golf Course"/>
    <n v="1820"/>
    <s v="US Air Force                                  Brevard County"/>
    <s v="US Air Force"/>
    <m/>
    <m/>
    <m/>
    <n v="0"/>
    <n v="1"/>
    <n v="3.9263794100546998"/>
    <n v="0.54228866624718997"/>
    <n v="2009.7134861229799"/>
    <m/>
    <n v="-1"/>
    <n v="-1"/>
    <n v="-1"/>
    <n v="-1"/>
    <n v="0"/>
    <m/>
    <m/>
    <s v="Banana River B"/>
    <n v="-1"/>
    <m/>
    <m/>
    <n v="641"/>
    <x v="6"/>
    <s v="Golf Course Pond Reuse"/>
    <x v="0"/>
    <m/>
    <n v="189.93330384505899"/>
    <n v="1.6299379449"/>
  </r>
  <r>
    <n v="1200000"/>
    <n v="2500000"/>
    <n v="2500000"/>
    <x v="0"/>
    <x v="1"/>
    <s v="BR3-5, BR-7"/>
    <s v="62-304.520 (10), F.A.C."/>
    <n v="0.59"/>
    <n v="0.64"/>
    <s v="Natural Lands"/>
    <n v="4.3002134731570003E-2"/>
    <n v="3496.6053197838201"/>
    <n v="6.8313215925978001"/>
    <n v="0.94350236904483997"/>
    <n v="0.29376141151960999"/>
    <n v="4.0572615993219999E-2"/>
    <n v="150.361493064489"/>
    <n v="5100"/>
    <s v="Streams and waterways"/>
    <n v="5100"/>
    <s v="US Air Force                                  Brevard County"/>
    <s v="US Air Force"/>
    <m/>
    <m/>
    <s v="Natural Lands"/>
    <n v="0"/>
    <n v="1"/>
    <n v="0.29376141151960999"/>
    <n v="4.0572615993219999E-2"/>
    <n v="150.361493064489"/>
    <m/>
    <n v="-1"/>
    <n v="-1"/>
    <n v="-1"/>
    <n v="-1"/>
    <n v="0"/>
    <m/>
    <m/>
    <s v="Banana River B"/>
    <n v="-1"/>
    <m/>
    <m/>
    <n v="641"/>
    <x v="6"/>
    <s v="Golf Course Pond Reuse"/>
    <x v="0"/>
    <m/>
    <n v="112.794153270256"/>
    <n v="0.12194768290000001"/>
  </r>
  <r>
    <n v="1200000"/>
    <n v="2500000"/>
    <n v="2500000"/>
    <x v="0"/>
    <x v="1"/>
    <s v="BR3-5, BR-7"/>
    <s v="62-304.520 (10), F.A.C."/>
    <n v="0.59"/>
    <n v="0.64"/>
    <s v="US Air Force"/>
    <n v="5.5363754386999998E-4"/>
    <n v="2087.7036769207698"/>
    <n v="4.8204569446843903"/>
    <n v="0.55106744490559001"/>
    <n v="2.66878594319E-3"/>
    <n v="3.0509162670000001E-4"/>
    <n v="1.1558311360229601"/>
    <n v="1820"/>
    <s v="Golf Course"/>
    <n v="1820"/>
    <s v="US Air Force                                  Brevard County"/>
    <s v="US Air Force"/>
    <m/>
    <m/>
    <m/>
    <n v="0"/>
    <n v="1"/>
    <n v="2.66878594319E-3"/>
    <n v="3.0509162670000001E-4"/>
    <n v="50.983186999021903"/>
    <m/>
    <n v="-1"/>
    <n v="-1"/>
    <n v="-1"/>
    <n v="-1"/>
    <n v="0"/>
    <m/>
    <m/>
    <s v="Banana River B"/>
    <n v="-1"/>
    <m/>
    <m/>
    <n v="641"/>
    <x v="6"/>
    <s v="Golf Course Pond Reuse"/>
    <x v="0"/>
    <m/>
    <n v="7.6602088132182997"/>
    <n v="4.1348894599999998E-2"/>
  </r>
  <r>
    <n v="1200000"/>
    <n v="2500000"/>
    <n v="2500000"/>
    <x v="0"/>
    <x v="1"/>
    <s v="BR3-5, BR-7"/>
    <s v="62-304.520 (10), F.A.C."/>
    <n v="0.59"/>
    <n v="0.64"/>
    <s v="Natural Lands"/>
    <n v="0.19312168041155001"/>
    <n v="2581.2005086480799"/>
    <n v="4.8360122932683103"/>
    <n v="0.68085481259844005"/>
    <n v="0.93393882056691002"/>
    <n v="0.1314878255253"/>
    <n v="498.48577970927801"/>
    <n v="5100"/>
    <s v="Streams and waterways"/>
    <n v="5100"/>
    <s v="US Air Force                                  Brevard County"/>
    <s v="US Air Force"/>
    <m/>
    <m/>
    <s v="Natural Lands"/>
    <n v="0"/>
    <n v="1"/>
    <n v="0.93393882056691002"/>
    <n v="0.1314878255253"/>
    <n v="498.48577970927801"/>
    <m/>
    <n v="-1"/>
    <n v="-1"/>
    <n v="-1"/>
    <n v="-1"/>
    <n v="0"/>
    <m/>
    <m/>
    <s v="Banana River B"/>
    <n v="-1"/>
    <m/>
    <m/>
    <n v="641"/>
    <x v="6"/>
    <s v="Golf Course Pond Reuse"/>
    <x v="0"/>
    <m/>
    <n v="139.66408138756501"/>
    <n v="0.40428692599999999"/>
  </r>
  <r>
    <n v="1200000"/>
    <n v="2500000"/>
    <n v="2500000"/>
    <x v="0"/>
    <x v="1"/>
    <s v="BR3-5, BR-7"/>
    <s v="62-304.520 (10), F.A.C."/>
    <n v="0.59"/>
    <n v="0.64"/>
    <s v="US Air Force"/>
    <n v="0.42464177321032998"/>
    <n v="2581.2005086480799"/>
    <n v="4.8360122932683103"/>
    <n v="0.68085481259844005"/>
    <n v="2.0535728354804199"/>
    <n v="0.28911939492059002"/>
    <n v="1096.0855610037299"/>
    <n v="1460"/>
    <s v="Oil and Gas Storage(except industrial use or manufacturing)"/>
    <n v="1460"/>
    <s v="US Air Force                                  Brevard County"/>
    <s v="US Air Force"/>
    <m/>
    <m/>
    <m/>
    <n v="0"/>
    <n v="1"/>
    <n v="2.0535728354804199"/>
    <n v="0.28911939492059002"/>
    <n v="1096.0855610037299"/>
    <m/>
    <n v="-1"/>
    <n v="-1"/>
    <n v="-1"/>
    <n v="-1"/>
    <n v="0"/>
    <m/>
    <m/>
    <s v="Banana River B"/>
    <n v="-1"/>
    <m/>
    <m/>
    <n v="641"/>
    <x v="6"/>
    <s v="Golf Course Pond Reuse"/>
    <x v="0"/>
    <m/>
    <n v="255.873133067384"/>
    <n v="0.88895828139999999"/>
  </r>
  <r>
    <n v="1200000"/>
    <n v="2500000"/>
    <n v="2500000"/>
    <x v="0"/>
    <x v="1"/>
    <s v="BR3-5, BR-7"/>
    <s v="62-304.520 (10), F.A.C."/>
    <n v="0.59"/>
    <n v="0.64"/>
    <s v="US Air Force"/>
    <n v="0.61776345387502996"/>
    <n v="3754.9871477340098"/>
    <n v="7.3378785058541798"/>
    <n v="1.0335750351762401"/>
    <n v="4.5330731698918596"/>
    <n v="0.63850488356947999"/>
    <n v="2319.6938296405301"/>
    <n v="1820"/>
    <s v="Golf Course"/>
    <n v="1820"/>
    <s v="US Air Force                                  Brevard County"/>
    <s v="US Air Force"/>
    <m/>
    <m/>
    <m/>
    <n v="0"/>
    <n v="1"/>
    <n v="4.5330731698918596"/>
    <n v="0.63850488356947999"/>
    <n v="2319.6938296405301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3352699"/>
    <n v="1.8813413054999999"/>
  </r>
  <r>
    <n v="1200000"/>
    <n v="2500000"/>
    <n v="2500000"/>
    <x v="0"/>
    <x v="1"/>
    <s v="BR3-5, BR-7"/>
    <s v="62-304.520 (10), F.A.C."/>
    <n v="0.59"/>
    <n v="0.64"/>
    <s v="US Air Force"/>
    <n v="0.42967911009020998"/>
    <n v="2569.8635746147402"/>
    <n v="5.0207751527886701"/>
    <n v="0.69378275098770004"/>
    <n v="2.1573221996132999"/>
    <n v="0.29810395504032999"/>
    <n v="1104.21669379372"/>
    <n v="1820"/>
    <s v="Golf Course"/>
    <n v="1820"/>
    <s v="US Air Force                                  Brevard County"/>
    <s v="US Air Force"/>
    <m/>
    <m/>
    <m/>
    <n v="0"/>
    <n v="1"/>
    <n v="2.1573221996132999"/>
    <n v="0.29810395504032999"/>
    <n v="1104.21669379372"/>
    <m/>
    <n v="-1"/>
    <n v="-1"/>
    <n v="-1"/>
    <n v="-1"/>
    <n v="0"/>
    <m/>
    <m/>
    <s v="Banana River B"/>
    <n v="-1"/>
    <m/>
    <m/>
    <n v="641"/>
    <x v="6"/>
    <s v="Golf Course Pond Reuse"/>
    <x v="0"/>
    <m/>
    <n v="280.04450758900299"/>
    <n v="0.89555287409999995"/>
  </r>
  <r>
    <n v="1200000"/>
    <n v="2500000"/>
    <n v="2500000"/>
    <x v="0"/>
    <x v="1"/>
    <s v="BR3-5, BR-7"/>
    <s v="62-304.520 (10), F.A.C."/>
    <n v="0.59"/>
    <n v="0.64"/>
    <s v="Natural Lands"/>
    <n v="0.18808434378482"/>
    <n v="2569.8635746147402"/>
    <n v="5.0207751527886701"/>
    <n v="0.69378275098770004"/>
    <n v="0.94432919990338005"/>
    <n v="0.13048967344873999"/>
    <n v="483.35110404792601"/>
    <n v="5100"/>
    <s v="Streams and waterways"/>
    <n v="5100"/>
    <s v="US Air Force                                  Brevard County"/>
    <s v="US Air Force"/>
    <m/>
    <m/>
    <s v="Natural Lands"/>
    <n v="0"/>
    <n v="1"/>
    <n v="0.94432919990338005"/>
    <n v="0.13048967344873999"/>
    <n v="483.35110404792601"/>
    <m/>
    <n v="-1"/>
    <n v="-1"/>
    <n v="-1"/>
    <n v="-1"/>
    <n v="0"/>
    <m/>
    <m/>
    <s v="Banana River B"/>
    <n v="-1"/>
    <m/>
    <m/>
    <n v="641"/>
    <x v="6"/>
    <s v="Golf Course Pond Reuse"/>
    <x v="0"/>
    <m/>
    <n v="118.343000955691"/>
    <n v="0.39201224979999999"/>
  </r>
  <r>
    <n v="1200000"/>
    <n v="2500000"/>
    <n v="2500000"/>
    <x v="0"/>
    <x v="1"/>
    <s v="BR3-5, BR-7"/>
    <s v="62-304.520 (10), F.A.C."/>
    <n v="0.59"/>
    <n v="0.64"/>
    <s v="US Air Force"/>
    <n v="0.48195095452345998"/>
    <n v="2907.9706773399098"/>
    <n v="5.68139860369598"/>
    <n v="0.78574841369245996"/>
    <n v="2.7381554800795702"/>
    <n v="0.37869219799437998"/>
    <n v="1401.49924367022"/>
    <n v="1820"/>
    <s v="Golf Course"/>
    <n v="1820"/>
    <s v="US Air Force                                  Brevard County"/>
    <s v="US Air Force"/>
    <m/>
    <m/>
    <m/>
    <n v="0"/>
    <n v="1"/>
    <n v="2.7381554800795702"/>
    <n v="0.37869219799437998"/>
    <n v="1401.49924367022"/>
    <m/>
    <n v="-1"/>
    <n v="-1"/>
    <n v="-1"/>
    <n v="-1"/>
    <n v="0"/>
    <m/>
    <m/>
    <s v="Banana River B"/>
    <n v="-1"/>
    <m/>
    <m/>
    <n v="641"/>
    <x v="6"/>
    <s v="Golf Course Pond Reuse"/>
    <x v="0"/>
    <m/>
    <n v="191.08484391063899"/>
    <n v="1.1366579429999999"/>
  </r>
  <r>
    <n v="1200000"/>
    <n v="2500000"/>
    <n v="2500000"/>
    <x v="0"/>
    <x v="1"/>
    <s v="BR3-5, BR-7"/>
    <s v="62-304.520 (10), F.A.C."/>
    <n v="0.59"/>
    <n v="0.64"/>
    <s v="Natural Lands"/>
    <n v="0.13581249902937001"/>
    <n v="2907.9706773399098"/>
    <n v="5.68139860369598"/>
    <n v="0.78574841369245996"/>
    <n v="0.77160494234997001"/>
    <n v="0.10671445567194"/>
    <n v="394.938764793686"/>
    <n v="5100"/>
    <s v="Streams and waterways"/>
    <n v="5100"/>
    <s v="US Air Force                                  Brevard County"/>
    <s v="US Air Force"/>
    <m/>
    <m/>
    <s v="Natural Lands"/>
    <n v="0"/>
    <n v="1"/>
    <n v="0.77160494234997001"/>
    <n v="0.10671445567194"/>
    <n v="394.938764793686"/>
    <m/>
    <n v="-1"/>
    <n v="-1"/>
    <n v="-1"/>
    <n v="-1"/>
    <n v="0"/>
    <m/>
    <m/>
    <s v="Banana River B"/>
    <n v="-1"/>
    <m/>
    <m/>
    <n v="641"/>
    <x v="6"/>
    <s v="Golf Course Pond Reuse"/>
    <x v="0"/>
    <m/>
    <n v="111.222844272261"/>
    <n v="0.32030718959999999"/>
  </r>
  <r>
    <n v="1200000"/>
    <n v="2500000"/>
    <n v="2500000"/>
    <x v="0"/>
    <x v="1"/>
    <s v="BR3-5, BR-7"/>
    <s v="62-304.520 (10), F.A.C."/>
    <n v="0.59"/>
    <n v="0.64"/>
    <s v="US Air Force"/>
    <n v="0.61776345387502996"/>
    <n v="3773.4421984607102"/>
    <n v="7.3721766900632799"/>
    <n v="1.0181859608144499"/>
    <n v="4.5542613346305103"/>
    <n v="0.62899807583980005"/>
    <n v="2331.0946855188899"/>
    <n v="1820"/>
    <s v="Golf Course"/>
    <n v="1820"/>
    <s v="US Air Force                                  Brevard County"/>
    <s v="US Air Force"/>
    <m/>
    <m/>
    <m/>
    <n v="0"/>
    <n v="1"/>
    <n v="4.5542613346305103"/>
    <n v="0.62899807583980005"/>
    <n v="2331.0946855188899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3352699"/>
    <n v="1.8905877417000001"/>
  </r>
  <r>
    <n v="1200000"/>
    <n v="2500000"/>
    <n v="2500000"/>
    <x v="0"/>
    <x v="1"/>
    <s v="BR3-5, BR-7"/>
    <s v="62-304.520 (10), F.A.C."/>
    <n v="0.59"/>
    <n v="0.64"/>
    <s v="US Air Force"/>
    <n v="0.61776345378298003"/>
    <n v="3846.68997890331"/>
    <n v="8.0239788612933101"/>
    <n v="1.1269475578502901"/>
    <n v="4.9569208944341803"/>
    <n v="0.69618701556989004"/>
    <n v="2376.3444869996902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9569208944341803"/>
    <n v="0.69618701556989004"/>
    <n v="2376.3444869996902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8626"/>
    <n v="1.9272866886"/>
  </r>
  <r>
    <n v="1200000"/>
    <n v="2500000"/>
    <n v="2500000"/>
    <x v="0"/>
    <x v="1"/>
    <s v="BR3-5, BR-7"/>
    <s v="62-304.520 (10), F.A.C."/>
    <n v="0.59"/>
    <n v="0.64"/>
    <s v="US Air Force"/>
    <n v="0.617763453829"/>
    <n v="3846.5468225780201"/>
    <n v="8.0236847792920702"/>
    <n v="1.12690643887397"/>
    <n v="4.95673922169071"/>
    <n v="0.69616161382093"/>
    <n v="2376.2560504307899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95673922169071"/>
    <n v="0.69616161382093"/>
    <n v="2376.2560504307899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26077"/>
    <n v="1.9272149639"/>
  </r>
  <r>
    <n v="1200000"/>
    <n v="2500000"/>
    <n v="2500000"/>
    <x v="0"/>
    <x v="1"/>
    <s v="BR3-5, BR-7"/>
    <s v="62-304.520 (10), F.A.C."/>
    <n v="0.59"/>
    <n v="0.64"/>
    <s v="US Air Force"/>
    <n v="0.61776345355284001"/>
    <n v="3846.4641283600099"/>
    <n v="8.0235263633376608"/>
    <n v="1.12688476143134"/>
    <n v="4.95664135588778"/>
    <n v="0.69614822197790005"/>
    <n v="2376.2049639028201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95664135588778"/>
    <n v="0.69614822197790005"/>
    <n v="2376.2049639028201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8137301"/>
    <n v="1.9271735311"/>
  </r>
  <r>
    <n v="1200000"/>
    <n v="2500000"/>
    <n v="2500000"/>
    <x v="0"/>
    <x v="1"/>
    <s v="BR3-5, BR-7"/>
    <s v="62-304.520 (10), F.A.C."/>
    <n v="0.59"/>
    <n v="0.64"/>
    <s v="US Air Force"/>
    <n v="0.37429269603799997"/>
    <n v="2617.6430697726901"/>
    <n v="5.0842098599958403"/>
    <n v="0.70409385509667"/>
    <n v="1.9029826157208301"/>
    <n v="0.26353718728792003"/>
    <n v="979.76468185041006"/>
    <n v="1820"/>
    <s v="Golf Course"/>
    <n v="1820"/>
    <s v="US Air Force                                  Brevard County"/>
    <s v="US Air Force"/>
    <m/>
    <m/>
    <m/>
    <n v="0"/>
    <n v="1"/>
    <n v="1.9029826157208301"/>
    <n v="0.26353718728792003"/>
    <n v="979.76468185041006"/>
    <m/>
    <n v="-1"/>
    <n v="-1"/>
    <n v="-1"/>
    <n v="-1"/>
    <n v="0"/>
    <m/>
    <m/>
    <s v="Banana River B"/>
    <n v="-1"/>
    <m/>
    <m/>
    <n v="641"/>
    <x v="6"/>
    <s v="Golf Course Pond Reuse"/>
    <x v="0"/>
    <m/>
    <n v="180.09180946831"/>
    <n v="0.79461855790000002"/>
  </r>
  <r>
    <n v="1200000"/>
    <n v="2500000"/>
    <n v="2500000"/>
    <x v="0"/>
    <x v="1"/>
    <s v="BR3-5, BR-7"/>
    <s v="62-304.520 (10), F.A.C."/>
    <n v="0.59"/>
    <n v="0.64"/>
    <s v="Natural Lands"/>
    <n v="0.18214999275879001"/>
    <n v="2617.6430697726901"/>
    <n v="5.0842098599958403"/>
    <n v="0.70409385509667"/>
    <n v="0.92608878918241999"/>
    <n v="0.12825069060736999"/>
    <n v="476.8036662042"/>
    <n v="5100"/>
    <s v="Streams and waterways"/>
    <n v="5100"/>
    <s v="US Air Force                                  Brevard County"/>
    <s v="US Air Force"/>
    <m/>
    <m/>
    <s v="Natural Lands"/>
    <n v="0"/>
    <n v="1"/>
    <n v="0.92608878918241999"/>
    <n v="0.12825069060736999"/>
    <n v="476.8036662042"/>
    <m/>
    <n v="-1"/>
    <n v="-1"/>
    <n v="-1"/>
    <n v="-1"/>
    <n v="0"/>
    <m/>
    <m/>
    <s v="Banana River B"/>
    <n v="-1"/>
    <m/>
    <m/>
    <n v="641"/>
    <x v="6"/>
    <s v="Golf Course Pond Reuse"/>
    <x v="0"/>
    <m/>
    <n v="128.48185427276999"/>
    <n v="0.3867020813"/>
  </r>
  <r>
    <n v="1200000"/>
    <n v="2500000"/>
    <n v="2500000"/>
    <x v="0"/>
    <x v="1"/>
    <s v="BR3-5, BR-7"/>
    <s v="62-304.520 (10), F.A.C."/>
    <n v="0.59"/>
    <n v="0.64"/>
    <s v="US Air Force"/>
    <n v="6.1320764802070001E-2"/>
    <n v="2617.6430697726901"/>
    <n v="5.0842098599958403"/>
    <n v="0.70409385509667"/>
    <n v="0.31176763702921001"/>
    <n v="4.3175573686969997E-2"/>
    <n v="160.515875017323"/>
    <n v="1460"/>
    <s v="Oil and Gas Storage(except industrial use or manufacturing)"/>
    <n v="1460"/>
    <s v="US Air Force                                  Brevard County"/>
    <s v="US Air Force"/>
    <m/>
    <m/>
    <m/>
    <n v="0"/>
    <n v="1"/>
    <n v="0.31176763702921001"/>
    <n v="4.3175573686969997E-2"/>
    <n v="160.515875017322"/>
    <m/>
    <n v="-1"/>
    <n v="-1"/>
    <n v="-1"/>
    <n v="-1"/>
    <n v="0"/>
    <m/>
    <m/>
    <s v="Banana River B"/>
    <n v="-1"/>
    <m/>
    <m/>
    <n v="641"/>
    <x v="6"/>
    <s v="Golf Course Pond Reuse"/>
    <x v="0"/>
    <m/>
    <n v="67.123503871059697"/>
    <n v="0.13018319140000001"/>
  </r>
  <r>
    <n v="1200000"/>
    <n v="2500000"/>
    <n v="2500000"/>
    <x v="0"/>
    <x v="1"/>
    <s v="BR3-5, BR-7"/>
    <s v="62-304.520 (10), F.A.C."/>
    <n v="0.59"/>
    <n v="0.64"/>
    <s v="US Air Force"/>
    <n v="0.61776345355284001"/>
    <n v="3774.3667990326899"/>
    <n v="7.3739830419990202"/>
    <n v="1.0184349718019501"/>
    <n v="4.5553772304654299"/>
    <n v="0.62915190539937005"/>
    <n v="2331.6658687456302"/>
    <n v="1820"/>
    <s v="Golf Course"/>
    <n v="1820"/>
    <s v="US Air Force                                  Brevard County"/>
    <s v="US Air Force"/>
    <m/>
    <m/>
    <m/>
    <n v="0"/>
    <n v="1"/>
    <n v="4.5553772304654299"/>
    <n v="0.62915190539937005"/>
    <n v="2331.6658687456302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8137301"/>
    <n v="1.8910509884"/>
  </r>
  <r>
    <n v="1200000"/>
    <n v="2500000"/>
    <n v="2500000"/>
    <x v="0"/>
    <x v="1"/>
    <s v="BR3-5, BR-7"/>
    <s v="62-304.520 (10), F.A.C."/>
    <n v="0.59"/>
    <n v="0.64"/>
    <s v="US Air Force"/>
    <n v="1.42892665585E-3"/>
    <n v="3831.7600823556299"/>
    <n v="8.1033975517236492"/>
    <n v="1.11682824796497"/>
    <n v="1.1579160764670001E-2"/>
    <n v="1.59586565353E-3"/>
    <n v="5.4753041205306099"/>
    <n v="8140"/>
    <s v="Roads and Highways"/>
    <n v="8140"/>
    <s v="US Air Force                                  Brevard County"/>
    <s v="US Air Force"/>
    <m/>
    <m/>
    <m/>
    <n v="0"/>
    <n v="1"/>
    <n v="1.1579160764670001E-2"/>
    <n v="1.59586565353E-3"/>
    <n v="295.729978171151"/>
    <m/>
    <n v="-1"/>
    <n v="-1"/>
    <n v="-1"/>
    <n v="-1"/>
    <n v="0"/>
    <m/>
    <m/>
    <s v="Banana River B"/>
    <n v="-1"/>
    <m/>
    <m/>
    <n v="641"/>
    <x v="6"/>
    <s v="Golf Course Pond Reuse"/>
    <x v="0"/>
    <m/>
    <n v="36.684851733110101"/>
    <n v="0.2398458866"/>
  </r>
  <r>
    <n v="1200000"/>
    <n v="2500000"/>
    <n v="2500000"/>
    <x v="0"/>
    <x v="1"/>
    <s v="BR3-5, BR-7"/>
    <s v="62-304.520 (10), F.A.C."/>
    <n v="0.59"/>
    <n v="0.64"/>
    <s v="US Air Force"/>
    <n v="0.39172711830925"/>
    <n v="3831.7600823556299"/>
    <n v="8.1033975517236492"/>
    <n v="1.11682824796497"/>
    <n v="3.1743205714509601"/>
    <n v="0.43749191122169001"/>
    <n v="1501.0043351135901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3.1743205714509601"/>
    <n v="0.43749191122169001"/>
    <n v="1501.6238261237099"/>
    <m/>
    <n v="-1"/>
    <n v="-1"/>
    <n v="-1"/>
    <n v="-1"/>
    <n v="0"/>
    <m/>
    <m/>
    <s v="Banana River B"/>
    <n v="-1"/>
    <m/>
    <m/>
    <n v="641"/>
    <x v="6"/>
    <s v="Golf Course Pond Reuse"/>
    <x v="0"/>
    <m/>
    <n v="160.414302748968"/>
    <n v="1.2178619839"/>
  </r>
  <r>
    <n v="1200000"/>
    <n v="2500000"/>
    <n v="2500000"/>
    <x v="0"/>
    <x v="1"/>
    <s v="BR3-5, BR-7"/>
    <s v="62-304.520 (10), F.A.C."/>
    <n v="0.59"/>
    <n v="0.64"/>
    <s v="US Air Force"/>
    <n v="0.55039673218407004"/>
    <n v="3847.5354224116099"/>
    <n v="7.0603763525456502"/>
    <n v="0.94176803941853005"/>
    <n v="3.8860080724308101"/>
    <n v="0.51834605137136003"/>
    <n v="2117.6709234578102"/>
    <n v="1400"/>
    <s v="Commercial and Services"/>
    <n v="1400"/>
    <s v="US Air Force                                  Brevard County"/>
    <s v="US Air Force"/>
    <m/>
    <m/>
    <m/>
    <n v="0"/>
    <n v="1"/>
    <n v="3.8860080724308101"/>
    <n v="0.51834605137136003"/>
    <n v="2117.6709234578102"/>
    <m/>
    <n v="-1"/>
    <n v="-1"/>
    <n v="-1"/>
    <n v="-1"/>
    <n v="0"/>
    <m/>
    <m/>
    <s v="Banana River B"/>
    <n v="-1"/>
    <m/>
    <m/>
    <n v="641"/>
    <x v="6"/>
    <s v="Golf Course Pond Reuse"/>
    <x v="0"/>
    <m/>
    <n v="186.772025222889"/>
    <n v="1.7174946661999999"/>
  </r>
  <r>
    <n v="1200000"/>
    <n v="2500000"/>
    <n v="2500000"/>
    <x v="0"/>
    <x v="1"/>
    <s v="BR3-5, BR-7"/>
    <s v="62-304.520 (10), F.A.C."/>
    <n v="0.59"/>
    <n v="0.64"/>
    <s v="Natural Lands"/>
    <n v="6.7366721437810001E-2"/>
    <n v="3847.5354224116099"/>
    <n v="7.0603763525456502"/>
    <n v="0.94176803941853005"/>
    <n v="0.47563440698807002"/>
    <n v="6.3443825170539994E-2"/>
    <n v="259.19584702372902"/>
    <n v="3100"/>
    <s v="Herbaceous Dry Prairie"/>
    <n v="3100"/>
    <s v="US Air Force                                  Brevard County"/>
    <s v="US Air Force"/>
    <m/>
    <m/>
    <s v="Natural Lands"/>
    <n v="0"/>
    <n v="1"/>
    <n v="0.47563440698807002"/>
    <n v="6.3443825170539994E-2"/>
    <n v="259.19584702372902"/>
    <m/>
    <n v="-1"/>
    <n v="-1"/>
    <n v="-1"/>
    <n v="-1"/>
    <n v="0"/>
    <m/>
    <m/>
    <s v="Banana River B"/>
    <n v="-1"/>
    <m/>
    <m/>
    <n v="641"/>
    <x v="6"/>
    <s v="Golf Course Pond Reuse"/>
    <x v="0"/>
    <m/>
    <n v="113.922191235236"/>
    <n v="0.21021560989999999"/>
  </r>
  <r>
    <n v="1200000"/>
    <n v="2500000"/>
    <n v="2500000"/>
    <x v="0"/>
    <x v="1"/>
    <s v="BR3-5, BR-7"/>
    <s v="62-304.520 (10), F.A.C."/>
    <n v="0.59"/>
    <n v="0.64"/>
    <s v="US Air Force"/>
    <n v="8.1794032683599992E-3"/>
    <n v="655.345085525473"/>
    <n v="0"/>
    <n v="0"/>
    <n v="0"/>
    <n v="0"/>
    <n v="5.3603317344526902"/>
    <n v="1820"/>
    <s v="Golf Course"/>
    <n v="1820"/>
    <s v="US Air Force                                  Brevard County"/>
    <s v="US Air Force"/>
    <m/>
    <m/>
    <m/>
    <n v="0"/>
    <n v="1"/>
    <n v="0"/>
    <n v="0"/>
    <n v="5.3603317344525596"/>
    <m/>
    <n v="-1"/>
    <n v="-1"/>
    <n v="-1"/>
    <n v="-1"/>
    <n v="0"/>
    <m/>
    <m/>
    <s v="Banana River B"/>
    <n v="-1"/>
    <m/>
    <m/>
    <n v="641"/>
    <x v="6"/>
    <s v="Golf Course Pond Reuse"/>
    <x v="0"/>
    <m/>
    <n v="29.366734230656199"/>
    <n v="4.3473899E-3"/>
  </r>
  <r>
    <n v="1200000"/>
    <n v="2500000"/>
    <n v="2500000"/>
    <x v="0"/>
    <x v="1"/>
    <s v="BR3-5, BR-7"/>
    <s v="62-304.520 (10), F.A.C."/>
    <n v="0.59"/>
    <n v="0.64"/>
    <s v="Natural Lands"/>
    <n v="0.60958405033051"/>
    <n v="655.345085525473"/>
    <n v="0"/>
    <n v="0"/>
    <n v="0"/>
    <n v="0"/>
    <n v="399.48791159881199"/>
    <n v="5300"/>
    <s v="Reservoirs"/>
    <n v="5300"/>
    <s v="US Air Force                                  Brevard County"/>
    <s v="US Air Force"/>
    <m/>
    <m/>
    <s v="Natural Lands"/>
    <n v="0"/>
    <n v="1"/>
    <n v="0"/>
    <n v="0"/>
    <n v="399.48791159881199"/>
    <m/>
    <n v="-1"/>
    <n v="-1"/>
    <n v="-1"/>
    <n v="-1"/>
    <n v="0"/>
    <m/>
    <m/>
    <s v="Banana River B"/>
    <n v="-1"/>
    <m/>
    <m/>
    <n v="641"/>
    <x v="6"/>
    <s v="Golf Course Pond Reuse"/>
    <x v="0"/>
    <m/>
    <n v="195.350149200994"/>
    <n v="0.3239966842"/>
  </r>
  <r>
    <n v="1200000"/>
    <n v="2500000"/>
    <n v="2500000"/>
    <x v="0"/>
    <x v="1"/>
    <s v="BR3-5, BR-7"/>
    <s v="62-304.520 (10), F.A.C."/>
    <n v="0.59"/>
    <n v="0.64"/>
    <s v="US Air Force"/>
    <n v="0.57124436135365997"/>
    <n v="3479.2448645455902"/>
    <n v="6.7974143817796202"/>
    <n v="0.93893301115004002"/>
    <n v="3.88298463737592"/>
    <n v="0.53636018830828003"/>
    <n v="1987.49901064036"/>
    <n v="1820"/>
    <s v="Golf Course"/>
    <n v="1820"/>
    <s v="US Air Force                                  Brevard County"/>
    <s v="US Air Force"/>
    <m/>
    <m/>
    <m/>
    <n v="0"/>
    <n v="1"/>
    <n v="3.88298463737592"/>
    <n v="0.53636018830828003"/>
    <n v="1987.49901064036"/>
    <m/>
    <n v="-1"/>
    <n v="-1"/>
    <n v="-1"/>
    <n v="-1"/>
    <n v="0"/>
    <m/>
    <m/>
    <s v="Banana River B"/>
    <n v="-1"/>
    <m/>
    <m/>
    <n v="641"/>
    <x v="6"/>
    <s v="Golf Course Pond Reuse"/>
    <x v="0"/>
    <m/>
    <n v="192.57517244385801"/>
    <n v="1.6119213387"/>
  </r>
  <r>
    <n v="1200000"/>
    <n v="2500000"/>
    <n v="2500000"/>
    <x v="0"/>
    <x v="1"/>
    <s v="BR3-5, BR-7"/>
    <s v="62-304.520 (10), F.A.C."/>
    <n v="0.59"/>
    <n v="0.64"/>
    <s v="Natural Lands"/>
    <n v="4.6519092383280003E-2"/>
    <n v="3479.2448645455902"/>
    <n v="6.7974143817796202"/>
    <n v="0.93893301115004002"/>
    <n v="0.31620954759350001"/>
    <n v="4.36783114874E-2"/>
    <n v="161.85131327788"/>
    <n v="5100"/>
    <s v="Streams and waterways"/>
    <n v="5100"/>
    <s v="US Air Force                                  Brevard County"/>
    <s v="US Air Force"/>
    <m/>
    <m/>
    <s v="Natural Lands"/>
    <n v="0"/>
    <n v="1"/>
    <n v="0.31620954759350001"/>
    <n v="4.36783114874E-2"/>
    <n v="161.85131327788"/>
    <m/>
    <n v="-1"/>
    <n v="-1"/>
    <n v="-1"/>
    <n v="-1"/>
    <n v="0"/>
    <m/>
    <m/>
    <s v="Banana River B"/>
    <n v="-1"/>
    <m/>
    <m/>
    <n v="641"/>
    <x v="6"/>
    <s v="Golf Course Pond Reuse"/>
    <x v="0"/>
    <m/>
    <n v="101.419776321372"/>
    <n v="0.13126627190000001"/>
  </r>
  <r>
    <n v="1200000"/>
    <n v="2500000"/>
    <n v="2500000"/>
    <x v="0"/>
    <x v="1"/>
    <s v="BR3-5, BR-7"/>
    <s v="62-304.520 (10), F.A.C."/>
    <n v="0.59"/>
    <n v="0.64"/>
    <s v="US Air Force"/>
    <n v="0.55613635103891002"/>
    <n v="3790.6996639970498"/>
    <n v="7.34014583574002"/>
    <n v="1.04307443898629"/>
    <n v="4.0821219211819297"/>
    <n v="0.5800916123598"/>
    <n v="2108.1458790197498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0821219211819297"/>
    <n v="0.5800916123598"/>
    <n v="2108.1458790197498"/>
    <m/>
    <n v="-1"/>
    <n v="-1"/>
    <n v="-1"/>
    <n v="-1"/>
    <n v="0"/>
    <m/>
    <m/>
    <s v="Banana River B"/>
    <n v="-1"/>
    <m/>
    <m/>
    <n v="641"/>
    <x v="6"/>
    <s v="Golf Course Pond Reuse"/>
    <x v="0"/>
    <m/>
    <n v="187.19380677848301"/>
    <n v="1.7097695693999999"/>
  </r>
  <r>
    <n v="1200000"/>
    <n v="2500000"/>
    <n v="2500000"/>
    <x v="0"/>
    <x v="1"/>
    <s v="BR3-5, BR-7"/>
    <s v="62-304.520 (10), F.A.C."/>
    <n v="0.59"/>
    <n v="0.64"/>
    <s v="US Air Force"/>
    <n v="5.6418112696879998E-2"/>
    <n v="3790.6996639970498"/>
    <n v="7.34014583574002"/>
    <n v="1.04307443898629"/>
    <n v="0.41411717497235001"/>
    <n v="5.8848291249960001E-2"/>
    <n v="213.86412084342899"/>
    <n v="1820"/>
    <s v="Golf Course"/>
    <n v="1820"/>
    <s v="US Air Force                                  Brevard County"/>
    <s v="US Air Force"/>
    <m/>
    <m/>
    <m/>
    <n v="0"/>
    <n v="1"/>
    <n v="0.41411717497235001"/>
    <n v="5.8848291249960001E-2"/>
    <n v="213.86412084343101"/>
    <m/>
    <n v="-1"/>
    <n v="-1"/>
    <n v="-1"/>
    <n v="-1"/>
    <n v="0"/>
    <m/>
    <m/>
    <s v="Banana River B"/>
    <n v="-1"/>
    <m/>
    <m/>
    <n v="641"/>
    <x v="6"/>
    <s v="Golf Course Pond Reuse"/>
    <x v="0"/>
    <m/>
    <n v="74.291946689608096"/>
    <n v="0.17345021969999999"/>
  </r>
  <r>
    <n v="1200000"/>
    <n v="2500000"/>
    <n v="2500000"/>
    <x v="0"/>
    <x v="1"/>
    <s v="BR3-5, BR-7"/>
    <s v="62-304.520 (10), F.A.C."/>
    <n v="0.59"/>
    <n v="0.64"/>
    <s v="Natural Lands"/>
    <n v="5.2089896099199997E-3"/>
    <n v="3790.6996639970498"/>
    <n v="7.34014583574002"/>
    <n v="1.04307443898629"/>
    <n v="3.8234743393699998E-2"/>
    <n v="5.4333639150500003E-3"/>
    <n v="19.745715164106802"/>
    <n v="5300"/>
    <s v="Reservoirs"/>
    <n v="5300"/>
    <s v="US Air Force                                  Brevard County"/>
    <s v="US Air Force"/>
    <m/>
    <m/>
    <s v="Natural Lands"/>
    <n v="0"/>
    <n v="1"/>
    <n v="3.8234743393699998E-2"/>
    <n v="5.4333639150500003E-3"/>
    <n v="19.745715164105899"/>
    <m/>
    <n v="-1"/>
    <n v="-1"/>
    <n v="-1"/>
    <n v="-1"/>
    <n v="0"/>
    <m/>
    <m/>
    <s v="Banana River B"/>
    <n v="-1"/>
    <m/>
    <m/>
    <n v="641"/>
    <x v="6"/>
    <s v="Golf Course Pond Reuse"/>
    <x v="0"/>
    <m/>
    <n v="23.273139770308401"/>
    <n v="1.6014367500000001E-2"/>
  </r>
  <r>
    <n v="1200000"/>
    <n v="2500000"/>
    <n v="2500000"/>
    <x v="0"/>
    <x v="1"/>
    <s v="BR3-5, BR-7"/>
    <s v="62-304.520 (10), F.A.C."/>
    <n v="0.59"/>
    <n v="0.64"/>
    <s v="US Air Force"/>
    <n v="0.61776345359886997"/>
    <n v="3758.5912404208598"/>
    <n v="7.3448445252120402"/>
    <n v="1.03367481741293"/>
    <n v="4.53737652004176"/>
    <n v="0.6385665251032"/>
    <n v="2321.92030534886"/>
    <n v="1820"/>
    <s v="Golf Course"/>
    <n v="1820"/>
    <s v="US Air Force                                  Brevard County"/>
    <s v="US Air Force"/>
    <m/>
    <m/>
    <m/>
    <n v="0"/>
    <n v="1"/>
    <n v="4.53737652004176"/>
    <n v="0.6385665251032"/>
    <n v="2321.92030534886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8882399"/>
    <n v="1.8831470441"/>
  </r>
  <r>
    <n v="1200000"/>
    <n v="2500000"/>
    <n v="2500000"/>
    <x v="0"/>
    <x v="1"/>
    <s v="BR3-5, BR-7"/>
    <s v="62-304.520 (10), F.A.C."/>
    <n v="0.59"/>
    <n v="0.64"/>
    <s v="US Air Force"/>
    <n v="0.2682859219557"/>
    <n v="1511.76869072198"/>
    <n v="2.9536016708913801"/>
    <n v="0.40859327008667001"/>
    <n v="0.79240974736501002"/>
    <n v="0.1096198221701"/>
    <n v="405.58625697411998"/>
    <n v="1820"/>
    <s v="Golf Course"/>
    <n v="1820"/>
    <s v="US Air Force                                  Brevard County"/>
    <s v="US Air Force"/>
    <m/>
    <m/>
    <m/>
    <n v="0"/>
    <n v="1"/>
    <n v="0.79240974736501002"/>
    <n v="0.1096198221701"/>
    <n v="405.58625697411998"/>
    <m/>
    <n v="-1"/>
    <n v="-1"/>
    <n v="-1"/>
    <n v="-1"/>
    <n v="0"/>
    <m/>
    <m/>
    <s v="Banana River B"/>
    <n v="-1"/>
    <m/>
    <m/>
    <n v="641"/>
    <x v="6"/>
    <s v="Golf Course Pond Reuse"/>
    <x v="0"/>
    <m/>
    <n v="225.86447145452999"/>
    <n v="0.32894262530000001"/>
  </r>
  <r>
    <n v="1200000"/>
    <n v="2500000"/>
    <n v="2500000"/>
    <x v="0"/>
    <x v="1"/>
    <s v="BR3-5, BR-7"/>
    <s v="62-304.520 (10), F.A.C."/>
    <n v="0.59"/>
    <n v="0.64"/>
    <s v="Natural Lands"/>
    <n v="0.34947753178124003"/>
    <n v="1511.76869072198"/>
    <n v="2.9536016708913801"/>
    <n v="0.40859327008667001"/>
    <n v="1.03221742180808"/>
    <n v="0.14279416753231999"/>
    <n v="528.32919065768397"/>
    <n v="5100"/>
    <s v="Streams and waterways"/>
    <n v="5100"/>
    <s v="US Air Force                                  Brevard County"/>
    <s v="US Air Force"/>
    <m/>
    <m/>
    <s v="Natural Lands"/>
    <n v="0"/>
    <n v="1"/>
    <n v="1.03221742180808"/>
    <n v="0.14279416753231999"/>
    <n v="528.32919065768397"/>
    <m/>
    <n v="-1"/>
    <n v="-1"/>
    <n v="-1"/>
    <n v="-1"/>
    <n v="0"/>
    <m/>
    <m/>
    <s v="Banana River B"/>
    <n v="-1"/>
    <m/>
    <m/>
    <n v="641"/>
    <x v="6"/>
    <s v="Golf Course Pond Reuse"/>
    <x v="0"/>
    <m/>
    <n v="171.46762501111601"/>
    <n v="0.42849082779999997"/>
  </r>
  <r>
    <n v="1200000"/>
    <n v="2500000"/>
    <n v="2500000"/>
    <x v="0"/>
    <x v="1"/>
    <s v="BR3-5, BR-7"/>
    <s v="62-304.520 (10), F.A.C."/>
    <n v="0.59"/>
    <n v="0.64"/>
    <s v="US Air Force"/>
    <n v="0.61776345348380002"/>
    <n v="3758.2916756386599"/>
    <n v="7.3443371569821299"/>
    <n v="1.03449674248451"/>
    <n v="4.53706308564671"/>
    <n v="0.63907428025497004"/>
    <n v="2321.7352447419698"/>
    <n v="1820"/>
    <s v="Golf Course"/>
    <n v="1820"/>
    <s v="US Air Force                                  Brevard County"/>
    <s v="US Air Force"/>
    <m/>
    <m/>
    <m/>
    <n v="0"/>
    <n v="1"/>
    <n v="4.53706308564671"/>
    <n v="0.63907428025497004"/>
    <n v="2321.7352447419698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70197"/>
    <n v="1.8829969544"/>
  </r>
  <r>
    <n v="1200000"/>
    <n v="2500000"/>
    <n v="2500000"/>
    <x v="0"/>
    <x v="1"/>
    <s v="BR3-5, BR-7"/>
    <s v="62-304.520 (10), F.A.C."/>
    <n v="0.59"/>
    <n v="0.64"/>
    <s v="US Air Force"/>
    <n v="1.5711985055E-4"/>
    <n v="3047.4139628207099"/>
    <n v="5.9537367738951703"/>
    <n v="0.82230486371051004"/>
    <n v="9.3545023214999996E-4"/>
    <n v="1.2920041729E-4"/>
    <n v="0.47880922641760998"/>
    <n v="1820"/>
    <s v="Golf Course"/>
    <n v="1820"/>
    <s v="US Air Force                                  Brevard County"/>
    <s v="US Air Force"/>
    <m/>
    <m/>
    <m/>
    <n v="0"/>
    <n v="1"/>
    <n v="9.3545023214999996E-4"/>
    <n v="1.2920041729E-4"/>
    <n v="1533.8568806093499"/>
    <m/>
    <n v="-1"/>
    <n v="-1"/>
    <n v="-1"/>
    <n v="-1"/>
    <n v="0"/>
    <m/>
    <m/>
    <s v="Banana River B"/>
    <n v="-1"/>
    <m/>
    <m/>
    <n v="641"/>
    <x v="6"/>
    <s v="Golf Course Pond Reuse"/>
    <x v="0"/>
    <m/>
    <n v="3.6725916658362401"/>
    <n v="1.2440039583"/>
  </r>
  <r>
    <n v="1200000"/>
    <n v="2500000"/>
    <n v="2500000"/>
    <x v="0"/>
    <x v="1"/>
    <s v="BR3-5, BR-7"/>
    <s v="62-304.520 (10), F.A.C."/>
    <n v="0.59"/>
    <n v="0.64"/>
    <s v="Natural Lands"/>
    <n v="2.8044125645E-4"/>
    <n v="3047.4139628207099"/>
    <n v="5.9537367738951703"/>
    <n v="0.82230486371051004"/>
    <n v="1.66967342147E-3"/>
    <n v="2.3060820915999999E-4"/>
    <n v="0.85462060067499002"/>
    <n v="5100"/>
    <s v="Streams and waterways"/>
    <n v="5100"/>
    <s v="US Air Force                                  Brevard County"/>
    <s v="US Air Force"/>
    <m/>
    <m/>
    <s v="Natural Lands"/>
    <n v="0"/>
    <n v="1"/>
    <n v="1.66967342147E-3"/>
    <n v="2.3060820915999999E-4"/>
    <n v="73.308891384000106"/>
    <m/>
    <n v="-1"/>
    <n v="-1"/>
    <n v="-1"/>
    <n v="-1"/>
    <n v="0"/>
    <m/>
    <m/>
    <s v="Banana River B"/>
    <n v="-1"/>
    <m/>
    <m/>
    <n v="641"/>
    <x v="6"/>
    <s v="Golf Course Pond Reuse"/>
    <x v="0"/>
    <m/>
    <n v="4.7687686347002796"/>
    <n v="5.9455710799999999E-2"/>
  </r>
  <r>
    <n v="1200000"/>
    <n v="2500000"/>
    <n v="2500000"/>
    <x v="0"/>
    <x v="1"/>
    <s v="BR3-5, BR-7"/>
    <s v="62-304.520 (10), F.A.C."/>
    <n v="0.59"/>
    <n v="0.64"/>
    <s v="US Air Force"/>
    <n v="2.7396677055899999E-3"/>
    <n v="3789.62444994412"/>
    <n v="7.4027739601529401"/>
    <n v="1.03878132725721"/>
    <n v="2.028114075042E-2"/>
    <n v="2.8459156554499999E-3"/>
    <n v="10.3823117218337"/>
    <n v="8140"/>
    <s v="Roads and Highways"/>
    <n v="8140"/>
    <s v="US Air Force                                  Brevard County"/>
    <s v="US Air Force"/>
    <m/>
    <m/>
    <m/>
    <n v="0"/>
    <n v="1"/>
    <n v="2.028114075042E-2"/>
    <n v="2.8459156554499999E-3"/>
    <n v="10.382311721834499"/>
    <m/>
    <n v="-1"/>
    <n v="-1"/>
    <n v="-1"/>
    <n v="-1"/>
    <n v="0"/>
    <m/>
    <m/>
    <s v="Banana River B"/>
    <n v="-1"/>
    <m/>
    <m/>
    <n v="641"/>
    <x v="6"/>
    <s v="Golf Course Pond Reuse"/>
    <x v="0"/>
    <m/>
    <n v="24.230349823996601"/>
    <n v="8.4203664000000004E-3"/>
  </r>
  <r>
    <n v="1200000"/>
    <n v="2500000"/>
    <n v="2500000"/>
    <x v="0"/>
    <x v="1"/>
    <s v="BR3-5, BR-7"/>
    <s v="62-304.520 (10), F.A.C."/>
    <n v="0.59"/>
    <n v="0.64"/>
    <s v="US Air Force"/>
    <n v="0.20299021784445001"/>
    <n v="3789.62444994412"/>
    <n v="7.4027739601529401"/>
    <n v="1.03878132725721"/>
    <n v="1.50269069882472"/>
    <n v="0.21086244791268999"/>
    <n v="769.25669264283897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1.50269069882472"/>
    <n v="0.21086244791268999"/>
    <n v="769.25669264283897"/>
    <m/>
    <n v="-1"/>
    <n v="-1"/>
    <n v="-1"/>
    <n v="-1"/>
    <n v="0"/>
    <m/>
    <m/>
    <s v="Banana River B"/>
    <n v="-1"/>
    <m/>
    <m/>
    <n v="641"/>
    <x v="6"/>
    <s v="Golf Course Pond Reuse"/>
    <x v="0"/>
    <m/>
    <n v="127.584913179263"/>
    <n v="0.62389026169999995"/>
  </r>
  <r>
    <n v="1200000"/>
    <n v="2500000"/>
    <n v="2500000"/>
    <x v="0"/>
    <x v="1"/>
    <s v="BR3-5, BR-7"/>
    <s v="62-304.520 (10), F.A.C."/>
    <n v="0.59"/>
    <n v="0.64"/>
    <s v="US Air Force"/>
    <n v="0.41203356823293003"/>
    <n v="3789.62444994412"/>
    <n v="7.4027739601529401"/>
    <n v="1.03878132725721"/>
    <n v="3.0501913696236498"/>
    <n v="0.42801277688353001"/>
    <n v="1561.4524843732399"/>
    <n v="1820"/>
    <s v="Golf Course"/>
    <n v="1820"/>
    <s v="US Air Force                                  Brevard County"/>
    <s v="US Air Force"/>
    <m/>
    <m/>
    <m/>
    <n v="0"/>
    <n v="1"/>
    <n v="3.0501913696236498"/>
    <n v="0.42801277688353001"/>
    <n v="1561.4524843732399"/>
    <m/>
    <n v="-1"/>
    <n v="-1"/>
    <n v="-1"/>
    <n v="-1"/>
    <n v="0"/>
    <m/>
    <m/>
    <s v="Banana River B"/>
    <n v="-1"/>
    <m/>
    <m/>
    <n v="641"/>
    <x v="6"/>
    <s v="Golf Course Pond Reuse"/>
    <x v="0"/>
    <m/>
    <n v="192.39401147529401"/>
    <n v="1.2663848210999999"/>
  </r>
  <r>
    <n v="1200000"/>
    <n v="2500000"/>
    <n v="2500000"/>
    <x v="0"/>
    <x v="1"/>
    <s v="BR3-5, BR-7"/>
    <s v="62-304.520 (10), F.A.C."/>
    <n v="0.59"/>
    <n v="0.64"/>
    <s v="US Air Force"/>
    <n v="0.61776345373694996"/>
    <n v="3774.3667984702602"/>
    <n v="7.3739830409002103"/>
    <n v="1.0184349716501899"/>
    <n v="4.5553772311442398"/>
    <n v="0.62915190549311995"/>
    <n v="2331.6658690930799"/>
    <n v="1820"/>
    <s v="Golf Course"/>
    <n v="1820"/>
    <s v="US Air Force                                  Brevard County"/>
    <s v="US Air Force"/>
    <m/>
    <m/>
    <m/>
    <n v="0"/>
    <n v="1"/>
    <n v="4.5553772311442398"/>
    <n v="0.62915190549311995"/>
    <n v="2331.6658690930799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117499"/>
    <n v="1.8910509887"/>
  </r>
  <r>
    <n v="1200000"/>
    <n v="2500000"/>
    <n v="2500000"/>
    <x v="0"/>
    <x v="1"/>
    <s v="BR3-5, BR-7"/>
    <s v="62-304.520 (10), F.A.C."/>
    <n v="0.59"/>
    <n v="0.64"/>
    <s v="US Air Force"/>
    <n v="8.9787028143540004E-2"/>
    <n v="354.95915524582603"/>
    <n v="0.69349770343933004"/>
    <n v="9.5937817857899996E-2"/>
    <n v="6.2267097816189998E-2"/>
    <n v="8.6139715520299996E-3"/>
    <n v="31.870727661867001"/>
    <n v="1820"/>
    <s v="Golf Course"/>
    <n v="1820"/>
    <s v="US Air Force                                  Brevard County"/>
    <s v="US Air Force"/>
    <m/>
    <m/>
    <m/>
    <n v="0"/>
    <n v="1"/>
    <n v="6.2267097816189998E-2"/>
    <n v="8.6139715520299996E-3"/>
    <n v="31.8707276618672"/>
    <m/>
    <n v="-1"/>
    <n v="-1"/>
    <n v="-1"/>
    <n v="-1"/>
    <n v="0"/>
    <m/>
    <m/>
    <s v="Banana River B"/>
    <n v="-1"/>
    <m/>
    <m/>
    <n v="641"/>
    <x v="6"/>
    <s v="Golf Course Pond Reuse"/>
    <x v="0"/>
    <m/>
    <n v="123.611580166843"/>
    <n v="2.5848116500000001E-2"/>
  </r>
  <r>
    <n v="1200000"/>
    <n v="2500000"/>
    <n v="2500000"/>
    <x v="0"/>
    <x v="1"/>
    <s v="BR3-5, BR-7"/>
    <s v="62-304.520 (10), F.A.C."/>
    <n v="0.59"/>
    <n v="0.64"/>
    <s v="Natural Lands"/>
    <n v="0.52797642561641001"/>
    <n v="354.95915524582603"/>
    <n v="0.69349770343933004"/>
    <n v="9.5937817857899996E-2"/>
    <n v="0.36615043863509"/>
    <n v="5.0652906154049999E-2"/>
    <n v="187.41006602651501"/>
    <n v="5100"/>
    <s v="Streams and waterways"/>
    <n v="5100"/>
    <s v="US Air Force                                  Brevard County"/>
    <s v="US Air Force"/>
    <m/>
    <m/>
    <s v="Natural Lands"/>
    <n v="0"/>
    <n v="1"/>
    <n v="0.36615043863509"/>
    <n v="5.0652906154049999E-2"/>
    <n v="187.41006602651501"/>
    <m/>
    <n v="-1"/>
    <n v="-1"/>
    <n v="-1"/>
    <n v="-1"/>
    <n v="0"/>
    <m/>
    <m/>
    <s v="Banana River B"/>
    <n v="-1"/>
    <m/>
    <m/>
    <n v="641"/>
    <x v="6"/>
    <s v="Golf Course Pond Reuse"/>
    <x v="0"/>
    <m/>
    <n v="181.503045882907"/>
    <n v="0.15199518740000001"/>
  </r>
  <r>
    <n v="1200000"/>
    <n v="2500000"/>
    <n v="2500000"/>
    <x v="0"/>
    <x v="1"/>
    <s v="BR3-5, BR-7"/>
    <s v="62-304.520 (10), F.A.C."/>
    <n v="0.59"/>
    <n v="0.64"/>
    <s v="US Air Force"/>
    <n v="0.61776345371394004"/>
    <n v="3836.2453925892901"/>
    <n v="7.6545018747451099"/>
    <n v="1.0839854933803299"/>
    <n v="4.7286715146023601"/>
    <n v="0.66964662216644"/>
    <n v="2369.8922030201502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7286715146023601"/>
    <n v="0.66964662216644"/>
    <n v="2369.8922030201502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0745001"/>
    <n v="1.9220536926"/>
  </r>
  <r>
    <n v="1200000"/>
    <n v="2500000"/>
    <n v="2500000"/>
    <x v="0"/>
    <x v="1"/>
    <s v="BR3-5, BR-7"/>
    <s v="62-304.520 (10), F.A.C."/>
    <n v="0.59"/>
    <n v="0.64"/>
    <s v="US Air Force"/>
    <n v="0.61776345327668003"/>
    <n v="3754.9871491328499"/>
    <n v="7.3378785085877496"/>
    <n v="1.0335750355612701"/>
    <n v="4.5330731671899303"/>
    <n v="0.63850488318889997"/>
    <n v="2319.6938282578799"/>
    <n v="1820"/>
    <s v="Golf Course"/>
    <n v="1820"/>
    <s v="US Air Force                                  Brevard County"/>
    <s v="US Air Force"/>
    <m/>
    <m/>
    <m/>
    <n v="0"/>
    <n v="1"/>
    <n v="4.5330731671899303"/>
    <n v="0.63850488318889997"/>
    <n v="2319.6938282578799"/>
    <m/>
    <n v="-1"/>
    <n v="-1"/>
    <n v="-1"/>
    <n v="-1"/>
    <n v="0"/>
    <m/>
    <m/>
    <s v="Banana River B"/>
    <n v="-1"/>
    <m/>
    <m/>
    <n v="641"/>
    <x v="6"/>
    <s v="Golf Course Pond Reuse"/>
    <x v="0"/>
    <m/>
    <n v="199.99999993667001"/>
    <n v="1.8813413043"/>
  </r>
  <r>
    <n v="1200000"/>
    <n v="2500000"/>
    <n v="2500000"/>
    <x v="0"/>
    <x v="1"/>
    <s v="BR3-5, BR-7"/>
    <s v="62-304.520 (10), F.A.C."/>
    <n v="0.59"/>
    <n v="0.64"/>
    <s v="US Air Force"/>
    <n v="5.7064958663070001E-2"/>
    <n v="3846.1291916865698"/>
    <n v="8.0228556253795809"/>
    <n v="1.12679169167339"/>
    <n v="0.45782392462208998"/>
    <n v="6.4300321307229999E-2"/>
    <n v="219.479203336436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0.45782392462208998"/>
    <n v="6.4300321307229999E-2"/>
    <n v="2375.99805297481"/>
    <m/>
    <n v="-1"/>
    <n v="-1"/>
    <n v="-1"/>
    <n v="-1"/>
    <n v="0"/>
    <m/>
    <m/>
    <s v="Banana River B"/>
    <n v="-1"/>
    <m/>
    <m/>
    <n v="641"/>
    <x v="6"/>
    <s v="Golf Course Pond Reuse"/>
    <x v="0"/>
    <m/>
    <n v="106.09368696287"/>
    <n v="1.9270057201999999"/>
  </r>
  <r>
    <n v="1200000"/>
    <n v="2500000"/>
    <n v="2500000"/>
    <x v="0"/>
    <x v="1"/>
    <s v="BR3-5, BR-7"/>
    <s v="62-304.520 (10), F.A.C."/>
    <n v="0.59"/>
    <n v="0.64"/>
    <s v="US Air Force"/>
    <n v="0.25379185711337998"/>
    <n v="3942.1565200513"/>
    <n v="8.0836114768200602"/>
    <n v="1.09421282054261"/>
    <n v="2.0515547688852598"/>
    <n v="0.27770230380277999"/>
    <n v="1000.48722425547"/>
    <n v="8140"/>
    <s v="Roads and Highways"/>
    <n v="8140"/>
    <s v="US Air Force                                  Brevard County"/>
    <s v="US Air Force"/>
    <m/>
    <m/>
    <m/>
    <n v="0"/>
    <n v="1"/>
    <n v="2.0515547688852598"/>
    <n v="0.27770230380277999"/>
    <n v="1000.48722425547"/>
    <m/>
    <n v="-1"/>
    <n v="-1"/>
    <n v="-1"/>
    <n v="-1"/>
    <n v="0"/>
    <m/>
    <m/>
    <s v="Banana River B"/>
    <n v="-1"/>
    <m/>
    <m/>
    <n v="641"/>
    <x v="6"/>
    <s v="Golf Course Pond Reuse"/>
    <x v="0"/>
    <m/>
    <n v="140.854268301226"/>
    <n v="0.8114251616"/>
  </r>
  <r>
    <n v="1200000"/>
    <n v="2500000"/>
    <n v="2500000"/>
    <x v="0"/>
    <x v="1"/>
    <s v="BR3-5, BR-7"/>
    <s v="62-304.520 (10), F.A.C."/>
    <n v="0.59"/>
    <n v="0.64"/>
    <s v="US Air Force"/>
    <n v="0.34013802630535001"/>
    <n v="3942.1565200513"/>
    <n v="8.0836114768200602"/>
    <n v="1.09421282054261"/>
    <n v="2.7495436531449"/>
    <n v="0.37218338913738003"/>
    <n v="1340.8773381170399"/>
    <n v="1400"/>
    <s v="Commercial and Services"/>
    <n v="1400"/>
    <s v="US Air Force                                  Brevard County"/>
    <s v="US Air Force"/>
    <m/>
    <m/>
    <m/>
    <n v="0"/>
    <n v="1"/>
    <n v="2.7495436531449"/>
    <n v="0.37218338913738003"/>
    <n v="1340.8794347242599"/>
    <m/>
    <n v="-1"/>
    <n v="-1"/>
    <n v="-1"/>
    <n v="-1"/>
    <n v="0"/>
    <m/>
    <m/>
    <s v="Banana River B"/>
    <n v="-1"/>
    <m/>
    <m/>
    <n v="641"/>
    <x v="6"/>
    <s v="Golf Course Pond Reuse"/>
    <x v="0"/>
    <m/>
    <n v="155.78071550538399"/>
    <n v="1.0874934588"/>
  </r>
  <r>
    <n v="1200000"/>
    <n v="2500000"/>
    <n v="2500000"/>
    <x v="0"/>
    <x v="1"/>
    <s v="BR3-5, BR-7"/>
    <s v="62-304.520 (10), F.A.C."/>
    <n v="0.59"/>
    <n v="0.64"/>
    <s v="US Air Force"/>
    <n v="2.3833038567539998E-2"/>
    <n v="3942.1565200513"/>
    <n v="8.0836114768200602"/>
    <n v="1.09421282054261"/>
    <n v="0.19265702409213001"/>
    <n v="2.6078416353089998E-2"/>
    <n v="93.953568381697494"/>
    <n v="1820"/>
    <s v="Golf Course"/>
    <n v="1820"/>
    <s v="US Air Force                                  Brevard County"/>
    <s v="US Air Force"/>
    <m/>
    <m/>
    <m/>
    <n v="0"/>
    <n v="1"/>
    <n v="0.19265702409213001"/>
    <n v="2.6078416353089998E-2"/>
    <n v="93.953568381697096"/>
    <m/>
    <n v="-1"/>
    <n v="-1"/>
    <n v="-1"/>
    <n v="-1"/>
    <n v="0"/>
    <m/>
    <m/>
    <s v="Banana River B"/>
    <n v="-1"/>
    <m/>
    <m/>
    <n v="641"/>
    <x v="6"/>
    <s v="Golf Course Pond Reuse"/>
    <x v="0"/>
    <m/>
    <n v="82.971036127368706"/>
    <n v="7.6199163299999997E-2"/>
  </r>
  <r>
    <n v="1200000"/>
    <n v="2500000"/>
    <n v="2500000"/>
    <x v="0"/>
    <x v="1"/>
    <s v="BR3-5, BR-7"/>
    <s v="62-304.520 (10), F.A.C."/>
    <n v="0.59"/>
    <n v="0.64"/>
    <s v="US Air Force"/>
    <n v="0.16213766732559001"/>
    <n v="2791.2259718811401"/>
    <n v="5.3085174859705004"/>
    <n v="0.74222838575934003"/>
    <n v="0.86071064213239001"/>
    <n v="0.12034317908986"/>
    <n v="452.56286805942801"/>
    <n v="1820"/>
    <s v="Golf Course"/>
    <n v="1820"/>
    <s v="US Air Force                                  Brevard County"/>
    <s v="US Air Force"/>
    <m/>
    <m/>
    <m/>
    <n v="0"/>
    <n v="1"/>
    <n v="0.86071064213239001"/>
    <n v="0.12034317908986"/>
    <n v="452.56286805942801"/>
    <m/>
    <n v="-1"/>
    <n v="-1"/>
    <n v="-1"/>
    <n v="-1"/>
    <n v="0"/>
    <m/>
    <m/>
    <s v="Banana River B"/>
    <n v="-1"/>
    <m/>
    <m/>
    <n v="641"/>
    <x v="6"/>
    <s v="Golf Course Pond Reuse"/>
    <x v="0"/>
    <m/>
    <n v="125.420827454747"/>
    <n v="0.36704206659999999"/>
  </r>
  <r>
    <n v="1200000"/>
    <n v="2500000"/>
    <n v="2500000"/>
    <x v="0"/>
    <x v="1"/>
    <s v="BR3-5, BR-7"/>
    <s v="62-304.520 (10), F.A.C."/>
    <n v="0.59"/>
    <n v="0.64"/>
    <s v="Natural Lands"/>
    <n v="0.15853919195303001"/>
    <n v="2791.2259718811401"/>
    <n v="5.3085174859705004"/>
    <n v="0.74222838575934003"/>
    <n v="0.84160807269434001"/>
    <n v="0.11767228852289"/>
    <n v="442.51871014037198"/>
    <n v="5100"/>
    <s v="Streams and waterways"/>
    <n v="5100"/>
    <s v="US Air Force                                  Brevard County"/>
    <s v="US Air Force"/>
    <m/>
    <m/>
    <s v="Natural Lands"/>
    <n v="0"/>
    <n v="1"/>
    <n v="0.84160807269434001"/>
    <n v="0.11767228852289"/>
    <n v="442.51871014037198"/>
    <m/>
    <n v="-1"/>
    <n v="-1"/>
    <n v="-1"/>
    <n v="-1"/>
    <n v="0"/>
    <m/>
    <m/>
    <s v="Banana River B"/>
    <n v="-1"/>
    <m/>
    <m/>
    <n v="641"/>
    <x v="6"/>
    <s v="Golf Course Pond Reuse"/>
    <x v="0"/>
    <m/>
    <n v="128.126127337583"/>
    <n v="0.3588959531"/>
  </r>
  <r>
    <n v="1200000"/>
    <n v="2500000"/>
    <n v="2500000"/>
    <x v="0"/>
    <x v="1"/>
    <s v="BR3-5, BR-7"/>
    <s v="62-304.520 (10), F.A.C."/>
    <n v="0.59"/>
    <n v="0.64"/>
    <s v="US Air Force"/>
    <n v="0.29708659432022999"/>
    <n v="2791.2259718811401"/>
    <n v="5.3085174859705004"/>
    <n v="0.74222838575934003"/>
    <n v="1.5770893807963999"/>
    <n v="0.22050610333305001"/>
    <n v="829.23581796436599"/>
    <n v="1460"/>
    <s v="Oil and Gas Storage(except industrial use or manufacturing)"/>
    <n v="1460"/>
    <s v="US Air Force                                  Brevard County"/>
    <s v="US Air Force"/>
    <m/>
    <m/>
    <m/>
    <n v="0"/>
    <n v="1"/>
    <n v="1.5770893807963999"/>
    <n v="0.22050610333305001"/>
    <n v="829.23581796436599"/>
    <m/>
    <n v="-1"/>
    <n v="-1"/>
    <n v="-1"/>
    <n v="-1"/>
    <n v="0"/>
    <m/>
    <m/>
    <s v="Banana River B"/>
    <n v="-1"/>
    <m/>
    <m/>
    <n v="641"/>
    <x v="6"/>
    <s v="Golf Course Pond Reuse"/>
    <x v="0"/>
    <m/>
    <n v="147.31278599301601"/>
    <n v="0.67253513220000005"/>
  </r>
  <r>
    <n v="1200000"/>
    <n v="2500000"/>
    <n v="2500000"/>
    <x v="0"/>
    <x v="1"/>
    <s v="BR3-5, BR-7"/>
    <s v="62-304.520 (10), F.A.C."/>
    <n v="0.59"/>
    <n v="0.64"/>
    <s v="US Air Force"/>
    <n v="0.32280253215062998"/>
    <n v="3363.97207433331"/>
    <n v="5.7738928253570796"/>
    <n v="0.79742961072146001"/>
    <n v="1.86382722439166"/>
    <n v="0.25741229755278"/>
    <n v="1085.8987036788201"/>
    <n v="1820"/>
    <s v="Golf Course"/>
    <n v="1820"/>
    <s v="US Air Force                                  Brevard County"/>
    <s v="US Air Force"/>
    <m/>
    <m/>
    <m/>
    <n v="0"/>
    <n v="1"/>
    <n v="1.86382722439166"/>
    <n v="0.25741229755278"/>
    <n v="1868.7400290747401"/>
    <m/>
    <n v="-1"/>
    <n v="-1"/>
    <n v="-1"/>
    <n v="-1"/>
    <n v="0"/>
    <m/>
    <m/>
    <s v="Banana River B"/>
    <n v="-1"/>
    <m/>
    <m/>
    <n v="641"/>
    <x v="6"/>
    <s v="Golf Course Pond Reuse"/>
    <x v="0"/>
    <m/>
    <n v="158.80513641244301"/>
    <n v="1.5156042408999999"/>
  </r>
  <r>
    <n v="1200000"/>
    <n v="2500000"/>
    <n v="2500000"/>
    <x v="0"/>
    <x v="1"/>
    <s v="BR3-5, BR-7"/>
    <s v="62-304.520 (10), F.A.C."/>
    <n v="0.59"/>
    <n v="0.64"/>
    <s v="Natural Lands"/>
    <n v="6.2247537314119999E-2"/>
    <n v="3363.97207433331"/>
    <n v="5.7738928253570796"/>
    <n v="0.79742961072146001"/>
    <n v="0.35941060909417"/>
    <n v="4.9638029448770001E-2"/>
    <n v="209.39897722073701"/>
    <n v="5300"/>
    <s v="Reservoirs"/>
    <n v="5300"/>
    <s v="US Air Force                                  Brevard County"/>
    <s v="US Air Force"/>
    <m/>
    <m/>
    <s v="Natural Lands"/>
    <n v="0"/>
    <n v="1"/>
    <n v="0.35941060909417"/>
    <n v="4.9638029448770001E-2"/>
    <n v="209.39897722073701"/>
    <m/>
    <n v="-1"/>
    <n v="-1"/>
    <n v="-1"/>
    <n v="-1"/>
    <n v="0"/>
    <m/>
    <m/>
    <s v="Banana River B"/>
    <n v="-1"/>
    <m/>
    <m/>
    <n v="641"/>
    <x v="6"/>
    <s v="Golf Course Pond Reuse"/>
    <x v="0"/>
    <m/>
    <n v="80.0623539403812"/>
    <n v="0.16982885419999999"/>
  </r>
  <r>
    <n v="1200000"/>
    <n v="2500000"/>
    <n v="2500000"/>
    <x v="0"/>
    <x v="1"/>
    <s v="BR3-5, BR-7"/>
    <s v="62-304.520 (10), F.A.C."/>
    <n v="0.59"/>
    <n v="0.64"/>
    <s v="US Air Force"/>
    <n v="0.61776345378298003"/>
    <n v="3832.8247696451499"/>
    <n v="7.5425708785239696"/>
    <n v="1.0709602221794201"/>
    <n v="4.6595246363199001"/>
    <n v="0.66160008571774997"/>
    <n v="2367.7790674409498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6595246363199001"/>
    <n v="0.66160008571774997"/>
    <n v="2367.7790674409498"/>
    <m/>
    <n v="-1"/>
    <n v="-1"/>
    <n v="-1"/>
    <n v="-1"/>
    <n v="0"/>
    <m/>
    <m/>
    <s v="Banana River B"/>
    <n v="-1"/>
    <m/>
    <m/>
    <n v="641"/>
    <x v="6"/>
    <s v="Golf Course Pond Reuse"/>
    <x v="0"/>
    <m/>
    <n v="200.000000018626"/>
    <n v="1.9203398762999999"/>
  </r>
  <r>
    <n v="1200000"/>
    <n v="2500000"/>
    <n v="2500000"/>
    <x v="0"/>
    <x v="1"/>
    <s v="BR3-5, BR-7"/>
    <s v="62-304.520 (10), F.A.C."/>
    <n v="0.59"/>
    <n v="0.64"/>
    <s v="US Air Force"/>
    <n v="0.48971476210719"/>
    <n v="3710.3668160366601"/>
    <n v="7.6187441752625702"/>
    <n v="1.06646808025071"/>
    <n v="3.7310114913443"/>
    <n v="0.52226516221489006"/>
    <n v="1817.02140264583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3.7310114913443"/>
    <n v="0.52226516221489006"/>
    <n v="1817.02140264583"/>
    <m/>
    <n v="-1"/>
    <n v="-1"/>
    <n v="-1"/>
    <n v="-1"/>
    <n v="0"/>
    <m/>
    <m/>
    <s v="Banana River B"/>
    <n v="-1"/>
    <m/>
    <m/>
    <n v="641"/>
    <x v="6"/>
    <s v="Golf Course Pond Reuse"/>
    <x v="0"/>
    <m/>
    <n v="179.922465238542"/>
    <n v="1.4736588828999999"/>
  </r>
  <r>
    <n v="1200000"/>
    <n v="2500000"/>
    <n v="2500000"/>
    <x v="0"/>
    <x v="1"/>
    <s v="BR3-5, BR-7"/>
    <s v="62-304.520 (10), F.A.C."/>
    <n v="0.59"/>
    <n v="0.64"/>
    <s v="Natural Lands"/>
    <n v="0.12804869167578001"/>
    <n v="3710.3668160366601"/>
    <n v="7.6187441752625702"/>
    <n v="1.06646808025071"/>
    <n v="0.97557022385487002"/>
    <n v="0.13655984239008001"/>
    <n v="475.10761643073897"/>
    <n v="3100"/>
    <s v="Herbaceous Dry Prairie"/>
    <n v="3100"/>
    <s v="US Air Force                                  Brevard County"/>
    <s v="US Air Force"/>
    <m/>
    <m/>
    <s v="Natural Lands"/>
    <n v="0"/>
    <n v="1"/>
    <n v="0.97557022385487002"/>
    <n v="0.13655984239008001"/>
    <n v="475.10761643073897"/>
    <m/>
    <n v="-1"/>
    <n v="-1"/>
    <n v="-1"/>
    <n v="-1"/>
    <n v="0"/>
    <m/>
    <m/>
    <s v="Banana River B"/>
    <n v="-1"/>
    <m/>
    <m/>
    <n v="641"/>
    <x v="6"/>
    <s v="Golf Course Pond Reuse"/>
    <x v="0"/>
    <m/>
    <n v="121.37803884950399"/>
    <n v="0.385326534"/>
  </r>
  <r>
    <n v="1200000"/>
    <n v="2500000"/>
    <n v="2500000"/>
    <x v="0"/>
    <x v="1"/>
    <s v="BR3-5, BR-7"/>
    <s v="62-304.520 (10), F.A.C."/>
    <n v="0.59"/>
    <n v="0.64"/>
    <s v="US Air Force"/>
    <n v="0.49903924861463"/>
    <n v="2953.84824429438"/>
    <n v="4.21582255175597"/>
    <n v="0.59922726005382998"/>
    <n v="2.10386091852093"/>
    <n v="0.29903792160666998"/>
    <n v="1474.08620835432"/>
    <n v="1820"/>
    <s v="Golf Course"/>
    <n v="1820"/>
    <s v="US Air Force                                  Brevard County"/>
    <s v="US Air Force"/>
    <m/>
    <m/>
    <m/>
    <n v="0"/>
    <n v="1"/>
    <n v="2.10386091852093"/>
    <n v="0.29903792160666998"/>
    <n v="1474.08620835432"/>
    <m/>
    <n v="-1"/>
    <n v="-1"/>
    <n v="-1"/>
    <n v="-1"/>
    <n v="0"/>
    <m/>
    <m/>
    <s v="Banana River B"/>
    <n v="-1"/>
    <m/>
    <m/>
    <n v="641"/>
    <x v="6"/>
    <s v="Golf Course Pond Reuse"/>
    <x v="0"/>
    <m/>
    <n v="183.2385717871"/>
    <n v="1.1955281495000001"/>
  </r>
  <r>
    <n v="1200000"/>
    <n v="2500000"/>
    <n v="2500000"/>
    <x v="0"/>
    <x v="1"/>
    <s v="BR3-5, BR-7"/>
    <s v="62-304.520 (10), F.A.C."/>
    <n v="0.59"/>
    <n v="0.64"/>
    <s v="Natural Lands"/>
    <n v="0.11872420505327"/>
    <n v="2953.84824429438"/>
    <n v="4.21582255175597"/>
    <n v="0.59922726005382998"/>
    <n v="0.50052018110290997"/>
    <n v="7.1142780096140001E-2"/>
    <n v="350.69328465187198"/>
    <n v="5300"/>
    <s v="Reservoirs"/>
    <n v="5300"/>
    <s v="US Air Force                                  Brevard County"/>
    <s v="US Air Force"/>
    <m/>
    <m/>
    <s v="Natural Lands"/>
    <n v="0"/>
    <n v="1"/>
    <n v="0.50052018110290997"/>
    <n v="7.1142780096140001E-2"/>
    <n v="350.69328465187198"/>
    <m/>
    <n v="-1"/>
    <n v="-1"/>
    <n v="-1"/>
    <n v="-1"/>
    <n v="0"/>
    <m/>
    <m/>
    <s v="Banana River B"/>
    <n v="-1"/>
    <m/>
    <m/>
    <n v="641"/>
    <x v="6"/>
    <s v="Golf Course Pond Reuse"/>
    <x v="0"/>
    <m/>
    <n v="113.743047693591"/>
    <n v="0.2844227775"/>
  </r>
  <r>
    <n v="1200000"/>
    <n v="2500000"/>
    <n v="2500000"/>
    <x v="0"/>
    <x v="1"/>
    <s v="BR3-5, BR-7"/>
    <s v="62-304.520 (10), F.A.C."/>
    <n v="0.59"/>
    <n v="0.64"/>
    <s v="Natural Lands"/>
    <n v="0.18160448522316"/>
    <n v="2111.08309597366"/>
    <n v="0.89921256741752997"/>
    <n v="0.13729866706711999"/>
    <n v="0.16330103541204999"/>
    <n v="2.493405375455E-2"/>
    <n v="383.38215890761199"/>
    <n v="5300"/>
    <s v="Reservoirs"/>
    <n v="5300"/>
    <s v="US Air Force                                  Brevard County"/>
    <s v="US Air Force"/>
    <m/>
    <m/>
    <s v="Natural Lands"/>
    <n v="0"/>
    <n v="1"/>
    <n v="0.16330103541204999"/>
    <n v="2.493405375455E-2"/>
    <n v="383.38215890761199"/>
    <m/>
    <n v="-1"/>
    <n v="-1"/>
    <n v="-1"/>
    <n v="-1"/>
    <n v="0"/>
    <m/>
    <m/>
    <s v="Banana River B"/>
    <n v="-1"/>
    <m/>
    <m/>
    <n v="641"/>
    <x v="6"/>
    <s v="Golf Course Pond Reuse"/>
    <x v="0"/>
    <m/>
    <n v="112.860482037658"/>
    <n v="0.31093443539999999"/>
  </r>
  <r>
    <n v="1200000"/>
    <n v="2500000"/>
    <n v="2500000"/>
    <x v="0"/>
    <x v="1"/>
    <s v="BR3-5, BR-7"/>
    <s v="62-304.520 (10), F.A.C."/>
    <n v="0.59"/>
    <n v="0.64"/>
    <s v="US Air Force"/>
    <n v="0.34795820981748998"/>
    <n v="1974.3721788545399"/>
    <n v="0.31933162771757001"/>
    <n v="4.5692219596820002E-2"/>
    <n v="0.11111406151871001"/>
    <n v="1.589898293349E-2"/>
    <n v="686.99900886768796"/>
    <n v="1820"/>
    <s v="Golf Course"/>
    <n v="1820"/>
    <s v="US Air Force                                  Brevard County"/>
    <s v="US Air Force"/>
    <m/>
    <m/>
    <m/>
    <n v="0"/>
    <n v="1"/>
    <n v="0.11111406151871001"/>
    <n v="1.589898293349E-2"/>
    <n v="686.99900886768796"/>
    <m/>
    <n v="-1"/>
    <n v="-1"/>
    <n v="-1"/>
    <n v="-1"/>
    <n v="0"/>
    <m/>
    <m/>
    <s v="Banana River B"/>
    <n v="-1"/>
    <m/>
    <m/>
    <n v="641"/>
    <x v="6"/>
    <s v="Golf Course Pond Reuse"/>
    <x v="0"/>
    <m/>
    <n v="154.31992183734499"/>
    <n v="0.5571768117"/>
  </r>
  <r>
    <n v="1200000"/>
    <n v="2500000"/>
    <n v="2500000"/>
    <x v="0"/>
    <x v="1"/>
    <s v="BR3-5, BR-7"/>
    <s v="62-304.520 (10), F.A.C."/>
    <n v="0.59"/>
    <n v="0.64"/>
    <s v="Natural Lands"/>
    <n v="0.26980524366630998"/>
    <n v="1974.3721788545399"/>
    <n v="0.31933162771757001"/>
    <n v="4.5692219596820002E-2"/>
    <n v="8.6157347626700007E-2"/>
    <n v="1.2328000441969999E-2"/>
    <n v="532.69596680384097"/>
    <n v="5300"/>
    <s v="Reservoirs"/>
    <n v="5300"/>
    <s v="US Air Force                                  Brevard County"/>
    <s v="US Air Force"/>
    <m/>
    <m/>
    <s v="Natural Lands"/>
    <n v="0"/>
    <n v="1"/>
    <n v="8.6157347626700007E-2"/>
    <n v="1.2328000441969999E-2"/>
    <n v="532.69596680384097"/>
    <m/>
    <n v="-1"/>
    <n v="-1"/>
    <n v="-1"/>
    <n v="-1"/>
    <n v="0"/>
    <m/>
    <m/>
    <s v="Banana River B"/>
    <n v="-1"/>
    <m/>
    <m/>
    <n v="641"/>
    <x v="6"/>
    <s v="Golf Course Pond Reuse"/>
    <x v="0"/>
    <m/>
    <n v="168.37938569594999"/>
    <n v="0.4320324143"/>
  </r>
  <r>
    <n v="1200000"/>
    <n v="77000"/>
    <n v="77000"/>
    <x v="0"/>
    <x v="1"/>
    <s v="BR3-5, BR-7"/>
    <s v="62-304.520 (10), F.A.C."/>
    <n v="0.59"/>
    <n v="0.64"/>
    <s v="US Air Force"/>
    <n v="2.30495009975E-3"/>
    <n v="3578.2288388369798"/>
    <n v="6.7566975448098203"/>
    <n v="0.88272902662966002"/>
    <n v="1.557385067991E-2"/>
    <n v="2.03464635798E-3"/>
    <n v="8.2476389190163601"/>
    <n v="1740"/>
    <s v="Medical and Health Care"/>
    <n v="1740"/>
    <s v="US Air Force                                  Brevard County"/>
    <s v="US Air Force"/>
    <m/>
    <m/>
    <m/>
    <n v="0"/>
    <n v="1"/>
    <n v="1.557385067991E-2"/>
    <n v="2.03464635798E-3"/>
    <n v="8.2476389190153192"/>
    <m/>
    <n v="-1"/>
    <n v="-1"/>
    <n v="-1"/>
    <n v="-1"/>
    <n v="0"/>
    <m/>
    <m/>
    <s v="Banana River B"/>
    <n v="-1"/>
    <m/>
    <m/>
    <n v="641"/>
    <x v="6"/>
    <s v="Golf Course Pond Reuse"/>
    <x v="0"/>
    <m/>
    <n v="31.1584042144998"/>
    <n v="6.6890826999999996E-3"/>
  </r>
  <r>
    <n v="1200000"/>
    <n v="80000"/>
    <n v="80000"/>
    <x v="0"/>
    <x v="1"/>
    <s v="BR3-5, BR-7"/>
    <s v="62-304.520 (10), F.A.C."/>
    <n v="0.59"/>
    <n v="0.64"/>
    <s v="US Air Force"/>
    <n v="0.13474127704818001"/>
    <n v="3819.9203531899502"/>
    <n v="7.4178019119174401"/>
    <n v="1.0098358184646801"/>
    <n v="0.99948410250221997"/>
    <n v="0.13606656778893"/>
    <n v="514.70094661116696"/>
    <n v="1740"/>
    <s v="Medical and Health Care"/>
    <n v="1740"/>
    <s v="US Air Force                                  Brevard County"/>
    <s v="US Air Force"/>
    <m/>
    <m/>
    <m/>
    <n v="0"/>
    <n v="1"/>
    <n v="0.99948410250221997"/>
    <n v="0.13606656778893"/>
    <n v="2251.2396952752501"/>
    <m/>
    <n v="-1"/>
    <n v="-1"/>
    <n v="-1"/>
    <n v="-1"/>
    <n v="0"/>
    <m/>
    <m/>
    <s v="Banana River B"/>
    <n v="-1"/>
    <m/>
    <m/>
    <n v="641"/>
    <x v="6"/>
    <s v="Golf Course Pond Reuse"/>
    <x v="0"/>
    <m/>
    <n v="121.351233691481"/>
    <n v="1.8258229482999999"/>
  </r>
  <r>
    <n v="1200000"/>
    <n v="81000"/>
    <n v="81000"/>
    <x v="0"/>
    <x v="1"/>
    <s v="BR3-5, BR-7"/>
    <s v="62-304.520 (10), F.A.C."/>
    <n v="0.59"/>
    <n v="0.64"/>
    <s v="US Air Force"/>
    <n v="0.21768352192979001"/>
    <n v="3825.5785139301802"/>
    <n v="7.5112164114103903"/>
    <n v="1.0226648756429999"/>
    <n v="1.63506804241269"/>
    <n v="0.22261729188386001"/>
    <n v="832.76540433127298"/>
    <n v="1740"/>
    <s v="Medical and Health Care"/>
    <n v="1740"/>
    <s v="US Air Force                                  Brevard County"/>
    <s v="US Air Force"/>
    <m/>
    <m/>
    <m/>
    <n v="0"/>
    <n v="1"/>
    <n v="1.63506804241269"/>
    <n v="0.22261729188386001"/>
    <n v="2218.6791451327699"/>
    <m/>
    <n v="-1"/>
    <n v="-1"/>
    <n v="-1"/>
    <n v="-1"/>
    <n v="0"/>
    <m/>
    <m/>
    <s v="Banana River B"/>
    <n v="-1"/>
    <m/>
    <m/>
    <n v="641"/>
    <x v="6"/>
    <s v="Golf Course Pond Reuse"/>
    <x v="0"/>
    <m/>
    <n v="133.16968267025501"/>
    <n v="1.7994153651"/>
  </r>
  <r>
    <n v="1200000"/>
    <n v="81000"/>
    <n v="81000"/>
    <x v="0"/>
    <x v="1"/>
    <s v="BR3-5, BR-7"/>
    <s v="62-304.520 (10), F.A.C."/>
    <n v="0.59"/>
    <n v="0.64"/>
    <s v="US Air Force"/>
    <n v="0.19398367818088"/>
    <n v="2688.79389780881"/>
    <n v="3.38509246492309"/>
    <n v="0.45177057762345002"/>
    <n v="0.65665268732816995"/>
    <n v="8.7636118341300001E-2"/>
    <n v="521.58213016726404"/>
    <n v="1730"/>
    <s v="Military"/>
    <n v="1730"/>
    <s v="US Air Force                                  Brevard County"/>
    <s v="US Air Force"/>
    <m/>
    <m/>
    <m/>
    <n v="0"/>
    <n v="1"/>
    <n v="0.65665268732816995"/>
    <n v="8.7636118341300001E-2"/>
    <n v="962.64303332495194"/>
    <m/>
    <n v="-1"/>
    <n v="-1"/>
    <n v="-1"/>
    <n v="-1"/>
    <n v="0"/>
    <m/>
    <m/>
    <s v="Banana River B"/>
    <n v="-1"/>
    <m/>
    <m/>
    <n v="641"/>
    <x v="6"/>
    <s v="Golf Course Pond Reuse"/>
    <x v="0"/>
    <m/>
    <n v="131.67829156383999"/>
    <n v="0.78073238710000004"/>
  </r>
  <r>
    <n v="1200000"/>
    <n v="81000"/>
    <n v="81000"/>
    <x v="0"/>
    <x v="1"/>
    <s v="BR3-5, BR-7"/>
    <s v="62-304.520 (10), F.A.C."/>
    <n v="0.59"/>
    <n v="0.64"/>
    <s v="US Air Force"/>
    <n v="8.9899295857620007E-2"/>
    <n v="2041.1277483424301"/>
    <n v="0.65953157282416996"/>
    <n v="8.2820701625980001E-2"/>
    <n v="5.9291423992760002E-2"/>
    <n v="7.4455227586099999E-3"/>
    <n v="183.495947331438"/>
    <n v="1730"/>
    <s v="Military"/>
    <n v="1730"/>
    <s v="US Air Force                                  Brevard County"/>
    <s v="US Air Force"/>
    <m/>
    <m/>
    <m/>
    <n v="0"/>
    <n v="1"/>
    <n v="5.9291423992760002E-2"/>
    <n v="7.4455227586099999E-3"/>
    <n v="184.33043737346401"/>
    <m/>
    <n v="-1"/>
    <n v="-1"/>
    <n v="-1"/>
    <n v="-1"/>
    <n v="0"/>
    <m/>
    <m/>
    <s v="Banana River B"/>
    <n v="-1"/>
    <m/>
    <m/>
    <n v="641"/>
    <x v="6"/>
    <s v="Golf Course Pond Reuse"/>
    <x v="0"/>
    <m/>
    <n v="87.902321518231702"/>
    <n v="0.14949751610000001"/>
  </r>
  <r>
    <n v="1200000"/>
    <n v="81000"/>
    <n v="81000"/>
    <x v="0"/>
    <x v="1"/>
    <s v="BR3-5, BR-7"/>
    <s v="62-304.520 (10), F.A.C."/>
    <n v="0.59"/>
    <n v="0.64"/>
    <s v="US Air Force"/>
    <n v="4.0270121612810003E-2"/>
    <n v="2041.1277483424301"/>
    <n v="0.65953157282416996"/>
    <n v="8.2820701625980001E-2"/>
    <n v="2.6559416645109999E-2"/>
    <n v="3.3351997265299999E-3"/>
    <n v="82.196462653031006"/>
    <n v="1740"/>
    <s v="Medical and Health Care"/>
    <n v="1740"/>
    <s v="US Air Force                                  Brevard County"/>
    <s v="US Air Force"/>
    <m/>
    <m/>
    <m/>
    <n v="0"/>
    <n v="1"/>
    <n v="2.6559416645109999E-2"/>
    <n v="3.3351997265299999E-3"/>
    <n v="490.64697754967398"/>
    <m/>
    <n v="-1"/>
    <n v="-1"/>
    <n v="-1"/>
    <n v="-1"/>
    <n v="0"/>
    <m/>
    <m/>
    <s v="Banana River B"/>
    <n v="-1"/>
    <m/>
    <m/>
    <n v="641"/>
    <x v="6"/>
    <s v="Golf Course Pond Reuse"/>
    <x v="0"/>
    <m/>
    <n v="57.863781310714998"/>
    <n v="0.39792942219999999"/>
  </r>
  <r>
    <n v="1200000"/>
    <n v="87000"/>
    <n v="87000"/>
    <x v="0"/>
    <x v="1"/>
    <s v="BR3-5, BR-7"/>
    <s v="62-304.520 (10), F.A.C."/>
    <n v="0.59"/>
    <n v="0.64"/>
    <s v="US Air Force"/>
    <n v="0.11009551143089"/>
    <n v="3860.3111537380801"/>
    <n v="7.4850532947403998"/>
    <n v="1.0158594381049899"/>
    <n v="0.82407077057195"/>
    <n v="0.11184156438006999"/>
    <n v="425.00293075318598"/>
    <n v="1740"/>
    <s v="Medical and Health Care"/>
    <n v="1740"/>
    <s v="US Air Force                                  Brevard County"/>
    <s v="US Air Force"/>
    <m/>
    <m/>
    <m/>
    <n v="0"/>
    <n v="1"/>
    <n v="0.82407077057195"/>
    <n v="0.11184156438006999"/>
    <n v="1633.3227865169399"/>
    <m/>
    <n v="-1"/>
    <n v="-1"/>
    <n v="-1"/>
    <n v="-1"/>
    <n v="0"/>
    <m/>
    <m/>
    <s v="Banana River B"/>
    <n v="-1"/>
    <m/>
    <m/>
    <n v="641"/>
    <x v="6"/>
    <s v="Golf Course Pond Reuse"/>
    <x v="0"/>
    <m/>
    <n v="123.704445748342"/>
    <n v="1.3246737928000001"/>
  </r>
  <r>
    <n v="1200000"/>
    <n v="96000"/>
    <n v="96000"/>
    <x v="0"/>
    <x v="1"/>
    <s v="BR3-5, BR-7"/>
    <s v="62-304.520 (10), F.A.C."/>
    <n v="0.59"/>
    <n v="0.64"/>
    <s v="US Air Force"/>
    <n v="5.8078703489559999E-2"/>
    <n v="3834.0457557893001"/>
    <n v="7.25118965282992"/>
    <n v="0.98276240453621999"/>
    <n v="0.42113969379327998"/>
    <n v="5.7077566293740001E-2"/>
    <n v="222.67640661589601"/>
    <n v="1740"/>
    <s v="Medical and Health Care"/>
    <n v="1740"/>
    <s v="US Air Force                                  Brevard County"/>
    <s v="US Air Force"/>
    <m/>
    <m/>
    <m/>
    <n v="0"/>
    <n v="1"/>
    <n v="0.42113969379327998"/>
    <n v="5.7077566293740001E-2"/>
    <n v="1684.97540644681"/>
    <m/>
    <n v="-1"/>
    <n v="-1"/>
    <n v="-1"/>
    <n v="-1"/>
    <n v="0"/>
    <m/>
    <m/>
    <s v="Banana River B"/>
    <n v="-1"/>
    <m/>
    <m/>
    <n v="641"/>
    <x v="6"/>
    <s v="Golf Course Pond Reuse"/>
    <x v="0"/>
    <m/>
    <n v="66.265999698474602"/>
    <n v="1.3665656176000001"/>
  </r>
  <r>
    <n v="1200000"/>
    <n v="96000"/>
    <n v="96000"/>
    <x v="0"/>
    <x v="1"/>
    <s v="BR3-5, BR-7"/>
    <s v="62-304.520 (10), F.A.C."/>
    <n v="0.59"/>
    <n v="0.64"/>
    <s v="US Air Force"/>
    <n v="0.10679080348675001"/>
    <n v="3604.0754070256698"/>
    <n v="7.0268741920964599"/>
    <n v="0.95721720517427"/>
    <n v="0.75040554097432999"/>
    <n v="0.1022219944519"/>
    <n v="384.88210854313297"/>
    <n v="1730"/>
    <s v="Military"/>
    <n v="1730"/>
    <s v="US Air Force                                  Brevard County"/>
    <s v="US Air Force"/>
    <m/>
    <m/>
    <m/>
    <n v="0"/>
    <n v="1"/>
    <n v="0.75040554097432999"/>
    <n v="0.1022219944519"/>
    <n v="1400.4132511989701"/>
    <m/>
    <n v="-1"/>
    <n v="-1"/>
    <n v="-1"/>
    <n v="-1"/>
    <n v="0"/>
    <m/>
    <m/>
    <s v="Banana River B"/>
    <n v="-1"/>
    <m/>
    <m/>
    <n v="641"/>
    <x v="6"/>
    <s v="Golf Course Pond Reuse"/>
    <x v="0"/>
    <m/>
    <n v="99.027263229161704"/>
    <n v="1.1357771704999999"/>
  </r>
  <r>
    <n v="1200000"/>
    <n v="100000"/>
    <n v="100000"/>
    <x v="0"/>
    <x v="1"/>
    <s v="BR3-5, BR-7"/>
    <s v="62-304.520 (10), F.A.C."/>
    <n v="0.59"/>
    <n v="0.64"/>
    <s v="US Air Force"/>
    <n v="4.0791008023799997E-3"/>
    <n v="3948.2353693709101"/>
    <n v="7.6027517052243399"/>
    <n v="1.0236870065947401"/>
    <n v="3.1012390581069998E-2"/>
    <n v="4.1757224899799999E-3"/>
    <n v="16.105250063185998"/>
    <n v="1740"/>
    <s v="Medical and Health Care"/>
    <n v="1740"/>
    <s v="US Air Force                                  Brevard County"/>
    <s v="US Air Force"/>
    <m/>
    <m/>
    <m/>
    <n v="0"/>
    <n v="1"/>
    <n v="3.1012390581069998E-2"/>
    <n v="4.1757224899799999E-3"/>
    <n v="43.857491970552601"/>
    <m/>
    <n v="-1"/>
    <n v="-1"/>
    <n v="-1"/>
    <n v="-1"/>
    <n v="0"/>
    <m/>
    <m/>
    <s v="Banana River B"/>
    <n v="-1"/>
    <m/>
    <m/>
    <n v="641"/>
    <x v="6"/>
    <s v="Golf Course Pond Reuse"/>
    <x v="0"/>
    <m/>
    <n v="25.410701390680298"/>
    <n v="3.5569742100000003E-2"/>
  </r>
  <r>
    <n v="1200000"/>
    <n v="1800000"/>
    <n v="1800000"/>
    <x v="0"/>
    <x v="1"/>
    <s v="BR3-5, BR-7"/>
    <s v="62-304.520 (10), F.A.C."/>
    <n v="0.59"/>
    <n v="0.64"/>
    <s v="US Air Force"/>
    <n v="2.8861607736400002E-3"/>
    <n v="3928.6003155868402"/>
    <n v="7.1659810869790403"/>
    <n v="0.96115025114747998"/>
    <n v="2.068217351792E-2"/>
    <n v="2.7740341524400002E-3"/>
    <n v="11.338572126180001"/>
    <n v="1400"/>
    <s v="Commercial and Services"/>
    <n v="1400"/>
    <s v="US Air Force                                  Brevard County"/>
    <s v="US Air Force"/>
    <m/>
    <m/>
    <m/>
    <n v="0"/>
    <n v="1"/>
    <n v="2.068217351792E-2"/>
    <n v="2.7740341524400002E-3"/>
    <n v="2426.9456977720301"/>
    <m/>
    <n v="-1"/>
    <n v="-1"/>
    <n v="-1"/>
    <n v="-1"/>
    <n v="0"/>
    <m/>
    <m/>
    <s v="Banana River B"/>
    <n v="-1"/>
    <m/>
    <m/>
    <n v="641"/>
    <x v="6"/>
    <s v="Golf Course Pond Reuse"/>
    <x v="0"/>
    <m/>
    <n v="19.045148175010699"/>
    <n v="1.9683257889000001"/>
  </r>
  <r>
    <n v="1200000"/>
    <n v="1800000"/>
    <n v="1800000"/>
    <x v="0"/>
    <x v="1"/>
    <s v="BR3-5, BR-7"/>
    <s v="62-304.520 (10), F.A.C."/>
    <n v="0.59"/>
    <n v="0.64"/>
    <s v="US Air Force"/>
    <n v="4.3504461233100002E-3"/>
    <n v="3578.2288388369798"/>
    <n v="6.7566975448098203"/>
    <n v="0.88272902662966002"/>
    <n v="2.93946486402E-2"/>
    <n v="3.8402650718300001E-3"/>
    <n v="15.566891780237899"/>
    <n v="1400"/>
    <s v="Commercial and Services"/>
    <n v="1400"/>
    <s v="US Air Force                                  Brevard County"/>
    <s v="US Air Force"/>
    <m/>
    <m/>
    <m/>
    <n v="0"/>
    <n v="1"/>
    <n v="2.93946486402E-2"/>
    <n v="3.8402650718300001E-3"/>
    <n v="1140.0912776142"/>
    <m/>
    <n v="-1"/>
    <n v="-1"/>
    <n v="-1"/>
    <n v="-1"/>
    <n v="0"/>
    <m/>
    <m/>
    <s v="Banana River B"/>
    <n v="-1"/>
    <m/>
    <m/>
    <n v="641"/>
    <x v="6"/>
    <s v="Golf Course Pond Reuse"/>
    <x v="0"/>
    <m/>
    <n v="35.626537882688403"/>
    <n v="0.92464823809999996"/>
  </r>
  <r>
    <n v="1200000"/>
    <n v="1800000"/>
    <n v="1800000"/>
    <x v="0"/>
    <x v="1"/>
    <s v="BR3-5, BR-7"/>
    <s v="62-304.520 (10), F.A.C."/>
    <n v="0.59"/>
    <n v="0.64"/>
    <s v="Natural Lands"/>
    <n v="7.4239558584599996E-3"/>
    <n v="3578.2288388369798"/>
    <n v="6.7566975448098203"/>
    <n v="0.88272902662966002"/>
    <n v="5.0161424321679998E-2"/>
    <n v="6.5533413286799997E-3"/>
    <n v="26.564612951022902"/>
    <n v="3100"/>
    <s v="Herbaceous Dry Prairie"/>
    <n v="3100"/>
    <s v="US Air Force                                  Brevard County"/>
    <s v="US Air Force"/>
    <m/>
    <m/>
    <s v="Natural Lands"/>
    <n v="0"/>
    <n v="1"/>
    <n v="5.0161424321679998E-2"/>
    <n v="6.5533413286799997E-3"/>
    <n v="1062.1602180448399"/>
    <m/>
    <n v="-1"/>
    <n v="-1"/>
    <n v="-1"/>
    <n v="-1"/>
    <n v="0"/>
    <m/>
    <m/>
    <s v="Banana River B"/>
    <n v="-1"/>
    <m/>
    <m/>
    <n v="641"/>
    <x v="6"/>
    <s v="Golf Course Pond Reuse"/>
    <x v="0"/>
    <m/>
    <n v="36.583980152574703"/>
    <n v="0.86144381029999995"/>
  </r>
  <r>
    <n v="1200000"/>
    <n v="1800000"/>
    <n v="1800000"/>
    <x v="0"/>
    <x v="1"/>
    <s v="BR3-5, BR-7"/>
    <s v="62-304.520 (10), F.A.C."/>
    <n v="0.59"/>
    <n v="0.64"/>
    <s v="US Air Force"/>
    <n v="1.9339843894400001E-2"/>
    <n v="3819.9203531899502"/>
    <n v="7.4178019119174401"/>
    <n v="1.0098358184646801"/>
    <n v="0.14345913101607"/>
    <n v="1.953006708808E-2"/>
    <n v="73.876663319738697"/>
    <n v="1400"/>
    <s v="Commercial and Services"/>
    <n v="1400"/>
    <s v="US Air Force                                  Brevard County"/>
    <s v="US Air Force"/>
    <m/>
    <m/>
    <m/>
    <n v="0"/>
    <n v="1"/>
    <n v="0.14345913101607"/>
    <n v="1.953006708808E-2"/>
    <n v="106.828821119159"/>
    <m/>
    <n v="-1"/>
    <n v="-1"/>
    <n v="-1"/>
    <n v="-1"/>
    <n v="0"/>
    <m/>
    <m/>
    <s v="Banana River B"/>
    <n v="-1"/>
    <m/>
    <m/>
    <n v="641"/>
    <x v="6"/>
    <s v="Golf Course Pond Reuse"/>
    <x v="0"/>
    <m/>
    <n v="63.290367864572403"/>
    <n v="8.6641379700000007E-2"/>
  </r>
  <r>
    <n v="1200000"/>
    <n v="1800000"/>
    <n v="1800000"/>
    <x v="0"/>
    <x v="1"/>
    <s v="BR3-5, BR-7"/>
    <s v="62-304.520 (10), F.A.C."/>
    <n v="0.59"/>
    <n v="0.64"/>
    <s v="Natural Lands"/>
    <n v="3.9735912107999999E-4"/>
    <n v="3819.9203531899502"/>
    <n v="7.4178019119174401"/>
    <n v="1.0098358184646801"/>
    <n v="2.94753124812E-3"/>
    <n v="4.0126747326E-4"/>
    <n v="1.51788019416972"/>
    <n v="3100"/>
    <s v="Herbaceous Dry Prairie"/>
    <n v="3100"/>
    <s v="US Air Force                                  Brevard County"/>
    <s v="US Air Force"/>
    <m/>
    <m/>
    <s v="Natural Lands"/>
    <n v="0"/>
    <n v="1"/>
    <n v="2.94753124812E-3"/>
    <n v="4.0126747326E-4"/>
    <n v="1.51788019416864"/>
    <m/>
    <n v="-1"/>
    <n v="-1"/>
    <n v="-1"/>
    <n v="-1"/>
    <n v="0"/>
    <m/>
    <m/>
    <s v="Banana River B"/>
    <n v="-1"/>
    <m/>
    <m/>
    <n v="641"/>
    <x v="6"/>
    <s v="Golf Course Pond Reuse"/>
    <x v="0"/>
    <m/>
    <n v="11.4324117146798"/>
    <n v="1.2310464000000001E-3"/>
  </r>
  <r>
    <n v="1200000"/>
    <n v="1800000"/>
    <n v="1800000"/>
    <x v="0"/>
    <x v="1"/>
    <s v="BR3-5, BR-7"/>
    <s v="62-304.520 (10), F.A.C."/>
    <n v="0.59"/>
    <n v="0.64"/>
    <s v="US Air Force"/>
    <n v="3.7804296764639998E-2"/>
    <n v="3825.5785139301802"/>
    <n v="7.5112164114103903"/>
    <n v="1.0226648756429999"/>
    <n v="0.2839562542804"/>
    <n v="3.8661126449580002E-2"/>
    <n v="144.62330543704999"/>
    <n v="1400"/>
    <s v="Commercial and Services"/>
    <n v="1400"/>
    <s v="US Air Force                                  Brevard County"/>
    <s v="US Air Force"/>
    <m/>
    <m/>
    <m/>
    <n v="0"/>
    <n v="1"/>
    <n v="0.2839562542804"/>
    <n v="3.8661126449580002E-2"/>
    <n v="144.62330543705099"/>
    <m/>
    <n v="-1"/>
    <n v="-1"/>
    <n v="-1"/>
    <n v="-1"/>
    <n v="0"/>
    <m/>
    <m/>
    <s v="Banana River B"/>
    <n v="-1"/>
    <m/>
    <m/>
    <n v="641"/>
    <x v="6"/>
    <s v="Golf Course Pond Reuse"/>
    <x v="0"/>
    <m/>
    <n v="75.630176870519193"/>
    <n v="0.1172938406"/>
  </r>
  <r>
    <n v="1200000"/>
    <n v="1800000"/>
    <n v="1800000"/>
    <x v="0"/>
    <x v="1"/>
    <s v="BR3-5, BR-7"/>
    <s v="62-304.520 (10), F.A.C."/>
    <n v="0.59"/>
    <n v="0.64"/>
    <s v="Natural Lands"/>
    <n v="0.11193776675596"/>
    <n v="2688.79389780881"/>
    <n v="3.38509246492309"/>
    <n v="0.45177057762345002"/>
    <n v="0.37891969078592003"/>
    <n v="5.0570189545220003E-2"/>
    <n v="300.97758418777602"/>
    <n v="3100"/>
    <s v="Herbaceous Dry Prairie"/>
    <n v="3100"/>
    <s v="US Air Force                                  Brevard County"/>
    <s v="US Air Force"/>
    <m/>
    <m/>
    <s v="Natural Lands"/>
    <n v="0"/>
    <n v="1"/>
    <n v="0.37891969078592003"/>
    <n v="5.0570189545220003E-2"/>
    <n v="300.97758418777602"/>
    <m/>
    <n v="-1"/>
    <n v="-1"/>
    <n v="-1"/>
    <n v="-1"/>
    <n v="0"/>
    <m/>
    <m/>
    <s v="Banana River B"/>
    <n v="-1"/>
    <m/>
    <m/>
    <n v="641"/>
    <x v="6"/>
    <s v="Golf Course Pond Reuse"/>
    <x v="0"/>
    <m/>
    <n v="120.020646507443"/>
    <n v="0.24410185249999999"/>
  </r>
  <r>
    <n v="1200000"/>
    <n v="1800000"/>
    <n v="1800000"/>
    <x v="0"/>
    <x v="1"/>
    <s v="BR3-5, BR-7"/>
    <s v="62-304.520 (10), F.A.C."/>
    <n v="0.59"/>
    <n v="0.64"/>
    <s v="Natural Lands"/>
    <n v="3.0626562762100002E-3"/>
    <n v="2041.1277483424301"/>
    <n v="0.65953157282416996"/>
    <n v="8.2820701625980001E-2"/>
    <n v="2.0199185108699998E-3"/>
    <n v="2.5365134162999998E-4"/>
    <n v="6.2512727090216398"/>
    <n v="5300"/>
    <s v="Reservoirs"/>
    <n v="5300"/>
    <s v="US Air Force                                  Brevard County"/>
    <s v="US Air Force"/>
    <m/>
    <m/>
    <s v="Natural Lands"/>
    <n v="0"/>
    <n v="1"/>
    <n v="2.0199185108699998E-3"/>
    <n v="2.5365134162999998E-4"/>
    <n v="522.91861228141602"/>
    <m/>
    <n v="-1"/>
    <n v="-1"/>
    <n v="-1"/>
    <n v="-1"/>
    <n v="0"/>
    <m/>
    <m/>
    <s v="Banana River B"/>
    <n v="-1"/>
    <m/>
    <m/>
    <n v="641"/>
    <x v="6"/>
    <s v="Golf Course Pond Reuse"/>
    <x v="0"/>
    <m/>
    <n v="47.155366320960802"/>
    <n v="0.42410268639999998"/>
  </r>
  <r>
    <n v="1200000"/>
    <n v="1800000"/>
    <n v="1800000"/>
    <x v="0"/>
    <x v="1"/>
    <s v="BR3-5, BR-7"/>
    <s v="62-304.520 (10), F.A.C."/>
    <n v="0.59"/>
    <n v="0.64"/>
    <s v="Natural Lands"/>
    <n v="3.0883872360489999E-2"/>
    <n v="2041.1277483424301"/>
    <n v="0.65953157282416996"/>
    <n v="8.2820701625980001E-2"/>
    <n v="2.0368888912809999E-2"/>
    <n v="2.5578239778200002E-3"/>
    <n v="63.037928851268298"/>
    <n v="3100"/>
    <s v="Herbaceous Dry Prairie"/>
    <n v="3100"/>
    <s v="US Air Force                                  Brevard County"/>
    <s v="US Air Force"/>
    <m/>
    <m/>
    <s v="Natural Lands"/>
    <n v="0"/>
    <n v="1"/>
    <n v="2.0368888912809999E-2"/>
    <n v="2.5578239778200002E-3"/>
    <n v="63.037928851269101"/>
    <m/>
    <n v="-1"/>
    <n v="-1"/>
    <n v="-1"/>
    <n v="-1"/>
    <n v="0"/>
    <m/>
    <m/>
    <s v="Banana River B"/>
    <n v="-1"/>
    <m/>
    <m/>
    <n v="641"/>
    <x v="6"/>
    <s v="Golf Course Pond Reuse"/>
    <x v="0"/>
    <m/>
    <n v="105.129488937777"/>
    <n v="5.1125651899999999E-2"/>
  </r>
  <r>
    <n v="1200000"/>
    <n v="1800000"/>
    <n v="1800000"/>
    <x v="0"/>
    <x v="1"/>
    <s v="BR3-5, BR-7"/>
    <s v="62-304.520 (10), F.A.C."/>
    <n v="0.59"/>
    <n v="0.64"/>
    <s v="Natural Lands"/>
    <n v="2.1142946780219999E-2"/>
    <n v="3640.5043970994002"/>
    <n v="7.1184899637995498"/>
    <n v="1.00175145688956"/>
    <n v="0.15050585446017001"/>
    <n v="2.1179977740019999E-2"/>
    <n v="76.970990721044203"/>
    <n v="3100"/>
    <s v="Herbaceous Dry Prairie"/>
    <n v="3100"/>
    <s v="US Air Force                                  Brevard County"/>
    <s v="US Air Force"/>
    <m/>
    <m/>
    <s v="Natural Lands"/>
    <n v="0"/>
    <n v="1"/>
    <n v="0.15050585446017001"/>
    <n v="2.1179977740019999E-2"/>
    <n v="686.60823930303798"/>
    <m/>
    <n v="-1"/>
    <n v="-1"/>
    <n v="-1"/>
    <n v="-1"/>
    <n v="0"/>
    <m/>
    <m/>
    <s v="Banana River B"/>
    <n v="-1"/>
    <m/>
    <m/>
    <n v="641"/>
    <x v="6"/>
    <s v="Golf Course Pond Reuse"/>
    <x v="0"/>
    <m/>
    <n v="55.722118045029497"/>
    <n v="0.55685988590000002"/>
  </r>
  <r>
    <n v="1200000"/>
    <n v="1800000"/>
    <n v="1800000"/>
    <x v="0"/>
    <x v="1"/>
    <s v="BR3-5, BR-7"/>
    <s v="62-304.520 (10), F.A.C."/>
    <n v="0.59"/>
    <n v="0.64"/>
    <s v="US Air Force"/>
    <n v="2.630894347512E-2"/>
    <n v="3874.1771874221399"/>
    <n v="7.2183471121029399"/>
    <n v="0.97800538279698002"/>
    <n v="0.18990708615613999"/>
    <n v="2.5730288334370001E-2"/>
    <n v="101.925508636508"/>
    <n v="1400"/>
    <s v="Commercial and Services"/>
    <n v="1400"/>
    <s v="US Air Force                                  Brevard County"/>
    <s v="US Air Force"/>
    <m/>
    <m/>
    <m/>
    <n v="0"/>
    <n v="1"/>
    <n v="0.18990708615613999"/>
    <n v="2.5730288334370001E-2"/>
    <n v="597.62323858138905"/>
    <m/>
    <n v="-1"/>
    <n v="-1"/>
    <n v="-1"/>
    <n v="-1"/>
    <n v="0"/>
    <m/>
    <m/>
    <s v="Banana River B"/>
    <n v="-1"/>
    <m/>
    <m/>
    <n v="641"/>
    <x v="6"/>
    <s v="Golf Course Pond Reuse"/>
    <x v="0"/>
    <m/>
    <n v="45.423303038069598"/>
    <n v="0.48469037999999998"/>
  </r>
  <r>
    <n v="1200000"/>
    <n v="1800000"/>
    <n v="1800000"/>
    <x v="0"/>
    <x v="1"/>
    <s v="BR3-5, BR-7"/>
    <s v="62-304.520 (10), F.A.C."/>
    <n v="0.59"/>
    <n v="0.64"/>
    <s v="US Air Force"/>
    <n v="0.1212647387271"/>
    <n v="3869.1741348604"/>
    <n v="7.6904469216006497"/>
    <n v="1.04475049274716"/>
    <n v="0.93258003664255995"/>
    <n v="0.12669139553799"/>
    <n v="469.19439055351501"/>
    <n v="1400"/>
    <s v="Commercial and Services"/>
    <n v="1400"/>
    <s v="US Air Force                                  Brevard County"/>
    <s v="US Air Force"/>
    <m/>
    <m/>
    <m/>
    <n v="0"/>
    <n v="1"/>
    <n v="0.93258003664255995"/>
    <n v="0.12669139553799"/>
    <n v="798.94750894028095"/>
    <m/>
    <n v="-1"/>
    <n v="-1"/>
    <n v="-1"/>
    <n v="-1"/>
    <n v="0"/>
    <m/>
    <m/>
    <s v="Banana River B"/>
    <n v="-1"/>
    <m/>
    <m/>
    <n v="641"/>
    <x v="6"/>
    <s v="Golf Course Pond Reuse"/>
    <x v="0"/>
    <m/>
    <n v="122.432532806235"/>
    <n v="0.6479704047"/>
  </r>
  <r>
    <n v="1200000"/>
    <n v="1800000"/>
    <n v="1800000"/>
    <x v="0"/>
    <x v="1"/>
    <s v="BR3-5, BR-7"/>
    <s v="62-304.520 (10), F.A.C."/>
    <n v="0.59"/>
    <n v="0.64"/>
    <s v="US Air Force"/>
    <n v="5.8121916589290001E-2"/>
    <n v="3860.3111537380801"/>
    <n v="7.4850532947403998"/>
    <n v="1.0158594381049899"/>
    <n v="0.43504564326328998"/>
    <n v="5.9043697527979999E-2"/>
    <n v="224.36868288626999"/>
    <n v="1400"/>
    <s v="Commercial and Services"/>
    <n v="1400"/>
    <s v="US Air Force                                  Brevard County"/>
    <s v="US Air Force"/>
    <m/>
    <m/>
    <m/>
    <n v="0"/>
    <n v="1"/>
    <n v="0.43504564326328998"/>
    <n v="5.9043697527979999E-2"/>
    <n v="751.43635845219399"/>
    <m/>
    <n v="-1"/>
    <n v="-1"/>
    <n v="-1"/>
    <n v="-1"/>
    <n v="0"/>
    <m/>
    <m/>
    <s v="Banana River B"/>
    <n v="-1"/>
    <m/>
    <m/>
    <n v="641"/>
    <x v="6"/>
    <s v="Golf Course Pond Reuse"/>
    <x v="0"/>
    <m/>
    <n v="116.458194249743"/>
    <n v="0.60943743589999999"/>
  </r>
  <r>
    <n v="1200000"/>
    <n v="1800000"/>
    <n v="1800000"/>
    <x v="0"/>
    <x v="1"/>
    <s v="BR3-5, BR-7"/>
    <s v="62-304.520 (10), F.A.C."/>
    <n v="0.59"/>
    <n v="0.64"/>
    <s v="US Air Force"/>
    <n v="9.0620555197700001E-2"/>
    <n v="3902.7252681053601"/>
    <n v="7.6093336047382403"/>
    <n v="1.0301179512385801"/>
    <n v="0.68956203594592003"/>
    <n v="9.3349860660359996E-2"/>
    <n v="353.66713057981599"/>
    <n v="1400"/>
    <s v="Commercial and Services"/>
    <n v="1400"/>
    <s v="US Air Force                                  Brevard County"/>
    <s v="US Air Force"/>
    <m/>
    <m/>
    <m/>
    <n v="0"/>
    <n v="1"/>
    <n v="0.68956203594592003"/>
    <n v="9.3349860660359996E-2"/>
    <n v="1457.2986686961999"/>
    <m/>
    <n v="-1"/>
    <n v="-1"/>
    <n v="-1"/>
    <n v="-1"/>
    <n v="0"/>
    <m/>
    <m/>
    <s v="Banana River B"/>
    <n v="-1"/>
    <m/>
    <m/>
    <n v="641"/>
    <x v="6"/>
    <s v="Golf Course Pond Reuse"/>
    <x v="0"/>
    <m/>
    <n v="116.14369914530999"/>
    <n v="1.1819129510999999"/>
  </r>
  <r>
    <n v="1200000"/>
    <n v="1800000"/>
    <n v="1800000"/>
    <x v="0"/>
    <x v="1"/>
    <s v="BR3-5, BR-7"/>
    <s v="62-304.520 (10), F.A.C."/>
    <n v="0.59"/>
    <n v="0.64"/>
    <s v="Natural Lands"/>
    <n v="0.17494474541155999"/>
    <n v="3196.15995490671"/>
    <n v="6.3585931342564699"/>
    <n v="0.81022272534714002"/>
    <n v="1.11240245704824"/>
    <n v="0.14174420841252"/>
    <n v="559.15138960580305"/>
    <n v="3100"/>
    <s v="Herbaceous Dry Prairie"/>
    <n v="3100"/>
    <s v="US Air Force                                  Brevard County"/>
    <s v="US Air Force"/>
    <m/>
    <m/>
    <s v="Natural Lands"/>
    <n v="0"/>
    <n v="1"/>
    <n v="1.11240245704824"/>
    <n v="0.14174420841252"/>
    <n v="1974.47081207114"/>
    <m/>
    <n v="-1"/>
    <n v="-1"/>
    <n v="-1"/>
    <n v="-1"/>
    <n v="0"/>
    <m/>
    <m/>
    <s v="Banana River B"/>
    <n v="-1"/>
    <m/>
    <m/>
    <n v="641"/>
    <x v="6"/>
    <s v="Golf Course Pond Reuse"/>
    <x v="0"/>
    <m/>
    <n v="131.40118866678301"/>
    <n v="1.6013550786999999"/>
  </r>
  <r>
    <n v="1200000"/>
    <n v="1800000"/>
    <n v="1800000"/>
    <x v="0"/>
    <x v="1"/>
    <s v="BR3-5, BR-7"/>
    <s v="62-304.520 (10), F.A.C."/>
    <n v="0.59"/>
    <n v="0.64"/>
    <s v="US Air Force"/>
    <n v="1.17893183141E-2"/>
    <n v="3788.5026532383499"/>
    <n v="7.39278939012123"/>
    <n v="1.0178548724320799"/>
    <n v="8.7155947349239996E-2"/>
    <n v="1.199981508866E-2"/>
    <n v="44.663863712843103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8.7155947349239996E-2"/>
    <n v="1.199981508866E-2"/>
    <n v="573.26518376822298"/>
    <m/>
    <n v="-1"/>
    <n v="-1"/>
    <n v="-1"/>
    <n v="-1"/>
    <n v="0"/>
    <m/>
    <m/>
    <s v="Banana River B"/>
    <n v="-1"/>
    <m/>
    <m/>
    <n v="641"/>
    <x v="6"/>
    <s v="Golf Course Pond Reuse"/>
    <x v="0"/>
    <m/>
    <n v="33.914955535598203"/>
    <n v="0.46493526660000001"/>
  </r>
  <r>
    <n v="1200000"/>
    <n v="1800000"/>
    <n v="1800000"/>
    <x v="0"/>
    <x v="1"/>
    <s v="BR3-5, BR-7"/>
    <s v="62-304.520 (10), F.A.C."/>
    <n v="0.59"/>
    <n v="0.64"/>
    <s v="Natural Lands"/>
    <n v="6.8917789117100003E-3"/>
    <n v="3788.5026532383499"/>
    <n v="7.39278939012123"/>
    <n v="1.0178548724320799"/>
    <n v="5.094947001761E-2"/>
    <n v="7.0148307450100004E-3"/>
    <n v="26.1095226925795"/>
    <n v="3100"/>
    <s v="Herbaceous Dry Prairie"/>
    <n v="3100"/>
    <s v="US Air Force                                  Brevard County"/>
    <s v="US Air Force"/>
    <m/>
    <m/>
    <s v="Natural Lands"/>
    <n v="0"/>
    <n v="1"/>
    <n v="5.094947001761E-2"/>
    <n v="7.0148307450100004E-3"/>
    <n v="115.53705878944599"/>
    <m/>
    <n v="-1"/>
    <n v="-1"/>
    <n v="-1"/>
    <n v="-1"/>
    <n v="0"/>
    <m/>
    <m/>
    <s v="Banana River B"/>
    <n v="-1"/>
    <m/>
    <m/>
    <n v="641"/>
    <x v="6"/>
    <s v="Golf Course Pond Reuse"/>
    <x v="0"/>
    <m/>
    <n v="24.807027166880999"/>
    <n v="9.3704021700000001E-2"/>
  </r>
  <r>
    <n v="1200000"/>
    <n v="1800000"/>
    <n v="1800000"/>
    <x v="0"/>
    <x v="1"/>
    <s v="BR3-5, BR-7"/>
    <s v="62-304.520 (10), F.A.C."/>
    <n v="0.59"/>
    <n v="0.64"/>
    <s v="Natural Lands"/>
    <n v="0.15864703246254999"/>
    <n v="3604.0754070256698"/>
    <n v="7.0268741920964599"/>
    <n v="0.95721720517427"/>
    <n v="1.1147927380638301"/>
    <n v="0.15185966902299999"/>
    <n v="571.77586809590605"/>
    <n v="3100"/>
    <s v="Herbaceous Dry Prairie"/>
    <n v="3100"/>
    <s v="US Air Force                                  Brevard County"/>
    <s v="US Air Force"/>
    <m/>
    <m/>
    <s v="Natural Lands"/>
    <n v="0"/>
    <n v="1"/>
    <n v="1.1147927380638301"/>
    <n v="0.15185966902299999"/>
    <n v="772.90793740090498"/>
    <m/>
    <n v="-1"/>
    <n v="-1"/>
    <n v="-1"/>
    <n v="-1"/>
    <n v="0"/>
    <m/>
    <m/>
    <s v="Banana River B"/>
    <n v="-1"/>
    <m/>
    <m/>
    <n v="641"/>
    <x v="6"/>
    <s v="Golf Course Pond Reuse"/>
    <x v="0"/>
    <m/>
    <n v="106.472465371067"/>
    <n v="0.62685153069999999"/>
  </r>
  <r>
    <n v="1200000"/>
    <n v="1800000"/>
    <n v="1800000"/>
    <x v="0"/>
    <x v="1"/>
    <s v="BR3-5, BR-7"/>
    <s v="62-304.520 (10), F.A.C."/>
    <n v="0.59"/>
    <n v="0.64"/>
    <s v="US Air Force"/>
    <n v="8.4878815082389994E-2"/>
    <n v="3902.4666580926"/>
    <n v="7.5460529833992398"/>
    <n v="1.02080199130847"/>
    <n v="0.64050003577986003"/>
    <n v="8.6644463456000007E-2"/>
    <n v="331.23674583743798"/>
    <n v="1400"/>
    <s v="Commercial and Services"/>
    <n v="1400"/>
    <s v="US Air Force                                  Brevard County"/>
    <s v="US Air Force"/>
    <m/>
    <m/>
    <m/>
    <n v="0"/>
    <n v="1"/>
    <n v="0.64050003577986003"/>
    <n v="8.6644463456000007E-2"/>
    <n v="1494.0142812214699"/>
    <m/>
    <n v="-1"/>
    <n v="-1"/>
    <n v="-1"/>
    <n v="-1"/>
    <n v="0"/>
    <m/>
    <m/>
    <s v="Banana River B"/>
    <n v="-1"/>
    <m/>
    <m/>
    <n v="641"/>
    <x v="6"/>
    <s v="Golf Course Pond Reuse"/>
    <x v="0"/>
    <m/>
    <n v="115.913457847232"/>
    <n v="1.2116904146"/>
  </r>
  <r>
    <n v="1200000"/>
    <n v="1800000"/>
    <n v="1800000"/>
    <x v="0"/>
    <x v="1"/>
    <s v="BR3-5, BR-7"/>
    <s v="62-304.520 (10), F.A.C."/>
    <n v="0.59"/>
    <n v="0.64"/>
    <s v="US Air Force"/>
    <n v="0.15345536091588999"/>
    <n v="3948.2353693709101"/>
    <n v="7.6027517052243399"/>
    <n v="1.0236870065947401"/>
    <n v="1.16668300687916"/>
    <n v="0.15709025906190999"/>
    <n v="605.87788358772696"/>
    <n v="1400"/>
    <s v="Commercial and Services"/>
    <n v="1400"/>
    <s v="US Air Force                                  Brevard County"/>
    <s v="US Air Force"/>
    <m/>
    <m/>
    <m/>
    <n v="0"/>
    <n v="1"/>
    <n v="1.16668300687916"/>
    <n v="0.15709025906190999"/>
    <n v="2395.2176439918599"/>
    <m/>
    <n v="-1"/>
    <n v="-1"/>
    <n v="-1"/>
    <n v="-1"/>
    <n v="0"/>
    <m/>
    <m/>
    <s v="Banana River B"/>
    <n v="-1"/>
    <m/>
    <m/>
    <n v="641"/>
    <x v="6"/>
    <s v="Golf Course Pond Reuse"/>
    <x v="0"/>
    <m/>
    <n v="126.089095173735"/>
    <n v="1.9425933851999999"/>
  </r>
  <r>
    <n v="1200000"/>
    <n v="1800000"/>
    <n v="1800000"/>
    <x v="0"/>
    <x v="1"/>
    <s v="BR3-5, BR-7"/>
    <s v="62-304.520 (10), F.A.C."/>
    <n v="0.59"/>
    <n v="0.64"/>
    <s v="Natural Lands"/>
    <n v="0.16698932558033999"/>
    <n v="3198.80795186452"/>
    <n v="6.3532005806120901"/>
    <n v="0.82320546959900998"/>
    <n v="1.0609166802330301"/>
    <n v="0.13746652618238001"/>
    <n v="534.16678254288502"/>
    <n v="3100"/>
    <s v="Herbaceous Dry Prairie"/>
    <n v="3100"/>
    <s v="US Air Force                                  Brevard County"/>
    <s v="US Air Force"/>
    <m/>
    <m/>
    <s v="Natural Lands"/>
    <n v="0"/>
    <n v="1"/>
    <n v="1.0609166802330301"/>
    <n v="0.13746652618238001"/>
    <n v="1976.10664796421"/>
    <m/>
    <n v="-1"/>
    <n v="-1"/>
    <n v="-1"/>
    <n v="-1"/>
    <n v="0"/>
    <m/>
    <m/>
    <s v="Banana River B"/>
    <n v="-1"/>
    <m/>
    <m/>
    <n v="641"/>
    <x v="6"/>
    <s v="Golf Course Pond Reuse"/>
    <x v="0"/>
    <m/>
    <n v="126.15759053292"/>
    <n v="1.6026817906999999"/>
  </r>
  <r>
    <n v="1200000"/>
    <n v="2400000"/>
    <n v="2400000"/>
    <x v="0"/>
    <x v="1"/>
    <s v="BR3-5, BR-7"/>
    <s v="62-304.520 (10), F.A.C."/>
    <n v="0.59"/>
    <n v="0.64"/>
    <s v="US Air Force"/>
    <n v="1.0068021892899999E-3"/>
    <n v="3586.1804761983099"/>
    <n v="6.8795341524984801"/>
    <n v="0.92447167483575998"/>
    <n v="6.9263300460500003E-3"/>
    <n v="9.3076010616000005E-4"/>
    <n v="3.6105743546362699"/>
    <n v="1400"/>
    <s v="Commercial and Services"/>
    <n v="1400"/>
    <s v="US Air Force                                  Brevard County"/>
    <s v="US Air Force"/>
    <m/>
    <m/>
    <m/>
    <n v="0"/>
    <n v="1"/>
    <n v="6.9263300460500003E-3"/>
    <n v="9.3076010616000005E-4"/>
    <n v="131.61193975913301"/>
    <m/>
    <n v="-1"/>
    <n v="-1"/>
    <n v="-1"/>
    <n v="-1"/>
    <n v="0"/>
    <m/>
    <m/>
    <s v="Banana River B"/>
    <n v="-1"/>
    <m/>
    <m/>
    <n v="641"/>
    <x v="6"/>
    <s v="Golf Course Pond Reuse"/>
    <x v="0"/>
    <m/>
    <n v="10.9742989344658"/>
    <n v="0.1067412326"/>
  </r>
  <r>
    <n v="1200000"/>
    <n v="2400000"/>
    <n v="2400000"/>
    <x v="0"/>
    <x v="1"/>
    <s v="BR3-5, BR-7"/>
    <s v="62-304.520 (10), F.A.C."/>
    <n v="0.59"/>
    <n v="0.64"/>
    <s v="Natural Lands"/>
    <n v="2.079376324868E-2"/>
    <n v="3586.1804761983099"/>
    <n v="6.8795341524984801"/>
    <n v="0.92447167483575998"/>
    <n v="0.14305140442830999"/>
    <n v="1.922324513665E-2"/>
    <n v="74.570187789131296"/>
    <n v="3100"/>
    <s v="Herbaceous Dry Prairie"/>
    <n v="3100"/>
    <s v="US Air Force                                  Brevard County"/>
    <s v="US Air Force"/>
    <m/>
    <m/>
    <s v="Natural Lands"/>
    <n v="0"/>
    <n v="1"/>
    <n v="0.14305140442830999"/>
    <n v="1.922324513665E-2"/>
    <n v="905.25032545214196"/>
    <m/>
    <n v="-1"/>
    <n v="-1"/>
    <n v="-1"/>
    <n v="-1"/>
    <n v="0"/>
    <m/>
    <m/>
    <s v="Banana River B"/>
    <n v="-1"/>
    <m/>
    <m/>
    <n v="641"/>
    <x v="6"/>
    <s v="Golf Course Pond Reuse"/>
    <x v="0"/>
    <m/>
    <n v="66.037433143473095"/>
    <n v="0.7341851788"/>
  </r>
  <r>
    <n v="1200000"/>
    <n v="2400000"/>
    <n v="2400000"/>
    <x v="0"/>
    <x v="1"/>
    <s v="BR3-5, BR-7"/>
    <s v="62-304.520 (10), F.A.C."/>
    <n v="0.59"/>
    <n v="0.64"/>
    <s v="US Air Force"/>
    <n v="2.1077241114579998E-2"/>
    <n v="692.730414807545"/>
    <n v="0"/>
    <n v="0"/>
    <n v="0"/>
    <n v="0"/>
    <n v="14.6008459803072"/>
    <n v="1820"/>
    <s v="Golf Course"/>
    <n v="1820"/>
    <s v="US Air Force                                  Brevard County"/>
    <s v="US Air Force"/>
    <m/>
    <m/>
    <m/>
    <n v="0"/>
    <n v="1"/>
    <n v="0"/>
    <n v="0"/>
    <n v="15.6649088253178"/>
    <m/>
    <n v="-1"/>
    <n v="-1"/>
    <n v="-1"/>
    <n v="-1"/>
    <n v="0"/>
    <m/>
    <m/>
    <s v="Banana River B"/>
    <n v="-1"/>
    <m/>
    <m/>
    <n v="641"/>
    <x v="6"/>
    <s v="Golf Course Pond Reuse"/>
    <x v="0"/>
    <m/>
    <n v="38.964979446021303"/>
    <n v="1.27047111E-2"/>
  </r>
  <r>
    <n v="1200000"/>
    <n v="2400000"/>
    <n v="2400000"/>
    <x v="0"/>
    <x v="1"/>
    <s v="BR3-5, BR-7"/>
    <s v="62-304.520 (10), F.A.C."/>
    <n v="0.59"/>
    <n v="0.64"/>
    <s v="Natural Lands"/>
    <n v="6.8111417248000003E-4"/>
    <n v="692.730414807545"/>
    <n v="0"/>
    <n v="0"/>
    <n v="0"/>
    <n v="0"/>
    <n v="0.47182850323960002"/>
    <n v="5300"/>
    <s v="Reservoirs"/>
    <n v="5300"/>
    <s v="US Air Force                                  Brevard County"/>
    <s v="US Air Force"/>
    <m/>
    <m/>
    <s v="Natural Lands"/>
    <n v="0"/>
    <n v="1"/>
    <n v="0"/>
    <n v="0"/>
    <n v="412.27862473482401"/>
    <m/>
    <n v="-1"/>
    <n v="-1"/>
    <n v="-1"/>
    <n v="-1"/>
    <n v="0"/>
    <m/>
    <m/>
    <s v="Banana River B"/>
    <n v="-1"/>
    <m/>
    <m/>
    <n v="641"/>
    <x v="6"/>
    <s v="Golf Course Pond Reuse"/>
    <x v="0"/>
    <m/>
    <n v="16.3631498320443"/>
    <n v="0.33437033640000002"/>
  </r>
  <r>
    <n v="1200000"/>
    <n v="2400000"/>
    <n v="2400000"/>
    <x v="0"/>
    <x v="1"/>
    <s v="BR3-5, BR-7"/>
    <s v="62-304.520 (10), F.A.C."/>
    <n v="0.59"/>
    <n v="0.64"/>
    <s v="US Air Force"/>
    <n v="5.9732695393899998E-2"/>
    <n v="3947.3926967457601"/>
    <n v="8.7495754514519906"/>
    <n v="1.18615259528559"/>
    <n v="0.52263572526755997"/>
    <n v="7.0852091664880004E-2"/>
    <n v="235.78840555483501"/>
    <n v="1400"/>
    <s v="Commercial and Services"/>
    <n v="1400"/>
    <s v="US Air Force                                  Brevard County"/>
    <s v="US Air Force"/>
    <m/>
    <m/>
    <m/>
    <n v="0"/>
    <n v="1"/>
    <n v="0.52263572526755997"/>
    <n v="7.0852091664880004E-2"/>
    <n v="2297.2801170071298"/>
    <m/>
    <n v="-1"/>
    <n v="-1"/>
    <n v="-1"/>
    <n v="-1"/>
    <n v="0"/>
    <m/>
    <m/>
    <s v="Banana River B"/>
    <n v="-1"/>
    <m/>
    <m/>
    <n v="641"/>
    <x v="6"/>
    <s v="Golf Course Pond Reuse"/>
    <x v="0"/>
    <m/>
    <n v="84.050711516339604"/>
    <n v="1.8631631119000001"/>
  </r>
  <r>
    <n v="1200000"/>
    <n v="2500000"/>
    <n v="2500000"/>
    <x v="0"/>
    <x v="1"/>
    <s v="BR3-5, BR-7"/>
    <s v="62-304.520 (10), F.A.C."/>
    <n v="0.59"/>
    <n v="0.64"/>
    <s v="US Air Force"/>
    <n v="3.3111279504900002E-3"/>
    <n v="3598.67390714454"/>
    <n v="7.6450523143912701"/>
    <n v="1.0260563982311299"/>
    <n v="2.5313746401159999E-2"/>
    <n v="3.3974040189599999E-3"/>
    <n v="11.915669758656099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2.5313746401159999E-2"/>
    <n v="3.3974040189599999E-3"/>
    <n v="295.94237678180298"/>
    <m/>
    <n v="-1"/>
    <n v="-1"/>
    <n v="-1"/>
    <n v="-1"/>
    <n v="0"/>
    <m/>
    <m/>
    <s v="Banana River B"/>
    <n v="-1"/>
    <m/>
    <m/>
    <n v="641"/>
    <x v="6"/>
    <s v="Golf Course Pond Reuse"/>
    <x v="0"/>
    <m/>
    <n v="47.008844746297498"/>
    <n v="0.2400181482"/>
  </r>
  <r>
    <n v="1200000"/>
    <n v="2500000"/>
    <n v="2500000"/>
    <x v="0"/>
    <x v="1"/>
    <s v="BR3-5, BR-7"/>
    <s v="62-304.520 (10), F.A.C."/>
    <n v="0.59"/>
    <n v="0.64"/>
    <s v="US Air Force"/>
    <n v="0.25486008272223998"/>
    <n v="3598.67390714454"/>
    <n v="7.6450523143912701"/>
    <n v="1.0260563982311299"/>
    <n v="1.94841866526165"/>
    <n v="0.26150081853086998"/>
    <n v="917.15832966524601"/>
    <n v="1400"/>
    <s v="Commercial and Services"/>
    <n v="1400"/>
    <s v="US Air Force                                  Brevard County"/>
    <s v="US Air Force"/>
    <m/>
    <m/>
    <m/>
    <n v="0"/>
    <n v="1"/>
    <n v="1.94841866526165"/>
    <n v="0.26150081853086998"/>
    <n v="917.34891267950104"/>
    <m/>
    <n v="-1"/>
    <n v="-1"/>
    <n v="-1"/>
    <n v="-1"/>
    <n v="0"/>
    <m/>
    <m/>
    <s v="Banana River B"/>
    <n v="-1"/>
    <m/>
    <m/>
    <n v="641"/>
    <x v="6"/>
    <s v="Golf Course Pond Reuse"/>
    <x v="0"/>
    <m/>
    <n v="129.16128022090899"/>
    <n v="0.74399749609999999"/>
  </r>
  <r>
    <n v="1200000"/>
    <n v="2500000"/>
    <n v="2500000"/>
    <x v="0"/>
    <x v="1"/>
    <s v="BR3-5, BR-7"/>
    <s v="62-304.520 (10), F.A.C."/>
    <n v="0.59"/>
    <n v="0.64"/>
    <s v="Natural Lands"/>
    <n v="0.20403742011878001"/>
    <n v="3598.67390714454"/>
    <n v="7.6450523143912701"/>
    <n v="1.0260563982311299"/>
    <n v="1.5598767509015099"/>
    <n v="0.20935390039144"/>
    <n v="734.26413986254602"/>
    <n v="3100"/>
    <s v="Herbaceous Dry Prairie"/>
    <n v="3100"/>
    <s v="US Air Force                                  Brevard County"/>
    <s v="US Air Force"/>
    <m/>
    <m/>
    <s v="Natural Lands"/>
    <n v="0"/>
    <n v="1"/>
    <n v="1.5598767509015099"/>
    <n v="0.20935390039144"/>
    <n v="1009.837932455"/>
    <m/>
    <n v="-1"/>
    <n v="-1"/>
    <n v="-1"/>
    <n v="-1"/>
    <n v="0"/>
    <m/>
    <m/>
    <s v="Banana River B"/>
    <n v="-1"/>
    <m/>
    <m/>
    <n v="641"/>
    <x v="6"/>
    <s v="Golf Course Pond Reuse"/>
    <x v="0"/>
    <m/>
    <n v="209.76459947356699"/>
    <n v="0.81900886650000004"/>
  </r>
  <r>
    <n v="1200000"/>
    <n v="2500000"/>
    <n v="2500000"/>
    <x v="0"/>
    <x v="1"/>
    <s v="BR3-5, BR-7"/>
    <s v="62-304.520 (10), F.A.C."/>
    <n v="0.59"/>
    <n v="0.64"/>
    <s v="US Air Force"/>
    <n v="0.18919068031111"/>
    <n v="3773.9543202152399"/>
    <n v="7.3872963157792801"/>
    <n v="1.0199478565996001"/>
    <n v="1.3976076156420401"/>
    <n v="0.19296462887193999"/>
    <n v="713.99698530457897"/>
    <n v="1820"/>
    <s v="Golf Course"/>
    <n v="1820"/>
    <s v="US Air Force                                  Brevard County"/>
    <s v="US Air Force"/>
    <m/>
    <m/>
    <m/>
    <n v="0"/>
    <n v="1"/>
    <n v="1.3976076156420401"/>
    <n v="0.19296462887193999"/>
    <n v="2331.4110546674001"/>
    <m/>
    <n v="-1"/>
    <n v="-1"/>
    <n v="-1"/>
    <n v="-1"/>
    <n v="0"/>
    <m/>
    <m/>
    <s v="Banana River B"/>
    <n v="-1"/>
    <m/>
    <m/>
    <n v="641"/>
    <x v="6"/>
    <s v="Golf Course Pond Reuse"/>
    <x v="0"/>
    <m/>
    <n v="119.887848375761"/>
    <n v="1.8908443265999999"/>
  </r>
  <r>
    <n v="1200000"/>
    <n v="2500000"/>
    <n v="2500000"/>
    <x v="0"/>
    <x v="1"/>
    <s v="BR3-5, BR-7"/>
    <s v="62-304.520 (10), F.A.C."/>
    <n v="0.59"/>
    <n v="0.64"/>
    <s v="US Air Force"/>
    <n v="6.9575392085809998E-2"/>
    <n v="1995.1530545984999"/>
    <n v="2.2041938327909998E-2"/>
    <n v="8.03777600237E-3"/>
    <n v="1.53357650149E-3"/>
    <n v="5.5923141685999996E-4"/>
    <n v="138.81355604490599"/>
    <n v="1820"/>
    <s v="Golf Course"/>
    <n v="1820"/>
    <s v="US Air Force                                  Brevard County"/>
    <s v="US Air Force"/>
    <m/>
    <m/>
    <m/>
    <n v="0"/>
    <n v="1"/>
    <n v="1.53357650149E-3"/>
    <n v="5.5923141685999996E-4"/>
    <n v="584.14263762053599"/>
    <m/>
    <n v="-1"/>
    <n v="-1"/>
    <n v="-1"/>
    <n v="-1"/>
    <n v="0"/>
    <m/>
    <m/>
    <s v="Banana River B"/>
    <n v="-1"/>
    <m/>
    <m/>
    <n v="641"/>
    <x v="6"/>
    <s v="Golf Course Pond Reuse"/>
    <x v="0"/>
    <m/>
    <n v="68.048195869378006"/>
    <n v="0.47375720809999999"/>
  </r>
  <r>
    <n v="1200000"/>
    <n v="2500000"/>
    <n v="2500000"/>
    <x v="0"/>
    <x v="1"/>
    <s v="BR3-5, BR-7"/>
    <s v="62-304.520 (10), F.A.C."/>
    <n v="0.59"/>
    <n v="0.64"/>
    <s v="Natural Lands"/>
    <n v="9.7712822920000005E-6"/>
    <n v="1995.1530545984999"/>
    <n v="2.2041938327909998E-2"/>
    <n v="8.03777600237E-3"/>
    <n v="2.1537800166489999E-7"/>
    <n v="7.8539378319059994E-8"/>
    <n v="1.9495203712220001E-2"/>
    <n v="5300"/>
    <s v="Reservoirs"/>
    <n v="5300"/>
    <s v="US Air Force                                  Brevard County"/>
    <s v="US Air Force"/>
    <m/>
    <m/>
    <s v="Natural Lands"/>
    <n v="0"/>
    <n v="1"/>
    <n v="2.1537800166489999E-7"/>
    <n v="7.8539378319059994E-8"/>
    <n v="648.39000421389596"/>
    <m/>
    <n v="-1"/>
    <n v="-1"/>
    <n v="-1"/>
    <n v="-1"/>
    <n v="0"/>
    <m/>
    <m/>
    <s v="Banana River B"/>
    <n v="-1"/>
    <m/>
    <m/>
    <n v="641"/>
    <x v="6"/>
    <s v="Golf Course Pond Reuse"/>
    <x v="0"/>
    <m/>
    <n v="4.2587406358100504"/>
    <n v="0.5258637504"/>
  </r>
  <r>
    <n v="1200000"/>
    <n v="2500000"/>
    <n v="2500000"/>
    <x v="0"/>
    <x v="1"/>
    <s v="BR3-5, BR-7"/>
    <s v="62-304.520 (10), F.A.C."/>
    <n v="0.59"/>
    <n v="0.64"/>
    <s v="US Air Force"/>
    <n v="0.28196126473934002"/>
    <n v="3765.41485786885"/>
    <n v="7.4658016125661204"/>
    <n v="1.0453236731798701"/>
    <n v="2.1050668649721702"/>
    <n v="0.29474078495176997"/>
    <n v="1061.7011355930099"/>
    <n v="1820"/>
    <s v="Golf Course"/>
    <n v="1820"/>
    <s v="US Air Force                                  Brevard County"/>
    <s v="US Air Force"/>
    <m/>
    <m/>
    <m/>
    <n v="0"/>
    <n v="1"/>
    <n v="2.1050668649721702"/>
    <n v="0.29474078495176997"/>
    <n v="2326.1356868295702"/>
    <m/>
    <n v="-1"/>
    <n v="-1"/>
    <n v="-1"/>
    <n v="-1"/>
    <n v="0"/>
    <m/>
    <m/>
    <s v="Banana River B"/>
    <n v="-1"/>
    <m/>
    <m/>
    <n v="641"/>
    <x v="6"/>
    <s v="Golf Course Pond Reuse"/>
    <x v="0"/>
    <m/>
    <n v="145.009640740262"/>
    <n v="1.886565845"/>
  </r>
  <r>
    <n v="1200000"/>
    <n v="2500000"/>
    <n v="2500000"/>
    <x v="0"/>
    <x v="1"/>
    <s v="BR3-5, BR-7"/>
    <s v="62-304.520 (10), F.A.C."/>
    <n v="0.59"/>
    <n v="0.64"/>
    <s v="US Air Force"/>
    <n v="0.13382993157697001"/>
    <n v="3766.8425857275301"/>
    <n v="7.37953785079673"/>
    <n v="1.0302591631511"/>
    <n v="0.98760304564181001"/>
    <n v="0.13787951331105999"/>
    <n v="504.11628550914298"/>
    <n v="1820"/>
    <s v="Golf Course"/>
    <n v="1820"/>
    <s v="US Air Force                                  Brevard County"/>
    <s v="US Air Force"/>
    <m/>
    <m/>
    <m/>
    <n v="0"/>
    <n v="1"/>
    <n v="0.98760304564181001"/>
    <n v="0.13787951331105999"/>
    <n v="2327.0176851824099"/>
    <m/>
    <n v="-1"/>
    <n v="-1"/>
    <n v="-1"/>
    <n v="-1"/>
    <n v="0"/>
    <m/>
    <m/>
    <s v="Banana River B"/>
    <n v="-1"/>
    <m/>
    <m/>
    <n v="641"/>
    <x v="6"/>
    <s v="Golf Course Pond Reuse"/>
    <x v="0"/>
    <m/>
    <n v="91.032735533544695"/>
    <n v="1.8872811721"/>
  </r>
  <r>
    <n v="1200000"/>
    <n v="2500000"/>
    <n v="2500000"/>
    <x v="0"/>
    <x v="1"/>
    <s v="BR3-5, BR-7"/>
    <s v="62-304.520 (10), F.A.C."/>
    <n v="0.59"/>
    <n v="0.64"/>
    <s v="US Air Force"/>
    <n v="5.3184271499999998E-7"/>
    <n v="3942.1565200513"/>
    <n v="8.0836114768200602"/>
    <n v="1.09421282054261"/>
    <n v="4.2992098748370001E-6"/>
    <n v="5.8194911726519995E-7"/>
    <n v="2.0966072265700001E-3"/>
    <n v="1400"/>
    <s v="Commercial and Services"/>
    <n v="1400"/>
    <s v="US Air Force                                  Brevard County"/>
    <s v="US Air Force"/>
    <m/>
    <m/>
    <m/>
    <n v="0"/>
    <n v="1"/>
    <n v="4.2992098748370001E-6"/>
    <n v="5.8194911726519995E-7"/>
    <n v="1340.8794347242599"/>
    <m/>
    <n v="-1"/>
    <n v="-1"/>
    <n v="-1"/>
    <n v="-1"/>
    <n v="0"/>
    <m/>
    <m/>
    <s v="Banana River B"/>
    <n v="-1"/>
    <m/>
    <m/>
    <n v="641"/>
    <x v="6"/>
    <s v="Golf Course Pond Reuse"/>
    <x v="0"/>
    <m/>
    <n v="0.25303654875908999"/>
    <n v="1.0874934588"/>
  </r>
  <r>
    <n v="1200000"/>
    <n v="2500000"/>
    <n v="2500000"/>
    <x v="0"/>
    <x v="1"/>
    <s v="BR3-5, BR-7"/>
    <s v="62-304.520 (10), F.A.C."/>
    <n v="0.59"/>
    <n v="0.64"/>
    <s v="US Air Force"/>
    <n v="0.23271338408808001"/>
    <n v="3363.97207433331"/>
    <n v="5.7738928253570796"/>
    <n v="0.79742961072146001"/>
    <n v="1.3436621387507399"/>
    <n v="0.18557254328302999"/>
    <n v="782.84132539590996"/>
    <n v="1820"/>
    <s v="Golf Course"/>
    <n v="1820"/>
    <s v="US Air Force                                  Brevard County"/>
    <s v="US Air Force"/>
    <m/>
    <m/>
    <m/>
    <n v="0"/>
    <n v="1"/>
    <n v="1.3436621387507399"/>
    <n v="0.18557254328302999"/>
    <n v="1868.7400290747401"/>
    <m/>
    <n v="-1"/>
    <n v="-1"/>
    <n v="-1"/>
    <n v="-1"/>
    <n v="0"/>
    <m/>
    <m/>
    <s v="Banana River B"/>
    <n v="-1"/>
    <m/>
    <m/>
    <n v="641"/>
    <x v="6"/>
    <s v="Golf Course Pond Reuse"/>
    <x v="0"/>
    <m/>
    <n v="161.03182969464601"/>
    <n v="1.5156042408999999"/>
  </r>
  <r>
    <n v="820000"/>
    <n v="1400000"/>
    <n v="1400000"/>
    <x v="0"/>
    <x v="1"/>
    <s v="BR3-5, BR-7"/>
    <s v="62-304.520 (10), F.A.C."/>
    <n v="0.59"/>
    <n v="0.64"/>
    <s v="US Air Force"/>
    <n v="9.6266179895499997E-3"/>
    <n v="3778.7928724420499"/>
    <n v="8.3174213691640109"/>
    <n v="1.10264014195388"/>
    <n v="8.0068638179119994E-2"/>
    <n v="1.061469542654E-2"/>
    <n v="36.376995444660402"/>
    <n v="1730"/>
    <s v="Military"/>
    <n v="1730"/>
    <s v="US Air Force                                  Brevard County"/>
    <s v="US Air Force"/>
    <m/>
    <m/>
    <m/>
    <n v="0"/>
    <n v="1"/>
    <n v="8.0068638179119994E-2"/>
    <n v="1.061469542654E-2"/>
    <n v="151.1043166504609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25.545914643039499"/>
    <n v="0.12255013519999999"/>
  </r>
  <r>
    <n v="820000"/>
    <n v="1400000"/>
    <n v="1400000"/>
    <x v="0"/>
    <x v="1"/>
    <s v="BR3-5, BR-7"/>
    <s v="62-304.520 (10), F.A.C."/>
    <n v="0.59"/>
    <n v="0.64"/>
    <s v="US Air Force"/>
    <n v="0.43739039250907003"/>
    <n v="3818.7483202277099"/>
    <n v="9.2178156691716104"/>
    <n v="1.2256614106788599"/>
    <n v="4.0317840136152903"/>
    <n v="0.53609252550005004"/>
    <n v="1670.2838266777801"/>
    <n v="1730"/>
    <s v="Military"/>
    <n v="1730"/>
    <s v="US Air Force                                  Brevard County"/>
    <s v="US Air Force"/>
    <m/>
    <m/>
    <m/>
    <n v="0"/>
    <n v="1"/>
    <n v="4.0317840136152903"/>
    <n v="0.53609252550005004"/>
    <n v="1670.283826677780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73.094255683771"/>
    <n v="1.3546503055000001"/>
  </r>
  <r>
    <n v="820000"/>
    <n v="1400000"/>
    <n v="1400000"/>
    <x v="0"/>
    <x v="1"/>
    <s v="BR3-5, BR-7"/>
    <s v="62-304.520 (10), F.A.C."/>
    <n v="0.59"/>
    <n v="0.64"/>
    <s v="US Air Force"/>
    <n v="2.461510708445E-2"/>
    <n v="3671.5788242263902"/>
    <n v="9.9124924962687295"/>
    <n v="1.31794702280319"/>
    <n v="0.24399706426952"/>
    <n v="3.2441407097940002E-2"/>
    <n v="90.376305927353798"/>
    <n v="1730"/>
    <s v="Military"/>
    <n v="1730"/>
    <s v="US Air Force                                  Brevard County"/>
    <s v="US Air Force"/>
    <m/>
    <m/>
    <m/>
    <n v="0"/>
    <n v="1"/>
    <n v="0.24399706426952"/>
    <n v="3.2441407097940002E-2"/>
    <n v="90.37630592735349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58.509276083418399"/>
    <n v="7.3297896099999996E-2"/>
  </r>
  <r>
    <n v="820000"/>
    <n v="1400000"/>
    <n v="1400000"/>
    <x v="0"/>
    <x v="1"/>
    <s v="BR3-5, BR-7"/>
    <s v="62-304.520 (10), F.A.C."/>
    <n v="0.59"/>
    <n v="0.64"/>
    <s v="US Air Force"/>
    <n v="0.10615035329685001"/>
    <n v="3454.2636003111202"/>
    <n v="7.58344999047827"/>
    <n v="1.0205152470924299"/>
    <n v="0.80498589569833001"/>
    <n v="0.10832805402369"/>
    <n v="366.67130155350497"/>
    <n v="1730"/>
    <s v="Military"/>
    <n v="1730"/>
    <s v="US Air Force                                  Brevard County"/>
    <s v="US Air Force"/>
    <m/>
    <m/>
    <m/>
    <n v="0"/>
    <n v="1"/>
    <n v="0.80498589569833001"/>
    <n v="0.10832805402369"/>
    <n v="366.67130155350497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12.26622783753299"/>
    <n v="0.29738142870000001"/>
  </r>
  <r>
    <n v="820000"/>
    <n v="1400000"/>
    <n v="1400000"/>
    <x v="0"/>
    <x v="1"/>
    <s v="BR3-5, BR-7"/>
    <s v="62-304.520 (10), F.A.C."/>
    <n v="0.59"/>
    <n v="0.64"/>
    <s v="US Air Force"/>
    <n v="0.27195349500014998"/>
    <n v="3787.63009026187"/>
    <n v="8.1733871434521603"/>
    <n v="1.09142930701116"/>
    <n v="2.22278119965112"/>
    <n v="0.29681801458728002"/>
    <n v="1030.05924081445"/>
    <n v="1730"/>
    <s v="Military"/>
    <n v="1730"/>
    <s v="US Air Force                                  Brevard County"/>
    <s v="US Air Force"/>
    <m/>
    <m/>
    <m/>
    <n v="0"/>
    <n v="1"/>
    <n v="2.22278119965112"/>
    <n v="0.29681801458728002"/>
    <n v="1030.05924081445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42.916642062683"/>
    <n v="0.83540895439999996"/>
  </r>
  <r>
    <n v="820000"/>
    <n v="1400000"/>
    <n v="1400000"/>
    <x v="0"/>
    <x v="1"/>
    <s v="BR3-5, BR-7"/>
    <s v="62-304.520 (10), F.A.C."/>
    <n v="0.59"/>
    <n v="0.64"/>
    <s v="US Air Force"/>
    <n v="0.37215760408589998"/>
    <n v="3736.5754603749401"/>
    <n v="7.8783028683726002"/>
    <n v="1.0684010232643599"/>
    <n v="2.93197031975666"/>
    <n v="0.39761356502098999"/>
    <n v="1390.59497081933"/>
    <n v="1730"/>
    <s v="Military"/>
    <n v="1730"/>
    <s v="US Air Force                                  Brevard County"/>
    <s v="US Air Force"/>
    <m/>
    <m/>
    <m/>
    <n v="0"/>
    <n v="1"/>
    <n v="2.93197031975666"/>
    <n v="0.39761356502098999"/>
    <n v="1390.59497081933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62.60444175433"/>
    <n v="1.1278142504999999"/>
  </r>
  <r>
    <n v="820000"/>
    <n v="1400000"/>
    <n v="1400000"/>
    <x v="0"/>
    <x v="1"/>
    <s v="BR3-5, BR-7"/>
    <s v="62-304.520 (10), F.A.C."/>
    <n v="0.59"/>
    <n v="0.64"/>
    <s v="US Air Force"/>
    <n v="5.554519756529E-2"/>
    <n v="3855.3706094917102"/>
    <n v="11.711100459345101"/>
    <n v="1.5449267331891099"/>
    <n v="0.65049538872135004"/>
    <n v="8.5813260618889997E-2"/>
    <n v="214.14732219165199"/>
    <n v="1730"/>
    <s v="Military"/>
    <n v="1730"/>
    <s v="US Air Force                                  Brevard County"/>
    <s v="US Air Force"/>
    <m/>
    <m/>
    <m/>
    <n v="0"/>
    <n v="1"/>
    <n v="0.65049538872135004"/>
    <n v="8.5813260618889997E-2"/>
    <n v="214.1473221916529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01.394273993252"/>
    <n v="0.17367990450000001"/>
  </r>
  <r>
    <n v="820000"/>
    <n v="1400000"/>
    <n v="1400000"/>
    <x v="0"/>
    <x v="1"/>
    <s v="BR3-5, BR-7"/>
    <s v="62-304.520 (10), F.A.C."/>
    <n v="0.59"/>
    <n v="0.64"/>
    <s v="US Air Force"/>
    <n v="2.3172149873589998E-2"/>
    <n v="3851.2938256348202"/>
    <n v="11.355747977957099"/>
    <n v="1.49826316370627"/>
    <n v="0.26313709407204"/>
    <n v="3.4717978579490001E-2"/>
    <n v="89.242757734876506"/>
    <n v="1730"/>
    <s v="Military"/>
    <n v="1730"/>
    <s v="US Air Force                                  Brevard County"/>
    <s v="US Air Force"/>
    <m/>
    <m/>
    <m/>
    <n v="0"/>
    <n v="1"/>
    <n v="0.26313709407204"/>
    <n v="3.4717978579490001E-2"/>
    <n v="89.2427577348776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40.595572471196299"/>
    <n v="7.2378554499999997E-2"/>
  </r>
  <r>
    <n v="820000"/>
    <n v="1400000"/>
    <n v="1400000"/>
    <x v="0"/>
    <x v="1"/>
    <s v="BR3-5, BR-7"/>
    <s v="62-304.520 (10), F.A.C."/>
    <n v="0.59"/>
    <n v="0.64"/>
    <s v="US Air Force"/>
    <n v="0.13166087472088001"/>
    <n v="3778.7928724420499"/>
    <n v="8.3174213691640109"/>
    <n v="1.10264014195388"/>
    <n v="1.0950789728863199"/>
    <n v="0.14517456559201"/>
    <n v="497.51917497476899"/>
    <n v="1730"/>
    <s v="Military"/>
    <n v="1730"/>
    <s v="US Air Force                                  Brevard County"/>
    <s v="US Air Force"/>
    <m/>
    <m/>
    <m/>
    <n v="0"/>
    <n v="1"/>
    <n v="1.0950789728863199"/>
    <n v="0.14517456559201"/>
    <n v="2297.1502485641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09.699658372317"/>
    <n v="1.8630577847000001"/>
  </r>
  <r>
    <n v="820000"/>
    <n v="1400000"/>
    <n v="1400000"/>
    <x v="0"/>
    <x v="1"/>
    <s v="BR3-5, BR-7"/>
    <s v="62-304.520 (10), F.A.C."/>
    <n v="0.59"/>
    <n v="0.64"/>
    <s v="US Air Force"/>
    <n v="3.192221E-8"/>
    <n v="3292.4688872197198"/>
    <n v="6.7018424948992097"/>
    <n v="0.90906415716774003"/>
    <n v="2.139376235091E-7"/>
    <n v="2.901933692858E-8"/>
    <n v="1.0510288323E-4"/>
    <n v="1730"/>
    <s v="Military"/>
    <n v="1730"/>
    <s v="US Air Force                                  Brevard County"/>
    <s v="US Air Force"/>
    <m/>
    <m/>
    <m/>
    <n v="0"/>
    <n v="1"/>
    <n v="2.139376235091E-7"/>
    <n v="2.901933692858E-8"/>
    <n v="1.051028829E-4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6.4366948138140007E-2"/>
    <n v="8.5241592000000006E-8"/>
  </r>
  <r>
    <n v="820000"/>
    <n v="1400000"/>
    <n v="1400000"/>
    <x v="0"/>
    <x v="1"/>
    <s v="BR3-5, BR-7"/>
    <s v="62-304.520 (10), F.A.C."/>
    <n v="0.59"/>
    <n v="0.64"/>
    <s v="US Air Force"/>
    <n v="0.49426030288523998"/>
    <n v="3680.2089161786898"/>
    <n v="7.76832891549663"/>
    <n v="1.04031845147797"/>
    <n v="3.8395766026855398"/>
    <n v="0.51418811292459998"/>
    <n v="1818.98117359144"/>
    <n v="1730"/>
    <s v="Military"/>
    <n v="1730"/>
    <s v="US Air Force                                  Brevard County"/>
    <s v="US Air Force"/>
    <m/>
    <m/>
    <m/>
    <n v="0"/>
    <n v="1"/>
    <n v="3.8395766026855398"/>
    <n v="0.51418811292459998"/>
    <n v="1818.98117359144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216.894446228162"/>
    <n v="1.4752483160000001"/>
  </r>
  <r>
    <n v="820000"/>
    <n v="1400000"/>
    <n v="1400000"/>
    <x v="0"/>
    <x v="1"/>
    <s v="BR3-5, BR-7"/>
    <s v="62-304.520 (10), F.A.C."/>
    <n v="0.59"/>
    <n v="0.64"/>
    <s v="US Air Force"/>
    <n v="1.33945392673E-3"/>
    <n v="3808.8464431560501"/>
    <n v="11.285567458162101"/>
    <n v="1.4929744621668899"/>
    <n v="1.511649764725E-2"/>
    <n v="1.9997705058599998E-3"/>
    <n v="5.1017743246122"/>
    <n v="1730"/>
    <s v="Military"/>
    <n v="1730"/>
    <s v="US Air Force                                  Brevard County"/>
    <s v="US Air Force"/>
    <m/>
    <m/>
    <m/>
    <n v="0"/>
    <n v="1"/>
    <n v="1.511649764725E-2"/>
    <n v="1.9997705058599998E-3"/>
    <n v="5.1017743246111404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3.406372209888801"/>
    <n v="4.1376920999999997E-3"/>
  </r>
  <r>
    <n v="820000"/>
    <n v="2400000"/>
    <n v="2400000"/>
    <x v="0"/>
    <x v="1"/>
    <s v="BR3-5, BR-7"/>
    <s v="62-304.520 (10), F.A.C."/>
    <n v="0.59"/>
    <n v="0.64"/>
    <s v="US Air Force"/>
    <n v="0.42281125404818998"/>
    <n v="3860.5268218925098"/>
    <n v="12.0480487090868"/>
    <n v="1.5887985194941201"/>
    <n v="5.0940505835227299"/>
    <n v="0.67176189445722001"/>
    <n v="1632.27418685106"/>
    <n v="1400"/>
    <s v="Commercial and Services"/>
    <n v="1400"/>
    <s v="US Air Force                                  Brevard County"/>
    <s v="US Air Force"/>
    <m/>
    <m/>
    <m/>
    <n v="0"/>
    <n v="1"/>
    <n v="5.0940505835227299"/>
    <n v="0.67176189445722001"/>
    <n v="1734.8975594448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72.558919613212"/>
    <n v="1.4070539817000001"/>
  </r>
  <r>
    <n v="820000"/>
    <n v="2400000"/>
    <n v="2400000"/>
    <x v="0"/>
    <x v="1"/>
    <s v="BR3-5, BR-7"/>
    <s v="62-304.520 (10), F.A.C."/>
    <n v="0.59"/>
    <n v="0.64"/>
    <s v="US Air Force"/>
    <n v="3.4001804489000001E-4"/>
    <n v="3860.5268218925098"/>
    <n v="12.0480487090868"/>
    <n v="1.5887985194941201"/>
    <n v="4.0965539668799998E-3"/>
    <n v="5.4022016633000001E-4"/>
    <n v="1.3126487822523201"/>
    <n v="1400"/>
    <s v="Commercial and Services"/>
    <n v="1400"/>
    <s v="US Air Force                                  Brevard County"/>
    <s v="US Air Force"/>
    <m/>
    <m/>
    <m/>
    <n v="0"/>
    <n v="1"/>
    <n v="4.0965539668799998E-3"/>
    <n v="5.4022016633000001E-4"/>
    <n v="1.31264878225186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6.5843631545576402"/>
    <n v="1.0645976E-3"/>
  </r>
  <r>
    <n v="820000"/>
    <n v="2400000"/>
    <n v="2400000"/>
    <x v="0"/>
    <x v="1"/>
    <s v="BR3-5, BR-7"/>
    <s v="62-304.520 (10), F.A.C."/>
    <n v="0.59"/>
    <n v="0.64"/>
    <s v="US Air Force"/>
    <n v="7.1391652197349997E-2"/>
    <n v="3860.5268218925098"/>
    <n v="12.0480487090868"/>
    <n v="1.5887985194941201"/>
    <n v="0.86013010309589999"/>
    <n v="0.11342695131539"/>
    <n v="275.60938816710598"/>
    <n v="1400"/>
    <s v="Commercial and Services"/>
    <n v="1400"/>
    <s v="US Air Force                                  Brevard County"/>
    <s v="US Air Force"/>
    <m/>
    <m/>
    <m/>
    <n v="0"/>
    <n v="1"/>
    <n v="0.86013010309589999"/>
    <n v="0.11342695131539"/>
    <n v="648.68217477594806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00.162429813079"/>
    <n v="0.52610070949999999"/>
  </r>
  <r>
    <n v="820000"/>
    <n v="2400000"/>
    <n v="2400000"/>
    <x v="0"/>
    <x v="1"/>
    <s v="BR3-5, BR-7"/>
    <s v="62-304.520 (10), F.A.C."/>
    <n v="0.59"/>
    <n v="0.64"/>
    <s v="Natural Lands"/>
    <n v="0.14401841261515"/>
    <n v="3735.4569380696498"/>
    <n v="10.332976181013199"/>
    <n v="1.3691791836040701"/>
    <n v="1.48813882717972"/>
    <n v="0.19718701260836999"/>
    <n v="537.97457861305497"/>
    <n v="3100"/>
    <s v="Herbaceous Dry Prairie"/>
    <n v="3100"/>
    <s v="US Air Force                                  Brevard County"/>
    <s v="US Air Force"/>
    <m/>
    <m/>
    <s v="Natural Lands"/>
    <n v="0"/>
    <n v="1"/>
    <n v="1.48813882717972"/>
    <n v="0.19718701260836999"/>
    <n v="537.97457861305497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09.43183480217201"/>
    <n v="0.43631352690000003"/>
  </r>
  <r>
    <n v="820000"/>
    <n v="2400000"/>
    <n v="2400000"/>
    <x v="0"/>
    <x v="1"/>
    <s v="BR3-5, BR-7"/>
    <s v="62-304.520 (10), F.A.C."/>
    <n v="0.59"/>
    <n v="0.64"/>
    <s v="Natural Lands"/>
    <n v="4.9454936855000003E-4"/>
    <n v="3735.4569380696498"/>
    <n v="10.332976181013199"/>
    <n v="1.3691791836040701"/>
    <n v="5.1101668455800003E-3"/>
    <n v="6.7712670068000003E-4"/>
    <n v="1.84736786997553"/>
    <n v="3100"/>
    <s v="Herbaceous Dry Prairie"/>
    <n v="3100"/>
    <s v="US Air Force                                  Brevard County"/>
    <s v="US Air Force"/>
    <m/>
    <m/>
    <s v="Natural Lands"/>
    <n v="0"/>
    <n v="1"/>
    <n v="5.1101668455800003E-3"/>
    <n v="6.7712670068000003E-4"/>
    <n v="1.84736786997414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0.6389148680954"/>
    <n v="1.4982708E-3"/>
  </r>
  <r>
    <n v="820000"/>
    <n v="2400000"/>
    <n v="2400000"/>
    <x v="0"/>
    <x v="1"/>
    <s v="BR3-5, BR-7"/>
    <s v="62-304.520 (10), F.A.C."/>
    <n v="0.59"/>
    <n v="0.64"/>
    <s v="US Air Force"/>
    <n v="6.0435800153300002E-2"/>
    <n v="3735.4569380696498"/>
    <n v="10.332976181013199"/>
    <n v="1.3691791836040701"/>
    <n v="0.62448168346459998"/>
    <n v="8.2747439514360005E-2"/>
    <n v="225.75532899046499"/>
    <n v="8140"/>
    <s v="Roads and Highways"/>
    <n v="8140"/>
    <s v="US Air Force                                  Brevard County"/>
    <s v="US Air Force"/>
    <m/>
    <m/>
    <m/>
    <n v="0"/>
    <n v="1"/>
    <n v="0.62448168346459998"/>
    <n v="8.2747439514360005E-2"/>
    <n v="225.7553289904649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73.444983862606506"/>
    <n v="0.18309434629999999"/>
  </r>
  <r>
    <n v="820000"/>
    <n v="2400000"/>
    <n v="2400000"/>
    <x v="0"/>
    <x v="1"/>
    <s v="BR3-5, BR-7"/>
    <s v="62-304.520 (10), F.A.C."/>
    <n v="0.59"/>
    <n v="0.64"/>
    <s v="US Air Force"/>
    <n v="0.31837893901067998"/>
    <n v="3735.4569380696498"/>
    <n v="10.332976181013199"/>
    <n v="1.3691791836040701"/>
    <n v="3.2898019933337199"/>
    <n v="0.43591781579138"/>
    <n v="1189.2908166627301"/>
    <n v="1400"/>
    <s v="Commercial and Services"/>
    <n v="1400"/>
    <s v="US Air Force                                  Brevard County"/>
    <s v="US Air Force"/>
    <m/>
    <m/>
    <m/>
    <n v="0"/>
    <n v="1"/>
    <n v="3.2898019933337199"/>
    <n v="0.43591781579138"/>
    <n v="1189.290816662730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46.81790306578799"/>
    <n v="0.96455054070000001"/>
  </r>
  <r>
    <n v="820000"/>
    <n v="2400000"/>
    <n v="2400000"/>
    <x v="0"/>
    <x v="1"/>
    <s v="BR3-5, BR-7"/>
    <s v="62-304.520 (10), F.A.C."/>
    <n v="0.59"/>
    <n v="0.64"/>
    <s v="US Air Force"/>
    <n v="9.4435752589249994E-2"/>
    <n v="3735.4569380696498"/>
    <n v="10.332976181013199"/>
    <n v="1.3691791836040701"/>
    <n v="0.97580238214078996"/>
    <n v="0.12929946663318001"/>
    <n v="352.76068721134601"/>
    <n v="1400"/>
    <s v="Commercial and Services"/>
    <n v="1400"/>
    <s v="US Air Force                                  Brevard County"/>
    <s v="US Air Force"/>
    <m/>
    <m/>
    <m/>
    <n v="0"/>
    <n v="1"/>
    <n v="0.97580238214078996"/>
    <n v="0.12929946663318001"/>
    <n v="352.76068721134698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83.713694831030296"/>
    <n v="0.28609950299999998"/>
  </r>
  <r>
    <n v="820000"/>
    <n v="2400000"/>
    <n v="2400000"/>
    <x v="0"/>
    <x v="1"/>
    <s v="BR3-5, BR-7"/>
    <s v="62-304.520 (10), F.A.C."/>
    <n v="0.59"/>
    <n v="0.64"/>
    <s v="US Air Force"/>
    <n v="0.34693578279129"/>
    <n v="3616.4755078520102"/>
    <n v="7.56271959094639"/>
    <n v="1.0149322467897599"/>
    <n v="2.6237780413160099"/>
    <n v="0.35211631352012002"/>
    <n v="1254.68476126216"/>
    <n v="8110"/>
    <s v="Airports"/>
    <n v="8110"/>
    <s v="US Air Force                                  Brevard County"/>
    <s v="US Air Force"/>
    <m/>
    <m/>
    <m/>
    <n v="0"/>
    <n v="1"/>
    <n v="2.6237780413160099"/>
    <n v="0.35211631352012002"/>
    <n v="1500.900240724220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59.814938029595"/>
    <n v="1.2172751343999999"/>
  </r>
  <r>
    <n v="820000"/>
    <n v="2400000"/>
    <n v="2400000"/>
    <x v="0"/>
    <x v="1"/>
    <s v="BR3-5, BR-7"/>
    <s v="62-304.520 (10), F.A.C."/>
    <n v="0.59"/>
    <n v="0.64"/>
    <s v="Natural Lands"/>
    <n v="0.20274605973953"/>
    <n v="3616.4755078520102"/>
    <n v="7.56271959094639"/>
    <n v="1.0149322467897599"/>
    <n v="1.5333115979793901"/>
    <n v="0.20577351393922"/>
    <n v="733.22615936153898"/>
    <n v="3100"/>
    <s v="Herbaceous Dry Prairie"/>
    <n v="3100"/>
    <s v="US Air Force                                  Brevard County"/>
    <s v="US Air Force"/>
    <m/>
    <m/>
    <s v="Natural Lands"/>
    <n v="0"/>
    <n v="1"/>
    <n v="1.5333115979793901"/>
    <n v="0.20577351393922"/>
    <n v="733.22615936153898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38.33967172993201"/>
    <n v="0.59466841800000003"/>
  </r>
  <r>
    <n v="820000"/>
    <n v="2400000"/>
    <n v="2400000"/>
    <x v="0"/>
    <x v="1"/>
    <s v="BR3-5, BR-7"/>
    <s v="62-304.520 (10), F.A.C."/>
    <n v="0.59"/>
    <n v="0.64"/>
    <s v="US Air Force"/>
    <n v="0.40752032551766998"/>
    <n v="3806.1636943277999"/>
    <n v="7.8987261331868499"/>
    <n v="1.1141586012935001"/>
    <n v="3.21889144497126"/>
    <n v="0.45404227587744"/>
    <n v="1551.0890676860199"/>
    <n v="1550"/>
    <s v="Other Light Industrial"/>
    <n v="1550"/>
    <s v="US Air Force                                  Brevard County"/>
    <s v="US Air Force"/>
    <m/>
    <m/>
    <m/>
    <n v="0"/>
    <n v="1"/>
    <n v="3.21889144497126"/>
    <n v="0.45404227587744"/>
    <n v="1551.089067686019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68.844198976027"/>
    <n v="1.2579797791"/>
  </r>
  <r>
    <n v="820000"/>
    <n v="2400000"/>
    <n v="2400000"/>
    <x v="0"/>
    <x v="1"/>
    <s v="BR3-5, BR-7"/>
    <s v="62-304.520 (10), F.A.C."/>
    <n v="0.59"/>
    <n v="0.64"/>
    <s v="US Air Force"/>
    <n v="0.20837702399435001"/>
    <n v="3806.1636943277999"/>
    <n v="7.8987261331868499"/>
    <n v="1.1141586012935001"/>
    <n v="1.6459130449799"/>
    <n v="0.23216505359525"/>
    <n v="793.11706345938001"/>
    <n v="1860"/>
    <s v="Community Recreational Facilities"/>
    <n v="1860"/>
    <s v="US Air Force                                  Brevard County"/>
    <s v="US Air Force"/>
    <m/>
    <m/>
    <m/>
    <n v="0"/>
    <n v="1"/>
    <n v="1.6459130449799"/>
    <n v="0.23216505359525"/>
    <n v="800.21976134735098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34.92063874090701"/>
    <n v="0.64900223950000002"/>
  </r>
  <r>
    <n v="820000"/>
    <n v="2400000"/>
    <n v="2400000"/>
    <x v="0"/>
    <x v="1"/>
    <s v="BR3-5, BR-7"/>
    <s v="62-304.520 (10), F.A.C."/>
    <n v="0.59"/>
    <n v="0.64"/>
    <s v="Natural Lands"/>
    <n v="0.51193536284406005"/>
    <n v="3363.12388554274"/>
    <n v="6.6912705449949401"/>
    <n v="0.92189177372821995"/>
    <n v="3.42549801433977"/>
    <n v="0.47194899968651"/>
    <n v="1721.7020466348499"/>
    <n v="3100"/>
    <s v="Herbaceous Dry Prairie"/>
    <n v="3100"/>
    <s v="US Air Force                                  Brevard County"/>
    <s v="US Air Force"/>
    <m/>
    <m/>
    <s v="Natural Lands"/>
    <n v="0"/>
    <n v="1"/>
    <n v="3.42549801433977"/>
    <n v="0.47194899968651"/>
    <n v="1721.702046634849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86.69054828120099"/>
    <n v="1.3963520248000001"/>
  </r>
  <r>
    <n v="820000"/>
    <n v="2400000"/>
    <n v="2400000"/>
    <x v="0"/>
    <x v="1"/>
    <s v="BR3-5, BR-7"/>
    <s v="62-304.520 (10), F.A.C."/>
    <n v="0.59"/>
    <n v="0.64"/>
    <s v="US Air Force"/>
    <n v="0.10582809103097"/>
    <n v="3363.12388554274"/>
    <n v="6.6912705449949401"/>
    <n v="0.92189177372821995"/>
    <n v="0.70812438834859004"/>
    <n v="9.7562046550809994E-2"/>
    <n v="355.91298070765703"/>
    <n v="1550"/>
    <s v="Other Light Industrial"/>
    <n v="1550"/>
    <s v="US Air Force                                  Brevard County"/>
    <s v="US Air Force"/>
    <m/>
    <m/>
    <m/>
    <n v="0"/>
    <n v="1"/>
    <n v="0.70812438834859004"/>
    <n v="9.7562046550809994E-2"/>
    <n v="355.91298070765703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05.380151539126"/>
    <n v="0.28865610759999999"/>
  </r>
  <r>
    <n v="820000"/>
    <n v="2400000"/>
    <n v="2400000"/>
    <x v="0"/>
    <x v="1"/>
    <s v="BR3-5, BR-7"/>
    <s v="62-304.520 (10), F.A.C."/>
    <n v="0.59"/>
    <n v="0.64"/>
    <s v="US Air Force"/>
    <n v="0.38166184876217002"/>
    <n v="3808.2556752452401"/>
    <n v="7.9263225423070702"/>
    <n v="1.1137585757800299"/>
    <n v="3.02517491538224"/>
    <n v="0.42507915710694"/>
    <n v="1453.4659015731499"/>
    <n v="1550"/>
    <s v="Other Light Industrial"/>
    <n v="1550"/>
    <s v="US Air Force                                  Brevard County"/>
    <s v="US Air Force"/>
    <m/>
    <m/>
    <m/>
    <n v="0"/>
    <n v="1"/>
    <n v="3.02517491538224"/>
    <n v="0.42507915710694"/>
    <n v="1453.465901573149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249.502977999655"/>
    <n v="1.1788044619"/>
  </r>
  <r>
    <n v="820000"/>
    <n v="2400000"/>
    <n v="2400000"/>
    <x v="0"/>
    <x v="1"/>
    <s v="BR3-5, BR-7"/>
    <s v="62-304.520 (10), F.A.C."/>
    <n v="0.59"/>
    <n v="0.64"/>
    <s v="US Air Force"/>
    <n v="0.23610160462957"/>
    <n v="3808.2556752452401"/>
    <n v="7.9263225423070702"/>
    <n v="1.1137585757800299"/>
    <n v="1.87141747105026"/>
    <n v="0.26296018691160999"/>
    <n v="899.13527576508397"/>
    <n v="8110"/>
    <s v="Airports"/>
    <n v="8110"/>
    <s v="US Air Force                                  Brevard County"/>
    <s v="US Air Force"/>
    <m/>
    <m/>
    <m/>
    <n v="0"/>
    <n v="1"/>
    <n v="1.87141747105026"/>
    <n v="0.26296018691160999"/>
    <n v="899.13527576508397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31.58595127871399"/>
    <n v="0.72922569000000004"/>
  </r>
  <r>
    <n v="820000"/>
    <n v="2400000"/>
    <n v="2400000"/>
    <x v="0"/>
    <x v="1"/>
    <s v="BR3-5, BR-7"/>
    <s v="62-304.520 (10), F.A.C."/>
    <n v="0.59"/>
    <n v="0.64"/>
    <s v="US Air Force"/>
    <n v="0.61776345366790997"/>
    <n v="3784.8270003907801"/>
    <n v="8.0742005333091296"/>
    <n v="1.07908077045568"/>
    <n v="4.98794600706435"/>
    <n v="0.66661666354333005"/>
    <n v="2338.1277992969699"/>
    <n v="1860"/>
    <s v="Community Recreational Facilities"/>
    <n v="1860"/>
    <s v="US Air Force                                  Brevard County"/>
    <s v="US Air Force"/>
    <m/>
    <m/>
    <m/>
    <n v="0"/>
    <n v="1"/>
    <n v="4.98794600706435"/>
    <n v="0.66661666354333005"/>
    <n v="2338.127799296969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200"/>
    <n v="1.896291808"/>
  </r>
  <r>
    <n v="820000"/>
    <n v="2400000"/>
    <n v="2400000"/>
    <x v="0"/>
    <x v="1"/>
    <s v="BR3-5, BR-7"/>
    <s v="62-304.520 (10), F.A.C."/>
    <n v="0.59"/>
    <n v="0.64"/>
    <s v="Natural Lands"/>
    <n v="4.5505812486399998E-3"/>
    <n v="3297.76919661597"/>
    <n v="6.6108335427589902"/>
    <n v="0.89543401705157999"/>
    <n v="3.0083135157609998E-2"/>
    <n v="4.0747452473900003E-3"/>
    <n v="15.0067666684896"/>
    <n v="3100"/>
    <s v="Herbaceous Dry Prairie"/>
    <n v="3100"/>
    <s v="US Air Force                                  Brevard County"/>
    <s v="US Air Force"/>
    <m/>
    <m/>
    <s v="Natural Lands"/>
    <n v="0"/>
    <n v="1"/>
    <n v="3.0083135157609998E-2"/>
    <n v="4.0747452473900003E-3"/>
    <n v="15.0067666684907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21.0505704036045"/>
    <n v="1.2170938100000001E-2"/>
  </r>
  <r>
    <n v="820000"/>
    <n v="2400000"/>
    <n v="2400000"/>
    <x v="0"/>
    <x v="1"/>
    <s v="BR3-5, BR-7"/>
    <s v="62-304.520 (10), F.A.C."/>
    <n v="0.59"/>
    <n v="0.64"/>
    <s v="US Air Force"/>
    <n v="4.373001281378E-2"/>
    <n v="3297.76919661597"/>
    <n v="6.6108335427589902"/>
    <n v="0.89543401705157999"/>
    <n v="0.28909183553461998"/>
    <n v="3.9157341039559999E-2"/>
    <n v="144.21148922490801"/>
    <n v="8140"/>
    <s v="Roads and Highways"/>
    <n v="8140"/>
    <s v="US Air Force                                  Brevard County"/>
    <s v="US Air Force"/>
    <m/>
    <m/>
    <m/>
    <n v="0"/>
    <n v="1"/>
    <n v="0.28909183553461998"/>
    <n v="3.9157341039559999E-2"/>
    <n v="144.2114892249070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06.032688041079"/>
    <n v="0.1169598453"/>
  </r>
  <r>
    <n v="820000"/>
    <n v="2400000"/>
    <n v="2400000"/>
    <x v="0"/>
    <x v="1"/>
    <s v="BR3-5, BR-7"/>
    <s v="62-304.520 (10), F.A.C."/>
    <n v="0.59"/>
    <n v="0.64"/>
    <s v="Natural Lands"/>
    <n v="0.56430782663599"/>
    <n v="3297.76919661597"/>
    <n v="6.6108335427589902"/>
    <n v="0.89543401705157999"/>
    <n v="3.7305451087666599"/>
    <n v="0.50530042405830999"/>
    <n v="1860.9569680894899"/>
    <n v="3100"/>
    <s v="Herbaceous Dry Prairie"/>
    <n v="3100"/>
    <s v="US Air Force                                  Brevard County"/>
    <s v="US Air Force"/>
    <m/>
    <m/>
    <s v="Natural Lands"/>
    <n v="0"/>
    <n v="1"/>
    <n v="3.7305451087666599"/>
    <n v="0.50530042405830999"/>
    <n v="1860.956968089489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86.19886432207099"/>
    <n v="1.5092919449"/>
  </r>
  <r>
    <n v="820000"/>
    <n v="2400000"/>
    <n v="2400000"/>
    <x v="0"/>
    <x v="1"/>
    <s v="BR3-5, BR-7"/>
    <s v="62-304.520 (10), F.A.C."/>
    <n v="0.59"/>
    <n v="0.64"/>
    <s v="Natural Lands"/>
    <n v="0.61776345355284001"/>
    <n v="3268.8987480927599"/>
    <n v="6.4596223585296801"/>
    <n v="0.87831049864429001"/>
    <n v="3.99051861685248"/>
    <n v="0.54258812693421998"/>
    <n v="2019.4061799363601"/>
    <n v="3100"/>
    <s v="Herbaceous Dry Prairie"/>
    <n v="3100"/>
    <s v="US Air Force                                  Brevard County"/>
    <s v="US Air Force"/>
    <m/>
    <m/>
    <s v="Natural Lands"/>
    <n v="0"/>
    <n v="1"/>
    <n v="3.99051861685248"/>
    <n v="0.54258812693421998"/>
    <n v="2019.406179936360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99.99999998137301"/>
    <n v="1.6377990105"/>
  </r>
  <r>
    <n v="820000"/>
    <n v="2400000"/>
    <n v="2400000"/>
    <x v="0"/>
    <x v="1"/>
    <s v="BR3-5, BR-7"/>
    <s v="62-304.520 (10), F.A.C."/>
    <n v="0.59"/>
    <n v="0.64"/>
    <s v="US Air Force"/>
    <n v="0.61776345394406995"/>
    <n v="3821.6062773625499"/>
    <n v="7.8171191361169896"/>
    <n v="1.1335320933816999"/>
    <n v="4.8291305174199497"/>
    <n v="0.70025470116393995"/>
    <n v="2360.8486935178398"/>
    <n v="1550"/>
    <s v="Other Light Industrial"/>
    <n v="1550"/>
    <s v="US Air Force                                  Brevard County"/>
    <s v="US Air Force"/>
    <m/>
    <m/>
    <m/>
    <n v="0"/>
    <n v="1"/>
    <n v="4.8291305174199497"/>
    <n v="0.70025470116393995"/>
    <n v="2360.8486935178398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200.000000044703"/>
    <n v="1.9147191350999999"/>
  </r>
  <r>
    <n v="820000"/>
    <n v="2400000"/>
    <n v="2400000"/>
    <x v="0"/>
    <x v="1"/>
    <s v="BR3-5, BR-7"/>
    <s v="62-304.520 (10), F.A.C."/>
    <n v="0.59"/>
    <n v="0.64"/>
    <s v="US Air Force"/>
    <n v="5.0877066194599998E-3"/>
    <n v="3654.1064741743198"/>
    <n v="7.6867773469190404"/>
    <n v="1.03019358898337"/>
    <n v="3.9108067990250003E-2"/>
    <n v="5.2413227419900003E-3"/>
    <n v="18.591021696879299"/>
    <n v="8110"/>
    <s v="Airports"/>
    <n v="8110"/>
    <s v="US Air Force                                  Brevard County"/>
    <s v="US Air Force"/>
    <m/>
    <m/>
    <m/>
    <n v="0"/>
    <n v="1"/>
    <n v="3.9108067990250003E-2"/>
    <n v="5.2413227419900003E-3"/>
    <n v="1697.3294001084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25.0012434822677"/>
    <n v="1.3765850771000001"/>
  </r>
  <r>
    <n v="820000"/>
    <n v="2400000"/>
    <n v="2400000"/>
    <x v="0"/>
    <x v="1"/>
    <s v="BR3-5, BR-7"/>
    <s v="62-304.520 (10), F.A.C."/>
    <n v="0.59"/>
    <n v="0.64"/>
    <s v="US Air Force"/>
    <n v="0.51378484190806994"/>
    <n v="3816.29971960796"/>
    <n v="7.86217551451265"/>
    <n v="1.1246197484484499"/>
    <n v="4.0394666037773801"/>
    <n v="0.57781257966328003"/>
    <n v="1960.75694811259"/>
    <n v="1550"/>
    <s v="Other Light Industrial"/>
    <n v="1550"/>
    <s v="US Air Force                                  Brevard County"/>
    <s v="US Air Force"/>
    <m/>
    <m/>
    <m/>
    <n v="0"/>
    <n v="1"/>
    <n v="4.0394666037773801"/>
    <n v="0.57781257966328003"/>
    <n v="1961.05730598642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85.564699380284"/>
    <n v="1.5904763228000001"/>
  </r>
  <r>
    <n v="820000"/>
    <n v="2400000"/>
    <n v="2400000"/>
    <x v="0"/>
    <x v="1"/>
    <s v="BR3-5, BR-7"/>
    <s v="62-304.520 (10), F.A.C."/>
    <n v="0.59"/>
    <n v="0.64"/>
    <s v="US Air Force"/>
    <n v="0.10389990794490001"/>
    <n v="3816.29971960796"/>
    <n v="7.86217551451265"/>
    <n v="1.1246197484484499"/>
    <n v="0.81687931220455001"/>
    <n v="0.11684788833680999"/>
    <n v="396.51318955743801"/>
    <n v="1860"/>
    <s v="Community Recreational Facilities"/>
    <n v="1860"/>
    <s v="US Air Force                                  Brevard County"/>
    <s v="US Air Force"/>
    <m/>
    <m/>
    <m/>
    <n v="0"/>
    <n v="1"/>
    <n v="0.81687931220455001"/>
    <n v="0.11684788833680999"/>
    <n v="396.5131895574380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16.023353840716"/>
    <n v="0.32158409529999998"/>
  </r>
  <r>
    <n v="820000"/>
    <n v="2400000"/>
    <n v="2400000"/>
    <x v="0"/>
    <x v="1"/>
    <s v="BR3-5, BR-7"/>
    <s v="62-304.520 (10), F.A.C."/>
    <n v="0.59"/>
    <n v="0.64"/>
    <s v="US Air Force"/>
    <n v="2.6459640614940001E-2"/>
    <n v="3822.5239902584799"/>
    <n v="7.8189592462915396"/>
    <n v="1.1337931587844901"/>
    <n v="0.20688685163976001"/>
    <n v="2.999975951311E-2"/>
    <n v="101.142611024237"/>
    <n v="1550"/>
    <s v="Other Light Industrial"/>
    <n v="1550"/>
    <s v="US Air Force                                  Brevard County"/>
    <s v="US Air Force"/>
    <m/>
    <m/>
    <m/>
    <n v="0"/>
    <n v="1"/>
    <n v="0.20688685163976001"/>
    <n v="2.999975951311E-2"/>
    <n v="101.142611024236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56.445091940237901"/>
    <n v="8.2029692599999995E-2"/>
  </r>
  <r>
    <n v="820000"/>
    <n v="2400000"/>
    <n v="2400000"/>
    <x v="0"/>
    <x v="1"/>
    <s v="BR3-5, BR-7"/>
    <s v="62-304.520 (10), F.A.C."/>
    <n v="0.59"/>
    <n v="0.64"/>
    <s v="US Air Force"/>
    <n v="0.59130381312200997"/>
    <n v="3822.5239902584799"/>
    <n v="7.8189592462915396"/>
    <n v="1.1337931587844901"/>
    <n v="4.6233804169777901"/>
    <n v="0.67041621808092"/>
    <n v="2260.2730111902001"/>
    <n v="1460"/>
    <s v="Oil and Gas Storage(except industrial use or manufacturing)"/>
    <n v="1460"/>
    <s v="US Air Force                                  Brevard County"/>
    <s v="US Air Force"/>
    <m/>
    <m/>
    <m/>
    <n v="0"/>
    <n v="1"/>
    <n v="4.6233804169777901"/>
    <n v="0.67041621808092"/>
    <n v="2260.273011190200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92.41185635678301"/>
    <n v="1.8331492385999999"/>
  </r>
  <r>
    <n v="820000"/>
    <n v="2400000"/>
    <n v="2400000"/>
    <x v="0"/>
    <x v="1"/>
    <s v="BR3-5, BR-7"/>
    <s v="62-304.520 (10), F.A.C."/>
    <n v="0.59"/>
    <n v="0.64"/>
    <s v="US Air Force"/>
    <n v="0.61776345366790997"/>
    <n v="3817.2325921479901"/>
    <n v="7.8083078744228303"/>
    <n v="1.1322754066082099"/>
    <n v="4.8236872398058104"/>
    <n v="0.69947836568953003"/>
    <n v="2358.1467895790602"/>
    <n v="1550"/>
    <s v="Other Light Industrial"/>
    <n v="1550"/>
    <s v="US Air Force                                  Brevard County"/>
    <s v="US Air Force"/>
    <m/>
    <m/>
    <m/>
    <n v="0"/>
    <n v="1"/>
    <n v="4.8236872398058104"/>
    <n v="0.69947836568953003"/>
    <n v="2358.1467895790602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200"/>
    <n v="1.9125278099"/>
  </r>
  <r>
    <n v="820000"/>
    <n v="2400000"/>
    <n v="2400000"/>
    <x v="0"/>
    <x v="1"/>
    <s v="BR3-5, BR-7"/>
    <s v="62-304.520 (10), F.A.C."/>
    <n v="0.59"/>
    <n v="0.64"/>
    <s v="Natural Lands"/>
    <n v="0.19174566035603999"/>
    <n v="3266.1879149434799"/>
    <n v="6.4543201184466596"/>
    <n v="0.87758134768991003"/>
    <n v="1.2375878732608501"/>
    <n v="0.16827241502894999"/>
    <n v="626.27735859776794"/>
    <n v="3100"/>
    <s v="Herbaceous Dry Prairie"/>
    <n v="3100"/>
    <s v="US Air Force                                  Brevard County"/>
    <s v="US Air Force"/>
    <m/>
    <m/>
    <s v="Natural Lands"/>
    <n v="0"/>
    <n v="1"/>
    <n v="1.2375878732608501"/>
    <n v="0.16827241502894999"/>
    <n v="626.27735859776794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18.632870588931"/>
    <n v="0.50792973119999996"/>
  </r>
  <r>
    <n v="820000"/>
    <n v="2400000"/>
    <n v="2400000"/>
    <x v="0"/>
    <x v="1"/>
    <s v="BR3-5, BR-7"/>
    <s v="62-304.520 (10), F.A.C."/>
    <n v="0.59"/>
    <n v="0.64"/>
    <s v="Natural Lands"/>
    <n v="0.42601779335788997"/>
    <n v="3266.1879149434799"/>
    <n v="6.4543201184466596"/>
    <n v="0.87758134768991003"/>
    <n v="2.7496552144861202"/>
    <n v="0.37386526923489999"/>
    <n v="1391.4541682164399"/>
    <n v="3100"/>
    <s v="Herbaceous Dry Prairie"/>
    <n v="3100"/>
    <s v="US Air Force                                  Brevard County"/>
    <s v="US Air Force"/>
    <m/>
    <m/>
    <s v="Natural Lands"/>
    <n v="0"/>
    <n v="1"/>
    <n v="2.7496552144861202"/>
    <n v="0.37386526923489999"/>
    <n v="1391.454168216439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206.735715263071"/>
    <n v="1.1285110853"/>
  </r>
  <r>
    <n v="820000"/>
    <n v="2400000"/>
    <n v="2400000"/>
    <x v="0"/>
    <x v="1"/>
    <s v="BR3-5, BR-7"/>
    <s v="62-304.520 (10), F.A.C."/>
    <n v="0.59"/>
    <n v="0.64"/>
    <s v="Natural Lands"/>
    <n v="0.44314720155308002"/>
    <n v="3425.6365636467299"/>
    <n v="7.8468192167196396"/>
    <n v="1.0550367817563"/>
    <n v="3.4772959769822802"/>
    <n v="0.46753659737087"/>
    <n v="1518.0612567179801"/>
    <n v="3100"/>
    <s v="Herbaceous Dry Prairie"/>
    <n v="3100"/>
    <s v="US Air Force                                  Brevard County"/>
    <s v="US Air Force"/>
    <m/>
    <m/>
    <s v="Natural Lands"/>
    <n v="0"/>
    <n v="1"/>
    <n v="3.4772959769822802"/>
    <n v="0.46753659737087"/>
    <n v="1518.061256717980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68.71845884794701"/>
    <n v="1.2311932333"/>
  </r>
  <r>
    <n v="820000"/>
    <n v="2400000"/>
    <n v="2400000"/>
    <x v="0"/>
    <x v="1"/>
    <s v="BR3-5, BR-7"/>
    <s v="62-304.520 (10), F.A.C."/>
    <n v="0.59"/>
    <n v="0.64"/>
    <s v="US Air Force"/>
    <n v="0.15758528269697"/>
    <n v="3425.6365636467299"/>
    <n v="7.8468192167196396"/>
    <n v="1.0550367817563"/>
    <n v="1.2365432245388299"/>
    <n v="0.16625826950877001"/>
    <n v="539.82990629937103"/>
    <n v="1400"/>
    <s v="Commercial and Services"/>
    <n v="1400"/>
    <s v="US Air Force                                  Brevard County"/>
    <s v="US Air Force"/>
    <m/>
    <m/>
    <m/>
    <n v="0"/>
    <n v="1"/>
    <n v="1.2365432245388299"/>
    <n v="0.16625826950877001"/>
    <n v="539.82990629937103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76.551335327385"/>
    <n v="0.43781825330000002"/>
  </r>
  <r>
    <n v="820000"/>
    <n v="2400000"/>
    <n v="2400000"/>
    <x v="0"/>
    <x v="1"/>
    <s v="BR3-5, BR-7"/>
    <s v="62-304.520 (10), F.A.C."/>
    <n v="0.59"/>
    <n v="0.64"/>
    <s v="Natural Lands"/>
    <n v="1.7030969348810002E-2"/>
    <n v="3425.6365636467299"/>
    <n v="7.8468192167196396"/>
    <n v="1.0550367817563"/>
    <n v="0.1336389375656"/>
    <n v="1.796829909195E-2"/>
    <n v="58.341911315630398"/>
    <n v="3100"/>
    <s v="Herbaceous Dry Prairie"/>
    <n v="3100"/>
    <s v="US Air Force                                  Brevard County"/>
    <s v="US Air Force"/>
    <m/>
    <m/>
    <s v="Natural Lands"/>
    <n v="0"/>
    <n v="1"/>
    <n v="0.1336389375656"/>
    <n v="1.796829909195E-2"/>
    <n v="58.341911315629297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46.417648876271201"/>
    <n v="4.7317040800000001E-2"/>
  </r>
  <r>
    <n v="820000"/>
    <n v="2400000"/>
    <n v="2400000"/>
    <x v="0"/>
    <x v="1"/>
    <s v="BR3-5, BR-7"/>
    <s v="62-304.520 (10), F.A.C."/>
    <n v="0.59"/>
    <n v="0.64"/>
    <s v="US Air Force"/>
    <n v="0.61776345352982998"/>
    <n v="3819.4706969100498"/>
    <n v="7.8128203535160496"/>
    <n v="1.13291955313007"/>
    <n v="4.8264748833962399"/>
    <n v="0.69987629571309995"/>
    <n v="2359.52940837914"/>
    <n v="1550"/>
    <s v="Other Light Industrial"/>
    <n v="1550"/>
    <s v="US Air Force                                  Brevard County"/>
    <s v="US Air Force"/>
    <m/>
    <m/>
    <m/>
    <n v="0"/>
    <n v="1"/>
    <n v="4.8264748833962399"/>
    <n v="0.69987629571309995"/>
    <n v="2359.52940837914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99.999999977648"/>
    <n v="1.9136491551999999"/>
  </r>
  <r>
    <n v="820000"/>
    <n v="2400000"/>
    <n v="2400000"/>
    <x v="0"/>
    <x v="1"/>
    <s v="BR3-5, BR-7"/>
    <s v="62-304.520 (10), F.A.C."/>
    <n v="0.59"/>
    <n v="0.64"/>
    <s v="US Air Force"/>
    <n v="0.12906536525706999"/>
    <n v="3469.0553984726898"/>
    <n v="7.0941627037344697"/>
    <n v="0.95691885983918001"/>
    <n v="0.91561070055059002"/>
    <n v="0.12350508216651999"/>
    <n v="447.73490210089898"/>
    <n v="8110"/>
    <s v="Airports"/>
    <n v="8110"/>
    <s v="US Air Force                                  Brevard County"/>
    <s v="US Air Force"/>
    <m/>
    <m/>
    <m/>
    <n v="0"/>
    <n v="1"/>
    <n v="0.91561070055059002"/>
    <n v="0.12350508216651999"/>
    <n v="447.73490210089898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23.675390080501"/>
    <n v="0.36312644129999999"/>
  </r>
  <r>
    <n v="820000"/>
    <n v="2400000"/>
    <n v="2400000"/>
    <x v="0"/>
    <x v="1"/>
    <s v="BR3-5, BR-7"/>
    <s v="62-304.520 (10), F.A.C."/>
    <n v="0.59"/>
    <n v="0.64"/>
    <s v="US Air Force"/>
    <n v="0.10929820323933"/>
    <n v="3469.0553984726898"/>
    <n v="7.0941627037344697"/>
    <n v="0.95691885983918001"/>
    <n v="0.77537923700564004"/>
    <n v="0.10458951202625"/>
    <n v="379.16152199076299"/>
    <n v="8110"/>
    <s v="Airports"/>
    <n v="8110"/>
    <s v="US Air Force                                  Brevard County"/>
    <s v="US Air Force"/>
    <m/>
    <m/>
    <m/>
    <n v="0"/>
    <n v="1"/>
    <n v="0.77537923700564004"/>
    <n v="0.10458951202625"/>
    <n v="379.1615219907629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95.211411561996002"/>
    <n v="0.30751137229999997"/>
  </r>
  <r>
    <n v="820000"/>
    <n v="2400000"/>
    <n v="2400000"/>
    <x v="0"/>
    <x v="1"/>
    <s v="BR3-5, BR-7"/>
    <s v="62-304.520 (10), F.A.C."/>
    <n v="0.59"/>
    <n v="0.64"/>
    <s v="Natural Lands"/>
    <n v="0.37939988528656998"/>
    <n v="3469.0553984726898"/>
    <n v="7.0941627037344697"/>
    <n v="0.95691885983918001"/>
    <n v="2.69152451600117"/>
    <n v="0.36305490565155002"/>
    <n v="1316.15922023332"/>
    <n v="3100"/>
    <s v="Herbaceous Dry Prairie"/>
    <n v="3100"/>
    <s v="US Air Force                                  Brevard County"/>
    <s v="US Air Force"/>
    <m/>
    <m/>
    <s v="Natural Lands"/>
    <n v="0"/>
    <n v="1"/>
    <n v="2.69152451600117"/>
    <n v="0.36305490565155002"/>
    <n v="1316.15922023332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59.97063969487201"/>
    <n v="1.0674446231000001"/>
  </r>
  <r>
    <n v="820000"/>
    <n v="2400000"/>
    <n v="2400000"/>
    <x v="0"/>
    <x v="1"/>
    <s v="BR3-5, BR-7"/>
    <s v="62-304.520 (10), F.A.C."/>
    <n v="0.59"/>
    <n v="0.64"/>
    <s v="Natural Lands"/>
    <n v="0.16232174459957999"/>
    <n v="3674.6082018696302"/>
    <n v="7.4567418453178096"/>
    <n v="1.0659245094879199"/>
    <n v="1.2103913453607"/>
    <n v="0.17302272599153001"/>
    <n v="596.46881404741896"/>
    <n v="3100"/>
    <s v="Herbaceous Dry Prairie"/>
    <n v="3100"/>
    <s v="US Air Force                                  Brevard County"/>
    <s v="US Air Force"/>
    <m/>
    <m/>
    <s v="Natural Lands"/>
    <n v="0"/>
    <n v="1"/>
    <n v="1.2103913453607"/>
    <n v="0.17302272599153001"/>
    <n v="596.46881404741896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23.370038346887"/>
    <n v="0.4837541071"/>
  </r>
  <r>
    <n v="820000"/>
    <n v="2400000"/>
    <n v="2400000"/>
    <x v="0"/>
    <x v="1"/>
    <s v="BR3-5, BR-7"/>
    <s v="62-304.520 (10), F.A.C."/>
    <n v="0.59"/>
    <n v="0.64"/>
    <s v="US Air Force"/>
    <n v="0.45544170918339"/>
    <n v="3674.6082018696302"/>
    <n v="7.4567418453178096"/>
    <n v="1.0659245094879199"/>
    <n v="3.3961112509708902"/>
    <n v="0.48546648046164997"/>
    <n v="1673.5698400388301"/>
    <n v="1550"/>
    <s v="Other Light Industrial"/>
    <n v="1550"/>
    <s v="US Air Force                                  Brevard County"/>
    <s v="US Air Force"/>
    <m/>
    <m/>
    <m/>
    <n v="0"/>
    <n v="1"/>
    <n v="3.3961112509708902"/>
    <n v="0.48546648046164997"/>
    <n v="1673.569840038830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211.730897845269"/>
    <n v="1.3573153608999999"/>
  </r>
  <r>
    <n v="820000"/>
    <n v="2400000"/>
    <n v="2400000"/>
    <x v="0"/>
    <x v="1"/>
    <s v="BR3-5, BR-7"/>
    <s v="62-304.520 (10), F.A.C."/>
    <n v="0.59"/>
    <n v="0.64"/>
    <s v="Natural Lands"/>
    <n v="2.422818038858E-2"/>
    <n v="3398.8939854341402"/>
    <n v="7.0248805110089299"/>
    <n v="0.94400788777084998"/>
    <n v="0.17020007222899"/>
    <n v="2.287159339316E-2"/>
    <n v="82.349016600781695"/>
    <n v="3100"/>
    <s v="Herbaceous Dry Prairie"/>
    <n v="3100"/>
    <s v="US Air Force                                  Brevard County"/>
    <s v="US Air Force"/>
    <m/>
    <m/>
    <s v="Natural Lands"/>
    <n v="0"/>
    <n v="1"/>
    <n v="0.17020007222899"/>
    <n v="2.287159339316E-2"/>
    <n v="82.349016600781695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43.003573844513099"/>
    <n v="6.6787523599999996E-2"/>
  </r>
  <r>
    <n v="820000"/>
    <n v="2400000"/>
    <n v="2400000"/>
    <x v="0"/>
    <x v="1"/>
    <s v="BR3-5, BR-7"/>
    <s v="62-304.520 (10), F.A.C."/>
    <n v="0.59"/>
    <n v="0.64"/>
    <s v="Natural Lands"/>
    <n v="3.3176337710000002E-5"/>
    <n v="3398.8939854341402"/>
    <n v="7.0248805110089299"/>
    <n v="0.94400788777084998"/>
    <n v="2.3305980826000001E-4"/>
    <n v="3.1318724490000003E-5"/>
    <n v="0.11276285473184"/>
    <n v="3100"/>
    <s v="Herbaceous Dry Prairie"/>
    <n v="3100"/>
    <s v="US Air Force                                  Brevard County"/>
    <s v="US Air Force"/>
    <m/>
    <m/>
    <s v="Natural Lands"/>
    <n v="0"/>
    <n v="1"/>
    <n v="2.3305980826000001E-4"/>
    <n v="3.1318724490000003E-5"/>
    <n v="0.11276285473215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2.1358886313808099"/>
    <n v="9.1454100000000002E-5"/>
  </r>
  <r>
    <n v="820000"/>
    <n v="2400000"/>
    <n v="2400000"/>
    <x v="0"/>
    <x v="1"/>
    <s v="BR3-5, BR-7"/>
    <s v="62-304.520 (10), F.A.C."/>
    <n v="0.59"/>
    <n v="0.64"/>
    <s v="Natural Lands"/>
    <n v="0.18708818118993001"/>
    <n v="3398.8939854341402"/>
    <n v="7.0248805110089299"/>
    <n v="0.94400788777084998"/>
    <n v="1.31427211788126"/>
    <n v="0.17661271875199"/>
    <n v="635.89289379227205"/>
    <n v="3100"/>
    <s v="Herbaceous Dry Prairie"/>
    <n v="3100"/>
    <s v="US Air Force                                  Brevard County"/>
    <s v="US Air Force"/>
    <m/>
    <m/>
    <s v="Natural Lands"/>
    <n v="0"/>
    <n v="1"/>
    <n v="1.31427211788126"/>
    <n v="0.17661271875199"/>
    <n v="635.89289379227205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32.82745742121"/>
    <n v="0.51572821879999997"/>
  </r>
  <r>
    <n v="820000"/>
    <n v="2400000"/>
    <n v="2400000"/>
    <x v="0"/>
    <x v="1"/>
    <s v="BR3-5, BR-7"/>
    <s v="62-304.520 (10), F.A.C."/>
    <n v="0.59"/>
    <n v="0.64"/>
    <s v="US Air Force"/>
    <n v="0.14481451225743999"/>
    <n v="3398.8939854341402"/>
    <n v="7.0248805110089299"/>
    <n v="0.94400788777084998"/>
    <n v="1.0173046448686101"/>
    <n v="0.13670604183471999"/>
    <n v="492.20917471542202"/>
    <n v="8140"/>
    <s v="Roads and Highways"/>
    <n v="8140"/>
    <s v="US Air Force                                  Brevard County"/>
    <s v="US Air Force"/>
    <m/>
    <m/>
    <m/>
    <n v="0"/>
    <n v="1"/>
    <n v="1.0173046448686101"/>
    <n v="0.13670604183471999"/>
    <n v="492.20917471542202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31.24064138660401"/>
    <n v="0.39919641099999997"/>
  </r>
  <r>
    <n v="820000"/>
    <n v="2400000"/>
    <n v="2400000"/>
    <x v="0"/>
    <x v="1"/>
    <s v="BR3-5, BR-7"/>
    <s v="62-304.520 (10), F.A.C."/>
    <n v="0.59"/>
    <n v="0.64"/>
    <s v="Natural Lands"/>
    <n v="0.26159940370133999"/>
    <n v="3398.8939854341402"/>
    <n v="7.0248805110089299"/>
    <n v="0.94400788777084998"/>
    <n v="1.8377045527531499"/>
    <n v="0.24695190053022001"/>
    <n v="889.14863983366899"/>
    <n v="3100"/>
    <s v="Herbaceous Dry Prairie"/>
    <n v="3100"/>
    <s v="US Air Force                                  Brevard County"/>
    <s v="US Air Force"/>
    <m/>
    <m/>
    <s v="Natural Lands"/>
    <n v="0"/>
    <n v="1"/>
    <n v="1.8377045527531499"/>
    <n v="0.24695190053022001"/>
    <n v="889.1486398336689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40.81873716182599"/>
    <n v="0.72112622859999997"/>
  </r>
  <r>
    <n v="820000"/>
    <n v="2400000"/>
    <n v="2400000"/>
    <x v="0"/>
    <x v="1"/>
    <s v="BR3-5, BR-7"/>
    <s v="62-304.520 (10), F.A.C."/>
    <n v="0.59"/>
    <n v="0.64"/>
    <s v="Natural Lands"/>
    <n v="0.29314836165305003"/>
    <n v="3595.2658221648398"/>
    <n v="9.2556948814472708"/>
    <n v="1.2339959400110001"/>
    <n v="2.7132917904568301"/>
    <n v="0.36174388810073999"/>
    <n v="1053.9462854748399"/>
    <n v="3100"/>
    <s v="Herbaceous Dry Prairie"/>
    <n v="3100"/>
    <s v="US Air Force                                  Brevard County"/>
    <s v="US Air Force"/>
    <m/>
    <m/>
    <s v="Natural Lands"/>
    <n v="0"/>
    <n v="1"/>
    <n v="2.7132917904568301"/>
    <n v="0.36174388810073999"/>
    <n v="1053.946285474839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47.042853661235"/>
    <n v="0.85478206450000005"/>
  </r>
  <r>
    <n v="820000"/>
    <n v="2400000"/>
    <n v="2400000"/>
    <x v="0"/>
    <x v="1"/>
    <s v="BR3-5, BR-7"/>
    <s v="62-304.520 (10), F.A.C."/>
    <n v="0.59"/>
    <n v="0.64"/>
    <s v="US Air Force"/>
    <n v="1.456589382556E-2"/>
    <n v="3595.2658221648398"/>
    <n v="9.2556948814472708"/>
    <n v="1.2339959400110001"/>
    <n v="0.13481746892499"/>
    <n v="1.797425384338E-2"/>
    <n v="52.368260240339303"/>
    <n v="8140"/>
    <s v="Roads and Highways"/>
    <n v="8140"/>
    <s v="US Air Force                                  Brevard County"/>
    <s v="US Air Force"/>
    <m/>
    <m/>
    <m/>
    <n v="0"/>
    <n v="1"/>
    <n v="0.13481746892499"/>
    <n v="1.797425384338E-2"/>
    <n v="52.368260240339303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48.6027956806726"/>
    <n v="4.2472230499999999E-2"/>
  </r>
  <r>
    <n v="820000"/>
    <n v="2400000"/>
    <n v="2400000"/>
    <x v="0"/>
    <x v="1"/>
    <s v="BR3-5, BR-7"/>
    <s v="62-304.520 (10), F.A.C."/>
    <n v="0.59"/>
    <n v="0.64"/>
    <s v="US Air Force"/>
    <n v="0.30442878275100999"/>
    <n v="3595.2658221648398"/>
    <n v="9.2556948814472708"/>
    <n v="1.2339959400110001"/>
    <n v="2.81769992627382"/>
    <n v="0.37566388193723999"/>
    <n v="1094.5023979079799"/>
    <n v="1400"/>
    <s v="Commercial and Services"/>
    <n v="1400"/>
    <s v="US Air Force                                  Brevard County"/>
    <s v="US Air Force"/>
    <m/>
    <m/>
    <m/>
    <n v="0"/>
    <n v="1"/>
    <n v="2.81769992627382"/>
    <n v="0.37566388193723999"/>
    <n v="1094.502397907979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65.93310022505199"/>
    <n v="0.88767428869999998"/>
  </r>
  <r>
    <n v="820000"/>
    <n v="2400000"/>
    <n v="2400000"/>
    <x v="0"/>
    <x v="1"/>
    <s v="BR3-5, BR-7"/>
    <s v="62-304.520 (10), F.A.C."/>
    <n v="0.59"/>
    <n v="0.64"/>
    <s v="US Air Force"/>
    <n v="5.6204155073099997E-3"/>
    <n v="3595.2658221648398"/>
    <n v="9.2556948814472708"/>
    <n v="1.2339959400110001"/>
    <n v="5.202085104266E-2"/>
    <n v="6.9355699171999999E-3"/>
    <n v="20.206887779814799"/>
    <n v="1400"/>
    <s v="Commercial and Services"/>
    <n v="1400"/>
    <s v="US Air Force                                  Brevard County"/>
    <s v="US Air Force"/>
    <m/>
    <m/>
    <m/>
    <n v="0"/>
    <n v="1"/>
    <n v="5.202085104266E-2"/>
    <n v="6.9355699171999999E-3"/>
    <n v="20.20688777981429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27.2392945200029"/>
    <n v="1.63883924E-2"/>
  </r>
  <r>
    <n v="820000"/>
    <n v="2400000"/>
    <n v="2400000"/>
    <x v="0"/>
    <x v="1"/>
    <s v="BR3-5, BR-7"/>
    <s v="62-304.520 (10), F.A.C."/>
    <n v="0.59"/>
    <n v="0.64"/>
    <s v="US Air Force"/>
    <n v="0.35818645759098999"/>
    <n v="3816.2671303021898"/>
    <n v="7.8063717966455304"/>
    <n v="1.13200068998681"/>
    <n v="2.7961366604787199"/>
    <n v="0.40546731713694001"/>
    <n v="1366.9352046239001"/>
    <n v="1550"/>
    <s v="Other Light Industrial"/>
    <n v="1550"/>
    <s v="US Air Force                                  Brevard County"/>
    <s v="US Air Force"/>
    <m/>
    <m/>
    <m/>
    <n v="0"/>
    <n v="1"/>
    <n v="2.7961366604787199"/>
    <n v="0.40546731713694001"/>
    <n v="2357.55036306177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89.303968213442"/>
    <n v="1.9120440901"/>
  </r>
  <r>
    <n v="820000"/>
    <n v="2400000"/>
    <n v="2400000"/>
    <x v="0"/>
    <x v="1"/>
    <s v="BR3-5, BR-7"/>
    <s v="62-304.520 (10), F.A.C."/>
    <n v="0.59"/>
    <n v="0.64"/>
    <s v="Natural Lands"/>
    <n v="5.5342146982480002E-2"/>
    <n v="3401.4896374803402"/>
    <n v="7.0244104468760202"/>
    <n v="0.94415916810362999"/>
    <n v="0.38874595541627999"/>
    <n v="5.2251795456040001E-2"/>
    <n v="188.24573947682299"/>
    <n v="3100"/>
    <s v="Herbaceous Dry Prairie"/>
    <n v="3100"/>
    <s v="US Air Force                                  Brevard County"/>
    <s v="US Air Force"/>
    <m/>
    <m/>
    <s v="Natural Lands"/>
    <n v="0"/>
    <n v="1"/>
    <n v="0.38874595541627999"/>
    <n v="5.2251795456040001E-2"/>
    <n v="188.245739476822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83.480055465183398"/>
    <n v="0.1526729436"/>
  </r>
  <r>
    <n v="820000"/>
    <n v="2400000"/>
    <n v="2400000"/>
    <x v="0"/>
    <x v="1"/>
    <s v="BR3-5, BR-7"/>
    <s v="62-304.520 (10), F.A.C."/>
    <n v="0.59"/>
    <n v="0.64"/>
    <s v="Natural Lands"/>
    <n v="0.39680112611416002"/>
    <n v="3401.4896374803402"/>
    <n v="7.0244104468760202"/>
    <n v="0.94415916810362999"/>
    <n v="2.78729397560849"/>
    <n v="0.37464342113452997"/>
    <n v="1349.7149186178499"/>
    <n v="3100"/>
    <s v="Herbaceous Dry Prairie"/>
    <n v="3100"/>
    <s v="US Air Force                                  Brevard County"/>
    <s v="US Air Force"/>
    <m/>
    <m/>
    <s v="Natural Lands"/>
    <n v="0"/>
    <n v="1"/>
    <n v="2.78729397560849"/>
    <n v="0.37464342113452997"/>
    <n v="1349.714918617849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64.74879541162599"/>
    <n v="1.0946593013999999"/>
  </r>
  <r>
    <n v="820000"/>
    <n v="2400000"/>
    <n v="2400000"/>
    <x v="0"/>
    <x v="1"/>
    <s v="BR3-5, BR-7"/>
    <s v="62-304.520 (10), F.A.C."/>
    <n v="0.59"/>
    <n v="0.64"/>
    <s v="Natural Lands"/>
    <n v="2.3383275917570001E-2"/>
    <n v="3401.4896374803402"/>
    <n v="7.0244104468760202"/>
    <n v="0.94415916810362999"/>
    <n v="0.16425372763758"/>
    <n v="2.2077534337869999E-2"/>
    <n v="79.537970723968101"/>
    <n v="3100"/>
    <s v="Herbaceous Dry Prairie"/>
    <n v="3100"/>
    <s v="US Air Force                                  Brevard County"/>
    <s v="US Air Force"/>
    <m/>
    <m/>
    <s v="Natural Lands"/>
    <n v="0"/>
    <n v="1"/>
    <n v="0.16425372763758"/>
    <n v="2.2077534337869999E-2"/>
    <n v="79.537970723966396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56.64573617672"/>
    <n v="6.4507680999999997E-2"/>
  </r>
  <r>
    <n v="820000"/>
    <n v="2400000"/>
    <n v="2400000"/>
    <x v="0"/>
    <x v="1"/>
    <s v="BR3-5, BR-7"/>
    <s v="62-304.520 (10), F.A.C."/>
    <n v="0.59"/>
    <n v="0.64"/>
    <s v="US Air Force"/>
    <n v="0.14223690476876"/>
    <n v="3401.4896374803402"/>
    <n v="7.0244104468760202"/>
    <n v="0.94415916810362999"/>
    <n v="0.99913039978901996"/>
    <n v="0.13429427768011001"/>
    <n v="483.81735763823201"/>
    <n v="8140"/>
    <s v="Roads and Highways"/>
    <n v="8140"/>
    <s v="US Air Force                                  Brevard County"/>
    <s v="US Air Force"/>
    <m/>
    <m/>
    <m/>
    <n v="0"/>
    <n v="1"/>
    <n v="0.99913039978901996"/>
    <n v="0.13429427768011001"/>
    <n v="483.8173576382320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24.66559655747901"/>
    <n v="0.39239039549999999"/>
  </r>
  <r>
    <n v="820000"/>
    <n v="2400000"/>
    <n v="2400000"/>
    <x v="0"/>
    <x v="1"/>
    <s v="BR3-5, BR-7"/>
    <s v="62-304.520 (10), F.A.C."/>
    <n v="0.59"/>
    <n v="0.64"/>
    <s v="US Air Force"/>
    <n v="0.11629461979719"/>
    <n v="3779.0686724583502"/>
    <n v="8.0808213534809603"/>
    <n v="1.0790520625731701"/>
    <n v="0.93975604695209003"/>
    <n v="0.12548794935832"/>
    <n v="439.485354451023"/>
    <n v="8110"/>
    <s v="Airports"/>
    <n v="8110"/>
    <s v="US Air Force                                  Brevard County"/>
    <s v="US Air Force"/>
    <m/>
    <m/>
    <m/>
    <n v="0"/>
    <n v="1"/>
    <n v="0.93975604695209003"/>
    <n v="0.12548794935832"/>
    <n v="2309.88213532485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03.308032333063"/>
    <n v="1.8733837269"/>
  </r>
  <r>
    <n v="820000"/>
    <n v="2400000"/>
    <n v="2400000"/>
    <x v="0"/>
    <x v="1"/>
    <s v="BR3-5, BR-7"/>
    <s v="62-304.520 (10), F.A.C."/>
    <n v="0.59"/>
    <n v="0.64"/>
    <s v="US Air Force"/>
    <n v="0.37129712023799"/>
    <n v="3789.1700965657401"/>
    <n v="7.8796278673626396"/>
    <n v="1.06205752471796"/>
    <n v="2.92568313569878"/>
    <n v="0.39433890045487002"/>
    <n v="1406.9079449467699"/>
    <n v="1860"/>
    <s v="Community Recreational Facilities"/>
    <n v="1860"/>
    <s v="US Air Force                                  Brevard County"/>
    <s v="US Air Force"/>
    <m/>
    <m/>
    <m/>
    <n v="0"/>
    <n v="1"/>
    <n v="2.92568313569878"/>
    <n v="0.39433890045487002"/>
    <n v="2340.81080556403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204.20804468601099"/>
    <n v="1.8984678066"/>
  </r>
  <r>
    <n v="820000"/>
    <n v="2400000"/>
    <n v="2400000"/>
    <x v="0"/>
    <x v="1"/>
    <s v="BR3-5, BR-7"/>
    <s v="62-304.520 (10), F.A.C."/>
    <n v="0.59"/>
    <n v="0.64"/>
    <s v="US Air Force"/>
    <n v="0.18030236817963999"/>
    <n v="3818.7483202277099"/>
    <n v="9.2178156691716104"/>
    <n v="1.2256614106788599"/>
    <n v="1.6619939945951001"/>
    <n v="0.22098965493180001"/>
    <n v="688.52936561910997"/>
    <n v="1400"/>
    <s v="Commercial and Services"/>
    <n v="1400"/>
    <s v="US Air Force                                  Brevard County"/>
    <s v="US Air Force"/>
    <m/>
    <m/>
    <m/>
    <n v="0"/>
    <n v="1"/>
    <n v="1.6619939945951001"/>
    <n v="0.22098965493180001"/>
    <n v="688.52936561910997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31.83424780721899"/>
    <n v="0.55841797699999995"/>
  </r>
  <r>
    <n v="820000"/>
    <n v="2400000"/>
    <n v="2400000"/>
    <x v="0"/>
    <x v="1"/>
    <s v="BR3-5, BR-7"/>
    <s v="62-304.520 (10), F.A.C."/>
    <n v="0.59"/>
    <n v="0.64"/>
    <s v="Natural Lands"/>
    <n v="7.0805347439999999E-5"/>
    <n v="3818.7483202277099"/>
    <n v="9.2178156691716104"/>
    <n v="1.2256614106788599"/>
    <n v="6.5267064110999999E-4"/>
    <n v="8.6783382019999997E-5"/>
    <n v="0.27038780160727"/>
    <n v="3100"/>
    <s v="Herbaceous Dry Prairie"/>
    <n v="3100"/>
    <s v="US Air Force                                  Brevard County"/>
    <s v="US Air Force"/>
    <m/>
    <m/>
    <s v="Natural Lands"/>
    <n v="0"/>
    <n v="1"/>
    <n v="6.5267064110999999E-4"/>
    <n v="8.6783382019999997E-5"/>
    <n v="0.27038780160602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3.13805470240341"/>
    <n v="2.1929259999999999E-4"/>
  </r>
  <r>
    <n v="820000"/>
    <n v="2400000"/>
    <n v="2400000"/>
    <x v="0"/>
    <x v="1"/>
    <s v="BR3-5, BR-7"/>
    <s v="62-304.520 (10), F.A.C."/>
    <n v="0.59"/>
    <n v="0.64"/>
    <s v="US Air Force"/>
    <n v="2.3829653250100002E-3"/>
    <n v="3819.8371730143599"/>
    <n v="7.8176861402122197"/>
    <n v="1.1324819700167801"/>
    <n v="1.862927499398E-2"/>
    <n v="2.69866526575E-3"/>
    <n v="9.1025395305003691"/>
    <n v="1550"/>
    <s v="Other Light Industrial"/>
    <n v="1550"/>
    <s v="US Air Force                                  Brevard County"/>
    <s v="US Air Force"/>
    <m/>
    <m/>
    <m/>
    <n v="0"/>
    <n v="1"/>
    <n v="1.862927499398E-2"/>
    <n v="2.69866526575E-3"/>
    <n v="2330.4310774176402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7.820716148947199"/>
    <n v="1.8900495356"/>
  </r>
  <r>
    <n v="820000"/>
    <n v="2400000"/>
    <n v="2400000"/>
    <x v="0"/>
    <x v="1"/>
    <s v="BR3-5, BR-7"/>
    <s v="62-304.520 (10), F.A.C."/>
    <n v="0.59"/>
    <n v="0.64"/>
    <s v="US Air Force"/>
    <n v="0.18829093055271001"/>
    <n v="3771.6002188052998"/>
    <n v="8.0572047585923503"/>
    <n v="1.07612453165547"/>
    <n v="1.51709858164911"/>
    <n v="0.20262448945601"/>
    <n v="710.15811487167298"/>
    <n v="8110"/>
    <s v="Airports"/>
    <n v="8110"/>
    <s v="US Air Force                                  Brevard County"/>
    <s v="US Air Force"/>
    <m/>
    <m/>
    <m/>
    <n v="0"/>
    <n v="1"/>
    <n v="1.51709858164911"/>
    <n v="0.20262448945601"/>
    <n v="2271.806182126039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37.751182549112"/>
    <n v="1.8425029863"/>
  </r>
  <r>
    <n v="820000"/>
    <n v="2400000"/>
    <n v="2400000"/>
    <x v="0"/>
    <x v="1"/>
    <s v="BR3-5, BR-7"/>
    <s v="62-304.520 (10), F.A.C."/>
    <n v="0.59"/>
    <n v="0.64"/>
    <s v="US Air Force"/>
    <n v="0.17111172032290001"/>
    <n v="3790.8847262538502"/>
    <n v="8.11132130774328"/>
    <n v="1.0829757097751"/>
    <n v="1.3879421430597401"/>
    <n v="0.18530983676752999"/>
    <n v="648.66480705510196"/>
    <n v="8110"/>
    <s v="Airports"/>
    <n v="8110"/>
    <s v="US Air Force                                  Brevard County"/>
    <s v="US Air Force"/>
    <m/>
    <m/>
    <m/>
    <n v="0"/>
    <n v="1"/>
    <n v="1.3879421430597401"/>
    <n v="0.18530983676752999"/>
    <n v="2341.8700415582098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31.424766466714"/>
    <n v="1.8993268788"/>
  </r>
  <r>
    <n v="820000"/>
    <n v="2400000"/>
    <n v="2400000"/>
    <x v="0"/>
    <x v="1"/>
    <s v="BR3-5, BR-7"/>
    <s v="62-304.520 (10), F.A.C."/>
    <n v="0.59"/>
    <n v="0.64"/>
    <s v="Natural Lands"/>
    <n v="0.61776345373694996"/>
    <n v="3266.1879148218"/>
    <n v="6.4543201182062102"/>
    <n v="0.87758134765721996"/>
    <n v="3.98724308774697"/>
    <n v="0.54213768426385001"/>
    <n v="2017.7315268142099"/>
    <n v="3100"/>
    <s v="Herbaceous Dry Prairie"/>
    <n v="3100"/>
    <s v="US Air Force                                  Brevard County"/>
    <s v="US Air Force"/>
    <m/>
    <m/>
    <s v="Natural Lands"/>
    <n v="0"/>
    <n v="1"/>
    <n v="3.98724308774697"/>
    <n v="0.54213768426385001"/>
    <n v="2017.731526814209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200.00000001117499"/>
    <n v="1.6364408166"/>
  </r>
  <r>
    <n v="820000"/>
    <n v="2400000"/>
    <n v="2400000"/>
    <x v="0"/>
    <x v="1"/>
    <s v="BR3-5, BR-7"/>
    <s v="62-304.520 (10), F.A.C."/>
    <n v="0.59"/>
    <n v="0.64"/>
    <s v="US Air Force"/>
    <n v="0.60517942477869002"/>
    <n v="3816.5834729234298"/>
    <n v="7.8142510357084696"/>
    <n v="1.1312400630936399"/>
    <n v="4.7290239468663797"/>
    <n v="0.68460321066962004"/>
    <n v="2309.7177907636801"/>
    <n v="1550"/>
    <s v="Other Light Industrial"/>
    <n v="1550"/>
    <s v="US Air Force                                  Brevard County"/>
    <s v="US Air Force"/>
    <m/>
    <m/>
    <m/>
    <n v="0"/>
    <n v="1"/>
    <n v="4.7290239468663797"/>
    <n v="0.68460321066962004"/>
    <n v="2309.717790763680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205.112440750133"/>
    <n v="1.8732504386"/>
  </r>
  <r>
    <n v="820000"/>
    <n v="2400000"/>
    <n v="2400000"/>
    <x v="0"/>
    <x v="1"/>
    <s v="BR3-5, BR-7"/>
    <s v="62-304.520 (10), F.A.C."/>
    <n v="0.59"/>
    <n v="0.64"/>
    <s v="US Air Force"/>
    <n v="1.2584028935240001E-2"/>
    <n v="3816.5834729234298"/>
    <n v="7.8142510357084696"/>
    <n v="1.1312400630936399"/>
    <n v="9.8334761140610003E-2"/>
    <n v="1.423555768667E-2"/>
    <n v="48.027996857042503"/>
    <n v="8110"/>
    <s v="Airports"/>
    <n v="8110"/>
    <s v="US Air Force                                  Brevard County"/>
    <s v="US Air Force"/>
    <m/>
    <m/>
    <m/>
    <n v="0"/>
    <n v="1"/>
    <n v="9.8334761140610003E-2"/>
    <n v="1.423555768667E-2"/>
    <n v="48.027996857042503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40.023392804097902"/>
    <n v="3.8952146700000002E-2"/>
  </r>
  <r>
    <n v="820000"/>
    <n v="2400000"/>
    <n v="2400000"/>
    <x v="0"/>
    <x v="1"/>
    <s v="BR3-5, BR-7"/>
    <s v="62-304.520 (10), F.A.C."/>
    <n v="0.59"/>
    <n v="0.64"/>
    <s v="US Air Force"/>
    <n v="0.10649982726057999"/>
    <n v="3784.15622514916"/>
    <n v="8.2677500347108008"/>
    <n v="1.0963575049399099"/>
    <n v="0.88051395053039005"/>
    <n v="0.11676188489194"/>
    <n v="403.01198430545298"/>
    <n v="1860"/>
    <s v="Community Recreational Facilities"/>
    <n v="1860"/>
    <s v="US Air Force                                  Brevard County"/>
    <s v="US Air Force"/>
    <m/>
    <m/>
    <m/>
    <n v="0"/>
    <n v="1"/>
    <n v="0.88051395053039005"/>
    <n v="0.11676188489194"/>
    <n v="1835.82812591167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95.9036885658047"/>
    <n v="1.4889116998"/>
  </r>
  <r>
    <n v="820000"/>
    <n v="2400000"/>
    <n v="2400000"/>
    <x v="0"/>
    <x v="1"/>
    <s v="BR3-5, BR-7"/>
    <s v="62-304.520 (10), F.A.C."/>
    <n v="0.59"/>
    <n v="0.64"/>
    <s v="Natural Lands"/>
    <n v="0.61776345373694996"/>
    <n v="3271.4232407598602"/>
    <n v="6.4645517730864004"/>
    <n v="0.87898964852519001"/>
    <n v="3.9935638302031999"/>
    <n v="0.54300768107194997"/>
    <n v="2020.96571984715"/>
    <n v="3100"/>
    <s v="Herbaceous Dry Prairie"/>
    <n v="3100"/>
    <s v="US Air Force                                  Brevard County"/>
    <s v="US Air Force"/>
    <m/>
    <m/>
    <s v="Natural Lands"/>
    <n v="0"/>
    <n v="1"/>
    <n v="3.9935638302031999"/>
    <n v="0.54300768107194997"/>
    <n v="2020.96571984715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200.00000001117499"/>
    <n v="1.6390638442000001"/>
  </r>
  <r>
    <n v="820000"/>
    <n v="2400000"/>
    <n v="2400000"/>
    <x v="0"/>
    <x v="1"/>
    <s v="BR3-5, BR-7"/>
    <s v="62-304.520 (10), F.A.C."/>
    <n v="0.59"/>
    <n v="0.64"/>
    <s v="US Air Force"/>
    <n v="0.61776345385202003"/>
    <n v="3816.2671300178599"/>
    <n v="7.8063717960639103"/>
    <n v="1.1320006899024699"/>
    <n v="4.8224912027894504"/>
    <n v="0.69930865595701996"/>
    <n v="2357.55036306177"/>
    <n v="1550"/>
    <s v="Other Light Industrial"/>
    <n v="1550"/>
    <s v="US Air Force                                  Brevard County"/>
    <s v="US Air Force"/>
    <m/>
    <m/>
    <m/>
    <n v="0"/>
    <n v="1"/>
    <n v="4.8224912027894504"/>
    <n v="0.69930865595701996"/>
    <n v="2357.55036306177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200.00000002980201"/>
    <n v="1.9120440901"/>
  </r>
  <r>
    <n v="820000"/>
    <n v="2400000"/>
    <n v="2400000"/>
    <x v="0"/>
    <x v="1"/>
    <s v="BR3-5, BR-7"/>
    <s v="62-304.520 (10), F.A.C."/>
    <n v="0.59"/>
    <n v="0.64"/>
    <s v="US Air Force"/>
    <n v="5.0766814583599997E-3"/>
    <n v="3790.8847259713998"/>
    <n v="8.1113213071389403"/>
    <n v="1.0829757096944099"/>
    <n v="4.1178594482770003E-2"/>
    <n v="5.4979227052600003E-3"/>
    <n v="19.245114199130501"/>
    <n v="8110"/>
    <s v="Airports"/>
    <n v="8110"/>
    <s v="US Air Force                                  Brevard County"/>
    <s v="US Air Force"/>
    <m/>
    <m/>
    <m/>
    <n v="0"/>
    <n v="1"/>
    <n v="4.1178594482770003E-2"/>
    <n v="5.4979227052600003E-3"/>
    <n v="2341.870041034760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25.226446006321599"/>
    <n v="1.8993268783999999"/>
  </r>
  <r>
    <n v="820000"/>
    <n v="2400000"/>
    <n v="2400000"/>
    <x v="0"/>
    <x v="1"/>
    <s v="BR3-5, BR-7"/>
    <s v="62-304.520 (10), F.A.C."/>
    <n v="0.59"/>
    <n v="0.64"/>
    <s v="US Air Force"/>
    <n v="0.30635130156601997"/>
    <n v="3854.7989290170699"/>
    <n v="12.1369215742534"/>
    <n v="1.5994774593252701"/>
    <n v="3.7181617212772902"/>
    <n v="0.49000200148980999"/>
    <n v="1180.92266917969"/>
    <n v="1400"/>
    <s v="Commercial and Services"/>
    <n v="1400"/>
    <s v="US Air Force                                  Brevard County"/>
    <s v="US Air Force"/>
    <m/>
    <m/>
    <m/>
    <n v="0"/>
    <n v="1"/>
    <n v="3.7181617212772902"/>
    <n v="0.49000200148980999"/>
    <n v="2381.3538986091198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49.55785411328901"/>
    <n v="1.9313494716999999"/>
  </r>
  <r>
    <n v="820000"/>
    <n v="2400000"/>
    <n v="2400000"/>
    <x v="0"/>
    <x v="1"/>
    <s v="BR3-5, BR-7"/>
    <s v="62-304.520 (10), F.A.C."/>
    <n v="0.59"/>
    <n v="0.64"/>
    <s v="US Air Force"/>
    <n v="0.16375093243689001"/>
    <n v="3799.5894655729999"/>
    <n v="8.1298468213020705"/>
    <n v="1.1487201486810199"/>
    <n v="1.3312699975573099"/>
    <n v="0.18810399545556"/>
    <n v="622.18631786497201"/>
    <n v="1550"/>
    <s v="Other Light Industrial"/>
    <n v="1550"/>
    <s v="US Air Force                                  Brevard County"/>
    <s v="US Air Force"/>
    <m/>
    <m/>
    <m/>
    <n v="0"/>
    <n v="1"/>
    <n v="1.3312699975573099"/>
    <n v="0.18810399545556"/>
    <n v="622.1863178649720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11.595115505995"/>
    <n v="0.50461177440000005"/>
  </r>
  <r>
    <n v="820000"/>
    <n v="2400000"/>
    <n v="2400000"/>
    <x v="0"/>
    <x v="1"/>
    <s v="BR3-5, BR-7"/>
    <s v="62-304.520 (10), F.A.C."/>
    <n v="0.59"/>
    <n v="0.64"/>
    <s v="US Air Force"/>
    <n v="4.7878521516489997E-2"/>
    <n v="3799.5894655729999"/>
    <n v="8.1298468213020705"/>
    <n v="1.1487201486810199"/>
    <n v="0.38924504595954001"/>
    <n v="5.4999022355049998E-2"/>
    <n v="181.91872598129601"/>
    <n v="1550"/>
    <s v="Other Light Industrial"/>
    <n v="1550"/>
    <s v="US Air Force                                  Brevard County"/>
    <s v="US Air Force"/>
    <m/>
    <m/>
    <m/>
    <n v="0"/>
    <n v="1"/>
    <n v="0.38924504595954001"/>
    <n v="5.4999022355049998E-2"/>
    <n v="181.9187259812950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77.568248577074996"/>
    <n v="0.14754154580000001"/>
  </r>
  <r>
    <n v="820000"/>
    <n v="2400000"/>
    <n v="2400000"/>
    <x v="0"/>
    <x v="1"/>
    <s v="BR3-5, BR-7"/>
    <s v="62-304.520 (10), F.A.C."/>
    <n v="0.59"/>
    <n v="0.64"/>
    <s v="US Air Force"/>
    <n v="0.37587517414343002"/>
    <n v="3799.5894655729999"/>
    <n v="8.1298468213020705"/>
    <n v="1.1487201486810199"/>
    <n v="3.0558075897163701"/>
    <n v="0.43177538592754999"/>
    <n v="1428.17135204581"/>
    <n v="1860"/>
    <s v="Community Recreational Facilities"/>
    <n v="1860"/>
    <s v="US Air Force                                  Brevard County"/>
    <s v="US Air Force"/>
    <m/>
    <m/>
    <m/>
    <n v="0"/>
    <n v="1"/>
    <n v="3.0558075897163701"/>
    <n v="0.43177538592754999"/>
    <n v="1428.1713520458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57.429503176721"/>
    <n v="1.1582898232000001"/>
  </r>
  <r>
    <n v="820000"/>
    <n v="2400000"/>
    <n v="2400000"/>
    <x v="0"/>
    <x v="1"/>
    <s v="BR3-5, BR-7"/>
    <s v="62-304.520 (10), F.A.C."/>
    <n v="0.59"/>
    <n v="0.64"/>
    <s v="US Air Force"/>
    <n v="3.0258825525059999E-2"/>
    <n v="3799.5894655729999"/>
    <n v="8.1298468213020705"/>
    <n v="1.1487201486810199"/>
    <n v="0.24599961651124999"/>
    <n v="3.4758922556060001E-2"/>
    <n v="114.971114705633"/>
    <n v="1300"/>
    <s v="Residential, High Density"/>
    <n v="1300"/>
    <s v="US Air Force                                  Brevard County"/>
    <s v="US Air Force"/>
    <m/>
    <m/>
    <m/>
    <n v="0"/>
    <n v="1"/>
    <n v="0.24599961651124999"/>
    <n v="3.4758922556060001E-2"/>
    <n v="114.971114705633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45.949487559632601"/>
    <n v="9.3245024100000004E-2"/>
  </r>
  <r>
    <n v="820000"/>
    <n v="2400000"/>
    <n v="2400000"/>
    <x v="0"/>
    <x v="1"/>
    <s v="BR3-5, BR-7"/>
    <s v="62-304.520 (10), F.A.C."/>
    <n v="0.59"/>
    <n v="0.64"/>
    <s v="US Air Force"/>
    <n v="0.61776345375996"/>
    <n v="3817.2325924324"/>
    <n v="7.8083078750046004"/>
    <n v="1.13227540669257"/>
    <n v="4.8236872408839897"/>
    <n v="0.69947836584586998"/>
    <n v="2358.1467901061501"/>
    <n v="1550"/>
    <s v="Other Light Industrial"/>
    <n v="1550"/>
    <s v="US Air Force                                  Brevard County"/>
    <s v="US Air Force"/>
    <m/>
    <m/>
    <m/>
    <n v="0"/>
    <n v="1"/>
    <n v="4.8236872408839897"/>
    <n v="0.69947836584586998"/>
    <n v="2358.146790106150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200.00000001490099"/>
    <n v="1.9125278103000001"/>
  </r>
  <r>
    <n v="820000"/>
    <n v="2400000"/>
    <n v="2400000"/>
    <x v="0"/>
    <x v="1"/>
    <s v="BR3-5, BR-7"/>
    <s v="62-304.520 (10), F.A.C."/>
    <n v="0.59"/>
    <n v="0.64"/>
    <s v="US Air Force"/>
    <n v="0.48448514177001001"/>
    <n v="3815.6748812988299"/>
    <n v="7.8820152037535403"/>
    <n v="1.12282567406974"/>
    <n v="3.8187192534239598"/>
    <n v="0.54399235588468997"/>
    <n v="1848.6377858143501"/>
    <n v="1550"/>
    <s v="Other Light Industrial"/>
    <n v="1550"/>
    <s v="US Air Force                                  Brevard County"/>
    <s v="US Air Force"/>
    <m/>
    <m/>
    <m/>
    <n v="0"/>
    <n v="1"/>
    <n v="3.8187192534239598"/>
    <n v="0.54399235588468997"/>
    <n v="1848.637785814350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81.865069747794"/>
    <n v="1.4993007184"/>
  </r>
  <r>
    <n v="820000"/>
    <n v="2400000"/>
    <n v="2400000"/>
    <x v="0"/>
    <x v="1"/>
    <s v="BR3-5, BR-7"/>
    <s v="62-304.520 (10), F.A.C."/>
    <n v="0.59"/>
    <n v="0.64"/>
    <s v="US Air Force"/>
    <n v="0.13327831192091"/>
    <n v="3815.6748812988299"/>
    <n v="7.8820152037535403"/>
    <n v="1.12282567406974"/>
    <n v="1.05050168089122"/>
    <n v="0.14964831042147"/>
    <n v="508.54670701852598"/>
    <n v="8110"/>
    <s v="Airports"/>
    <n v="8110"/>
    <s v="US Air Force                                  Brevard County"/>
    <s v="US Air Force"/>
    <m/>
    <m/>
    <m/>
    <n v="0"/>
    <n v="1"/>
    <n v="1.05050168089122"/>
    <n v="0.14964831042147"/>
    <n v="508.54670701852598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25.015131839443"/>
    <n v="0.41244663990000002"/>
  </r>
  <r>
    <n v="820000"/>
    <n v="2400000"/>
    <n v="2400000"/>
    <x v="0"/>
    <x v="1"/>
    <s v="BR3-5, BR-7"/>
    <s v="62-304.520 (10), F.A.C."/>
    <n v="0.59"/>
    <n v="0.64"/>
    <s v="US Air Force"/>
    <n v="0.38419798657928"/>
    <n v="3671.5788242263902"/>
    <n v="9.9124924962687295"/>
    <n v="1.31794702280319"/>
    <n v="3.8083596590487301"/>
    <n v="0.50635259257915"/>
    <n v="1410.6131918349199"/>
    <n v="1400"/>
    <s v="Commercial and Services"/>
    <n v="1400"/>
    <s v="US Air Force                                  Brevard County"/>
    <s v="US Air Force"/>
    <m/>
    <m/>
    <m/>
    <n v="0"/>
    <n v="1"/>
    <n v="3.8083596590487301"/>
    <n v="0.50635259257915"/>
    <n v="1410.613191834919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64.85064458283699"/>
    <n v="1.1440496283999999"/>
  </r>
  <r>
    <n v="820000"/>
    <n v="2400000"/>
    <n v="2400000"/>
    <x v="0"/>
    <x v="1"/>
    <s v="BR3-5, BR-7"/>
    <s v="62-304.520 (10), F.A.C."/>
    <n v="0.59"/>
    <n v="0.64"/>
    <s v="Natural Lands"/>
    <n v="0.20895019991746"/>
    <n v="3671.5788242263902"/>
    <n v="9.9124924962687295"/>
    <n v="1.31794702280319"/>
    <n v="2.0712172887757001"/>
    <n v="0.27538529389534999"/>
    <n v="767.17712933482903"/>
    <n v="3100"/>
    <s v="Herbaceous Dry Prairie"/>
    <n v="3100"/>
    <s v="US Air Force                                  Brevard County"/>
    <s v="US Air Force"/>
    <m/>
    <m/>
    <s v="Natural Lands"/>
    <n v="0"/>
    <n v="1"/>
    <n v="2.0712172887757001"/>
    <n v="0.27538529389534999"/>
    <n v="767.17712933482903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31.04457588370499"/>
    <n v="0.62220367340000005"/>
  </r>
  <r>
    <n v="820000"/>
    <n v="2400000"/>
    <n v="2400000"/>
    <x v="0"/>
    <x v="1"/>
    <s v="BR3-5, BR-7"/>
    <s v="62-304.520 (10), F.A.C."/>
    <n v="0.59"/>
    <n v="0.64"/>
    <s v="US Air Force"/>
    <n v="0.61776345366790997"/>
    <n v="3861.1173842007802"/>
    <n v="12.049750707014301"/>
    <n v="1.5890243404415301"/>
    <n v="7.4438956126025797"/>
    <n v="0.98164116451353001"/>
    <n v="2385.25721028109"/>
    <n v="1400"/>
    <s v="Commercial and Services"/>
    <n v="1400"/>
    <s v="US Air Force                                  Brevard County"/>
    <s v="US Air Force"/>
    <m/>
    <m/>
    <m/>
    <n v="0"/>
    <n v="1"/>
    <n v="7.4438956126025797"/>
    <n v="0.98164116451353001"/>
    <n v="2385.2572102810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200"/>
    <n v="1.9345151746"/>
  </r>
  <r>
    <n v="820000"/>
    <n v="2400000"/>
    <n v="2400000"/>
    <x v="0"/>
    <x v="1"/>
    <s v="BR3-5, BR-7"/>
    <s v="62-304.520 (10), F.A.C."/>
    <n v="0.59"/>
    <n v="0.64"/>
    <s v="US Air Force"/>
    <n v="0.61716160061855996"/>
    <n v="3822.4930631070201"/>
    <n v="7.8192439931699802"/>
    <n v="1.13374363302126"/>
    <n v="4.8257371384518697"/>
    <n v="0.69970303524650002"/>
    <n v="2359.0959371804802"/>
    <n v="1550"/>
    <s v="Other Light Industrial"/>
    <n v="1550"/>
    <s v="US Air Force                                  Brevard County"/>
    <s v="US Air Force"/>
    <m/>
    <m/>
    <m/>
    <n v="0"/>
    <n v="1"/>
    <n v="4.8257371384518697"/>
    <n v="0.69970303524650002"/>
    <n v="2359.0959371804802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98.89159659857501"/>
    <n v="1.9132975970999999"/>
  </r>
  <r>
    <n v="820000"/>
    <n v="2400000"/>
    <n v="2400000"/>
    <x v="0"/>
    <x v="1"/>
    <s v="BR3-5, BR-7"/>
    <s v="62-304.520 (10), F.A.C."/>
    <n v="0.59"/>
    <n v="0.64"/>
    <s v="US Air Force"/>
    <n v="6.0185314139999996E-4"/>
    <n v="3822.4930631070201"/>
    <n v="7.8192439931699802"/>
    <n v="1.13374363302126"/>
    <n v="4.7060365606899999E-3"/>
    <n v="6.8234716708000004E-4"/>
    <n v="2.30057945802595"/>
    <n v="8110"/>
    <s v="Airports"/>
    <n v="8110"/>
    <s v="US Air Force                                  Brevard County"/>
    <s v="US Air Force"/>
    <m/>
    <m/>
    <m/>
    <n v="0"/>
    <n v="1"/>
    <n v="4.7060365606899999E-3"/>
    <n v="6.8234716708000004E-4"/>
    <n v="2.3005794580276202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8.7896273676557009"/>
    <n v="1.865839E-3"/>
  </r>
  <r>
    <n v="820000"/>
    <n v="2400000"/>
    <n v="2400000"/>
    <x v="0"/>
    <x v="1"/>
    <s v="BR3-5, BR-7"/>
    <s v="62-304.520 (10), F.A.C."/>
    <n v="0.59"/>
    <n v="0.64"/>
    <s v="US Air Force"/>
    <n v="0.61776345378298003"/>
    <n v="3788.6757801710301"/>
    <n v="8.1068164504261802"/>
    <n v="1.0823645136965201"/>
    <n v="5.0080949295999604"/>
    <n v="0.66864524023329996"/>
    <n v="2340.5054352223801"/>
    <n v="8110"/>
    <s v="Airports"/>
    <n v="8110"/>
    <s v="US Air Force                                  Brevard County"/>
    <s v="US Air Force"/>
    <m/>
    <m/>
    <m/>
    <n v="0"/>
    <n v="1"/>
    <n v="5.0080949295999604"/>
    <n v="0.66864524023329996"/>
    <n v="2340.505435222380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200.000000018626"/>
    <n v="1.8982201421"/>
  </r>
  <r>
    <n v="820000"/>
    <n v="2400000"/>
    <n v="2400000"/>
    <x v="0"/>
    <x v="1"/>
    <s v="BR3-5, BR-7"/>
    <s v="62-304.520 (10), F.A.C."/>
    <n v="0.59"/>
    <n v="0.64"/>
    <s v="Natural Lands"/>
    <n v="4.8540861107480002E-2"/>
    <n v="3459.9494366897202"/>
    <n v="8.1179990164288096"/>
    <n v="1.08968530427511"/>
    <n v="0.39405466272713002"/>
    <n v="5.2894263005680002E-2"/>
    <n v="167.948925045262"/>
    <n v="3100"/>
    <s v="Herbaceous Dry Prairie"/>
    <n v="3100"/>
    <s v="US Air Force                                  Brevard County"/>
    <s v="US Air Force"/>
    <m/>
    <m/>
    <s v="Natural Lands"/>
    <n v="0"/>
    <n v="1"/>
    <n v="0.39405466272713002"/>
    <n v="5.2894263005680002E-2"/>
    <n v="167.948925045263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59.386144272205897"/>
    <n v="0.13621161800000001"/>
  </r>
  <r>
    <n v="820000"/>
    <n v="2400000"/>
    <n v="2400000"/>
    <x v="0"/>
    <x v="1"/>
    <s v="BR3-5, BR-7"/>
    <s v="62-304.520 (10), F.A.C."/>
    <n v="0.59"/>
    <n v="0.64"/>
    <s v="Natural Lands"/>
    <n v="0.38191381774540001"/>
    <n v="3459.9494366897202"/>
    <n v="8.1179990164288096"/>
    <n v="1.08968530427511"/>
    <n v="3.10037599681778"/>
    <n v="0.41616587469677002"/>
    <n v="1321.4024985722299"/>
    <n v="3100"/>
    <s v="Herbaceous Dry Prairie"/>
    <n v="3100"/>
    <s v="US Air Force                                  Brevard County"/>
    <s v="US Air Force"/>
    <m/>
    <m/>
    <s v="Natural Lands"/>
    <n v="0"/>
    <n v="1"/>
    <n v="3.10037599681778"/>
    <n v="0.41616587469677002"/>
    <n v="1321.402498572229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79.72933179212299"/>
    <n v="1.0716970791"/>
  </r>
  <r>
    <n v="820000"/>
    <n v="2400000"/>
    <n v="2400000"/>
    <x v="0"/>
    <x v="1"/>
    <s v="BR3-5, BR-7"/>
    <s v="62-304.520 (10), F.A.C."/>
    <n v="0.59"/>
    <n v="0.64"/>
    <s v="US Air Force"/>
    <n v="1.8234131926989999E-2"/>
    <n v="3459.9494366897202"/>
    <n v="8.1179990164288096"/>
    <n v="1.08968530427511"/>
    <n v="0.14802466504879999"/>
    <n v="1.9869465597060001E-2"/>
    <n v="63.089174489342703"/>
    <n v="1400"/>
    <s v="Commercial and Services"/>
    <n v="1400"/>
    <s v="US Air Force                                  Brevard County"/>
    <s v="US Air Force"/>
    <m/>
    <m/>
    <m/>
    <n v="0"/>
    <n v="1"/>
    <n v="0.14802466504879999"/>
    <n v="1.9869465597060001E-2"/>
    <n v="63.08917448934170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49.041774884199903"/>
    <n v="5.1167213699999999E-2"/>
  </r>
  <r>
    <n v="820000"/>
    <n v="2400000"/>
    <n v="2400000"/>
    <x v="0"/>
    <x v="1"/>
    <s v="BR3-5, BR-7"/>
    <s v="62-304.520 (10), F.A.C."/>
    <n v="0.59"/>
    <n v="0.64"/>
    <s v="US Air Force"/>
    <n v="0.16907464288801999"/>
    <n v="3459.9494366897202"/>
    <n v="8.1179990164288096"/>
    <n v="1.08968530427511"/>
    <n v="1.37254778466807"/>
    <n v="0.18423815368064"/>
    <n v="584.98971541895105"/>
    <n v="1400"/>
    <s v="Commercial and Services"/>
    <n v="1400"/>
    <s v="US Air Force                                  Brevard County"/>
    <s v="US Air Force"/>
    <m/>
    <m/>
    <m/>
    <n v="0"/>
    <n v="1"/>
    <n v="1.37254778466807"/>
    <n v="0.18423815368064"/>
    <n v="584.98971541895105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24.87610850294"/>
    <n v="0.4744442136"/>
  </r>
  <r>
    <n v="820000"/>
    <n v="2400000"/>
    <n v="2400000"/>
    <x v="0"/>
    <x v="1"/>
    <s v="BR3-5, BR-7"/>
    <s v="62-304.520 (10), F.A.C."/>
    <n v="0.59"/>
    <n v="0.64"/>
    <s v="Natural Lands"/>
    <n v="0.41640710757709998"/>
    <n v="3454.2636003111202"/>
    <n v="7.58344999047827"/>
    <n v="1.0205152470924299"/>
    <n v="3.15780247599068"/>
    <n v="0.42494980228008999"/>
    <n v="1438.3799146144299"/>
    <n v="3100"/>
    <s v="Herbaceous Dry Prairie"/>
    <n v="3100"/>
    <s v="US Air Force                                  Brevard County"/>
    <s v="US Air Force"/>
    <m/>
    <m/>
    <s v="Natural Lands"/>
    <n v="0"/>
    <n v="1"/>
    <n v="3.15780247599068"/>
    <n v="0.42494980228008999"/>
    <n v="1438.379914614429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66.42314202888099"/>
    <n v="1.1665692738"/>
  </r>
  <r>
    <n v="820000"/>
    <n v="2400000"/>
    <n v="2400000"/>
    <x v="0"/>
    <x v="1"/>
    <s v="BR3-5, BR-7"/>
    <s v="62-304.520 (10), F.A.C."/>
    <n v="0.59"/>
    <n v="0.64"/>
    <s v="US Air Force"/>
    <n v="9.5205957940030006E-2"/>
    <n v="3454.2636003111202"/>
    <n v="7.58344999047827"/>
    <n v="1.0205152470924299"/>
    <n v="0.72198962083380003"/>
    <n v="9.7159131691839998E-2"/>
    <n v="328.86647504500002"/>
    <n v="1400"/>
    <s v="Commercial and Services"/>
    <n v="1400"/>
    <s v="US Air Force                                  Brevard County"/>
    <s v="US Air Force"/>
    <m/>
    <m/>
    <m/>
    <n v="0"/>
    <n v="1"/>
    <n v="0.72198962083380003"/>
    <n v="9.7159131691839998E-2"/>
    <n v="328.86647504500098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10.047006491093"/>
    <n v="0.26672057989999998"/>
  </r>
  <r>
    <n v="820000"/>
    <n v="2400000"/>
    <n v="2400000"/>
    <x v="0"/>
    <x v="1"/>
    <s v="BR3-5, BR-7"/>
    <s v="62-304.520 (10), F.A.C."/>
    <n v="0.59"/>
    <n v="0.64"/>
    <s v="US Air Force"/>
    <n v="6.5502757611429999E-2"/>
    <n v="3812.3170638076199"/>
    <n v="8.6043083564596401"/>
    <n v="1.1554876405713099"/>
    <n v="0.56360592468716997"/>
    <n v="7.5687626843340003E-2"/>
    <n v="249.71728056850901"/>
    <n v="1400"/>
    <s v="Commercial and Services"/>
    <n v="1400"/>
    <s v="US Air Force                                  Brevard County"/>
    <s v="US Air Force"/>
    <m/>
    <m/>
    <m/>
    <n v="0"/>
    <n v="1"/>
    <n v="0.56360592468716997"/>
    <n v="7.5687626843340003E-2"/>
    <n v="249.7172805685090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92.492567780988495"/>
    <n v="0.2025282081"/>
  </r>
  <r>
    <n v="820000"/>
    <n v="2400000"/>
    <n v="2400000"/>
    <x v="0"/>
    <x v="1"/>
    <s v="BR3-5, BR-7"/>
    <s v="62-304.520 (10), F.A.C."/>
    <n v="0.59"/>
    <n v="0.64"/>
    <s v="US Air Force"/>
    <n v="1.255817464949E-2"/>
    <n v="3812.3170638076199"/>
    <n v="8.6043083564596401"/>
    <n v="1.1554876405713099"/>
    <n v="0.10805440707851"/>
    <n v="1.4510815595619999E-2"/>
    <n v="47.875743506538498"/>
    <n v="1400"/>
    <s v="Commercial and Services"/>
    <n v="1400"/>
    <s v="US Air Force                                  Brevard County"/>
    <s v="US Air Force"/>
    <m/>
    <m/>
    <m/>
    <n v="0"/>
    <n v="1"/>
    <n v="0.10805440707851"/>
    <n v="1.4510815595619999E-2"/>
    <n v="184.0044363426370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31.576752368667201"/>
    <n v="0.14923311950000001"/>
  </r>
  <r>
    <n v="820000"/>
    <n v="2400000"/>
    <n v="2400000"/>
    <x v="0"/>
    <x v="1"/>
    <s v="BR3-5, BR-7"/>
    <s v="62-304.520 (10), F.A.C."/>
    <n v="0.59"/>
    <n v="0.64"/>
    <s v="US Air Force"/>
    <n v="0.17357622109713999"/>
    <n v="3812.3170638076199"/>
    <n v="8.6043083564596401"/>
    <n v="1.1554876405713099"/>
    <n v="1.49350332966886"/>
    <n v="0.20056517817482"/>
    <n v="661.727589559899"/>
    <n v="1860"/>
    <s v="Community Recreational Facilities"/>
    <n v="1860"/>
    <s v="US Air Force                                  Brevard County"/>
    <s v="US Air Force"/>
    <m/>
    <m/>
    <m/>
    <n v="0"/>
    <n v="1"/>
    <n v="1.49350332966886"/>
    <n v="0.20056517817482"/>
    <n v="1921.388439430169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231.25546452822999"/>
    <n v="1.5583036816"/>
  </r>
  <r>
    <n v="820000"/>
    <n v="2400000"/>
    <n v="2400000"/>
    <x v="0"/>
    <x v="1"/>
    <s v="BR3-5, BR-7"/>
    <s v="62-304.520 (10), F.A.C."/>
    <n v="0.59"/>
    <n v="0.64"/>
    <s v="US Air Force"/>
    <n v="0.25874792731162999"/>
    <n v="3822.5239899736798"/>
    <n v="7.8189592457089798"/>
    <n v="1.1337931587000101"/>
    <n v="2.02313949856137"/>
    <n v="0.29336662981374001"/>
    <n v="989.070159504706"/>
    <n v="1460"/>
    <s v="Oil and Gas Storage(except industrial use or manufacturing)"/>
    <n v="1460"/>
    <s v="US Air Force                                  Brevard County"/>
    <s v="US Air Force"/>
    <m/>
    <m/>
    <m/>
    <n v="0"/>
    <n v="1"/>
    <n v="2.02313949856137"/>
    <n v="0.29336662981374001"/>
    <n v="2361.4156222144402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45.206433014504"/>
    <n v="1.9151789312"/>
  </r>
  <r>
    <n v="820000"/>
    <n v="2400000"/>
    <n v="2400000"/>
    <x v="0"/>
    <x v="1"/>
    <s v="BR3-5, BR-7"/>
    <s v="62-304.520 (10), F.A.C."/>
    <n v="0.59"/>
    <n v="0.64"/>
    <s v="US Air Force"/>
    <n v="0.23325407740362999"/>
    <n v="3797.3967133559499"/>
    <n v="7.9899018849253904"/>
    <n v="1.10063937528486"/>
    <n v="1.86367719271382"/>
    <n v="0.25672862203618002"/>
    <n v="885.75826690943097"/>
    <n v="1550"/>
    <s v="Other Light Industrial"/>
    <n v="1550"/>
    <s v="US Air Force                                  Brevard County"/>
    <s v="US Air Force"/>
    <m/>
    <m/>
    <m/>
    <n v="0"/>
    <n v="1"/>
    <n v="1.86367719271382"/>
    <n v="0.25672862203618002"/>
    <n v="885.75826690943097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46.608292081813"/>
    <n v="0.71837653440000004"/>
  </r>
  <r>
    <n v="820000"/>
    <n v="2400000"/>
    <n v="2400000"/>
    <x v="0"/>
    <x v="1"/>
    <s v="BR3-5, BR-7"/>
    <s v="62-304.520 (10), F.A.C."/>
    <n v="0.59"/>
    <n v="0.64"/>
    <s v="US Air Force"/>
    <n v="0.38450937637934002"/>
    <n v="3797.3967133559499"/>
    <n v="7.9899018849253904"/>
    <n v="1.10063937528486"/>
    <n v="3.0721921911048402"/>
    <n v="0.42320615980934001"/>
    <n v="1460.1346421174801"/>
    <n v="8110"/>
    <s v="Airports"/>
    <n v="8110"/>
    <s v="US Air Force                                  Brevard County"/>
    <s v="US Air Force"/>
    <m/>
    <m/>
    <m/>
    <n v="0"/>
    <n v="1"/>
    <n v="3.0721921911048402"/>
    <n v="0.42320615980934001"/>
    <n v="1460.134642117480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97.87977307797499"/>
    <n v="1.1842130105999999"/>
  </r>
  <r>
    <n v="820000"/>
    <n v="2400000"/>
    <n v="2400000"/>
    <x v="0"/>
    <x v="1"/>
    <s v="BR3-5, BR-7"/>
    <s v="62-304.520 (10), F.A.C."/>
    <n v="0.59"/>
    <n v="0.64"/>
    <s v="Natural Lands"/>
    <n v="0.34801529306760998"/>
    <n v="3270.9759226505298"/>
    <n v="6.4644441402564201"/>
    <n v="0.87894693534273005"/>
    <n v="2.24972542199054"/>
    <n v="0.30588697529418002"/>
    <n v="1138.3496443383201"/>
    <n v="3100"/>
    <s v="Herbaceous Dry Prairie"/>
    <n v="3100"/>
    <s v="US Air Force                                  Brevard County"/>
    <s v="US Air Force"/>
    <m/>
    <m/>
    <s v="Natural Lands"/>
    <n v="0"/>
    <n v="1"/>
    <n v="2.24972542199054"/>
    <n v="0.30588697529418002"/>
    <n v="1138.349644338320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49.764011856086"/>
    <n v="0.92323572129999998"/>
  </r>
  <r>
    <n v="820000"/>
    <n v="2400000"/>
    <n v="2400000"/>
    <x v="0"/>
    <x v="1"/>
    <s v="BR3-5, BR-7"/>
    <s v="62-304.520 (10), F.A.C."/>
    <n v="0.59"/>
    <n v="0.64"/>
    <s v="Natural Lands"/>
    <n v="6.4797332270599998E-3"/>
    <n v="3270.9759226505298"/>
    <n v="6.4644441402564201"/>
    <n v="0.87894693534273005"/>
    <n v="4.1887873490129998E-2"/>
    <n v="5.6953416617599997E-3"/>
    <n v="21.195051370934799"/>
    <n v="3100"/>
    <s v="Herbaceous Dry Prairie"/>
    <n v="3100"/>
    <s v="US Air Force                                  Brevard County"/>
    <s v="US Air Force"/>
    <m/>
    <m/>
    <s v="Natural Lands"/>
    <n v="0"/>
    <n v="1"/>
    <n v="4.1887873490129998E-2"/>
    <n v="5.6953416617599997E-3"/>
    <n v="21.19505137093580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28.685475516193499"/>
    <n v="1.7189822699999999E-2"/>
  </r>
  <r>
    <n v="820000"/>
    <n v="2400000"/>
    <n v="2400000"/>
    <x v="0"/>
    <x v="1"/>
    <s v="BR3-5, BR-7"/>
    <s v="62-304.520 (10), F.A.C."/>
    <n v="0.59"/>
    <n v="0.64"/>
    <s v="US Air Force"/>
    <n v="7.4726739506000004E-4"/>
    <n v="3270.9759226505298"/>
    <n v="6.4644441402564201"/>
    <n v="0.87894693534273005"/>
    <n v="4.8306683332299998E-3"/>
    <n v="6.5680838676999997E-4"/>
    <n v="2.4442936570426701"/>
    <n v="8110"/>
    <s v="Airports"/>
    <n v="8110"/>
    <s v="US Air Force                                  Brevard County"/>
    <s v="US Air Force"/>
    <m/>
    <m/>
    <m/>
    <n v="0"/>
    <n v="1"/>
    <n v="4.8306683332299998E-3"/>
    <n v="6.5680838676999997E-4"/>
    <n v="2.444293657041300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9.7796916141951193"/>
    <n v="1.9823954999999998E-3"/>
  </r>
  <r>
    <n v="820000"/>
    <n v="2400000"/>
    <n v="2400000"/>
    <x v="0"/>
    <x v="1"/>
    <s v="BR3-5, BR-7"/>
    <s v="62-304.520 (10), F.A.C."/>
    <n v="0.59"/>
    <n v="0.64"/>
    <s v="Natural Lands"/>
    <n v="0.26252116013926002"/>
    <n v="3270.9759226505298"/>
    <n v="6.4644441402564201"/>
    <n v="0.87894693534273005"/>
    <n v="1.6970533753555801"/>
    <n v="0.23074216916702001"/>
    <n v="858.70039400181804"/>
    <n v="3100"/>
    <s v="Herbaceous Dry Prairie"/>
    <n v="3100"/>
    <s v="US Air Force                                  Brevard County"/>
    <s v="US Air Force"/>
    <m/>
    <m/>
    <s v="Natural Lands"/>
    <n v="0"/>
    <n v="1"/>
    <n v="1.6970533753555801"/>
    <n v="0.23074216916702001"/>
    <n v="858.70039400181804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48.72415296441301"/>
    <n v="0.69643178750000001"/>
  </r>
  <r>
    <n v="820000"/>
    <n v="2400000"/>
    <n v="2400000"/>
    <x v="0"/>
    <x v="1"/>
    <s v="BR3-5, BR-7"/>
    <s v="62-304.520 (10), F.A.C."/>
    <n v="0.59"/>
    <n v="0.64"/>
    <s v="Natural Lands"/>
    <n v="0.61776345387502996"/>
    <n v="3269.97014120212"/>
    <n v="6.4617383099658596"/>
    <n v="0.87859838545613"/>
    <n v="3.9918257764011398"/>
    <n v="0.54276597316841002"/>
    <n v="2020.0680484972499"/>
    <n v="3100"/>
    <s v="Herbaceous Dry Prairie"/>
    <n v="3100"/>
    <s v="US Air Force                                  Brevard County"/>
    <s v="US Air Force"/>
    <m/>
    <m/>
    <s v="Natural Lands"/>
    <n v="0"/>
    <n v="1"/>
    <n v="3.9918257764011398"/>
    <n v="0.54276597316841002"/>
    <n v="2020.068048497249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200.00000003352699"/>
    <n v="1.6383358057999999"/>
  </r>
  <r>
    <n v="820000"/>
    <n v="2400000"/>
    <n v="2400000"/>
    <x v="0"/>
    <x v="1"/>
    <s v="BR3-5, BR-7"/>
    <s v="62-304.520 (10), F.A.C."/>
    <n v="0.59"/>
    <n v="0.64"/>
    <s v="Natural Lands"/>
    <n v="3.2823960767129998E-2"/>
    <n v="3680.6979813859298"/>
    <n v="7.7653934506700804"/>
    <n v="1.04005603767204"/>
    <n v="0.25489096996616001"/>
    <n v="3.413875857616E-2"/>
    <n v="120.815086136684"/>
    <n v="3100"/>
    <s v="Herbaceous Dry Prairie"/>
    <n v="3100"/>
    <s v="US Air Force                                  Brevard County"/>
    <s v="US Air Force"/>
    <m/>
    <m/>
    <s v="Natural Lands"/>
    <n v="0"/>
    <n v="1"/>
    <n v="0.25489096996616001"/>
    <n v="3.413875857616E-2"/>
    <n v="120.815086136684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61.437789897716002"/>
    <n v="9.7984660299999998E-2"/>
  </r>
  <r>
    <n v="820000"/>
    <n v="2400000"/>
    <n v="2400000"/>
    <x v="0"/>
    <x v="1"/>
    <s v="BR3-5, BR-7"/>
    <s v="62-304.520 (10), F.A.C."/>
    <n v="0.59"/>
    <n v="0.64"/>
    <s v="US Air Force"/>
    <n v="9.8984483535700003E-3"/>
    <n v="3680.6979813859298"/>
    <n v="7.7653934506700804"/>
    <n v="1.04005603767204"/>
    <n v="7.6865346016619998E-2"/>
    <n v="1.029494097371E-2"/>
    <n v="36.433198873845399"/>
    <n v="8110"/>
    <s v="Airports"/>
    <n v="8110"/>
    <s v="US Air Force                                  Brevard County"/>
    <s v="US Air Force"/>
    <m/>
    <m/>
    <m/>
    <n v="0"/>
    <n v="1"/>
    <n v="7.6865346016619998E-2"/>
    <n v="1.029494097371E-2"/>
    <n v="1805.3422108057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08.741708105755"/>
    <n v="1.4641867078999999"/>
  </r>
  <r>
    <n v="820000"/>
    <n v="2400000"/>
    <n v="2400000"/>
    <x v="0"/>
    <x v="1"/>
    <s v="BR3-5, BR-7"/>
    <s v="62-304.520 (10), F.A.C."/>
    <n v="0.59"/>
    <n v="0.64"/>
    <s v="Natural Lands"/>
    <n v="9.4450401110729998E-2"/>
    <n v="3680.6979813859298"/>
    <n v="7.7653934506700804"/>
    <n v="1.04005603767204"/>
    <n v="0.73344452619844003"/>
    <n v="9.823370993576E-2"/>
    <n v="347.64340070936299"/>
    <n v="3100"/>
    <s v="Herbaceous Dry Prairie"/>
    <n v="3100"/>
    <s v="US Air Force                                  Brevard County"/>
    <s v="US Air Force"/>
    <m/>
    <m/>
    <s v="Natural Lands"/>
    <n v="0"/>
    <n v="1"/>
    <n v="0.73344452619844003"/>
    <n v="9.823370993576E-2"/>
    <n v="347.6434007093629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82.832388241553204"/>
    <n v="0.2819492301"/>
  </r>
  <r>
    <n v="820000"/>
    <n v="2400000"/>
    <n v="2400000"/>
    <x v="0"/>
    <x v="1"/>
    <s v="BR3-5, BR-7"/>
    <s v="62-304.520 (10), F.A.C."/>
    <n v="0.59"/>
    <n v="0.64"/>
    <s v="US Air Force"/>
    <n v="1.8263454226400001E-2"/>
    <n v="3790.8847268187301"/>
    <n v="8.1113213089519594"/>
    <n v="1.0829757099364701"/>
    <n v="0.14814074544169001"/>
    <n v="1.9778877306729999E-2"/>
    <n v="69.234649685824195"/>
    <n v="8110"/>
    <s v="Airports"/>
    <n v="8110"/>
    <s v="US Air Force                                  Brevard County"/>
    <s v="US Air Force"/>
    <m/>
    <m/>
    <m/>
    <n v="0"/>
    <n v="1"/>
    <n v="0.14814074544169001"/>
    <n v="1.9778877306729999E-2"/>
    <n v="80.129756873036797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48.000630749525897"/>
    <n v="6.4987637400000006E-2"/>
  </r>
  <r>
    <n v="820000"/>
    <n v="2400000"/>
    <n v="2400000"/>
    <x v="0"/>
    <x v="1"/>
    <s v="BR3-5, BR-7"/>
    <s v="62-304.520 (10), F.A.C."/>
    <n v="0.59"/>
    <n v="0.64"/>
    <s v="US Air Force"/>
    <n v="3.2088723088940001E-2"/>
    <n v="3790.8847268187301"/>
    <n v="8.1113213089519594"/>
    <n v="1.0829757099364701"/>
    <n v="0.26028194336844002"/>
    <n v="3.4751307668199997E-2"/>
    <n v="121.644650261008"/>
    <n v="8110"/>
    <s v="Airports"/>
    <n v="8110"/>
    <s v="US Air Force                                  Brevard County"/>
    <s v="US Air Force"/>
    <m/>
    <m/>
    <m/>
    <n v="0"/>
    <n v="1"/>
    <n v="0.26028194336844002"/>
    <n v="3.4751307668199997E-2"/>
    <n v="2261.740283463790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46.850301499523603"/>
    <n v="1.8343392404000001"/>
  </r>
  <r>
    <n v="820000"/>
    <n v="2400000"/>
    <n v="2400000"/>
    <x v="0"/>
    <x v="1"/>
    <s v="BR3-5, BR-7"/>
    <s v="62-304.520 (10), F.A.C."/>
    <n v="0.59"/>
    <n v="0.64"/>
    <s v="US Air Force"/>
    <n v="0.30101741347839001"/>
    <n v="3564.2872774338002"/>
    <n v="9.2932347371745792"/>
    <n v="1.22172048764789"/>
    <n v="2.7974254834318502"/>
    <n v="0.36775914118532999"/>
    <n v="1072.91253714707"/>
    <n v="1400"/>
    <s v="Commercial and Services"/>
    <n v="1400"/>
    <s v="US Air Force                                  Brevard County"/>
    <s v="US Air Force"/>
    <m/>
    <m/>
    <m/>
    <n v="0"/>
    <n v="1"/>
    <n v="2.7974254834318502"/>
    <n v="0.36775914118532999"/>
    <n v="1072.91253714707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215.351970668805"/>
    <n v="0.8701642637"/>
  </r>
  <r>
    <n v="820000"/>
    <n v="2400000"/>
    <n v="2400000"/>
    <x v="0"/>
    <x v="1"/>
    <s v="BR3-5, BR-7"/>
    <s v="62-304.520 (10), F.A.C."/>
    <n v="0.59"/>
    <n v="0.64"/>
    <s v="Natural Lands"/>
    <n v="0.31674604018952002"/>
    <n v="3564.2872774338002"/>
    <n v="9.2932347371745792"/>
    <n v="1.22172048764789"/>
    <n v="2.9435953035517399"/>
    <n v="0.38697512668088002"/>
    <n v="1128.97388122504"/>
    <n v="3100"/>
    <s v="Herbaceous Dry Prairie"/>
    <n v="3100"/>
    <s v="US Air Force                                  Brevard County"/>
    <s v="US Air Force"/>
    <m/>
    <m/>
    <s v="Natural Lands"/>
    <n v="0"/>
    <n v="1"/>
    <n v="2.9435953035517399"/>
    <n v="0.38697512668088002"/>
    <n v="1128.97388122504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52.43261547379001"/>
    <n v="0.91563169600000005"/>
  </r>
  <r>
    <n v="820000"/>
    <n v="2400000"/>
    <n v="2400000"/>
    <x v="0"/>
    <x v="1"/>
    <s v="BR3-5, BR-7"/>
    <s v="62-304.520 (10), F.A.C."/>
    <n v="0.59"/>
    <n v="0.64"/>
    <s v="US Air Force"/>
    <n v="0.61776345327668003"/>
    <n v="3818.06544695496"/>
    <n v="7.8100025467933198"/>
    <n v="1.1325197559309601"/>
    <n v="4.8247341434067401"/>
    <n v="0.69962931532797001"/>
    <n v="2358.66129534728"/>
    <n v="1550"/>
    <s v="Other Light Industrial"/>
    <n v="1550"/>
    <s v="US Air Force                                  Brevard County"/>
    <s v="US Air Force"/>
    <m/>
    <m/>
    <m/>
    <n v="0"/>
    <n v="1"/>
    <n v="4.8247341434067401"/>
    <n v="0.69962931532797001"/>
    <n v="2358.66129534728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99.99999993667001"/>
    <n v="1.9129450895"/>
  </r>
  <r>
    <n v="820000"/>
    <n v="2400000"/>
    <n v="2400000"/>
    <x v="0"/>
    <x v="1"/>
    <s v="BR3-5, BR-7"/>
    <s v="62-304.520 (10), F.A.C."/>
    <n v="0.59"/>
    <n v="0.64"/>
    <s v="US Air Force"/>
    <n v="7.1445548497619998E-2"/>
    <n v="3855.71704925429"/>
    <n v="12.1110748834519"/>
    <n v="1.5963489744803201"/>
    <n v="0.86528238794402001"/>
    <n v="0.11405202807536"/>
    <n v="275.473819435613"/>
    <n v="1400"/>
    <s v="Commercial and Services"/>
    <n v="1400"/>
    <s v="US Air Force                                  Brevard County"/>
    <s v="US Air Force"/>
    <m/>
    <m/>
    <m/>
    <n v="0"/>
    <n v="1"/>
    <n v="0.86528238794402001"/>
    <n v="0.11405202807536"/>
    <n v="1848.6944231692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96.560637277929501"/>
    <n v="1.4993466529999999"/>
  </r>
  <r>
    <n v="820000"/>
    <n v="2400000"/>
    <n v="2400000"/>
    <x v="0"/>
    <x v="1"/>
    <s v="BR3-5, BR-7"/>
    <s v="62-304.520 (10), F.A.C."/>
    <n v="0.59"/>
    <n v="0.64"/>
    <s v="US Air Force"/>
    <n v="1.334807488933E-2"/>
    <n v="3855.71704925429"/>
    <n v="12.1110748834519"/>
    <n v="1.5963489744803201"/>
    <n v="0.16165953453467"/>
    <n v="2.1308185660870001E-2"/>
    <n v="51.466399925535903"/>
    <n v="1400"/>
    <s v="Commercial and Services"/>
    <n v="1400"/>
    <s v="US Air Force                                  Brevard County"/>
    <s v="US Air Force"/>
    <m/>
    <m/>
    <m/>
    <n v="0"/>
    <n v="1"/>
    <n v="0.16165953453467"/>
    <n v="2.1308185660870001E-2"/>
    <n v="533.2266571007160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37.962770137838298"/>
    <n v="0.43246282000000003"/>
  </r>
  <r>
    <n v="820000"/>
    <n v="2400000"/>
    <n v="2400000"/>
    <x v="0"/>
    <x v="1"/>
    <s v="BR3-5, BR-7"/>
    <s v="62-304.520 (10), F.A.C."/>
    <n v="0.59"/>
    <n v="0.64"/>
    <s v="US Air Force"/>
    <n v="0.24021860037511"/>
    <n v="3803.2016940083899"/>
    <n v="7.9586956127394402"/>
    <n v="1.1045732062320499"/>
    <n v="1.91182672090381"/>
    <n v="0.26533902961291"/>
    <n v="913.59978787895204"/>
    <n v="1550"/>
    <s v="Other Light Industrial"/>
    <n v="1550"/>
    <s v="US Air Force                                  Brevard County"/>
    <s v="US Air Force"/>
    <m/>
    <m/>
    <m/>
    <n v="0"/>
    <n v="1"/>
    <n v="1.91182672090381"/>
    <n v="0.26533902961291"/>
    <n v="1082.92149034146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30.160933478044"/>
    <n v="0.87828182509999997"/>
  </r>
  <r>
    <n v="820000"/>
    <n v="2400000"/>
    <n v="2400000"/>
    <x v="0"/>
    <x v="1"/>
    <s v="BR3-5, BR-7"/>
    <s v="62-304.520 (10), F.A.C."/>
    <n v="0.59"/>
    <n v="0.64"/>
    <s v="US Air Force"/>
    <n v="0.27106137036622002"/>
    <n v="3803.2016940083899"/>
    <n v="7.9586956127394402"/>
    <n v="1.1045732062320499"/>
    <n v="2.1572949391168401"/>
    <n v="0.29940712695108002"/>
    <n v="1030.9010629570701"/>
    <n v="1860"/>
    <s v="Community Recreational Facilities"/>
    <n v="1860"/>
    <s v="US Air Force                                  Brevard County"/>
    <s v="US Air Force"/>
    <m/>
    <m/>
    <m/>
    <n v="0"/>
    <n v="1"/>
    <n v="2.1572949391168401"/>
    <n v="0.29940712695108002"/>
    <n v="1266.557522707189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38.39809571580901"/>
    <n v="1.0272161579000001"/>
  </r>
  <r>
    <n v="820000"/>
    <n v="2400000"/>
    <n v="2400000"/>
    <x v="0"/>
    <x v="1"/>
    <s v="BR3-5, BR-7"/>
    <s v="62-304.520 (10), F.A.C."/>
    <n v="0.59"/>
    <n v="0.64"/>
    <s v="Natural Lands"/>
    <n v="0.61776345362188001"/>
    <n v="3271.3486512559398"/>
    <n v="6.4643735608740203"/>
    <n v="0.87897005061733002"/>
    <n v="3.99345373646754"/>
    <n v="0.54299557409957"/>
    <n v="2020.9196408011701"/>
    <n v="3100"/>
    <s v="Herbaceous Dry Prairie"/>
    <n v="3100"/>
    <s v="US Air Force                                  Brevard County"/>
    <s v="US Air Force"/>
    <m/>
    <m/>
    <s v="Natural Lands"/>
    <n v="0"/>
    <n v="1"/>
    <n v="3.99345373646754"/>
    <n v="0.54299557409957"/>
    <n v="2020.919640801170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99.99999999254899"/>
    <n v="1.6390264726999999"/>
  </r>
  <r>
    <n v="820000"/>
    <n v="2400000"/>
    <n v="2400000"/>
    <x v="0"/>
    <x v="1"/>
    <s v="BR3-5, BR-7"/>
    <s v="62-304.520 (10), F.A.C."/>
    <n v="0.59"/>
    <n v="0.64"/>
    <s v="US Air Force"/>
    <n v="0.52292705495730996"/>
    <n v="3773.9096518776"/>
    <n v="11.242775537924899"/>
    <n v="1.4802365678659899"/>
    <n v="5.8791515015932401"/>
    <n v="0.77405574907427999"/>
    <n v="1973.47945993134"/>
    <n v="1400"/>
    <s v="Commercial and Services"/>
    <n v="1400"/>
    <s v="US Air Force                                  Brevard County"/>
    <s v="US Air Force"/>
    <m/>
    <m/>
    <m/>
    <n v="0"/>
    <n v="1"/>
    <n v="5.8791515015932401"/>
    <n v="0.77405574907427999"/>
    <n v="1973.47945993134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95.15958151593799"/>
    <n v="1.6005510623999999"/>
  </r>
  <r>
    <n v="820000"/>
    <n v="2400000"/>
    <n v="2400000"/>
    <x v="0"/>
    <x v="1"/>
    <s v="BR3-5, BR-7"/>
    <s v="62-304.520 (10), F.A.C."/>
    <n v="0.59"/>
    <n v="0.64"/>
    <s v="Natural Lands"/>
    <n v="9.4836398756620005E-2"/>
    <n v="3773.9096518776"/>
    <n v="11.242775537924899"/>
    <n v="1.4802365678659899"/>
    <n v="1.0662243440458801"/>
    <n v="0.14038030540426999"/>
    <n v="357.90400061693998"/>
    <n v="3100"/>
    <s v="Herbaceous Dry Prairie"/>
    <n v="3100"/>
    <s v="US Air Force                                  Brevard County"/>
    <s v="US Air Force"/>
    <m/>
    <m/>
    <s v="Natural Lands"/>
    <n v="0"/>
    <n v="1"/>
    <n v="1.0662243440458801"/>
    <n v="0.14038030540426999"/>
    <n v="357.90400061693998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84.285028152168394"/>
    <n v="0.29027088449999999"/>
  </r>
  <r>
    <n v="820000"/>
    <n v="2400000"/>
    <n v="2400000"/>
    <x v="0"/>
    <x v="1"/>
    <s v="BR3-5, BR-7"/>
    <s v="62-304.520 (10), F.A.C."/>
    <n v="0.59"/>
    <n v="0.64"/>
    <s v="US Air Force"/>
    <n v="0.22338032484128001"/>
    <n v="3860.0806301590501"/>
    <n v="11.0609818265815"/>
    <n v="1.83434246340114"/>
    <n v="2.4708057134853401"/>
    <n v="0.40975601534471001"/>
    <n v="862.26606507848601"/>
    <n v="1400"/>
    <s v="Commercial and Services"/>
    <n v="1400"/>
    <s v="US Air Force                                  Brevard County"/>
    <s v="US Air Force"/>
    <m/>
    <m/>
    <m/>
    <n v="0"/>
    <n v="1"/>
    <n v="2.4708057134853401"/>
    <n v="0.40975601534471001"/>
    <n v="862.2660650784860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27.63194084789799"/>
    <n v="0.69932365379999994"/>
  </r>
  <r>
    <n v="820000"/>
    <n v="2400000"/>
    <n v="2400000"/>
    <x v="0"/>
    <x v="1"/>
    <s v="BR3-5, BR-7"/>
    <s v="62-304.520 (10), F.A.C."/>
    <n v="0.59"/>
    <n v="0.64"/>
    <s v="US Air Force"/>
    <n v="5.687979723646E-2"/>
    <n v="3860.0806301590501"/>
    <n v="11.0609818265815"/>
    <n v="1.83434246340114"/>
    <n v="0.62914640353220996"/>
    <n v="0.10433702738050001"/>
    <n v="219.56060355986401"/>
    <n v="1550"/>
    <s v="Other Light Industrial"/>
    <n v="1550"/>
    <s v="US Air Force                                  Brevard County"/>
    <s v="US Air Force"/>
    <m/>
    <m/>
    <m/>
    <n v="0"/>
    <n v="1"/>
    <n v="0.62914640353220996"/>
    <n v="0.10433702738050001"/>
    <n v="219.5606035598640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83.894718097915998"/>
    <n v="0.1780702381"/>
  </r>
  <r>
    <n v="820000"/>
    <n v="2400000"/>
    <n v="2400000"/>
    <x v="0"/>
    <x v="1"/>
    <s v="BR3-5, BR-7"/>
    <s v="62-304.520 (10), F.A.C."/>
    <n v="0.59"/>
    <n v="0.64"/>
    <s v="US Air Force"/>
    <n v="0.33750333133700999"/>
    <n v="3860.0806301590501"/>
    <n v="11.0609818265815"/>
    <n v="1.83434246340114"/>
    <n v="3.7331182143294002"/>
    <n v="0.61909669221081998"/>
    <n v="1302.7900719081499"/>
    <n v="1300"/>
    <s v="Residential, High Density"/>
    <n v="1300"/>
    <s v="US Air Force                                  Brevard County"/>
    <s v="US Air Force"/>
    <m/>
    <m/>
    <m/>
    <n v="0"/>
    <n v="1"/>
    <n v="3.7331182143294002"/>
    <n v="0.61909669221081998"/>
    <n v="1302.790071908149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51.90943239574401"/>
    <n v="1.0566018425999999"/>
  </r>
  <r>
    <n v="820000"/>
    <n v="2400000"/>
    <n v="2400000"/>
    <x v="0"/>
    <x v="1"/>
    <s v="BR3-5, BR-7"/>
    <s v="62-304.520 (10), F.A.C."/>
    <n v="0.59"/>
    <n v="0.64"/>
    <s v="Natural Lands"/>
    <n v="4.0861808038799999E-3"/>
    <n v="3266.9993161080702"/>
    <n v="6.45591157121049"/>
    <n v="0.87779953244624997"/>
    <n v="2.6380021933869999E-2"/>
    <n v="3.58684759914E-3"/>
    <n v="13.349549891796"/>
    <n v="3100"/>
    <s v="Herbaceous Dry Prairie"/>
    <n v="3100"/>
    <s v="US Air Force                                  Brevard County"/>
    <s v="US Air Force"/>
    <m/>
    <m/>
    <s v="Natural Lands"/>
    <n v="0"/>
    <n v="1"/>
    <n v="2.6380021933869999E-2"/>
    <n v="3.58684759914E-3"/>
    <n v="13.34954989179649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22.778248656620999"/>
    <n v="1.0826885600000001E-2"/>
  </r>
  <r>
    <n v="820000"/>
    <n v="2400000"/>
    <n v="2400000"/>
    <x v="0"/>
    <x v="1"/>
    <s v="BR3-5, BR-7"/>
    <s v="62-304.520 (10), F.A.C."/>
    <n v="0.59"/>
    <n v="0.64"/>
    <s v="Natural Lands"/>
    <n v="0.20063952537779001"/>
    <n v="3266.9993161080702"/>
    <n v="6.45591157121049"/>
    <n v="0.87779953244624997"/>
    <n v="1.2953110335286999"/>
    <n v="0.17612128156685999"/>
    <n v="655.48919219351399"/>
    <n v="3100"/>
    <s v="Herbaceous Dry Prairie"/>
    <n v="3100"/>
    <s v="US Air Force                                  Brevard County"/>
    <s v="US Air Force"/>
    <m/>
    <m/>
    <s v="Natural Lands"/>
    <n v="0"/>
    <n v="1"/>
    <n v="1.2953110335286999"/>
    <n v="0.17612128156685999"/>
    <n v="655.4891921935139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64.161473429767"/>
    <n v="0.53162140489999998"/>
  </r>
  <r>
    <n v="820000"/>
    <n v="2400000"/>
    <n v="2400000"/>
    <x v="0"/>
    <x v="1"/>
    <s v="BR3-5, BR-7"/>
    <s v="62-304.520 (10), F.A.C."/>
    <n v="0.59"/>
    <n v="0.64"/>
    <s v="Natural Lands"/>
    <n v="0.41303774750923999"/>
    <n v="3266.9993161080702"/>
    <n v="6.45591157121049"/>
    <n v="0.87779953244624997"/>
    <n v="2.6665351734916198"/>
    <n v="0.36256434164626"/>
    <n v="1349.3940386395"/>
    <n v="3100"/>
    <s v="Herbaceous Dry Prairie"/>
    <n v="3100"/>
    <s v="US Air Force                                  Brevard County"/>
    <s v="US Air Force"/>
    <m/>
    <m/>
    <s v="Natural Lands"/>
    <n v="0"/>
    <n v="1"/>
    <n v="2.6665351734916198"/>
    <n v="0.36256434164626"/>
    <n v="1349.3940386395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67.691719750239"/>
    <n v="1.0943990581"/>
  </r>
  <r>
    <n v="820000"/>
    <n v="2400000"/>
    <n v="2400000"/>
    <x v="0"/>
    <x v="1"/>
    <s v="BR3-5, BR-7"/>
    <s v="62-304.520 (10), F.A.C."/>
    <n v="0.59"/>
    <n v="0.64"/>
    <s v="US Air Force"/>
    <n v="1.3185221211029999E-2"/>
    <n v="3709.9400197273899"/>
    <n v="10.3122187181875"/>
    <n v="1.36824667087592"/>
    <n v="0.13596888497585"/>
    <n v="1.8040635026750001E-2"/>
    <n v="48.916379839769803"/>
    <n v="8140"/>
    <s v="Roads and Highways"/>
    <n v="8140"/>
    <s v="US Air Force                                  Brevard County"/>
    <s v="US Air Force"/>
    <m/>
    <m/>
    <m/>
    <n v="0"/>
    <n v="1"/>
    <n v="0.13596888497585"/>
    <n v="1.8040635026750001E-2"/>
    <n v="48.91637983977059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03.700899652339"/>
    <n v="3.9672651900000001E-2"/>
  </r>
  <r>
    <n v="820000"/>
    <n v="2400000"/>
    <n v="2400000"/>
    <x v="0"/>
    <x v="1"/>
    <s v="BR3-5, BR-7"/>
    <s v="62-304.520 (10), F.A.C."/>
    <n v="0.59"/>
    <n v="0.64"/>
    <s v="US Air Force"/>
    <n v="0.30254703557800999"/>
    <n v="3709.9400197273899"/>
    <n v="10.3122187181875"/>
    <n v="1.36824667087592"/>
    <n v="3.1199312034197701"/>
    <n v="0.41395897421299999"/>
    <n v="1122.4313551407699"/>
    <n v="1400"/>
    <s v="Commercial and Services"/>
    <n v="1400"/>
    <s v="US Air Force                                  Brevard County"/>
    <s v="US Air Force"/>
    <m/>
    <m/>
    <m/>
    <n v="0"/>
    <n v="1"/>
    <n v="3.1199312034197701"/>
    <n v="0.41395897421299999"/>
    <n v="1122.431355140769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40.118068667975"/>
    <n v="0.91032551110000004"/>
  </r>
  <r>
    <n v="820000"/>
    <n v="2400000"/>
    <n v="2400000"/>
    <x v="0"/>
    <x v="1"/>
    <s v="BR3-5, BR-7"/>
    <s v="62-304.520 (10), F.A.C."/>
    <n v="0.59"/>
    <n v="0.64"/>
    <s v="Natural Lands"/>
    <n v="0.1187644677328"/>
    <n v="3709.9400197273899"/>
    <n v="10.3122187181875"/>
    <n v="1.36824667087592"/>
    <n v="1.2247251672097801"/>
    <n v="0.16249908759375001"/>
    <n v="440.60905176354498"/>
    <n v="3100"/>
    <s v="Herbaceous Dry Prairie"/>
    <n v="3100"/>
    <s v="US Air Force                                  Brevard County"/>
    <s v="US Air Force"/>
    <m/>
    <m/>
    <s v="Natural Lands"/>
    <n v="0"/>
    <n v="1"/>
    <n v="1.2247251672097801"/>
    <n v="0.16249908759375001"/>
    <n v="440.60905176354498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00.562084214526"/>
    <n v="0.35734716280000001"/>
  </r>
  <r>
    <n v="820000"/>
    <n v="2400000"/>
    <n v="2400000"/>
    <x v="0"/>
    <x v="1"/>
    <s v="BR3-5, BR-7"/>
    <s v="62-304.520 (10), F.A.C."/>
    <n v="0.59"/>
    <n v="0.64"/>
    <s v="Natural Lands"/>
    <n v="0.61776345341476002"/>
    <n v="3268.8987480927599"/>
    <n v="6.4596223585296801"/>
    <n v="0.87831049864429001"/>
    <n v="3.9905186159605202"/>
    <n v="0.54258812681294"/>
    <n v="2019.4061794849799"/>
    <n v="3100"/>
    <s v="Herbaceous Dry Prairie"/>
    <n v="3100"/>
    <s v="US Air Force                                  Brevard County"/>
    <s v="US Air Force"/>
    <m/>
    <m/>
    <s v="Natural Lands"/>
    <n v="0"/>
    <n v="1"/>
    <n v="3.9905186159605202"/>
    <n v="0.54258812681294"/>
    <n v="2019.406179484979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99.99999995902101"/>
    <n v="1.6377990101"/>
  </r>
  <r>
    <n v="820000"/>
    <n v="2400000"/>
    <n v="2400000"/>
    <x v="0"/>
    <x v="1"/>
    <s v="BR3-5, BR-7"/>
    <s v="62-304.520 (10), F.A.C."/>
    <n v="0.59"/>
    <n v="0.64"/>
    <s v="US Air Force"/>
    <n v="0.23342667122189001"/>
    <n v="3708.99978975044"/>
    <n v="7.8568081406421904"/>
    <n v="1.0513438501810799"/>
    <n v="1.8339885706992001"/>
    <n v="0.24541169525737999"/>
    <n v="865.77947448415705"/>
    <n v="8110"/>
    <s v="Airports"/>
    <n v="8110"/>
    <s v="US Air Force                                  Brevard County"/>
    <s v="US Air Force"/>
    <m/>
    <m/>
    <m/>
    <n v="0"/>
    <n v="1"/>
    <n v="1.8339885706992001"/>
    <n v="0.24541169525737999"/>
    <n v="1950.502458794840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42.02295580955399"/>
    <n v="1.5819160249999999"/>
  </r>
  <r>
    <n v="820000"/>
    <n v="2400000"/>
    <n v="2400000"/>
    <x v="0"/>
    <x v="1"/>
    <s v="BR3-5, BR-7"/>
    <s v="62-304.520 (10), F.A.C."/>
    <n v="0.59"/>
    <n v="0.64"/>
    <s v="Natural Lands"/>
    <n v="4.8258835423500004E-3"/>
    <n v="3708.99978975044"/>
    <n v="7.8568081406421904"/>
    <n v="1.0513438501810799"/>
    <n v="3.7916041101389998E-2"/>
    <n v="5.0736629839400003E-3"/>
    <n v="17.899201043969601"/>
    <n v="3100"/>
    <s v="Herbaceous Dry Prairie"/>
    <n v="3100"/>
    <s v="US Air Force                                  Brevard County"/>
    <s v="US Air Force"/>
    <m/>
    <m/>
    <s v="Natural Lands"/>
    <n v="0"/>
    <n v="1"/>
    <n v="3.7916041101389998E-2"/>
    <n v="5.0736629839400003E-3"/>
    <n v="17.89920104396960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23.326160260679099"/>
    <n v="1.45167892E-2"/>
  </r>
  <r>
    <n v="820000"/>
    <n v="2400000"/>
    <n v="2400000"/>
    <x v="0"/>
    <x v="1"/>
    <s v="BR3-5, BR-7"/>
    <s v="62-304.520 (10), F.A.C."/>
    <n v="0.59"/>
    <n v="0.64"/>
    <s v="Natural Lands"/>
    <n v="0.61776345380598996"/>
    <n v="3259.6201616512099"/>
    <n v="6.4414891585877596"/>
    <n v="0.87581455637668004"/>
    <n v="3.9793165902630401"/>
    <n v="0.54104622524082002"/>
    <n v="2013.6742091573001"/>
    <n v="3100"/>
    <s v="Herbaceous Dry Prairie"/>
    <n v="3100"/>
    <s v="US Air Force                                  Brevard County"/>
    <s v="US Air Force"/>
    <m/>
    <m/>
    <s v="Natural Lands"/>
    <n v="0"/>
    <n v="1"/>
    <n v="3.9793165902630401"/>
    <n v="0.54104622524082002"/>
    <n v="2013.674209157300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200.000000022351"/>
    <n v="1.6331502102"/>
  </r>
  <r>
    <n v="820000"/>
    <n v="2400000"/>
    <n v="2400000"/>
    <x v="0"/>
    <x v="1"/>
    <s v="BR3-5, BR-7"/>
    <s v="62-304.520 (10), F.A.C."/>
    <n v="0.59"/>
    <n v="0.64"/>
    <s v="US Air Force"/>
    <n v="5.8381295089109997E-2"/>
    <n v="3310.6550772033602"/>
    <n v="6.60084873854679"/>
    <n v="0.89560916829729997"/>
    <n v="0.38536609804373001"/>
    <n v="5.2286823138880001E-2"/>
    <n v="193.28033100049899"/>
    <n v="8110"/>
    <s v="Airports"/>
    <n v="8110"/>
    <s v="US Air Force                                  Brevard County"/>
    <s v="US Air Force"/>
    <m/>
    <m/>
    <m/>
    <n v="0"/>
    <n v="1"/>
    <n v="0.38536609804373001"/>
    <n v="5.2286823138880001E-2"/>
    <n v="193.2803310005000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62.511249409589801"/>
    <n v="0.15675614839999999"/>
  </r>
  <r>
    <n v="820000"/>
    <n v="2400000"/>
    <n v="2400000"/>
    <x v="0"/>
    <x v="1"/>
    <s v="BR3-5, BR-7"/>
    <s v="62-304.520 (10), F.A.C."/>
    <n v="0.59"/>
    <n v="0.64"/>
    <s v="Natural Lands"/>
    <n v="0.55938215860179996"/>
    <n v="3310.6550772033602"/>
    <n v="6.60084873854679"/>
    <n v="0.89560916829729997"/>
    <n v="3.6923970159723201"/>
    <n v="0.50098778982571002"/>
    <n v="1851.9213834720499"/>
    <n v="3100"/>
    <s v="Herbaceous Dry Prairie"/>
    <n v="3100"/>
    <s v="US Air Force                                  Brevard County"/>
    <s v="US Air Force"/>
    <m/>
    <m/>
    <s v="Natural Lands"/>
    <n v="0"/>
    <n v="1"/>
    <n v="3.6923970159723201"/>
    <n v="0.50098778982571002"/>
    <n v="1851.921383472049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201.10559543741101"/>
    <n v="1.5019638147000001"/>
  </r>
  <r>
    <n v="820000"/>
    <n v="2400000"/>
    <n v="2400000"/>
    <x v="0"/>
    <x v="1"/>
    <s v="BR3-5, BR-7"/>
    <s v="62-304.520 (10), F.A.C."/>
    <n v="0.59"/>
    <n v="0.64"/>
    <s v="US Air Force"/>
    <n v="0.21379512545811999"/>
    <n v="3822.5239909704801"/>
    <n v="7.8189592477479302"/>
    <n v="1.13379315899567"/>
    <n v="1.6716553733242501"/>
    <n v="0.24239945067103999"/>
    <n v="817.23699621623405"/>
    <n v="1550"/>
    <s v="Other Light Industrial"/>
    <n v="1550"/>
    <s v="US Air Force                                  Brevard County"/>
    <s v="US Air Force"/>
    <m/>
    <m/>
    <m/>
    <n v="0"/>
    <n v="1"/>
    <n v="1.6716553733242501"/>
    <n v="0.24239945067103999"/>
    <n v="2361.4156222144402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36.841525826809"/>
    <n v="1.9151789312"/>
  </r>
  <r>
    <n v="820000"/>
    <n v="2400000"/>
    <n v="2500000"/>
    <x v="0"/>
    <x v="1"/>
    <s v="BR3-5, BR-7"/>
    <s v="62-304.520 (10), F.A.C."/>
    <n v="0.59"/>
    <n v="0.64"/>
    <s v="US Air Force"/>
    <n v="0.27530999852398003"/>
    <n v="3788.73512746202"/>
    <n v="8.1068846548169091"/>
    <n v="1.0823762019199299"/>
    <n v="2.2319064023517199"/>
    <n v="0.29798899055296002"/>
    <n v="1043.07666234932"/>
    <n v="8110"/>
    <s v="Airports"/>
    <n v="8110"/>
    <s v="US Air Force                                  Brevard County"/>
    <s v="US Air Force"/>
    <m/>
    <m/>
    <m/>
    <n v="0"/>
    <n v="1"/>
    <n v="2.2319064023517199"/>
    <n v="0.29798899055296002"/>
    <n v="2340.5420969379202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48.200849210131"/>
    <n v="1.8982498758999999"/>
  </r>
  <r>
    <n v="820000"/>
    <n v="2400000"/>
    <n v="2500000"/>
    <x v="0"/>
    <x v="1"/>
    <s v="BR3-5, BR-7"/>
    <s v="62-304.520 (10), F.A.C."/>
    <n v="0.59"/>
    <n v="0.64"/>
    <s v="US Air Force"/>
    <n v="1.506072272623E-2"/>
    <n v="3271.21886193709"/>
    <n v="6.5015520920567598"/>
    <n v="0.88262053749512004"/>
    <n v="9.7918073348609996E-2"/>
    <n v="1.3292903187690001E-2"/>
    <n v="49.266920256451499"/>
    <n v="8140"/>
    <s v="Roads and Highways"/>
    <n v="8140"/>
    <s v="US Air Force                                  Brevard County"/>
    <s v="US Air Force"/>
    <m/>
    <m/>
    <m/>
    <n v="0"/>
    <n v="1"/>
    <n v="9.7918073348609996E-2"/>
    <n v="1.3292903187690001E-2"/>
    <n v="49.26692025645250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03.712538417773"/>
    <n v="3.99569507E-2"/>
  </r>
  <r>
    <n v="820000"/>
    <n v="2400000"/>
    <n v="2500000"/>
    <x v="0"/>
    <x v="1"/>
    <s v="BR3-5, BR-7"/>
    <s v="62-304.520 (10), F.A.C."/>
    <n v="0.59"/>
    <n v="0.64"/>
    <s v="Natural Lands"/>
    <n v="0.52038523163043005"/>
    <n v="3271.21886193709"/>
    <n v="6.5015520920567598"/>
    <n v="0.88262053749512004"/>
    <n v="3.38331169138231"/>
    <n v="0.45930269284618003"/>
    <n v="1702.2939851829899"/>
    <n v="3100"/>
    <s v="Herbaceous Dry Prairie"/>
    <n v="3100"/>
    <s v="US Air Force                                  Brevard County"/>
    <s v="US Air Force"/>
    <m/>
    <m/>
    <s v="Natural Lands"/>
    <n v="0"/>
    <n v="1"/>
    <n v="3.38331169138231"/>
    <n v="0.45930269284618003"/>
    <n v="1702.293985182989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84.84736684214801"/>
    <n v="1.3806115046"/>
  </r>
  <r>
    <n v="820000"/>
    <n v="2400000"/>
    <n v="2500000"/>
    <x v="0"/>
    <x v="1"/>
    <s v="BR3-5, BR-7"/>
    <s v="62-304.520 (10), F.A.C."/>
    <n v="0.59"/>
    <n v="0.64"/>
    <s v="US Air Force"/>
    <n v="0.4575704400749"/>
    <n v="3716.9466328273002"/>
    <n v="7.8841619216604002"/>
    <n v="1.0546848200435801"/>
    <n v="3.6075594401159399"/>
    <n v="0.48259259724766002"/>
    <n v="1700.76490651771"/>
    <n v="8110"/>
    <s v="Airports"/>
    <n v="8110"/>
    <s v="US Air Force                                  Brevard County"/>
    <s v="US Air Force"/>
    <m/>
    <m/>
    <m/>
    <n v="0"/>
    <n v="1"/>
    <n v="3.6075594401159399"/>
    <n v="0.48259259724766002"/>
    <n v="1997.9412526786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74.91460388419799"/>
    <n v="1.6203903103999999"/>
  </r>
  <r>
    <n v="820000"/>
    <n v="2400000"/>
    <n v="2500000"/>
    <x v="0"/>
    <x v="1"/>
    <s v="BR3-5, BR-7"/>
    <s v="62-304.520 (10), F.A.C."/>
    <n v="0.59"/>
    <n v="0.64"/>
    <s v="Natural Lands"/>
    <n v="8.0241274928229994E-2"/>
    <n v="3716.9466328273002"/>
    <n v="7.8841619216604002"/>
    <n v="1.0546848200435801"/>
    <n v="0.63263520433465004"/>
    <n v="8.4629254607750004E-2"/>
    <n v="298.25253665826102"/>
    <n v="3100"/>
    <s v="Herbaceous Dry Prairie"/>
    <n v="3100"/>
    <s v="US Air Force                                  Brevard County"/>
    <s v="US Air Force"/>
    <m/>
    <m/>
    <s v="Natural Lands"/>
    <n v="0"/>
    <n v="1"/>
    <n v="0.63263520433465004"/>
    <n v="8.4629254607750004E-2"/>
    <n v="298.25253665826102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05.08240355697799"/>
    <n v="0.2418917572"/>
  </r>
  <r>
    <n v="820000"/>
    <n v="2400000"/>
    <n v="2500000"/>
    <x v="0"/>
    <x v="1"/>
    <s v="BR3-5, BR-7"/>
    <s v="62-304.520 (10), F.A.C."/>
    <n v="0.59"/>
    <n v="0.64"/>
    <s v="US Air Force"/>
    <n v="0.61776345380598996"/>
    <n v="3817.2325921479901"/>
    <n v="7.8083078744228303"/>
    <n v="1.1322754066082099"/>
    <n v="4.8236872408839897"/>
    <n v="0.69947836584586998"/>
    <n v="2358.1467901061501"/>
    <n v="1550"/>
    <s v="Other Light Industrial"/>
    <n v="1550"/>
    <s v="US Air Force                                  Brevard County"/>
    <s v="US Air Force"/>
    <m/>
    <m/>
    <m/>
    <n v="0"/>
    <n v="1"/>
    <n v="4.8236872408839897"/>
    <n v="0.69947836584586998"/>
    <n v="2358.146790106150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200.000000022351"/>
    <n v="1.9125278103000001"/>
  </r>
  <r>
    <n v="820000"/>
    <n v="2400000"/>
    <n v="2500000"/>
    <x v="0"/>
    <x v="1"/>
    <s v="BR3-5, BR-7"/>
    <s v="62-304.520 (10), F.A.C."/>
    <n v="0.59"/>
    <n v="0.64"/>
    <s v="US Air Force"/>
    <n v="1.4089642211039999E-2"/>
    <n v="3787.63009026187"/>
    <n v="8.1733871434521603"/>
    <n v="1.09142930701116"/>
    <n v="0.11516010050358"/>
    <n v="1.537784843443E-2"/>
    <n v="53.366352799570201"/>
    <n v="1400"/>
    <s v="Commercial and Services"/>
    <n v="1400"/>
    <s v="US Air Force                                  Brevard County"/>
    <s v="US Air Force"/>
    <m/>
    <m/>
    <m/>
    <n v="0"/>
    <n v="1"/>
    <n v="0.11516010050358"/>
    <n v="1.537784843443E-2"/>
    <n v="53.366352799569498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37.2379878119349"/>
    <n v="4.3281713499999999E-2"/>
  </r>
  <r>
    <n v="820000"/>
    <n v="2400000"/>
    <n v="2500000"/>
    <x v="0"/>
    <x v="1"/>
    <s v="BR3-5, BR-7"/>
    <s v="62-304.520 (10), F.A.C."/>
    <n v="0.59"/>
    <n v="0.64"/>
    <s v="US Air Force"/>
    <n v="0.33172054317402999"/>
    <n v="3787.63009026187"/>
    <n v="8.1733871434521603"/>
    <n v="1.09142930701116"/>
    <n v="2.7112804227976399"/>
    <n v="0.36204952255779999"/>
    <n v="1256.43471088399"/>
    <n v="1860"/>
    <s v="Community Recreational Facilities"/>
    <n v="1860"/>
    <s v="US Air Force                                  Brevard County"/>
    <s v="US Air Force"/>
    <m/>
    <m/>
    <m/>
    <n v="0"/>
    <n v="1"/>
    <n v="2.7112804227976399"/>
    <n v="0.36204952255779999"/>
    <n v="1256.4347108839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56.983338625464"/>
    <n v="1.0190062538"/>
  </r>
  <r>
    <n v="820000"/>
    <n v="2400000"/>
    <n v="2500000"/>
    <x v="0"/>
    <x v="1"/>
    <s v="BR3-5, BR-7"/>
    <s v="62-304.520 (10), F.A.C."/>
    <n v="0.59"/>
    <n v="0.64"/>
    <s v="US Air Force"/>
    <n v="2.6415421809099998E-3"/>
    <n v="3859.6649677578198"/>
    <n v="11.9663721548408"/>
    <n v="1.5783230115896301"/>
    <n v="3.1609676799580003E-2"/>
    <n v="4.1692068102200004E-3"/>
    <n v="10.1954678165476"/>
    <n v="1400"/>
    <s v="Commercial and Services"/>
    <n v="1400"/>
    <s v="US Air Force                                  Brevard County"/>
    <s v="US Air Force"/>
    <m/>
    <m/>
    <m/>
    <n v="0"/>
    <n v="1"/>
    <n v="3.1609676799580003E-2"/>
    <n v="4.1692068102200004E-3"/>
    <n v="2334.294837031719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8.580518552321099"/>
    <n v="1.8931831606"/>
  </r>
  <r>
    <n v="820000"/>
    <n v="2400000"/>
    <n v="2500000"/>
    <x v="0"/>
    <x v="1"/>
    <s v="BR3-5, BR-7"/>
    <s v="62-304.520 (10), F.A.C."/>
    <n v="0.59"/>
    <n v="0.64"/>
    <s v="US Air Force"/>
    <n v="6.2509410631999998E-4"/>
    <n v="3859.6649677578198"/>
    <n v="11.9663721548408"/>
    <n v="1.5783230115896301"/>
    <n v="7.4801087080200003E-3"/>
    <n v="9.8660041241000005E-4"/>
    <n v="2.4126538237151798"/>
    <n v="1860"/>
    <s v="Community Recreational Facilities"/>
    <n v="1860"/>
    <s v="US Air Force                                  Brevard County"/>
    <s v="US Air Force"/>
    <m/>
    <m/>
    <m/>
    <n v="0"/>
    <n v="1"/>
    <n v="7.4801087080200003E-3"/>
    <n v="9.8660041241000005E-4"/>
    <n v="50.06512451729560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9.1083497638313204"/>
    <n v="4.0604318299999997E-2"/>
  </r>
  <r>
    <n v="820000"/>
    <n v="2400000"/>
    <n v="2500000"/>
    <x v="0"/>
    <x v="1"/>
    <s v="BR3-5, BR-7"/>
    <s v="62-304.520 (10), F.A.C."/>
    <n v="0.59"/>
    <n v="0.64"/>
    <s v="US Air Force"/>
    <n v="2.4520985610999998E-4"/>
    <n v="3791.6451741077399"/>
    <n v="8.0173526301293396"/>
    <n v="1.07467986058922"/>
    <n v="1.9659338848399999E-3"/>
    <n v="2.6352209398000003E-4"/>
    <n v="0.92974876757450997"/>
    <n v="1550"/>
    <s v="Other Light Industrial"/>
    <n v="1550"/>
    <s v="US Air Force                                  Brevard County"/>
    <s v="US Air Force"/>
    <m/>
    <m/>
    <m/>
    <n v="0"/>
    <n v="1"/>
    <n v="1.9659338848399999E-3"/>
    <n v="2.6352209398000003E-4"/>
    <n v="3.44253057279102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5.5288930030877497"/>
    <n v="2.7919956E-3"/>
  </r>
  <r>
    <n v="820000"/>
    <n v="2400000"/>
    <n v="2500000"/>
    <x v="0"/>
    <x v="1"/>
    <s v="BR3-5, BR-7"/>
    <s v="62-304.520 (10), F.A.C."/>
    <n v="0.59"/>
    <n v="0.64"/>
    <s v="US Air Force"/>
    <n v="0.18516720863764999"/>
    <n v="3791.6451741077399"/>
    <n v="8.0173526301293396"/>
    <n v="1.07467986058922"/>
    <n v="1.4845508071847799"/>
    <n v="0.19899546996440001"/>
    <n v="702.08835303395404"/>
    <n v="1860"/>
    <s v="Community Recreational Facilities"/>
    <n v="1860"/>
    <s v="US Air Force                                  Brevard County"/>
    <s v="US Air Force"/>
    <m/>
    <m/>
    <m/>
    <n v="0"/>
    <n v="1"/>
    <n v="1.4845508071847799"/>
    <n v="0.19899546996440001"/>
    <n v="2336.717167899690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30.78775795355301"/>
    <n v="1.8951477435999999"/>
  </r>
  <r>
    <n v="820000"/>
    <n v="2400000"/>
    <n v="2500000"/>
    <x v="0"/>
    <x v="1"/>
    <s v="BR3-5, BR-7"/>
    <s v="62-304.520 (10), F.A.C."/>
    <n v="0.59"/>
    <n v="0.64"/>
    <s v="US Air Force"/>
    <n v="7.0883488188589999E-2"/>
    <n v="3817.5407612641902"/>
    <n v="8.2890484519966403"/>
    <n v="1.2809657894687601"/>
    <n v="0.58755666804182005"/>
    <n v="9.0799323407800003E-2"/>
    <n v="270.60060546056201"/>
    <n v="1550"/>
    <s v="Other Light Industrial"/>
    <n v="1550"/>
    <s v="US Air Force                                  Brevard County"/>
    <s v="US Air Force"/>
    <m/>
    <m/>
    <m/>
    <n v="0"/>
    <n v="1"/>
    <n v="0.58755666804182005"/>
    <n v="9.0799323407800003E-2"/>
    <n v="2086.8140714995702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17.156234796161"/>
    <n v="1.6924688333"/>
  </r>
  <r>
    <n v="820000"/>
    <n v="2400000"/>
    <n v="2500000"/>
    <x v="0"/>
    <x v="1"/>
    <s v="BR3-5, BR-7"/>
    <s v="62-304.520 (10), F.A.C."/>
    <n v="0.59"/>
    <n v="0.64"/>
    <s v="US Air Force"/>
    <n v="8.4257935504599996E-3"/>
    <n v="3297.76919661597"/>
    <n v="6.6108335427589902"/>
    <n v="0.89543401705157999"/>
    <n v="5.5701518627750003E-2"/>
    <n v="7.5447421657300002E-3"/>
    <n v="27.786322427759099"/>
    <n v="8140"/>
    <s v="Roads and Highways"/>
    <n v="8140"/>
    <s v="US Air Force                                  Brevard County"/>
    <s v="US Air Force"/>
    <m/>
    <m/>
    <m/>
    <n v="0"/>
    <n v="1"/>
    <n v="5.5701518627750003E-2"/>
    <n v="7.5447421657300002E-3"/>
    <n v="27.7863224277603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69.840350670286398"/>
    <n v="2.25355413E-2"/>
  </r>
  <r>
    <n v="820000"/>
    <n v="2400000"/>
    <n v="2500000"/>
    <x v="0"/>
    <x v="1"/>
    <s v="BR3-5, BR-7"/>
    <s v="62-304.520 (10), F.A.C."/>
    <n v="0.59"/>
    <n v="0.64"/>
    <s v="Natural Lands"/>
    <n v="1.6322719205180001E-2"/>
    <n v="3297.76919661597"/>
    <n v="6.6108335427589902"/>
    <n v="0.89543401705157999"/>
    <n v="0.10790677963068"/>
    <n v="1.46159180271E-2"/>
    <n v="53.828560599874301"/>
    <n v="3100"/>
    <s v="Herbaceous Dry Prairie"/>
    <n v="3100"/>
    <s v="US Air Force                                  Brevard County"/>
    <s v="US Air Force"/>
    <m/>
    <m/>
    <s v="Natural Lands"/>
    <n v="0"/>
    <n v="1"/>
    <n v="0.10790677963068"/>
    <n v="1.46159180271E-2"/>
    <n v="53.828560599875303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59.689908237972702"/>
    <n v="4.36565779E-2"/>
  </r>
  <r>
    <n v="820000"/>
    <n v="2400000"/>
    <n v="2500000"/>
    <x v="0"/>
    <x v="1"/>
    <s v="BR3-5, BR-7"/>
    <s v="62-304.520 (10), F.A.C."/>
    <n v="0.59"/>
    <n v="0.64"/>
    <s v="US Air Force"/>
    <n v="0.61595120978284001"/>
    <n v="3859.8526691873199"/>
    <n v="12.0460546021387"/>
    <n v="1.5885344821815299"/>
    <n v="7.4197819052976"/>
    <n v="0.97845973608147996"/>
    <n v="2377.4809211694701"/>
    <n v="1400"/>
    <s v="Commercial and Services"/>
    <n v="1400"/>
    <s v="US Air Force                                  Brevard County"/>
    <s v="US Air Force"/>
    <m/>
    <m/>
    <m/>
    <n v="0"/>
    <n v="1"/>
    <n v="7.4197819052976"/>
    <n v="0.97845973608147996"/>
    <n v="2384.4759162771002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98.67187117103401"/>
    <n v="1.9338815217000001"/>
  </r>
  <r>
    <n v="820000"/>
    <n v="2400000"/>
    <n v="2500000"/>
    <x v="0"/>
    <x v="1"/>
    <s v="BR3-5, BR-7"/>
    <s v="62-304.520 (10), F.A.C."/>
    <n v="0.59"/>
    <n v="0.64"/>
    <s v="US Air Force"/>
    <n v="0.61126261513937996"/>
    <n v="3865.39081404128"/>
    <n v="11.9628735293535"/>
    <n v="1.5785448383616301"/>
    <n v="7.3124573581343402"/>
    <n v="0.96490544601170003"/>
    <n v="2362.7688975266101"/>
    <n v="1400"/>
    <s v="Commercial and Services"/>
    <n v="1400"/>
    <s v="US Air Force                                  Brevard County"/>
    <s v="US Air Force"/>
    <m/>
    <m/>
    <m/>
    <n v="0"/>
    <n v="1"/>
    <n v="7.3124573581343402"/>
    <n v="0.96490544601170003"/>
    <n v="2362.768897526610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96.38367699263699"/>
    <n v="1.9162764780999999"/>
  </r>
  <r>
    <n v="820000"/>
    <n v="2400000"/>
    <n v="2500000"/>
    <x v="0"/>
    <x v="1"/>
    <s v="BR3-5, BR-7"/>
    <s v="62-304.520 (10), F.A.C."/>
    <n v="0.59"/>
    <n v="0.64"/>
    <s v="US Air Force"/>
    <n v="6.5004802981899999E-3"/>
    <n v="3865.39081404128"/>
    <n v="11.9628735293535"/>
    <n v="1.5785448383616301"/>
    <n v="7.7764423687360001E-2"/>
    <n v="1.0261299621580001E-2"/>
    <n v="25.126896831499302"/>
    <n v="1400"/>
    <s v="Commercial and Services"/>
    <n v="1400"/>
    <s v="US Air Force                                  Brevard County"/>
    <s v="US Air Force"/>
    <m/>
    <m/>
    <m/>
    <n v="0"/>
    <n v="1"/>
    <n v="7.7764423687360001E-2"/>
    <n v="1.0261299621580001E-2"/>
    <n v="25.12689683149769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28.948885733561699"/>
    <n v="2.03786673E-2"/>
  </r>
  <r>
    <n v="820000"/>
    <n v="2400000"/>
    <n v="2500000"/>
    <x v="0"/>
    <x v="1"/>
    <s v="BR3-5, BR-7"/>
    <s v="62-304.520 (10), F.A.C."/>
    <n v="0.59"/>
    <n v="0.64"/>
    <s v="US Air Force"/>
    <n v="3.5823033800000001E-7"/>
    <n v="3865.39081404128"/>
    <n v="11.9628735293535"/>
    <n v="1.5785448383616301"/>
    <n v="4.2854642278719999E-6"/>
    <n v="5.6548265099440004E-7"/>
    <n v="1.3847002578099999E-3"/>
    <n v="1860"/>
    <s v="Community Recreational Facilities"/>
    <n v="1860"/>
    <s v="US Air Force                                  Brevard County"/>
    <s v="US Air Force"/>
    <m/>
    <m/>
    <m/>
    <n v="0"/>
    <n v="1"/>
    <n v="4.2854642278719999E-6"/>
    <n v="5.6548265099440004E-7"/>
    <n v="1.3847002562399999E-3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0.21626378456167999"/>
    <n v="1.1230335000000001E-6"/>
  </r>
  <r>
    <n v="820000"/>
    <n v="2400000"/>
    <n v="2500000"/>
    <x v="0"/>
    <x v="1"/>
    <s v="BR3-5, BR-7"/>
    <s v="62-304.520 (10), F.A.C."/>
    <n v="0.59"/>
    <n v="0.64"/>
    <s v="US Air Force"/>
    <n v="0.61776345366790997"/>
    <n v="3817.2325921479901"/>
    <n v="7.8083078744228303"/>
    <n v="1.1322754066082099"/>
    <n v="4.8236872398058104"/>
    <n v="0.69947836568953003"/>
    <n v="2358.1467895790602"/>
    <n v="1550"/>
    <s v="Other Light Industrial"/>
    <n v="1550"/>
    <s v="US Air Force                                  Brevard County"/>
    <s v="US Air Force"/>
    <m/>
    <m/>
    <m/>
    <n v="0"/>
    <n v="1"/>
    <n v="4.8236872398058104"/>
    <n v="0.69947836568953003"/>
    <n v="2358.1467895790602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200"/>
    <n v="1.9125278099"/>
  </r>
  <r>
    <n v="820000"/>
    <n v="2400000"/>
    <n v="2500000"/>
    <x v="0"/>
    <x v="1"/>
    <s v="BR3-5, BR-7"/>
    <s v="62-304.520 (10), F.A.C."/>
    <n v="0.59"/>
    <n v="0.64"/>
    <s v="US Air Force"/>
    <n v="0.61776345346078998"/>
    <n v="3789.9266981412502"/>
    <n v="8.1093944595108898"/>
    <n v="1.08271304394315"/>
    <n v="5.0096875267832601"/>
    <n v="0.66886054913337001"/>
    <n v="2341.2782054069999"/>
    <n v="8110"/>
    <s v="Airports"/>
    <n v="8110"/>
    <s v="US Air Force                                  Brevard County"/>
    <s v="US Air Force"/>
    <m/>
    <m/>
    <m/>
    <n v="0"/>
    <n v="1"/>
    <n v="5.0096875267832601"/>
    <n v="0.66886054913337001"/>
    <n v="2341.278205406999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99.99999996647199"/>
    <n v="1.8988468818999999"/>
  </r>
  <r>
    <n v="820000"/>
    <n v="2400000"/>
    <n v="2500000"/>
    <x v="0"/>
    <x v="1"/>
    <s v="BR3-5, BR-7"/>
    <s v="62-304.520 (10), F.A.C."/>
    <n v="0.59"/>
    <n v="0.64"/>
    <s v="US Air Force"/>
    <n v="3.3278993181910001E-2"/>
    <n v="3833.86952558029"/>
    <n v="9.6513740063519204"/>
    <n v="1.28161746867048"/>
    <n v="0.32118800975348999"/>
    <n v="4.26509390017E-2"/>
    <n v="127.587317802138"/>
    <n v="8110"/>
    <s v="Airports"/>
    <n v="8110"/>
    <s v="US Air Force                                  Brevard County"/>
    <s v="US Air Force"/>
    <m/>
    <m/>
    <m/>
    <n v="0"/>
    <n v="1"/>
    <n v="0.32118800975348999"/>
    <n v="4.26509390017E-2"/>
    <n v="127.587317802136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56.542466803140101"/>
    <n v="0.1034771434"/>
  </r>
  <r>
    <n v="820000"/>
    <n v="2400000"/>
    <n v="2500000"/>
    <x v="0"/>
    <x v="1"/>
    <s v="BR3-5, BR-7"/>
    <s v="62-304.520 (10), F.A.C."/>
    <n v="0.59"/>
    <n v="0.64"/>
    <s v="US Air Force"/>
    <n v="0.33526063782519"/>
    <n v="3833.86952558029"/>
    <n v="9.6513740063519204"/>
    <n v="1.28161746867048"/>
    <n v="3.2357258052590598"/>
    <n v="0.42967588999438"/>
    <n v="1285.34554248462"/>
    <n v="8110"/>
    <s v="Airports"/>
    <n v="8110"/>
    <s v="US Air Force                                  Brevard County"/>
    <s v="US Air Force"/>
    <m/>
    <m/>
    <m/>
    <n v="0"/>
    <n v="1"/>
    <n v="3.2357258052590598"/>
    <n v="0.42967588999438"/>
    <n v="1285.34554248462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52.86157575426299"/>
    <n v="1.0424538056999999"/>
  </r>
  <r>
    <n v="820000"/>
    <n v="2400000"/>
    <n v="2500000"/>
    <x v="0"/>
    <x v="1"/>
    <s v="BR3-5, BR-7"/>
    <s v="62-304.520 (10), F.A.C."/>
    <n v="0.59"/>
    <n v="0.64"/>
    <s v="US Air Force"/>
    <n v="0.24922382272984001"/>
    <n v="3833.86952558029"/>
    <n v="9.6513740063519204"/>
    <n v="1.28161746867048"/>
    <n v="2.4053523244584598"/>
    <n v="0.31940960481940001"/>
    <n v="955.491619012569"/>
    <n v="1400"/>
    <s v="Commercial and Services"/>
    <n v="1400"/>
    <s v="US Air Force                                  Brevard County"/>
    <s v="US Air Force"/>
    <m/>
    <m/>
    <m/>
    <n v="0"/>
    <n v="1"/>
    <n v="2.4053523244584598"/>
    <n v="0.31940960481940001"/>
    <n v="955.49161901256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43.71953862003099"/>
    <n v="0.77493237550000005"/>
  </r>
  <r>
    <n v="820000"/>
    <n v="2400000"/>
    <n v="2500000"/>
    <x v="0"/>
    <x v="1"/>
    <s v="BR3-5, BR-7"/>
    <s v="62-304.520 (10), F.A.C."/>
    <n v="0.59"/>
    <n v="0.64"/>
    <s v="US Air Force"/>
    <n v="0.61776345346078998"/>
    <n v="3788.6094345735601"/>
    <n v="8.1067583574853597"/>
    <n v="1.0823530735876401"/>
    <n v="5.0080590392922897"/>
    <n v="0.66863817260339997"/>
    <n v="2340.4644481163"/>
    <n v="8110"/>
    <s v="Airports"/>
    <n v="8110"/>
    <s v="US Air Force                                  Brevard County"/>
    <s v="US Air Force"/>
    <m/>
    <m/>
    <m/>
    <n v="0"/>
    <n v="1"/>
    <n v="5.0080590392922897"/>
    <n v="0.66863817260339997"/>
    <n v="2340.4644481163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99.99999996647199"/>
    <n v="1.8981869003"/>
  </r>
  <r>
    <n v="820000"/>
    <n v="2400000"/>
    <n v="2500000"/>
    <x v="0"/>
    <x v="1"/>
    <s v="BR3-5, BR-7"/>
    <s v="62-304.520 (10), F.A.C."/>
    <n v="0.59"/>
    <n v="0.64"/>
    <s v="US Air Force"/>
    <n v="0.61776345380598996"/>
    <n v="3790.8847263950702"/>
    <n v="8.1113213080454507"/>
    <n v="1.08297570981544"/>
    <n v="5.0108778661883102"/>
    <n v="0.66902281488357995"/>
    <n v="2341.8700415582098"/>
    <n v="8110"/>
    <s v="Airports"/>
    <n v="8110"/>
    <s v="US Air Force                                  Brevard County"/>
    <s v="US Air Force"/>
    <m/>
    <m/>
    <m/>
    <n v="0"/>
    <n v="1"/>
    <n v="5.0108778661883102"/>
    <n v="0.66902281488357995"/>
    <n v="2341.8700415582098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200.000000022351"/>
    <n v="1.8993268788"/>
  </r>
  <r>
    <n v="820000"/>
    <n v="2400000"/>
    <n v="2500000"/>
    <x v="0"/>
    <x v="1"/>
    <s v="BR3-5, BR-7"/>
    <s v="62-304.520 (10), F.A.C."/>
    <n v="0.59"/>
    <n v="0.64"/>
    <s v="US Air Force"/>
    <n v="0.39933370359968001"/>
    <n v="3822.5239911128801"/>
    <n v="7.8189592480392101"/>
    <n v="1.13379315903791"/>
    <n v="3.1223739548145399"/>
    <n v="0.45276182131460002"/>
    <n v="1526.4626624697701"/>
    <n v="1550"/>
    <s v="Other Light Industrial"/>
    <n v="1550"/>
    <s v="US Air Force                                  Brevard County"/>
    <s v="US Air Force"/>
    <m/>
    <m/>
    <m/>
    <n v="0"/>
    <n v="1"/>
    <n v="3.1223739548145399"/>
    <n v="0.45276182131460002"/>
    <n v="2210.264267263829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64.29106523074299"/>
    <n v="1.7925906465999999"/>
  </r>
  <r>
    <n v="820000"/>
    <n v="2400000"/>
    <n v="2500000"/>
    <x v="0"/>
    <x v="1"/>
    <s v="BR3-5, BR-7"/>
    <s v="62-304.520 (10), F.A.C."/>
    <n v="0.59"/>
    <n v="0.64"/>
    <s v="US Air Force"/>
    <n v="2.9674355901980001E-2"/>
    <n v="3822.5239911128801"/>
    <n v="7.8189592480392101"/>
    <n v="1.13379315903791"/>
    <n v="0.23202257950942001"/>
    <n v="3.3644581720519998E-2"/>
    <n v="113.43093735615599"/>
    <n v="1460"/>
    <s v="Oil and Gas Storage(except industrial use or manufacturing)"/>
    <n v="1460"/>
    <s v="US Air Force                                  Brevard County"/>
    <s v="US Air Force"/>
    <m/>
    <m/>
    <m/>
    <n v="0"/>
    <n v="1"/>
    <n v="0.23202257950942001"/>
    <n v="3.3644581720519998E-2"/>
    <n v="151.151354774662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60.836319223261803"/>
    <n v="0.12258828450000001"/>
  </r>
  <r>
    <n v="820000"/>
    <n v="2400000"/>
    <n v="2500000"/>
    <x v="0"/>
    <x v="1"/>
    <s v="BR3-5, BR-7"/>
    <s v="62-304.520 (10), F.A.C."/>
    <n v="0.59"/>
    <n v="0.64"/>
    <s v="US Air Force"/>
    <n v="0.14404835739124"/>
    <n v="3658.2287236842199"/>
    <n v="7.5025011357471003"/>
    <n v="1.0498374909418"/>
    <n v="1.0807229649302901"/>
    <n v="0.15122736609790999"/>
    <n v="526.961838608172"/>
    <n v="8110"/>
    <s v="Airports"/>
    <n v="8110"/>
    <s v="US Air Force                                  Brevard County"/>
    <s v="US Air Force"/>
    <m/>
    <m/>
    <m/>
    <n v="0"/>
    <n v="1"/>
    <n v="1.0807229649302901"/>
    <n v="0.15122736609790999"/>
    <n v="526.961838608172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00.40638358731"/>
    <n v="0.42738186420000002"/>
  </r>
  <r>
    <n v="820000"/>
    <n v="2400000"/>
    <n v="2500000"/>
    <x v="0"/>
    <x v="1"/>
    <s v="BR3-5, BR-7"/>
    <s v="62-304.520 (10), F.A.C."/>
    <n v="0.59"/>
    <n v="0.64"/>
    <s v="Natural Lands"/>
    <n v="8.4871660000000001E-9"/>
    <n v="3658.2287236842199"/>
    <n v="7.5025011357471003"/>
    <n v="1.0498374909418"/>
    <n v="6.3674972554269995E-8"/>
    <n v="8.9101450586469995E-9"/>
    <n v="3.1047994440000001E-5"/>
    <n v="3100"/>
    <s v="Herbaceous Dry Prairie"/>
    <n v="3100"/>
    <s v="US Air Force                                  Brevard County"/>
    <s v="US Air Force"/>
    <m/>
    <m/>
    <s v="Natural Lands"/>
    <n v="0"/>
    <n v="1"/>
    <n v="6.3674972554269995E-8"/>
    <n v="8.9101450586469995E-9"/>
    <n v="3.1047992979999999E-5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3.2877968612729999E-2"/>
    <n v="2.5180853999999999E-8"/>
  </r>
  <r>
    <n v="820000"/>
    <n v="2400000"/>
    <n v="2500000"/>
    <x v="0"/>
    <x v="1"/>
    <s v="BR3-5, BR-7"/>
    <s v="62-304.520 (10), F.A.C."/>
    <n v="0.59"/>
    <n v="0.64"/>
    <s v="Natural Lands"/>
    <n v="0.17293694349745001"/>
    <n v="3658.2287236842199"/>
    <n v="7.5025011357471003"/>
    <n v="1.0498374909418"/>
    <n v="1.2974596150022599"/>
    <n v="0.18155568685251"/>
    <n v="632.64289408853494"/>
    <n v="3100"/>
    <s v="Herbaceous Dry Prairie"/>
    <n v="3100"/>
    <s v="US Air Force                                  Brevard County"/>
    <s v="US Air Force"/>
    <m/>
    <m/>
    <s v="Natural Lands"/>
    <n v="0"/>
    <n v="1"/>
    <n v="1.2974596150022599"/>
    <n v="0.18155568685251"/>
    <n v="632.64289408853494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10.14616776870599"/>
    <n v="0.51309237149999998"/>
  </r>
  <r>
    <n v="820000"/>
    <n v="2400000"/>
    <n v="2500000"/>
    <x v="0"/>
    <x v="1"/>
    <s v="BR3-5, BR-7"/>
    <s v="62-304.520 (10), F.A.C."/>
    <n v="0.59"/>
    <n v="0.64"/>
    <s v="US Air Force"/>
    <n v="0.30077814433807998"/>
    <n v="3658.2287236842199"/>
    <n v="7.5025011357471003"/>
    <n v="1.0498374909418"/>
    <n v="2.25658836950435"/>
    <n v="0.31576817238201998"/>
    <n v="1100.3152470739999"/>
    <n v="1550"/>
    <s v="Other Light Industrial"/>
    <n v="1550"/>
    <s v="US Air Force                                  Brevard County"/>
    <s v="US Air Force"/>
    <m/>
    <m/>
    <m/>
    <n v="0"/>
    <n v="1"/>
    <n v="2.25658836950435"/>
    <n v="0.31576817238201998"/>
    <n v="1100.315247073999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49.946860800964"/>
    <n v="0.89238868380000003"/>
  </r>
  <r>
    <n v="820000"/>
    <n v="2500000"/>
    <n v="2500000"/>
    <x v="0"/>
    <x v="1"/>
    <s v="BR3-5, BR-7"/>
    <s v="62-304.520 (10), F.A.C."/>
    <n v="0.59"/>
    <n v="0.64"/>
    <s v="Natural Lands"/>
    <n v="1.780248544235E-2"/>
    <n v="3827.4244853001401"/>
    <n v="11.472913313671899"/>
    <n v="1.5168078698845999"/>
    <n v="0.20424637224802"/>
    <n v="2.700295002246E-2"/>
    <n v="68.137668681261303"/>
    <n v="3100"/>
    <s v="Herbaceous Dry Prairie"/>
    <n v="3100"/>
    <s v="US Air Force                                  Brevard County"/>
    <s v="US Air Force"/>
    <m/>
    <m/>
    <s v="Natural Lands"/>
    <n v="0"/>
    <n v="1"/>
    <n v="0.20424637224802"/>
    <n v="2.700295002246E-2"/>
    <n v="68.137668681260095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47.690072530450898"/>
    <n v="5.5261694E-2"/>
  </r>
  <r>
    <n v="820000"/>
    <n v="2500000"/>
    <n v="2500000"/>
    <x v="0"/>
    <x v="1"/>
    <s v="BR3-5, BR-7"/>
    <s v="62-304.520 (10), F.A.C."/>
    <n v="0.59"/>
    <n v="0.64"/>
    <s v="US Air Force"/>
    <n v="0.57173053633727"/>
    <n v="3827.4244853001401"/>
    <n v="11.472913313671899"/>
    <n v="1.5168078698845999"/>
    <n v="6.5594148821767204"/>
    <n v="0.86720537696972"/>
    <n v="2188.2554537710698"/>
    <n v="1400"/>
    <s v="Commercial and Services"/>
    <n v="1400"/>
    <s v="US Air Force                                  Brevard County"/>
    <s v="US Air Force"/>
    <m/>
    <m/>
    <m/>
    <n v="0"/>
    <n v="1"/>
    <n v="6.5594148821767204"/>
    <n v="0.86720537696972"/>
    <n v="2188.2554537710698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86.42196660435101"/>
    <n v="1.7747408384000001"/>
  </r>
  <r>
    <n v="820000"/>
    <n v="2500000"/>
    <n v="2500000"/>
    <x v="0"/>
    <x v="1"/>
    <s v="BR3-5, BR-7"/>
    <s v="62-304.520 (10), F.A.C."/>
    <n v="0.59"/>
    <n v="0.64"/>
    <s v="Natural Lands"/>
    <n v="2.823043177321E-2"/>
    <n v="3827.4244853001401"/>
    <n v="11.472913313671899"/>
    <n v="1.5168078698845999"/>
    <n v="0.32388529654163001"/>
    <n v="4.2820141083850002E-2"/>
    <n v="108.04984579940199"/>
    <n v="3100"/>
    <s v="Herbaceous Dry Prairie"/>
    <n v="3100"/>
    <s v="US Air Force                                  Brevard County"/>
    <s v="US Air Force"/>
    <m/>
    <m/>
    <s v="Natural Lands"/>
    <n v="0"/>
    <n v="1"/>
    <n v="0.32388529654163001"/>
    <n v="4.2820141083850002E-2"/>
    <n v="108.04984579940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60.644631938901"/>
    <n v="8.7631667299999993E-2"/>
  </r>
  <r>
    <n v="820000"/>
    <n v="2500000"/>
    <n v="2500000"/>
    <x v="0"/>
    <x v="1"/>
    <s v="BR3-5, BR-7"/>
    <s v="62-304.520 (10), F.A.C."/>
    <n v="0.59"/>
    <n v="0.64"/>
    <s v="US Air Force"/>
    <n v="0.27449603851565002"/>
    <n v="3802.7395893757998"/>
    <n v="7.9769873211375399"/>
    <n v="1.10494039208725"/>
    <n v="2.1896514189418799"/>
    <n v="0.30330176042388002"/>
    <n v="1043.8369527903101"/>
    <n v="1550"/>
    <s v="Other Light Industrial"/>
    <n v="1550"/>
    <s v="US Air Force                                  Brevard County"/>
    <s v="US Air Force"/>
    <m/>
    <m/>
    <m/>
    <n v="0"/>
    <n v="1"/>
    <n v="2.1896514189418799"/>
    <n v="0.30330176042388002"/>
    <n v="1043.836952790310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35.53968435914101"/>
    <n v="0.84658309229999995"/>
  </r>
  <r>
    <n v="820000"/>
    <n v="2500000"/>
    <n v="2500000"/>
    <x v="0"/>
    <x v="1"/>
    <s v="BR3-5, BR-7"/>
    <s v="62-304.520 (10), F.A.C."/>
    <n v="0.59"/>
    <n v="0.64"/>
    <s v="US Air Force"/>
    <n v="0.34326741476102002"/>
    <n v="3802.7395893757998"/>
    <n v="7.9769873211375399"/>
    <n v="1.10494039208725"/>
    <n v="2.7382398153083698"/>
    <n v="0.37929003185681998"/>
    <n v="1305.35658785444"/>
    <n v="8110"/>
    <s v="Airports"/>
    <n v="8110"/>
    <s v="US Air Force                                  Brevard County"/>
    <s v="US Air Force"/>
    <m/>
    <m/>
    <m/>
    <n v="0"/>
    <n v="1"/>
    <n v="2.7382398153083698"/>
    <n v="0.37929003185681998"/>
    <n v="1305.35658785444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200.221983149804"/>
    <n v="1.058683364"/>
  </r>
  <r>
    <n v="820000"/>
    <n v="2500000"/>
    <n v="2500000"/>
    <x v="0"/>
    <x v="1"/>
    <s v="BR3-5, BR-7"/>
    <s v="62-304.520 (10), F.A.C."/>
    <n v="0.59"/>
    <n v="0.64"/>
    <s v="US Air Force"/>
    <n v="0.52494206583642"/>
    <n v="3814.8189017528098"/>
    <n v="7.8034676102211096"/>
    <n v="1.1315886054725399"/>
    <n v="4.0963684079970797"/>
    <n v="0.59401846023370997"/>
    <n v="2002.5589150779499"/>
    <n v="1550"/>
    <s v="Other Light Industrial"/>
    <n v="1550"/>
    <s v="US Air Force                                  Brevard County"/>
    <s v="US Air Force"/>
    <m/>
    <m/>
    <m/>
    <n v="0"/>
    <n v="1"/>
    <n v="4.0963684079970797"/>
    <n v="0.59401846023370997"/>
    <n v="2356.65569960107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86.00069190720399"/>
    <n v="1.9113184912000001"/>
  </r>
  <r>
    <n v="820000"/>
    <n v="2500000"/>
    <n v="2500000"/>
    <x v="0"/>
    <x v="1"/>
    <s v="BR3-5, BR-7"/>
    <s v="62-304.520 (10), F.A.C."/>
    <n v="0.59"/>
    <n v="0.64"/>
    <s v="US Air Force"/>
    <n v="0.28138965529428001"/>
    <n v="3790.8847263950702"/>
    <n v="8.1113213080454507"/>
    <n v="1.08297570981544"/>
    <n v="2.2824419068521302"/>
    <n v="0.30473816167704998"/>
    <n v="1066.71574642069"/>
    <n v="8110"/>
    <s v="Airports"/>
    <n v="8110"/>
    <s v="US Air Force                                  Brevard County"/>
    <s v="US Air Force"/>
    <m/>
    <m/>
    <m/>
    <n v="0"/>
    <n v="1"/>
    <n v="2.2824419068521302"/>
    <n v="0.30473816167704998"/>
    <n v="1066.7157464206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49.355843952085"/>
    <n v="0.86513848049999997"/>
  </r>
  <r>
    <n v="820000"/>
    <n v="2500000"/>
    <n v="2500000"/>
    <x v="0"/>
    <x v="1"/>
    <s v="BR3-5, BR-7"/>
    <s v="62-304.520 (10), F.A.C."/>
    <n v="0.59"/>
    <n v="0.64"/>
    <s v="US Air Force"/>
    <n v="0.33637379837362003"/>
    <n v="3790.8847263950702"/>
    <n v="8.1113213080454507"/>
    <n v="1.08297570981544"/>
    <n v="2.7284359582161599"/>
    <n v="0.36428465305698998"/>
    <n v="1275.1542946140601"/>
    <n v="8110"/>
    <s v="Airports"/>
    <n v="8110"/>
    <s v="US Air Force                                  Brevard County"/>
    <s v="US Air Force"/>
    <m/>
    <m/>
    <m/>
    <n v="0"/>
    <n v="1"/>
    <n v="2.7284359582161599"/>
    <n v="0.36428465305698998"/>
    <n v="1275.154294614060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59.992335191156"/>
    <n v="1.0341883978999999"/>
  </r>
  <r>
    <n v="820000"/>
    <n v="2500000"/>
    <n v="2500000"/>
    <x v="0"/>
    <x v="1"/>
    <s v="BR3-5, BR-7"/>
    <s v="62-304.520 (10), F.A.C."/>
    <n v="0.59"/>
    <n v="0.64"/>
    <s v="US Air Force"/>
    <n v="9.7031667262009999E-2"/>
    <n v="3847.38082899346"/>
    <n v="10.741555822620001"/>
    <n v="1.44244846516832"/>
    <n v="1.0422710704568301"/>
    <n v="0.13996317951480999"/>
    <n v="373.31777642914898"/>
    <n v="1860"/>
    <s v="Community Recreational Facilities"/>
    <n v="1860"/>
    <s v="US Air Force                                  Brevard County"/>
    <s v="US Air Force"/>
    <m/>
    <m/>
    <m/>
    <n v="0"/>
    <n v="1"/>
    <n v="1.0422710704568301"/>
    <n v="0.13996317951480999"/>
    <n v="720.48236307707498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20.893659961637"/>
    <n v="0.58433281680000004"/>
  </r>
  <r>
    <n v="820000"/>
    <n v="2500000"/>
    <n v="2500000"/>
    <x v="0"/>
    <x v="1"/>
    <s v="BR3-5, BR-7"/>
    <s v="62-304.520 (10), F.A.C."/>
    <n v="0.59"/>
    <n v="0.64"/>
    <s v="US Air Force"/>
    <n v="0.16405306016832999"/>
    <n v="3816.2671303021898"/>
    <n v="7.8063717966455304"/>
    <n v="1.13200068998681"/>
    <n v="1.2806591820514599"/>
    <n v="0.185708177305"/>
    <n v="626.07030114589395"/>
    <n v="1550"/>
    <s v="Other Light Industrial"/>
    <n v="1550"/>
    <s v="US Air Force                                  Brevard County"/>
    <s v="US Air Force"/>
    <m/>
    <m/>
    <m/>
    <n v="0"/>
    <n v="1"/>
    <n v="1.2806591820514599"/>
    <n v="0.185708177305"/>
    <n v="2357.550362534820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38.10940211492499"/>
    <n v="1.9120440895999999"/>
  </r>
  <r>
    <n v="820000"/>
    <n v="2500000"/>
    <n v="2500000"/>
    <x v="0"/>
    <x v="1"/>
    <s v="BR3-5, BR-7"/>
    <s v="62-304.520 (10), F.A.C."/>
    <n v="0.59"/>
    <n v="0.64"/>
    <s v="US Air Force"/>
    <n v="0.33548676205344002"/>
    <n v="3546.5806490371101"/>
    <n v="7.3449155275642104"/>
    <n v="0.98786610888545001"/>
    <n v="2.46412192789861"/>
    <n v="0.33141600221231998"/>
    <n v="1189.8308583068699"/>
    <n v="8110"/>
    <s v="Airports"/>
    <n v="8110"/>
    <s v="US Air Force                                  Brevard County"/>
    <s v="US Air Force"/>
    <m/>
    <m/>
    <m/>
    <n v="0"/>
    <n v="1"/>
    <n v="2.46412192789861"/>
    <n v="0.33141600221231998"/>
    <n v="1189.830858306869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56.939091793112"/>
    <n v="0.96498853070000001"/>
  </r>
  <r>
    <n v="820000"/>
    <n v="2500000"/>
    <n v="2500000"/>
    <x v="0"/>
    <x v="1"/>
    <s v="BR3-5, BR-7"/>
    <s v="62-304.520 (10), F.A.C."/>
    <n v="0.59"/>
    <n v="0.64"/>
    <s v="Natural Lands"/>
    <n v="0.28227669182157999"/>
    <n v="3546.5806490371101"/>
    <n v="7.3449155275642104"/>
    <n v="0.98786610888545001"/>
    <n v="2.0732984568298298"/>
    <n v="0.27885157717885001"/>
    <n v="1001.1170528886501"/>
    <n v="3100"/>
    <s v="Herbaceous Dry Prairie"/>
    <n v="3100"/>
    <s v="US Air Force                                  Brevard County"/>
    <s v="US Air Force"/>
    <m/>
    <m/>
    <s v="Natural Lands"/>
    <n v="0"/>
    <n v="1"/>
    <n v="2.0732984568298298"/>
    <n v="0.27885157717885001"/>
    <n v="1001.117052888650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48.05849811326701"/>
    <n v="0.81193597149999996"/>
  </r>
  <r>
    <n v="820000"/>
    <n v="2500000"/>
    <n v="2500000"/>
    <x v="0"/>
    <x v="1"/>
    <s v="BR3-5, BR-7"/>
    <s v="62-304.520 (10), F.A.C."/>
    <n v="0.59"/>
    <n v="0.64"/>
    <s v="Natural Lands"/>
    <n v="0.23501632230002001"/>
    <n v="3258.6854163466201"/>
    <n v="6.4397210112381602"/>
    <n v="0.87556226619223998"/>
    <n v="1.5134395486993699"/>
    <n v="0.20577142374516999"/>
    <n v="765.84426208250204"/>
    <n v="3100"/>
    <s v="Herbaceous Dry Prairie"/>
    <n v="3100"/>
    <s v="US Air Force                                  Brevard County"/>
    <s v="US Air Force"/>
    <m/>
    <m/>
    <s v="Natural Lands"/>
    <n v="0"/>
    <n v="1"/>
    <n v="1.5134395486993699"/>
    <n v="0.20577142374516999"/>
    <n v="765.84426208250204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41.45847994888101"/>
    <n v="0.62112267809999999"/>
  </r>
  <r>
    <n v="820000"/>
    <n v="2500000"/>
    <n v="2500000"/>
    <x v="0"/>
    <x v="1"/>
    <s v="BR3-5, BR-7"/>
    <s v="62-304.520 (10), F.A.C."/>
    <n v="0.59"/>
    <n v="0.64"/>
    <s v="Natural Lands"/>
    <n v="0.38274713157501"/>
    <n v="3258.6854163466201"/>
    <n v="6.4397210112381602"/>
    <n v="0.87556226619223998"/>
    <n v="2.4647847451947298"/>
    <n v="0.33511894590038999"/>
    <n v="1247.25249581198"/>
    <n v="3100"/>
    <s v="Herbaceous Dry Prairie"/>
    <n v="3100"/>
    <s v="US Air Force                                  Brevard County"/>
    <s v="US Air Force"/>
    <m/>
    <m/>
    <s v="Natural Lands"/>
    <n v="0"/>
    <n v="1"/>
    <n v="2.4647847451947298"/>
    <n v="0.33511894590038999"/>
    <n v="1247.25249581198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65.37229491824201"/>
    <n v="1.0115592017999999"/>
  </r>
  <r>
    <n v="820000"/>
    <n v="2500000"/>
    <n v="2500000"/>
    <x v="0"/>
    <x v="1"/>
    <s v="BR3-5, BR-7"/>
    <s v="62-304.520 (10), F.A.C."/>
    <n v="0.59"/>
    <n v="0.64"/>
    <s v="Natural Lands"/>
    <n v="8.5483892728999995E-3"/>
    <n v="3847.60296567162"/>
    <n v="11.5596836470972"/>
    <n v="1.52992148356097"/>
    <n v="9.8816675687059999E-2"/>
    <n v="1.307836439846E-2"/>
    <n v="32.8908079181601"/>
    <n v="3100"/>
    <s v="Herbaceous Dry Prairie"/>
    <n v="3100"/>
    <s v="US Air Force                                  Brevard County"/>
    <s v="US Air Force"/>
    <m/>
    <m/>
    <s v="Natural Lands"/>
    <n v="0"/>
    <n v="1"/>
    <n v="9.8816675687059999E-2"/>
    <n v="1.307836439846E-2"/>
    <n v="32.890807918161002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34.890495651111003"/>
    <n v="2.6675432200000002E-2"/>
  </r>
  <r>
    <n v="820000"/>
    <n v="2500000"/>
    <n v="2500000"/>
    <x v="0"/>
    <x v="1"/>
    <s v="BR3-5, BR-7"/>
    <s v="62-304.520 (10), F.A.C."/>
    <n v="0.59"/>
    <n v="0.64"/>
    <s v="Natural Lands"/>
    <n v="2.5603106653900001E-3"/>
    <n v="3847.60296567162"/>
    <n v="11.5596836470972"/>
    <n v="1.52992148356097"/>
    <n v="2.9596381330260001E-2"/>
    <n v="3.9170742915800002E-3"/>
    <n v="9.8510589092183398"/>
    <n v="3100"/>
    <s v="Herbaceous Dry Prairie"/>
    <n v="3100"/>
    <s v="US Air Force                                  Brevard County"/>
    <s v="US Air Force"/>
    <m/>
    <m/>
    <s v="Natural Lands"/>
    <n v="0"/>
    <n v="1"/>
    <n v="2.9596381330260001E-2"/>
    <n v="3.9170742915800002E-3"/>
    <n v="9.8510589092197307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8.196131891948301"/>
    <n v="7.9895043999999998E-3"/>
  </r>
  <r>
    <n v="820000"/>
    <n v="2500000"/>
    <n v="2500000"/>
    <x v="0"/>
    <x v="1"/>
    <s v="BR3-5, BR-7"/>
    <s v="62-304.520 (10), F.A.C."/>
    <n v="0.59"/>
    <n v="0.64"/>
    <s v="US Air Force"/>
    <n v="1.539845189549E-2"/>
    <n v="3847.60296567162"/>
    <n v="11.5596836470972"/>
    <n v="1.52992148356097"/>
    <n v="0.17800123256695"/>
    <n v="2.3558422368490001E-2"/>
    <n v="59.247129179854603"/>
    <n v="1550"/>
    <s v="Other Light Industrial"/>
    <n v="1550"/>
    <s v="US Air Force                                  Brevard County"/>
    <s v="US Air Force"/>
    <m/>
    <m/>
    <m/>
    <n v="0"/>
    <n v="1"/>
    <n v="0.17800123256695"/>
    <n v="2.3558422368490001E-2"/>
    <n v="59.247129179855698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42.670253367804101"/>
    <n v="4.8051199699999998E-2"/>
  </r>
  <r>
    <n v="820000"/>
    <n v="2500000"/>
    <n v="2500000"/>
    <x v="0"/>
    <x v="1"/>
    <s v="BR3-5, BR-7"/>
    <s v="62-304.520 (10), F.A.C."/>
    <n v="0.59"/>
    <n v="0.64"/>
    <s v="Natural Lands"/>
    <n v="1.374891640993E-2"/>
    <n v="3847.60296567162"/>
    <n v="11.5596836470972"/>
    <n v="1.52992148356097"/>
    <n v="0.15893312418916999"/>
    <n v="2.1034762591230001E-2"/>
    <n v="52.900371553617902"/>
    <n v="3100"/>
    <s v="Herbaceous Dry Prairie"/>
    <n v="3100"/>
    <s v="US Air Force                                  Brevard County"/>
    <s v="US Air Force"/>
    <m/>
    <m/>
    <s v="Natural Lands"/>
    <n v="0"/>
    <n v="1"/>
    <n v="0.15893312418916999"/>
    <n v="2.1034762591230001E-2"/>
    <n v="52.900371553619102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48.692562498834597"/>
    <n v="4.2903788800000002E-2"/>
  </r>
  <r>
    <n v="820000"/>
    <n v="2500000"/>
    <n v="2500000"/>
    <x v="0"/>
    <x v="1"/>
    <s v="BR3-5, BR-7"/>
    <s v="62-304.520 (10), F.A.C."/>
    <n v="0.59"/>
    <n v="0.64"/>
    <s v="US Air Force"/>
    <n v="0.57750738528610002"/>
    <n v="3847.60296567162"/>
    <n v="11.5596836470972"/>
    <n v="1.52992148356097"/>
    <n v="6.67580267776966"/>
    <n v="0.88354095566433"/>
    <n v="2222.0191283240702"/>
    <n v="1400"/>
    <s v="Commercial and Services"/>
    <n v="1400"/>
    <s v="US Air Force                                  Brevard County"/>
    <s v="US Air Force"/>
    <m/>
    <m/>
    <m/>
    <n v="0"/>
    <n v="1"/>
    <n v="6.67580267776966"/>
    <n v="0.88354095566433"/>
    <n v="2222.0191283240702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85.525182615689"/>
    <n v="1.8021241916999999"/>
  </r>
  <r>
    <n v="820000"/>
    <n v="2500000"/>
    <n v="2500000"/>
    <x v="0"/>
    <x v="1"/>
    <s v="BR3-5, BR-7"/>
    <s v="62-304.520 (10), F.A.C."/>
    <n v="0.59"/>
    <n v="0.64"/>
    <s v="Natural Lands"/>
    <n v="0.11817276816605"/>
    <n v="3424.1101548828601"/>
    <n v="6.8408152943381602"/>
    <n v="0.94998176486862995"/>
    <n v="0.80839807984461998"/>
    <n v="0.11226197486180001"/>
    <n v="404.63657550800701"/>
    <n v="3100"/>
    <s v="Herbaceous Dry Prairie"/>
    <n v="3100"/>
    <s v="US Air Force                                  Brevard County"/>
    <s v="US Air Force"/>
    <m/>
    <m/>
    <s v="Natural Lands"/>
    <n v="0"/>
    <n v="1"/>
    <n v="0.80839807984461998"/>
    <n v="0.11226197486180001"/>
    <n v="404.6365755080070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22.659788755083"/>
    <n v="0.32817240510000001"/>
  </r>
  <r>
    <n v="820000"/>
    <n v="2500000"/>
    <n v="2500000"/>
    <x v="0"/>
    <x v="1"/>
    <s v="BR3-5, BR-7"/>
    <s v="62-304.520 (10), F.A.C."/>
    <n v="0.59"/>
    <n v="0.64"/>
    <s v="Natural Lands"/>
    <n v="0.32595583069771"/>
    <n v="3424.1101548828601"/>
    <n v="6.8408152943381602"/>
    <n v="0.94998176486862995"/>
    <n v="2.22980363191561"/>
    <n v="0.30965209531542998"/>
    <n v="1116.10866993531"/>
    <n v="3100"/>
    <s v="Herbaceous Dry Prairie"/>
    <n v="3100"/>
    <s v="US Air Force                                  Brevard County"/>
    <s v="US Air Force"/>
    <m/>
    <m/>
    <s v="Natural Lands"/>
    <n v="0"/>
    <n v="1"/>
    <n v="2.22980363191561"/>
    <n v="0.30965209531542998"/>
    <n v="1116.1086699353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46.32340168435101"/>
    <n v="0.9051976236"/>
  </r>
  <r>
    <n v="820000"/>
    <n v="2500000"/>
    <n v="2500000"/>
    <x v="0"/>
    <x v="1"/>
    <s v="BR3-5, BR-7"/>
    <s v="62-304.520 (10), F.A.C."/>
    <n v="0.59"/>
    <n v="0.64"/>
    <s v="US Air Force"/>
    <n v="0.17363485494222"/>
    <n v="3424.1101548828601"/>
    <n v="6.8408152943381602"/>
    <n v="0.94998176486862995"/>
    <n v="1.1878039713189601"/>
    <n v="0.16494994594071999"/>
    <n v="594.54487004928899"/>
    <n v="1550"/>
    <s v="Other Light Industrial"/>
    <n v="1550"/>
    <s v="US Air Force                                  Brevard County"/>
    <s v="US Air Force"/>
    <m/>
    <m/>
    <m/>
    <n v="0"/>
    <n v="1"/>
    <n v="1.1878039713189601"/>
    <n v="0.16494994594071999"/>
    <n v="594.5448700492889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49.880362171472"/>
    <n v="0.4821937308"/>
  </r>
  <r>
    <n v="820000"/>
    <n v="2500000"/>
    <n v="2500000"/>
    <x v="0"/>
    <x v="1"/>
    <s v="BR3-5, BR-7"/>
    <s v="62-304.520 (10), F.A.C."/>
    <n v="0.59"/>
    <n v="0.64"/>
    <s v="Natural Lands"/>
    <n v="0.61776345369092001"/>
    <n v="3266.6747571688102"/>
    <n v="6.4552749930884303"/>
    <n v="0.87771225895436"/>
    <n v="3.9878329742549798"/>
    <n v="0.54221855643851002"/>
    <n v="2018.0322800735701"/>
    <n v="3100"/>
    <s v="Herbaceous Dry Prairie"/>
    <n v="3100"/>
    <s v="US Air Force                                  Brevard County"/>
    <s v="US Air Force"/>
    <m/>
    <m/>
    <s v="Natural Lands"/>
    <n v="0"/>
    <n v="1"/>
    <n v="3.9878329742549798"/>
    <n v="0.54221855643851002"/>
    <n v="2018.032280073570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200.00000000372501"/>
    <n v="1.6366847364999999"/>
  </r>
  <r>
    <n v="820000"/>
    <n v="2500000"/>
    <n v="2500000"/>
    <x v="0"/>
    <x v="1"/>
    <s v="BR3-5, BR-7"/>
    <s v="62-304.520 (10), F.A.C."/>
    <n v="0.59"/>
    <n v="0.64"/>
    <s v="US Air Force"/>
    <n v="0.48787830806677002"/>
    <n v="3825.28754546557"/>
    <n v="8.4923431097424196"/>
    <n v="1.3415774601297801"/>
    <n v="4.1432299879037"/>
    <n v="0.65452654138863997"/>
    <n v="1866.2748155506599"/>
    <n v="1550"/>
    <s v="Other Light Industrial"/>
    <n v="1550"/>
    <s v="US Air Force                                  Brevard County"/>
    <s v="US Air Force"/>
    <m/>
    <m/>
    <m/>
    <n v="0"/>
    <n v="1"/>
    <n v="4.1432299879037"/>
    <n v="0.65452654138863997"/>
    <n v="1866.274815550659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93.545257858762"/>
    <n v="1.5136048788000001"/>
  </r>
  <r>
    <n v="820000"/>
    <n v="2500000"/>
    <n v="2500000"/>
    <x v="0"/>
    <x v="1"/>
    <s v="BR3-5, BR-7"/>
    <s v="62-304.520 (10), F.A.C."/>
    <n v="0.59"/>
    <n v="0.64"/>
    <s v="US Air Force"/>
    <n v="0.1298851455551"/>
    <n v="3825.28754546557"/>
    <n v="8.4923431097424196"/>
    <n v="1.3415774601297801"/>
    <n v="1.1030292209128001"/>
    <n v="0.1742509836824"/>
    <n v="496.84802963293401"/>
    <n v="1300"/>
    <s v="Residential, High Density"/>
    <n v="1300"/>
    <s v="US Air Force                                  Brevard County"/>
    <s v="US Air Force"/>
    <m/>
    <m/>
    <m/>
    <n v="0"/>
    <n v="1"/>
    <n v="1.1030292209128001"/>
    <n v="0.1742509836824"/>
    <n v="496.8480296329340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01.199588250199"/>
    <n v="0.40295866149999998"/>
  </r>
  <r>
    <n v="820000"/>
    <n v="2500000"/>
    <n v="2500000"/>
    <x v="0"/>
    <x v="1"/>
    <s v="BR3-5, BR-7"/>
    <s v="62-304.520 (10), F.A.C."/>
    <n v="0.59"/>
    <n v="0.64"/>
    <s v="US Air Force"/>
    <n v="1.5251961803500001E-3"/>
    <n v="3272.1154247223799"/>
    <n v="6.4674261787672904"/>
    <n v="0.87933483930065004"/>
    <n v="9.8640937045799994E-3"/>
    <n v="1.34115813815E-3"/>
    <n v="4.9906179474672596"/>
    <n v="8110"/>
    <s v="Airports"/>
    <n v="8110"/>
    <s v="US Air Force                                  Brevard County"/>
    <s v="US Air Force"/>
    <m/>
    <m/>
    <m/>
    <n v="0"/>
    <n v="1"/>
    <n v="9.8640937045799994E-3"/>
    <n v="1.34115813815E-3"/>
    <n v="4.9906179474664096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4.487516461831699"/>
    <n v="4.0475409000000004E-3"/>
  </r>
  <r>
    <n v="820000"/>
    <n v="2500000"/>
    <n v="2500000"/>
    <x v="0"/>
    <x v="1"/>
    <s v="BR3-5, BR-7"/>
    <s v="62-304.520 (10), F.A.C."/>
    <n v="0.59"/>
    <n v="0.64"/>
    <s v="Natural Lands"/>
    <n v="0.61623825748755001"/>
    <n v="3272.1154247223799"/>
    <n v="6.4674261787672904"/>
    <n v="0.87933483930065004"/>
    <n v="3.9854754388329701"/>
    <n v="0.54187976911874003"/>
    <n v="2016.4027076290799"/>
    <n v="3100"/>
    <s v="Herbaceous Dry Prairie"/>
    <n v="3100"/>
    <s v="US Air Force                                  Brevard County"/>
    <s v="US Air Force"/>
    <m/>
    <m/>
    <s v="Natural Lands"/>
    <n v="0"/>
    <n v="1"/>
    <n v="3.9854754388329701"/>
    <n v="0.54187976911874003"/>
    <n v="2016.402707629079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98.29584319047299"/>
    <n v="1.6353631043000001"/>
  </r>
  <r>
    <n v="820000"/>
    <n v="2500000"/>
    <n v="2500000"/>
    <x v="0"/>
    <x v="1"/>
    <s v="BR3-5, BR-7"/>
    <s v="62-304.520 (10), F.A.C."/>
    <n v="0.59"/>
    <n v="0.64"/>
    <s v="Natural Lands"/>
    <n v="0.59913560108109998"/>
    <n v="3273.3688306399099"/>
    <n v="6.5083931092839"/>
    <n v="0.88346591594626001"/>
    <n v="3.8994100176029201"/>
    <n v="0.52931588258512996"/>
    <n v="1961.19180190559"/>
    <n v="3100"/>
    <s v="Herbaceous Dry Prairie"/>
    <n v="3100"/>
    <s v="US Air Force                                  Brevard County"/>
    <s v="US Air Force"/>
    <m/>
    <m/>
    <s v="Natural Lands"/>
    <n v="0"/>
    <n v="1"/>
    <n v="3.8994100176029201"/>
    <n v="0.52931588258512996"/>
    <n v="1961.1918019055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94.83060827849499"/>
    <n v="1.590585403"/>
  </r>
  <r>
    <n v="820000"/>
    <n v="2500000"/>
    <n v="2500000"/>
    <x v="0"/>
    <x v="1"/>
    <s v="BR3-5, BR-7"/>
    <s v="62-304.520 (10), F.A.C."/>
    <n v="0.59"/>
    <n v="0.64"/>
    <s v="US Air Force"/>
    <n v="1.8627852333659999E-2"/>
    <n v="3273.3688306399099"/>
    <n v="6.5083931092839"/>
    <n v="0.88346591594626001"/>
    <n v="0.12123738576916999"/>
    <n v="1.645707262407E-2"/>
    <n v="60.975831210775397"/>
    <n v="8140"/>
    <s v="Roads and Highways"/>
    <n v="8140"/>
    <s v="US Air Force                                  Brevard County"/>
    <s v="US Air Force"/>
    <m/>
    <m/>
    <m/>
    <n v="0"/>
    <n v="1"/>
    <n v="0.12123738576916999"/>
    <n v="1.645707262407E-2"/>
    <n v="60.975831210774103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64.483999490719995"/>
    <n v="4.94532289E-2"/>
  </r>
  <r>
    <n v="820000"/>
    <n v="2500000"/>
    <n v="2500000"/>
    <x v="0"/>
    <x v="1"/>
    <s v="BR3-5, BR-7"/>
    <s v="62-304.520 (10), F.A.C."/>
    <n v="0.59"/>
    <n v="0.64"/>
    <s v="Natural Lands"/>
    <n v="0.16053556831249"/>
    <n v="3669.2868624828802"/>
    <n v="10.0195673376766"/>
    <n v="1.3318044328677501"/>
    <n v="1.6084969367992401"/>
    <n v="0.21380198151152"/>
    <n v="589.05105177026496"/>
    <n v="3100"/>
    <s v="Herbaceous Dry Prairie"/>
    <n v="3100"/>
    <s v="US Air Force                                  Brevard County"/>
    <s v="US Air Force"/>
    <m/>
    <m/>
    <s v="Natural Lands"/>
    <n v="0"/>
    <n v="1"/>
    <n v="1.6084969367992401"/>
    <n v="0.21380198151152"/>
    <n v="589.05105177026496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16.264249001694"/>
    <n v="0.47773807930000001"/>
  </r>
  <r>
    <n v="820000"/>
    <n v="2500000"/>
    <n v="2500000"/>
    <x v="0"/>
    <x v="1"/>
    <s v="BR3-5, BR-7"/>
    <s v="62-304.520 (10), F.A.C."/>
    <n v="0.59"/>
    <n v="0.64"/>
    <s v="US Air Force"/>
    <n v="0.40494604853330002"/>
    <n v="3669.2868624828802"/>
    <n v="10.0195673376766"/>
    <n v="1.3318044328677501"/>
    <n v="4.0573842014055197"/>
    <n v="0.53930894250893002"/>
    <n v="1485.8632158976"/>
    <n v="1400"/>
    <s v="Commercial and Services"/>
    <n v="1400"/>
    <s v="US Air Force                                  Brevard County"/>
    <s v="US Air Force"/>
    <m/>
    <m/>
    <m/>
    <n v="0"/>
    <n v="1"/>
    <n v="4.0573842014055197"/>
    <n v="0.53930894250893002"/>
    <n v="1485.8632158976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69.51817375254399"/>
    <n v="1.2050796560000001"/>
  </r>
  <r>
    <n v="820000"/>
    <n v="2500000"/>
    <n v="2500000"/>
    <x v="0"/>
    <x v="1"/>
    <s v="BR3-5, BR-7"/>
    <s v="62-304.520 (10), F.A.C."/>
    <n v="0.59"/>
    <n v="0.64"/>
    <s v="Natural Lands"/>
    <n v="5.228183684512E-2"/>
    <n v="3669.2868624828802"/>
    <n v="10.0195673376766"/>
    <n v="1.3318044328677501"/>
    <n v="0.52384138480717002"/>
    <n v="6.9629182068800005E-2"/>
    <n v="191.837057082298"/>
    <n v="3100"/>
    <s v="Herbaceous Dry Prairie"/>
    <n v="3100"/>
    <s v="US Air Force                                  Brevard County"/>
    <s v="US Air Force"/>
    <m/>
    <m/>
    <s v="Natural Lands"/>
    <n v="0"/>
    <n v="1"/>
    <n v="0.52384138480717002"/>
    <n v="6.9629182068800005E-2"/>
    <n v="191.837057082298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61.182467889799"/>
    <n v="0.15558561000000001"/>
  </r>
  <r>
    <n v="820000"/>
    <n v="2500000"/>
    <n v="2500000"/>
    <x v="0"/>
    <x v="1"/>
    <s v="BR3-5, BR-7"/>
    <s v="62-304.520 (10), F.A.C."/>
    <n v="0.59"/>
    <n v="0.64"/>
    <s v="US Air Force"/>
    <n v="0.30161393280232002"/>
    <n v="3562.4365123092798"/>
    <n v="9.3110172723791393"/>
    <n v="1.22027043432105"/>
    <n v="2.8083325379126398"/>
    <n v="0.36805056477796999"/>
    <n v="1074.48048683619"/>
    <n v="1400"/>
    <s v="Commercial and Services"/>
    <n v="1400"/>
    <s v="US Air Force                                  Brevard County"/>
    <s v="US Air Force"/>
    <m/>
    <m/>
    <m/>
    <n v="0"/>
    <n v="1"/>
    <n v="2.8083325379126398"/>
    <n v="0.36805056477796999"/>
    <n v="1074.4804868361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224.30569077215301"/>
    <n v="0.87143591799999998"/>
  </r>
  <r>
    <n v="820000"/>
    <n v="2500000"/>
    <n v="2500000"/>
    <x v="0"/>
    <x v="1"/>
    <s v="BR3-5, BR-7"/>
    <s v="62-304.520 (10), F.A.C."/>
    <n v="0.59"/>
    <n v="0.64"/>
    <s v="Natural Lands"/>
    <n v="0.31614952095763998"/>
    <n v="3562.4365123092798"/>
    <n v="9.3110172723791393"/>
    <n v="1.22027043432105"/>
    <n v="2.9436736502910001"/>
    <n v="0.38578791324937001"/>
    <n v="1126.2625968085899"/>
    <n v="3100"/>
    <s v="Herbaceous Dry Prairie"/>
    <n v="3100"/>
    <s v="US Air Force                                  Brevard County"/>
    <s v="US Air Force"/>
    <m/>
    <m/>
    <s v="Natural Lands"/>
    <n v="0"/>
    <n v="1"/>
    <n v="2.9436736502910001"/>
    <n v="0.38578791324937001"/>
    <n v="1126.262596808589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52.12088243968"/>
    <n v="0.91343276299999998"/>
  </r>
  <r>
    <n v="820000"/>
    <n v="2500000"/>
    <n v="2500000"/>
    <x v="0"/>
    <x v="1"/>
    <s v="BR3-5, BR-7"/>
    <s v="62-304.520 (10), F.A.C."/>
    <n v="0.59"/>
    <n v="0.64"/>
    <s v="US Air Force"/>
    <n v="0.36979807551249"/>
    <n v="3814.6376375590098"/>
    <n v="7.8070775381596"/>
    <n v="1.1327307236136399"/>
    <n v="2.8870422489882102"/>
    <n v="0.41888164166619002"/>
    <n v="1410.64565714683"/>
    <n v="1550"/>
    <s v="Other Light Industrial"/>
    <n v="1550"/>
    <s v="US Air Force                                  Brevard County"/>
    <s v="US Air Force"/>
    <m/>
    <m/>
    <m/>
    <n v="0"/>
    <n v="1"/>
    <n v="2.8870422489882102"/>
    <n v="0.41888164166619002"/>
    <n v="2356.543721557849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99.30158948331101"/>
    <n v="1.9112276736"/>
  </r>
  <r>
    <n v="820000"/>
    <n v="2500000"/>
    <n v="2500000"/>
    <x v="0"/>
    <x v="1"/>
    <s v="BR3-5, BR-7"/>
    <s v="62-304.520 (10), F.A.C."/>
    <n v="0.59"/>
    <n v="0.64"/>
    <s v="US Air Force"/>
    <n v="2.7045999224910001E-2"/>
    <n v="3833.8047137908202"/>
    <n v="10.668234541643701"/>
    <n v="1.4075289133356099"/>
    <n v="0.28853306314455002"/>
    <n v="3.8068025899119999E-2"/>
    <n v="103.689079317677"/>
    <n v="1400"/>
    <s v="Commercial and Services"/>
    <n v="1400"/>
    <s v="US Air Force                                  Brevard County"/>
    <s v="US Air Force"/>
    <m/>
    <m/>
    <m/>
    <n v="0"/>
    <n v="1"/>
    <n v="0.28853306314455002"/>
    <n v="3.8068025899119999E-2"/>
    <n v="1451.4020743228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85.329154028704494"/>
    <n v="1.1771306361"/>
  </r>
  <r>
    <n v="820000"/>
    <n v="2500000"/>
    <n v="2500000"/>
    <x v="0"/>
    <x v="1"/>
    <s v="BR3-5, BR-7"/>
    <s v="62-304.520 (10), F.A.C."/>
    <n v="0.59"/>
    <n v="0.64"/>
    <s v="US Air Force"/>
    <n v="0.25271313865991002"/>
    <n v="3856.2639455888102"/>
    <n v="10.120850407812"/>
    <n v="1.4670236049460199"/>
    <n v="2.55767187246563"/>
    <n v="0.37073613969408997"/>
    <n v="974.52856519080501"/>
    <n v="1550"/>
    <s v="Other Light Industrial"/>
    <n v="1550"/>
    <s v="US Air Force                                  Brevard County"/>
    <s v="US Air Force"/>
    <m/>
    <m/>
    <m/>
    <n v="0"/>
    <n v="1"/>
    <n v="2.55767187246563"/>
    <n v="0.37073613969408997"/>
    <n v="974.5285651908050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43.68041103936901"/>
    <n v="0.79037191009999996"/>
  </r>
  <r>
    <n v="820000"/>
    <n v="2500000"/>
    <n v="2500000"/>
    <x v="0"/>
    <x v="1"/>
    <s v="BR3-5, BR-7"/>
    <s v="62-304.520 (10), F.A.C."/>
    <n v="0.59"/>
    <n v="0.64"/>
    <s v="US Air Force"/>
    <n v="0.28251844713162"/>
    <n v="3856.2639455888102"/>
    <n v="10.120850407812"/>
    <n v="1.4670236049460199"/>
    <n v="2.8593269408664801"/>
    <n v="0.41446123077477998"/>
    <n v="1089.4657016373999"/>
    <n v="1400"/>
    <s v="Commercial and Services"/>
    <n v="1400"/>
    <s v="US Air Force                                  Brevard County"/>
    <s v="US Air Force"/>
    <m/>
    <m/>
    <m/>
    <n v="0"/>
    <n v="1"/>
    <n v="2.8593269408664801"/>
    <n v="0.41446123077477998"/>
    <n v="1089.465701637399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37.680729907694"/>
    <n v="0.88358937680000005"/>
  </r>
  <r>
    <n v="820000"/>
    <n v="2500000"/>
    <n v="2500000"/>
    <x v="0"/>
    <x v="1"/>
    <s v="BR3-5, BR-7"/>
    <s v="62-304.520 (10), F.A.C."/>
    <n v="0.59"/>
    <n v="0.64"/>
    <s v="US Air Force"/>
    <n v="8.2531867761309996E-2"/>
    <n v="3856.2639455888102"/>
    <n v="10.120850407812"/>
    <n v="1.4670236049460199"/>
    <n v="0.83529268748957997"/>
    <n v="0.12107619816612999"/>
    <n v="318.26466601005802"/>
    <n v="1300"/>
    <s v="Residential, High Density"/>
    <n v="1300"/>
    <s v="US Air Force                                  Brevard County"/>
    <s v="US Air Force"/>
    <m/>
    <m/>
    <m/>
    <n v="0"/>
    <n v="1"/>
    <n v="0.83529268748957997"/>
    <n v="0.12107619816612999"/>
    <n v="318.26466601005802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76.532035437516697"/>
    <n v="0.25812219469999997"/>
  </r>
  <r>
    <n v="820000"/>
    <n v="2500000"/>
    <n v="2500000"/>
    <x v="0"/>
    <x v="1"/>
    <s v="BR3-5, BR-7"/>
    <s v="62-304.520 (10), F.A.C."/>
    <n v="0.59"/>
    <n v="0.64"/>
    <s v="US Air Force"/>
    <n v="0.32855677185505"/>
    <n v="3805.5222925148801"/>
    <n v="7.9514287916708701"/>
    <n v="1.10938886330243"/>
    <n v="2.6124957754267002"/>
    <n v="0.36449722365859"/>
    <n v="1250.33011965113"/>
    <n v="1550"/>
    <s v="Other Light Industrial"/>
    <n v="1550"/>
    <s v="US Air Force                                  Brevard County"/>
    <s v="US Air Force"/>
    <m/>
    <m/>
    <m/>
    <n v="0"/>
    <n v="1"/>
    <n v="2.6124957754267002"/>
    <n v="0.36449722365859"/>
    <n v="1250.33011965113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253.98021806038699"/>
    <n v="1.0140552470999999"/>
  </r>
  <r>
    <n v="820000"/>
    <n v="2500000"/>
    <n v="2500000"/>
    <x v="0"/>
    <x v="1"/>
    <s v="BR3-5, BR-7"/>
    <s v="62-304.520 (10), F.A.C."/>
    <n v="0.59"/>
    <n v="0.64"/>
    <s v="US Air Force"/>
    <n v="0.28920668149067003"/>
    <n v="3805.5222925148801"/>
    <n v="7.9514287916708701"/>
    <n v="1.10938886330243"/>
    <n v="2.29960633394851"/>
    <n v="0.32084267163840002"/>
    <n v="1100.582473557"/>
    <n v="8110"/>
    <s v="Airports"/>
    <n v="8110"/>
    <s v="US Air Force                                  Brevard County"/>
    <s v="US Air Force"/>
    <m/>
    <m/>
    <m/>
    <n v="0"/>
    <n v="1"/>
    <n v="2.29960633394851"/>
    <n v="0.32084267163840002"/>
    <n v="1100.582473557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52.280944507642"/>
    <n v="0.89260541250000003"/>
  </r>
  <r>
    <n v="820000"/>
    <n v="2500000"/>
    <n v="2500000"/>
    <x v="0"/>
    <x v="1"/>
    <s v="BR3-5, BR-7"/>
    <s v="62-304.520 (10), F.A.C."/>
    <n v="0.59"/>
    <n v="0.64"/>
    <s v="US Air Force"/>
    <n v="0.38617265747954999"/>
    <n v="3820.2296758841399"/>
    <n v="7.8143589081873897"/>
    <n v="1.1331404866664101"/>
    <n v="3.0176917460737598"/>
    <n v="0.43758787303364"/>
    <n v="1475.2682461184399"/>
    <n v="1550"/>
    <s v="Other Light Industrial"/>
    <n v="1550"/>
    <s v="US Air Force                                  Brevard County"/>
    <s v="US Air Force"/>
    <m/>
    <m/>
    <m/>
    <n v="0"/>
    <n v="1"/>
    <n v="3.0176917460737598"/>
    <n v="0.43758787303364"/>
    <n v="2359.99827846676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207.728919160343"/>
    <n v="1.9140294229000001"/>
  </r>
  <r>
    <n v="820000"/>
    <n v="2500000"/>
    <n v="2500000"/>
    <x v="0"/>
    <x v="1"/>
    <s v="BR3-5, BR-7"/>
    <s v="62-304.520 (10), F.A.C."/>
    <n v="0.59"/>
    <n v="0.64"/>
    <s v="Natural Lands"/>
    <n v="9.27132800547E-3"/>
    <n v="3828.5593094452302"/>
    <n v="8.8323672710522292"/>
    <n v="1.1551549602028"/>
    <n v="8.1887774034720001E-2"/>
    <n v="1.070982053318E-2"/>
    <n v="35.495829146270097"/>
    <n v="3100"/>
    <s v="Herbaceous Dry Prairie"/>
    <n v="3100"/>
    <s v="US Air Force                                  Brevard County"/>
    <s v="US Air Force"/>
    <m/>
    <m/>
    <s v="Natural Lands"/>
    <n v="0"/>
    <n v="1"/>
    <n v="8.1887774034720001E-2"/>
    <n v="1.070982053318E-2"/>
    <n v="35.495829146268598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45.676921113063997"/>
    <n v="2.87881826E-2"/>
  </r>
  <r>
    <n v="820000"/>
    <n v="2500000"/>
    <n v="2500000"/>
    <x v="0"/>
    <x v="1"/>
    <s v="BR3-5, BR-7"/>
    <s v="62-304.520 (10), F.A.C."/>
    <n v="0.59"/>
    <n v="0.64"/>
    <s v="US Air Force"/>
    <n v="8.1961102279320006E-2"/>
    <n v="3828.5593094452302"/>
    <n v="8.8323672710522292"/>
    <n v="1.1551549602028"/>
    <n v="0.72391055727123998"/>
    <n v="9.4677773841640001E-2"/>
    <n v="313.79294114389103"/>
    <n v="8140"/>
    <s v="Roads and Highways"/>
    <n v="8140"/>
    <s v="US Air Force                                  Brevard County"/>
    <s v="US Air Force"/>
    <m/>
    <m/>
    <m/>
    <n v="0"/>
    <n v="1"/>
    <n v="0.72391055727123998"/>
    <n v="9.4677773841640001E-2"/>
    <n v="313.7929411438919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212.81146659355599"/>
    <n v="0.25449549160000001"/>
  </r>
  <r>
    <n v="820000"/>
    <n v="2500000"/>
    <n v="2500000"/>
    <x v="0"/>
    <x v="1"/>
    <s v="BR3-5, BR-7"/>
    <s v="62-304.520 (10), F.A.C."/>
    <n v="0.59"/>
    <n v="0.64"/>
    <s v="US Air Force"/>
    <n v="0.16206180650289001"/>
    <n v="3828.5593094452302"/>
    <n v="8.8323672710522292"/>
    <n v="1.1551549602028"/>
    <n v="1.43138939564374"/>
    <n v="0.18720649964124"/>
    <n v="620.46323799215895"/>
    <n v="8140"/>
    <s v="Roads and Highways"/>
    <n v="8140"/>
    <s v="US Air Force                                  Brevard County"/>
    <s v="US Air Force"/>
    <m/>
    <m/>
    <m/>
    <n v="0"/>
    <n v="1"/>
    <n v="1.43138939564374"/>
    <n v="0.18720649964124"/>
    <n v="620.46323799215895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28.80454307556801"/>
    <n v="0.50321430489999996"/>
  </r>
  <r>
    <n v="820000"/>
    <n v="2500000"/>
    <n v="2500000"/>
    <x v="0"/>
    <x v="1"/>
    <s v="BR3-5, BR-7"/>
    <s v="62-304.520 (10), F.A.C."/>
    <n v="0.59"/>
    <n v="0.64"/>
    <s v="US Air Force"/>
    <n v="0.18615102270507"/>
    <n v="3793.7947339689699"/>
    <n v="8.0604090325078008"/>
    <n v="1.0904656796935099"/>
    <n v="1.5004533848225501"/>
    <n v="0.20299130149972999"/>
    <n v="706.21876966145203"/>
    <n v="8110"/>
    <s v="Airports"/>
    <n v="8110"/>
    <s v="US Air Force                                  Brevard County"/>
    <s v="US Air Force"/>
    <m/>
    <m/>
    <m/>
    <n v="0"/>
    <n v="1"/>
    <n v="1.5004533848225501"/>
    <n v="0.20299130149972999"/>
    <n v="706.21876966145203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27.39295931998799"/>
    <n v="0.57276461450000005"/>
  </r>
  <r>
    <n v="820000"/>
    <n v="2500000"/>
    <n v="2500000"/>
    <x v="0"/>
    <x v="1"/>
    <s v="BR3-5, BR-7"/>
    <s v="62-304.520 (10), F.A.C."/>
    <n v="0.59"/>
    <n v="0.64"/>
    <s v="US Air Force"/>
    <n v="0.33328928289278997"/>
    <n v="3793.7947339689699"/>
    <n v="8.0604090325078008"/>
    <n v="1.0904656796935099"/>
    <n v="2.68644794626712"/>
    <n v="0.36344052440425001"/>
    <n v="1264.4311263269699"/>
    <n v="8110"/>
    <s v="Airports"/>
    <n v="8110"/>
    <s v="US Air Force                                  Brevard County"/>
    <s v="US Air Force"/>
    <m/>
    <m/>
    <m/>
    <n v="0"/>
    <n v="1"/>
    <n v="2.68644794626712"/>
    <n v="0.36344052440425001"/>
    <n v="1264.431126326969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49.45329870286099"/>
    <n v="1.0254915866000001"/>
  </r>
  <r>
    <n v="820000"/>
    <n v="2500000"/>
    <n v="2500000"/>
    <x v="0"/>
    <x v="1"/>
    <s v="BR3-5, BR-7"/>
    <s v="62-304.520 (10), F.A.C."/>
    <n v="0.59"/>
    <n v="0.64"/>
    <s v="US Air Force"/>
    <n v="9.8323148070040001E-2"/>
    <n v="3793.7947339689699"/>
    <n v="8.0604090325078008"/>
    <n v="1.0904656796935099"/>
    <n v="0.79252479080838001"/>
    <n v="0.1072180184898"/>
    <n v="373.01784137538402"/>
    <n v="1550"/>
    <s v="Other Light Industrial"/>
    <n v="1550"/>
    <s v="US Air Force                                  Brevard County"/>
    <s v="US Air Force"/>
    <m/>
    <m/>
    <m/>
    <n v="0"/>
    <n v="1"/>
    <n v="0.79252479080838001"/>
    <n v="0.1072180184898"/>
    <n v="373.0178413753849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12.428019093285"/>
    <n v="0.30252866290000002"/>
  </r>
  <r>
    <n v="820000"/>
    <n v="2500000"/>
    <n v="2500000"/>
    <x v="0"/>
    <x v="1"/>
    <s v="BR3-5, BR-7"/>
    <s v="62-304.520 (10), F.A.C."/>
    <n v="0.59"/>
    <n v="0.64"/>
    <s v="Natural Lands"/>
    <n v="6.3409492532539996E-2"/>
    <n v="3736.5754603749401"/>
    <n v="7.8783028683726002"/>
    <n v="1.0684010232643599"/>
    <n v="0.49955918690119999"/>
    <n v="6.7746766706440004E-2"/>
    <n v="236.934353751939"/>
    <n v="3100"/>
    <s v="Herbaceous Dry Prairie"/>
    <n v="3100"/>
    <s v="US Air Force                                  Brevard County"/>
    <s v="US Air Force"/>
    <m/>
    <m/>
    <s v="Natural Lands"/>
    <n v="0"/>
    <n v="1"/>
    <n v="0.49955918690119999"/>
    <n v="6.7746766706440004E-2"/>
    <n v="236.93435375193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85.410290676861294"/>
    <n v="0.19216087079999999"/>
  </r>
  <r>
    <n v="820000"/>
    <n v="2500000"/>
    <n v="2500000"/>
    <x v="0"/>
    <x v="1"/>
    <s v="BR3-5, BR-7"/>
    <s v="62-304.520 (10), F.A.C."/>
    <n v="0.59"/>
    <n v="0.64"/>
    <s v="US Air Force"/>
    <n v="0.1018152245393"/>
    <n v="3736.5754603749401"/>
    <n v="7.8783028683726002"/>
    <n v="1.0684010232643599"/>
    <n v="0.80213117553202995"/>
    <n v="0.10877949008168"/>
    <n v="380.44026950614602"/>
    <n v="1550"/>
    <s v="Other Light Industrial"/>
    <n v="1550"/>
    <s v="US Air Force                                  Brevard County"/>
    <s v="US Air Force"/>
    <m/>
    <m/>
    <m/>
    <n v="0"/>
    <n v="1"/>
    <n v="0.80213117553202995"/>
    <n v="0.10877949008168"/>
    <n v="380.44026950614602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89.986022368121795"/>
    <n v="0.30854847489999998"/>
  </r>
  <r>
    <n v="820000"/>
    <n v="2500000"/>
    <n v="2500000"/>
    <x v="0"/>
    <x v="1"/>
    <s v="BR3-5, BR-7"/>
    <s v="62-304.520 (10), F.A.C."/>
    <n v="0.59"/>
    <n v="0.64"/>
    <s v="US Air Force"/>
    <n v="8.0381146559880004E-2"/>
    <n v="3736.5754603749401"/>
    <n v="7.8783028683726002"/>
    <n v="1.0684010232643599"/>
    <n v="0.63326701750579995"/>
    <n v="8.5879299235740003E-2"/>
    <n v="300.35021971245999"/>
    <n v="1860"/>
    <s v="Community Recreational Facilities"/>
    <n v="1860"/>
    <s v="US Air Force                                  Brevard County"/>
    <s v="US Air Force"/>
    <m/>
    <m/>
    <m/>
    <n v="0"/>
    <n v="1"/>
    <n v="0.63326701750579995"/>
    <n v="8.5879299235740003E-2"/>
    <n v="300.3502197124610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77.670959487715805"/>
    <n v="0.24359304109999999"/>
  </r>
  <r>
    <n v="820000"/>
    <n v="2500000"/>
    <n v="2500000"/>
    <x v="0"/>
    <x v="1"/>
    <s v="BR3-5, BR-7"/>
    <s v="62-304.520 (10), F.A.C."/>
    <n v="0.59"/>
    <n v="0.64"/>
    <s v="Natural Lands"/>
    <n v="4.0390664109369999E-2"/>
    <n v="3378.9738383014601"/>
    <n v="6.8072690245001004"/>
    <n v="0.93741028836734996"/>
    <n v="0.27495011667072999"/>
    <n v="3.786262409011E-2"/>
    <n v="136.47899733719899"/>
    <n v="3100"/>
    <s v="Herbaceous Dry Prairie"/>
    <n v="3100"/>
    <s v="US Air Force                                  Brevard County"/>
    <s v="US Air Force"/>
    <m/>
    <m/>
    <s v="Natural Lands"/>
    <n v="0"/>
    <n v="1"/>
    <n v="0.27495011667072999"/>
    <n v="3.786262409011E-2"/>
    <n v="136.478997337198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57.649405254949698"/>
    <n v="0.1106885623"/>
  </r>
  <r>
    <n v="820000"/>
    <n v="2500000"/>
    <n v="2500000"/>
    <x v="0"/>
    <x v="1"/>
    <s v="BR3-5, BR-7"/>
    <s v="62-304.520 (10), F.A.C."/>
    <n v="0.59"/>
    <n v="0.64"/>
    <s v="Natural Lands"/>
    <n v="0.14938659091389"/>
    <n v="3378.9738383014601"/>
    <n v="6.8072690245001004"/>
    <n v="0.93741028836734996"/>
    <n v="1.0169147130038301"/>
    <n v="0.14003652726681001"/>
    <n v="504.77338249109698"/>
    <n v="3100"/>
    <s v="Herbaceous Dry Prairie"/>
    <n v="3100"/>
    <s v="US Air Force                                  Brevard County"/>
    <s v="US Air Force"/>
    <m/>
    <m/>
    <s v="Natural Lands"/>
    <n v="0"/>
    <n v="1"/>
    <n v="1.0169147130038301"/>
    <n v="0.14003652726681001"/>
    <n v="504.77338249109698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27.538162239347"/>
    <n v="0.40938636049999999"/>
  </r>
  <r>
    <n v="820000"/>
    <n v="2500000"/>
    <n v="2500000"/>
    <x v="0"/>
    <x v="1"/>
    <s v="BR3-5, BR-7"/>
    <s v="62-304.520 (10), F.A.C."/>
    <n v="0.59"/>
    <n v="0.64"/>
    <s v="US Air Force"/>
    <n v="0.11152080826400999"/>
    <n v="3378.9738383014601"/>
    <n v="6.8072690245001004"/>
    <n v="0.93741028836734996"/>
    <n v="0.75915214368284001"/>
    <n v="0.10454075303373001"/>
    <n v="376.82589355034003"/>
    <n v="1550"/>
    <s v="Other Light Industrial"/>
    <n v="1550"/>
    <s v="US Air Force                                  Brevard County"/>
    <s v="US Air Force"/>
    <m/>
    <m/>
    <m/>
    <n v="0"/>
    <n v="1"/>
    <n v="0.75915214368284001"/>
    <n v="0.10454075303373001"/>
    <n v="376.82589355034003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26.36512833904401"/>
    <n v="0.30561710749999998"/>
  </r>
  <r>
    <n v="820000"/>
    <n v="2500000"/>
    <n v="2500000"/>
    <x v="0"/>
    <x v="1"/>
    <s v="BR3-5, BR-7"/>
    <s v="62-304.520 (10), F.A.C."/>
    <n v="0.59"/>
    <n v="0.64"/>
    <s v="Natural Lands"/>
    <n v="0.30443840392437999"/>
    <n v="3378.9738383014601"/>
    <n v="6.8072690245001004"/>
    <n v="0.93741028836734996"/>
    <n v="2.0723941169026801"/>
    <n v="0.28538369201285002"/>
    <n v="1028.6894022347301"/>
    <n v="3100"/>
    <s v="Herbaceous Dry Prairie"/>
    <n v="3100"/>
    <s v="US Air Force                                  Brevard County"/>
    <s v="US Air Force"/>
    <m/>
    <m/>
    <s v="Natural Lands"/>
    <n v="0"/>
    <n v="1"/>
    <n v="2.0723941169026801"/>
    <n v="0.28538369201285002"/>
    <n v="1028.689402234730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42.145897088287"/>
    <n v="0.83429797419999996"/>
  </r>
  <r>
    <n v="820000"/>
    <n v="2500000"/>
    <n v="2500000"/>
    <x v="0"/>
    <x v="1"/>
    <s v="BR3-5, BR-7"/>
    <s v="62-304.520 (10), F.A.C."/>
    <n v="0.59"/>
    <n v="0.64"/>
    <s v="US Air Force"/>
    <n v="1.2026986456240001E-2"/>
    <n v="3378.9738383014601"/>
    <n v="6.8072690245001004"/>
    <n v="0.93741028836734996"/>
    <n v="8.1870932361690005E-2"/>
    <n v="1.127422084214E-2"/>
    <n v="40.638872589267997"/>
    <n v="1400"/>
    <s v="Commercial and Services"/>
    <n v="1400"/>
    <s v="US Air Force                                  Brevard County"/>
    <s v="US Air Force"/>
    <m/>
    <m/>
    <m/>
    <n v="0"/>
    <n v="1"/>
    <n v="8.1870932361690005E-2"/>
    <n v="1.127422084214E-2"/>
    <n v="40.638872589268303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45.6840387904805"/>
    <n v="3.2959345199999997E-2"/>
  </r>
  <r>
    <n v="820000"/>
    <n v="2500000"/>
    <n v="2500000"/>
    <x v="0"/>
    <x v="1"/>
    <s v="BR3-5, BR-7"/>
    <s v="62-304.520 (10), F.A.C."/>
    <n v="0.59"/>
    <n v="0.64"/>
    <s v="US Air Force"/>
    <n v="0.61582128443656003"/>
    <n v="3860.2571609134902"/>
    <n v="12.0472510666432"/>
    <n v="1.5886929046131999"/>
    <n v="7.4189536257900102"/>
    <n v="0.97835090509416001"/>
    <n v="2377.2285230891898"/>
    <n v="1400"/>
    <s v="Commercial and Services"/>
    <n v="1400"/>
    <s v="US Air Force                                  Brevard County"/>
    <s v="US Air Force"/>
    <m/>
    <m/>
    <m/>
    <n v="0"/>
    <n v="1"/>
    <n v="7.4189536257900102"/>
    <n v="0.97835090509416001"/>
    <n v="2384.399509055379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98.47390523926299"/>
    <n v="1.9338195532"/>
  </r>
  <r>
    <n v="820000"/>
    <n v="2500000"/>
    <n v="2500000"/>
    <x v="0"/>
    <x v="1"/>
    <s v="BR3-5, BR-7"/>
    <s v="62-304.520 (10), F.A.C."/>
    <n v="0.59"/>
    <n v="0.64"/>
    <s v="US Air Force"/>
    <n v="8.4524744399999994E-5"/>
    <n v="3860.2571609134902"/>
    <n v="12.0472510666432"/>
    <n v="1.5886929046131999"/>
    <n v="1.0182908171600001E-3"/>
    <n v="1.3428386168999999E-4"/>
    <n v="0.32628724985606"/>
    <n v="1400"/>
    <s v="Commercial and Services"/>
    <n v="1400"/>
    <s v="US Air Force                                  Brevard County"/>
    <s v="US Air Force"/>
    <m/>
    <m/>
    <m/>
    <n v="0"/>
    <n v="1"/>
    <n v="1.0182908171600001E-3"/>
    <n v="1.3428386168999999E-4"/>
    <n v="0.32628724985434998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3.1842771707691502"/>
    <n v="2.6462879999999999E-4"/>
  </r>
  <r>
    <n v="820000"/>
    <n v="2500000"/>
    <n v="2500000"/>
    <x v="0"/>
    <x v="1"/>
    <s v="BR3-5, BR-7"/>
    <s v="62-304.520 (10), F.A.C."/>
    <n v="0.59"/>
    <n v="0.64"/>
    <s v="US Air Force"/>
    <n v="0.57101780838948002"/>
    <n v="3792.7658847965999"/>
    <n v="8.0926576387069797"/>
    <n v="1.08615586584937"/>
    <n v="4.6210516289008501"/>
    <n v="0.62021434208668003"/>
    <n v="2165.7368632709399"/>
    <n v="8110"/>
    <s v="Airports"/>
    <n v="8110"/>
    <s v="US Air Force                                  Brevard County"/>
    <s v="US Air Force"/>
    <m/>
    <m/>
    <m/>
    <n v="0"/>
    <n v="1"/>
    <n v="4.6210516289008501"/>
    <n v="0.62021434208668003"/>
    <n v="2195.0518950239398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87.05569104536599"/>
    <n v="1.7802529562"/>
  </r>
  <r>
    <n v="820000"/>
    <n v="2500000"/>
    <n v="2500000"/>
    <x v="0"/>
    <x v="1"/>
    <s v="BR3-5, BR-7"/>
    <s v="62-304.520 (10), F.A.C."/>
    <n v="0.59"/>
    <n v="0.64"/>
    <s v="US Air Force"/>
    <n v="3.9016449262149998E-2"/>
    <n v="3792.7658847965999"/>
    <n v="8.0926576387069797"/>
    <n v="1.08615586584937"/>
    <n v="0.31574676615661001"/>
    <n v="4.2377945230700001E-2"/>
    <n v="147.980257707406"/>
    <n v="1460"/>
    <s v="Oil and Gas Storage(except industrial use or manufacturing)"/>
    <n v="1460"/>
    <s v="US Air Force                                  Brevard County"/>
    <s v="US Air Force"/>
    <m/>
    <m/>
    <m/>
    <n v="0"/>
    <n v="1"/>
    <n v="0.31574676615661001"/>
    <n v="4.2377945230700001E-2"/>
    <n v="147.9802577074069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70.766817888452906"/>
    <n v="0.1200164296"/>
  </r>
  <r>
    <n v="820000"/>
    <n v="2500000"/>
    <n v="2500000"/>
    <x v="0"/>
    <x v="1"/>
    <s v="BR3-5, BR-7"/>
    <s v="62-304.520 (10), F.A.C."/>
    <n v="0.59"/>
    <n v="0.64"/>
    <s v="US Air Force"/>
    <n v="0.61539097289166"/>
    <n v="3822.52399068568"/>
    <n v="7.8189592471653802"/>
    <n v="1.1337931589112"/>
    <n v="4.8117169381133502"/>
    <n v="0.69772607512026996"/>
    <n v="2352.34675752977"/>
    <n v="1550"/>
    <s v="Other Light Industrial"/>
    <n v="1550"/>
    <s v="US Air Force                                  Brevard County"/>
    <s v="US Air Force"/>
    <m/>
    <m/>
    <m/>
    <n v="0"/>
    <n v="1"/>
    <n v="4.8117169381133502"/>
    <n v="0.69772607512026996"/>
    <n v="2361.41562274225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201.89700848665001"/>
    <n v="1.9151789317000001"/>
  </r>
  <r>
    <n v="820000"/>
    <n v="2500000"/>
    <n v="2500000"/>
    <x v="0"/>
    <x v="1"/>
    <s v="BR3-5, BR-7"/>
    <s v="62-304.520 (10), F.A.C."/>
    <n v="0.59"/>
    <n v="0.64"/>
    <s v="US Air Force"/>
    <n v="4.763212511823E-2"/>
    <n v="3298.5431332358098"/>
    <n v="6.5677040182096302"/>
    <n v="0.89138677915921005"/>
    <n v="0.31283369953489998"/>
    <n v="4.245864659365E-2"/>
    <n v="157.11661923019"/>
    <n v="8110"/>
    <s v="Airports"/>
    <n v="8110"/>
    <s v="US Air Force                                  Brevard County"/>
    <s v="US Air Force"/>
    <m/>
    <m/>
    <m/>
    <n v="0"/>
    <n v="1"/>
    <n v="0.31283369953489998"/>
    <n v="4.245864659365E-2"/>
    <n v="161.963723334897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72.327744780008899"/>
    <n v="0.1313574398"/>
  </r>
  <r>
    <n v="820000"/>
    <n v="2500000"/>
    <n v="2500000"/>
    <x v="0"/>
    <x v="1"/>
    <s v="BR3-5, BR-7"/>
    <s v="62-304.520 (10), F.A.C."/>
    <n v="0.59"/>
    <n v="0.64"/>
    <s v="Natural Lands"/>
    <n v="0.49793374239541"/>
    <n v="3298.5431332358098"/>
    <n v="6.5677040182096302"/>
    <n v="0.89138677915921005"/>
    <n v="3.27028144073254"/>
    <n v="0.44385155486854"/>
    <n v="1642.4559267848099"/>
    <n v="3100"/>
    <s v="Herbaceous Dry Prairie"/>
    <n v="3100"/>
    <s v="US Air Force                                  Brevard County"/>
    <s v="US Air Force"/>
    <m/>
    <m/>
    <s v="Natural Lands"/>
    <n v="0"/>
    <n v="1"/>
    <n v="3.27028144073254"/>
    <n v="0.44385155486854"/>
    <n v="1875.75567343495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75.73876122738599"/>
    <n v="1.5212941390000001"/>
  </r>
  <r>
    <n v="820000"/>
    <n v="2500000"/>
    <n v="2500000"/>
    <x v="0"/>
    <x v="1"/>
    <s v="BR3-5, BR-7"/>
    <s v="62-304.520 (10), F.A.C."/>
    <n v="0.59"/>
    <n v="0.64"/>
    <s v="US Air Force"/>
    <n v="1.757140820309E-2"/>
    <n v="3788.7351268974598"/>
    <n v="8.1068846536088905"/>
    <n v="1.08237620175864"/>
    <n v="0.14244937950393"/>
    <n v="1.9018874070409999E-2"/>
    <n v="66.573411488104995"/>
    <n v="8110"/>
    <s v="Airports"/>
    <n v="8110"/>
    <s v="US Air Force                                  Brevard County"/>
    <s v="US Air Force"/>
    <m/>
    <m/>
    <m/>
    <n v="0"/>
    <n v="1"/>
    <n v="0.14244937950393"/>
    <n v="1.9018874070409999E-2"/>
    <n v="66.573411488103105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47.1737549952609"/>
    <n v="5.3993034500000002E-2"/>
  </r>
  <r>
    <n v="820000"/>
    <n v="2500000"/>
    <n v="2500000"/>
    <x v="0"/>
    <x v="1"/>
    <s v="BR3-5, BR-7"/>
    <s v="62-304.520 (10), F.A.C."/>
    <n v="0.59"/>
    <n v="0.64"/>
    <s v="US Air Force"/>
    <n v="0.60019204548783001"/>
    <n v="3788.7351268974598"/>
    <n v="8.1068846536088905"/>
    <n v="1.08237620175864"/>
    <n v="4.8656876827834701"/>
    <n v="0.64963358652087"/>
    <n v="2273.9686856242001"/>
    <n v="8110"/>
    <s v="Airports"/>
    <n v="8110"/>
    <s v="US Air Force                                  Brevard County"/>
    <s v="US Air Force"/>
    <m/>
    <m/>
    <m/>
    <n v="0"/>
    <n v="1"/>
    <n v="4.8656876827834701"/>
    <n v="0.64963358652087"/>
    <n v="2273.968685624200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93.989608743731"/>
    <n v="1.8442568415"/>
  </r>
  <r>
    <n v="820000"/>
    <n v="2500000"/>
    <n v="2500000"/>
    <x v="0"/>
    <x v="1"/>
    <s v="BR3-5, BR-7"/>
    <s v="62-304.520 (10), F.A.C."/>
    <n v="0.59"/>
    <n v="0.64"/>
    <s v="Natural Lands"/>
    <n v="0.61776345359886997"/>
    <n v="3268.08737359319"/>
    <n v="6.4580309578566899"/>
    <n v="0.87809232106114998"/>
    <n v="3.9895355079739798"/>
    <n v="0.54245334483737995"/>
    <n v="2018.9049425737901"/>
    <n v="3100"/>
    <s v="Herbaceous Dry Prairie"/>
    <n v="3100"/>
    <s v="US Air Force                                  Brevard County"/>
    <s v="US Air Force"/>
    <m/>
    <m/>
    <s v="Natural Lands"/>
    <n v="0"/>
    <n v="1"/>
    <n v="3.9895355079739798"/>
    <n v="0.54245334483737995"/>
    <n v="2018.904942573790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99.99999998882399"/>
    <n v="1.6373924919"/>
  </r>
  <r>
    <n v="820000"/>
    <n v="2500000"/>
    <n v="2500000"/>
    <x v="0"/>
    <x v="1"/>
    <s v="BR3-5, BR-7"/>
    <s v="62-304.520 (10), F.A.C."/>
    <n v="0.59"/>
    <n v="0.64"/>
    <s v="Natural Lands"/>
    <n v="3.0896919109259999E-2"/>
    <n v="3694.18939104835"/>
    <n v="8.2664920188708795"/>
    <n v="1.08906229101587"/>
    <n v="0.25540913522443998"/>
    <n v="3.364866951046E-2"/>
    <n v="114.139070789529"/>
    <n v="3100"/>
    <s v="Herbaceous Dry Prairie"/>
    <n v="3100"/>
    <s v="US Air Force                                  Brevard County"/>
    <s v="US Air Force"/>
    <m/>
    <m/>
    <s v="Natural Lands"/>
    <n v="0"/>
    <n v="1"/>
    <n v="0.25540913522443998"/>
    <n v="3.364866951046E-2"/>
    <n v="348.4112534228800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58.815651241140998"/>
    <n v="0.28257198169999997"/>
  </r>
  <r>
    <n v="820000"/>
    <n v="2500000"/>
    <n v="2500000"/>
    <x v="0"/>
    <x v="1"/>
    <s v="BR3-5, BR-7"/>
    <s v="62-304.520 (10), F.A.C."/>
    <n v="0.59"/>
    <n v="0.64"/>
    <s v="US Air Force"/>
    <n v="3.7643463903969998E-2"/>
    <n v="3694.18939104835"/>
    <n v="8.2664920188708795"/>
    <n v="1.08906229101587"/>
    <n v="0.31117939392482002"/>
    <n v="4.0996077041029998E-2"/>
    <n v="139.06208499635699"/>
    <n v="8140"/>
    <s v="Roads and Highways"/>
    <n v="8140"/>
    <s v="US Air Force                                  Brevard County"/>
    <s v="US Air Force"/>
    <m/>
    <m/>
    <m/>
    <n v="0"/>
    <n v="1"/>
    <n v="0.31117939392482002"/>
    <n v="4.0996077041029998E-2"/>
    <n v="368.20348243898502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72.147219421831906"/>
    <n v="0.29862407330000001"/>
  </r>
  <r>
    <n v="820000"/>
    <n v="2500000"/>
    <n v="2500000"/>
    <x v="0"/>
    <x v="1"/>
    <s v="BR3-5, BR-7"/>
    <s v="62-304.520 (10), F.A.C."/>
    <n v="0.59"/>
    <n v="0.64"/>
    <s v="US Air Force"/>
    <n v="3.9660272763609998E-2"/>
    <n v="3694.18939104835"/>
    <n v="8.2664920188708795"/>
    <n v="1.08906229101587"/>
    <n v="0.32785132826669"/>
    <n v="4.3192507518260002E-2"/>
    <n v="146.51255888944499"/>
    <n v="8140"/>
    <s v="Roads and Highways"/>
    <n v="8140"/>
    <s v="US Air Force                                  Brevard County"/>
    <s v="US Air Force"/>
    <m/>
    <m/>
    <m/>
    <n v="0"/>
    <n v="1"/>
    <n v="0.32785132826669"/>
    <n v="4.3192507518260002E-2"/>
    <n v="597.9353085032599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52.084022283578499"/>
    <n v="0.48494347809999999"/>
  </r>
  <r>
    <n v="820000"/>
    <n v="2500000"/>
    <n v="2500000"/>
    <x v="0"/>
    <x v="1"/>
    <s v="BR3-5, BR-7"/>
    <s v="62-304.520 (10), F.A.C."/>
    <n v="0.59"/>
    <n v="0.64"/>
    <s v="US Air Force"/>
    <n v="9.2492203087999995E-4"/>
    <n v="3852.1997092728102"/>
    <n v="12.1922721336985"/>
    <n v="1.60615782923674"/>
    <n v="1.1276901102969999E-2"/>
    <n v="1.48557076133E-3"/>
    <n v="3.5629843784675099"/>
    <n v="1400"/>
    <s v="Commercial and Services"/>
    <n v="1400"/>
    <s v="US Air Force                                  Brevard County"/>
    <s v="US Air Force"/>
    <m/>
    <m/>
    <m/>
    <n v="0"/>
    <n v="1"/>
    <n v="1.1276901102969999E-2"/>
    <n v="1.48557076133E-3"/>
    <n v="95.72499352644869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0.841210795032"/>
    <n v="7.7635842299999994E-2"/>
  </r>
  <r>
    <n v="820000"/>
    <n v="2500000"/>
    <n v="2500000"/>
    <x v="0"/>
    <x v="1"/>
    <s v="BR3-5, BR-7"/>
    <s v="62-304.520 (10), F.A.C."/>
    <n v="0.59"/>
    <n v="0.64"/>
    <s v="US Air Force"/>
    <n v="2.0286164013610001E-2"/>
    <n v="3852.1997092728102"/>
    <n v="12.1922721336985"/>
    <n v="1.60615782923674"/>
    <n v="0.24733443220286999"/>
    <n v="3.2582781155649998E-2"/>
    <n v="78.146355115519896"/>
    <n v="1400"/>
    <s v="Commercial and Services"/>
    <n v="1400"/>
    <s v="US Air Force                                  Brevard County"/>
    <s v="US Air Force"/>
    <m/>
    <m/>
    <m/>
    <n v="0"/>
    <n v="1"/>
    <n v="0.24733443220286999"/>
    <n v="3.2582781155649998E-2"/>
    <n v="754.6257822666179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53.189171082852397"/>
    <n v="0.61202415430000001"/>
  </r>
  <r>
    <n v="820000"/>
    <n v="2500000"/>
    <n v="2500000"/>
    <x v="0"/>
    <x v="1"/>
    <s v="BR3-5, BR-7"/>
    <s v="62-304.520 (10), F.A.C."/>
    <n v="0.59"/>
    <n v="0.64"/>
    <s v="US Air Force"/>
    <n v="0.44994156002208002"/>
    <n v="3807.8916430465802"/>
    <n v="7.8794539380862503"/>
    <n v="1.11766911209716"/>
    <n v="3.5452937970246898"/>
    <n v="0.50288578388548999"/>
    <n v="1713.3287062674401"/>
    <n v="1550"/>
    <s v="Other Light Industrial"/>
    <n v="1550"/>
    <s v="US Air Force                                  Brevard County"/>
    <s v="US Air Force"/>
    <m/>
    <m/>
    <m/>
    <n v="0"/>
    <n v="1"/>
    <n v="3.5452937970246898"/>
    <n v="0.50288578388548999"/>
    <n v="1713.328706267440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76.536875147399"/>
    <n v="1.3895609945"/>
  </r>
  <r>
    <n v="820000"/>
    <n v="2500000"/>
    <n v="2500000"/>
    <x v="0"/>
    <x v="1"/>
    <s v="BR3-5, BR-7"/>
    <s v="62-304.520 (10), F.A.C."/>
    <n v="0.59"/>
    <n v="0.64"/>
    <s v="US Air Force"/>
    <n v="0.16782189357678001"/>
    <n v="3807.8916430465802"/>
    <n v="7.8794539380862503"/>
    <n v="1.11766911209716"/>
    <n v="1.3223448802407001"/>
    <n v="0.18756934678442999"/>
    <n v="639.04758607129895"/>
    <n v="1860"/>
    <s v="Community Recreational Facilities"/>
    <n v="1860"/>
    <s v="US Air Force                                  Brevard County"/>
    <s v="US Air Force"/>
    <m/>
    <m/>
    <m/>
    <n v="0"/>
    <n v="1"/>
    <n v="1.3223448802407001"/>
    <n v="0.18756934678442999"/>
    <n v="639.04758607129895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30.868963789221"/>
    <n v="0.51828676890000003"/>
  </r>
  <r>
    <n v="820000"/>
    <n v="2500000"/>
    <n v="2500000"/>
    <x v="0"/>
    <x v="1"/>
    <s v="BR3-5, BR-7"/>
    <s v="62-304.520 (10), F.A.C."/>
    <n v="0.59"/>
    <n v="0.64"/>
    <s v="Natural Lands"/>
    <n v="0.40123146214333"/>
    <n v="3319.20302475371"/>
    <n v="6.8555261759658004"/>
    <n v="0.92985692974829004"/>
    <n v="2.7506527913446801"/>
    <n v="0.37308785550702001"/>
    <n v="1331.7686827725199"/>
    <n v="3100"/>
    <s v="Herbaceous Dry Prairie"/>
    <n v="3100"/>
    <s v="US Air Force                                  Brevard County"/>
    <s v="US Air Force"/>
    <m/>
    <m/>
    <s v="Natural Lands"/>
    <n v="0"/>
    <n v="1"/>
    <n v="2.7506527913446801"/>
    <n v="0.37308785550702001"/>
    <n v="1331.768682772519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221.43478457785599"/>
    <n v="1.0801043656"/>
  </r>
  <r>
    <n v="820000"/>
    <n v="2500000"/>
    <n v="2500000"/>
    <x v="0"/>
    <x v="1"/>
    <s v="BR3-5, BR-7"/>
    <s v="62-304.520 (10), F.A.C."/>
    <n v="0.59"/>
    <n v="0.64"/>
    <s v="Natural Lands"/>
    <n v="0.16541648827732"/>
    <n v="3319.20302475371"/>
    <n v="6.8555261759658004"/>
    <n v="0.92985692974829004"/>
    <n v="1.13401706532154"/>
    <n v="0.15381366791928999"/>
    <n v="549.05090823423802"/>
    <n v="3100"/>
    <s v="Herbaceous Dry Prairie"/>
    <n v="3100"/>
    <s v="US Air Force                                  Brevard County"/>
    <s v="US Air Force"/>
    <m/>
    <m/>
    <s v="Natural Lands"/>
    <n v="0"/>
    <n v="1"/>
    <n v="1.13401706532154"/>
    <n v="0.15381366791928999"/>
    <n v="549.05090823423802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22.393730812895"/>
    <n v="0.44529676260000001"/>
  </r>
  <r>
    <n v="820000"/>
    <n v="2500000"/>
    <n v="2500000"/>
    <x v="0"/>
    <x v="1"/>
    <s v="BR3-5, BR-7"/>
    <s v="62-304.520 (10), F.A.C."/>
    <n v="0.59"/>
    <n v="0.64"/>
    <s v="US Air Force"/>
    <n v="8.2806470635899999E-3"/>
    <n v="3319.20302475371"/>
    <n v="6.8555261759658004"/>
    <n v="0.92985692974829004"/>
    <n v="5.6768192698380002E-2"/>
    <n v="7.6998170548800001E-3"/>
    <n v="27.4851487803925"/>
    <n v="1550"/>
    <s v="Other Light Industrial"/>
    <n v="1550"/>
    <s v="US Air Force                                  Brevard County"/>
    <s v="US Air Force"/>
    <m/>
    <m/>
    <m/>
    <n v="0"/>
    <n v="1"/>
    <n v="5.6768192698380002E-2"/>
    <n v="7.6998170548800001E-3"/>
    <n v="27.48514878039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38.279537874311899"/>
    <n v="2.2291280399999999E-2"/>
  </r>
  <r>
    <n v="820000"/>
    <n v="2500000"/>
    <n v="2500000"/>
    <x v="0"/>
    <x v="1"/>
    <s v="BR3-5, BR-7"/>
    <s v="62-304.520 (10), F.A.C."/>
    <n v="0.59"/>
    <n v="0.64"/>
    <s v="US Air Force"/>
    <n v="4.2834856068589999E-2"/>
    <n v="3319.20302475371"/>
    <n v="6.8555261759658004"/>
    <n v="0.92985692974829004"/>
    <n v="0.29365547702195"/>
    <n v="3.9830287750149997E-2"/>
    <n v="142.17758382775699"/>
    <n v="1400"/>
    <s v="Commercial and Services"/>
    <n v="1400"/>
    <s v="US Air Force                                  Brevard County"/>
    <s v="US Air Force"/>
    <m/>
    <m/>
    <m/>
    <n v="0"/>
    <n v="1"/>
    <n v="0.29365547702195"/>
    <n v="3.9830287750149997E-2"/>
    <n v="142.1775838277569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63.7633295421847"/>
    <n v="0.115310287"/>
  </r>
  <r>
    <n v="820000"/>
    <n v="2500000"/>
    <n v="2500000"/>
    <x v="0"/>
    <x v="1"/>
    <s v="BR3-5, BR-7"/>
    <s v="62-304.520 (10), F.A.C."/>
    <n v="0.59"/>
    <n v="0.64"/>
    <s v="US Air Force"/>
    <n v="9.6745931292179996E-2"/>
    <n v="3803.69610390343"/>
    <n v="7.9922865280424098"/>
    <n v="1.10364531804317"/>
    <n v="0.77322120330942001"/>
    <n v="0.10677319411034"/>
    <n v="367.99212192458202"/>
    <n v="1550"/>
    <s v="Other Light Industrial"/>
    <n v="1550"/>
    <s v="US Air Force                                  Brevard County"/>
    <s v="US Air Force"/>
    <m/>
    <m/>
    <m/>
    <n v="0"/>
    <n v="1"/>
    <n v="0.77322120330942001"/>
    <n v="0.10677319411034"/>
    <n v="367.99212192458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84.209043014879001"/>
    <n v="0.29845265360000001"/>
  </r>
  <r>
    <n v="820000"/>
    <n v="2500000"/>
    <n v="2500000"/>
    <x v="0"/>
    <x v="1"/>
    <s v="BR3-5, BR-7"/>
    <s v="62-304.520 (10), F.A.C."/>
    <n v="0.59"/>
    <n v="0.64"/>
    <s v="US Air Force"/>
    <n v="0.36635818227316003"/>
    <n v="3803.69610390343"/>
    <n v="7.9922865280424098"/>
    <n v="1.10364531804317"/>
    <n v="2.9280395646199402"/>
    <n v="0.40432949259258999"/>
    <n v="1393.51519054559"/>
    <n v="8110"/>
    <s v="Airports"/>
    <n v="8110"/>
    <s v="US Air Force                                  Brevard County"/>
    <s v="US Air Force"/>
    <m/>
    <m/>
    <m/>
    <n v="0"/>
    <n v="1"/>
    <n v="2.9280395646199402"/>
    <n v="0.40432949259258999"/>
    <n v="1393.5151905455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62.74451039502699"/>
    <n v="1.1301826363"/>
  </r>
  <r>
    <n v="820000"/>
    <n v="2500000"/>
    <n v="2500000"/>
    <x v="0"/>
    <x v="1"/>
    <s v="BR3-5, BR-7"/>
    <s v="62-304.520 (10), F.A.C."/>
    <n v="0.59"/>
    <n v="0.64"/>
    <s v="US Air Force"/>
    <n v="0.15465934030968001"/>
    <n v="3803.69610390343"/>
    <n v="7.9922865280424098"/>
    <n v="1.10364531804317"/>
    <n v="1.23608176199302"/>
    <n v="0.17068905682443"/>
    <n v="588.27713016822395"/>
    <n v="1460"/>
    <s v="Oil and Gas Storage(except industrial use or manufacturing)"/>
    <n v="1460"/>
    <s v="US Air Force                                  Brevard County"/>
    <s v="US Air Force"/>
    <m/>
    <m/>
    <m/>
    <n v="0"/>
    <n v="1"/>
    <n v="1.23608176199302"/>
    <n v="0.17068905682443"/>
    <n v="588.27713016822395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08.971598757154"/>
    <n v="0.47711040570000002"/>
  </r>
  <r>
    <n v="820000"/>
    <n v="2500000"/>
    <n v="2500000"/>
    <x v="0"/>
    <x v="1"/>
    <s v="BR3-5, BR-7"/>
    <s v="62-304.520 (10), F.A.C."/>
    <n v="0.59"/>
    <n v="0.64"/>
    <s v="US Air Force"/>
    <n v="9.8974488960000006E-6"/>
    <n v="3821.2338288590099"/>
    <n v="7.7766157912298102"/>
    <n v="1.1117900317998299"/>
    <n v="7.696865737E-5"/>
    <n v="1.100388502E-5"/>
    <n v="3.782046654079E-2"/>
    <n v="1550"/>
    <s v="Other Light Industrial"/>
    <n v="1550"/>
    <s v="US Air Force                                  Brevard County"/>
    <s v="US Air Force"/>
    <m/>
    <m/>
    <m/>
    <n v="0"/>
    <n v="1"/>
    <n v="7.696865737E-5"/>
    <n v="1.100388502E-5"/>
    <n v="2061.857046369229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0.98712216980612999"/>
    <n v="1.6722279369999999"/>
  </r>
  <r>
    <n v="820000"/>
    <n v="2500000"/>
    <n v="2500000"/>
    <x v="0"/>
    <x v="1"/>
    <s v="BR3-5, BR-7"/>
    <s v="62-304.520 (10), F.A.C."/>
    <n v="0.59"/>
    <n v="0.64"/>
    <s v="US Air Force"/>
    <n v="2.1660329487259999E-2"/>
    <n v="3651.2572239163801"/>
    <n v="7.6734118964370603"/>
    <n v="1.0286343526200601"/>
    <n v="0.16620862996829"/>
    <n v="2.228055899966E-2"/>
    <n v="79.087434512770699"/>
    <n v="8110"/>
    <s v="Airports"/>
    <n v="8110"/>
    <s v="US Air Force                                  Brevard County"/>
    <s v="US Air Force"/>
    <m/>
    <m/>
    <m/>
    <n v="0"/>
    <n v="1"/>
    <n v="0.16620862996829"/>
    <n v="2.228055899966E-2"/>
    <n v="838.613730241496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48.239984937362003"/>
    <n v="0.68014090039999997"/>
  </r>
  <r>
    <n v="820000"/>
    <n v="2500000"/>
    <n v="2500000"/>
    <x v="0"/>
    <x v="1"/>
    <s v="BR3-5, BR-7"/>
    <s v="62-304.520 (10), F.A.C."/>
    <n v="0.59"/>
    <n v="0.64"/>
    <s v="US Air Force"/>
    <n v="2.2605705548250001E-2"/>
    <n v="3792.8621863646999"/>
    <n v="8.1880683651742707"/>
    <n v="1.09609076038377"/>
    <n v="0.18509706247207999"/>
    <n v="2.4777904983390001E-2"/>
    <n v="85.740325770059798"/>
    <n v="1550"/>
    <s v="Other Light Industrial"/>
    <n v="1550"/>
    <s v="US Air Force                                  Brevard County"/>
    <s v="US Air Force"/>
    <m/>
    <m/>
    <m/>
    <n v="0"/>
    <n v="1"/>
    <n v="0.18509706247207999"/>
    <n v="2.4777904983390001E-2"/>
    <n v="85.740325770060906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53.525302631571002"/>
    <n v="6.9537977099999995E-2"/>
  </r>
  <r>
    <n v="820000"/>
    <n v="2500000"/>
    <n v="2500000"/>
    <x v="0"/>
    <x v="1"/>
    <s v="BR3-5, BR-7"/>
    <s v="62-304.520 (10), F.A.C."/>
    <n v="0.59"/>
    <n v="0.64"/>
    <s v="US Air Force"/>
    <n v="0.58043430071959001"/>
    <n v="3792.8621863646999"/>
    <n v="8.1880683651742707"/>
    <n v="1.09609076038377"/>
    <n v="4.75263573578418"/>
    <n v="0.63620867402855996"/>
    <n v="2201.5073108683901"/>
    <n v="8110"/>
    <s v="Airports"/>
    <n v="8110"/>
    <s v="US Air Force                                  Brevard County"/>
    <s v="US Air Force"/>
    <m/>
    <m/>
    <m/>
    <n v="0"/>
    <n v="1"/>
    <n v="4.75263573578418"/>
    <n v="0.63620867402855996"/>
    <n v="2201.507310868390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91.251278331919"/>
    <n v="1.7854884922000001"/>
  </r>
  <r>
    <n v="820000"/>
    <n v="2500000"/>
    <n v="2500000"/>
    <x v="0"/>
    <x v="1"/>
    <s v="BR3-5, BR-7"/>
    <s v="62-304.520 (10), F.A.C."/>
    <n v="0.59"/>
    <n v="0.64"/>
    <s v="US Air Force"/>
    <n v="1.472344760718E-2"/>
    <n v="3792.8621863646999"/>
    <n v="8.1880683651742707"/>
    <n v="1.09609076038377"/>
    <n v="0.12055659557869"/>
    <n v="1.6138234883230001E-2"/>
    <n v="55.8440076822138"/>
    <n v="1400"/>
    <s v="Commercial and Services"/>
    <n v="1400"/>
    <s v="US Air Force                                  Brevard County"/>
    <s v="US Air Force"/>
    <m/>
    <m/>
    <m/>
    <n v="0"/>
    <n v="1"/>
    <n v="0.12055659557869"/>
    <n v="1.6138234883230001E-2"/>
    <n v="55.844007682215697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31.968334073310601"/>
    <n v="4.5291166000000001E-2"/>
  </r>
  <r>
    <n v="820000"/>
    <n v="2500000"/>
    <n v="2500000"/>
    <x v="0"/>
    <x v="1"/>
    <s v="BR3-5, BR-7"/>
    <s v="62-304.520 (10), F.A.C."/>
    <n v="0.59"/>
    <n v="0.64"/>
    <s v="Natural Lands"/>
    <n v="0.61776345378298003"/>
    <n v="3270.9364385346498"/>
    <n v="6.4635969765873398"/>
    <n v="0.87885874802121"/>
    <n v="3.9929739921178302"/>
    <n v="0.54292681556497002"/>
    <n v="2020.6649913737699"/>
    <n v="3100"/>
    <s v="Herbaceous Dry Prairie"/>
    <n v="3100"/>
    <s v="US Air Force                                  Brevard County"/>
    <s v="US Air Force"/>
    <m/>
    <m/>
    <s v="Natural Lands"/>
    <n v="0"/>
    <n v="1"/>
    <n v="3.9929739921178302"/>
    <n v="0.54292681556497002"/>
    <n v="2020.664991373769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200.000000018626"/>
    <n v="1.6388199443"/>
  </r>
  <r>
    <n v="820000"/>
    <n v="2500000"/>
    <n v="2500000"/>
    <x v="0"/>
    <x v="1"/>
    <s v="BR3-5, BR-7"/>
    <s v="62-304.520 (10), F.A.C."/>
    <n v="0.59"/>
    <n v="0.64"/>
    <s v="Natural Lands"/>
    <n v="0.60525291907497003"/>
    <n v="3277.2133581417902"/>
    <n v="6.5028061230778702"/>
    <n v="0.88320082572151004"/>
    <n v="3.9358423881714999"/>
    <n v="0.53455987789737003"/>
    <n v="1983.5429514468201"/>
    <n v="3100"/>
    <s v="Herbaceous Dry Prairie"/>
    <n v="3100"/>
    <s v="US Air Force                                  Brevard County"/>
    <s v="US Air Force"/>
    <m/>
    <m/>
    <s v="Natural Lands"/>
    <n v="0"/>
    <n v="1"/>
    <n v="3.9358423881714999"/>
    <n v="0.53455987789737003"/>
    <n v="1983.542951446820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94.89775668374801"/>
    <n v="1.6087128559999999"/>
  </r>
  <r>
    <n v="820000"/>
    <n v="2500000"/>
    <n v="2500000"/>
    <x v="0"/>
    <x v="1"/>
    <s v="BR3-5, BR-7"/>
    <s v="62-304.520 (10), F.A.C."/>
    <n v="0.59"/>
    <n v="0.64"/>
    <s v="US Air Force"/>
    <n v="1.2510534707999999E-2"/>
    <n v="3277.2133581417902"/>
    <n v="6.5028061230778702"/>
    <n v="0.88320082572151004"/>
    <n v="8.1353581702189995E-2"/>
    <n v="1.104931458432E-2"/>
    <n v="40.999691462570503"/>
    <n v="8140"/>
    <s v="Roads and Highways"/>
    <n v="8140"/>
    <s v="US Air Force                                  Brevard County"/>
    <s v="US Air Force"/>
    <m/>
    <m/>
    <m/>
    <n v="0"/>
    <n v="1"/>
    <n v="8.1353581702189995E-2"/>
    <n v="1.104931458432E-2"/>
    <n v="40.999691462570802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39.6910585827342"/>
    <n v="3.3251980100000002E-2"/>
  </r>
  <r>
    <n v="820000"/>
    <n v="2500000"/>
    <n v="2500000"/>
    <x v="0"/>
    <x v="1"/>
    <s v="BR3-5, BR-7"/>
    <s v="62-304.520 (10), F.A.C."/>
    <n v="0.59"/>
    <n v="0.64"/>
    <s v="US Air Force"/>
    <n v="5.4047866153000002E-3"/>
    <n v="3728.19205187739"/>
    <n v="8.4101025586874503"/>
    <n v="1.10582811454773"/>
    <n v="4.5454809742530002E-2"/>
    <n v="5.9767649923300002E-3"/>
    <n v="20.150082501273399"/>
    <n v="8140"/>
    <s v="Roads and Highways"/>
    <n v="8140"/>
    <s v="US Air Force                                  Brevard County"/>
    <s v="US Air Force"/>
    <m/>
    <m/>
    <m/>
    <n v="0"/>
    <n v="1"/>
    <n v="4.5454809742530002E-2"/>
    <n v="5.9767649923300002E-3"/>
    <n v="20.15008250127440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96.2439154107485"/>
    <n v="1.6342321600000001E-2"/>
  </r>
  <r>
    <n v="820000"/>
    <n v="2500000"/>
    <n v="2500000"/>
    <x v="0"/>
    <x v="1"/>
    <s v="BR3-5, BR-7"/>
    <s v="62-304.520 (10), F.A.C."/>
    <n v="0.59"/>
    <n v="0.64"/>
    <s v="Natural Lands"/>
    <n v="2.782950438871E-2"/>
    <n v="3728.19205187739"/>
    <n v="8.4101025586874503"/>
    <n v="1.10582811454773"/>
    <n v="0.23404898606655999"/>
    <n v="3.0774648366970001E-2"/>
    <n v="103.753737069709"/>
    <n v="3100"/>
    <s v="Herbaceous Dry Prairie"/>
    <n v="3100"/>
    <s v="US Air Force                                  Brevard County"/>
    <s v="US Air Force"/>
    <m/>
    <m/>
    <s v="Natural Lands"/>
    <n v="0"/>
    <n v="1"/>
    <n v="0.23404898606655999"/>
    <n v="3.0774648366970001E-2"/>
    <n v="103.75373706970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46.748387564363199"/>
    <n v="8.4147394200000003E-2"/>
  </r>
  <r>
    <n v="820000"/>
    <n v="2500000"/>
    <n v="2500000"/>
    <x v="0"/>
    <x v="1"/>
    <s v="BR3-5, BR-7"/>
    <s v="62-304.520 (10), F.A.C."/>
    <n v="0.59"/>
    <n v="0.64"/>
    <s v="US Air Force"/>
    <n v="0.1012571894253"/>
    <n v="3728.19205187739"/>
    <n v="8.4101025586874503"/>
    <n v="1.10582811454773"/>
    <n v="0.85158334787122003"/>
    <n v="0.11197304686657999"/>
    <n v="377.50624881085002"/>
    <n v="8140"/>
    <s v="Roads and Highways"/>
    <n v="8140"/>
    <s v="US Air Force                                  Brevard County"/>
    <s v="US Air Force"/>
    <m/>
    <m/>
    <m/>
    <n v="0"/>
    <n v="1"/>
    <n v="0.85158334787122003"/>
    <n v="0.11197304686657999"/>
    <n v="377.50624881085002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91.076824860040404"/>
    <n v="0.30616889600000002"/>
  </r>
  <r>
    <n v="820000"/>
    <n v="2500000"/>
    <n v="2500000"/>
    <x v="0"/>
    <x v="1"/>
    <s v="BR3-5, BR-7"/>
    <s v="62-304.520 (10), F.A.C."/>
    <n v="0.59"/>
    <n v="0.64"/>
    <s v="US Air Force"/>
    <n v="0.33969216218273002"/>
    <n v="3790.8847262538502"/>
    <n v="8.11132130774328"/>
    <n v="1.0829757097751"/>
    <n v="2.7553522731862299"/>
    <n v="0.36787836044488997"/>
    <n v="1287.73382924669"/>
    <n v="8110"/>
    <s v="Airports"/>
    <n v="8110"/>
    <s v="US Air Force                                  Brevard County"/>
    <s v="US Air Force"/>
    <m/>
    <m/>
    <m/>
    <n v="0"/>
    <n v="1"/>
    <n v="2.7553522731862299"/>
    <n v="0.36787836044488997"/>
    <n v="1325.962189444820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51.14847898931899"/>
    <n v="1.0753951253"/>
  </r>
  <r>
    <n v="820000"/>
    <n v="2500000"/>
    <n v="2500000"/>
    <x v="0"/>
    <x v="1"/>
    <s v="BR3-5, BR-7"/>
    <s v="62-304.520 (10), F.A.C."/>
    <n v="0.59"/>
    <n v="0.64"/>
    <s v="US Air Force"/>
    <n v="7.3599932295900006E-2"/>
    <n v="3790.8847262538502"/>
    <n v="8.11132130774328"/>
    <n v="1.0829757097751"/>
    <n v="0.59699269908024"/>
    <n v="7.9706938917549999E-2"/>
    <n v="279.00885919386701"/>
    <n v="8110"/>
    <s v="Airports"/>
    <n v="8110"/>
    <s v="US Air Force                                  Brevard County"/>
    <s v="US Air Force"/>
    <m/>
    <m/>
    <m/>
    <n v="0"/>
    <n v="1"/>
    <n v="0.59699269908024"/>
    <n v="7.9706938917549999E-2"/>
    <n v="1015.90785158993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75.615829117961397"/>
    <n v="0.8239317531"/>
  </r>
  <r>
    <n v="820000"/>
    <n v="2500000"/>
    <n v="2500000"/>
    <x v="0"/>
    <x v="1"/>
    <s v="BR3-5, BR-7"/>
    <s v="62-304.520 (10), F.A.C."/>
    <n v="0.59"/>
    <n v="0.64"/>
    <s v="US Air Force"/>
    <n v="0.61776345394406995"/>
    <n v="3816.2671303021898"/>
    <n v="7.8063717966455304"/>
    <n v="1.13200068998681"/>
    <n v="4.8224912038673597"/>
    <n v="0.69930865611333004"/>
    <n v="2357.5503635887198"/>
    <n v="1550"/>
    <s v="Other Light Industrial"/>
    <n v="1550"/>
    <s v="US Air Force                                  Brevard County"/>
    <s v="US Air Force"/>
    <m/>
    <m/>
    <m/>
    <n v="0"/>
    <n v="1"/>
    <n v="4.8224912038673597"/>
    <n v="0.69930865611333004"/>
    <n v="2357.5503635887198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200.000000044703"/>
    <n v="1.9120440905"/>
  </r>
  <r>
    <n v="820000"/>
    <n v="2500000"/>
    <n v="2500000"/>
    <x v="0"/>
    <x v="1"/>
    <s v="BR3-5, BR-7"/>
    <s v="62-304.520 (10), F.A.C."/>
    <n v="0.59"/>
    <n v="0.64"/>
    <s v="Natural Lands"/>
    <n v="0.37541938067771002"/>
    <n v="3329.4546607217899"/>
    <n v="6.6475815150806401"/>
    <n v="0.90168299111437"/>
    <n v="2.4956309353961901"/>
    <n v="0.33850927009178"/>
    <n v="1249.9418067227"/>
    <n v="3100"/>
    <s v="Herbaceous Dry Prairie"/>
    <n v="3100"/>
    <s v="US Air Force                                  Brevard County"/>
    <s v="US Air Force"/>
    <m/>
    <m/>
    <s v="Natural Lands"/>
    <n v="0"/>
    <n v="1"/>
    <n v="2.4956309353961901"/>
    <n v="0.33850927009178"/>
    <n v="1249.9418067227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88.92686244174899"/>
    <n v="1.0137403136000001"/>
  </r>
  <r>
    <n v="820000"/>
    <n v="2500000"/>
    <n v="2500000"/>
    <x v="0"/>
    <x v="1"/>
    <s v="BR3-5, BR-7"/>
    <s v="62-304.520 (10), F.A.C."/>
    <n v="0.59"/>
    <n v="0.64"/>
    <s v="Natural Lands"/>
    <n v="0.1741862462863"/>
    <n v="3329.4546607217899"/>
    <n v="6.6475815150806401"/>
    <n v="0.90168299111437"/>
    <n v="1.1579172709941099"/>
    <n v="0.15706077556240999"/>
    <n v="579.94520953156496"/>
    <n v="3100"/>
    <s v="Herbaceous Dry Prairie"/>
    <n v="3100"/>
    <s v="US Air Force                                  Brevard County"/>
    <s v="US Air Force"/>
    <m/>
    <m/>
    <s v="Natural Lands"/>
    <n v="0"/>
    <n v="1"/>
    <n v="1.1579172709941099"/>
    <n v="0.15706077556240999"/>
    <n v="579.94520953156496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31.762056459787"/>
    <n v="0.47035296799999998"/>
  </r>
  <r>
    <n v="820000"/>
    <n v="2500000"/>
    <n v="2500000"/>
    <x v="0"/>
    <x v="1"/>
    <s v="BR3-5, BR-7"/>
    <s v="62-304.520 (10), F.A.C."/>
    <n v="0.59"/>
    <n v="0.64"/>
    <s v="US Air Force"/>
    <n v="6.8157826726900003E-2"/>
    <n v="3329.4546607217899"/>
    <n v="6.6475815150806401"/>
    <n v="0.90168299111437"/>
    <n v="0.45308470905787002"/>
    <n v="6.1456753070969997E-2"/>
    <n v="226.928393860575"/>
    <n v="8110"/>
    <s v="Airports"/>
    <n v="8110"/>
    <s v="US Air Force                                  Brevard County"/>
    <s v="US Air Force"/>
    <m/>
    <m/>
    <m/>
    <n v="0"/>
    <n v="1"/>
    <n v="0.45308470905787002"/>
    <n v="6.1456753070969997E-2"/>
    <n v="226.928393860575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72.801029115616103"/>
    <n v="0.1840457371"/>
  </r>
  <r>
    <n v="820000"/>
    <n v="2500000"/>
    <n v="2500000"/>
    <x v="0"/>
    <x v="1"/>
    <s v="BR3-5, BR-7"/>
    <s v="62-304.520 (10), F.A.C."/>
    <n v="0.59"/>
    <n v="0.64"/>
    <s v="US Air Force"/>
    <n v="7.7186447822699998E-3"/>
    <n v="3583.6344133828002"/>
    <n v="7.4578201396517603"/>
    <n v="1.0019552708473201"/>
    <n v="5.7564264508060001E-2"/>
    <n v="7.73373682339E-3"/>
    <n v="27.6608010664382"/>
    <n v="8110"/>
    <s v="Airports"/>
    <n v="8110"/>
    <s v="US Air Force                                  Brevard County"/>
    <s v="US Air Force"/>
    <m/>
    <m/>
    <m/>
    <n v="0"/>
    <n v="1"/>
    <n v="5.7564264508060001E-2"/>
    <n v="7.73373682339E-3"/>
    <n v="960.09221881957797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28.796861762249101"/>
    <n v="0.77866360000000001"/>
  </r>
  <r>
    <n v="820000"/>
    <n v="2500000"/>
    <n v="2500000"/>
    <x v="0"/>
    <x v="1"/>
    <s v="BR3-5, BR-7"/>
    <s v="62-304.520 (10), F.A.C."/>
    <n v="0.59"/>
    <n v="0.64"/>
    <s v="US Air Force"/>
    <n v="0.61776345352982998"/>
    <n v="3817.2325921479901"/>
    <n v="7.8083078744228303"/>
    <n v="1.1322754066082099"/>
    <n v="4.8236872387276302"/>
    <n v="0.69947836553317999"/>
    <n v="2358.1467890519698"/>
    <n v="1550"/>
    <s v="Other Light Industrial"/>
    <n v="1550"/>
    <s v="US Air Force                                  Brevard County"/>
    <s v="US Air Force"/>
    <m/>
    <m/>
    <m/>
    <n v="0"/>
    <n v="1"/>
    <n v="4.8236872387276302"/>
    <n v="0.69947836553317999"/>
    <n v="2358.1467890519698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99.999999977648"/>
    <n v="1.9125278095"/>
  </r>
  <r>
    <n v="820000"/>
    <n v="2500000"/>
    <n v="2500000"/>
    <x v="0"/>
    <x v="1"/>
    <s v="BR3-5, BR-7"/>
    <s v="62-304.520 (10), F.A.C."/>
    <n v="0.59"/>
    <n v="0.64"/>
    <s v="US Air Force"/>
    <n v="0.46535005756316"/>
    <n v="3719.3885003911601"/>
    <n v="10.750014264597599"/>
    <n v="1.41379575799923"/>
    <n v="5.0025197568353903"/>
    <n v="0.65790993736750003"/>
    <n v="1730.8176527568"/>
    <n v="1400"/>
    <s v="Commercial and Services"/>
    <n v="1400"/>
    <s v="US Air Force                                  Brevard County"/>
    <s v="US Air Force"/>
    <m/>
    <m/>
    <m/>
    <n v="0"/>
    <n v="1"/>
    <n v="5.0025197568353903"/>
    <n v="0.65790993736750003"/>
    <n v="1730.8176527568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86.96874407507701"/>
    <n v="1.4037450549999999"/>
  </r>
  <r>
    <n v="820000"/>
    <n v="2500000"/>
    <n v="2500000"/>
    <x v="0"/>
    <x v="1"/>
    <s v="BR3-5, BR-7"/>
    <s v="62-304.520 (10), F.A.C."/>
    <n v="0.59"/>
    <n v="0.64"/>
    <s v="Natural Lands"/>
    <n v="0.15241339624281999"/>
    <n v="3719.3885003911601"/>
    <n v="10.750014264597599"/>
    <n v="1.41379575799923"/>
    <n v="1.6384461837261799"/>
    <n v="0.21548141307036001"/>
    <n v="566.88463329113495"/>
    <n v="3100"/>
    <s v="Herbaceous Dry Prairie"/>
    <n v="3100"/>
    <s v="US Air Force                                  Brevard County"/>
    <s v="US Air Force"/>
    <m/>
    <m/>
    <s v="Natural Lands"/>
    <n v="0"/>
    <n v="1"/>
    <n v="1.6384461837261799"/>
    <n v="0.21548141307036001"/>
    <n v="566.88463329113495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07.16488962076799"/>
    <n v="0.45976044869999999"/>
  </r>
  <r>
    <n v="820000"/>
    <n v="2500000"/>
    <n v="2500000"/>
    <x v="0"/>
    <x v="1"/>
    <s v="BR3-5, BR-7"/>
    <s v="62-304.520 (10), F.A.C."/>
    <n v="0.59"/>
    <n v="0.64"/>
    <s v="US Air Force"/>
    <n v="0.32530823829990002"/>
    <n v="3856.9454845753098"/>
    <n v="9.9719112747266401"/>
    <n v="1.36476413814631"/>
    <n v="3.24394488926424"/>
    <n v="0.44396901747526002"/>
    <n v="1254.6961408059501"/>
    <n v="1400"/>
    <s v="Commercial and Services"/>
    <n v="1400"/>
    <s v="US Air Force                                  Brevard County"/>
    <s v="US Air Force"/>
    <m/>
    <m/>
    <m/>
    <n v="0"/>
    <n v="1"/>
    <n v="3.24394488926424"/>
    <n v="0.44396901747526002"/>
    <n v="1254.696140805950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56.55524339819999"/>
    <n v="1.0175962213"/>
  </r>
  <r>
    <n v="820000"/>
    <n v="2500000"/>
    <n v="2500000"/>
    <x v="0"/>
    <x v="1"/>
    <s v="BR3-5, BR-7"/>
    <s v="62-304.520 (10), F.A.C."/>
    <n v="0.59"/>
    <n v="0.64"/>
    <s v="US Air Force"/>
    <n v="0.29245521529897001"/>
    <n v="3856.9454845753098"/>
    <n v="9.9719112747266401"/>
    <n v="1.36476413814631"/>
    <n v="2.91633745879242"/>
    <n v="0.39913238985388999"/>
    <n v="1127.9838220878701"/>
    <n v="1550"/>
    <s v="Other Light Industrial"/>
    <n v="1550"/>
    <s v="US Air Force                                  Brevard County"/>
    <s v="US Air Force"/>
    <m/>
    <m/>
    <m/>
    <n v="0"/>
    <n v="1"/>
    <n v="2.91633745879242"/>
    <n v="0.39913238985388999"/>
    <n v="1127.983822087870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51.23718471373201"/>
    <n v="0.91482872839999996"/>
  </r>
  <r>
    <n v="820000"/>
    <n v="2500000"/>
    <n v="2500000"/>
    <x v="0"/>
    <x v="1"/>
    <s v="BR3-5, BR-7"/>
    <s v="62-304.520 (10), F.A.C."/>
    <n v="0.59"/>
    <n v="0.64"/>
    <s v="US Air Force"/>
    <n v="0.58639185620068002"/>
    <n v="3815.6143240813699"/>
    <n v="7.8231242373784999"/>
    <n v="1.12969428092428"/>
    <n v="4.5874163428449499"/>
    <n v="0.66244352633047998"/>
    <n v="2237.445166044"/>
    <n v="1550"/>
    <s v="Other Light Industrial"/>
    <n v="1550"/>
    <s v="US Air Force                                  Brevard County"/>
    <s v="US Air Force"/>
    <m/>
    <m/>
    <m/>
    <n v="0"/>
    <n v="1"/>
    <n v="4.5874163428449499"/>
    <n v="0.66244352633047998"/>
    <n v="2237.445166044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96.05361530736701"/>
    <n v="1.8146351712"/>
  </r>
  <r>
    <n v="820000"/>
    <n v="2500000"/>
    <n v="2500000"/>
    <x v="0"/>
    <x v="1"/>
    <s v="BR3-5, BR-7"/>
    <s v="62-304.520 (10), F.A.C."/>
    <n v="0.59"/>
    <n v="0.64"/>
    <s v="US Air Force"/>
    <n v="3.1371597398179997E-2"/>
    <n v="3815.6143240813699"/>
    <n v="7.8231242373784999"/>
    <n v="1.12969428092428"/>
    <n v="0.24542390397103001"/>
    <n v="3.5440314164190002E-2"/>
    <n v="119.701916401836"/>
    <n v="8110"/>
    <s v="Airports"/>
    <n v="8110"/>
    <s v="US Air Force                                  Brevard County"/>
    <s v="US Air Force"/>
    <m/>
    <m/>
    <m/>
    <n v="0"/>
    <n v="1"/>
    <n v="0.24542390397103001"/>
    <n v="3.5440314164190002E-2"/>
    <n v="119.7019164018350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51.223978539861101"/>
    <n v="9.7081846200000002E-2"/>
  </r>
  <r>
    <n v="820000"/>
    <n v="2500000"/>
    <n v="2500000"/>
    <x v="0"/>
    <x v="1"/>
    <s v="BR3-5, BR-7"/>
    <s v="62-304.520 (10), F.A.C."/>
    <n v="0.59"/>
    <n v="0.64"/>
    <s v="US Air Force"/>
    <n v="0.61776345373694996"/>
    <n v="3816.9369736742701"/>
    <n v="7.8077105882148103"/>
    <n v="1.1321899468589101"/>
    <n v="4.8233182587541599"/>
    <n v="0.69942557185781995"/>
    <n v="2357.9641675532898"/>
    <n v="1550"/>
    <s v="Other Light Industrial"/>
    <n v="1550"/>
    <s v="US Air Force                                  Brevard County"/>
    <s v="US Air Force"/>
    <m/>
    <m/>
    <m/>
    <n v="0"/>
    <n v="1"/>
    <n v="4.8233182587541599"/>
    <n v="0.69942557185781995"/>
    <n v="2357.9641675532898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200.00000001117499"/>
    <n v="1.9123796979000001"/>
  </r>
  <r>
    <n v="820000"/>
    <n v="2500000"/>
    <n v="2500000"/>
    <x v="0"/>
    <x v="1"/>
    <s v="BR3-5, BR-7"/>
    <s v="62-304.520 (10), F.A.C."/>
    <n v="0.59"/>
    <n v="0.64"/>
    <s v="US Air Force"/>
    <n v="0.10027576019812"/>
    <n v="3355.0893534368101"/>
    <n v="6.7304545713247004"/>
    <n v="0.91191641326853001"/>
    <n v="0.67490144861850998"/>
    <n v="9.1443111577639999E-2"/>
    <n v="336.434135448505"/>
    <n v="8110"/>
    <s v="Airports"/>
    <n v="8110"/>
    <s v="US Air Force                                  Brevard County"/>
    <s v="US Air Force"/>
    <m/>
    <m/>
    <m/>
    <n v="0"/>
    <n v="1"/>
    <n v="0.67490144861850998"/>
    <n v="9.1443111577639999E-2"/>
    <n v="336.434135448505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06.32926649596899"/>
    <n v="0.27285817959999997"/>
  </r>
  <r>
    <n v="820000"/>
    <n v="2500000"/>
    <n v="2500000"/>
    <x v="0"/>
    <x v="1"/>
    <s v="BR3-5, BR-7"/>
    <s v="62-304.520 (10), F.A.C."/>
    <n v="0.59"/>
    <n v="0.64"/>
    <s v="Natural Lands"/>
    <n v="0.51748769328568001"/>
    <n v="3355.0893534368101"/>
    <n v="6.7304545713247004"/>
    <n v="0.91191641326853001"/>
    <n v="3.4829274108788901"/>
    <n v="0.47190552117168"/>
    <n v="1736.2174502773601"/>
    <n v="3100"/>
    <s v="Herbaceous Dry Prairie"/>
    <n v="3100"/>
    <s v="US Air Force                                  Brevard County"/>
    <s v="US Air Force"/>
    <m/>
    <m/>
    <s v="Natural Lands"/>
    <n v="0"/>
    <n v="1"/>
    <n v="3.4829274108788901"/>
    <n v="0.47190552117168"/>
    <n v="1736.217450277360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84.734152004089"/>
    <n v="1.4081244528000001"/>
  </r>
  <r>
    <n v="820000"/>
    <n v="2500000"/>
    <n v="2500000"/>
    <x v="0"/>
    <x v="1"/>
    <s v="BR3-5, BR-7"/>
    <s v="62-304.520 (10), F.A.C."/>
    <n v="0.59"/>
    <n v="0.64"/>
    <s v="Natural Lands"/>
    <n v="0.26599195770019002"/>
    <n v="3394.8966058822498"/>
    <n v="7.5531439510141398"/>
    <n v="1.0176873373870801"/>
    <n v="2.0090755463216001"/>
    <n v="0.27069664719828002"/>
    <n v="903.01519438835305"/>
    <n v="3100"/>
    <s v="Herbaceous Dry Prairie"/>
    <n v="3100"/>
    <s v="US Air Force                                  Brevard County"/>
    <s v="US Air Force"/>
    <m/>
    <m/>
    <s v="Natural Lands"/>
    <n v="0"/>
    <n v="1"/>
    <n v="2.0090755463216001"/>
    <n v="0.27069664719828002"/>
    <n v="903.01519438835305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47.536040224103"/>
    <n v="0.73237242039999995"/>
  </r>
  <r>
    <n v="820000"/>
    <n v="2500000"/>
    <n v="2500000"/>
    <x v="0"/>
    <x v="1"/>
    <s v="BR3-5, BR-7"/>
    <s v="62-304.520 (10), F.A.C."/>
    <n v="0.59"/>
    <n v="0.64"/>
    <s v="US Air Force"/>
    <n v="0.12350032560761"/>
    <n v="3394.8966058822498"/>
    <n v="7.5531439510141398"/>
    <n v="1.0176873373870801"/>
    <n v="0.93281573731145995"/>
    <n v="0.12568471753405"/>
    <n v="419.27083623065801"/>
    <n v="1400"/>
    <s v="Commercial and Services"/>
    <n v="1400"/>
    <s v="US Air Force                                  Brevard County"/>
    <s v="US Air Force"/>
    <m/>
    <m/>
    <m/>
    <n v="0"/>
    <n v="1"/>
    <n v="0.93281573731145995"/>
    <n v="0.12568471753405"/>
    <n v="419.2708362306580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91.138375769482593"/>
    <n v="0.3400412297"/>
  </r>
  <r>
    <n v="820000"/>
    <n v="2500000"/>
    <n v="2500000"/>
    <x v="0"/>
    <x v="1"/>
    <s v="BR3-5, BR-7"/>
    <s v="62-304.520 (10), F.A.C."/>
    <n v="0.59"/>
    <n v="0.64"/>
    <s v="Natural Lands"/>
    <n v="0.22827117042914"/>
    <n v="3394.8966058822498"/>
    <n v="7.5531439510141398"/>
    <n v="1.0176873373870801"/>
    <n v="1.7241650101178001"/>
    <n v="0.23230867963626001"/>
    <n v="774.95702171066898"/>
    <n v="3100"/>
    <s v="Herbaceous Dry Prairie"/>
    <n v="3100"/>
    <s v="US Air Force                                  Brevard County"/>
    <s v="US Air Force"/>
    <m/>
    <m/>
    <s v="Natural Lands"/>
    <n v="0"/>
    <n v="1"/>
    <n v="1.7241650101178001"/>
    <n v="0.23230867963626001"/>
    <n v="774.95702171066898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23.865704447986"/>
    <n v="0.62851339959999997"/>
  </r>
  <r>
    <n v="820000"/>
    <n v="2500000"/>
    <n v="2500000"/>
    <x v="0"/>
    <x v="1"/>
    <s v="BR3-5, BR-7"/>
    <s v="62-304.520 (10), F.A.C."/>
    <n v="0.59"/>
    <n v="0.64"/>
    <s v="US Air Force"/>
    <n v="0.56221829843590998"/>
    <n v="3855.3706094917102"/>
    <n v="11.711100459345101"/>
    <n v="1.5449267331891099"/>
    <n v="6.5841949730650802"/>
    <n v="0.86858607914174002"/>
    <n v="2167.5599039082699"/>
    <n v="1400"/>
    <s v="Commercial and Services"/>
    <n v="1400"/>
    <s v="US Air Force                                  Brevard County"/>
    <s v="US Air Force"/>
    <m/>
    <m/>
    <m/>
    <n v="0"/>
    <n v="1"/>
    <n v="6.5841949730650802"/>
    <n v="0.86858607914174002"/>
    <n v="2167.559903908269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97.24545666264601"/>
    <n v="1.7579561264000001"/>
  </r>
  <r>
    <n v="820000"/>
    <n v="2500000"/>
    <n v="2500000"/>
    <x v="0"/>
    <x v="1"/>
    <s v="BR3-5, BR-7"/>
    <s v="62-304.520 (10), F.A.C."/>
    <n v="0.59"/>
    <n v="0.64"/>
    <s v="US Air Force"/>
    <n v="0.60023829752640001"/>
    <n v="3817.5339022822"/>
    <n v="7.8782125899052398"/>
    <n v="1.15276954288752"/>
    <n v="4.7288049125158"/>
    <n v="0.69193642786308995"/>
    <n v="2291.4300502552001"/>
    <n v="1550"/>
    <s v="Other Light Industrial"/>
    <n v="1550"/>
    <s v="US Air Force                                  Brevard County"/>
    <s v="US Air Force"/>
    <m/>
    <m/>
    <m/>
    <n v="0"/>
    <n v="1"/>
    <n v="4.7288049125158"/>
    <n v="0.69193642786308995"/>
    <n v="2291.430050255200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91.681647319766"/>
    <n v="1.8584185322"/>
  </r>
  <r>
    <n v="820000"/>
    <n v="2500000"/>
    <n v="2500000"/>
    <x v="0"/>
    <x v="1"/>
    <s v="BR3-5, BR-7"/>
    <s v="62-304.520 (10), F.A.C."/>
    <n v="0.59"/>
    <n v="0.64"/>
    <s v="US Air Force"/>
    <n v="4.5163795565399999E-3"/>
    <n v="3817.5339022822"/>
    <n v="7.8782125899052398"/>
    <n v="1.15276954288752"/>
    <n v="3.5580998283190002E-2"/>
    <n v="5.2063447969099997E-3"/>
    <n v="17.2414320727"/>
    <n v="1860"/>
    <s v="Community Recreational Facilities"/>
    <n v="1860"/>
    <s v="US Air Force                                  Brevard County"/>
    <s v="US Air Force"/>
    <m/>
    <m/>
    <m/>
    <n v="0"/>
    <n v="1"/>
    <n v="3.5580998283190002E-2"/>
    <n v="5.2063447969099997E-3"/>
    <n v="17.24143207269920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23.815494265955799"/>
    <n v="1.39833188E-2"/>
  </r>
  <r>
    <n v="820000"/>
    <n v="2500000"/>
    <n v="2500000"/>
    <x v="0"/>
    <x v="1"/>
    <s v="BR3-5, BR-7"/>
    <s v="62-304.520 (10), F.A.C."/>
    <n v="0.59"/>
    <n v="0.64"/>
    <s v="US Air Force"/>
    <n v="1.300877646989E-2"/>
    <n v="3817.5339022822"/>
    <n v="7.8782125899052398"/>
    <n v="1.15276954288752"/>
    <n v="0.10248590656437"/>
    <n v="1.499612130472E-2"/>
    <n v="49.661445201027497"/>
    <n v="1300"/>
    <s v="Residential, High Density"/>
    <n v="1300"/>
    <s v="US Air Force                                  Brevard County"/>
    <s v="US Air Force"/>
    <m/>
    <m/>
    <m/>
    <n v="0"/>
    <n v="1"/>
    <n v="0.10248590656437"/>
    <n v="1.499612130472E-2"/>
    <n v="49.66144520102709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40.121191847940203"/>
    <n v="4.0276922299999997E-2"/>
  </r>
  <r>
    <n v="820000"/>
    <n v="2500000"/>
    <n v="2500000"/>
    <x v="0"/>
    <x v="1"/>
    <s v="BR3-5, BR-7"/>
    <s v="62-304.520 (10), F.A.C."/>
    <n v="0.59"/>
    <n v="0.64"/>
    <s v="US Air Force"/>
    <n v="0.30307401669397999"/>
    <n v="3790.8048345451598"/>
    <n v="8.1111517840594196"/>
    <n v="1.0829530136051599"/>
    <n v="2.4582793512094501"/>
    <n v="0.32821491972417"/>
    <n v="1148.8944477085699"/>
    <n v="8110"/>
    <s v="Airports"/>
    <n v="8110"/>
    <s v="US Air Force                                  Brevard County"/>
    <s v="US Air Force"/>
    <m/>
    <m/>
    <m/>
    <n v="0"/>
    <n v="1"/>
    <n v="2.4582793512094501"/>
    <n v="0.32821491972417"/>
    <n v="2341.820685722770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52.786065089376"/>
    <n v="1.8992868496999999"/>
  </r>
  <r>
    <n v="820000"/>
    <n v="2500000"/>
    <n v="2500000"/>
    <x v="0"/>
    <x v="1"/>
    <s v="BR3-5, BR-7"/>
    <s v="62-304.520 (10), F.A.C."/>
    <n v="0.59"/>
    <n v="0.64"/>
    <s v="US Air Force"/>
    <n v="0.61776345369092001"/>
    <n v="3817.2325925745999"/>
    <n v="7.8083078752954798"/>
    <n v="1.13227540673475"/>
    <n v="4.8236872405245999"/>
    <n v="0.69947836579375999"/>
    <n v="2358.1467899304598"/>
    <n v="1550"/>
    <s v="Other Light Industrial"/>
    <n v="1550"/>
    <s v="US Air Force                                  Brevard County"/>
    <s v="US Air Force"/>
    <m/>
    <m/>
    <m/>
    <n v="0"/>
    <n v="1"/>
    <n v="4.8236872405245999"/>
    <n v="0.69947836579375999"/>
    <n v="2358.1467899304598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200.00000000372501"/>
    <n v="1.9125278102000001"/>
  </r>
  <r>
    <n v="820000"/>
    <n v="2500000"/>
    <n v="2500000"/>
    <x v="0"/>
    <x v="1"/>
    <s v="BR3-5, BR-7"/>
    <s v="62-304.520 (10), F.A.C."/>
    <n v="0.59"/>
    <n v="0.64"/>
    <s v="Natural Lands"/>
    <n v="0.617763453829"/>
    <n v="3259.62016152978"/>
    <n v="6.4414891583477996"/>
    <n v="0.87581455634405003"/>
    <n v="3.9793165902630401"/>
    <n v="0.54104622524082002"/>
    <n v="2013.6742091573101"/>
    <n v="3100"/>
    <s v="Herbaceous Dry Prairie"/>
    <n v="3100"/>
    <s v="US Air Force                                  Brevard County"/>
    <s v="US Air Force"/>
    <m/>
    <m/>
    <s v="Natural Lands"/>
    <n v="0"/>
    <n v="1"/>
    <n v="3.9793165902630401"/>
    <n v="0.54104622524082002"/>
    <n v="2013.674209157310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200.000000026077"/>
    <n v="1.6331502102"/>
  </r>
  <r>
    <n v="820000"/>
    <n v="2500000"/>
    <n v="2500000"/>
    <x v="0"/>
    <x v="1"/>
    <s v="BR3-5, BR-7"/>
    <s v="62-304.520 (10), F.A.C."/>
    <n v="0.59"/>
    <n v="0.64"/>
    <s v="Natural Lands"/>
    <n v="0.61776345355284001"/>
    <n v="3268.5741999019101"/>
    <n v="6.45898580140602"/>
    <n v="0.87822322804384001"/>
    <n v="3.99012537512538"/>
    <n v="0.54253421434669002"/>
    <n v="2019.20568592513"/>
    <n v="3100"/>
    <s v="Herbaceous Dry Prairie"/>
    <n v="3100"/>
    <s v="US Air Force                                  Brevard County"/>
    <s v="US Air Force"/>
    <m/>
    <m/>
    <s v="Natural Lands"/>
    <n v="0"/>
    <n v="1"/>
    <n v="3.99012537512538"/>
    <n v="0.54253421434669002"/>
    <n v="2019.20568592513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99.99999998137301"/>
    <n v="1.6376364038"/>
  </r>
  <r>
    <n v="820000"/>
    <n v="2500000"/>
    <n v="2500000"/>
    <x v="0"/>
    <x v="1"/>
    <s v="BR3-5, BR-7"/>
    <s v="62-304.520 (10), F.A.C."/>
    <n v="0.59"/>
    <n v="0.64"/>
    <s v="US Air Force"/>
    <n v="2.2888701881000001E-3"/>
    <n v="3851.2938256348202"/>
    <n v="11.355747977957099"/>
    <n v="1.49826316370627"/>
    <n v="2.5991833010320001E-2"/>
    <n v="3.4293298893299999E-3"/>
    <n v="8.8151116231091393"/>
    <n v="8140"/>
    <s v="Roads and Highways"/>
    <n v="8140"/>
    <s v="US Air Force                                  Brevard County"/>
    <s v="US Air Force"/>
    <m/>
    <m/>
    <m/>
    <n v="0"/>
    <n v="1"/>
    <n v="2.5991833010320001E-2"/>
    <n v="3.4293298893299999E-3"/>
    <n v="8.8151116231092104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39.603560134507397"/>
    <n v="7.1493201000000003E-3"/>
  </r>
  <r>
    <n v="820000"/>
    <n v="2500000"/>
    <n v="2500000"/>
    <x v="0"/>
    <x v="1"/>
    <s v="BR3-5, BR-7"/>
    <s v="62-304.520 (10), F.A.C."/>
    <n v="0.59"/>
    <n v="0.64"/>
    <s v="US Air Force"/>
    <n v="0.10918196139656999"/>
    <n v="3851.2938256348202"/>
    <n v="11.355747977957099"/>
    <n v="1.49826316370627"/>
    <n v="1.23984283735854"/>
    <n v="0.16358331090167999"/>
    <n v="420.49181379732403"/>
    <n v="1400"/>
    <s v="Commercial and Services"/>
    <n v="1400"/>
    <s v="US Air Force                                  Brevard County"/>
    <s v="US Air Force"/>
    <m/>
    <m/>
    <m/>
    <n v="0"/>
    <n v="1"/>
    <n v="1.23984283735854"/>
    <n v="0.16358331090167999"/>
    <n v="420.49181379732403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00.21172023656599"/>
    <n v="0.34103147919999999"/>
  </r>
  <r>
    <n v="820000"/>
    <n v="2500000"/>
    <n v="2500000"/>
    <x v="0"/>
    <x v="1"/>
    <s v="BR3-5, BR-7"/>
    <s v="62-304.520 (10), F.A.C."/>
    <n v="0.59"/>
    <n v="0.64"/>
    <s v="US Air Force"/>
    <n v="0.50329099941513999"/>
    <n v="3860.5268218925098"/>
    <n v="12.0480487090868"/>
    <n v="1.5887985194941201"/>
    <n v="6.0636744757986598"/>
    <n v="0.79962799474549995"/>
    <n v="1942.96840245926"/>
    <n v="1400"/>
    <s v="Commercial and Services"/>
    <n v="1400"/>
    <s v="US Air Force                                  Brevard County"/>
    <s v="US Air Force"/>
    <m/>
    <m/>
    <m/>
    <n v="0"/>
    <n v="1"/>
    <n v="6.0636744757986598"/>
    <n v="0.79962799474549995"/>
    <n v="1942.96840245926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211.44933506739599"/>
    <n v="1.5758056791999999"/>
  </r>
  <r>
    <n v="820000"/>
    <n v="2500000"/>
    <n v="2500000"/>
    <x v="0"/>
    <x v="1"/>
    <s v="BR3-5, BR-7"/>
    <s v="62-304.520 (10), F.A.C."/>
    <n v="0.59"/>
    <n v="0.64"/>
    <s v="US Air Force"/>
    <n v="0.11447245425275999"/>
    <n v="3860.5268218925098"/>
    <n v="12.0480487090868"/>
    <n v="1.5887985194941201"/>
    <n v="1.37916970468606"/>
    <n v="0.18187366583965001"/>
    <n v="441.92398001067397"/>
    <n v="1400"/>
    <s v="Commercial and Services"/>
    <n v="1400"/>
    <s v="US Air Force                                  Brevard County"/>
    <s v="US Air Force"/>
    <m/>
    <m/>
    <m/>
    <n v="0"/>
    <n v="1"/>
    <n v="1.37916970468606"/>
    <n v="0.18187366583965001"/>
    <n v="441.92398001067397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16.033121182446"/>
    <n v="0.35841360909999997"/>
  </r>
  <r>
    <n v="820000"/>
    <n v="2500000"/>
    <n v="2500000"/>
    <x v="0"/>
    <x v="1"/>
    <s v="BR3-5, BR-7"/>
    <s v="62-304.520 (10), F.A.C."/>
    <n v="0.59"/>
    <n v="0.64"/>
    <s v="US Air Force"/>
    <n v="0.55909524688596002"/>
    <n v="3790.8847262538502"/>
    <n v="8.11132130774328"/>
    <n v="1.0829757097751"/>
    <n v="4.5350011891241202"/>
    <n v="0.60548657182820997"/>
    <n v="2119.4656319411301"/>
    <n v="8110"/>
    <s v="Airports"/>
    <n v="8110"/>
    <s v="US Air Force                                  Brevard County"/>
    <s v="US Air Force"/>
    <m/>
    <m/>
    <m/>
    <n v="0"/>
    <n v="1"/>
    <n v="4.5350011891241202"/>
    <n v="0.60548657182820997"/>
    <n v="2130.922485827999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85.01355002858699"/>
    <n v="1.7282420810000001"/>
  </r>
  <r>
    <n v="820000"/>
    <n v="2500000"/>
    <n v="2500000"/>
    <x v="0"/>
    <x v="1"/>
    <s v="BR3-5, BR-7"/>
    <s v="62-304.520 (10), F.A.C."/>
    <n v="0.59"/>
    <n v="0.64"/>
    <s v="US Air Force"/>
    <n v="4.3812895302630002E-2"/>
    <n v="3790.8847262538502"/>
    <n v="8.11132130774328"/>
    <n v="1.0829757097751"/>
    <n v="0.35538047122215"/>
    <n v="4.744830138766E-2"/>
    <n v="166.08963561570201"/>
    <n v="8110"/>
    <s v="Airports"/>
    <n v="8110"/>
    <s v="US Air Force                                  Brevard County"/>
    <s v="US Air Force"/>
    <m/>
    <m/>
    <m/>
    <n v="0"/>
    <n v="1"/>
    <n v="0.35538047122215"/>
    <n v="4.744830138766E-2"/>
    <n v="210.9475546833039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75.175930455376502"/>
    <n v="0.17108479700000001"/>
  </r>
  <r>
    <n v="820000"/>
    <n v="2500000"/>
    <n v="2500000"/>
    <x v="0"/>
    <x v="1"/>
    <s v="BR3-5, BR-7"/>
    <s v="62-304.520 (10), F.A.C."/>
    <n v="0.59"/>
    <n v="0.64"/>
    <s v="US Air Force"/>
    <n v="0.54089791393221998"/>
    <n v="3790.8847261126198"/>
    <n v="8.1113213074411092"/>
    <n v="1.0829757097347501"/>
    <n v="4.3873967744289297"/>
    <n v="0.58577930223480001"/>
    <n v="2050.4816403118598"/>
    <n v="8110"/>
    <s v="Airports"/>
    <n v="8110"/>
    <s v="US Air Force                                  Brevard County"/>
    <s v="US Air Force"/>
    <m/>
    <m/>
    <m/>
    <n v="0"/>
    <n v="1"/>
    <n v="4.3873967744289297"/>
    <n v="0.58577930223480001"/>
    <n v="2341.870041034760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87.324137625688"/>
    <n v="1.8993268783999999"/>
  </r>
  <r>
    <n v="820000"/>
    <n v="2500000"/>
    <n v="2500000"/>
    <x v="0"/>
    <x v="1"/>
    <s v="BR3-5, BR-7"/>
    <s v="62-304.520 (10), F.A.C."/>
    <n v="0.59"/>
    <n v="0.64"/>
    <s v="US Air Force"/>
    <n v="1.6867551912720002E-2"/>
    <n v="3409.5905823641801"/>
    <n v="6.90384922745812"/>
    <n v="0.93337875431839001"/>
    <n v="0.1164510352418"/>
    <n v="1.5743814592699999E-2"/>
    <n v="57.511446149179797"/>
    <n v="8110"/>
    <s v="Airports"/>
    <n v="8110"/>
    <s v="US Air Force                                  Brevard County"/>
    <s v="US Air Force"/>
    <m/>
    <m/>
    <m/>
    <n v="0"/>
    <n v="1"/>
    <n v="0.1164510352418"/>
    <n v="1.5743814592699999E-2"/>
    <n v="565.0552931615100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05.298747021982"/>
    <n v="0.45827679900000001"/>
  </r>
  <r>
    <n v="820000"/>
    <n v="2500000"/>
    <n v="2500000"/>
    <x v="0"/>
    <x v="1"/>
    <s v="BR3-5, BR-7"/>
    <s v="62-304.520 (10), F.A.C."/>
    <n v="0.59"/>
    <n v="0.64"/>
    <s v="Natural Lands"/>
    <n v="0.45203819156494002"/>
    <n v="3409.5905823641801"/>
    <n v="6.90384922745812"/>
    <n v="0.93337875431839001"/>
    <n v="3.1208035196172199"/>
    <n v="0.42192284414721998"/>
    <n v="1541.2651608287799"/>
    <n v="3100"/>
    <s v="Herbaceous Dry Prairie"/>
    <n v="3100"/>
    <s v="US Air Force                                  Brevard County"/>
    <s v="US Air Force"/>
    <m/>
    <m/>
    <s v="Natural Lands"/>
    <n v="0"/>
    <n v="1"/>
    <n v="3.1208035196172199"/>
    <n v="0.42192284414721998"/>
    <n v="1541.265160828779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98.93165326540301"/>
    <n v="1.2500122959"/>
  </r>
  <r>
    <n v="820000"/>
    <n v="2500000"/>
    <n v="2500000"/>
    <x v="0"/>
    <x v="1"/>
    <s v="BR3-5, BR-7"/>
    <s v="62-304.520 (10), F.A.C."/>
    <n v="0.59"/>
    <n v="0.64"/>
    <s v="Natural Lands"/>
    <n v="2.0272960259E-4"/>
    <n v="3785.3460171362899"/>
    <n v="8.0997006995565908"/>
    <n v="1.0814115645320299"/>
    <n v="1.6420491039499999E-3"/>
    <n v="2.1923413670999999E-4"/>
    <n v="0.76740169373482003"/>
    <n v="3100"/>
    <s v="Herbaceous Dry Prairie"/>
    <n v="3100"/>
    <s v="US Air Force                                  Brevard County"/>
    <s v="US Air Force"/>
    <m/>
    <m/>
    <s v="Natural Lands"/>
    <n v="0"/>
    <n v="1"/>
    <n v="1.6420491039499999E-3"/>
    <n v="2.1923413670999999E-4"/>
    <n v="0.76740169373444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5.0877002459990797"/>
    <n v="6.2238579999999999E-4"/>
  </r>
  <r>
    <n v="820000"/>
    <n v="2500000"/>
    <n v="2500000"/>
    <x v="0"/>
    <x v="1"/>
    <s v="BR3-5, BR-7"/>
    <s v="62-304.520 (10), F.A.C."/>
    <n v="0.59"/>
    <n v="0.64"/>
    <s v="US Air Force"/>
    <n v="4.1884431595000003E-4"/>
    <n v="3785.3460171362899"/>
    <n v="8.0997006995565908"/>
    <n v="1.0814115645320299"/>
    <n v="3.39251359893E-3"/>
    <n v="4.5294308700999998E-4"/>
    <n v="1.58547066319664"/>
    <n v="8110"/>
    <s v="Airports"/>
    <n v="8110"/>
    <s v="US Air Force                                  Brevard County"/>
    <s v="US Air Force"/>
    <m/>
    <m/>
    <m/>
    <n v="0"/>
    <n v="1"/>
    <n v="3.39251359893E-3"/>
    <n v="4.5294308700999998E-4"/>
    <n v="2337.68102761603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8.2140672783708304"/>
    <n v="1.8959294628000001"/>
  </r>
  <r>
    <n v="820000"/>
    <n v="2500000"/>
    <n v="2500000"/>
    <x v="0"/>
    <x v="1"/>
    <s v="BR3-5, BR-7"/>
    <s v="62-304.520 (10), F.A.C."/>
    <n v="0.59"/>
    <n v="0.64"/>
    <s v="US Air Force"/>
    <n v="9.36083300083E-3"/>
    <n v="3778.7928724420499"/>
    <n v="8.3174213691640109"/>
    <n v="1.10264014195388"/>
    <n v="7.7857992434280002E-2"/>
    <n v="1.0321630228840001E-2"/>
    <n v="35.3726490236605"/>
    <n v="1400"/>
    <s v="Commercial and Services"/>
    <n v="1400"/>
    <s v="US Air Force                                  Brevard County"/>
    <s v="US Air Force"/>
    <m/>
    <m/>
    <m/>
    <n v="0"/>
    <n v="1"/>
    <n v="7.7857992434280002E-2"/>
    <n v="1.0321630228840001E-2"/>
    <n v="37.2267039299754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24.940606539433599"/>
    <n v="3.0191974E-2"/>
  </r>
  <r>
    <n v="820000"/>
    <n v="2500000"/>
    <n v="2500000"/>
    <x v="0"/>
    <x v="1"/>
    <s v="BR3-5, BR-7"/>
    <s v="62-304.520 (10), F.A.C."/>
    <n v="0.59"/>
    <n v="0.64"/>
    <s v="Natural Lands"/>
    <n v="0.61776345359886997"/>
    <n v="3271.7477729332099"/>
    <n v="6.4651882989177896"/>
    <n v="0.87907691481677996"/>
    <n v="3.9939570517064702"/>
    <n v="0.54306159087625006"/>
    <n v="2021.1662035116401"/>
    <n v="3100"/>
    <s v="Herbaceous Dry Prairie"/>
    <n v="3100"/>
    <s v="US Air Force                                  Brevard County"/>
    <s v="US Air Force"/>
    <m/>
    <m/>
    <s v="Natural Lands"/>
    <n v="0"/>
    <n v="1"/>
    <n v="3.9939570517064702"/>
    <n v="0.54306159087625006"/>
    <n v="2021.166203511640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99.99999998882399"/>
    <n v="1.6392264424"/>
  </r>
  <r>
    <n v="820000"/>
    <n v="2500000"/>
    <n v="2500000"/>
    <x v="0"/>
    <x v="1"/>
    <s v="BR3-5, BR-7"/>
    <s v="62-304.520 (10), F.A.C."/>
    <n v="0.59"/>
    <n v="0.64"/>
    <s v="US Air Force"/>
    <n v="0.61776345352982998"/>
    <n v="3790.8847263950702"/>
    <n v="8.1113213080454507"/>
    <n v="1.08297570981544"/>
    <n v="5.0108778639482701"/>
    <n v="0.66902281458450996"/>
    <n v="2341.87004051131"/>
    <n v="8110"/>
    <s v="Airports"/>
    <n v="8110"/>
    <s v="US Air Force                                  Brevard County"/>
    <s v="US Air Force"/>
    <m/>
    <m/>
    <m/>
    <n v="0"/>
    <n v="1"/>
    <n v="5.0108778639482701"/>
    <n v="0.66902281458450996"/>
    <n v="2341.8700405113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99.999999977648"/>
    <n v="1.8993268779000001"/>
  </r>
  <r>
    <n v="820000"/>
    <n v="2500000"/>
    <n v="2500000"/>
    <x v="0"/>
    <x v="1"/>
    <s v="BR3-5, BR-7"/>
    <s v="62-304.520 (10), F.A.C."/>
    <n v="0.59"/>
    <n v="0.64"/>
    <s v="US Air Force"/>
    <n v="3.9574025058999998E-4"/>
    <n v="3822.5239908280801"/>
    <n v="7.8189592474566503"/>
    <n v="1.13379315895344"/>
    <n v="3.0942768920100001E-3"/>
    <n v="4.4868758884999998E-4"/>
    <n v="1.51272660205099"/>
    <n v="1460"/>
    <s v="Oil and Gas Storage(except industrial use or manufacturing)"/>
    <n v="1460"/>
    <s v="US Air Force                                  Brevard County"/>
    <s v="US Air Force"/>
    <m/>
    <m/>
    <m/>
    <n v="0"/>
    <n v="1"/>
    <n v="3.0942768920100001E-3"/>
    <n v="4.4868758884999998E-4"/>
    <n v="1049.1727394435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6.1482802252112601"/>
    <n v="0.85091057540000004"/>
  </r>
  <r>
    <n v="820000"/>
    <n v="2500000"/>
    <n v="2500000"/>
    <x v="0"/>
    <x v="1"/>
    <s v="BR3-5, BR-7"/>
    <s v="62-304.520 (10), F.A.C."/>
    <n v="0.59"/>
    <n v="0.64"/>
    <s v="US Air Force"/>
    <n v="2.2044451584300002E-3"/>
    <n v="3812.8518572104999"/>
    <n v="7.8419444676281396"/>
    <n v="1.14377314324468"/>
    <n v="1.7287136514350002E-2"/>
    <n v="2.52138516797E-3"/>
    <n v="8.40522281644615"/>
    <n v="1550"/>
    <s v="Other Light Industrial"/>
    <n v="1550"/>
    <s v="US Air Force                                  Brevard County"/>
    <s v="US Air Force"/>
    <m/>
    <m/>
    <m/>
    <n v="0"/>
    <n v="1"/>
    <n v="1.7287136514350002E-2"/>
    <n v="2.52138516797E-3"/>
    <n v="2355.440532073209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6.540357602792302"/>
    <n v="1.9103329538"/>
  </r>
  <r>
    <n v="820000"/>
    <n v="2500000"/>
    <n v="2500000"/>
    <x v="0"/>
    <x v="1"/>
    <s v="BR3-5, BR-7"/>
    <s v="62-304.520 (10), F.A.C."/>
    <n v="0.59"/>
    <n v="0.64"/>
    <s v="US Air Force"/>
    <n v="0.22773956598221001"/>
    <n v="3639.9629295478098"/>
    <n v="7.63705532531052"/>
    <n v="1.0241417537092601"/>
    <n v="1.7392596651683701"/>
    <n v="0.23323759849400999"/>
    <n v="828.96357776656805"/>
    <n v="8110"/>
    <s v="Airports"/>
    <n v="8110"/>
    <s v="US Air Force                                  Brevard County"/>
    <s v="US Air Force"/>
    <m/>
    <m/>
    <m/>
    <n v="0"/>
    <n v="1"/>
    <n v="1.7392596651683701"/>
    <n v="0.23323759849400999"/>
    <n v="1611.81130494645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61.61609557854601"/>
    <n v="1.3072273356999999"/>
  </r>
  <r>
    <n v="820000"/>
    <n v="2500000"/>
    <n v="2500000"/>
    <x v="0"/>
    <x v="1"/>
    <s v="BR3-5, BR-7"/>
    <s v="62-304.520 (10), F.A.C."/>
    <n v="0.59"/>
    <n v="0.64"/>
    <s v="Natural Lands"/>
    <n v="0.17495364040582001"/>
    <n v="3639.9629295478098"/>
    <n v="7.63705532531052"/>
    <n v="1.0241417537092601"/>
    <n v="1.33613063114377"/>
    <n v="0.17917732810303999"/>
    <n v="636.82476546664498"/>
    <n v="3100"/>
    <s v="Herbaceous Dry Prairie"/>
    <n v="3100"/>
    <s v="US Air Force                                  Brevard County"/>
    <s v="US Air Force"/>
    <m/>
    <m/>
    <s v="Natural Lands"/>
    <n v="0"/>
    <n v="1"/>
    <n v="1.33613063114377"/>
    <n v="0.17917732810303999"/>
    <n v="636.82476546664498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14.631562996916"/>
    <n v="0.51648399469999995"/>
  </r>
  <r>
    <n v="820000"/>
    <n v="2500000"/>
    <n v="2500000"/>
    <x v="0"/>
    <x v="1"/>
    <s v="BR3-5, BR-7"/>
    <s v="62-304.520 (10), F.A.C."/>
    <n v="0.59"/>
    <n v="0.64"/>
    <s v="US Air Force"/>
    <n v="2.858624603041E-2"/>
    <n v="3292.4688872197198"/>
    <n v="6.7018424948992097"/>
    <n v="0.90906415716774003"/>
    <n v="0.19158051841629001"/>
    <n v="2.5986731654229999E-2"/>
    <n v="94.119325657556402"/>
    <n v="1400"/>
    <s v="Commercial and Services"/>
    <n v="1400"/>
    <s v="US Air Force                                  Brevard County"/>
    <s v="US Air Force"/>
    <m/>
    <m/>
    <m/>
    <n v="0"/>
    <n v="1"/>
    <n v="0.19158051841629001"/>
    <n v="2.5986731654229999E-2"/>
    <n v="94.119325657557695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61.025615438405303"/>
    <n v="7.6333597500000003E-2"/>
  </r>
  <r>
    <n v="820000"/>
    <n v="2500000"/>
    <n v="2500000"/>
    <x v="0"/>
    <x v="1"/>
    <s v="BR3-5, BR-7"/>
    <s v="62-304.520 (10), F.A.C."/>
    <n v="0.59"/>
    <n v="0.64"/>
    <s v="Natural Lands"/>
    <n v="0.58917705720877001"/>
    <n v="3292.4688872197198"/>
    <n v="6.7018424948992097"/>
    <n v="0.90906415716774003"/>
    <n v="3.94857183902141"/>
    <n v="0.53559974493406004"/>
    <n v="1939.84712992356"/>
    <n v="3100"/>
    <s v="Herbaceous Dry Prairie"/>
    <n v="3100"/>
    <s v="US Air Force                                  Brevard County"/>
    <s v="US Air Force"/>
    <m/>
    <m/>
    <s v="Natural Lands"/>
    <n v="0"/>
    <n v="1"/>
    <n v="3.94857183902141"/>
    <n v="0.53559974493406004"/>
    <n v="1939.84712992356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92.40927303460299"/>
    <n v="1.5732742335000001"/>
  </r>
  <r>
    <n v="820000"/>
    <n v="2500000"/>
    <n v="2500000"/>
    <x v="0"/>
    <x v="1"/>
    <s v="BR3-5, BR-7"/>
    <s v="62-304.520 (10), F.A.C."/>
    <n v="0.59"/>
    <n v="0.64"/>
    <s v="US Air Force"/>
    <n v="1.053570110032E-2"/>
    <n v="3821.44369095806"/>
    <n v="7.8286791384244001"/>
    <n v="1.1320747521971299"/>
    <n v="8.248062341279E-2"/>
    <n v="1.192720121237E-2"/>
    <n v="40.261588499660697"/>
    <n v="8110"/>
    <s v="Airports"/>
    <n v="8110"/>
    <s v="US Air Force                                  Brevard County"/>
    <s v="US Air Force"/>
    <m/>
    <m/>
    <m/>
    <n v="0"/>
    <n v="1"/>
    <n v="8.248062341279E-2"/>
    <n v="1.192720121237E-2"/>
    <n v="79.083362348108807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36.791940865762498"/>
    <n v="6.4138979999999998E-2"/>
  </r>
  <r>
    <n v="820000"/>
    <n v="2500000"/>
    <n v="2500000"/>
    <x v="0"/>
    <x v="1"/>
    <s v="BR3-5, BR-7"/>
    <s v="62-304.520 (10), F.A.C."/>
    <n v="0.59"/>
    <n v="0.64"/>
    <s v="US Air Force"/>
    <n v="0.42266194462020001"/>
    <n v="3821.44369095806"/>
    <n v="7.8286791384244001"/>
    <n v="1.1320747521971299"/>
    <n v="3.3088847484540498"/>
    <n v="0.47848491621907002"/>
    <n v="1615.1788216769301"/>
    <n v="1460"/>
    <s v="Oil and Gas Storage(except industrial use or manufacturing)"/>
    <n v="1460"/>
    <s v="US Air Force                                  Brevard County"/>
    <s v="US Air Force"/>
    <m/>
    <m/>
    <m/>
    <n v="0"/>
    <n v="1"/>
    <n v="3.3088847484540498"/>
    <n v="0.47848491621907002"/>
    <n v="2281.664890439430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66.838596638204"/>
    <n v="1.8504986945999999"/>
  </r>
  <r>
    <n v="820000"/>
    <n v="2500000"/>
    <n v="2500000"/>
    <x v="0"/>
    <x v="1"/>
    <s v="BR3-5, BR-7"/>
    <s v="62-304.520 (10), F.A.C."/>
    <n v="0.59"/>
    <n v="0.64"/>
    <s v="US Air Force"/>
    <n v="6.7902634533440004E-2"/>
    <n v="3790.7515695924599"/>
    <n v="8.1110387605395804"/>
    <n v="1.0829378817742099"/>
    <n v="0.55076090064354999"/>
    <n v="7.3534335208539997E-2"/>
    <n v="257.40201843713101"/>
    <n v="8110"/>
    <s v="Airports"/>
    <n v="8110"/>
    <s v="US Air Force                                  Brevard County"/>
    <s v="US Air Force"/>
    <m/>
    <m/>
    <m/>
    <n v="0"/>
    <n v="1"/>
    <n v="0.55076090064354999"/>
    <n v="7.3534335208539997E-2"/>
    <n v="2341.787782151930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92.259144934206105"/>
    <n v="1.899260164"/>
  </r>
  <r>
    <n v="820000"/>
    <n v="2500000"/>
    <n v="2500000"/>
    <x v="0"/>
    <x v="1"/>
    <s v="BR3-5, BR-7"/>
    <s v="62-304.520 (10), F.A.C."/>
    <n v="0.59"/>
    <n v="0.64"/>
    <s v="US Air Force"/>
    <n v="0.14627841217897999"/>
    <n v="3822.5070491945498"/>
    <n v="7.8188894594055096"/>
    <n v="1.13377757896631"/>
    <n v="1.1437347351248399"/>
    <n v="0.16584718401532"/>
    <n v="559.15026169915996"/>
    <n v="1460"/>
    <s v="Oil and Gas Storage(except industrial use or manufacturing)"/>
    <n v="1460"/>
    <s v="US Air Force                                  Brevard County"/>
    <s v="US Air Force"/>
    <m/>
    <m/>
    <m/>
    <n v="0"/>
    <n v="1"/>
    <n v="1.1437347351248399"/>
    <n v="0.16584718401532"/>
    <n v="2361.405156820209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07.125023921294"/>
    <n v="1.9151704435000001"/>
  </r>
  <r>
    <n v="820000"/>
    <n v="2500000"/>
    <n v="2500000"/>
    <x v="0"/>
    <x v="1"/>
    <s v="BR3-5, BR-7"/>
    <s v="62-304.520 (10), F.A.C."/>
    <n v="0.59"/>
    <n v="0.64"/>
    <s v="US Air Force"/>
    <n v="0.17478863561513999"/>
    <n v="3784.58007844642"/>
    <n v="8.0982643253512094"/>
    <n v="1.0812133981121601"/>
    <n v="1.41548457227894"/>
    <n v="0.18898381466483"/>
    <n v="661.50158828790802"/>
    <n v="8110"/>
    <s v="Airports"/>
    <n v="8110"/>
    <s v="US Air Force                                  Brevard County"/>
    <s v="US Air Force"/>
    <m/>
    <m/>
    <m/>
    <n v="0"/>
    <n v="1"/>
    <n v="1.41548457227894"/>
    <n v="0.18898381466483"/>
    <n v="1324.67975406295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10.047482098686"/>
    <n v="1.0743550316999999"/>
  </r>
  <r>
    <n v="820000"/>
    <n v="2500000"/>
    <n v="2500000"/>
    <x v="0"/>
    <x v="1"/>
    <s v="BR3-5, BR-7"/>
    <s v="62-304.520 (10), F.A.C."/>
    <n v="0.59"/>
    <n v="0.64"/>
    <s v="US Air Force"/>
    <n v="0.11187969992587"/>
    <n v="3784.58007844642"/>
    <n v="8.0982643253512094"/>
    <n v="1.0812133981121601"/>
    <n v="0.90603138264067995"/>
    <n v="0.12096583053661999"/>
    <n v="423.41768352201501"/>
    <n v="8110"/>
    <s v="Airports"/>
    <n v="8110"/>
    <s v="US Air Force                                  Brevard County"/>
    <s v="US Air Force"/>
    <m/>
    <m/>
    <m/>
    <n v="0"/>
    <n v="1"/>
    <n v="0.90603138264067995"/>
    <n v="0.12096583053661999"/>
    <n v="833.78069446047198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90.219468260114894"/>
    <n v="0.67622116340000005"/>
  </r>
  <r>
    <n v="820000"/>
    <n v="2500000"/>
    <n v="2500000"/>
    <x v="0"/>
    <x v="1"/>
    <s v="BR3-5, BR-7"/>
    <s v="62-304.520 (10), F.A.C."/>
    <n v="0.59"/>
    <n v="0.64"/>
    <s v="US Air Force"/>
    <n v="0.61776345352982998"/>
    <n v="3862.1096829654998"/>
    <n v="12.034558058037"/>
    <n v="1.58719919522468"/>
    <n v="7.4345101476382602"/>
    <n v="0.98051365628177001"/>
    <n v="2385.8702156597701"/>
    <n v="1400"/>
    <s v="Commercial and Services"/>
    <n v="1400"/>
    <s v="US Air Force                                  Brevard County"/>
    <s v="US Air Force"/>
    <m/>
    <m/>
    <m/>
    <n v="0"/>
    <n v="1"/>
    <n v="7.4345101476382602"/>
    <n v="0.98051365628177001"/>
    <n v="2385.870215659770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99.999999977648"/>
    <n v="1.9350123403999999"/>
  </r>
  <r>
    <n v="820000"/>
    <n v="2500000"/>
    <n v="2500000"/>
    <x v="0"/>
    <x v="1"/>
    <s v="BR3-5, BR-7"/>
    <s v="62-304.520 (10), F.A.C."/>
    <n v="0.59"/>
    <n v="0.64"/>
    <s v="US Air Force"/>
    <n v="0.32096672672259002"/>
    <n v="3834.8936661499101"/>
    <n v="9.3699192509176701"/>
    <n v="1.6103443723217901"/>
    <n v="3.0074323116220998"/>
    <n v="0.51686696208028005"/>
    <n v="1230.87326735336"/>
    <n v="1550"/>
    <s v="Other Light Industrial"/>
    <n v="1550"/>
    <s v="US Air Force                                  Brevard County"/>
    <s v="US Air Force"/>
    <m/>
    <m/>
    <m/>
    <n v="0"/>
    <n v="1"/>
    <n v="3.0074323116220998"/>
    <n v="0.51686696208028005"/>
    <n v="1230.87326735336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54.896979054057"/>
    <n v="0.99827515600000005"/>
  </r>
  <r>
    <n v="820000"/>
    <n v="2500000"/>
    <n v="2500000"/>
    <x v="0"/>
    <x v="1"/>
    <s v="BR3-5, BR-7"/>
    <s v="62-304.520 (10), F.A.C."/>
    <n v="0.59"/>
    <n v="0.64"/>
    <s v="US Air Force"/>
    <n v="0.2967967267612"/>
    <n v="3834.8936661499101"/>
    <n v="9.3699192509176701"/>
    <n v="1.6103443723217901"/>
    <n v="2.7809613636891801"/>
    <n v="0.47794493866343002"/>
    <n v="1138.1838875905701"/>
    <n v="1300"/>
    <s v="Residential, High Density"/>
    <n v="1300"/>
    <s v="US Air Force                                  Brevard County"/>
    <s v="US Air Force"/>
    <m/>
    <m/>
    <m/>
    <n v="0"/>
    <n v="1"/>
    <n v="2.7809613636891801"/>
    <n v="0.47794493866343002"/>
    <n v="1138.183887590570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50.98447827025601"/>
    <n v="0.92310128759999999"/>
  </r>
  <r>
    <n v="820000"/>
    <n v="2500000"/>
    <n v="2500000"/>
    <x v="0"/>
    <x v="1"/>
    <s v="BR3-5, BR-7"/>
    <s v="62-304.520 (10), F.A.C."/>
    <n v="0.59"/>
    <n v="0.64"/>
    <s v="US Air Force"/>
    <n v="5.4196601780999996E-4"/>
    <n v="3819.05958766292"/>
    <n v="7.8122627732524696"/>
    <n v="1.1327523280285501"/>
    <n v="4.2339809453600004E-3"/>
    <n v="6.1391326839000001E-4"/>
    <n v="2.0698005165315001"/>
    <n v="8110"/>
    <s v="Airports"/>
    <n v="8110"/>
    <s v="US Air Force                                  Brevard County"/>
    <s v="US Air Force"/>
    <m/>
    <m/>
    <m/>
    <n v="0"/>
    <n v="1"/>
    <n v="4.2339809453600004E-3"/>
    <n v="6.1391326839000001E-4"/>
    <n v="2.0698005165321498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8.2853090358535493"/>
    <n v="1.6786703E-3"/>
  </r>
  <r>
    <n v="820000"/>
    <n v="2500000"/>
    <n v="2500000"/>
    <x v="0"/>
    <x v="1"/>
    <s v="BR3-5, BR-7"/>
    <s v="62-304.520 (10), F.A.C."/>
    <n v="0.59"/>
    <n v="0.64"/>
    <s v="US Air Force"/>
    <n v="0.61722148771912999"/>
    <n v="3819.05958766292"/>
    <n v="7.8122627732524696"/>
    <n v="1.1327523280285501"/>
    <n v="4.82189645135972"/>
    <n v="0.69915907712309999"/>
    <n v="2357.2056403853398"/>
    <n v="1550"/>
    <s v="Other Light Industrial"/>
    <n v="1550"/>
    <s v="US Air Force                                  Brevard County"/>
    <s v="US Air Force"/>
    <m/>
    <m/>
    <m/>
    <n v="0"/>
    <n v="1"/>
    <n v="4.82189645135972"/>
    <n v="0.69915907712309999"/>
    <n v="2357.2056403853398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98.941133697108"/>
    <n v="1.9117645096"/>
  </r>
  <r>
    <n v="820000"/>
    <n v="2500000"/>
    <n v="2500000"/>
    <x v="0"/>
    <x v="1"/>
    <s v="BR3-5, BR-7"/>
    <s v="62-304.520 (10), F.A.C."/>
    <n v="0.59"/>
    <n v="0.64"/>
    <s v="US Air Force"/>
    <n v="5.2818295649120002E-2"/>
    <n v="3869.1294177650898"/>
    <n v="11.532381507061601"/>
    <n v="1.53143495342202"/>
    <n v="0.60912073597842997"/>
    <n v="8.0887784137240001E-2"/>
    <n v="204.36082149222801"/>
    <n v="1550"/>
    <s v="Other Light Industrial"/>
    <n v="1550"/>
    <s v="US Air Force                                  Brevard County"/>
    <s v="US Air Force"/>
    <m/>
    <m/>
    <m/>
    <n v="0"/>
    <n v="1"/>
    <n v="0.60912073597842997"/>
    <n v="8.0887784137240001E-2"/>
    <n v="204.3608214922290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85.155449266694404"/>
    <n v="0.16574275869999999"/>
  </r>
  <r>
    <n v="820000"/>
    <n v="2500000"/>
    <n v="2500000"/>
    <x v="0"/>
    <x v="1"/>
    <s v="BR3-5, BR-7"/>
    <s v="62-304.520 (10), F.A.C."/>
    <n v="0.59"/>
    <n v="0.64"/>
    <s v="US Air Force"/>
    <n v="0.56494515808782997"/>
    <n v="3869.1294177650898"/>
    <n v="11.532381507061601"/>
    <n v="1.53143495342202"/>
    <n v="6.51516309363614"/>
    <n v="0.86517676186223003"/>
    <n v="2185.84593058158"/>
    <n v="1400"/>
    <s v="Commercial and Services"/>
    <n v="1400"/>
    <s v="US Air Force                                  Brevard County"/>
    <s v="US Air Force"/>
    <m/>
    <m/>
    <m/>
    <n v="0"/>
    <n v="1"/>
    <n v="6.51516309363614"/>
    <n v="0.86517676186223003"/>
    <n v="2185.84593058158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89.95962980311299"/>
    <n v="1.7727866428000001"/>
  </r>
  <r>
    <n v="820000"/>
    <n v="2500000"/>
    <n v="2500000"/>
    <x v="0"/>
    <x v="1"/>
    <s v="BR3-5, BR-7"/>
    <s v="62-304.520 (10), F.A.C."/>
    <n v="0.59"/>
    <n v="0.64"/>
    <s v="US Air Force"/>
    <n v="1.8989677185489998E-2"/>
    <n v="3862.7835127888802"/>
    <n v="11.824362856423701"/>
    <n v="1.55897314773691"/>
    <n v="0.22454083356769"/>
    <n v="2.960439681638E-2"/>
    <n v="73.353011945328603"/>
    <n v="8140"/>
    <s v="Roads and Highways"/>
    <n v="8140"/>
    <s v="US Air Force                                  Brevard County"/>
    <s v="US Air Force"/>
    <m/>
    <m/>
    <m/>
    <n v="0"/>
    <n v="1"/>
    <n v="0.22454083356769"/>
    <n v="2.960439681638E-2"/>
    <n v="73.353011945329797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04.512575733752"/>
    <n v="5.9491493899999998E-2"/>
  </r>
  <r>
    <n v="820000"/>
    <n v="2500000"/>
    <n v="2500000"/>
    <x v="0"/>
    <x v="1"/>
    <s v="BR3-5, BR-7"/>
    <s v="62-304.520 (10), F.A.C."/>
    <n v="0.59"/>
    <n v="0.64"/>
    <s v="US Air Force"/>
    <n v="0.31445866120755001"/>
    <n v="3862.7835127888802"/>
    <n v="11.824362856423701"/>
    <n v="1.55897314773691"/>
    <n v="3.7182733134633201"/>
    <n v="0.49023260889587"/>
    <n v="1214.6857319661999"/>
    <n v="1400"/>
    <s v="Commercial and Services"/>
    <n v="1400"/>
    <s v="US Air Force                                  Brevard County"/>
    <s v="US Air Force"/>
    <m/>
    <m/>
    <m/>
    <n v="0"/>
    <n v="1"/>
    <n v="3.7182733134633201"/>
    <n v="0.49023260889587"/>
    <n v="1214.685731966199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51.66506032762999"/>
    <n v="0.98514657900000002"/>
  </r>
  <r>
    <n v="820000"/>
    <n v="2500000"/>
    <n v="2500000"/>
    <x v="0"/>
    <x v="1"/>
    <s v="BR3-5, BR-7"/>
    <s v="62-304.520 (10), F.A.C."/>
    <n v="0.59"/>
    <n v="0.64"/>
    <s v="US Air Force"/>
    <n v="0.59473268786768996"/>
    <n v="3845.2932076895599"/>
    <n v="11.736723138118901"/>
    <n v="1.54994171856853"/>
    <n v="6.9802128986924101"/>
    <n v="0.92180100432252998"/>
    <n v="2286.9215650485799"/>
    <n v="1400"/>
    <s v="Commercial and Services"/>
    <n v="1400"/>
    <s v="US Air Force                                  Brevard County"/>
    <s v="US Air Force"/>
    <m/>
    <m/>
    <m/>
    <n v="0"/>
    <n v="1"/>
    <n v="6.9802128986924101"/>
    <n v="0.92180100432252998"/>
    <n v="2286.921565048579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99.70795324688299"/>
    <n v="1.8547620154"/>
  </r>
  <r>
    <n v="820000"/>
    <n v="2500000"/>
    <n v="2500000"/>
    <x v="0"/>
    <x v="1"/>
    <s v="BR3-5, BR-7"/>
    <s v="62-304.520 (10), F.A.C."/>
    <n v="0.59"/>
    <n v="0.64"/>
    <s v="Natural Lands"/>
    <n v="2.303076575419E-2"/>
    <n v="3845.2932076895599"/>
    <n v="11.736723138118901"/>
    <n v="1.54994171856853"/>
    <n v="0.27030572131587"/>
    <n v="3.5696344652999999E-2"/>
    <n v="88.560047122499199"/>
    <n v="3100"/>
    <s v="Herbaceous Dry Prairie"/>
    <n v="3100"/>
    <s v="US Air Force                                  Brevard County"/>
    <s v="US Air Force"/>
    <m/>
    <m/>
    <s v="Natural Lands"/>
    <n v="0"/>
    <n v="1"/>
    <n v="0.27030572131587"/>
    <n v="3.5696344652999999E-2"/>
    <n v="88.560047122499597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39.331338016888999"/>
    <n v="7.1824855699999995E-2"/>
  </r>
  <r>
    <n v="820000"/>
    <n v="2500000"/>
    <n v="2500000"/>
    <x v="0"/>
    <x v="1"/>
    <s v="BR3-5, BR-7"/>
    <s v="62-304.520 (10), F.A.C."/>
    <n v="0.59"/>
    <n v="0.64"/>
    <s v="US Air Force"/>
    <n v="0.13525120908686"/>
    <n v="3824.83574237331"/>
    <n v="8.3892203814449093"/>
    <n v="1.1770414288142099"/>
    <n v="1.1346521998865799"/>
    <n v="0.15919627639244999"/>
    <n v="517.313658714643"/>
    <n v="8110"/>
    <s v="Airports"/>
    <n v="8110"/>
    <s v="US Air Force                                  Brevard County"/>
    <s v="US Air Force"/>
    <m/>
    <m/>
    <m/>
    <n v="0"/>
    <n v="1"/>
    <n v="1.1346521998865799"/>
    <n v="0.15919627639244999"/>
    <n v="517.313658714643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25.28102247666099"/>
    <n v="0.41955690080000002"/>
  </r>
  <r>
    <n v="820000"/>
    <n v="2500000"/>
    <n v="2500000"/>
    <x v="0"/>
    <x v="1"/>
    <s v="BR3-5, BR-7"/>
    <s v="62-304.520 (10), F.A.C."/>
    <n v="0.59"/>
    <n v="0.64"/>
    <s v="US Air Force"/>
    <n v="7.6111755713510004E-2"/>
    <n v="3824.83574237331"/>
    <n v="8.3892203814449093"/>
    <n v="1.1770414288142099"/>
    <n v="0.63851829229936996"/>
    <n v="8.9586689694589994E-2"/>
    <n v="291.11496366783803"/>
    <n v="1400"/>
    <s v="Commercial and Services"/>
    <n v="1400"/>
    <s v="US Air Force                                  Brevard County"/>
    <s v="US Air Force"/>
    <m/>
    <m/>
    <m/>
    <n v="0"/>
    <n v="1"/>
    <n v="0.63851829229936996"/>
    <n v="8.9586689694589994E-2"/>
    <n v="291.1149636678389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83.179473509169398"/>
    <n v="0.23610297129999999"/>
  </r>
  <r>
    <n v="820000"/>
    <n v="2500000"/>
    <n v="2500000"/>
    <x v="0"/>
    <x v="1"/>
    <s v="BR3-5, BR-7"/>
    <s v="62-304.520 (10), F.A.C."/>
    <n v="0.59"/>
    <n v="0.64"/>
    <s v="US Air Force"/>
    <n v="0.40640048879849"/>
    <n v="3824.83574237331"/>
    <n v="8.3892203814449093"/>
    <n v="1.1770414288142099"/>
    <n v="3.4093832636574999"/>
    <n v="0.47835021200617001"/>
    <n v="1554.41511527446"/>
    <n v="1550"/>
    <s v="Other Light Industrial"/>
    <n v="1550"/>
    <s v="US Air Force                                  Brevard County"/>
    <s v="US Air Force"/>
    <m/>
    <m/>
    <m/>
    <n v="0"/>
    <n v="1"/>
    <n v="3.4093832636574999"/>
    <n v="0.47835021200617001"/>
    <n v="1554.41511527446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65.19053320645099"/>
    <n v="1.2606773035000001"/>
  </r>
  <r>
    <n v="820000"/>
    <n v="2500000"/>
    <n v="2500000"/>
    <x v="0"/>
    <x v="1"/>
    <s v="BR3-5, BR-7"/>
    <s v="62-304.520 (10), F.A.C."/>
    <n v="0.59"/>
    <n v="0.64"/>
    <s v="US Air Force"/>
    <n v="0.44981084171800001"/>
    <n v="3833.3264166797198"/>
    <n v="11.5218091076657"/>
    <n v="1.5230460021601"/>
    <n v="5.1826346528332898"/>
    <n v="0.68508260420686995"/>
    <n v="1724.27178206656"/>
    <n v="1400"/>
    <s v="Commercial and Services"/>
    <n v="1400"/>
    <s v="US Air Force                                  Brevard County"/>
    <s v="US Air Force"/>
    <m/>
    <m/>
    <m/>
    <n v="0"/>
    <n v="1"/>
    <n v="5.1826346528332898"/>
    <n v="0.68508260420686995"/>
    <n v="1724.27178206656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76.33265400239799"/>
    <n v="1.3984361573999999"/>
  </r>
  <r>
    <n v="820000"/>
    <n v="2500000"/>
    <n v="2500000"/>
    <x v="0"/>
    <x v="1"/>
    <s v="BR3-5, BR-7"/>
    <s v="62-304.520 (10), F.A.C."/>
    <n v="0.59"/>
    <n v="0.64"/>
    <s v="Natural Lands"/>
    <n v="4.0670654227049997E-2"/>
    <n v="3833.3264166797198"/>
    <n v="11.5218091076657"/>
    <n v="1.5230460021601"/>
    <n v="0.46859951428799002"/>
    <n v="6.1943277325750001E-2"/>
    <n v="155.90389323221299"/>
    <n v="3100"/>
    <s v="Herbaceous Dry Prairie"/>
    <n v="3100"/>
    <s v="US Air Force                                  Brevard County"/>
    <s v="US Air Force"/>
    <m/>
    <m/>
    <s v="Natural Lands"/>
    <n v="0"/>
    <n v="1"/>
    <n v="0.46859951428799002"/>
    <n v="6.1943277325750001E-2"/>
    <n v="155.903893232212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58.840822023715603"/>
    <n v="0.12644273580000001"/>
  </r>
  <r>
    <n v="820000"/>
    <n v="2500000"/>
    <n v="2500000"/>
    <x v="0"/>
    <x v="1"/>
    <s v="BR3-5, BR-7"/>
    <s v="62-304.520 (10), F.A.C."/>
    <n v="0.59"/>
    <n v="0.64"/>
    <s v="US Air Force"/>
    <n v="0.12728195765381001"/>
    <n v="3833.3264166797198"/>
    <n v="11.5218091076657"/>
    <n v="1.5230460021601"/>
    <n v="1.46651841893725"/>
    <n v="0.19385627675174999"/>
    <n v="487.91329064107902"/>
    <n v="1400"/>
    <s v="Commercial and Services"/>
    <n v="1400"/>
    <s v="US Air Force                                  Brevard County"/>
    <s v="US Air Force"/>
    <m/>
    <m/>
    <m/>
    <n v="0"/>
    <n v="1"/>
    <n v="1.46651841893725"/>
    <n v="0.19385627675174999"/>
    <n v="487.91329064107902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11.73524002291801"/>
    <n v="0.39571232010000001"/>
  </r>
  <r>
    <n v="820000"/>
    <n v="2500000"/>
    <n v="2500000"/>
    <x v="0"/>
    <x v="1"/>
    <s v="BR3-5, BR-7"/>
    <s v="62-304.520 (10), F.A.C."/>
    <n v="0.59"/>
    <n v="0.64"/>
    <s v="US Air Force"/>
    <n v="2.2999016253050002E-2"/>
    <n v="3859.6651975116101"/>
    <n v="11.7597056654259"/>
    <n v="1.54893143756152"/>
    <n v="0.27046166173023001"/>
    <n v="3.5623899307340001E-2"/>
    <n v="88.768502608908804"/>
    <n v="8140"/>
    <s v="Roads and Highways"/>
    <n v="8140"/>
    <s v="US Air Force                                  Brevard County"/>
    <s v="US Air Force"/>
    <m/>
    <m/>
    <m/>
    <n v="0"/>
    <n v="1"/>
    <n v="0.27046166173023001"/>
    <n v="3.5623899307340001E-2"/>
    <n v="88.768502608909202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04.070928289188"/>
    <n v="7.1993919399999995E-2"/>
  </r>
  <r>
    <n v="820000"/>
    <n v="2500000"/>
    <n v="2500000"/>
    <x v="0"/>
    <x v="1"/>
    <s v="BR3-5, BR-7"/>
    <s v="62-304.520 (10), F.A.C."/>
    <n v="0.59"/>
    <n v="0.64"/>
    <s v="US Air Force"/>
    <n v="0.21011478467177999"/>
    <n v="3859.6651975116101"/>
    <n v="11.7597056654259"/>
    <n v="1.54893143756152"/>
    <n v="2.4708880236945401"/>
    <n v="0.32545339547459001"/>
    <n v="810.97272188033503"/>
    <n v="1400"/>
    <s v="Commercial and Services"/>
    <n v="1400"/>
    <s v="US Air Force                                  Brevard County"/>
    <s v="US Air Force"/>
    <m/>
    <m/>
    <m/>
    <n v="0"/>
    <n v="1"/>
    <n v="2.4708880236945401"/>
    <n v="0.32545339547459001"/>
    <n v="810.97272188033503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35.42774887861501"/>
    <n v="0.65772321320000005"/>
  </r>
  <r>
    <n v="820000"/>
    <n v="2500000"/>
    <n v="2500000"/>
    <x v="0"/>
    <x v="1"/>
    <s v="BR3-5, BR-7"/>
    <s v="62-304.520 (10), F.A.C."/>
    <n v="0.59"/>
    <n v="0.64"/>
    <s v="Natural Lands"/>
    <n v="3.7569809168000001E-4"/>
    <n v="3680.2089161786898"/>
    <n v="7.76832891549663"/>
    <n v="1.04031845147797"/>
    <n v="2.9185463490900001E-3"/>
    <n v="3.9084565695999998E-4"/>
    <n v="1.3826474667920501"/>
    <n v="3100"/>
    <s v="Herbaceous Dry Prairie"/>
    <n v="3100"/>
    <s v="US Air Force                                  Brevard County"/>
    <s v="US Air Force"/>
    <m/>
    <m/>
    <s v="Natural Lands"/>
    <n v="0"/>
    <n v="1"/>
    <n v="2.9185463490900001E-3"/>
    <n v="3.9084565695999998E-4"/>
    <n v="1.38264746679162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6.7870185243814802"/>
    <n v="1.1213686E-3"/>
  </r>
  <r>
    <n v="820000"/>
    <n v="2500000"/>
    <n v="2500000"/>
    <x v="0"/>
    <x v="1"/>
    <s v="BR3-5, BR-7"/>
    <s v="62-304.520 (10), F.A.C."/>
    <n v="0.59"/>
    <n v="0.64"/>
    <s v="Natural Lands"/>
    <n v="0.12312748826983"/>
    <n v="3680.2089161786898"/>
    <n v="7.76832891549663"/>
    <n v="1.04031845147797"/>
    <n v="0.95649482741903002"/>
    <n v="0.12809179793124001"/>
    <n v="453.13488015733799"/>
    <n v="3100"/>
    <s v="Herbaceous Dry Prairie"/>
    <n v="3100"/>
    <s v="US Air Force                                  Brevard County"/>
    <s v="US Air Force"/>
    <m/>
    <m/>
    <s v="Natural Lands"/>
    <n v="0"/>
    <n v="1"/>
    <n v="0.95649482741903002"/>
    <n v="0.12809179793124001"/>
    <n v="453.1348801573379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18.641735646065"/>
    <n v="0.36750598550000002"/>
  </r>
  <r>
    <n v="820000"/>
    <n v="2500000"/>
    <n v="2500000"/>
    <x v="0"/>
    <x v="1"/>
    <s v="BR3-5, BR-7"/>
    <s v="62-304.520 (10), F.A.C."/>
    <n v="0.59"/>
    <n v="0.64"/>
    <s v="Natural Lands"/>
    <n v="8.7143335645300003E-3"/>
    <n v="3808.8475596133899"/>
    <n v="7.7879649797896704"/>
    <n v="1.12850336816564"/>
    <n v="6.7866924622809993E-2"/>
    <n v="9.8341547788900006E-3"/>
    <n v="33.191568130939999"/>
    <n v="3100"/>
    <s v="Herbaceous Dry Prairie"/>
    <n v="3100"/>
    <s v="US Air Force                                  Brevard County"/>
    <s v="US Air Force"/>
    <m/>
    <m/>
    <s v="Natural Lands"/>
    <n v="0"/>
    <n v="1"/>
    <n v="6.7866924622809993E-2"/>
    <n v="9.8341547788900006E-3"/>
    <n v="33.19156813093820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26.004217846929699"/>
    <n v="2.6919357800000002E-2"/>
  </r>
  <r>
    <n v="820000"/>
    <n v="2500000"/>
    <n v="2500000"/>
    <x v="0"/>
    <x v="1"/>
    <s v="BR3-5, BR-7"/>
    <s v="62-304.520 (10), F.A.C."/>
    <n v="0.59"/>
    <n v="0.64"/>
    <s v="US Air Force"/>
    <n v="0.60904912021844004"/>
    <n v="3808.8475596133899"/>
    <n v="7.7879649797896704"/>
    <n v="1.12850336816564"/>
    <n v="4.7432532192329599"/>
    <n v="0.68731398354482998"/>
    <n v="2319.7752552287002"/>
    <n v="1550"/>
    <s v="Other Light Industrial"/>
    <n v="1550"/>
    <s v="US Air Force                                  Brevard County"/>
    <s v="US Air Force"/>
    <m/>
    <m/>
    <m/>
    <n v="0"/>
    <n v="1"/>
    <n v="4.7432532192329599"/>
    <n v="0.68731398354482998"/>
    <n v="2319.7752552287002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96.698784379899"/>
    <n v="1.8814073441000001"/>
  </r>
  <r>
    <n v="820000"/>
    <n v="2500000"/>
    <n v="2500000"/>
    <x v="0"/>
    <x v="1"/>
    <s v="BR3-5, BR-7"/>
    <s v="62-304.520 (10), F.A.C."/>
    <n v="0.59"/>
    <n v="0.64"/>
    <s v="US Air Force"/>
    <n v="8.7903648228910003E-2"/>
    <n v="3822.52399068568"/>
    <n v="7.8189592471653802"/>
    <n v="1.1337931589112"/>
    <n v="0.68731504317907"/>
    <n v="9.9664555005280001E-2"/>
    <n v="336.01380422383397"/>
    <n v="1550"/>
    <s v="Other Light Industrial"/>
    <n v="1550"/>
    <s v="US Air Force                                  Brevard County"/>
    <s v="US Air Force"/>
    <m/>
    <m/>
    <m/>
    <n v="0"/>
    <n v="1"/>
    <n v="0.68731504317907"/>
    <n v="9.9664555005280001E-2"/>
    <n v="2361.4156222144402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78.70267061210299"/>
    <n v="1.9151789312"/>
  </r>
  <r>
    <n v="820000"/>
    <n v="2500000"/>
    <n v="2500000"/>
    <x v="0"/>
    <x v="1"/>
    <s v="BR3-5, BR-7"/>
    <s v="62-304.520 (10), F.A.C."/>
    <n v="0.59"/>
    <n v="0.64"/>
    <s v="Natural Lands"/>
    <n v="6.16753469587E-2"/>
    <n v="3440.1789715544501"/>
    <n v="6.9981686472480504"/>
    <n v="0.94512140000424005"/>
    <n v="0.43161447939452002"/>
    <n v="5.8290690263350001E-2"/>
    <n v="212.174231670648"/>
    <n v="3100"/>
    <s v="Herbaceous Dry Prairie"/>
    <n v="3100"/>
    <s v="US Air Force                                  Brevard County"/>
    <s v="US Air Force"/>
    <m/>
    <m/>
    <s v="Natural Lands"/>
    <n v="0"/>
    <n v="1"/>
    <n v="0.43161447939452002"/>
    <n v="5.8290690263350001E-2"/>
    <n v="212.174231670647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73.944373461834203"/>
    <n v="0.1720796688"/>
  </r>
  <r>
    <n v="820000"/>
    <n v="2500000"/>
    <n v="2500000"/>
    <x v="0"/>
    <x v="1"/>
    <s v="BR3-5, BR-7"/>
    <s v="62-304.520 (10), F.A.C."/>
    <n v="0.59"/>
    <n v="0.64"/>
    <s v="US Air Force"/>
    <n v="0.19397411061631001"/>
    <n v="3440.1789715544501"/>
    <n v="6.9981686472480504"/>
    <n v="0.94512140000424005"/>
    <n v="1.35746353929293"/>
    <n v="0.18332908299027001"/>
    <n v="667.30565636823201"/>
    <n v="8110"/>
    <s v="Airports"/>
    <n v="8110"/>
    <s v="US Air Force                                  Brevard County"/>
    <s v="US Air Force"/>
    <m/>
    <m/>
    <m/>
    <n v="0"/>
    <n v="1"/>
    <n v="1.35746353929293"/>
    <n v="0.18332908299027001"/>
    <n v="667.3056563682320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85.880422165927"/>
    <n v="0.54120491189999997"/>
  </r>
  <r>
    <n v="820000"/>
    <n v="2500000"/>
    <n v="2500000"/>
    <x v="0"/>
    <x v="1"/>
    <s v="BR3-5, BR-7"/>
    <s v="62-304.520 (10), F.A.C."/>
    <n v="0.59"/>
    <n v="0.64"/>
    <s v="US Air Force"/>
    <n v="5.5691164062100004E-3"/>
    <n v="3440.1789715544501"/>
    <n v="6.9981686472480504"/>
    <n v="0.94512140000424005"/>
    <n v="3.897361582686E-2"/>
    <n v="5.2634910946300004E-3"/>
    <n v="19.158757150806601"/>
    <n v="8110"/>
    <s v="Airports"/>
    <n v="8110"/>
    <s v="US Air Force                                  Brevard County"/>
    <s v="US Air Force"/>
    <m/>
    <m/>
    <m/>
    <n v="0"/>
    <n v="1"/>
    <n v="3.897361582686E-2"/>
    <n v="5.2634910946300004E-3"/>
    <n v="19.158757150808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21.656539320513399"/>
    <n v="1.5538326999999999E-2"/>
  </r>
  <r>
    <n v="820000"/>
    <n v="2500000"/>
    <n v="2500000"/>
    <x v="0"/>
    <x v="1"/>
    <s v="BR3-5, BR-7"/>
    <s v="62-304.520 (10), F.A.C."/>
    <n v="0.59"/>
    <n v="0.64"/>
    <s v="Natural Lands"/>
    <n v="0.35654487975570998"/>
    <n v="3440.1789715544501"/>
    <n v="6.9981686472480504"/>
    <n v="0.94512140000424005"/>
    <n v="2.4951611988432898"/>
    <n v="0.33697819591907002"/>
    <n v="1226.5781977510301"/>
    <n v="3100"/>
    <s v="Herbaceous Dry Prairie"/>
    <n v="3100"/>
    <s v="US Air Force                                  Brevard County"/>
    <s v="US Air Force"/>
    <m/>
    <m/>
    <s v="Natural Lands"/>
    <n v="0"/>
    <n v="1"/>
    <n v="2.4951611988432898"/>
    <n v="0.33697819591907002"/>
    <n v="1226.578197751030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66.89511878252401"/>
    <n v="0.99479172569999996"/>
  </r>
  <r>
    <n v="820000"/>
    <n v="2500000"/>
    <n v="2500000"/>
    <x v="0"/>
    <x v="1"/>
    <s v="BR3-5, BR-7"/>
    <s v="62-304.520 (10), F.A.C."/>
    <n v="0.59"/>
    <n v="0.64"/>
    <s v="US Air Force"/>
    <n v="0.32526626219199001"/>
    <n v="3784.5800778824701"/>
    <n v="8.0982643241444698"/>
    <n v="1.0812133979510401"/>
    <n v="2.6340921669572799"/>
    <n v="0.35168224058344"/>
    <n v="1230.99621589913"/>
    <n v="8110"/>
    <s v="Airports"/>
    <n v="8110"/>
    <s v="US Air Force                                  Brevard County"/>
    <s v="US Air Force"/>
    <m/>
    <m/>
    <m/>
    <n v="0"/>
    <n v="1"/>
    <n v="2.6340921669572799"/>
    <n v="0.35168224058344"/>
    <n v="2337.975260379319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55.118305705598"/>
    <n v="1.8961680943999999"/>
  </r>
  <r>
    <n v="820000"/>
    <n v="2500000"/>
    <n v="2500000"/>
    <x v="0"/>
    <x v="1"/>
    <s v="BR3-5, BR-7"/>
    <s v="62-304.520 (10), F.A.C."/>
    <n v="0.59"/>
    <n v="0.64"/>
    <s v="US Air Force"/>
    <n v="0.14767163674889"/>
    <n v="3818.0654461015602"/>
    <n v="7.8100025450476496"/>
    <n v="1.1325197556778199"/>
    <n v="1.1533158588402299"/>
    <n v="0.16724104597139999"/>
    <n v="563.81997364022095"/>
    <n v="1550"/>
    <s v="Other Light Industrial"/>
    <n v="1550"/>
    <s v="US Air Force                                  Brevard County"/>
    <s v="US Air Force"/>
    <m/>
    <m/>
    <m/>
    <n v="0"/>
    <n v="1"/>
    <n v="1.1533158588402299"/>
    <n v="0.16724104597139999"/>
    <n v="2358.6612955230098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23.014868202667"/>
    <n v="1.9129450896"/>
  </r>
  <r>
    <n v="820000"/>
    <n v="2500000"/>
    <n v="2500000"/>
    <x v="0"/>
    <x v="1"/>
    <s v="BR3-5, BR-7"/>
    <s v="62-304.520 (10), F.A.C."/>
    <n v="0.59"/>
    <n v="0.64"/>
    <s v="US Air Force"/>
    <n v="0.58627694795037"/>
    <n v="3817.4065085254601"/>
    <n v="7.8773100815000499"/>
    <n v="1.1366719202653199"/>
    <n v="4.6182853126405297"/>
    <n v="0.66640454423404005"/>
    <n v="2238.0574369041901"/>
    <n v="1550"/>
    <s v="Other Light Industrial"/>
    <n v="1550"/>
    <s v="US Air Force                                  Brevard County"/>
    <s v="US Air Force"/>
    <m/>
    <m/>
    <m/>
    <n v="0"/>
    <n v="1"/>
    <n v="4.6182853126405297"/>
    <n v="0.66640454423404005"/>
    <n v="2238.057436904190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89.07275921284699"/>
    <n v="1.8151317412000001"/>
  </r>
  <r>
    <n v="820000"/>
    <n v="2500000"/>
    <n v="2500000"/>
    <x v="0"/>
    <x v="1"/>
    <s v="BR3-5, BR-7"/>
    <s v="62-304.520 (10), F.A.C."/>
    <n v="0.59"/>
    <n v="0.64"/>
    <s v="US Air Force"/>
    <n v="2.2818088648620002E-2"/>
    <n v="3817.4065085254601"/>
    <n v="7.8773100815000499"/>
    <n v="1.1366719202653199"/>
    <n v="0.17974515975235"/>
    <n v="2.5936680641009999E-2"/>
    <n v="87.105920119360604"/>
    <n v="8110"/>
    <s v="Airports"/>
    <n v="8110"/>
    <s v="US Air Force                                  Brevard County"/>
    <s v="US Air Force"/>
    <m/>
    <m/>
    <m/>
    <n v="0"/>
    <n v="1"/>
    <n v="0.17974515975235"/>
    <n v="2.5936680641009999E-2"/>
    <n v="87.10592011936169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53.845482260481504"/>
    <n v="7.06455151E-2"/>
  </r>
  <r>
    <n v="820000"/>
    <n v="2500000"/>
    <n v="2500000"/>
    <x v="0"/>
    <x v="1"/>
    <s v="BR3-5, BR-7"/>
    <s v="62-304.520 (10), F.A.C."/>
    <n v="0.59"/>
    <n v="0.64"/>
    <s v="US Air Force"/>
    <n v="8.6684172760399993E-3"/>
    <n v="3817.4065085254601"/>
    <n v="7.8773100815000499"/>
    <n v="1.1366719202653199"/>
    <n v="6.8283810799199998E-2"/>
    <n v="9.8531465108100003E-3"/>
    <n v="33.090872528173399"/>
    <n v="1400"/>
    <s v="Commercial and Services"/>
    <n v="1400"/>
    <s v="US Air Force                                  Brevard County"/>
    <s v="US Air Force"/>
    <m/>
    <m/>
    <m/>
    <n v="0"/>
    <n v="1"/>
    <n v="6.8283810799199998E-2"/>
    <n v="9.8531465108100003E-3"/>
    <n v="33.09087252817489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34.497701299736697"/>
    <n v="2.6837690599999998E-2"/>
  </r>
  <r>
    <n v="820000"/>
    <n v="2500000"/>
    <n v="2500000"/>
    <x v="0"/>
    <x v="1"/>
    <s v="BR3-5, BR-7"/>
    <s v="62-304.520 (10), F.A.C."/>
    <n v="0.59"/>
    <n v="0.64"/>
    <s v="US Air Force"/>
    <n v="9.5781621926609994E-2"/>
    <n v="3814.68481545637"/>
    <n v="7.9015298587954303"/>
    <n v="1.1558543483521599"/>
    <n v="0.75682134557699998"/>
    <n v="0.1107096041961"/>
    <n v="365.376698763241"/>
    <n v="1550"/>
    <s v="Other Light Industrial"/>
    <n v="1550"/>
    <s v="US Air Force                                  Brevard County"/>
    <s v="US Air Force"/>
    <m/>
    <m/>
    <m/>
    <n v="0"/>
    <n v="1"/>
    <n v="0.75682134557699998"/>
    <n v="0.1107096041961"/>
    <n v="2214.133829642089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05.301248633398"/>
    <n v="1.7957289778000001"/>
  </r>
  <r>
    <n v="820000"/>
    <n v="2500000"/>
    <n v="2500000"/>
    <x v="0"/>
    <x v="1"/>
    <s v="BR3-5, BR-7"/>
    <s v="62-304.520 (10), F.A.C."/>
    <n v="0.59"/>
    <n v="0.64"/>
    <s v="US Air Force"/>
    <n v="2.3089235458E-4"/>
    <n v="3814.68481545637"/>
    <n v="7.9015298587954303"/>
    <n v="1.1558543483521599"/>
    <n v="1.8244028338899999E-3"/>
    <n v="2.6687793203999997E-4"/>
    <n v="0.88078155902891997"/>
    <n v="1860"/>
    <s v="Community Recreational Facilities"/>
    <n v="1860"/>
    <s v="US Air Force                                  Brevard County"/>
    <s v="US Air Force"/>
    <m/>
    <m/>
    <m/>
    <n v="0"/>
    <n v="1"/>
    <n v="1.8244028338899999E-3"/>
    <n v="2.6687793203999997E-4"/>
    <n v="96.965425371501098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5.3315579831929698"/>
    <n v="7.8641869700000006E-2"/>
  </r>
  <r>
    <n v="820000"/>
    <n v="2500000"/>
    <n v="2500000"/>
    <x v="0"/>
    <x v="1"/>
    <s v="BR3-5, BR-7"/>
    <s v="62-304.520 (10), F.A.C."/>
    <n v="0.59"/>
    <n v="0.64"/>
    <s v="Natural Lands"/>
    <n v="0.37299168185643999"/>
    <n v="3402.7387028490898"/>
    <n v="7.0475863224071897"/>
    <n v="0.94654394044423995"/>
    <n v="2.6286910754231299"/>
    <n v="0.35305301629732"/>
    <n v="1269.19323169369"/>
    <n v="3100"/>
    <s v="Herbaceous Dry Prairie"/>
    <n v="3100"/>
    <s v="US Air Force                                  Brevard County"/>
    <s v="US Air Force"/>
    <m/>
    <m/>
    <s v="Natural Lands"/>
    <n v="0"/>
    <n v="1"/>
    <n v="2.6286910754231299"/>
    <n v="0.35305301629732"/>
    <n v="1269.1932316936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64.93673437517501"/>
    <n v="1.029353797"/>
  </r>
  <r>
    <n v="820000"/>
    <n v="2500000"/>
    <n v="2500000"/>
    <x v="0"/>
    <x v="1"/>
    <s v="BR3-5, BR-7"/>
    <s v="62-304.520 (10), F.A.C."/>
    <n v="0.59"/>
    <n v="0.64"/>
    <s v="US Air Force"/>
    <n v="0.10827058659694"/>
    <n v="3402.7387028490898"/>
    <n v="7.0475863224071897"/>
    <n v="0.94654394044423995"/>
    <n v="0.76304630521964001"/>
    <n v="0.10248286767167999"/>
    <n v="368.41651539360601"/>
    <n v="8140"/>
    <s v="Roads and Highways"/>
    <n v="8140"/>
    <s v="US Air Force                                  Brevard County"/>
    <s v="US Air Force"/>
    <m/>
    <m/>
    <m/>
    <n v="0"/>
    <n v="1"/>
    <n v="0.76304630521964001"/>
    <n v="0.10248286767167999"/>
    <n v="368.4165153936060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41.291644778598"/>
    <n v="0.29879684950000002"/>
  </r>
  <r>
    <n v="820000"/>
    <n v="2500000"/>
    <n v="2500000"/>
    <x v="0"/>
    <x v="1"/>
    <s v="BR3-5, BR-7"/>
    <s v="62-304.520 (10), F.A.C."/>
    <n v="0.59"/>
    <n v="0.64"/>
    <s v="Natural Lands"/>
    <n v="9.288993565617E-2"/>
    <n v="3402.7387028490898"/>
    <n v="7.0475863224071897"/>
    <n v="0.94654394044423995"/>
    <n v="0.65464984001972004"/>
    <n v="8.7924405723599997E-2"/>
    <n v="316.08017916242198"/>
    <n v="3100"/>
    <s v="Herbaceous Dry Prairie"/>
    <n v="3100"/>
    <s v="US Air Force                                  Brevard County"/>
    <s v="US Air Force"/>
    <m/>
    <m/>
    <s v="Natural Lands"/>
    <n v="0"/>
    <n v="1"/>
    <n v="0.65464984001972004"/>
    <n v="8.7924405723599997E-2"/>
    <n v="316.0801791624230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84.359458639755104"/>
    <n v="0.2563505103"/>
  </r>
  <r>
    <n v="820000"/>
    <n v="2500000"/>
    <n v="2500000"/>
    <x v="0"/>
    <x v="1"/>
    <s v="BR3-5, BR-7"/>
    <s v="62-304.520 (10), F.A.C."/>
    <n v="0.59"/>
    <n v="0.64"/>
    <s v="US Air Force"/>
    <n v="4.3611249282179999E-2"/>
    <n v="3402.7387028490898"/>
    <n v="7.0475863224071897"/>
    <n v="0.94654394044423995"/>
    <n v="0.30735404394422999"/>
    <n v="4.1279963743249999E-2"/>
    <n v="148.397685812101"/>
    <n v="8140"/>
    <s v="Roads and Highways"/>
    <n v="8140"/>
    <s v="US Air Force                                  Brevard County"/>
    <s v="US Air Force"/>
    <m/>
    <m/>
    <m/>
    <n v="0"/>
    <n v="1"/>
    <n v="0.30735404394422999"/>
    <n v="4.1279963743249999E-2"/>
    <n v="148.3976858121000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72.059032544788494"/>
    <n v="0.1203549763"/>
  </r>
  <r>
    <n v="820000"/>
    <n v="2500000"/>
    <n v="2500000"/>
    <x v="0"/>
    <x v="1"/>
    <s v="BR3-5, BR-7"/>
    <s v="62-304.520 (10), F.A.C."/>
    <n v="0.59"/>
    <n v="0.64"/>
    <s v="US Air Force"/>
    <n v="9.4953162983160005E-2"/>
    <n v="3808.8464431560501"/>
    <n v="11.285567458162101"/>
    <n v="1.4929744621668899"/>
    <n v="1.0716003262124201"/>
    <n v="0.14176264743583999"/>
    <n v="361.66201709486"/>
    <n v="1400"/>
    <s v="Commercial and Services"/>
    <n v="1400"/>
    <s v="US Air Force                                  Brevard County"/>
    <s v="US Air Force"/>
    <m/>
    <m/>
    <m/>
    <n v="0"/>
    <n v="1"/>
    <n v="1.0716003262124201"/>
    <n v="0.14176264743583999"/>
    <n v="361.66201709485802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84.337044237465605"/>
    <n v="0.29331874870000002"/>
  </r>
  <r>
    <n v="820000"/>
    <n v="2500000"/>
    <n v="2500000"/>
    <x v="0"/>
    <x v="1"/>
    <s v="BR3-5, BR-7"/>
    <s v="62-304.520 (10), F.A.C."/>
    <n v="0.59"/>
    <n v="0.64"/>
    <s v="Natural Lands"/>
    <n v="6.6945844769149998E-2"/>
    <n v="3808.8464431560501"/>
    <n v="11.285567458162101"/>
    <n v="1.4929744621668899"/>
    <n v="0.75552184718598003"/>
    <n v="9.9948436588539996E-2"/>
    <n v="254.986442733084"/>
    <n v="3100"/>
    <s v="Herbaceous Dry Prairie"/>
    <n v="3100"/>
    <s v="US Air Force                                  Brevard County"/>
    <s v="US Air Force"/>
    <m/>
    <m/>
    <s v="Natural Lands"/>
    <n v="0"/>
    <n v="1"/>
    <n v="0.75552184718598003"/>
    <n v="9.9948436588539996E-2"/>
    <n v="254.9864427330830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93.158560676118"/>
    <n v="0.2068016567"/>
  </r>
  <r>
    <n v="820000"/>
    <n v="2500000"/>
    <n v="2500000"/>
    <x v="0"/>
    <x v="1"/>
    <s v="BR3-5, BR-7"/>
    <s v="62-304.520 (10), F.A.C."/>
    <n v="0.59"/>
    <n v="0.64"/>
    <s v="US Air Force"/>
    <n v="0.45452491623856001"/>
    <n v="3808.8464431560501"/>
    <n v="11.285567458162101"/>
    <n v="1.4929744621668899"/>
    <n v="5.1295716036258296"/>
    <n v="0.67859409236271995"/>
    <n v="1731.21561054106"/>
    <n v="1400"/>
    <s v="Commercial and Services"/>
    <n v="1400"/>
    <s v="US Air Force                                  Brevard County"/>
    <s v="US Air Force"/>
    <m/>
    <m/>
    <m/>
    <n v="0"/>
    <n v="1"/>
    <n v="5.1295716036258296"/>
    <n v="0.67859409236271995"/>
    <n v="1731.21561054106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85.729570016341"/>
    <n v="1.4040678107"/>
  </r>
  <r>
    <n v="820000"/>
    <n v="2500000"/>
    <n v="2500000"/>
    <x v="0"/>
    <x v="1"/>
    <s v="BR3-5, BR-7"/>
    <s v="62-304.520 (10), F.A.C."/>
    <n v="0.59"/>
    <n v="0.64"/>
    <s v="Natural Lands"/>
    <n v="0.11922140154188"/>
    <n v="3687.75079860088"/>
    <n v="7.7874012281643799"/>
    <n v="1.04279003500992"/>
    <n v="0.92842488879077001"/>
    <n v="0.12432288948778999"/>
    <n v="439.65881874641298"/>
    <n v="3100"/>
    <s v="Herbaceous Dry Prairie"/>
    <n v="3100"/>
    <s v="US Air Force                                  Brevard County"/>
    <s v="US Air Force"/>
    <m/>
    <m/>
    <s v="Natural Lands"/>
    <n v="0"/>
    <n v="1"/>
    <n v="0.92842488879077001"/>
    <n v="0.12432288948778999"/>
    <n v="439.65881874641298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88.959810350484901"/>
    <n v="0.35657649530000002"/>
  </r>
  <r>
    <n v="820000"/>
    <n v="2500000"/>
    <n v="2500000"/>
    <x v="0"/>
    <x v="1"/>
    <s v="BR3-5, BR-7"/>
    <s v="62-304.520 (10), F.A.C."/>
    <n v="0.59"/>
    <n v="0.64"/>
    <s v="US Air Force"/>
    <n v="0.32713042924084001"/>
    <n v="3687.75079860088"/>
    <n v="7.7874012281643799"/>
    <n v="1.04279003500992"/>
    <n v="2.5474959064400902"/>
    <n v="0.34112835176086997"/>
    <n v="1206.3755016795701"/>
    <n v="8110"/>
    <s v="Airports"/>
    <n v="8110"/>
    <s v="US Air Force                                  Brevard County"/>
    <s v="US Air Force"/>
    <m/>
    <m/>
    <m/>
    <n v="0"/>
    <n v="1"/>
    <n v="2.5474959064400902"/>
    <n v="0.34112835176086997"/>
    <n v="1587.179642479879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91.79552762272999"/>
    <n v="1.2872503182999999"/>
  </r>
  <r>
    <n v="820000"/>
    <n v="2500000"/>
    <n v="2500000"/>
    <x v="0"/>
    <x v="1"/>
    <s v="BR3-5, BR-7"/>
    <s v="62-304.520 (10), F.A.C."/>
    <n v="0.59"/>
    <n v="0.64"/>
    <s v="US Air Force"/>
    <n v="6.8149726447E-2"/>
    <n v="3687.75079860088"/>
    <n v="7.7874012281643799"/>
    <n v="1.04279003500992"/>
    <n v="0.53070926343248004"/>
    <n v="7.1065855627590005E-2"/>
    <n v="251.319208129381"/>
    <n v="8110"/>
    <s v="Airports"/>
    <n v="8110"/>
    <s v="US Air Force                                  Brevard County"/>
    <s v="US Air Force"/>
    <m/>
    <m/>
    <m/>
    <n v="0"/>
    <n v="1"/>
    <n v="0.53070926343248004"/>
    <n v="7.1065855627590005E-2"/>
    <n v="251.3192081293829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70.999892371854699"/>
    <n v="0.20382741939999999"/>
  </r>
  <r>
    <n v="830000"/>
    <n v="2400000"/>
    <n v="2400000"/>
    <x v="0"/>
    <x v="1"/>
    <s v="BR3-5, BR-7"/>
    <s v="62-304.520 (10), F.A.C."/>
    <n v="0.59"/>
    <n v="0.64"/>
    <s v="US Air Force"/>
    <n v="0.24594613202144999"/>
    <n v="3789.1700965657401"/>
    <n v="7.8796278673626396"/>
    <n v="1.06205752471796"/>
    <n v="1.93796399574626"/>
    <n v="0.26120894018864999"/>
    <n v="931.93172882168801"/>
    <n v="1860"/>
    <s v="Community Recreational Facilities"/>
    <n v="1860"/>
    <s v="US Air Force                                  Brevard County"/>
    <s v="US Air Force"/>
    <m/>
    <m/>
    <m/>
    <n v="0"/>
    <n v="1"/>
    <n v="1.93796399574626"/>
    <n v="0.26120894018864999"/>
    <n v="2340.81080556403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29.90986189440699"/>
    <n v="1.8984678066"/>
  </r>
  <r>
    <n v="830000"/>
    <n v="2400000"/>
    <n v="2400000"/>
    <x v="0"/>
    <x v="1"/>
    <s v="BR3-5, BR-7"/>
    <s v="62-304.520 (10), F.A.C."/>
    <n v="0.59"/>
    <n v="0.64"/>
    <s v="US Air Force"/>
    <n v="0.25426886007805"/>
    <n v="3812.3170638076199"/>
    <n v="8.6043083564596401"/>
    <n v="1.1554876405713099"/>
    <n v="2.1878076775570801"/>
    <n v="0.29380452520235001"/>
    <n v="969.35351407048597"/>
    <n v="1860"/>
    <s v="Community Recreational Facilities"/>
    <n v="1860"/>
    <s v="US Air Force                                  Brevard County"/>
    <s v="US Air Force"/>
    <m/>
    <m/>
    <m/>
    <n v="0"/>
    <n v="1"/>
    <n v="2.1878076775570801"/>
    <n v="0.29380452520235001"/>
    <n v="1921.3884394301699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131.252397407828"/>
    <n v="1.5583036816"/>
  </r>
  <r>
    <n v="830000"/>
    <n v="2400000"/>
    <n v="2500000"/>
    <x v="0"/>
    <x v="1"/>
    <s v="BR3-5, BR-7"/>
    <s v="62-304.520 (10), F.A.C."/>
    <n v="0.59"/>
    <n v="0.64"/>
    <s v="US Air Force"/>
    <n v="1.1226226467999999E-4"/>
    <n v="3859.6649677578198"/>
    <n v="11.9663721548408"/>
    <n v="1.5783230115896301"/>
    <n v="1.3433720382E-3"/>
    <n v="1.7718611569E-4"/>
    <n v="0.43329473021741999"/>
    <n v="1860"/>
    <s v="Community Recreational Facilities"/>
    <n v="1860"/>
    <s v="US Air Force                                  Brevard County"/>
    <s v="US Air Force"/>
    <m/>
    <m/>
    <m/>
    <n v="0"/>
    <n v="1"/>
    <n v="1.3433720382E-3"/>
    <n v="1.7718611569E-4"/>
    <n v="50.065124517295601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3.7311041690986202"/>
    <n v="4.0604318299999997E-2"/>
  </r>
  <r>
    <n v="830000"/>
    <n v="2500000"/>
    <n v="2500000"/>
    <x v="0"/>
    <x v="1"/>
    <s v="BR3-5, BR-7"/>
    <s v="62-304.520 (10), F.A.C."/>
    <n v="0.59"/>
    <n v="0.64"/>
    <s v="US Air Force"/>
    <n v="2.0886586934969999E-2"/>
    <n v="3847.38082899346"/>
    <n v="10.741555822620001"/>
    <n v="1.44244846516832"/>
    <n v="0.22435443950605"/>
    <n v="3.012782526696E-2"/>
    <n v="80.358654156732001"/>
    <n v="1860"/>
    <s v="Community Recreational Facilities"/>
    <n v="1860"/>
    <s v="US Air Force                                  Brevard County"/>
    <s v="US Air Force"/>
    <m/>
    <m/>
    <m/>
    <n v="0"/>
    <n v="1"/>
    <n v="0.22435443950605"/>
    <n v="3.012782526696E-2"/>
    <n v="720.48236307707498"/>
    <m/>
    <n v="-1"/>
    <n v="-1"/>
    <n v="-1"/>
    <n v="-1"/>
    <n v="0"/>
    <m/>
    <m/>
    <s v="Banana River B"/>
    <n v="-1"/>
    <m/>
    <m/>
    <n v="277"/>
    <x v="7"/>
    <s v="Drainage Basin for Baffle Box"/>
    <x v="0"/>
    <m/>
    <n v="48.535362926555301"/>
    <n v="0.58433281680000004"/>
  </r>
  <r>
    <n v="820000"/>
    <n v="1400000"/>
    <n v="1400000"/>
    <x v="0"/>
    <x v="1"/>
    <s v="BR3-5, BR-7"/>
    <s v="62-304.520 (10), F.A.C."/>
    <n v="0.59"/>
    <n v="0.64"/>
    <s v="US Air Force"/>
    <n v="0.29740802458187998"/>
    <n v="3802.8777656698999"/>
    <n v="7.8608993958522797"/>
    <n v="1.0616680219177099"/>
    <n v="2.33789456075736"/>
    <n v="0.31574858916030002"/>
    <n v="1131.00636401426"/>
    <n v="1730"/>
    <s v="Military"/>
    <n v="1730"/>
    <s v="US Air Force                                  Brevard County"/>
    <s v="US Air Force"/>
    <m/>
    <m/>
    <m/>
    <n v="0"/>
    <n v="1"/>
    <n v="2.33789456075736"/>
    <n v="0.31574858916030002"/>
    <n v="2349.2789026597102"/>
    <m/>
    <n v="-1"/>
    <n v="-1"/>
    <n v="-1"/>
    <n v="-1"/>
    <n v="0"/>
    <m/>
    <m/>
    <s v="Banana River B"/>
    <n v="-1"/>
    <m/>
    <m/>
    <n v="642"/>
    <x v="8"/>
    <s v="industrial and institutional"/>
    <x v="0"/>
    <m/>
    <n v="230.50083979563701"/>
    <n v="1.9053356875"/>
  </r>
  <r>
    <n v="820000"/>
    <n v="1400000"/>
    <n v="1400000"/>
    <x v="0"/>
    <x v="1"/>
    <s v="BR3-5, BR-7"/>
    <s v="62-304.520 (10), F.A.C."/>
    <n v="0.59"/>
    <n v="0.64"/>
    <s v="US Air Force"/>
    <n v="4.6102963470000003E-5"/>
    <n v="3807.4139635153401"/>
    <n v="7.6245515291324599"/>
    <n v="1.0409203543404399"/>
    <n v="3.5151442069000002E-4"/>
    <n v="4.7989513079999999E-5"/>
    <n v="0.17553306690938"/>
    <n v="1730"/>
    <s v="Military"/>
    <n v="1730"/>
    <s v="US Air Force                                  Brevard County"/>
    <s v="US Air Force"/>
    <m/>
    <m/>
    <m/>
    <n v="0"/>
    <n v="1"/>
    <n v="3.5151442069000002E-4"/>
    <n v="4.7989513079999999E-5"/>
    <n v="2352.0811993818102"/>
    <m/>
    <n v="-1"/>
    <n v="-1"/>
    <n v="-1"/>
    <n v="-1"/>
    <n v="0"/>
    <m/>
    <m/>
    <s v="Banana River B"/>
    <n v="-1"/>
    <m/>
    <m/>
    <n v="642"/>
    <x v="8"/>
    <s v="industrial and institutional"/>
    <x v="0"/>
    <m/>
    <n v="2.4822516131126799"/>
    <n v="1.9076084341999999"/>
  </r>
  <r>
    <n v="820000"/>
    <n v="1400000"/>
    <n v="1400000"/>
    <x v="0"/>
    <x v="1"/>
    <s v="BR3-5, BR-7"/>
    <s v="62-304.520 (10), F.A.C."/>
    <n v="0.59"/>
    <n v="0.64"/>
    <s v="US Air Force"/>
    <n v="8.8728417101949994E-2"/>
    <n v="3814.2230089915502"/>
    <n v="7.7211884734118899"/>
    <n v="1.0650800457838401"/>
    <n v="0.68508883139172005"/>
    <n v="9.4502866549280001E-2"/>
    <n v="338.42997006169099"/>
    <n v="1730"/>
    <s v="Military"/>
    <n v="1730"/>
    <s v="US Air Force                                  Brevard County"/>
    <s v="US Air Force"/>
    <m/>
    <m/>
    <m/>
    <n v="0"/>
    <n v="1"/>
    <n v="0.68508883139172005"/>
    <n v="9.4502866549280001E-2"/>
    <n v="1642.4835692854199"/>
    <m/>
    <n v="-1"/>
    <n v="-1"/>
    <n v="-1"/>
    <n v="-1"/>
    <n v="0"/>
    <m/>
    <m/>
    <s v="Banana River B"/>
    <n v="-1"/>
    <m/>
    <m/>
    <n v="642"/>
    <x v="8"/>
    <s v="industrial and institutional"/>
    <x v="0"/>
    <m/>
    <n v="184.370049157023"/>
    <n v="1.3321034624999999"/>
  </r>
  <r>
    <n v="820000"/>
    <n v="1400000"/>
    <n v="1400000"/>
    <x v="0"/>
    <x v="1"/>
    <s v="BR3-5, BR-7"/>
    <s v="62-304.520 (10), F.A.C."/>
    <n v="0.59"/>
    <n v="0.64"/>
    <s v="US Air Force"/>
    <n v="0.33050559138577001"/>
    <n v="3813.8599435563501"/>
    <n v="7.9476382753698198"/>
    <n v="1.0954942477968601"/>
    <n v="2.6267388883213099"/>
    <n v="0.36206697422780998"/>
    <n v="1260.5020361075999"/>
    <n v="1730"/>
    <s v="Military"/>
    <n v="1730"/>
    <s v="US Air Force                                  Brevard County"/>
    <s v="US Air Force"/>
    <m/>
    <m/>
    <m/>
    <n v="0"/>
    <n v="1"/>
    <n v="2.6267388883213099"/>
    <n v="0.36206697422780998"/>
    <n v="1264.58704614828"/>
    <m/>
    <n v="-1"/>
    <n v="-1"/>
    <n v="-1"/>
    <n v="-1"/>
    <n v="0"/>
    <m/>
    <m/>
    <s v="Banana River B"/>
    <n v="-1"/>
    <m/>
    <m/>
    <n v="642"/>
    <x v="8"/>
    <s v="industrial and institutional"/>
    <x v="0"/>
    <m/>
    <n v="157.62176521165"/>
    <n v="1.0256180423000001"/>
  </r>
  <r>
    <n v="820000"/>
    <n v="1400000"/>
    <n v="1400000"/>
    <x v="0"/>
    <x v="1"/>
    <s v="BR3-5, BR-7"/>
    <s v="62-304.520 (10), F.A.C."/>
    <n v="0.59"/>
    <n v="0.64"/>
    <s v="US Air Force"/>
    <n v="7.2790367079999995E-5"/>
    <n v="3823.01159705901"/>
    <n v="7.6330266041757397"/>
    <n v="1.0594273216602501"/>
    <n v="5.5561080851000005E-4"/>
    <n v="7.7116103639999996E-5"/>
    <n v="0.27827841753159999"/>
    <n v="1730"/>
    <s v="Military"/>
    <n v="1730"/>
    <s v="US Air Force                                  Brevard County"/>
    <s v="US Air Force"/>
    <m/>
    <m/>
    <m/>
    <n v="0"/>
    <n v="1"/>
    <n v="5.5561080851000005E-4"/>
    <n v="7.7116103639999996E-5"/>
    <n v="1163.6885383630599"/>
    <m/>
    <n v="-1"/>
    <n v="-1"/>
    <n v="-1"/>
    <n v="-1"/>
    <n v="0"/>
    <m/>
    <m/>
    <s v="Banana River B"/>
    <n v="-1"/>
    <m/>
    <m/>
    <n v="642"/>
    <x v="8"/>
    <s v="industrial and institutional"/>
    <x v="0"/>
    <m/>
    <n v="54.908852599701603"/>
    <n v="0.94378632470000001"/>
  </r>
  <r>
    <n v="820000"/>
    <n v="1400000"/>
    <n v="1400000"/>
    <x v="0"/>
    <x v="1"/>
    <s v="BR3-5, BR-7"/>
    <s v="62-304.520 (10), F.A.C."/>
    <n v="0.59"/>
    <n v="0.64"/>
    <s v="US Air Force"/>
    <n v="2.5268686337580001E-2"/>
    <n v="3765.0446028116698"/>
    <n v="7.7692964287175901"/>
    <n v="1.0493169409851699"/>
    <n v="0.19631991452097"/>
    <n v="2.651486065046E-2"/>
    <n v="95.137731115461804"/>
    <n v="1730"/>
    <s v="Military"/>
    <n v="1730"/>
    <s v="US Air Force                                  Brevard County"/>
    <s v="US Air Force"/>
    <m/>
    <m/>
    <m/>
    <n v="0"/>
    <n v="1"/>
    <n v="0.19631991452097"/>
    <n v="2.651486065046E-2"/>
    <n v="1894.75326634926"/>
    <m/>
    <n v="-1"/>
    <n v="-1"/>
    <n v="-1"/>
    <n v="-1"/>
    <n v="0"/>
    <m/>
    <m/>
    <s v="Banana River B"/>
    <n v="-1"/>
    <m/>
    <m/>
    <n v="642"/>
    <x v="8"/>
    <s v="industrial and institutional"/>
    <x v="0"/>
    <m/>
    <n v="49.246804277021504"/>
    <n v="1.5367017569999999"/>
  </r>
  <r>
    <n v="820000"/>
    <n v="1400000"/>
    <n v="1400000"/>
    <x v="0"/>
    <x v="1"/>
    <s v="BR3-5, BR-7"/>
    <s v="62-304.520 (10), F.A.C."/>
    <n v="0.59"/>
    <n v="0.64"/>
    <s v="US Air Force"/>
    <n v="0.34138361101967002"/>
    <n v="3811.3705218257201"/>
    <n v="7.9932804385615404"/>
    <n v="1.1074405998838801"/>
    <n v="2.7287749400090702"/>
    <n v="0.37806207097814998"/>
    <n v="1301.1394316748101"/>
    <n v="1730"/>
    <s v="Military"/>
    <n v="1730"/>
    <s v="US Air Force                                  Brevard County"/>
    <s v="US Air Force"/>
    <m/>
    <m/>
    <m/>
    <n v="0"/>
    <n v="1"/>
    <n v="2.7287749400090702"/>
    <n v="0.37806207097814998"/>
    <n v="1301.1394316748101"/>
    <m/>
    <n v="-1"/>
    <n v="-1"/>
    <n v="-1"/>
    <n v="-1"/>
    <n v="0"/>
    <m/>
    <m/>
    <s v="Banana River B"/>
    <n v="-1"/>
    <m/>
    <m/>
    <n v="642"/>
    <x v="8"/>
    <s v="industrial and institutional"/>
    <x v="0"/>
    <m/>
    <n v="179.392329881335"/>
    <n v="1.0552631238000001"/>
  </r>
  <r>
    <n v="820000"/>
    <n v="1400000"/>
    <n v="1400000"/>
    <x v="0"/>
    <x v="1"/>
    <s v="BR3-5, BR-7"/>
    <s v="62-304.520 (10), F.A.C."/>
    <n v="0.59"/>
    <n v="0.64"/>
    <s v="US Air Force"/>
    <n v="8.461737126E-6"/>
    <n v="3575.8512814104702"/>
    <n v="7.2081763330471897"/>
    <n v="1.0142822183250499"/>
    <n v="6.0993693280000001E-5"/>
    <n v="8.5825895030430008E-6"/>
    <n v="3.0257913544960002E-2"/>
    <n v="1730"/>
    <s v="Military"/>
    <n v="1730"/>
    <s v="US Air Force                                  Brevard County"/>
    <s v="US Air Force"/>
    <m/>
    <m/>
    <m/>
    <n v="0"/>
    <n v="1"/>
    <n v="6.0993693280000001E-5"/>
    <n v="8.5825895030430008E-6"/>
    <n v="45.829853839670903"/>
    <m/>
    <n v="-1"/>
    <n v="-1"/>
    <n v="-1"/>
    <n v="-1"/>
    <n v="0"/>
    <m/>
    <m/>
    <s v="Banana River B"/>
    <n v="-1"/>
    <m/>
    <m/>
    <n v="642"/>
    <x v="8"/>
    <s v="industrial and institutional"/>
    <x v="0"/>
    <m/>
    <n v="1.0016915667524899"/>
    <n v="3.7169386700000001E-2"/>
  </r>
  <r>
    <n v="820000"/>
    <n v="1400000"/>
    <n v="1400000"/>
    <x v="0"/>
    <x v="1"/>
    <s v="BR3-5, BR-7"/>
    <s v="62-304.520 (10), F.A.C."/>
    <n v="0.59"/>
    <n v="0.64"/>
    <s v="US Air Force"/>
    <n v="0.12673838824454001"/>
    <n v="3819.6050879555801"/>
    <n v="7.9168124323403903"/>
    <n v="1.1207237966835799"/>
    <n v="1.0033640477092001"/>
    <n v="0.14203872765898001"/>
    <n v="484.09059257815801"/>
    <n v="1730"/>
    <s v="Military"/>
    <n v="1730"/>
    <s v="US Air Force                                  Brevard County"/>
    <s v="US Air Force"/>
    <m/>
    <m/>
    <m/>
    <n v="0"/>
    <n v="1"/>
    <n v="1.0033640477092001"/>
    <n v="0.14203872765898001"/>
    <n v="688.62536717937905"/>
    <m/>
    <n v="-1"/>
    <n v="-1"/>
    <n v="-1"/>
    <n v="-1"/>
    <n v="0"/>
    <m/>
    <m/>
    <s v="Banana River B"/>
    <n v="-1"/>
    <m/>
    <m/>
    <n v="642"/>
    <x v="8"/>
    <s v="industrial and institutional"/>
    <x v="0"/>
    <m/>
    <n v="123.51470004168"/>
    <n v="0.55849583709999995"/>
  </r>
  <r>
    <n v="820000"/>
    <n v="1400000"/>
    <n v="1400000"/>
    <x v="0"/>
    <x v="1"/>
    <s v="BR3-5, BR-7"/>
    <s v="62-304.520 (10), F.A.C."/>
    <n v="0.59"/>
    <n v="0.64"/>
    <s v="US Air Force"/>
    <n v="0.10334211910976999"/>
    <n v="3806.0048253069999"/>
    <n v="7.70064348078576"/>
    <n v="1.04760486473897"/>
    <n v="0.79580081581328999"/>
    <n v="0.10826170671183"/>
    <n v="393.32060398926598"/>
    <n v="1730"/>
    <s v="Military"/>
    <n v="1730"/>
    <s v="US Air Force                                  Brevard County"/>
    <s v="US Air Force"/>
    <m/>
    <m/>
    <m/>
    <n v="0"/>
    <n v="1"/>
    <n v="0.79580081581328999"/>
    <n v="0.10826170671183"/>
    <n v="2351.2106859963401"/>
    <m/>
    <n v="-1"/>
    <n v="-1"/>
    <n v="-1"/>
    <n v="-1"/>
    <n v="0"/>
    <m/>
    <m/>
    <s v="Banana River B"/>
    <n v="-1"/>
    <m/>
    <m/>
    <n v="642"/>
    <x v="8"/>
    <s v="industrial and institutional"/>
    <x v="0"/>
    <m/>
    <n v="121.04432288072999"/>
    <n v="1.9069024216999999"/>
  </r>
  <r>
    <n v="820000"/>
    <n v="1400000"/>
    <n v="1400000"/>
    <x v="0"/>
    <x v="1"/>
    <s v="BR3-5, BR-7"/>
    <s v="62-304.520 (10), F.A.C."/>
    <n v="0.59"/>
    <n v="0.64"/>
    <s v="US Air Force"/>
    <n v="8.0835048163689999E-2"/>
    <n v="3825.6519064233198"/>
    <n v="7.8440627519502097"/>
    <n v="1.11825815917786"/>
    <n v="0.63407519035292004"/>
    <n v="9.0394452156579999E-2"/>
    <n v="309.24675611325301"/>
    <n v="1730"/>
    <s v="Military"/>
    <n v="1730"/>
    <s v="US Air Force                                  Brevard County"/>
    <s v="US Air Force"/>
    <m/>
    <m/>
    <m/>
    <n v="0"/>
    <n v="1"/>
    <n v="0.63407519035292004"/>
    <n v="9.0394452156579999E-2"/>
    <n v="350.55809809563698"/>
    <m/>
    <n v="-1"/>
    <n v="-1"/>
    <n v="-1"/>
    <n v="-1"/>
    <n v="0"/>
    <m/>
    <m/>
    <s v="Banana River B"/>
    <n v="-1"/>
    <m/>
    <m/>
    <n v="642"/>
    <x v="8"/>
    <s v="industrial and institutional"/>
    <x v="0"/>
    <m/>
    <n v="74.346881076530394"/>
    <n v="0.2843131371"/>
  </r>
  <r>
    <n v="820000"/>
    <n v="2400000"/>
    <n v="2400000"/>
    <x v="0"/>
    <x v="1"/>
    <s v="BR3-5, BR-7"/>
    <s v="62-304.520 (10), F.A.C."/>
    <n v="0.59"/>
    <n v="0.64"/>
    <s v="Brevard County"/>
    <n v="4.1727967968E-4"/>
    <n v="3789.2992802037402"/>
    <n v="7.8984183528968401"/>
    <n v="1.0640700823179801"/>
    <n v="3.2958494802999999E-3"/>
    <n v="4.4401482310999998E-4"/>
    <n v="1.58119758987022"/>
    <n v="8140"/>
    <s v="Roads and Highways"/>
    <n v="8140"/>
    <s v="Brevard County"/>
    <s v="Brevard County"/>
    <m/>
    <m/>
    <m/>
    <n v="0"/>
    <n v="1"/>
    <n v="3.2958494802999999E-3"/>
    <n v="4.4401482310999998E-4"/>
    <n v="40.041187329268801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20.922303759094401"/>
    <n v="3.2474604499999997E-2"/>
  </r>
  <r>
    <n v="820000"/>
    <n v="2400000"/>
    <n v="2400000"/>
    <x v="0"/>
    <x v="1"/>
    <s v="BR3-5, BR-7"/>
    <s v="62-304.520 (10), F.A.C."/>
    <n v="0.59"/>
    <n v="0.64"/>
    <s v="Brevard County"/>
    <n v="6.68403860567E-3"/>
    <n v="3789.2992802037402"/>
    <n v="7.8984183528968401"/>
    <n v="1.0640700823179801"/>
    <n v="5.2793333194520002E-2"/>
    <n v="7.11228550935E-3"/>
    <n v="25.327822677334499"/>
    <n v="1860"/>
    <s v="Community Recreational Facilities"/>
    <n v="1860"/>
    <s v="Brevard County"/>
    <s v="Brevard County"/>
    <m/>
    <m/>
    <m/>
    <n v="0"/>
    <n v="1"/>
    <n v="5.2793333194520002E-2"/>
    <n v="7.11228550935E-3"/>
    <n v="45.352133025509097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02.383104647332"/>
    <n v="3.6781940800000003E-2"/>
  </r>
  <r>
    <n v="820000"/>
    <n v="2400000"/>
    <n v="2400000"/>
    <x v="0"/>
    <x v="1"/>
    <s v="BR3-5, BR-7"/>
    <s v="62-304.520 (10), F.A.C."/>
    <n v="0.59"/>
    <n v="0.64"/>
    <s v="US Air Force"/>
    <n v="0.12684662467214"/>
    <n v="3789.2992802037402"/>
    <n v="7.8984183528968401"/>
    <n v="1.0640700823179801"/>
    <n v="1.0018877083134701"/>
    <n v="0.13497369835664"/>
    <n v="480.65982356642502"/>
    <n v="1860"/>
    <s v="Community Recreational Facilities"/>
    <n v="1860"/>
    <s v="US Air Force                                  Brevard County"/>
    <s v="US Air Force"/>
    <m/>
    <m/>
    <m/>
    <n v="0"/>
    <n v="1"/>
    <n v="1.0018877083134701"/>
    <n v="0.13497369835664"/>
    <n v="480.65982356642502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21.319758712167"/>
    <n v="0.38982954060000002"/>
  </r>
  <r>
    <n v="820000"/>
    <n v="2400000"/>
    <n v="2400000"/>
    <x v="0"/>
    <x v="1"/>
    <s v="BR3-5, BR-7"/>
    <s v="62-304.520 (10), F.A.C."/>
    <n v="0.59"/>
    <n v="0.64"/>
    <s v="US Air Force"/>
    <n v="0.60892004555406998"/>
    <n v="3807.38290994525"/>
    <n v="7.9379836897038496"/>
    <n v="1.1146556586007901"/>
    <n v="4.8335973899419296"/>
    <n v="0.67873617441228995"/>
    <n v="2318.3917749656498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8335973899419296"/>
    <n v="0.67873617441228995"/>
    <n v="2318.3917749656498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201.38531972906"/>
    <n v="1.8802853000999999"/>
  </r>
  <r>
    <n v="820000"/>
    <n v="2400000"/>
    <n v="2400000"/>
    <x v="0"/>
    <x v="1"/>
    <s v="BR3-5, BR-7"/>
    <s v="62-304.520 (10), F.A.C."/>
    <n v="0.59"/>
    <n v="0.64"/>
    <s v="Natural Lands"/>
    <n v="8.8434082289100008E-3"/>
    <n v="3807.38290994525"/>
    <n v="7.9379836897038496"/>
    <n v="1.1146556586007901"/>
    <n v="7.0198830282480001E-2"/>
    <n v="9.8573550236699999E-3"/>
    <n v="33.670241356425002"/>
    <n v="3100"/>
    <s v="Herbaceous Dry Prairie"/>
    <n v="3100"/>
    <s v="US Air Force                                  Brevard County"/>
    <s v="US Air Force"/>
    <m/>
    <m/>
    <s v="Natural Lands"/>
    <n v="0"/>
    <n v="1"/>
    <n v="7.0198830282480001E-2"/>
    <n v="9.8573550236699999E-3"/>
    <n v="33.670241356424697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45.482731309444702"/>
    <n v="2.7307576100000001E-2"/>
  </r>
  <r>
    <n v="820000"/>
    <n v="2400000"/>
    <n v="2400000"/>
    <x v="0"/>
    <x v="1"/>
    <s v="BR3-5, BR-7"/>
    <s v="62-304.520 (10), F.A.C."/>
    <n v="0.59"/>
    <n v="0.64"/>
    <s v="US Air Force"/>
    <n v="0.61776345359886997"/>
    <n v="3821.0024359531799"/>
    <n v="7.9719489108413404"/>
    <n v="1.1197031326084399"/>
    <n v="4.9247786910751197"/>
    <n v="0.69171167420567004"/>
    <n v="2360.47566104414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9247786910751197"/>
    <n v="0.69171167420567004"/>
    <n v="2360.47566104414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99.99999998882399"/>
    <n v="1.9144165945"/>
  </r>
  <r>
    <n v="820000"/>
    <n v="2400000"/>
    <n v="2400000"/>
    <x v="0"/>
    <x v="1"/>
    <s v="BR3-5, BR-7"/>
    <s v="62-304.520 (10), F.A.C."/>
    <n v="0.59"/>
    <n v="0.64"/>
    <s v="US Air Force"/>
    <n v="1.4244645603359999E-2"/>
    <n v="3831.1152011785798"/>
    <n v="7.7031657405640699"/>
    <n v="1.09627533899081"/>
    <n v="0.10972886599831"/>
    <n v="1.5616053687629999E-2"/>
    <n v="54.572878306453298"/>
    <n v="1550"/>
    <s v="Other Light Industrial"/>
    <n v="1550"/>
    <s v="US Air Force                                  Brevard County"/>
    <s v="US Air Force"/>
    <m/>
    <m/>
    <m/>
    <n v="0"/>
    <n v="1"/>
    <n v="0.10972886599831"/>
    <n v="1.5616053687629999E-2"/>
    <n v="2366.7229580797198"/>
    <m/>
    <n v="-1"/>
    <n v="-1"/>
    <n v="-1"/>
    <n v="-1"/>
    <n v="0"/>
    <m/>
    <m/>
    <s v="Banana River B"/>
    <n v="-1"/>
    <m/>
    <m/>
    <n v="642"/>
    <x v="8"/>
    <s v="industrial and institutional"/>
    <x v="0"/>
    <m/>
    <n v="68.857963172816497"/>
    <n v="1.9194833399"/>
  </r>
  <r>
    <n v="820000"/>
    <n v="2400000"/>
    <n v="2400000"/>
    <x v="0"/>
    <x v="1"/>
    <s v="BR3-5, BR-7"/>
    <s v="62-304.520 (10), F.A.C."/>
    <n v="0.59"/>
    <n v="0.64"/>
    <s v="US Air Force"/>
    <n v="8.5337076101900007E-3"/>
    <n v="2045.66296858961"/>
    <n v="4.2384948556975699"/>
    <n v="0.58759441521493005"/>
    <n v="3.6170075805840002E-2"/>
    <n v="5.0143589328200001E-3"/>
    <n v="17.457089642951299"/>
    <n v="1860"/>
    <s v="Community Recreational Facilities"/>
    <n v="1860"/>
    <s v="US Air Force                                  Brevard County"/>
    <s v="US Air Force"/>
    <m/>
    <m/>
    <m/>
    <n v="0"/>
    <n v="1"/>
    <n v="3.6170075805840002E-2"/>
    <n v="5.0143589328200001E-3"/>
    <n v="283.06850958048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03.865114160594"/>
    <n v="0.2295770556"/>
  </r>
  <r>
    <n v="820000"/>
    <n v="2400000"/>
    <n v="2400000"/>
    <x v="0"/>
    <x v="1"/>
    <s v="BR3-5, BR-7"/>
    <s v="62-304.520 (10), F.A.C."/>
    <n v="0.59"/>
    <n v="0.64"/>
    <s v="US Air Force"/>
    <n v="0.20787775998689001"/>
    <n v="2045.66296858961"/>
    <n v="4.2384948556975699"/>
    <n v="0.58759441521493005"/>
    <n v="0.88108881631839997"/>
    <n v="0.12214781081569"/>
    <n v="425.24783559855598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0.88108881631839997"/>
    <n v="0.12214781081569"/>
    <n v="425.24783559855598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35.06124644503299"/>
    <n v="0.34488875559999999"/>
  </r>
  <r>
    <n v="820000"/>
    <n v="2400000"/>
    <n v="2400000"/>
    <x v="0"/>
    <x v="1"/>
    <s v="BR3-5, BR-7"/>
    <s v="62-304.520 (10), F.A.C."/>
    <n v="0.59"/>
    <n v="0.64"/>
    <s v="US Air Force"/>
    <n v="0.20096633093273999"/>
    <n v="3518.8931045496402"/>
    <n v="7.2608255809486701"/>
    <n v="0.99603172131635997"/>
    <n v="1.45918147654584"/>
    <n v="0.20016884052556999"/>
    <n v="707.17903616586796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1.45918147654584"/>
    <n v="0.20016884052556999"/>
    <n v="707.17903616586796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28.10002369987001"/>
    <n v="0.57354341939999998"/>
  </r>
  <r>
    <n v="820000"/>
    <n v="2400000"/>
    <n v="2400000"/>
    <x v="0"/>
    <x v="1"/>
    <s v="BR3-5, BR-7"/>
    <s v="62-304.520 (10), F.A.C."/>
    <n v="0.59"/>
    <n v="0.64"/>
    <s v="Natural Lands"/>
    <n v="0.27165524963179999"/>
    <n v="3518.8931045496402"/>
    <n v="7.2608255809486701"/>
    <n v="0.99603172131635997"/>
    <n v="1.97244138572557"/>
    <n v="0.27057724589539001"/>
    <n v="955.92578474405695"/>
    <n v="3100"/>
    <s v="Herbaceous Dry Prairie"/>
    <n v="3100"/>
    <s v="US Air Force                                  Brevard County"/>
    <s v="US Air Force"/>
    <m/>
    <m/>
    <s v="Natural Lands"/>
    <n v="0"/>
    <n v="1"/>
    <n v="1.97244138572557"/>
    <n v="0.27057724589539001"/>
    <n v="1051.5523541950799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56.299755908696"/>
    <n v="0.85284051439999997"/>
  </r>
  <r>
    <n v="820000"/>
    <n v="2400000"/>
    <n v="2400000"/>
    <x v="0"/>
    <x v="1"/>
    <s v="BR3-5, BR-7"/>
    <s v="62-304.520 (10), F.A.C."/>
    <n v="0.59"/>
    <n v="0.64"/>
    <s v="Natural Lands"/>
    <n v="9.8924459906599999E-3"/>
    <n v="3518.8931045496402"/>
    <n v="7.2608255809486701"/>
    <n v="0.99603172131635997"/>
    <n v="7.1827324907179996E-2"/>
    <n v="9.85319000811E-3"/>
    <n v="34.810459983684403"/>
    <n v="3100"/>
    <s v="Herbaceous Dry Prairie"/>
    <n v="3100"/>
    <s v="US Air Force                                  Brevard County"/>
    <s v="US Air Force"/>
    <m/>
    <m/>
    <s v="Natural Lands"/>
    <n v="0"/>
    <n v="1"/>
    <n v="7.1827324907179996E-2"/>
    <n v="9.85319000811E-3"/>
    <n v="1051.5523541950799"/>
    <m/>
    <n v="-1"/>
    <n v="-1"/>
    <n v="-1"/>
    <n v="-1"/>
    <n v="0"/>
    <m/>
    <m/>
    <s v="Banana River B"/>
    <n v="-1"/>
    <m/>
    <m/>
    <n v="644"/>
    <x v="8"/>
    <s v="44% dry prairie, 56% residential"/>
    <x v="0"/>
    <m/>
    <n v="40.011107013555502"/>
    <n v="0.85284051439999997"/>
  </r>
  <r>
    <n v="820000"/>
    <n v="2400000"/>
    <n v="2400000"/>
    <x v="0"/>
    <x v="1"/>
    <s v="BR3-5, BR-7"/>
    <s v="62-304.520 (10), F.A.C."/>
    <n v="0.59"/>
    <n v="0.64"/>
    <s v="US Air Force"/>
    <n v="3.1080316008800001E-3"/>
    <n v="3452.9488153766001"/>
    <n v="6.9812688598058203"/>
    <n v="0.96331224922323999"/>
    <n v="2.1698004230549999E-2"/>
    <n v="2.9940049120999999E-3"/>
    <n v="10.7318740344289"/>
    <n v="8140"/>
    <s v="Roads and Highways"/>
    <n v="8140"/>
    <s v="US Air Force                                  Brevard County"/>
    <s v="US Air Force"/>
    <m/>
    <m/>
    <m/>
    <n v="0"/>
    <n v="1"/>
    <n v="2.1698004230549999E-2"/>
    <n v="2.9940049120999999E-3"/>
    <n v="68.9791808769114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47.546650305551097"/>
    <n v="5.5944185600000002E-2"/>
  </r>
  <r>
    <n v="820000"/>
    <n v="2400000"/>
    <n v="2400000"/>
    <x v="0"/>
    <x v="1"/>
    <s v="BR3-5, BR-7"/>
    <s v="62-304.520 (10), F.A.C."/>
    <n v="0.59"/>
    <n v="0.64"/>
    <s v="US Air Force"/>
    <n v="7.3689565389799996E-2"/>
    <n v="3452.9488153766001"/>
    <n v="6.9812688598058203"/>
    <n v="0.96331224922323999"/>
    <n v="0.51444666814844997"/>
    <n v="7.0986060979930002E-2"/>
    <n v="254.446297518336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0.51444666814844997"/>
    <n v="7.0986060979930002E-2"/>
    <n v="254.44629751833801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87.414823833580002"/>
    <n v="0.20636358269999999"/>
  </r>
  <r>
    <n v="820000"/>
    <n v="2400000"/>
    <n v="2400000"/>
    <x v="0"/>
    <x v="1"/>
    <s v="BR3-5, BR-7"/>
    <s v="62-304.520 (10), F.A.C."/>
    <n v="0.59"/>
    <n v="0.64"/>
    <s v="Natural Lands"/>
    <n v="0.13874929130711"/>
    <n v="3452.9488153766001"/>
    <n v="6.9812688598058203"/>
    <n v="0.96331224922323999"/>
    <n v="0.96864610672250995"/>
    <n v="0.13365889188718999"/>
    <n v="479.09420105325898"/>
    <n v="3100"/>
    <s v="Herbaceous Dry Prairie"/>
    <n v="3100"/>
    <s v="US Air Force                                  Brevard County"/>
    <s v="US Air Force"/>
    <m/>
    <m/>
    <s v="Natural Lands"/>
    <n v="0"/>
    <n v="1"/>
    <n v="0.96864610672250995"/>
    <n v="0.13365889188718999"/>
    <n v="498.23321977139801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23.58592728721401"/>
    <n v="0.40408209229999997"/>
  </r>
  <r>
    <n v="820000"/>
    <n v="2400000"/>
    <n v="2400000"/>
    <x v="0"/>
    <x v="1"/>
    <s v="BR3-5, BR-7"/>
    <s v="62-304.520 (10), F.A.C."/>
    <n v="0.59"/>
    <n v="0.64"/>
    <s v="Natural Lands"/>
    <n v="0.28629413121793001"/>
    <n v="3578.6056810007999"/>
    <n v="7.3895843473837202"/>
    <n v="1.0200095111577301"/>
    <n v="2.11559463079587"/>
    <n v="0.29202273683093"/>
    <n v="1024.5338044136899"/>
    <n v="3100"/>
    <s v="Herbaceous Dry Prairie"/>
    <n v="3100"/>
    <s v="US Air Force                                  Brevard County"/>
    <s v="US Air Force"/>
    <m/>
    <m/>
    <s v="Natural Lands"/>
    <n v="0"/>
    <n v="1"/>
    <n v="2.11559463079587"/>
    <n v="0.29202273683093"/>
    <n v="1024.5338044136899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78.14376184351599"/>
    <n v="0.83092765970000004"/>
  </r>
  <r>
    <n v="820000"/>
    <n v="2400000"/>
    <n v="2400000"/>
    <x v="0"/>
    <x v="1"/>
    <s v="BR3-5, BR-7"/>
    <s v="62-304.520 (10), F.A.C."/>
    <n v="0.59"/>
    <n v="0.64"/>
    <s v="US Air Force"/>
    <n v="0.20371043360223001"/>
    <n v="3578.6056810007999"/>
    <n v="7.3895843473837202"/>
    <n v="1.0200095111577301"/>
    <n v="1.5053354315458201"/>
    <n v="0.20778657979633999"/>
    <n v="728.99931496809597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1.5053354315458201"/>
    <n v="0.20778657979633999"/>
    <n v="728.99931496809597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23.975165422044"/>
    <n v="0.59124032029999996"/>
  </r>
  <r>
    <n v="820000"/>
    <n v="2400000"/>
    <n v="2400000"/>
    <x v="0"/>
    <x v="1"/>
    <s v="BR3-5, BR-7"/>
    <s v="62-304.520 (10), F.A.C."/>
    <n v="0.59"/>
    <n v="0.64"/>
    <s v="US Air Force"/>
    <n v="0.12775888866363"/>
    <n v="3578.6056810007999"/>
    <n v="7.3895843473837202"/>
    <n v="1.0200095111577301"/>
    <n v="0.94408508390793"/>
    <n v="0.13031528157184999"/>
    <n v="457.19868477003399"/>
    <n v="1400"/>
    <s v="Commercial and Services"/>
    <n v="1400"/>
    <s v="US Air Force                                  Brevard County"/>
    <s v="US Air Force"/>
    <m/>
    <m/>
    <m/>
    <n v="0"/>
    <n v="1"/>
    <n v="0.94408508390793"/>
    <n v="0.13031528157184999"/>
    <n v="457.19868477003399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01.58266550778499"/>
    <n v="0.37080185300000001"/>
  </r>
  <r>
    <n v="820000"/>
    <n v="2400000"/>
    <n v="2400000"/>
    <x v="0"/>
    <x v="1"/>
    <s v="BR3-5, BR-7"/>
    <s v="62-304.520 (10), F.A.C."/>
    <n v="0.59"/>
    <n v="0.64"/>
    <s v="US Air Force"/>
    <n v="0.16422649421279001"/>
    <n v="3834.5701726863899"/>
    <n v="7.7263543658452898"/>
    <n v="1.1021433311220299"/>
    <n v="1.2688720905484601"/>
    <n v="0.18100113539016999"/>
    <n v="629.73801627322302"/>
    <n v="1550"/>
    <s v="Other Light Industrial"/>
    <n v="1550"/>
    <s v="US Air Force                                  Brevard County"/>
    <s v="US Air Force"/>
    <m/>
    <m/>
    <m/>
    <n v="0"/>
    <n v="1"/>
    <n v="1.2688720905484601"/>
    <n v="0.18100113539016999"/>
    <n v="2368.85731329896"/>
    <m/>
    <n v="-1"/>
    <n v="-1"/>
    <n v="-1"/>
    <n v="-1"/>
    <n v="0"/>
    <m/>
    <m/>
    <s v="Banana River B"/>
    <n v="-1"/>
    <m/>
    <m/>
    <n v="642"/>
    <x v="8"/>
    <s v="industrial and institutional"/>
    <x v="0"/>
    <m/>
    <n v="130.53169463564899"/>
    <n v="1.9212143660000001"/>
  </r>
  <r>
    <n v="820000"/>
    <n v="2400000"/>
    <n v="2400000"/>
    <x v="0"/>
    <x v="1"/>
    <s v="BR3-5, BR-7"/>
    <s v="62-304.520 (10), F.A.C."/>
    <n v="0.59"/>
    <n v="0.64"/>
    <s v="US Air Force"/>
    <n v="0.30176800011508997"/>
    <n v="3520.5661879592199"/>
    <n v="7.1734478984706103"/>
    <n v="0.99776646843024996"/>
    <n v="2.1647170262512998"/>
    <n v="0.30109399176009"/>
    <n v="1062.39421781327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2.1647170262512998"/>
    <n v="0.30109399176009"/>
    <n v="1149.1893322797901"/>
    <m/>
    <n v="-1"/>
    <n v="-1"/>
    <n v="-1"/>
    <n v="-1"/>
    <n v="0"/>
    <m/>
    <m/>
    <s v="Banana River B"/>
    <n v="-1"/>
    <m/>
    <m/>
    <n v="644"/>
    <x v="8"/>
    <s v="44% dry prairie, 56% residential"/>
    <x v="0"/>
    <m/>
    <n v="143.97919836749"/>
    <n v="0.93202703350000005"/>
  </r>
  <r>
    <n v="820000"/>
    <n v="2400000"/>
    <n v="2400000"/>
    <x v="0"/>
    <x v="1"/>
    <s v="BR3-5, BR-7"/>
    <s v="62-304.520 (10), F.A.C."/>
    <n v="0.59"/>
    <n v="0.64"/>
    <s v="Natural Lands"/>
    <n v="0.19905672384733"/>
    <n v="3520.5661879592199"/>
    <n v="7.1734478984706103"/>
    <n v="0.99776646843024996"/>
    <n v="1.4279230373591301"/>
    <n v="0.19861212437045001"/>
    <n v="700.79237146287505"/>
    <n v="3100"/>
    <s v="Herbaceous Dry Prairie"/>
    <n v="3100"/>
    <s v="US Air Force                                  Brevard County"/>
    <s v="US Air Force"/>
    <m/>
    <m/>
    <s v="Natural Lands"/>
    <n v="0"/>
    <n v="1"/>
    <n v="1.4279230373591301"/>
    <n v="0.19861212437045001"/>
    <n v="1025.2782841093399"/>
    <m/>
    <n v="-1"/>
    <n v="-1"/>
    <n v="-1"/>
    <n v="-1"/>
    <n v="0"/>
    <m/>
    <m/>
    <s v="Banana River B"/>
    <n v="-1"/>
    <m/>
    <m/>
    <n v="644"/>
    <x v="8"/>
    <s v="44% dry prairie, 56% residential"/>
    <x v="0"/>
    <m/>
    <n v="126.26834490952599"/>
    <n v="0.83153145510000004"/>
  </r>
  <r>
    <n v="820000"/>
    <n v="2400000"/>
    <n v="2400000"/>
    <x v="0"/>
    <x v="1"/>
    <s v="BR3-5, BR-7"/>
    <s v="62-304.520 (10), F.A.C."/>
    <n v="0.59"/>
    <n v="0.64"/>
    <s v="US Air Force"/>
    <n v="0.61776345373694996"/>
    <n v="3816.61287079145"/>
    <n v="7.9630492413630201"/>
    <n v="1.1184636200968201"/>
    <n v="4.9192808016218503"/>
    <n v="0.69094594883015004"/>
    <n v="2357.7639486370299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9192808016218503"/>
    <n v="0.69094594883015004"/>
    <n v="2357.7639486370299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200.00000001117499"/>
    <n v="1.9122173144000001"/>
  </r>
  <r>
    <n v="820000"/>
    <n v="2400000"/>
    <n v="2400000"/>
    <x v="0"/>
    <x v="1"/>
    <s v="BR3-5, BR-7"/>
    <s v="62-304.520 (10), F.A.C."/>
    <n v="0.59"/>
    <n v="0.64"/>
    <s v="US Air Force"/>
    <n v="0.61776345362188001"/>
    <n v="3820.2719646914202"/>
    <n v="7.9704479526994501"/>
    <n v="1.1194932511195099"/>
    <n v="4.9238514541731"/>
    <n v="0.69158201711797995"/>
    <n v="2360.0244026826399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9238514541731"/>
    <n v="0.69158201711797995"/>
    <n v="2360.0244026826399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99.99999999254899"/>
    <n v="1.9140506103999999"/>
  </r>
  <r>
    <n v="820000"/>
    <n v="2400000"/>
    <n v="2400000"/>
    <x v="0"/>
    <x v="1"/>
    <s v="BR3-5, BR-7"/>
    <s v="62-304.520 (10), F.A.C."/>
    <n v="0.59"/>
    <n v="0.64"/>
    <s v="US Air Force"/>
    <n v="0.61776345378298003"/>
    <n v="3820.2719639798402"/>
    <n v="7.9704479512148403"/>
    <n v="1.1194932509109901"/>
    <n v="4.9238514545399603"/>
    <n v="0.69158201716950995"/>
    <n v="2360.0244028584798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9238514545399603"/>
    <n v="0.69158201716950995"/>
    <n v="2360.0244028584798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200.000000018626"/>
    <n v="1.9140506105999999"/>
  </r>
  <r>
    <n v="820000"/>
    <n v="2400000"/>
    <n v="2400000"/>
    <x v="0"/>
    <x v="1"/>
    <s v="BR3-5, BR-7"/>
    <s v="62-304.520 (10), F.A.C."/>
    <n v="0.59"/>
    <n v="0.64"/>
    <s v="Natural Lands"/>
    <n v="0.41177324425404999"/>
    <n v="3152.0014447951999"/>
    <n v="6.2407156148530003"/>
    <n v="0.84691038708156996"/>
    <n v="2.5697597151949298"/>
    <n v="0.34873503768102998"/>
    <n v="1297.9098608167701"/>
    <n v="3100"/>
    <s v="Herbaceous Dry Prairie"/>
    <n v="3100"/>
    <s v="US Air Force                                  Brevard County"/>
    <s v="US Air Force"/>
    <m/>
    <m/>
    <s v="Natural Lands"/>
    <n v="0"/>
    <n v="1"/>
    <n v="2.5697597151949298"/>
    <n v="0.34873503768102998"/>
    <n v="1915.9512991776201"/>
    <m/>
    <n v="-1"/>
    <n v="-1"/>
    <n v="-1"/>
    <n v="-1"/>
    <n v="0"/>
    <m/>
    <m/>
    <s v="Banana River B"/>
    <n v="-1"/>
    <m/>
    <m/>
    <n v="644"/>
    <x v="8"/>
    <s v="44% dry prairie, 56% residential"/>
    <x v="0"/>
    <m/>
    <n v="166.80181818586101"/>
    <n v="1.5538939976999999"/>
  </r>
  <r>
    <n v="820000"/>
    <n v="2400000"/>
    <n v="2400000"/>
    <x v="0"/>
    <x v="1"/>
    <s v="BR3-5, BR-7"/>
    <s v="62-304.520 (10), F.A.C."/>
    <n v="0.59"/>
    <n v="0.64"/>
    <s v="US Air Force"/>
    <n v="0.59036164156204995"/>
    <n v="3814.9100754206802"/>
    <n v="7.9595093134378798"/>
    <n v="1.1179631283738301"/>
    <n v="4.6989889843096702"/>
    <n v="0.66000254767263"/>
    <n v="2252.1765745369898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6989889843096702"/>
    <n v="0.66000254767263"/>
    <n v="2356.1569729913199"/>
    <m/>
    <n v="-1"/>
    <n v="-1"/>
    <n v="-1"/>
    <n v="-1"/>
    <n v="0"/>
    <m/>
    <m/>
    <s v="Banana River B"/>
    <n v="-1"/>
    <m/>
    <m/>
    <n v="644"/>
    <x v="8"/>
    <s v="44% dry prairie, 56% residential"/>
    <x v="0"/>
    <m/>
    <n v="195.48547281810599"/>
    <n v="1.9109140089000001"/>
  </r>
  <r>
    <n v="820000"/>
    <n v="2400000"/>
    <n v="2400000"/>
    <x v="0"/>
    <x v="1"/>
    <s v="BR3-5, BR-7"/>
    <s v="62-304.520 (10), F.A.C."/>
    <n v="0.59"/>
    <n v="0.64"/>
    <s v="US Air Force"/>
    <n v="0.61776345371394004"/>
    <n v="3820.2719641221602"/>
    <n v="7.9704479515117601"/>
    <n v="1.11949325095269"/>
    <n v="4.9238514541731"/>
    <n v="0.69158201711797995"/>
    <n v="2360.0244026826399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9238514541731"/>
    <n v="0.69158201711797995"/>
    <n v="2360.0244026826399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200.00000000745001"/>
    <n v="1.9140506103999999"/>
  </r>
  <r>
    <n v="820000"/>
    <n v="2400000"/>
    <n v="2400000"/>
    <x v="0"/>
    <x v="1"/>
    <s v="BR3-5, BR-7"/>
    <s v="62-304.520 (10), F.A.C."/>
    <n v="0.59"/>
    <n v="0.64"/>
    <s v="US Air Force"/>
    <n v="0.53145323916484"/>
    <n v="3816.4908001746098"/>
    <n v="7.94167629677563"/>
    <n v="1.1136247076925301"/>
    <n v="4.2206295923200701"/>
    <n v="0.59183945811719996"/>
    <n v="2028.2863979956201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2206295923200701"/>
    <n v="0.59183945811719996"/>
    <n v="2209.0155229176198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84.43932198211701"/>
    <n v="1.7915778775"/>
  </r>
  <r>
    <n v="820000"/>
    <n v="2400000"/>
    <n v="2400000"/>
    <x v="0"/>
    <x v="1"/>
    <s v="BR3-5, BR-7"/>
    <s v="62-304.520 (10), F.A.C."/>
    <n v="0.59"/>
    <n v="0.64"/>
    <s v="US Air Force"/>
    <n v="3.51730578414E-3"/>
    <n v="3823.1956935349299"/>
    <n v="7.8662541652265103"/>
    <n v="1.1285739637344501"/>
    <n v="2.7668021274890001E-2"/>
    <n v="3.9695397304699998E-3"/>
    <n v="13.4473483267848"/>
    <n v="1550"/>
    <s v="Other Light Industrial"/>
    <n v="1550"/>
    <s v="US Air Force                                  Brevard County"/>
    <s v="US Air Force"/>
    <m/>
    <m/>
    <m/>
    <n v="0"/>
    <n v="1"/>
    <n v="2.7668021274890001E-2"/>
    <n v="3.9695397304699998E-3"/>
    <n v="2056.9128525880201"/>
    <m/>
    <n v="-1"/>
    <n v="-1"/>
    <n v="-1"/>
    <n v="-1"/>
    <n v="0"/>
    <m/>
    <m/>
    <s v="Banana River B"/>
    <n v="-1"/>
    <m/>
    <m/>
    <n v="642"/>
    <x v="8"/>
    <s v="industrial and institutional"/>
    <x v="0"/>
    <m/>
    <n v="21.946095287632598"/>
    <n v="1.6682180474999999"/>
  </r>
  <r>
    <n v="820000"/>
    <n v="2400000"/>
    <n v="2400000"/>
    <x v="0"/>
    <x v="1"/>
    <s v="BR3-5, BR-7"/>
    <s v="62-304.520 (10), F.A.C."/>
    <n v="0.59"/>
    <n v="0.64"/>
    <s v="Natural Lands"/>
    <n v="0.16582592911395"/>
    <n v="3534.9308306478501"/>
    <n v="7.1203095614100897"/>
    <n v="0.95481867910705998"/>
    <n v="1.18073194859979"/>
    <n v="0.15833369459828001"/>
    <n v="586.18318934574097"/>
    <n v="3100"/>
    <s v="Herbaceous Dry Prairie"/>
    <n v="3100"/>
    <s v="US Air Force                                  Brevard County"/>
    <s v="US Air Force"/>
    <m/>
    <m/>
    <s v="Natural Lands"/>
    <n v="0"/>
    <n v="1"/>
    <n v="1.18073194859979"/>
    <n v="0.15833369459828001"/>
    <n v="640.832140049538"/>
    <m/>
    <n v="-1"/>
    <n v="-1"/>
    <n v="-1"/>
    <n v="-1"/>
    <n v="0"/>
    <m/>
    <m/>
    <s v="Banana River B"/>
    <n v="-1"/>
    <m/>
    <m/>
    <n v="644"/>
    <x v="8"/>
    <s v="44% dry prairie, 56% residential"/>
    <x v="0"/>
    <m/>
    <n v="127.309530969647"/>
    <n v="0.51973409569999995"/>
  </r>
  <r>
    <n v="820000"/>
    <n v="2400000"/>
    <n v="2400000"/>
    <x v="0"/>
    <x v="1"/>
    <s v="BR3-5, BR-7"/>
    <s v="62-304.520 (10), F.A.C."/>
    <n v="0.59"/>
    <n v="0.64"/>
    <s v="US Air Force"/>
    <n v="2.3518721538599999E-3"/>
    <n v="3837.5277633283599"/>
    <n v="7.5864774758479596"/>
    <n v="1.0591813069310001"/>
    <n v="1.784242512133E-2"/>
    <n v="2.4910590216600001E-3"/>
    <n v="9.02537468623661"/>
    <n v="1550"/>
    <s v="Other Light Industrial"/>
    <n v="1550"/>
    <s v="US Air Force                                  Brevard County"/>
    <s v="US Air Force"/>
    <m/>
    <m/>
    <m/>
    <n v="0"/>
    <n v="1"/>
    <n v="1.784242512133E-2"/>
    <n v="2.4910590216600001E-3"/>
    <n v="2370.6844050618001"/>
    <m/>
    <n v="-1"/>
    <n v="-1"/>
    <n v="-1"/>
    <n v="-1"/>
    <n v="0"/>
    <m/>
    <m/>
    <s v="Banana River B"/>
    <n v="-1"/>
    <m/>
    <m/>
    <n v="642"/>
    <x v="8"/>
    <s v="industrial and institutional"/>
    <x v="0"/>
    <m/>
    <n v="18.6513142116249"/>
    <n v="1.9226961923000001"/>
  </r>
  <r>
    <n v="820000"/>
    <n v="2400000"/>
    <n v="2400000"/>
    <x v="0"/>
    <x v="1"/>
    <s v="BR3-5, BR-7"/>
    <s v="62-304.520 (10), F.A.C."/>
    <n v="0.59"/>
    <n v="0.64"/>
    <s v="Natural Lands"/>
    <n v="0.15194563535503"/>
    <n v="3699.61934841015"/>
    <n v="9.8636134064258307"/>
    <n v="1.50692008844226"/>
    <n v="1.49873300593577"/>
    <n v="0.22896993026761001"/>
    <n v="562.14101246594703"/>
    <n v="3100"/>
    <s v="Herbaceous Dry Prairie"/>
    <n v="3100"/>
    <s v="US Air Force                                  Brevard County"/>
    <s v="US Air Force"/>
    <m/>
    <m/>
    <s v="Natural Lands"/>
    <n v="0"/>
    <n v="1"/>
    <n v="1.49873300593577"/>
    <n v="0.22896993026761001"/>
    <n v="569.97819597504599"/>
    <m/>
    <n v="-1"/>
    <n v="-1"/>
    <n v="-1"/>
    <n v="-1"/>
    <n v="0"/>
    <m/>
    <m/>
    <s v="Banana River B"/>
    <n v="-1"/>
    <m/>
    <m/>
    <n v="644"/>
    <x v="8"/>
    <s v="44% dry prairie, 56% residential"/>
    <x v="0"/>
    <m/>
    <n v="104.438815868357"/>
    <n v="0.46226942090000001"/>
  </r>
  <r>
    <n v="820000"/>
    <n v="2400000"/>
    <n v="2400000"/>
    <x v="0"/>
    <x v="1"/>
    <s v="BR3-5, BR-7"/>
    <s v="62-304.520 (10), F.A.C."/>
    <n v="0.59"/>
    <n v="0.64"/>
    <s v="Brevard County"/>
    <n v="3.04961549512E-3"/>
    <n v="3699.61934841015"/>
    <n v="9.8636134064258307"/>
    <n v="1.50692008844226"/>
    <n v="3.0080228282190001E-2"/>
    <n v="4.59552685163E-3"/>
    <n v="11.282416490990601"/>
    <n v="1400"/>
    <s v="Commercial and Services"/>
    <n v="1400"/>
    <s v="Brevard County"/>
    <s v="Brevard County"/>
    <m/>
    <m/>
    <m/>
    <n v="0"/>
    <n v="1"/>
    <n v="3.0080228282190001E-2"/>
    <n v="4.59552685163E-3"/>
    <n v="198.789826985074"/>
    <m/>
    <n v="-1"/>
    <n v="-1"/>
    <n v="-1"/>
    <n v="-1"/>
    <n v="0"/>
    <m/>
    <m/>
    <s v="Banana River B"/>
    <n v="-1"/>
    <m/>
    <m/>
    <n v="644"/>
    <x v="8"/>
    <s v="44% dry prairie, 56% residential"/>
    <x v="0"/>
    <m/>
    <n v="71.7631931686483"/>
    <n v="0.16122451500000001"/>
  </r>
  <r>
    <n v="820000"/>
    <n v="2400000"/>
    <n v="2400000"/>
    <x v="0"/>
    <x v="1"/>
    <s v="BR3-5, BR-7"/>
    <s v="62-304.520 (10), F.A.C."/>
    <n v="0.59"/>
    <n v="0.64"/>
    <s v="US Air Force"/>
    <n v="0.19727922405587001"/>
    <n v="3699.61934841015"/>
    <n v="9.8636134064258307"/>
    <n v="1.50692008844226"/>
    <n v="1.94588599920685"/>
    <n v="0.2972840257621"/>
    <n v="729.85803435647199"/>
    <n v="1400"/>
    <s v="Commercial and Services"/>
    <n v="1400"/>
    <s v="US Air Force                                  Brevard County"/>
    <s v="US Air Force"/>
    <m/>
    <m/>
    <m/>
    <n v="0"/>
    <n v="1"/>
    <n v="1.94588599920685"/>
    <n v="0.2972840257621"/>
    <n v="740.74937523727203"/>
    <m/>
    <n v="-1"/>
    <n v="-1"/>
    <n v="-1"/>
    <n v="-1"/>
    <n v="0"/>
    <m/>
    <m/>
    <s v="Banana River B"/>
    <n v="-1"/>
    <m/>
    <m/>
    <n v="644"/>
    <x v="8"/>
    <s v="44% dry prairie, 56% residential"/>
    <x v="0"/>
    <m/>
    <n v="116.066537290174"/>
    <n v="0.60076997180000002"/>
  </r>
  <r>
    <n v="820000"/>
    <n v="2400000"/>
    <n v="2400000"/>
    <x v="0"/>
    <x v="1"/>
    <s v="BR3-5, BR-7"/>
    <s v="62-304.520 (10), F.A.C."/>
    <n v="0.59"/>
    <n v="0.64"/>
    <s v="US Air Force"/>
    <n v="0.42996013626335"/>
    <n v="3810.0118489277902"/>
    <n v="7.8478316452580401"/>
    <n v="1.0934392985400401"/>
    <n v="3.3742547635669902"/>
    <n v="0.47013530979598001"/>
    <n v="1638.1532137299801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3.3742547635669902"/>
    <n v="0.47013530979598001"/>
    <n v="1638.1532137299801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69.60068120906399"/>
    <n v="1.3285914141999999"/>
  </r>
  <r>
    <n v="820000"/>
    <n v="2400000"/>
    <n v="2400000"/>
    <x v="0"/>
    <x v="1"/>
    <s v="BR3-5, BR-7"/>
    <s v="62-304.520 (10), F.A.C."/>
    <n v="0.59"/>
    <n v="0.64"/>
    <s v="US Air Force"/>
    <n v="0.18780331749661"/>
    <n v="3810.0118489277902"/>
    <n v="7.8478316452580401"/>
    <n v="1.0934392985400401"/>
    <n v="1.4738488181343701"/>
    <n v="0.20535152774699"/>
    <n v="715.53286493005203"/>
    <n v="1860"/>
    <s v="Community Recreational Facilities"/>
    <n v="1860"/>
    <s v="US Air Force                                  Brevard County"/>
    <s v="US Air Force"/>
    <m/>
    <m/>
    <m/>
    <n v="0"/>
    <n v="1"/>
    <n v="1.4738488181343701"/>
    <n v="0.20535152774699"/>
    <n v="715.53286493005203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30.40172612766099"/>
    <n v="0.58031862519999999"/>
  </r>
  <r>
    <n v="820000"/>
    <n v="2400000"/>
    <n v="2400000"/>
    <x v="0"/>
    <x v="1"/>
    <s v="BR3-5, BR-7"/>
    <s v="62-304.520 (10), F.A.C."/>
    <n v="0.59"/>
    <n v="0.64"/>
    <s v="US Air Force"/>
    <n v="5.4362646628999995E-4"/>
    <n v="3644.2296845578298"/>
    <n v="7.4020154049690197"/>
    <n v="1.0173047992640201"/>
    <n v="4.0239314780500003E-3"/>
    <n v="5.5303381316000003E-4"/>
    <n v="1.9810997057762301"/>
    <n v="8140"/>
    <s v="Roads and Highways"/>
    <n v="8140"/>
    <s v="US Air Force                                  Brevard County"/>
    <s v="US Air Force"/>
    <m/>
    <m/>
    <m/>
    <n v="0"/>
    <n v="1"/>
    <n v="4.0239314780500003E-3"/>
    <n v="5.5303381316000003E-4"/>
    <n v="701.27986988951102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37.404974223231299"/>
    <n v="0.5687590186"/>
  </r>
  <r>
    <n v="820000"/>
    <n v="2400000"/>
    <n v="2400000"/>
    <x v="0"/>
    <x v="1"/>
    <s v="BR3-5, BR-7"/>
    <s v="62-304.520 (10), F.A.C."/>
    <n v="0.59"/>
    <n v="0.64"/>
    <s v="US Air Force"/>
    <n v="0.11616624203200999"/>
    <n v="3644.2296845578298"/>
    <n v="7.4020154049690197"/>
    <n v="1.0173047992640201"/>
    <n v="0.85986431305832001"/>
    <n v="0.11817647553162999"/>
    <n v="423.33646755659498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0.85986431305832001"/>
    <n v="0.11817647553162999"/>
    <n v="423.977954530874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19.736316788376"/>
    <n v="0.34385884389999999"/>
  </r>
  <r>
    <n v="820000"/>
    <n v="2400000"/>
    <n v="2400000"/>
    <x v="0"/>
    <x v="1"/>
    <s v="BR3-5, BR-7"/>
    <s v="62-304.520 (10), F.A.C."/>
    <n v="0.59"/>
    <n v="0.64"/>
    <s v="Natural Lands"/>
    <n v="0.10496775737678"/>
    <n v="3644.2296845578298"/>
    <n v="7.4020154049690197"/>
    <n v="1.0173047992640201"/>
    <n v="0.77697295712803005"/>
    <n v="0.10678420334737999"/>
    <n v="382.52661735395498"/>
    <n v="3100"/>
    <s v="Herbaceous Dry Prairie"/>
    <n v="3100"/>
    <s v="US Air Force                                  Brevard County"/>
    <s v="US Air Force"/>
    <m/>
    <m/>
    <s v="Natural Lands"/>
    <n v="0"/>
    <n v="1"/>
    <n v="0.77697295712803005"/>
    <n v="0.10678420334737999"/>
    <n v="539.07505441589603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89.524914830983505"/>
    <n v="0.4372060458"/>
  </r>
  <r>
    <n v="820000"/>
    <n v="2400000"/>
    <n v="2400000"/>
    <x v="0"/>
    <x v="1"/>
    <s v="BR3-5, BR-7"/>
    <s v="62-304.520 (10), F.A.C."/>
    <n v="0.59"/>
    <n v="0.64"/>
    <s v="US Air Force"/>
    <n v="0.49526216369057002"/>
    <n v="3810.0286618421601"/>
    <n v="7.8946640734547797"/>
    <n v="1.1040873894874701"/>
    <n v="3.90992841062948"/>
    <n v="0.54681270942103999"/>
    <n v="1886.96303878706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3.90992841062948"/>
    <n v="0.54681270942103999"/>
    <n v="1966.7463356446301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80.581807626254"/>
    <n v="1.5950902965"/>
  </r>
  <r>
    <n v="820000"/>
    <n v="2400000"/>
    <n v="2400000"/>
    <x v="0"/>
    <x v="1"/>
    <s v="BR3-5, BR-7"/>
    <s v="62-304.520 (10), F.A.C."/>
    <n v="0.59"/>
    <n v="0.64"/>
    <s v="US Air Force"/>
    <n v="1.9222320778310001E-2"/>
    <n v="3811.41125468787"/>
    <n v="7.8740152304715201"/>
    <n v="1.0991436410664599"/>
    <n v="0.15135684657348999"/>
    <n v="2.1128091650020001E-2"/>
    <n v="73.264169755705495"/>
    <n v="1860"/>
    <s v="Community Recreational Facilities"/>
    <n v="1860"/>
    <s v="US Air Force                                  Brevard County"/>
    <s v="US Air Force"/>
    <m/>
    <m/>
    <m/>
    <n v="0"/>
    <n v="1"/>
    <n v="0.15135684657348999"/>
    <n v="2.1128091650020001E-2"/>
    <n v="551.80169654644601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87.447767072416298"/>
    <n v="0.44752773439999999"/>
  </r>
  <r>
    <n v="820000"/>
    <n v="2400000"/>
    <n v="2400000"/>
    <x v="0"/>
    <x v="1"/>
    <s v="BR3-5, BR-7"/>
    <s v="62-304.520 (10), F.A.C."/>
    <n v="0.59"/>
    <n v="0.64"/>
    <s v="US Air Force"/>
    <n v="0.47175596919626001"/>
    <n v="3811.41125468787"/>
    <n v="7.8740152304715201"/>
    <n v="1.0991436410664599"/>
    <n v="3.7146136865172701"/>
    <n v="0.51852757367722002"/>
    <n v="1798.0560104608401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3.7146136865172701"/>
    <n v="0.51852757367722002"/>
    <n v="1802.7488833228599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77.19594034228999"/>
    <n v="1.4620834414999999"/>
  </r>
  <r>
    <n v="820000"/>
    <n v="2400000"/>
    <n v="2400000"/>
    <x v="0"/>
    <x v="1"/>
    <s v="BR3-5, BR-7"/>
    <s v="62-304.520 (10), F.A.C."/>
    <n v="0.59"/>
    <n v="0.64"/>
    <s v="US Air Force"/>
    <n v="1.4693818781090001E-2"/>
    <n v="3100.53398109923"/>
    <n v="6.42569320403177"/>
    <n v="0.89375929440009005"/>
    <n v="9.4417971482970001E-2"/>
    <n v="1.313273710583E-2"/>
    <n v="45.558684442908501"/>
    <n v="1860"/>
    <s v="Community Recreational Facilities"/>
    <n v="1860"/>
    <s v="US Air Force                                  Brevard County"/>
    <s v="US Air Force"/>
    <m/>
    <m/>
    <m/>
    <n v="0"/>
    <n v="1"/>
    <n v="9.4417971482970001E-2"/>
    <n v="1.313273710583E-2"/>
    <n v="470.874357348849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08.72154097008401"/>
    <n v="0.38189323390000002"/>
  </r>
  <r>
    <n v="820000"/>
    <n v="2400000"/>
    <n v="2400000"/>
    <x v="0"/>
    <x v="1"/>
    <s v="BR3-5, BR-7"/>
    <s v="62-304.520 (10), F.A.C."/>
    <n v="0.59"/>
    <n v="0.64"/>
    <s v="US Air Force"/>
    <n v="0.35535226470214998"/>
    <n v="3100.53398109923"/>
    <n v="6.42569320403177"/>
    <n v="0.89375929440009005"/>
    <n v="2.28338463233391"/>
    <n v="0.31759938936366"/>
    <n v="1101.78177196959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2.28338463233391"/>
    <n v="0.31759938936366"/>
    <n v="1101.78177196959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57.79468046777399"/>
    <n v="0.89357807950000001"/>
  </r>
  <r>
    <n v="820000"/>
    <n v="2400000"/>
    <n v="2400000"/>
    <x v="0"/>
    <x v="1"/>
    <s v="BR3-5, BR-7"/>
    <s v="62-304.520 (10), F.A.C."/>
    <n v="0.59"/>
    <n v="0.64"/>
    <s v="US Air Force"/>
    <n v="0.61776345371394004"/>
    <n v="3819.0203926766299"/>
    <n v="7.9679068206080403"/>
    <n v="1.1191391805939499"/>
    <n v="4.9222816363696804"/>
    <n v="0.69136328539030001"/>
    <n v="2359.2512275838799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9222816363696804"/>
    <n v="0.69136328539030001"/>
    <n v="2359.2512275838799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200.00000000745001"/>
    <n v="1.9134235422000001"/>
  </r>
  <r>
    <n v="820000"/>
    <n v="2400000"/>
    <n v="2400000"/>
    <x v="0"/>
    <x v="1"/>
    <s v="BR3-5, BR-7"/>
    <s v="62-304.520 (10), F.A.C."/>
    <n v="0.59"/>
    <n v="0.64"/>
    <s v="US Air Force"/>
    <n v="2.4549955860799998E-3"/>
    <n v="3236.2817856645902"/>
    <n v="6.3866015484582501"/>
    <n v="0.87482911345014003"/>
    <n v="1.5679078611510001E-2"/>
    <n v="2.1477016120899999E-3"/>
    <n v="7.9450574991176603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1.5679078611510001E-2"/>
    <n v="2.1477016120899999E-3"/>
    <n v="7.9450574991161096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4.2636136200225"/>
    <n v="6.4436800000000002E-3"/>
  </r>
  <r>
    <n v="820000"/>
    <n v="2400000"/>
    <n v="2400000"/>
    <x v="0"/>
    <x v="1"/>
    <s v="BR3-5, BR-7"/>
    <s v="62-304.520 (10), F.A.C."/>
    <n v="0.59"/>
    <n v="0.64"/>
    <s v="Natural Lands"/>
    <n v="1.4505853140400001E-3"/>
    <n v="3236.2817856645902"/>
    <n v="6.3866015484582501"/>
    <n v="0.87482911345014003"/>
    <n v="9.2643104128099993E-3"/>
    <n v="1.2690142642599999E-3"/>
    <n v="4.6945028303802001"/>
    <n v="3100"/>
    <s v="Herbaceous Dry Prairie"/>
    <n v="3100"/>
    <s v="Brevard County"/>
    <s v="Brevard County"/>
    <m/>
    <m/>
    <s v="Natural Lands"/>
    <n v="0"/>
    <n v="1"/>
    <n v="9.2643104128099993E-3"/>
    <n v="1.2690142642599999E-3"/>
    <n v="84.401716560937203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01.88097043784001"/>
    <n v="6.84523249E-2"/>
  </r>
  <r>
    <n v="820000"/>
    <n v="2400000"/>
    <n v="2400000"/>
    <x v="0"/>
    <x v="1"/>
    <s v="BR3-5, BR-7"/>
    <s v="62-304.520 (10), F.A.C."/>
    <n v="0.59"/>
    <n v="0.64"/>
    <s v="Natural Lands"/>
    <n v="0.41213567485683"/>
    <n v="3236.2817856645902"/>
    <n v="6.3866015484582501"/>
    <n v="0.87482911345014003"/>
    <n v="2.63214633921555"/>
    <n v="0.36054828705617997"/>
    <n v="1333.7871777617499"/>
    <n v="3100"/>
    <s v="Herbaceous Dry Prairie"/>
    <n v="3100"/>
    <s v="US Air Force                                  Brevard County"/>
    <s v="US Air Force"/>
    <m/>
    <m/>
    <s v="Natural Lands"/>
    <n v="0"/>
    <n v="1"/>
    <n v="2.63214633921555"/>
    <n v="0.36054828705617997"/>
    <n v="1333.7871777617499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65.63164795309601"/>
    <n v="1.0817414256"/>
  </r>
  <r>
    <n v="820000"/>
    <n v="2400000"/>
    <n v="2400000"/>
    <x v="0"/>
    <x v="1"/>
    <s v="BR3-5, BR-7"/>
    <s v="62-304.520 (10), F.A.C."/>
    <n v="0.59"/>
    <n v="0.64"/>
    <s v="US Air Force"/>
    <n v="0.61776345366790997"/>
    <n v="3817.9348166329501"/>
    <n v="7.9657090549204401"/>
    <n v="1.11883321759301"/>
    <n v="4.9209239366814197"/>
    <n v="0.69117427257863995"/>
    <n v="2358.5805982021402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9209239366814197"/>
    <n v="0.69117427257863995"/>
    <n v="2358.5805982021402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200"/>
    <n v="1.9128796417"/>
  </r>
  <r>
    <n v="820000"/>
    <n v="2400000"/>
    <n v="2400000"/>
    <x v="0"/>
    <x v="1"/>
    <s v="BR3-5, BR-7"/>
    <s v="62-304.520 (10), F.A.C."/>
    <n v="0.59"/>
    <n v="0.64"/>
    <s v="US Air Force"/>
    <n v="0.61776345387502996"/>
    <n v="3820.2719642644702"/>
    <n v="7.9704479518086897"/>
    <n v="1.11949325099439"/>
    <n v="4.9238514556405297"/>
    <n v="0.69158201732408997"/>
    <n v="2360.0244033859799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9238514556405297"/>
    <n v="0.69158201732408997"/>
    <n v="2360.0244033859799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200.00000003352699"/>
    <n v="1.914050611"/>
  </r>
  <r>
    <n v="820000"/>
    <n v="2400000"/>
    <n v="2400000"/>
    <x v="0"/>
    <x v="1"/>
    <s v="BR3-5, BR-7"/>
    <s v="62-304.520 (10), F.A.C."/>
    <n v="0.59"/>
    <n v="0.64"/>
    <s v="US Air Force"/>
    <n v="0.61776345366790997"/>
    <n v="3820.71024854506"/>
    <n v="7.9713485297231204"/>
    <n v="1.11961918030718"/>
    <n v="4.9244077981123899"/>
    <n v="0.69165981161940004"/>
    <n v="2360.2951586055801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9244077981123899"/>
    <n v="0.69165981161940004"/>
    <n v="2360.2951586055801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200"/>
    <n v="1.9142702015999999"/>
  </r>
  <r>
    <n v="820000"/>
    <n v="2400000"/>
    <n v="2400000"/>
    <x v="0"/>
    <x v="1"/>
    <s v="BR3-5, BR-7"/>
    <s v="62-304.520 (10), F.A.C."/>
    <n v="0.59"/>
    <n v="0.64"/>
    <s v="US Air Force"/>
    <n v="6.7993882046950005E-2"/>
    <n v="3836.5218172739601"/>
    <n v="7.6119922171677104"/>
    <n v="1.06716623382652"/>
    <n v="0.51756890095640995"/>
    <n v="7.2560775027280006E-2"/>
    <n v="260.86001191427999"/>
    <n v="1550"/>
    <s v="Other Light Industrial"/>
    <n v="1550"/>
    <s v="US Air Force                                  Brevard County"/>
    <s v="US Air Force"/>
    <m/>
    <m/>
    <m/>
    <n v="0"/>
    <n v="1"/>
    <n v="0.51756890095640995"/>
    <n v="7.2560775027280006E-2"/>
    <n v="2370.0629683529201"/>
    <m/>
    <n v="-1"/>
    <n v="-1"/>
    <n v="-1"/>
    <n v="-1"/>
    <n v="0"/>
    <m/>
    <m/>
    <s v="Banana River B"/>
    <n v="-1"/>
    <m/>
    <m/>
    <n v="642"/>
    <x v="8"/>
    <s v="industrial and institutional"/>
    <x v="0"/>
    <m/>
    <n v="75.442395760481702"/>
    <n v="1.9221921883999999"/>
  </r>
  <r>
    <n v="820000"/>
    <n v="2400000"/>
    <n v="2400000"/>
    <x v="0"/>
    <x v="1"/>
    <s v="BR3-5, BR-7"/>
    <s v="62-304.520 (10), F.A.C."/>
    <n v="0.59"/>
    <n v="0.64"/>
    <s v="US Air Force"/>
    <n v="1.6058430570079999E-2"/>
    <n v="3448.16567408326"/>
    <n v="6.9470357836729599"/>
    <n v="0.99085825037662001"/>
    <n v="0.11155849180002"/>
    <n v="1.5911628418469999E-2"/>
    <n v="55.372129071426798"/>
    <n v="1550"/>
    <s v="Other Light Industrial"/>
    <n v="1550"/>
    <s v="US Air Force                                  Brevard County"/>
    <s v="US Air Force"/>
    <m/>
    <m/>
    <m/>
    <n v="0"/>
    <n v="1"/>
    <n v="0.11155849180002"/>
    <n v="1.5911628418469999E-2"/>
    <n v="1909.6063012951799"/>
    <m/>
    <n v="-1"/>
    <n v="-1"/>
    <n v="-1"/>
    <n v="-1"/>
    <n v="0"/>
    <m/>
    <m/>
    <s v="Banana River B"/>
    <n v="-1"/>
    <m/>
    <m/>
    <n v="642"/>
    <x v="8"/>
    <s v="industrial and institutional"/>
    <x v="0"/>
    <m/>
    <n v="70.331201809933305"/>
    <n v="1.5487480140000001"/>
  </r>
  <r>
    <n v="820000"/>
    <n v="2400000"/>
    <n v="2400000"/>
    <x v="0"/>
    <x v="1"/>
    <s v="BR3-5, BR-7"/>
    <s v="62-304.520 (10), F.A.C."/>
    <n v="0.59"/>
    <n v="0.64"/>
    <s v="Natural Lands"/>
    <n v="8.3242989250000005E-5"/>
    <n v="3765.0664934323199"/>
    <n v="7.5394871498944998"/>
    <n v="1.02925188955196"/>
    <n v="6.2760944778999996E-4"/>
    <n v="8.5678003980000007E-5"/>
    <n v="0.31341538965338001"/>
    <n v="3100"/>
    <s v="Herbaceous Dry Prairie"/>
    <n v="3100"/>
    <s v="Brevard County"/>
    <s v="Brevard County"/>
    <m/>
    <m/>
    <s v="Natural Lands"/>
    <n v="0"/>
    <n v="1"/>
    <n v="6.2760944778999996E-4"/>
    <n v="8.5678003980000007E-5"/>
    <n v="1.2857367353384701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3.9185011286488902"/>
    <n v="1.0427711000000001E-3"/>
  </r>
  <r>
    <n v="820000"/>
    <n v="2400000"/>
    <n v="2400000"/>
    <x v="0"/>
    <x v="1"/>
    <s v="BR3-5, BR-7"/>
    <s v="62-304.520 (10), F.A.C."/>
    <n v="0.59"/>
    <n v="0.64"/>
    <s v="Natural Lands"/>
    <n v="2.581413204181E-2"/>
    <n v="3765.0664934323199"/>
    <n v="7.5394871498944998"/>
    <n v="1.02925188955196"/>
    <n v="0.19462531681496001"/>
    <n v="2.656924418118E-2"/>
    <n v="97.191923607686704"/>
    <n v="3100"/>
    <s v="Herbaceous Dry Prairie"/>
    <n v="3100"/>
    <s v="US Air Force                                  Brevard County"/>
    <s v="US Air Force"/>
    <m/>
    <m/>
    <s v="Natural Lands"/>
    <n v="0"/>
    <n v="1"/>
    <n v="0.19462531681496001"/>
    <n v="2.656924418118E-2"/>
    <n v="97.1919236076874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98.6052621340489"/>
    <n v="7.8825566599999994E-2"/>
  </r>
  <r>
    <n v="820000"/>
    <n v="2400000"/>
    <n v="2400000"/>
    <x v="0"/>
    <x v="1"/>
    <s v="BR3-5, BR-7"/>
    <s v="62-304.520 (10), F.A.C."/>
    <n v="0.59"/>
    <n v="0.64"/>
    <s v="Brevard County"/>
    <n v="7.9204856931000002E-4"/>
    <n v="3765.0664934323199"/>
    <n v="7.5394871498944998"/>
    <n v="1.02925188955196"/>
    <n v="5.97164001043E-3"/>
    <n v="8.1521748657999995E-4"/>
    <n v="2.9821155294951498"/>
    <n v="1860"/>
    <s v="Community Recreational Facilities"/>
    <n v="1860"/>
    <s v="Brevard County"/>
    <s v="Brevard County"/>
    <m/>
    <m/>
    <m/>
    <n v="0"/>
    <n v="1"/>
    <n v="5.97164001043E-3"/>
    <n v="8.1521748657999995E-4"/>
    <n v="10.828400519746699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31.888334114543401"/>
    <n v="8.7821578000000008E-3"/>
  </r>
  <r>
    <n v="820000"/>
    <n v="2400000"/>
    <n v="2400000"/>
    <x v="0"/>
    <x v="1"/>
    <s v="BR3-5, BR-7"/>
    <s v="62-304.520 (10), F.A.C."/>
    <n v="0.59"/>
    <n v="0.64"/>
    <s v="US Air Force"/>
    <n v="0.58532961729900002"/>
    <n v="3765.0664934323199"/>
    <n v="7.5394871498944998"/>
    <n v="1.02925188955196"/>
    <n v="4.4130851280784897"/>
    <n v="0.60245161461572005"/>
    <n v="2203.8049297060302"/>
    <n v="1860"/>
    <s v="Community Recreational Facilities"/>
    <n v="1860"/>
    <s v="US Air Force                                  Brevard County"/>
    <s v="US Air Force"/>
    <m/>
    <m/>
    <m/>
    <n v="0"/>
    <n v="1"/>
    <n v="4.4130851280784897"/>
    <n v="0.60245161461572005"/>
    <n v="2203.8049297060302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93.040246096727"/>
    <n v="1.78735193"/>
  </r>
  <r>
    <n v="820000"/>
    <n v="2400000"/>
    <n v="2400000"/>
    <x v="0"/>
    <x v="1"/>
    <s v="BR3-5, BR-7"/>
    <s v="62-304.520 (10), F.A.C."/>
    <n v="0.59"/>
    <n v="0.64"/>
    <s v="US Air Force"/>
    <n v="2.6927470781000002E-4"/>
    <n v="905.31454599618405"/>
    <n v="2.0088131781988801"/>
    <n v="0.26745082482006999"/>
    <n v="5.4092258160000004E-4"/>
    <n v="7.2017742699999996E-5"/>
    <n v="0.24377830985106999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5.4092258160000004E-4"/>
    <n v="7.2017742699999996E-5"/>
    <n v="28.919802915855399"/>
    <m/>
    <n v="-1"/>
    <n v="-1"/>
    <n v="-1"/>
    <n v="-1"/>
    <n v="0"/>
    <m/>
    <m/>
    <s v="Banana River B"/>
    <n v="-1"/>
    <m/>
    <m/>
    <n v="644"/>
    <x v="8"/>
    <s v="44% dry prairie, 56% residential"/>
    <x v="0"/>
    <m/>
    <n v="9.4292373032442498"/>
    <n v="2.3454828E-2"/>
  </r>
  <r>
    <n v="820000"/>
    <n v="2400000"/>
    <n v="2400000"/>
    <x v="0"/>
    <x v="1"/>
    <s v="BR3-5, BR-7"/>
    <s v="62-304.520 (10), F.A.C."/>
    <n v="0.59"/>
    <n v="0.64"/>
    <s v="US Air Force"/>
    <n v="5.3828710043330001E-2"/>
    <n v="3587.11286481761"/>
    <n v="7.4535928813682002"/>
    <n v="1.01336957925405"/>
    <n v="0.40121728999223"/>
    <n v="5.4548377248399997E-2"/>
    <n v="193.08965829298401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0.40121728999223"/>
    <n v="5.4548377248399997E-2"/>
    <n v="193.08965829298299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04.401464732032"/>
    <n v="0.15660150710000001"/>
  </r>
  <r>
    <n v="820000"/>
    <n v="2400000"/>
    <n v="2400000"/>
    <x v="0"/>
    <x v="1"/>
    <s v="BR3-5, BR-7"/>
    <s v="62-304.520 (10), F.A.C."/>
    <n v="0.59"/>
    <n v="0.64"/>
    <s v="Natural Lands"/>
    <n v="0.1071513238622"/>
    <n v="3587.11286481761"/>
    <n v="7.4535928813682002"/>
    <n v="1.01336957925405"/>
    <n v="0.79866234476849995"/>
    <n v="0.10858389197875"/>
    <n v="384.36389230834999"/>
    <n v="3100"/>
    <s v="Herbaceous Dry Prairie"/>
    <n v="3100"/>
    <s v="US Air Force                                  Brevard County"/>
    <s v="US Air Force"/>
    <m/>
    <m/>
    <s v="Natural Lands"/>
    <n v="0"/>
    <n v="1"/>
    <n v="0.79866234476849995"/>
    <n v="0.10858389197875"/>
    <n v="444.40278226974198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25.36763904147099"/>
    <n v="0.36042399209999998"/>
  </r>
  <r>
    <n v="820000"/>
    <n v="2400000"/>
    <n v="2400000"/>
    <x v="0"/>
    <x v="1"/>
    <s v="BR3-5, BR-7"/>
    <s v="62-304.520 (10), F.A.C."/>
    <n v="0.59"/>
    <n v="0.64"/>
    <s v="Natural Lands"/>
    <n v="7.8830334026999997E-4"/>
    <n v="3802.9234966241802"/>
    <n v="9.0243223050152093"/>
    <n v="1.3150367824007501"/>
    <n v="7.1139034167100003E-3"/>
    <n v="1.03664788814E-3"/>
    <n v="2.9978572951801099"/>
    <n v="3100"/>
    <s v="Herbaceous Dry Prairie"/>
    <n v="3100"/>
    <s v="US Air Force                                  Brevard County"/>
    <s v="US Air Force"/>
    <m/>
    <m/>
    <s v="Natural Lands"/>
    <n v="0"/>
    <n v="1"/>
    <n v="7.1139034167100003E-3"/>
    <n v="1.03664788814E-3"/>
    <n v="2.9978572951816198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1.304245912121599"/>
    <n v="2.4313522E-3"/>
  </r>
  <r>
    <n v="820000"/>
    <n v="2400000"/>
    <n v="2400000"/>
    <x v="0"/>
    <x v="1"/>
    <s v="BR3-5, BR-7"/>
    <s v="62-304.520 (10), F.A.C."/>
    <n v="0.59"/>
    <n v="0.64"/>
    <s v="US Air Force"/>
    <n v="0.61247268523843001"/>
    <n v="3802.9234966241802"/>
    <n v="9.0243223050152093"/>
    <n v="1.3150367824007501"/>
    <n v="5.5271509146097202"/>
    <n v="0.80542410930428998"/>
    <n v="2329.1867657337302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5.5271509146097202"/>
    <n v="0.80542410930428998"/>
    <n v="2329.1867657337302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99.73402920008201"/>
    <n v="1.8890403615"/>
  </r>
  <r>
    <n v="820000"/>
    <n v="2400000"/>
    <n v="2400000"/>
    <x v="0"/>
    <x v="1"/>
    <s v="BR3-5, BR-7"/>
    <s v="62-304.520 (10), F.A.C."/>
    <n v="0.59"/>
    <n v="0.64"/>
    <s v="US Air Force"/>
    <n v="4.5024651812599998E-3"/>
    <n v="3802.9234966241802"/>
    <n v="9.0243223050152093"/>
    <n v="1.3150367824007501"/>
    <n v="4.0631696962860002E-2"/>
    <n v="5.9209073248399999E-3"/>
    <n v="17.122530630572498"/>
    <n v="1300"/>
    <s v="Residential, High Density"/>
    <n v="1300"/>
    <s v="US Air Force                                  Brevard County"/>
    <s v="US Air Force"/>
    <m/>
    <m/>
    <m/>
    <n v="0"/>
    <n v="1"/>
    <n v="4.0631696962860002E-2"/>
    <n v="5.9209073248399999E-3"/>
    <n v="17.1225306305728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8.098341366532701"/>
    <n v="1.38868862E-2"/>
  </r>
  <r>
    <n v="820000"/>
    <n v="2400000"/>
    <n v="2400000"/>
    <x v="0"/>
    <x v="1"/>
    <s v="BR3-5, BR-7"/>
    <s v="62-304.520 (10), F.A.C."/>
    <n v="0.59"/>
    <n v="0.64"/>
    <s v="US Air Force"/>
    <n v="2.5042889832629998E-2"/>
    <n v="3812.1781474648101"/>
    <n v="8.51804051100358"/>
    <n v="1.2183585307367999"/>
    <n v="0.21331635010694999"/>
    <n v="3.0511218461879999E-2"/>
    <n v="95.467957369324594"/>
    <n v="1860"/>
    <s v="Community Recreational Facilities"/>
    <n v="1860"/>
    <s v="US Air Force                                  Brevard County"/>
    <s v="US Air Force"/>
    <m/>
    <m/>
    <m/>
    <n v="0"/>
    <n v="1"/>
    <n v="0.21331635010694999"/>
    <n v="3.0511218461879999E-2"/>
    <n v="95.467957369324594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68.0643067564842"/>
    <n v="7.7427378199999994E-2"/>
  </r>
  <r>
    <n v="820000"/>
    <n v="2400000"/>
    <n v="2400000"/>
    <x v="0"/>
    <x v="1"/>
    <s v="BR3-5, BR-7"/>
    <s v="62-304.520 (10), F.A.C."/>
    <n v="0.59"/>
    <n v="0.64"/>
    <s v="US Air Force"/>
    <n v="0.59272056365116998"/>
    <n v="3812.1781474648101"/>
    <n v="8.51804051100358"/>
    <n v="1.2183585307367999"/>
    <n v="5.0488177728855801"/>
    <n v="0.72214615506752999"/>
    <n v="2259.55638030403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5.0488177728855801"/>
    <n v="0.72214615506752999"/>
    <n v="2259.55638030403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94.04416294582401"/>
    <n v="1.8325680294"/>
  </r>
  <r>
    <n v="820000"/>
    <n v="2400000"/>
    <n v="2400000"/>
    <x v="0"/>
    <x v="1"/>
    <s v="BR3-5, BR-7"/>
    <s v="62-304.520 (10), F.A.C."/>
    <n v="0.59"/>
    <n v="0.64"/>
    <s v="US Air Force"/>
    <n v="3.1599809667249998E-2"/>
    <n v="1077.52669316633"/>
    <n v="2.2145393664456998"/>
    <n v="0.30423759255336003"/>
    <n v="6.9979022480319994E-2"/>
    <n v="9.6138500183099995E-3"/>
    <n v="34.049638415441898"/>
    <n v="1860"/>
    <s v="Community Recreational Facilities"/>
    <n v="1860"/>
    <s v="US Air Force                                  Brevard County"/>
    <s v="US Air Force"/>
    <m/>
    <m/>
    <m/>
    <n v="0"/>
    <n v="1"/>
    <n v="6.9979022480319994E-2"/>
    <n v="9.6138500183099995E-3"/>
    <n v="151.57470966020401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06.210536775268"/>
    <n v="0.122931638"/>
  </r>
  <r>
    <n v="820000"/>
    <n v="2400000"/>
    <n v="2400000"/>
    <x v="0"/>
    <x v="1"/>
    <s v="BR3-5, BR-7"/>
    <s v="62-304.520 (10), F.A.C."/>
    <n v="0.59"/>
    <n v="0.64"/>
    <s v="US Air Force"/>
    <n v="6.082605567109E-2"/>
    <n v="1077.52669316633"/>
    <n v="2.2145393664456998"/>
    <n v="0.30423759255336003"/>
    <n v="0.13470169478923999"/>
    <n v="1.8505572741889999E-2"/>
    <n v="65.541698625621194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0.13470169478923999"/>
    <n v="1.8505572741889999E-2"/>
    <n v="65.541698625621805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03.896346947777"/>
    <n v="5.3156284400000003E-2"/>
  </r>
  <r>
    <n v="820000"/>
    <n v="2400000"/>
    <n v="2400000"/>
    <x v="0"/>
    <x v="1"/>
    <s v="BR3-5, BR-7"/>
    <s v="62-304.520 (10), F.A.C."/>
    <n v="0.59"/>
    <n v="0.64"/>
    <s v="US Air Force"/>
    <n v="1.8965562723470001E-2"/>
    <n v="2668.0741227100698"/>
    <n v="5.5156881589909403"/>
    <n v="0.76491590226863004"/>
    <n v="0.10460812974247"/>
    <n v="1.450706052265E-2"/>
    <n v="50.601527125138396"/>
    <n v="1860"/>
    <s v="Community Recreational Facilities"/>
    <n v="1860"/>
    <s v="US Air Force                                  Brevard County"/>
    <s v="US Air Force"/>
    <m/>
    <m/>
    <m/>
    <n v="0"/>
    <n v="1"/>
    <n v="0.10460812974247"/>
    <n v="1.450706052265E-2"/>
    <n v="451.65904078167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05.58140244275801"/>
    <n v="0.36630903549999999"/>
  </r>
  <r>
    <n v="820000"/>
    <n v="2400000"/>
    <n v="2400000"/>
    <x v="0"/>
    <x v="1"/>
    <s v="BR3-5, BR-7"/>
    <s v="62-304.520 (10), F.A.C."/>
    <n v="0.59"/>
    <n v="0.64"/>
    <s v="US Air Force"/>
    <n v="0.26654416227814998"/>
    <n v="2668.0741227100698"/>
    <n v="5.5156881589909403"/>
    <n v="0.76491590226863004"/>
    <n v="1.4701744797257701"/>
    <n v="0.20388386838343001"/>
    <n v="711.15958193377401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1.4701744797257701"/>
    <n v="0.20388386838343001"/>
    <n v="711.15958193377401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44.34613648028201"/>
    <n v="0.57677176149999998"/>
  </r>
  <r>
    <n v="820000"/>
    <n v="2400000"/>
    <n v="2400000"/>
    <x v="0"/>
    <x v="1"/>
    <s v="BR3-5, BR-7"/>
    <s v="62-304.520 (10), F.A.C."/>
    <n v="0.59"/>
    <n v="0.64"/>
    <s v="Natural Lands"/>
    <n v="0.12350829321303999"/>
    <n v="3748.2145661531699"/>
    <n v="7.90125666407459"/>
    <n v="1.0935011363499201"/>
    <n v="0.97587072481807002"/>
    <n v="0.1350564589771"/>
    <n v="462.93558366186397"/>
    <n v="3100"/>
    <s v="Herbaceous Dry Prairie"/>
    <n v="3100"/>
    <s v="US Air Force                                  Brevard County"/>
    <s v="US Air Force"/>
    <m/>
    <m/>
    <s v="Natural Lands"/>
    <n v="0"/>
    <n v="1"/>
    <n v="0.97587072481807002"/>
    <n v="0.1350564589771"/>
    <n v="462.93558366186397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28.264495225014"/>
    <n v="0.37545465020000002"/>
  </r>
  <r>
    <n v="820000"/>
    <n v="2400000"/>
    <n v="2400000"/>
    <x v="0"/>
    <x v="1"/>
    <s v="BR3-5, BR-7"/>
    <s v="62-304.520 (10), F.A.C."/>
    <n v="0.59"/>
    <n v="0.64"/>
    <s v="US Air Force"/>
    <n v="0.31079851870845998"/>
    <n v="3748.2145661531699"/>
    <n v="7.90125666407459"/>
    <n v="1.0935011363499201"/>
    <n v="2.4556988671297502"/>
    <n v="0.33985853338357003"/>
    <n v="1164.9395349618901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2.4556988671297502"/>
    <n v="0.33985853338357003"/>
    <n v="1164.9395349618901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45.444604806846"/>
    <n v="0.94480092049999997"/>
  </r>
  <r>
    <n v="820000"/>
    <n v="2400000"/>
    <n v="2400000"/>
    <x v="0"/>
    <x v="1"/>
    <s v="BR3-5, BR-7"/>
    <s v="62-304.520 (10), F.A.C."/>
    <n v="0.59"/>
    <n v="0.64"/>
    <s v="US Air Force"/>
    <n v="0.18345664156229"/>
    <n v="3748.2145661531699"/>
    <n v="7.90125666407459"/>
    <n v="1.0935011363499201"/>
    <n v="1.44953801171282"/>
    <n v="0.20061004601931001"/>
    <n v="687.63485616133198"/>
    <n v="1400"/>
    <s v="Commercial and Services"/>
    <n v="1400"/>
    <s v="US Air Force                                  Brevard County"/>
    <s v="US Air Force"/>
    <m/>
    <m/>
    <m/>
    <n v="0"/>
    <n v="1"/>
    <n v="1.44953801171282"/>
    <n v="0.20061004601931001"/>
    <n v="687.63485616133198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30.49784647029199"/>
    <n v="0.55769250299999995"/>
  </r>
  <r>
    <n v="820000"/>
    <n v="2400000"/>
    <n v="2400000"/>
    <x v="0"/>
    <x v="1"/>
    <s v="BR3-5, BR-7"/>
    <s v="62-304.520 (10), F.A.C."/>
    <n v="0.59"/>
    <n v="0.64"/>
    <s v="US Air Force"/>
    <n v="0.61776345366790997"/>
    <n v="3820.2719644067902"/>
    <n v="7.9704479521056104"/>
    <n v="1.1194932510361"/>
    <n v="4.9238514541731"/>
    <n v="0.69158201711797995"/>
    <n v="2360.0244026826399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9238514541731"/>
    <n v="0.69158201711797995"/>
    <n v="2360.0244026826399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200"/>
    <n v="1.9140506103999999"/>
  </r>
  <r>
    <n v="820000"/>
    <n v="2400000"/>
    <n v="2400000"/>
    <x v="0"/>
    <x v="1"/>
    <s v="BR3-5, BR-7"/>
    <s v="62-304.520 (10), F.A.C."/>
    <n v="0.59"/>
    <n v="0.64"/>
    <s v="Natural Lands"/>
    <n v="1.76319762317E-3"/>
    <n v="3246.5969126189302"/>
    <n v="6.4366624960577203"/>
    <n v="0.88009326704602997"/>
    <n v="1.134910801421E-2"/>
    <n v="1.55177835662E-3"/>
    <n v="5.7243919597305002"/>
    <n v="3100"/>
    <s v="Herbaceous Dry Prairie"/>
    <n v="3100"/>
    <s v="Brevard County"/>
    <s v="Brevard County"/>
    <m/>
    <m/>
    <s v="Natural Lands"/>
    <n v="0"/>
    <n v="1"/>
    <n v="1.134910801421E-2"/>
    <n v="1.55177835662E-3"/>
    <n v="20.953622484086299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01.87593765535"/>
    <n v="1.6994016599999998E-2"/>
  </r>
  <r>
    <n v="820000"/>
    <n v="2400000"/>
    <n v="2400000"/>
    <x v="0"/>
    <x v="1"/>
    <s v="BR3-5, BR-7"/>
    <s v="62-304.520 (10), F.A.C."/>
    <n v="0.59"/>
    <n v="0.64"/>
    <s v="Natural Lands"/>
    <n v="0.52459713961650001"/>
    <n v="3246.5969126189302"/>
    <n v="6.4366624960577203"/>
    <n v="0.88009326704602997"/>
    <n v="3.3766547341087398"/>
    <n v="0.46169441048809001"/>
    <n v="1703.1554538476801"/>
    <n v="3100"/>
    <s v="Herbaceous Dry Prairie"/>
    <n v="3100"/>
    <s v="US Air Force                                  Brevard County"/>
    <s v="US Air Force"/>
    <m/>
    <m/>
    <s v="Natural Lands"/>
    <n v="0"/>
    <n v="1"/>
    <n v="3.3766547341087398"/>
    <n v="0.46169441048809001"/>
    <n v="1703.1554538476801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85.70532775198501"/>
    <n v="1.3813101815"/>
  </r>
  <r>
    <n v="820000"/>
    <n v="2400000"/>
    <n v="2400000"/>
    <x v="0"/>
    <x v="1"/>
    <s v="BR3-5, BR-7"/>
    <s v="62-304.520 (10), F.A.C."/>
    <n v="0.59"/>
    <n v="0.64"/>
    <s v="US Air Force"/>
    <n v="0.61776345375996"/>
    <n v="3820.2719644067902"/>
    <n v="7.9704479521056104"/>
    <n v="1.1194932510361"/>
    <n v="4.92385145490681"/>
    <n v="0.69158201722102997"/>
    <n v="2360.0244030343101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92385145490681"/>
    <n v="0.69158201722102997"/>
    <n v="2360.0244030343101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200.00000001490099"/>
    <n v="1.9140506106999999"/>
  </r>
  <r>
    <n v="820000"/>
    <n v="2400000"/>
    <n v="2400000"/>
    <x v="0"/>
    <x v="1"/>
    <s v="BR3-5, BR-7"/>
    <s v="62-304.520 (10), F.A.C."/>
    <n v="0.59"/>
    <n v="0.64"/>
    <s v="US Air Force"/>
    <n v="0.45834213539868002"/>
    <n v="3813.1785679119398"/>
    <n v="7.8975535589734198"/>
    <n v="1.10418136254317"/>
    <n v="3.61978156264535"/>
    <n v="0.50609284357546003"/>
    <n v="1747.7404074732499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3.61978156264535"/>
    <n v="0.50609284357546003"/>
    <n v="1943.95816161173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76.70463731119199"/>
    <n v="1.5766084036000001"/>
  </r>
  <r>
    <n v="820000"/>
    <n v="2400000"/>
    <n v="2400000"/>
    <x v="0"/>
    <x v="1"/>
    <s v="BR3-5, BR-7"/>
    <s v="62-304.520 (10), F.A.C."/>
    <n v="0.59"/>
    <n v="0.64"/>
    <s v="US Air Force"/>
    <n v="0.61776345375996"/>
    <n v="3819.7713394943498"/>
    <n v="7.9694315069056696"/>
    <n v="1.11935162387873"/>
    <n v="4.9232235322095397"/>
    <n v="0.69149452513915"/>
    <n v="2359.7151352593601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9232235322095397"/>
    <n v="0.69149452513915"/>
    <n v="2359.7151352593601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200.00000001490099"/>
    <n v="1.9137997852999999"/>
  </r>
  <r>
    <n v="820000"/>
    <n v="2400000"/>
    <n v="2400000"/>
    <x v="0"/>
    <x v="1"/>
    <s v="BR3-5, BR-7"/>
    <s v="62-304.520 (10), F.A.C."/>
    <n v="0.59"/>
    <n v="0.64"/>
    <s v="US Air Force"/>
    <n v="2.10251459751E-3"/>
    <n v="3434.8715043488601"/>
    <n v="7.0740862595052398"/>
    <n v="0.95615444709520003"/>
    <n v="1.487336962471E-2"/>
    <n v="2.0103286824899999E-3"/>
    <n v="7.22186747849209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1.487336962471E-2"/>
    <n v="2.0103286824899999E-3"/>
    <n v="120.973941327011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4.244023869378999"/>
    <n v="9.8113496600000003E-2"/>
  </r>
  <r>
    <n v="820000"/>
    <n v="2400000"/>
    <n v="2400000"/>
    <x v="0"/>
    <x v="1"/>
    <s v="BR3-5, BR-7"/>
    <s v="62-304.520 (10), F.A.C."/>
    <n v="0.59"/>
    <n v="0.64"/>
    <s v="US Air Force"/>
    <n v="3.3116835289029999E-2"/>
    <n v="3434.8715043488601"/>
    <n v="7.0740862595052398"/>
    <n v="0.95615444709520003"/>
    <n v="0.23427134947646"/>
    <n v="3.1664809335330002E-2"/>
    <n v="113.75207384852099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0.23427134947646"/>
    <n v="3.1664809335330002E-2"/>
    <n v="120.973941327011"/>
    <m/>
    <n v="-1"/>
    <n v="-1"/>
    <n v="-1"/>
    <n v="-1"/>
    <n v="0"/>
    <m/>
    <m/>
    <s v="Banana River B"/>
    <n v="-1"/>
    <m/>
    <m/>
    <n v="644"/>
    <x v="8"/>
    <s v="44% dry prairie, 56% residential"/>
    <x v="0"/>
    <m/>
    <n v="60.781015412009801"/>
    <n v="9.8113496600000003E-2"/>
  </r>
  <r>
    <n v="820000"/>
    <n v="2400000"/>
    <n v="2400000"/>
    <x v="0"/>
    <x v="1"/>
    <s v="BR3-5, BR-7"/>
    <s v="62-304.520 (10), F.A.C."/>
    <n v="0.59"/>
    <n v="0.64"/>
    <s v="Natural Lands"/>
    <n v="1.772439365457E-2"/>
    <n v="3434.8715043488601"/>
    <n v="7.0740862595052398"/>
    <n v="0.95615444709520003"/>
    <n v="0.12538388960991001"/>
    <n v="1.694725781489E-2"/>
    <n v="60.881014695975097"/>
    <n v="3100"/>
    <s v="Herbaceous Dry Prairie"/>
    <n v="3100"/>
    <s v="US Air Force                                  Brevard County"/>
    <s v="US Air Force"/>
    <m/>
    <m/>
    <s v="Natural Lands"/>
    <n v="0"/>
    <n v="1"/>
    <n v="0.12538388960991001"/>
    <n v="1.694725781489E-2"/>
    <n v="1306.26348140401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48.975542789689598"/>
    <n v="1.0594188819000001"/>
  </r>
  <r>
    <n v="820000"/>
    <n v="2400000"/>
    <n v="2400000"/>
    <x v="0"/>
    <x v="1"/>
    <s v="BR3-5, BR-7"/>
    <s v="62-304.520 (10), F.A.C."/>
    <n v="0.59"/>
    <n v="0.64"/>
    <s v="Natural Lands"/>
    <n v="0.34947287848070002"/>
    <n v="3434.8715043488601"/>
    <n v="7.0740862595052398"/>
    <n v="0.95615444709520003"/>
    <n v="2.4722012877301101"/>
    <n v="0.33415004689848998"/>
    <n v="1200.39443183615"/>
    <n v="3100"/>
    <s v="Herbaceous Dry Prairie"/>
    <n v="3100"/>
    <s v="US Air Force                                  Brevard County"/>
    <s v="US Air Force"/>
    <m/>
    <m/>
    <s v="Natural Lands"/>
    <n v="0"/>
    <n v="1"/>
    <n v="2.4722012877301101"/>
    <n v="0.33415004689848998"/>
    <n v="1306.26348140401"/>
    <m/>
    <n v="-1"/>
    <n v="-1"/>
    <n v="-1"/>
    <n v="-1"/>
    <n v="0"/>
    <m/>
    <m/>
    <s v="Banana River B"/>
    <n v="-1"/>
    <m/>
    <m/>
    <n v="644"/>
    <x v="8"/>
    <s v="44% dry prairie, 56% residential"/>
    <x v="0"/>
    <m/>
    <n v="151.42991458442199"/>
    <n v="1.0594188819000001"/>
  </r>
  <r>
    <n v="820000"/>
    <n v="2400000"/>
    <n v="2400000"/>
    <x v="0"/>
    <x v="1"/>
    <s v="BR3-5, BR-7"/>
    <s v="62-304.520 (10), F.A.C."/>
    <n v="0.59"/>
    <n v="0.64"/>
    <s v="US Air Force"/>
    <n v="5.7639541242890002E-2"/>
    <n v="3951.4910242887699"/>
    <n v="8.9068647407162498"/>
    <n v="1.20192826075996"/>
    <n v="0.51338759756740004"/>
    <n v="6.9278593557070001E-2"/>
    <n v="227.762129865422"/>
    <n v="8140"/>
    <s v="Roads and Highways"/>
    <n v="8140"/>
    <s v="US Air Force                                  Brevard County"/>
    <s v="US Air Force"/>
    <m/>
    <m/>
    <m/>
    <n v="0"/>
    <n v="1"/>
    <n v="0.51338759756740004"/>
    <n v="6.9278593557070001E-2"/>
    <n v="227.76212986542299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10.633995709372"/>
    <n v="0.18472192200000001"/>
  </r>
  <r>
    <n v="820000"/>
    <n v="2400000"/>
    <n v="2400000"/>
    <x v="0"/>
    <x v="1"/>
    <s v="BR3-5, BR-7"/>
    <s v="62-304.520 (10), F.A.C."/>
    <n v="0.59"/>
    <n v="0.64"/>
    <s v="FDOT District 5"/>
    <n v="5.5984085585999996E-3"/>
    <n v="3951.4910242887699"/>
    <n v="8.9068647407162498"/>
    <n v="1.20192826075996"/>
    <n v="4.9864267794720002E-2"/>
    <n v="6.7288854618600003E-3"/>
    <n v="22.1220611696133"/>
    <n v="8140"/>
    <s v="Roads and Highways"/>
    <n v="8140"/>
    <s v="FDOT District 5          US Air Force                                  Brevard County"/>
    <s v="FDOT District 5"/>
    <m/>
    <m/>
    <m/>
    <n v="0"/>
    <n v="1"/>
    <n v="4.9864267794720002E-2"/>
    <n v="6.7288854618600003E-3"/>
    <n v="22.122061169614302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02.650795750103"/>
    <n v="1.7941655399999999E-2"/>
  </r>
  <r>
    <n v="820000"/>
    <n v="2400000"/>
    <n v="2400000"/>
    <x v="0"/>
    <x v="1"/>
    <s v="BR3-5, BR-7"/>
    <s v="62-304.520 (10), F.A.C."/>
    <n v="0.59"/>
    <n v="0.64"/>
    <s v="US Air Force"/>
    <n v="0.36675217063820997"/>
    <n v="3951.4910242887699"/>
    <n v="8.9068647407162498"/>
    <n v="1.20192826075996"/>
    <n v="3.2666119772386599"/>
    <n v="0.44080979858512997"/>
    <n v="1449.2179104153199"/>
    <n v="1400"/>
    <s v="Commercial and Services"/>
    <n v="1400"/>
    <s v="US Air Force                                  Brevard County"/>
    <s v="US Air Force"/>
    <m/>
    <m/>
    <m/>
    <n v="0"/>
    <n v="1"/>
    <n v="3.2666119772386599"/>
    <n v="0.44080979858512997"/>
    <n v="1449.2179104153199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59.93439271519799"/>
    <n v="1.1753592136"/>
  </r>
  <r>
    <n v="820000"/>
    <n v="2400000"/>
    <n v="2400000"/>
    <x v="0"/>
    <x v="1"/>
    <s v="BR3-5, BR-7"/>
    <s v="62-304.520 (10), F.A.C."/>
    <n v="0.59"/>
    <n v="0.64"/>
    <s v="US Air Force"/>
    <n v="0.61776345373694996"/>
    <n v="3815.170553121"/>
    <n v="7.9600995907256298"/>
    <n v="1.1180517424027501"/>
    <n v="4.9174586152567796"/>
    <n v="0.69069150584334005"/>
    <n v="2356.8729374915501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9174586152567796"/>
    <n v="0.69069150584334005"/>
    <n v="2356.8729374915501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200.00000001117499"/>
    <n v="1.9114946775999999"/>
  </r>
  <r>
    <n v="820000"/>
    <n v="2400000"/>
    <n v="2400000"/>
    <x v="0"/>
    <x v="1"/>
    <s v="BR3-5, BR-7"/>
    <s v="62-304.520 (10), F.A.C."/>
    <n v="0.59"/>
    <n v="0.64"/>
    <s v="US Air Force"/>
    <n v="0.55068829467792002"/>
    <n v="3751.4668959984201"/>
    <n v="7.7828190288614802"/>
    <n v="1.0909596467137901"/>
    <n v="4.2859073387906097"/>
    <n v="0.60077870741123995"/>
    <n v="2065.8889074980402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2859073387906097"/>
    <n v="0.60077870741123995"/>
    <n v="2065.8889074980402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87.83616266851101"/>
    <n v="1.6754978974000001"/>
  </r>
  <r>
    <n v="820000"/>
    <n v="2400000"/>
    <n v="2400000"/>
    <x v="0"/>
    <x v="1"/>
    <s v="BR3-5, BR-7"/>
    <s v="62-304.520 (10), F.A.C."/>
    <n v="0.59"/>
    <n v="0.64"/>
    <s v="Natural Lands"/>
    <n v="6.7075159197110004E-2"/>
    <n v="3751.4668959984201"/>
    <n v="7.7828190288614802"/>
    <n v="1.0909596467137901"/>
    <n v="0.52203382536319998"/>
    <n v="7.3176291980950006E-2"/>
    <n v="251.63023927179299"/>
    <n v="3100"/>
    <s v="Herbaceous Dry Prairie"/>
    <n v="3100"/>
    <s v="US Air Force                                  Brevard County"/>
    <s v="US Air Force"/>
    <m/>
    <m/>
    <s v="Natural Lands"/>
    <n v="0"/>
    <n v="1"/>
    <n v="0.52203382536319998"/>
    <n v="7.3176291980950006E-2"/>
    <n v="251.63023927179299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14.195769485876"/>
    <n v="0.20407967499999999"/>
  </r>
  <r>
    <n v="820000"/>
    <n v="2400000"/>
    <n v="2400000"/>
    <x v="0"/>
    <x v="1"/>
    <s v="BR3-5, BR-7"/>
    <s v="62-304.520 (10), F.A.C."/>
    <n v="0.59"/>
    <n v="0.64"/>
    <s v="US Air Force"/>
    <n v="0.61776345373694996"/>
    <n v="3816.6128710758098"/>
    <n v="7.9630492419563099"/>
    <n v="1.1184636201801601"/>
    <n v="4.9192808019883598"/>
    <n v="0.69094594888162997"/>
    <n v="2357.7639488127002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9192808019883598"/>
    <n v="0.69094594888162997"/>
    <n v="2357.7639488127002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200.00000001117499"/>
    <n v="1.9122173145000001"/>
  </r>
  <r>
    <n v="820000"/>
    <n v="2400000"/>
    <n v="2400000"/>
    <x v="0"/>
    <x v="1"/>
    <s v="BR3-5, BR-7"/>
    <s v="62-304.520 (10), F.A.C."/>
    <n v="0.59"/>
    <n v="0.64"/>
    <s v="Natural Lands"/>
    <n v="8.0468164152090002E-2"/>
    <n v="3641.37332677832"/>
    <n v="7.3777298197856398"/>
    <n v="0.98444574159021003"/>
    <n v="0.59367237420829999"/>
    <n v="7.9216541533110002E-2"/>
    <n v="293.01462659825103"/>
    <n v="3100"/>
    <s v="Herbaceous Dry Prairie"/>
    <n v="3100"/>
    <s v="US Air Force                                  Brevard County"/>
    <s v="US Air Force"/>
    <m/>
    <m/>
    <s v="Natural Lands"/>
    <n v="0"/>
    <n v="1"/>
    <n v="0.59367237420829999"/>
    <n v="7.9216541533110002E-2"/>
    <n v="359.714863573"/>
    <m/>
    <n v="-1"/>
    <n v="-1"/>
    <n v="-1"/>
    <n v="-1"/>
    <n v="0"/>
    <m/>
    <m/>
    <s v="Banana River B"/>
    <n v="-1"/>
    <m/>
    <m/>
    <n v="644"/>
    <x v="8"/>
    <s v="44% dry prairie, 56% residential"/>
    <x v="0"/>
    <m/>
    <n v="113.475241476908"/>
    <n v="0.29173954870000002"/>
  </r>
  <r>
    <n v="820000"/>
    <n v="2400000"/>
    <n v="2400000"/>
    <x v="0"/>
    <x v="1"/>
    <s v="BR3-5, BR-7"/>
    <s v="62-304.520 (10), F.A.C."/>
    <n v="0.59"/>
    <n v="0.64"/>
    <s v="US Air Force"/>
    <n v="0.61776345359886997"/>
    <n v="3818.5861661058502"/>
    <n v="7.9670277218895604"/>
    <n v="1.1190167964358899"/>
    <n v="4.9217385603924502"/>
    <n v="0.69128768080138003"/>
    <n v="2358.9829778384301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9217385603924502"/>
    <n v="0.69128768080138003"/>
    <n v="2358.9829778384301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99.99999998882399"/>
    <n v="1.9132059835999999"/>
  </r>
  <r>
    <n v="820000"/>
    <n v="2400000"/>
    <n v="2400000"/>
    <x v="0"/>
    <x v="1"/>
    <s v="BR3-5, BR-7"/>
    <s v="62-304.520 (10), F.A.C."/>
    <n v="0.59"/>
    <n v="0.64"/>
    <s v="US Air Force"/>
    <n v="0.51237007310293003"/>
    <n v="3706.35818536447"/>
    <n v="7.6640615054266501"/>
    <n v="1.0730550937490699"/>
    <n v="3.9268357538008498"/>
    <n v="0.54980131682768996"/>
    <n v="1899.02701438086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3.9268357538008498"/>
    <n v="0.54980131682768996"/>
    <n v="1899.02701438086"/>
    <m/>
    <n v="-1"/>
    <n v="-1"/>
    <n v="-1"/>
    <n v="-1"/>
    <n v="0"/>
    <m/>
    <m/>
    <s v="Banana River B"/>
    <n v="-1"/>
    <m/>
    <m/>
    <n v="644"/>
    <x v="8"/>
    <s v="44% dry prairie, 56% residential"/>
    <x v="0"/>
    <m/>
    <n v="186.663998817867"/>
    <n v="1.5401678948999999"/>
  </r>
  <r>
    <n v="820000"/>
    <n v="2400000"/>
    <n v="2400000"/>
    <x v="0"/>
    <x v="1"/>
    <s v="BR3-5, BR-7"/>
    <s v="62-304.520 (10), F.A.C."/>
    <n v="0.59"/>
    <n v="0.64"/>
    <s v="Natural Lands"/>
    <n v="0.10539338063401001"/>
    <n v="3706.35818536447"/>
    <n v="7.6640615054266501"/>
    <n v="1.0730550937490699"/>
    <n v="0.80774135144393999"/>
    <n v="0.11309290393676"/>
    <n v="390.62561899612302"/>
    <n v="3100"/>
    <s v="Herbaceous Dry Prairie"/>
    <n v="3100"/>
    <s v="US Air Force                                  Brevard County"/>
    <s v="US Air Force"/>
    <m/>
    <m/>
    <s v="Natural Lands"/>
    <n v="0"/>
    <n v="1"/>
    <n v="0.80774135144393999"/>
    <n v="0.11309290393676"/>
    <n v="390.62561899612302"/>
    <m/>
    <n v="-1"/>
    <n v="-1"/>
    <n v="-1"/>
    <n v="-1"/>
    <n v="0"/>
    <m/>
    <m/>
    <s v="Banana River B"/>
    <n v="-1"/>
    <m/>
    <m/>
    <n v="644"/>
    <x v="8"/>
    <s v="44% dry prairie, 56% residential"/>
    <x v="0"/>
    <m/>
    <n v="115.134131749934"/>
    <n v="0.31680909889999997"/>
  </r>
  <r>
    <n v="820000"/>
    <n v="2400000"/>
    <n v="2400000"/>
    <x v="0"/>
    <x v="1"/>
    <s v="BR3-5, BR-7"/>
    <s v="62-304.520 (10), F.A.C."/>
    <n v="0.59"/>
    <n v="0.64"/>
    <s v="US Air Force"/>
    <n v="3.4119824991249999E-2"/>
    <n v="1439.31967360057"/>
    <n v="3.0389099414374101"/>
    <n v="0.41582266735696999"/>
    <n v="0.10368707536603"/>
    <n v="1.418779663761E-2"/>
    <n v="49.109335369721897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0.10368707536603"/>
    <n v="1.418779663761E-2"/>
    <n v="159.08206969064301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75.291952655748602"/>
    <n v="0.12902033230000001"/>
  </r>
  <r>
    <n v="820000"/>
    <n v="2400000"/>
    <n v="2400000"/>
    <x v="0"/>
    <x v="1"/>
    <s v="BR3-5, BR-7"/>
    <s v="62-304.520 (10), F.A.C."/>
    <n v="0.59"/>
    <n v="0.64"/>
    <s v="US Air Force"/>
    <n v="5.8103879200700002E-2"/>
    <n v="3928.3780722053002"/>
    <n v="9.1631233280535298"/>
    <n v="1.22626723272994"/>
    <n v="0.53241301095434002"/>
    <n v="7.1250883158310005E-2"/>
    <n v="228.254004962099"/>
    <n v="8140"/>
    <s v="Roads and Highways"/>
    <n v="8140"/>
    <s v="US Air Force                                  Brevard County"/>
    <s v="US Air Force"/>
    <m/>
    <m/>
    <m/>
    <n v="0"/>
    <n v="1"/>
    <n v="0.53241301095434002"/>
    <n v="7.1250883158310005E-2"/>
    <n v="228.2540049621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10.698215152982"/>
    <n v="0.18512084749999999"/>
  </r>
  <r>
    <n v="820000"/>
    <n v="2400000"/>
    <n v="2400000"/>
    <x v="0"/>
    <x v="1"/>
    <s v="BR3-5, BR-7"/>
    <s v="62-304.520 (10), F.A.C."/>
    <n v="0.59"/>
    <n v="0.64"/>
    <s v="FDOT District 5"/>
    <n v="6.8324448304700001E-3"/>
    <n v="3928.3780722053002"/>
    <n v="9.1631233280535298"/>
    <n v="1.22626723272994"/>
    <n v="6.2606534613760007E-2"/>
    <n v="8.3784032150399992E-3"/>
    <n v="26.8404264515904"/>
    <n v="8140"/>
    <s v="Roads and Highways"/>
    <n v="8140"/>
    <s v="FDOT District 5          US Air Force                                  Brevard County"/>
    <s v="FDOT District 5"/>
    <m/>
    <m/>
    <m/>
    <n v="0"/>
    <n v="1"/>
    <n v="6.2606534613760007E-2"/>
    <n v="8.3784032150399992E-3"/>
    <n v="26.840426451589199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76.400026720594099"/>
    <n v="2.1768391299999999E-2"/>
  </r>
  <r>
    <n v="820000"/>
    <n v="2400000"/>
    <n v="2400000"/>
    <x v="0"/>
    <x v="1"/>
    <s v="BR3-5, BR-7"/>
    <s v="62-304.520 (10), F.A.C."/>
    <n v="0.59"/>
    <n v="0.64"/>
    <s v="US Air Force"/>
    <n v="0.15220800060013001"/>
    <n v="3928.3780722053002"/>
    <n v="9.1631233280535298"/>
    <n v="1.22626723272994"/>
    <n v="1.3947006810154601"/>
    <n v="0.18664768369528001"/>
    <n v="597.93057197177404"/>
    <n v="1400"/>
    <s v="Commercial and Services"/>
    <n v="1400"/>
    <s v="US Air Force                                  Brevard County"/>
    <s v="US Air Force"/>
    <m/>
    <m/>
    <m/>
    <n v="0"/>
    <n v="1"/>
    <n v="1.3947006810154601"/>
    <n v="0.18664768369528001"/>
    <n v="597.93057197177404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25.595127900196"/>
    <n v="0.4849396366"/>
  </r>
  <r>
    <n v="820000"/>
    <n v="2400000"/>
    <n v="2400000"/>
    <x v="0"/>
    <x v="1"/>
    <s v="BR3-5, BR-7"/>
    <s v="62-304.520 (10), F.A.C."/>
    <n v="0.59"/>
    <n v="0.64"/>
    <s v="US Air Force"/>
    <n v="1.341206985298E-2"/>
    <n v="3751.4668959984201"/>
    <n v="7.7828190288614802"/>
    <n v="1.0909596467137901"/>
    <n v="0.10438371246821999"/>
    <n v="1.4632026988510001E-2"/>
    <n v="50.314936060287899"/>
    <n v="8140"/>
    <s v="Roads and Highways"/>
    <n v="8140"/>
    <s v="US Air Force                                  Brevard County"/>
    <s v="US Air Force"/>
    <m/>
    <m/>
    <m/>
    <n v="0"/>
    <n v="1"/>
    <n v="0.10438371246821999"/>
    <n v="1.4632026988510001E-2"/>
    <n v="63.557968961896599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03.638138554866"/>
    <n v="5.1547420099999998E-2"/>
  </r>
  <r>
    <n v="820000"/>
    <n v="2400000"/>
    <n v="2400000"/>
    <x v="0"/>
    <x v="1"/>
    <s v="BR3-5, BR-7"/>
    <s v="62-304.520 (10), F.A.C."/>
    <n v="0.59"/>
    <n v="0.64"/>
    <s v="FDOT District 5"/>
    <n v="3.3922514029000001E-4"/>
    <n v="3751.4668959984201"/>
    <n v="7.7828190288614802"/>
    <n v="1.0909596467137901"/>
    <n v="2.6401278769600002E-3"/>
    <n v="3.7008093920999998E-4"/>
    <n v="1.2725918841108601"/>
    <n v="8140"/>
    <s v="Roads and Highways"/>
    <n v="8140"/>
    <s v="FDOT District 5          US Air Force                                  Brevard County"/>
    <s v="FDOT District 5"/>
    <m/>
    <m/>
    <m/>
    <n v="0"/>
    <n v="1"/>
    <n v="2.6401278769600002E-3"/>
    <n v="3.7008093920999998E-4"/>
    <n v="13.714548431296199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24.867224839217702"/>
    <n v="1.11229103E-2"/>
  </r>
  <r>
    <n v="820000"/>
    <n v="2400000"/>
    <n v="2400000"/>
    <x v="0"/>
    <x v="1"/>
    <s v="BR3-5, BR-7"/>
    <s v="62-304.520 (10), F.A.C."/>
    <n v="0.59"/>
    <n v="0.64"/>
    <s v="Natural Lands"/>
    <n v="9.6527245900280001E-2"/>
    <n v="3751.4668959984201"/>
    <n v="7.7828190288614802"/>
    <n v="1.0909596467137901"/>
    <n v="0.75125408619630996"/>
    <n v="0.10530733008562"/>
    <n v="362.11876755681101"/>
    <n v="3100"/>
    <s v="Herbaceous Dry Prairie"/>
    <n v="3100"/>
    <s v="US Air Force                                  Brevard County"/>
    <s v="US Air Force"/>
    <m/>
    <m/>
    <s v="Natural Lands"/>
    <n v="0"/>
    <n v="1"/>
    <n v="0.75125408619630996"/>
    <n v="0.10530733008562"/>
    <n v="362.11876755680998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16.34226346802301"/>
    <n v="0.29368918700000002"/>
  </r>
  <r>
    <n v="820000"/>
    <n v="2400000"/>
    <n v="2400000"/>
    <x v="0"/>
    <x v="1"/>
    <s v="BR3-5, BR-7"/>
    <s v="62-304.520 (10), F.A.C."/>
    <n v="0.59"/>
    <n v="0.64"/>
    <s v="Brevard County"/>
    <n v="8.7417230928199998E-3"/>
    <n v="3792.1534702223598"/>
    <n v="7.7791183187966197"/>
    <n v="1.0536668682286701"/>
    <n v="6.8002898249250002E-2"/>
    <n v="9.2108639941399992E-3"/>
    <n v="33.149955562186797"/>
    <n v="8140"/>
    <s v="Roads and Highways"/>
    <n v="8140"/>
    <s v="Brevard County"/>
    <s v="Brevard County"/>
    <m/>
    <m/>
    <m/>
    <n v="0"/>
    <n v="1"/>
    <n v="6.8002898249250002E-2"/>
    <n v="9.2108639941399992E-3"/>
    <n v="60.769424589354301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02.41786586594699"/>
    <n v="4.9285826900000003E-2"/>
  </r>
  <r>
    <n v="820000"/>
    <n v="2400000"/>
    <n v="2400000"/>
    <x v="0"/>
    <x v="1"/>
    <s v="BR3-5, BR-7"/>
    <s v="62-304.520 (10), F.A.C."/>
    <n v="0.59"/>
    <n v="0.64"/>
    <s v="US Air Force"/>
    <n v="2.8387420624900002E-3"/>
    <n v="3792.1534702223598"/>
    <n v="7.7791183187966197"/>
    <n v="1.0536668682286701"/>
    <n v="2.2082910380690001E-2"/>
    <n v="2.9910884586899999E-3"/>
    <n v="10.7649455633566"/>
    <n v="8140"/>
    <s v="Roads and Highways"/>
    <n v="8140"/>
    <s v="US Air Force                                  Brevard County"/>
    <s v="US Air Force"/>
    <m/>
    <m/>
    <m/>
    <n v="0"/>
    <n v="1"/>
    <n v="2.2082910380690001E-2"/>
    <n v="2.9910884586899999E-3"/>
    <n v="10.764945563357699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73.718259475075996"/>
    <n v="8.7306938999999993E-3"/>
  </r>
  <r>
    <n v="820000"/>
    <n v="2400000"/>
    <n v="2400000"/>
    <x v="0"/>
    <x v="1"/>
    <s v="BR3-5, BR-7"/>
    <s v="62-304.520 (10), F.A.C."/>
    <n v="0.59"/>
    <n v="0.64"/>
    <s v="Brevard County"/>
    <n v="6.5445361065000001E-4"/>
    <n v="3792.1534702223598"/>
    <n v="7.7791183187966197"/>
    <n v="1.0536668682286701"/>
    <n v="5.0910720714700004E-3"/>
    <n v="6.8957608634000005E-4"/>
    <n v="2.4817885307562899"/>
    <n v="1860"/>
    <s v="Community Recreational Facilities"/>
    <n v="1860"/>
    <s v="Brevard County"/>
    <s v="Brevard County"/>
    <m/>
    <m/>
    <m/>
    <n v="0"/>
    <n v="1"/>
    <n v="5.0910720714700004E-3"/>
    <n v="6.8957608634000005E-4"/>
    <n v="2.4817885307574201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28.588953149540099"/>
    <n v="2.0128049999999999E-3"/>
  </r>
  <r>
    <n v="820000"/>
    <n v="2400000"/>
    <n v="2400000"/>
    <x v="0"/>
    <x v="1"/>
    <s v="BR3-5, BR-7"/>
    <s v="62-304.520 (10), F.A.C."/>
    <n v="0.59"/>
    <n v="0.64"/>
    <s v="US Air Force"/>
    <n v="0.23401435190917999"/>
    <n v="3792.1534702223598"/>
    <n v="7.7791183187966197"/>
    <n v="1.0536668682286701"/>
    <n v="1.8204253317980701"/>
    <n v="0.24657316929671"/>
    <n v="887.41833667426101"/>
    <n v="1860"/>
    <s v="Community Recreational Facilities"/>
    <n v="1860"/>
    <s v="US Air Force                                  Brevard County"/>
    <s v="US Air Force"/>
    <m/>
    <m/>
    <m/>
    <n v="0"/>
    <n v="1"/>
    <n v="1.8204253317980701"/>
    <n v="0.24657316929671"/>
    <n v="887.41833667426101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38.54626872661001"/>
    <n v="0.71972290080000001"/>
  </r>
  <r>
    <n v="820000"/>
    <n v="2400000"/>
    <n v="2400000"/>
    <x v="0"/>
    <x v="1"/>
    <s v="BR3-5, BR-7"/>
    <s v="62-304.520 (10), F.A.C."/>
    <n v="0.59"/>
    <n v="0.64"/>
    <s v="US Air Force"/>
    <n v="4.0006977947519999E-2"/>
    <n v="3695.5213665784399"/>
    <n v="9.3931150500106195"/>
    <n v="1.55333739034508"/>
    <n v="0.37579014666430999"/>
    <n v="6.214433472059E-2"/>
    <n v="147.8466418173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0.37579014666430999"/>
    <n v="6.214433472059E-2"/>
    <n v="944.70802247344295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92.232859466539793"/>
    <n v="0.7661865551"/>
  </r>
  <r>
    <n v="820000"/>
    <n v="2400000"/>
    <n v="2400000"/>
    <x v="0"/>
    <x v="1"/>
    <s v="BR3-5, BR-7"/>
    <s v="62-304.520 (10), F.A.C."/>
    <n v="0.59"/>
    <n v="0.64"/>
    <s v="US Air Force"/>
    <n v="1.142577973812E-2"/>
    <n v="3695.5213665784399"/>
    <n v="9.3931150500106195"/>
    <n v="1.55333739034508"/>
    <n v="0.1073236636163"/>
    <n v="1.7748090881080002E-2"/>
    <n v="42.224213152067399"/>
    <n v="1300"/>
    <s v="Residential, High Density"/>
    <n v="1300"/>
    <s v="US Air Force                                  Brevard County"/>
    <s v="US Air Force"/>
    <m/>
    <m/>
    <m/>
    <n v="0"/>
    <n v="1"/>
    <n v="0.1073236636163"/>
    <n v="1.7748090881080002E-2"/>
    <n v="854.08672281749898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27.612249759694699"/>
    <n v="0.69268996169999997"/>
  </r>
  <r>
    <n v="820000"/>
    <n v="2400000"/>
    <n v="2400000"/>
    <x v="0"/>
    <x v="1"/>
    <s v="BR3-5, BR-7"/>
    <s v="62-304.520 (10), F.A.C."/>
    <n v="0.59"/>
    <n v="0.64"/>
    <s v="US Air Force"/>
    <n v="0.49968300692100998"/>
    <n v="3830.2814141179401"/>
    <n v="7.7839994905737697"/>
    <n v="1.1208244702850101"/>
    <n v="3.8895322713215701"/>
    <n v="0.56005694154267005"/>
    <n v="1913.9265343601401"/>
    <n v="1550"/>
    <s v="Other Light Industrial"/>
    <n v="1550"/>
    <s v="US Air Force                                  Brevard County"/>
    <s v="US Air Force"/>
    <m/>
    <m/>
    <m/>
    <n v="0"/>
    <n v="1"/>
    <n v="3.8895322713215701"/>
    <n v="0.56005694154267005"/>
    <n v="2366.2078747292198"/>
    <m/>
    <n v="-1"/>
    <n v="-1"/>
    <n v="-1"/>
    <n v="-1"/>
    <n v="0"/>
    <m/>
    <m/>
    <s v="Banana River B"/>
    <n v="-1"/>
    <m/>
    <m/>
    <n v="642"/>
    <x v="8"/>
    <s v="industrial and institutional"/>
    <x v="0"/>
    <m/>
    <n v="241.617136792358"/>
    <n v="1.9190655917999999"/>
  </r>
  <r>
    <n v="820000"/>
    <n v="2400000"/>
    <n v="2400000"/>
    <x v="0"/>
    <x v="1"/>
    <s v="BR3-5, BR-7"/>
    <s v="62-304.520 (10), F.A.C."/>
    <n v="0.59"/>
    <n v="0.64"/>
    <s v="Natural Lands"/>
    <n v="0.16777922194316999"/>
    <n v="3531.32046150218"/>
    <n v="7.1139674041718104"/>
    <n v="0.96881712627828998"/>
    <n v="1.19357591600102"/>
    <n v="0.16254738365218999"/>
    <n v="592.48219946283598"/>
    <n v="3100"/>
    <s v="Herbaceous Dry Prairie"/>
    <n v="3100"/>
    <s v="US Air Force                                  Brevard County"/>
    <s v="US Air Force"/>
    <m/>
    <m/>
    <s v="Natural Lands"/>
    <n v="0"/>
    <n v="1"/>
    <n v="1.19357591600102"/>
    <n v="0.16254738365218999"/>
    <n v="592.48219946283598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04.06779024433"/>
    <n v="0.48052084299999998"/>
  </r>
  <r>
    <n v="820000"/>
    <n v="2400000"/>
    <n v="2400000"/>
    <x v="0"/>
    <x v="1"/>
    <s v="BR3-5, BR-7"/>
    <s v="62-304.520 (10), F.A.C."/>
    <n v="0.59"/>
    <n v="0.64"/>
    <s v="Brevard County"/>
    <n v="4.4239076515400003E-3"/>
    <n v="3531.32046150218"/>
    <n v="7.1139674041718104"/>
    <n v="0.96881712627828998"/>
    <n v="3.1471534832170002E-2"/>
    <n v="4.28595749789E-3"/>
    <n v="15.6222356097075"/>
    <n v="8140"/>
    <s v="Roads and Highways"/>
    <n v="8140"/>
    <s v="Brevard County"/>
    <s v="Brevard County"/>
    <m/>
    <m/>
    <m/>
    <n v="0"/>
    <n v="1"/>
    <n v="3.1471534832170002E-2"/>
    <n v="4.28595749789E-3"/>
    <n v="46.460273084924502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02.42897534266901"/>
    <n v="3.7680675699999999E-2"/>
  </r>
  <r>
    <n v="820000"/>
    <n v="2400000"/>
    <n v="2400000"/>
    <x v="0"/>
    <x v="1"/>
    <s v="BR3-5, BR-7"/>
    <s v="62-304.520 (10), F.A.C."/>
    <n v="0.59"/>
    <n v="0.64"/>
    <s v="US Air Force"/>
    <n v="8.7560577734100004E-3"/>
    <n v="3531.32046150218"/>
    <n v="7.1139674041718104"/>
    <n v="0.96881712627828998"/>
    <n v="6.22903095891E-2"/>
    <n v="8.4830187295599994E-3"/>
    <n v="30.9204459773485"/>
    <n v="8140"/>
    <s v="Roads and Highways"/>
    <n v="8140"/>
    <s v="US Air Force                                  Brevard County"/>
    <s v="US Air Force"/>
    <m/>
    <m/>
    <m/>
    <n v="0"/>
    <n v="1"/>
    <n v="6.22903095891E-2"/>
    <n v="8.4830187295599994E-3"/>
    <n v="30.920445977347601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02.918276963572"/>
    <n v="2.5077409599999999E-2"/>
  </r>
  <r>
    <n v="820000"/>
    <n v="2400000"/>
    <n v="2400000"/>
    <x v="0"/>
    <x v="1"/>
    <s v="BR3-5, BR-7"/>
    <s v="62-304.520 (10), F.A.C."/>
    <n v="0.59"/>
    <n v="0.64"/>
    <s v="US Air Force"/>
    <n v="4.0969481761799998E-3"/>
    <n v="3531.32046150218"/>
    <n v="7.1139674041718104"/>
    <n v="0.96881712627828998"/>
    <n v="2.9145555781939999E-2"/>
    <n v="3.9691935585599997E-3"/>
    <n v="14.467636924269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2.9145555781939999E-2"/>
    <n v="3.9691935585599997E-3"/>
    <n v="14.4676369242676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22.2406231800645"/>
    <n v="1.17336877E-2"/>
  </r>
  <r>
    <n v="820000"/>
    <n v="2400000"/>
    <n v="2400000"/>
    <x v="0"/>
    <x v="1"/>
    <s v="BR3-5, BR-7"/>
    <s v="62-304.520 (10), F.A.C."/>
    <n v="0.59"/>
    <n v="0.64"/>
    <s v="US Air Force"/>
    <n v="0.16622733528603001"/>
    <n v="3531.32046150218"/>
    <n v="7.1139674041718104"/>
    <n v="0.96881712627828998"/>
    <n v="1.1825358449071599"/>
    <n v="0.16104388928071001"/>
    <n v="587.00199035654498"/>
    <n v="1860"/>
    <s v="Community Recreational Facilities"/>
    <n v="1860"/>
    <s v="US Air Force                                  Brevard County"/>
    <s v="US Air Force"/>
    <m/>
    <m/>
    <m/>
    <n v="0"/>
    <n v="1"/>
    <n v="1.1825358449071599"/>
    <n v="0.16104388928071001"/>
    <n v="587.00199035654498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04.06599767599999"/>
    <n v="0.47607622900000002"/>
  </r>
  <r>
    <n v="820000"/>
    <n v="2400000"/>
    <n v="2400000"/>
    <x v="0"/>
    <x v="1"/>
    <s v="BR3-5, BR-7"/>
    <s v="62-304.520 (10), F.A.C."/>
    <n v="0.59"/>
    <n v="0.64"/>
    <s v="US Air Force"/>
    <n v="0.61776345375996"/>
    <n v="3820.2719646914202"/>
    <n v="7.9704479526994501"/>
    <n v="1.1194932511195099"/>
    <n v="4.9238514552736703"/>
    <n v="0.69158201727255997"/>
    <n v="2360.02440321015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9238514552736703"/>
    <n v="0.69158201727255997"/>
    <n v="2360.02440321015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200.00000001490099"/>
    <n v="1.9140506108999999"/>
  </r>
  <r>
    <n v="820000"/>
    <n v="2400000"/>
    <n v="2400000"/>
    <x v="0"/>
    <x v="1"/>
    <s v="BR3-5, BR-7"/>
    <s v="62-304.520 (10), F.A.C."/>
    <n v="0.59"/>
    <n v="0.64"/>
    <s v="US Air Force"/>
    <n v="0.10282612449068999"/>
    <n v="3814.2230089915502"/>
    <n v="7.7211884734118899"/>
    <n v="1.0650800457838401"/>
    <n v="0.79393988718319997"/>
    <n v="0.10951805338032"/>
    <n v="392.201769957853"/>
    <n v="1550"/>
    <s v="Other Light Industrial"/>
    <n v="1550"/>
    <s v="US Air Force                                  Brevard County"/>
    <s v="US Air Force"/>
    <m/>
    <m/>
    <m/>
    <n v="0"/>
    <n v="1"/>
    <n v="0.79393988718319997"/>
    <n v="0.10951805338032"/>
    <n v="713.80398979531105"/>
    <m/>
    <n v="-1"/>
    <n v="-1"/>
    <n v="-1"/>
    <n v="-1"/>
    <n v="0"/>
    <m/>
    <m/>
    <s v="Banana River B"/>
    <n v="-1"/>
    <m/>
    <m/>
    <n v="642"/>
    <x v="8"/>
    <s v="industrial and institutional"/>
    <x v="0"/>
    <m/>
    <n v="83.052809761765801"/>
    <n v="0.57891645560000005"/>
  </r>
  <r>
    <n v="820000"/>
    <n v="2400000"/>
    <n v="2400000"/>
    <x v="0"/>
    <x v="1"/>
    <s v="BR3-5, BR-7"/>
    <s v="62-304.520 (10), F.A.C."/>
    <n v="0.59"/>
    <n v="0.64"/>
    <s v="US Air Force"/>
    <n v="0.18276191565877001"/>
    <n v="3813.8599435563501"/>
    <n v="7.9476382753698198"/>
    <n v="1.0954942477968601"/>
    <n v="1.45252559616955"/>
    <n v="0.20021462732051001"/>
    <n v="697.02834933860697"/>
    <n v="1550"/>
    <s v="Other Light Industrial"/>
    <n v="1550"/>
    <s v="US Air Force                                  Brevard County"/>
    <s v="US Air Force"/>
    <m/>
    <m/>
    <m/>
    <n v="0"/>
    <n v="1"/>
    <n v="1.45252559616955"/>
    <n v="0.20021462732051001"/>
    <n v="1091.4767673236299"/>
    <m/>
    <n v="-1"/>
    <n v="-1"/>
    <n v="-1"/>
    <n v="-1"/>
    <n v="0"/>
    <m/>
    <m/>
    <s v="Banana River B"/>
    <n v="-1"/>
    <m/>
    <m/>
    <n v="642"/>
    <x v="8"/>
    <s v="industrial and institutional"/>
    <x v="0"/>
    <m/>
    <n v="210.12241591229099"/>
    <n v="0.88522041149999997"/>
  </r>
  <r>
    <n v="820000"/>
    <n v="2400000"/>
    <n v="2400000"/>
    <x v="0"/>
    <x v="1"/>
    <s v="BR3-5, BR-7"/>
    <s v="62-304.520 (10), F.A.C."/>
    <n v="0.59"/>
    <n v="0.64"/>
    <s v="US Air Force"/>
    <n v="6.3160821012319998E-2"/>
    <n v="3813.8162723078999"/>
    <n v="7.90604769550571"/>
    <n v="1.10599930479674"/>
    <n v="0.49935246341071998"/>
    <n v="6.9855824130020006E-2"/>
    <n v="240.88376694912401"/>
    <n v="1860"/>
    <s v="Community Recreational Facilities"/>
    <n v="1860"/>
    <s v="US Air Force                                  Brevard County"/>
    <s v="US Air Force"/>
    <m/>
    <m/>
    <m/>
    <n v="0"/>
    <n v="1"/>
    <n v="0.49935246341071998"/>
    <n v="6.9855824130020006E-2"/>
    <n v="361.08897735923398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08.258544901241"/>
    <n v="0.29285399620000002"/>
  </r>
  <r>
    <n v="820000"/>
    <n v="2400000"/>
    <n v="2400000"/>
    <x v="0"/>
    <x v="1"/>
    <s v="BR3-5, BR-7"/>
    <s v="62-304.520 (10), F.A.C."/>
    <n v="0.59"/>
    <n v="0.64"/>
    <s v="US Air Force"/>
    <n v="0.52308427897410004"/>
    <n v="3813.8162723078999"/>
    <n v="7.90604769550571"/>
    <n v="1.10599930479674"/>
    <n v="4.1355292583384902"/>
    <n v="0.57853084889546003"/>
    <n v="1994.94733493988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1355292583384902"/>
    <n v="0.57853084889546003"/>
    <n v="1994.94733493988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86.20523739624599"/>
    <n v="1.6179621531999999"/>
  </r>
  <r>
    <n v="820000"/>
    <n v="2400000"/>
    <n v="2400000"/>
    <x v="0"/>
    <x v="1"/>
    <s v="BR3-5, BR-7"/>
    <s v="62-304.520 (10), F.A.C."/>
    <n v="0.59"/>
    <n v="0.64"/>
    <s v="US Air Force"/>
    <n v="0.61647793275055995"/>
    <n v="3815.2076565761099"/>
    <n v="7.9602140901610898"/>
    <n v="1.1180693300989799"/>
    <n v="4.9072963265544303"/>
    <n v="0.68926506929122999"/>
    <n v="2351.9913291401699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9072963265544303"/>
    <n v="0.68926506929122999"/>
    <n v="2356.8958576843102"/>
    <m/>
    <n v="-1"/>
    <n v="-1"/>
    <n v="-1"/>
    <n v="-1"/>
    <n v="0"/>
    <m/>
    <m/>
    <s v="Banana River B"/>
    <n v="-1"/>
    <m/>
    <m/>
    <n v="644"/>
    <x v="8"/>
    <s v="44% dry prairie, 56% residential"/>
    <x v="0"/>
    <m/>
    <n v="198.398198048647"/>
    <n v="1.9115132666000001"/>
  </r>
  <r>
    <n v="820000"/>
    <n v="2400000"/>
    <n v="2400000"/>
    <x v="0"/>
    <x v="1"/>
    <s v="BR3-5, BR-7"/>
    <s v="62-304.520 (10), F.A.C."/>
    <n v="0.59"/>
    <n v="0.64"/>
    <s v="US Air Force"/>
    <n v="0.61776345366790997"/>
    <n v="3820.2719641221602"/>
    <n v="7.9704479515117601"/>
    <n v="1.11949325095269"/>
    <n v="4.9238514538062503"/>
    <n v="0.69158201706644995"/>
    <n v="2360.0244025068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9238514538062503"/>
    <n v="0.69158201706644995"/>
    <n v="2360.0244025068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200"/>
    <n v="1.9140506102999999"/>
  </r>
  <r>
    <n v="820000"/>
    <n v="2400000"/>
    <n v="2400000"/>
    <x v="0"/>
    <x v="1"/>
    <s v="BR3-5, BR-7"/>
    <s v="62-304.520 (10), F.A.C."/>
    <n v="0.59"/>
    <n v="0.64"/>
    <s v="US Air Force"/>
    <n v="0.61776345362188001"/>
    <n v="3820.7102488297201"/>
    <n v="7.9713485303170302"/>
    <n v="1.1196191803905899"/>
    <n v="4.9244077981123899"/>
    <n v="0.69165981161940004"/>
    <n v="2360.2951586055801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9244077981123899"/>
    <n v="0.69165981161940004"/>
    <n v="2360.2951586055801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99.99999999254899"/>
    <n v="1.9142702015999999"/>
  </r>
  <r>
    <n v="820000"/>
    <n v="2400000"/>
    <n v="2400000"/>
    <x v="0"/>
    <x v="1"/>
    <s v="BR3-5, BR-7"/>
    <s v="62-304.520 (10), F.A.C."/>
    <n v="0.59"/>
    <n v="0.64"/>
    <s v="US Air Force"/>
    <n v="6.4433627872009999E-2"/>
    <n v="3556.4449997863899"/>
    <n v="7.1072821928745"/>
    <n v="1.00300679091862"/>
    <n v="0.45794797599703002"/>
    <n v="6.4627366319150004E-2"/>
    <n v="229.15465366350699"/>
    <n v="1550"/>
    <s v="Other Light Industrial"/>
    <n v="1550"/>
    <s v="US Air Force                                  Brevard County"/>
    <s v="US Air Force"/>
    <m/>
    <m/>
    <m/>
    <n v="0"/>
    <n v="1"/>
    <n v="0.45794797599703002"/>
    <n v="6.4627366319150004E-2"/>
    <n v="2011.1731601588201"/>
    <m/>
    <n v="-1"/>
    <n v="-1"/>
    <n v="-1"/>
    <n v="-1"/>
    <n v="0"/>
    <m/>
    <m/>
    <s v="Banana River B"/>
    <n v="-1"/>
    <m/>
    <m/>
    <n v="642"/>
    <x v="8"/>
    <s v="industrial and institutional"/>
    <x v="0"/>
    <m/>
    <n v="108.32898539654499"/>
    <n v="1.6311217844000001"/>
  </r>
  <r>
    <n v="820000"/>
    <n v="2400000"/>
    <n v="2400000"/>
    <x v="0"/>
    <x v="1"/>
    <s v="BR3-5, BR-7"/>
    <s v="62-304.520 (10), F.A.C."/>
    <n v="0.59"/>
    <n v="0.64"/>
    <s v="US Air Force"/>
    <n v="0.51598613478434996"/>
    <n v="3797.9493390729999"/>
    <n v="7.9144444505310299"/>
    <n v="1.1111571967006699"/>
    <n v="4.0837436009949899"/>
    <n v="0.57334170706340004"/>
    <n v="1959.68919957507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0837436009949899"/>
    <n v="0.57334170706340004"/>
    <n v="2289.4418101060501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99.91997636257599"/>
    <n v="1.8568060098000001"/>
  </r>
  <r>
    <n v="820000"/>
    <n v="2400000"/>
    <n v="2400000"/>
    <x v="0"/>
    <x v="1"/>
    <s v="BR3-5, BR-7"/>
    <s v="62-304.520 (10), F.A.C."/>
    <n v="0.59"/>
    <n v="0.64"/>
    <s v="US Air Force"/>
    <n v="8.6823857062119994E-2"/>
    <n v="3797.9493390729999"/>
    <n v="7.9144444505310299"/>
    <n v="1.1111571967006699"/>
    <n v="0.68716259369902"/>
    <n v="9.6474953619879997E-2"/>
    <n v="329.75261054485901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0.68716259369902"/>
    <n v="9.6474953619879997E-2"/>
    <n v="2289.4418101060501"/>
    <m/>
    <n v="-1"/>
    <n v="-1"/>
    <n v="-1"/>
    <n v="-1"/>
    <n v="0"/>
    <m/>
    <m/>
    <s v="Banana River B"/>
    <n v="-1"/>
    <m/>
    <m/>
    <n v="644"/>
    <x v="8"/>
    <s v="44% dry prairie, 56% residential"/>
    <x v="0"/>
    <m/>
    <n v="85.442292400139905"/>
    <n v="1.8568060098000001"/>
  </r>
  <r>
    <n v="820000"/>
    <n v="2400000"/>
    <n v="2400000"/>
    <x v="0"/>
    <x v="1"/>
    <s v="BR3-5, BR-7"/>
    <s v="62-304.520 (10), F.A.C."/>
    <n v="0.59"/>
    <n v="0.64"/>
    <s v="Natural Lands"/>
    <n v="6.5146369321399996E-3"/>
    <n v="3797.9493390729999"/>
    <n v="7.9144444505310299"/>
    <n v="1.1111571967006699"/>
    <n v="5.15597321148E-2"/>
    <n v="7.2387857110399996E-3"/>
    <n v="24.742261030725501"/>
    <n v="3100"/>
    <s v="Herbaceous Dry Prairie"/>
    <n v="3100"/>
    <s v="US Air Force                                  Brevard County"/>
    <s v="US Air Force"/>
    <m/>
    <m/>
    <s v="Natural Lands"/>
    <n v="0"/>
    <n v="1"/>
    <n v="5.15597321148E-2"/>
    <n v="7.2387857110399996E-3"/>
    <n v="56.792490717670802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23.666710548980699"/>
    <n v="4.6060414199999997E-2"/>
  </r>
  <r>
    <n v="820000"/>
    <n v="2400000"/>
    <n v="2400000"/>
    <x v="0"/>
    <x v="1"/>
    <s v="BR3-5, BR-7"/>
    <s v="62-304.520 (10), F.A.C."/>
    <n v="0.59"/>
    <n v="0.64"/>
    <s v="Natural Lands"/>
    <n v="8.4388249583299997E-3"/>
    <n v="3797.9493390729999"/>
    <n v="7.9144444505310299"/>
    <n v="1.1111571967006699"/>
    <n v="6.6788611360500003E-2"/>
    <n v="9.3768610841499997E-3"/>
    <n v="32.050229673064997"/>
    <n v="3100"/>
    <s v="Herbaceous Dry Prairie"/>
    <n v="3100"/>
    <s v="US Air Force                                  Brevard County"/>
    <s v="US Air Force"/>
    <m/>
    <m/>
    <s v="Natural Lands"/>
    <n v="0"/>
    <n v="1"/>
    <n v="6.6788611360500003E-2"/>
    <n v="9.3768610841499997E-3"/>
    <n v="56.792490717670802"/>
    <m/>
    <n v="-1"/>
    <n v="-1"/>
    <n v="-1"/>
    <n v="-1"/>
    <n v="0"/>
    <m/>
    <m/>
    <s v="Banana River B"/>
    <n v="-1"/>
    <m/>
    <m/>
    <n v="644"/>
    <x v="8"/>
    <s v="44% dry prairie, 56% residential"/>
    <x v="0"/>
    <m/>
    <n v="30.587034251373801"/>
    <n v="4.6060414199999997E-2"/>
  </r>
  <r>
    <n v="820000"/>
    <n v="2400000"/>
    <n v="2400000"/>
    <x v="0"/>
    <x v="1"/>
    <s v="BR3-5, BR-7"/>
    <s v="62-304.520 (10), F.A.C."/>
    <n v="0.59"/>
    <n v="0.64"/>
    <s v="US Air Force"/>
    <n v="0.60123521982316996"/>
    <n v="3818.2278322010902"/>
    <n v="7.95733960735914"/>
    <n v="1.1168774217417801"/>
    <n v="4.7842328280382196"/>
    <n v="0.67150604217646004"/>
    <n v="2295.6530500283802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7842328280382196"/>
    <n v="0.67150604217646004"/>
    <n v="2295.6530500283802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204.11651324141701"/>
    <n v="1.8618435118000001"/>
  </r>
  <r>
    <n v="820000"/>
    <n v="2400000"/>
    <n v="2400000"/>
    <x v="0"/>
    <x v="1"/>
    <s v="BR3-5, BR-7"/>
    <s v="62-304.520 (10), F.A.C."/>
    <n v="0.59"/>
    <n v="0.64"/>
    <s v="US Air Force"/>
    <n v="1.652823384474E-2"/>
    <n v="3818.2278322010902"/>
    <n v="7.95733960735914"/>
    <n v="1.1168774217417801"/>
    <n v="0.13152076981244001"/>
    <n v="1.846001120245E-2"/>
    <n v="63.108562483114298"/>
    <n v="1860"/>
    <s v="Community Recreational Facilities"/>
    <n v="1860"/>
    <s v="US Air Force                                  Brevard County"/>
    <s v="US Air Force"/>
    <m/>
    <m/>
    <m/>
    <n v="0"/>
    <n v="1"/>
    <n v="0.13152076981244001"/>
    <n v="1.846001120245E-2"/>
    <n v="63.108562483112401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39.910616204477201"/>
    <n v="5.1182937900000003E-2"/>
  </r>
  <r>
    <n v="820000"/>
    <n v="2400000"/>
    <n v="2400000"/>
    <x v="0"/>
    <x v="1"/>
    <s v="BR3-5, BR-7"/>
    <s v="62-304.520 (10), F.A.C."/>
    <n v="0.59"/>
    <n v="0.64"/>
    <s v="US Air Force"/>
    <n v="0.61776345348380002"/>
    <n v="3821.0024363802099"/>
    <n v="7.9719489117322802"/>
    <n v="1.11970313273358"/>
    <n v="4.9247786907081901"/>
    <n v="0.69171167415413004"/>
    <n v="2360.4756608682701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9247786907081901"/>
    <n v="0.69171167415413004"/>
    <n v="2360.4756608682701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99.999999970197"/>
    <n v="1.9144165944"/>
  </r>
  <r>
    <n v="820000"/>
    <n v="2400000"/>
    <n v="2400000"/>
    <x v="0"/>
    <x v="1"/>
    <s v="BR3-5, BR-7"/>
    <s v="62-304.520 (10), F.A.C."/>
    <n v="0.59"/>
    <n v="0.64"/>
    <s v="US Air Force"/>
    <n v="0.61776345373694996"/>
    <n v="3819.25692675344"/>
    <n v="7.9683369884275397"/>
    <n v="1.11919702926197"/>
    <n v="4.9225473785109104"/>
    <n v="0.69139902220900995"/>
    <n v="2359.3973497799898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9225473785109104"/>
    <n v="0.69139902220900995"/>
    <n v="2359.3973497799898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200.00000001117499"/>
    <n v="1.9135420516999999"/>
  </r>
  <r>
    <n v="820000"/>
    <n v="2400000"/>
    <n v="2400000"/>
    <x v="0"/>
    <x v="1"/>
    <s v="BR3-5, BR-7"/>
    <s v="62-304.520 (10), F.A.C."/>
    <n v="0.59"/>
    <n v="0.64"/>
    <s v="US Air Force"/>
    <n v="0.53476774397134996"/>
    <n v="3828.2971128654799"/>
    <n v="7.8248944184812803"/>
    <n v="1.1337409305662201"/>
    <n v="4.1845011349852497"/>
    <n v="0.60628807968688003"/>
    <n v="2047.2498102991101"/>
    <n v="1550"/>
    <s v="Other Light Industrial"/>
    <n v="1550"/>
    <s v="US Air Force                                  Brevard County"/>
    <s v="US Air Force"/>
    <m/>
    <m/>
    <m/>
    <n v="0"/>
    <n v="1"/>
    <n v="4.1845011349852497"/>
    <n v="0.60628807968688003"/>
    <n v="2364.9820464630898"/>
    <m/>
    <n v="-1"/>
    <n v="-1"/>
    <n v="-1"/>
    <n v="-1"/>
    <n v="0"/>
    <m/>
    <m/>
    <s v="Banana River B"/>
    <n v="-1"/>
    <m/>
    <m/>
    <n v="642"/>
    <x v="8"/>
    <s v="industrial and institutional"/>
    <x v="0"/>
    <m/>
    <n v="202.517577781254"/>
    <n v="1.9180714082999999"/>
  </r>
  <r>
    <n v="820000"/>
    <n v="2400000"/>
    <n v="2400000"/>
    <x v="0"/>
    <x v="1"/>
    <s v="BR3-5, BR-7"/>
    <s v="62-304.520 (10), F.A.C."/>
    <n v="0.59"/>
    <n v="0.64"/>
    <s v="Natural Lands"/>
    <n v="0.26789487540999002"/>
    <n v="3401.7364208742501"/>
    <n v="7.8892015986178299"/>
    <n v="1.2797807516787001"/>
    <n v="2.1134766793460198"/>
    <n v="0.34284670502307002"/>
    <n v="911.30775464773797"/>
    <n v="3100"/>
    <s v="Herbaceous Dry Prairie"/>
    <n v="3100"/>
    <s v="US Air Force                                  Brevard County"/>
    <s v="US Air Force"/>
    <m/>
    <m/>
    <s v="Natural Lands"/>
    <n v="0"/>
    <n v="1"/>
    <n v="2.1134766793460198"/>
    <n v="0.34284670502307002"/>
    <n v="1390.36588109999"/>
    <m/>
    <n v="-1"/>
    <n v="-1"/>
    <n v="-1"/>
    <n v="-1"/>
    <n v="0"/>
    <m/>
    <m/>
    <s v="Banana River B"/>
    <n v="-1"/>
    <m/>
    <m/>
    <n v="644"/>
    <x v="8"/>
    <s v="44% dry prairie, 56% residential"/>
    <x v="0"/>
    <m/>
    <n v="131.63008107262701"/>
    <n v="1.1276284517999999"/>
  </r>
  <r>
    <n v="820000"/>
    <n v="2400000"/>
    <n v="2400000"/>
    <x v="0"/>
    <x v="1"/>
    <s v="BR3-5, BR-7"/>
    <s v="62-304.520 (10), F.A.C."/>
    <n v="0.59"/>
    <n v="0.64"/>
    <s v="US Air Force"/>
    <n v="1.8151668327999999E-4"/>
    <n v="3401.7364208742501"/>
    <n v="7.8892015986178299"/>
    <n v="1.2797807516787001"/>
    <n v="1.4320217079299999E-3"/>
    <n v="2.3230155737E-4"/>
    <n v="0.61747191252007005"/>
    <n v="1300"/>
    <s v="Residential, High Density"/>
    <n v="1300"/>
    <s v="US Air Force                                  Brevard County"/>
    <s v="US Air Force"/>
    <m/>
    <m/>
    <m/>
    <n v="0"/>
    <n v="1"/>
    <n v="1.4320217079299999E-3"/>
    <n v="2.3230155737E-4"/>
    <n v="117.68024738573401"/>
    <m/>
    <n v="-1"/>
    <n v="-1"/>
    <n v="-1"/>
    <n v="-1"/>
    <n v="0"/>
    <m/>
    <m/>
    <s v="Banana River B"/>
    <n v="-1"/>
    <m/>
    <m/>
    <n v="644"/>
    <x v="8"/>
    <s v="44% dry prairie, 56% residential"/>
    <x v="0"/>
    <m/>
    <n v="19.009382910824598"/>
    <n v="9.5442211999999998E-2"/>
  </r>
  <r>
    <n v="820000"/>
    <n v="2400000"/>
    <n v="2400000"/>
    <x v="0"/>
    <x v="1"/>
    <s v="BR3-5, BR-7"/>
    <s v="62-304.520 (10), F.A.C."/>
    <n v="0.59"/>
    <n v="0.64"/>
    <s v="US Air Force"/>
    <n v="0.61776345355284001"/>
    <n v="3816.6128716445301"/>
    <n v="7.9630492431429003"/>
    <n v="1.1184636203468199"/>
    <n v="4.9192808012553302"/>
    <n v="0.69094594877866999"/>
    <n v="2357.7639484613701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9192808012553302"/>
    <n v="0.69094594877866999"/>
    <n v="2357.7639484613701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99.99999998137301"/>
    <n v="1.9122173142000001"/>
  </r>
  <r>
    <n v="820000"/>
    <n v="2400000"/>
    <n v="2400000"/>
    <x v="0"/>
    <x v="1"/>
    <s v="BR3-5, BR-7"/>
    <s v="62-304.520 (10), F.A.C."/>
    <n v="0.59"/>
    <n v="0.64"/>
    <s v="US Air Force"/>
    <n v="5.7243092725999998E-4"/>
    <n v="3507.7886329880798"/>
    <n v="7.0682390832729798"/>
    <n v="0.96447791768562996"/>
    <n v="4.0460786525400002E-3"/>
    <n v="5.5209698874E-4"/>
    <n v="2.0079666998169601"/>
    <n v="8140"/>
    <s v="Roads and Highways"/>
    <n v="8140"/>
    <s v="US Air Force                                  Brevard County"/>
    <s v="US Air Force"/>
    <m/>
    <m/>
    <m/>
    <n v="0"/>
    <n v="1"/>
    <n v="4.0460786525400002E-3"/>
    <n v="5.5209698874E-4"/>
    <n v="510.05252156531998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6.443957646877401"/>
    <n v="0.41366790069999998"/>
  </r>
  <r>
    <n v="820000"/>
    <n v="2400000"/>
    <n v="2400000"/>
    <x v="0"/>
    <x v="1"/>
    <s v="BR3-5, BR-7"/>
    <s v="62-304.520 (10), F.A.C."/>
    <n v="0.59"/>
    <n v="0.64"/>
    <s v="US Air Force"/>
    <n v="1.6081752708650001E-2"/>
    <n v="3507.7886329880798"/>
    <n v="7.0682390832729798"/>
    <n v="0.96447791768562996"/>
    <n v="0.11366967302286"/>
    <n v="1.551049536518E-2"/>
    <n v="56.411389349952302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0.11366967302286"/>
    <n v="1.551049536518E-2"/>
    <n v="56.4113893499526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62.627061156671601"/>
    <n v="4.5751329600000001E-2"/>
  </r>
  <r>
    <n v="820000"/>
    <n v="2400000"/>
    <n v="2400000"/>
    <x v="0"/>
    <x v="1"/>
    <s v="BR3-5, BR-7"/>
    <s v="62-304.520 (10), F.A.C."/>
    <n v="0.59"/>
    <n v="0.64"/>
    <s v="Natural Lands"/>
    <n v="0.15710602501102"/>
    <n v="3507.7886329880798"/>
    <n v="7.0682390832729798"/>
    <n v="0.96447791768562996"/>
    <n v="1.1104629462006099"/>
    <n v="0.1515252918585"/>
    <n v="551.09472870762795"/>
    <n v="3100"/>
    <s v="Herbaceous Dry Prairie"/>
    <n v="3100"/>
    <s v="US Air Force                                  Brevard County"/>
    <s v="US Air Force"/>
    <m/>
    <m/>
    <s v="Natural Lands"/>
    <n v="0"/>
    <n v="1"/>
    <n v="1.1104629462006099"/>
    <n v="0.1515252918585"/>
    <n v="704.61206398637796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09.325914760845"/>
    <n v="0.57146152800000005"/>
  </r>
  <r>
    <n v="820000"/>
    <n v="2400000"/>
    <n v="2400000"/>
    <x v="0"/>
    <x v="1"/>
    <s v="BR3-5, BR-7"/>
    <s v="62-304.520 (10), F.A.C."/>
    <n v="0.59"/>
    <n v="0.64"/>
    <s v="US Air Force"/>
    <n v="7.995327365339E-2"/>
    <n v="3813.1440818763899"/>
    <n v="7.9363527475064002"/>
    <n v="1.1129818270507299"/>
    <n v="0.63453738303121998"/>
    <n v="8.8986540589429994E-2"/>
    <n v="304.87335225807499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0.63453738303121998"/>
    <n v="8.8986540589429994E-2"/>
    <n v="2215.49246527489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00.80050866398599"/>
    <n v="1.7968308720999999"/>
  </r>
  <r>
    <n v="820000"/>
    <n v="2400000"/>
    <n v="2400000"/>
    <x v="0"/>
    <x v="1"/>
    <s v="BR3-5, BR-7"/>
    <s v="62-304.520 (10), F.A.C."/>
    <n v="0.59"/>
    <n v="0.64"/>
    <s v="US Air Force"/>
    <n v="0.45922282405546999"/>
    <n v="3813.1440818763899"/>
    <n v="7.9363527475064002"/>
    <n v="1.1129818270507299"/>
    <n v="3.64455432141034"/>
    <n v="0.51110665774066"/>
    <n v="1751.08279380971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3.64455432141034"/>
    <n v="0.51110665774066"/>
    <n v="2215.49246527489"/>
    <m/>
    <n v="-1"/>
    <n v="-1"/>
    <n v="-1"/>
    <n v="-1"/>
    <n v="0"/>
    <m/>
    <m/>
    <s v="Banana River B"/>
    <n v="-1"/>
    <m/>
    <m/>
    <n v="644"/>
    <x v="8"/>
    <s v="44% dry prairie, 56% residential"/>
    <x v="0"/>
    <m/>
    <n v="171.33337816466201"/>
    <n v="1.7968308720999999"/>
  </r>
  <r>
    <n v="820000"/>
    <n v="2400000"/>
    <n v="2400000"/>
    <x v="0"/>
    <x v="1"/>
    <s v="BR3-5, BR-7"/>
    <s v="62-304.520 (10), F.A.C."/>
    <n v="0.59"/>
    <n v="0.64"/>
    <s v="US Air Force"/>
    <n v="1.1639923933750001E-2"/>
    <n v="408.390833909766"/>
    <n v="0.88682383013508004"/>
    <n v="0.11783272131721"/>
    <n v="1.032256192541E-2"/>
    <n v="1.3715639130400001E-3"/>
    <n v="4.7536382419528502"/>
    <n v="1860"/>
    <s v="Community Recreational Facilities"/>
    <n v="1860"/>
    <s v="US Air Force                                  Brevard County"/>
    <s v="US Air Force"/>
    <m/>
    <m/>
    <m/>
    <n v="0"/>
    <n v="1"/>
    <n v="1.032256192541E-2"/>
    <n v="1.3715639130400001E-3"/>
    <n v="39.962632142757698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41.526509598243599"/>
    <n v="3.2410893900000001E-2"/>
  </r>
  <r>
    <n v="820000"/>
    <n v="2400000"/>
    <n v="2400000"/>
    <x v="0"/>
    <x v="1"/>
    <s v="BR3-5, BR-7"/>
    <s v="62-304.520 (10), F.A.C."/>
    <n v="0.59"/>
    <n v="0.64"/>
    <s v="Natural Lands"/>
    <n v="3.7912570723939998E-2"/>
    <n v="3784.1629357504899"/>
    <n v="7.8699152100673802"/>
    <n v="1.10412933866636"/>
    <n v="0.29836871699313999"/>
    <n v="4.1860381640570002E-2"/>
    <n v="143.46734493257901"/>
    <n v="3100"/>
    <s v="Herbaceous Dry Prairie"/>
    <n v="3100"/>
    <s v="US Air Force                                  Brevard County"/>
    <s v="US Air Force"/>
    <m/>
    <m/>
    <s v="Natural Lands"/>
    <n v="0"/>
    <n v="1"/>
    <n v="0.29836871699313999"/>
    <n v="4.1860381640570002E-2"/>
    <n v="143.46734493257799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57.009181091856902"/>
    <n v="0.1163563219"/>
  </r>
  <r>
    <n v="820000"/>
    <n v="2400000"/>
    <n v="2400000"/>
    <x v="0"/>
    <x v="1"/>
    <s v="BR3-5, BR-7"/>
    <s v="62-304.520 (10), F.A.C."/>
    <n v="0.59"/>
    <n v="0.64"/>
    <s v="US Air Force"/>
    <n v="0.57985088294396003"/>
    <n v="3784.1629357504899"/>
    <n v="7.8699152100673802"/>
    <n v="1.10412933866636"/>
    <n v="4.5633772832517199"/>
    <n v="0.64023037191001997"/>
    <n v="2194.2502194987501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5633772832517199"/>
    <n v="0.64023037191001997"/>
    <n v="2194.2502194987501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214.12204997829701"/>
    <n v="1.7796027732999999"/>
  </r>
  <r>
    <n v="820000"/>
    <n v="2400000"/>
    <n v="2400000"/>
    <x v="0"/>
    <x v="1"/>
    <s v="BR3-5, BR-7"/>
    <s v="62-304.520 (10), F.A.C."/>
    <n v="0.59"/>
    <n v="0.64"/>
    <s v="US Air Force"/>
    <n v="3.9520083414020003E-2"/>
    <n v="1420.8001290536799"/>
    <n v="2.9244582847634102"/>
    <n v="0.41936556522530999"/>
    <n v="0.11557483535467999"/>
    <n v="1.6573362118669999E-2"/>
    <n v="56.150139614859199"/>
    <n v="1550"/>
    <s v="Other Light Industrial"/>
    <n v="1550"/>
    <s v="US Air Force                                  Brevard County"/>
    <s v="US Air Force"/>
    <m/>
    <m/>
    <m/>
    <n v="0"/>
    <n v="1"/>
    <n v="0.11557483535467999"/>
    <n v="1.6573362118669999E-2"/>
    <n v="328.31826676239501"/>
    <m/>
    <n v="-1"/>
    <n v="-1"/>
    <n v="-1"/>
    <n v="-1"/>
    <n v="0"/>
    <m/>
    <m/>
    <s v="Banana River B"/>
    <n v="-1"/>
    <m/>
    <m/>
    <n v="642"/>
    <x v="8"/>
    <s v="industrial and institutional"/>
    <x v="0"/>
    <m/>
    <n v="100.345572760978"/>
    <n v="0.26627596660000002"/>
  </r>
  <r>
    <n v="820000"/>
    <n v="2400000"/>
    <n v="2400000"/>
    <x v="0"/>
    <x v="1"/>
    <s v="BR3-5, BR-7"/>
    <s v="62-304.520 (10), F.A.C."/>
    <n v="0.59"/>
    <n v="0.64"/>
    <s v="US Air Force"/>
    <n v="0.61734216575652001"/>
    <n v="3802.6762491017798"/>
    <n v="9.1775836393314503"/>
    <n v="1.3395366094188601"/>
    <n v="5.6657093603165301"/>
    <n v="0.82695243156878995"/>
    <n v="2347.55239129139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5.6657093603165301"/>
    <n v="0.82695243156878995"/>
    <n v="2349.1544130886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98.963373629594"/>
    <n v="1.9052347226999999"/>
  </r>
  <r>
    <n v="820000"/>
    <n v="2400000"/>
    <n v="2400000"/>
    <x v="0"/>
    <x v="1"/>
    <s v="BR3-5, BR-7"/>
    <s v="62-304.520 (10), F.A.C."/>
    <n v="0.59"/>
    <n v="0.64"/>
    <s v="US Air Force"/>
    <n v="2.9197119685E-3"/>
    <n v="3838.6956071640202"/>
    <n v="7.58849320641957"/>
    <n v="1.0594156157233201"/>
    <n v="2.2156214437670001E-2"/>
    <n v="3.0931884528400001E-3"/>
    <n v="11.207885507672801"/>
    <n v="1550"/>
    <s v="Other Light Industrial"/>
    <n v="1550"/>
    <s v="US Air Force                                  Brevard County"/>
    <s v="US Air Force"/>
    <m/>
    <m/>
    <m/>
    <n v="0"/>
    <n v="1"/>
    <n v="2.2156214437670001E-2"/>
    <n v="3.0931884528400001E-3"/>
    <n v="2371.40585515475"/>
    <m/>
    <n v="-1"/>
    <n v="-1"/>
    <n v="-1"/>
    <n v="-1"/>
    <n v="0"/>
    <m/>
    <m/>
    <s v="Banana River B"/>
    <n v="-1"/>
    <m/>
    <m/>
    <n v="642"/>
    <x v="8"/>
    <s v="industrial and institutional"/>
    <x v="0"/>
    <m/>
    <n v="19.793337025348102"/>
    <n v="1.9232813098999999"/>
  </r>
  <r>
    <n v="820000"/>
    <n v="2400000"/>
    <n v="2400000"/>
    <x v="0"/>
    <x v="1"/>
    <s v="BR3-5, BR-7"/>
    <s v="62-304.520 (10), F.A.C."/>
    <n v="0.59"/>
    <n v="0.64"/>
    <s v="Natural Lands"/>
    <n v="6.1708047199739997E-2"/>
    <n v="3707.5728362950899"/>
    <n v="7.8560986318696502"/>
    <n v="1.07880552405537"/>
    <n v="0.48478450518125998"/>
    <n v="6.6570982197749998E-2"/>
    <n v="228.78707957859001"/>
    <n v="3100"/>
    <s v="Herbaceous Dry Prairie"/>
    <n v="3100"/>
    <s v="US Air Force                                  Brevard County"/>
    <s v="US Air Force"/>
    <m/>
    <m/>
    <s v="Natural Lands"/>
    <n v="0"/>
    <n v="1"/>
    <n v="0.48478450518125998"/>
    <n v="6.6570982197749998E-2"/>
    <n v="228.78707957858899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84.521242046729199"/>
    <n v="0.18555318700000001"/>
  </r>
  <r>
    <n v="820000"/>
    <n v="2400000"/>
    <n v="2400000"/>
    <x v="0"/>
    <x v="1"/>
    <s v="BR3-5, BR-7"/>
    <s v="62-304.520 (10), F.A.C."/>
    <n v="0.59"/>
    <n v="0.64"/>
    <s v="Natural Lands"/>
    <n v="0.12384641578195001"/>
    <n v="3707.5728362950899"/>
    <n v="7.8560986318696502"/>
    <n v="1.07880552405537"/>
    <n v="0.97294965758657004"/>
    <n v="0.13360619748003"/>
    <n v="459.169607025684"/>
    <n v="3100"/>
    <s v="Herbaceous Dry Prairie"/>
    <n v="3100"/>
    <s v="US Air Force                                  Brevard County"/>
    <s v="US Air Force"/>
    <m/>
    <m/>
    <s v="Natural Lands"/>
    <n v="0"/>
    <n v="1"/>
    <n v="0.97294965758657004"/>
    <n v="0.13360619748003"/>
    <n v="459.169607025684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98.297851028936094"/>
    <n v="0.37240033010000001"/>
  </r>
  <r>
    <n v="820000"/>
    <n v="2400000"/>
    <n v="2400000"/>
    <x v="0"/>
    <x v="1"/>
    <s v="BR3-5, BR-7"/>
    <s v="62-304.520 (10), F.A.C."/>
    <n v="0.59"/>
    <n v="0.64"/>
    <s v="US Air Force"/>
    <n v="8.4860382570700003E-3"/>
    <n v="3707.5728362950899"/>
    <n v="7.8560986318696502"/>
    <n v="1.07880552405537"/>
    <n v="6.6667153541369997E-2"/>
    <n v="9.1547849490700006E-3"/>
    <n v="31.462604929681099"/>
    <n v="8140"/>
    <s v="Roads and Highways"/>
    <n v="8140"/>
    <s v="US Air Force                                  Brevard County"/>
    <s v="US Air Force"/>
    <m/>
    <m/>
    <m/>
    <n v="0"/>
    <n v="1"/>
    <n v="6.6667153541369997E-2"/>
    <n v="9.1547849490700006E-3"/>
    <n v="31.462604929681898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33.093727441394599"/>
    <n v="2.5517116699999998E-2"/>
  </r>
  <r>
    <n v="820000"/>
    <n v="2400000"/>
    <n v="2400000"/>
    <x v="0"/>
    <x v="1"/>
    <s v="BR3-5, BR-7"/>
    <s v="62-304.520 (10), F.A.C."/>
    <n v="0.59"/>
    <n v="0.64"/>
    <s v="US Air Force"/>
    <n v="0.16116333660443"/>
    <n v="3707.5728362950899"/>
    <n v="7.8560986318696502"/>
    <n v="1.07880552405537"/>
    <n v="1.2661150682056199"/>
    <n v="0.17386389780405001"/>
    <n v="597.524809001275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1.2661150682056199"/>
    <n v="0.17386389780405001"/>
    <n v="597.524809001275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21.535820896163"/>
    <n v="0.48461055069999998"/>
  </r>
  <r>
    <n v="820000"/>
    <n v="2400000"/>
    <n v="2400000"/>
    <x v="0"/>
    <x v="1"/>
    <s v="BR3-5, BR-7"/>
    <s v="62-304.520 (10), F.A.C."/>
    <n v="0.59"/>
    <n v="0.64"/>
    <s v="US Air Force"/>
    <n v="0.26255961564059999"/>
    <n v="3707.5728362950899"/>
    <n v="7.8560986318696502"/>
    <n v="1.07880552405537"/>
    <n v="2.0626942372183499"/>
    <n v="0.28325076374692998"/>
    <n v="973.458898857176"/>
    <n v="1400"/>
    <s v="Commercial and Services"/>
    <n v="1400"/>
    <s v="US Air Force                                  Brevard County"/>
    <s v="US Air Force"/>
    <m/>
    <m/>
    <m/>
    <n v="0"/>
    <n v="1"/>
    <n v="2.0626942372183499"/>
    <n v="0.28325076374692998"/>
    <n v="973.458898857176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30.89090273000099"/>
    <n v="0.7895043786"/>
  </r>
  <r>
    <n v="820000"/>
    <n v="2400000"/>
    <n v="2400000"/>
    <x v="0"/>
    <x v="1"/>
    <s v="BR3-5, BR-7"/>
    <s v="62-304.520 (10), F.A.C."/>
    <n v="0.59"/>
    <n v="0.64"/>
    <s v="US Air Force"/>
    <n v="0.17664256409851001"/>
    <n v="3386.1681501031599"/>
    <n v="6.7734131321749702"/>
    <n v="0.93696698335953998"/>
    <n v="1.19647306336592"/>
    <n v="0.16550825041626999"/>
    <n v="598.14142450294105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1.19647306336592"/>
    <n v="0.16550825041626999"/>
    <n v="598.14142450294105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29.60979579485499"/>
    <n v="0.48511064440000001"/>
  </r>
  <r>
    <n v="820000"/>
    <n v="2400000"/>
    <n v="2400000"/>
    <x v="0"/>
    <x v="1"/>
    <s v="BR3-5, BR-7"/>
    <s v="62-304.520 (10), F.A.C."/>
    <n v="0.59"/>
    <n v="0.64"/>
    <s v="Natural Lands"/>
    <n v="0.44112088959241003"/>
    <n v="3386.1681501031599"/>
    <n v="6.7734131321749702"/>
    <n v="0.93696698335953998"/>
    <n v="2.9878940264419498"/>
    <n v="0.41331570921827998"/>
    <n v="1493.709506683"/>
    <n v="3100"/>
    <s v="Herbaceous Dry Prairie"/>
    <n v="3100"/>
    <s v="US Air Force                                  Brevard County"/>
    <s v="US Air Force"/>
    <m/>
    <m/>
    <s v="Natural Lands"/>
    <n v="0"/>
    <n v="1"/>
    <n v="2.9878940264419498"/>
    <n v="0.41331570921827998"/>
    <n v="1493.709506683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72.42202820725299"/>
    <n v="1.2114432333"/>
  </r>
  <r>
    <n v="820000"/>
    <n v="2400000"/>
    <n v="2400000"/>
    <x v="0"/>
    <x v="1"/>
    <s v="BR3-5, BR-7"/>
    <s v="62-304.520 (10), F.A.C."/>
    <n v="0.59"/>
    <n v="0.64"/>
    <s v="US Air Force"/>
    <n v="0.13837829329834"/>
    <n v="2171.5542188955901"/>
    <n v="4.4662891195954799"/>
    <n v="0.65142651154995002"/>
    <n v="0.61803746574656004"/>
    <n v="9.0143288877570005E-2"/>
    <n v="300.49596661558201"/>
    <n v="1550"/>
    <s v="Other Light Industrial"/>
    <n v="1550"/>
    <s v="US Air Force                                  Brevard County"/>
    <s v="US Air Force"/>
    <m/>
    <m/>
    <m/>
    <n v="0"/>
    <n v="1"/>
    <n v="0.61803746574656004"/>
    <n v="9.0143288877570005E-2"/>
    <n v="786.99118543109205"/>
    <m/>
    <n v="-1"/>
    <n v="-1"/>
    <n v="-1"/>
    <n v="-1"/>
    <n v="0"/>
    <m/>
    <m/>
    <s v="Banana River B"/>
    <n v="-1"/>
    <m/>
    <m/>
    <n v="642"/>
    <x v="8"/>
    <s v="industrial and institutional"/>
    <x v="0"/>
    <m/>
    <n v="123.01389845831299"/>
    <n v="0.63827346750000002"/>
  </r>
  <r>
    <n v="820000"/>
    <n v="2400000"/>
    <n v="2400000"/>
    <x v="0"/>
    <x v="1"/>
    <s v="BR3-5, BR-7"/>
    <s v="62-304.520 (10), F.A.C."/>
    <n v="0.59"/>
    <n v="0.64"/>
    <s v="US Air Force"/>
    <n v="0.61776345362188001"/>
    <n v="3820.2072762017401"/>
    <n v="7.9703272890978996"/>
    <n v="1.1194768837528399"/>
    <n v="4.9237769126098803"/>
    <n v="0.69157190595702001"/>
    <n v="2359.9844404978398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9237769126098803"/>
    <n v="0.69157190595702001"/>
    <n v="2359.9844404978398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99.99999999254899"/>
    <n v="1.9140181999000001"/>
  </r>
  <r>
    <n v="820000"/>
    <n v="2400000"/>
    <n v="2400000"/>
    <x v="0"/>
    <x v="1"/>
    <s v="BR3-5, BR-7"/>
    <s v="62-304.520 (10), F.A.C."/>
    <n v="0.59"/>
    <n v="0.64"/>
    <s v="US Air Force"/>
    <n v="0.44546969215620003"/>
    <n v="3806.9080102940702"/>
    <n v="7.8532221149107198"/>
    <n v="1.0952195689852899"/>
    <n v="3.4983724379636101"/>
    <n v="0.48788712423933001"/>
    <n v="1695.8621394126999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3.4983724379636101"/>
    <n v="0.48788712423933001"/>
    <n v="1718.4016775182399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72.70232065604699"/>
    <n v="1.3936753264999999"/>
  </r>
  <r>
    <n v="820000"/>
    <n v="2400000"/>
    <n v="2400000"/>
    <x v="0"/>
    <x v="1"/>
    <s v="BR3-5, BR-7"/>
    <s v="62-304.520 (10), F.A.C."/>
    <n v="0.59"/>
    <n v="0.64"/>
    <s v="US Air Force"/>
    <n v="4.5662666393000002E-4"/>
    <n v="3820.4760296510699"/>
    <n v="7.9706325348937597"/>
    <n v="1.1194978999280001"/>
    <n v="3.6396033438700001E-3"/>
    <n v="5.1119259131999996E-4"/>
    <n v="1.7445312240708399"/>
    <n v="1860"/>
    <s v="Community Recreational Facilities"/>
    <n v="1860"/>
    <s v="US Air Force                                  Brevard County"/>
    <s v="US Air Force"/>
    <m/>
    <m/>
    <m/>
    <n v="0"/>
    <n v="1"/>
    <n v="3.6396033438700001E-3"/>
    <n v="5.1119259131999996E-4"/>
    <n v="1.74453122406913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9.2095664952307299"/>
    <n v="1.4148672000000001E-3"/>
  </r>
  <r>
    <n v="820000"/>
    <n v="2400000"/>
    <n v="2400000"/>
    <x v="0"/>
    <x v="1"/>
    <s v="BR3-5, BR-7"/>
    <s v="62-304.520 (10), F.A.C."/>
    <n v="0.59"/>
    <n v="0.64"/>
    <s v="US Air Force"/>
    <n v="0.61730682681986004"/>
    <n v="3820.4760296510699"/>
    <n v="7.9706325348937597"/>
    <n v="1.1194978999280001"/>
    <n v="4.9203258778624797"/>
    <n v="0.69107369623605996"/>
    <n v="2358.4059348052701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9203258778624797"/>
    <n v="0.69107369623605996"/>
    <n v="2358.4059348052701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99.197398654034"/>
    <n v="1.9127379844000001"/>
  </r>
  <r>
    <n v="820000"/>
    <n v="2400000"/>
    <n v="2400000"/>
    <x v="0"/>
    <x v="1"/>
    <s v="BR3-5, BR-7"/>
    <s v="62-304.520 (10), F.A.C."/>
    <n v="0.59"/>
    <n v="0.64"/>
    <s v="US Air Force"/>
    <n v="0.61776345373694996"/>
    <n v="3819.4528080524901"/>
    <n v="7.96879540928163"/>
    <n v="1.1192634363193701"/>
    <n v="4.9228305741609999"/>
    <n v="0.69144004606214005"/>
    <n v="2359.5183580878102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9228305741609999"/>
    <n v="0.69144004606214005"/>
    <n v="2359.5183580878102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200.00000001117499"/>
    <n v="1.9136401931"/>
  </r>
  <r>
    <n v="820000"/>
    <n v="2400000"/>
    <n v="2500000"/>
    <x v="0"/>
    <x v="1"/>
    <s v="BR3-5, BR-7"/>
    <s v="62-304.520 (10), F.A.C."/>
    <n v="0.59"/>
    <n v="0.64"/>
    <s v="US Air Force"/>
    <n v="8.6045953917000004E-4"/>
    <n v="3343.7821543120399"/>
    <n v="6.7239735679089003"/>
    <n v="0.91896797597805002"/>
    <n v="5.7857071976599997E-3"/>
    <n v="7.9073476112E-4"/>
    <n v="2.8771892516009201"/>
    <n v="8140"/>
    <s v="Roads and Highways"/>
    <n v="8140"/>
    <s v="US Air Force                                  Brevard County"/>
    <s v="US Air Force"/>
    <m/>
    <m/>
    <m/>
    <n v="0"/>
    <n v="1"/>
    <n v="5.7857071976599997E-3"/>
    <n v="7.9073476112E-4"/>
    <n v="2.8771892515998401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3.792863878033399"/>
    <n v="2.3334867999999999E-3"/>
  </r>
  <r>
    <n v="820000"/>
    <n v="2400000"/>
    <n v="2500000"/>
    <x v="0"/>
    <x v="1"/>
    <s v="BR3-5, BR-7"/>
    <s v="62-304.520 (10), F.A.C."/>
    <n v="0.59"/>
    <n v="0.64"/>
    <s v="Natural Lands"/>
    <n v="7.5515934359700002E-3"/>
    <n v="3768.6390366288801"/>
    <n v="8.6211364227103306"/>
    <n v="1.1299554621044099"/>
    <n v="6.5103317220390006E-2"/>
    <n v="8.5329642505699993E-3"/>
    <n v="28.4592298115696"/>
    <n v="3100"/>
    <s v="Herbaceous Dry Prairie"/>
    <n v="3100"/>
    <s v="US Air Force                                  Brevard County"/>
    <s v="US Air Force"/>
    <m/>
    <m/>
    <s v="Natural Lands"/>
    <n v="0"/>
    <n v="1"/>
    <n v="6.5103317220390006E-2"/>
    <n v="8.5329642505699993E-3"/>
    <n v="75.703162288973303"/>
    <m/>
    <n v="-1"/>
    <n v="-1"/>
    <n v="-1"/>
    <n v="-1"/>
    <n v="0"/>
    <m/>
    <m/>
    <s v="Banana River B"/>
    <n v="-1"/>
    <m/>
    <m/>
    <n v="644"/>
    <x v="8"/>
    <s v="44% dry prairie, 56% residential"/>
    <x v="0"/>
    <m/>
    <n v="44.116817862235997"/>
    <n v="6.13975363E-2"/>
  </r>
  <r>
    <n v="820000"/>
    <n v="2400000"/>
    <n v="2500000"/>
    <x v="0"/>
    <x v="1"/>
    <s v="BR3-5, BR-7"/>
    <s v="62-304.520 (10), F.A.C."/>
    <n v="0.59"/>
    <n v="0.64"/>
    <s v="US Air Force"/>
    <n v="7.397948610966E-2"/>
    <n v="3823.01159705901"/>
    <n v="7.6330266041757397"/>
    <n v="1.0594273216602501"/>
    <n v="0.56468738563831999"/>
    <n v="7.8375888826960005E-2"/>
    <n v="282.82443334171501"/>
    <n v="1550"/>
    <s v="Other Light Industrial"/>
    <n v="1550"/>
    <s v="US Air Force                                  Brevard County"/>
    <s v="US Air Force"/>
    <m/>
    <m/>
    <m/>
    <n v="0"/>
    <n v="1"/>
    <n v="0.56468738563831999"/>
    <n v="7.8375888826960005E-2"/>
    <n v="1198.02885327792"/>
    <m/>
    <n v="-1"/>
    <n v="-1"/>
    <n v="-1"/>
    <n v="-1"/>
    <n v="0"/>
    <m/>
    <m/>
    <s v="Banana River B"/>
    <n v="-1"/>
    <m/>
    <m/>
    <n v="642"/>
    <x v="8"/>
    <s v="industrial and institutional"/>
    <x v="0"/>
    <m/>
    <n v="72.018536453691496"/>
    <n v="0.9716373506"/>
  </r>
  <r>
    <n v="820000"/>
    <n v="2400000"/>
    <n v="2500000"/>
    <x v="0"/>
    <x v="1"/>
    <s v="BR3-5, BR-7"/>
    <s v="62-304.520 (10), F.A.C."/>
    <n v="0.59"/>
    <n v="0.64"/>
    <s v="US Air Force"/>
    <n v="0.61776345366790997"/>
    <n v="3819.7713392097498"/>
    <n v="7.9694315063119001"/>
    <n v="1.11935162379533"/>
    <n v="4.9232235311091097"/>
    <n v="0.69149452498458996"/>
    <n v="2359.71513473192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9232235311091097"/>
    <n v="0.69149452498458996"/>
    <n v="2359.71513473192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200"/>
    <n v="1.9137997848999999"/>
  </r>
  <r>
    <n v="820000"/>
    <n v="2400000"/>
    <n v="2500000"/>
    <x v="0"/>
    <x v="1"/>
    <s v="BR3-5, BR-7"/>
    <s v="62-304.520 (10), F.A.C."/>
    <n v="0.59"/>
    <n v="0.64"/>
    <s v="US Air Force"/>
    <n v="5.0918492678269998E-2"/>
    <n v="2317.3527910923499"/>
    <n v="4.8605728811342797"/>
    <n v="0.69645811739180996"/>
    <n v="0.24749304466027"/>
    <n v="3.546259755114E-2"/>
    <n v="117.996111126222"/>
    <n v="1860"/>
    <s v="Community Recreational Facilities"/>
    <n v="1860"/>
    <s v="US Air Force                                  Brevard County"/>
    <s v="US Air Force"/>
    <m/>
    <m/>
    <m/>
    <n v="0"/>
    <n v="1"/>
    <n v="0.24749304466027"/>
    <n v="3.546259755114E-2"/>
    <n v="252.82070284074399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68.603685974854102"/>
    <n v="0.2050451767"/>
  </r>
  <r>
    <n v="820000"/>
    <n v="2400000"/>
    <n v="2500000"/>
    <x v="0"/>
    <x v="1"/>
    <s v="BR3-5, BR-7"/>
    <s v="62-304.520 (10), F.A.C."/>
    <n v="0.59"/>
    <n v="0.64"/>
    <s v="US Air Force"/>
    <n v="2.6844273856699999E-3"/>
    <n v="2317.3527910923499"/>
    <n v="4.8605728811342797"/>
    <n v="0.69645811739180996"/>
    <n v="1.304785495216E-2"/>
    <n v="1.86959124329E-3"/>
    <n v="6.2207652946694303"/>
    <n v="8310"/>
    <s v="Electrical power facilities"/>
    <n v="8310"/>
    <s v="US Air Force                                  Brevard County"/>
    <s v="US Air Force"/>
    <m/>
    <m/>
    <m/>
    <n v="0"/>
    <n v="1"/>
    <n v="1.304785495216E-2"/>
    <n v="1.86959124329E-3"/>
    <n v="646.00875449422699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26.7897430811181"/>
    <n v="0.52393248540000004"/>
  </r>
  <r>
    <n v="820000"/>
    <n v="2400000"/>
    <n v="2500000"/>
    <x v="0"/>
    <x v="1"/>
    <s v="BR3-5, BR-7"/>
    <s v="62-304.520 (10), F.A.C."/>
    <n v="0.59"/>
    <n v="0.64"/>
    <s v="US Air Force"/>
    <n v="0.56067998038196998"/>
    <n v="3817.6570865512599"/>
    <n v="7.9651137588171999"/>
    <n v="1.1187467619706699"/>
    <n v="4.4658798260338504"/>
    <n v="0.62725891255412003"/>
    <n v="2140.48390039268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4658798260338504"/>
    <n v="0.62725891255412003"/>
    <n v="2358.07509479594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91.35232207033599"/>
    <n v="1.9124696633"/>
  </r>
  <r>
    <n v="820000"/>
    <n v="2400000"/>
    <n v="2500000"/>
    <x v="0"/>
    <x v="1"/>
    <s v="BR3-5, BR-7"/>
    <s v="62-304.520 (10), F.A.C."/>
    <n v="0.59"/>
    <n v="0.64"/>
    <s v="US Air Force"/>
    <n v="0.30496805580564001"/>
    <n v="3804.0123555671298"/>
    <n v="7.7679074329908202"/>
    <n v="1.07633355817031"/>
    <n v="2.3689636275174002"/>
    <n v="0.32824735263357002"/>
    <n v="1160.1022523379499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2.3689636275174002"/>
    <n v="0.32824735263357002"/>
    <n v="1160.1022523379499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54.27661496275101"/>
    <n v="0.94087773910000005"/>
  </r>
  <r>
    <n v="820000"/>
    <n v="2400000"/>
    <n v="2500000"/>
    <x v="0"/>
    <x v="1"/>
    <s v="BR3-5, BR-7"/>
    <s v="62-304.520 (10), F.A.C."/>
    <n v="0.59"/>
    <n v="0.64"/>
    <s v="US Air Force"/>
    <n v="0.31279539793131"/>
    <n v="3804.0123555671298"/>
    <n v="7.7679074329908202"/>
    <n v="1.07633355817031"/>
    <n v="2.4297656965959602"/>
    <n v="0.33667218363471002"/>
    <n v="1189.87755849524"/>
    <n v="1860"/>
    <s v="Community Recreational Facilities"/>
    <n v="1860"/>
    <s v="US Air Force                                  Brevard County"/>
    <s v="US Air Force"/>
    <m/>
    <m/>
    <m/>
    <n v="0"/>
    <n v="1"/>
    <n v="2.4297656965959602"/>
    <n v="0.33667218363471002"/>
    <n v="1189.87755849524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48.538066691393"/>
    <n v="0.96502640589999999"/>
  </r>
  <r>
    <n v="820000"/>
    <n v="2400000"/>
    <n v="2500000"/>
    <x v="0"/>
    <x v="1"/>
    <s v="BR3-5, BR-7"/>
    <s v="62-304.520 (10), F.A.C."/>
    <n v="0.59"/>
    <n v="0.64"/>
    <s v="US Air Force"/>
    <n v="1.527207788739E-2"/>
    <n v="1374.65721014017"/>
    <n v="3.1561415912798001"/>
    <n v="0.43163891584839997"/>
    <n v="4.8200840205680003E-2"/>
    <n v="6.5920231420599999E-3"/>
    <n v="20.9938719817352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8200840205680003E-2"/>
    <n v="6.5920231420599999E-3"/>
    <n v="161.478291192494"/>
    <m/>
    <n v="-1"/>
    <n v="-1"/>
    <n v="-1"/>
    <n v="-1"/>
    <n v="0"/>
    <m/>
    <m/>
    <s v="Banana River B"/>
    <n v="-1"/>
    <m/>
    <m/>
    <n v="644"/>
    <x v="8"/>
    <s v="44% dry prairie, 56% residential"/>
    <x v="0"/>
    <m/>
    <n v="90.213125727296003"/>
    <n v="0.13096373980000001"/>
  </r>
  <r>
    <n v="820000"/>
    <n v="2400000"/>
    <n v="2500000"/>
    <x v="0"/>
    <x v="1"/>
    <s v="BR3-5, BR-7"/>
    <s v="62-304.520 (10), F.A.C."/>
    <n v="0.59"/>
    <n v="0.64"/>
    <s v="US Air Force"/>
    <n v="0.61776345366790997"/>
    <n v="3819.4528084793501"/>
    <n v="7.96879541017221"/>
    <n v="1.11926343644446"/>
    <n v="4.9228305741609999"/>
    <n v="0.69144004606214005"/>
    <n v="2359.5183580878102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9228305741609999"/>
    <n v="0.69144004606214005"/>
    <n v="2359.5183580878102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200"/>
    <n v="1.9136401931"/>
  </r>
  <r>
    <n v="820000"/>
    <n v="2400000"/>
    <n v="2500000"/>
    <x v="0"/>
    <x v="1"/>
    <s v="BR3-5, BR-7"/>
    <s v="62-304.520 (10), F.A.C."/>
    <n v="0.59"/>
    <n v="0.64"/>
    <s v="Natural Lands"/>
    <n v="0.31960086304768998"/>
    <n v="3371.0535232225402"/>
    <n v="6.9878034163846197"/>
    <n v="1.00507414456078"/>
    <n v="2.2333080026841499"/>
    <n v="0.32122256402853999"/>
    <n v="1077.39161540189"/>
    <n v="3100"/>
    <s v="Herbaceous Dry Prairie"/>
    <n v="3100"/>
    <s v="US Air Force                                  Brevard County"/>
    <s v="US Air Force"/>
    <m/>
    <m/>
    <s v="Natural Lands"/>
    <n v="0"/>
    <n v="1"/>
    <n v="2.2333080026841499"/>
    <n v="0.32122256402853999"/>
    <n v="1620.89653258771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48.743159323057"/>
    <n v="1.314595728"/>
  </r>
  <r>
    <n v="820000"/>
    <n v="2400000"/>
    <n v="2500000"/>
    <x v="0"/>
    <x v="1"/>
    <s v="BR3-5, BR-7"/>
    <s v="62-304.520 (10), F.A.C."/>
    <n v="0.59"/>
    <n v="0.64"/>
    <s v="US Air Force"/>
    <n v="6.9705347174199997E-3"/>
    <n v="3371.0535232225402"/>
    <n v="6.9878034163846197"/>
    <n v="1.00507414456078"/>
    <n v="4.8708726312460003E-2"/>
    <n v="7.0059042182400002E-3"/>
    <n v="23.4980456179273"/>
    <n v="8140"/>
    <s v="Roads and Highways"/>
    <n v="8140"/>
    <s v="US Air Force                                  Brevard County"/>
    <s v="US Air Force"/>
    <m/>
    <m/>
    <m/>
    <n v="0"/>
    <n v="1"/>
    <n v="4.8708726312460003E-2"/>
    <n v="7.0059042182400002E-3"/>
    <n v="188.80270054419199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21.530250666903498"/>
    <n v="0.15312465580000001"/>
  </r>
  <r>
    <n v="820000"/>
    <n v="2400000"/>
    <n v="2500000"/>
    <x v="0"/>
    <x v="1"/>
    <s v="BR3-5, BR-7"/>
    <s v="62-304.520 (10), F.A.C."/>
    <n v="0.59"/>
    <n v="0.64"/>
    <s v="FDOT District 5"/>
    <n v="8.535155139E-6"/>
    <n v="3371.0535232225402"/>
    <n v="6.9878034163846197"/>
    <n v="1.00507414456078"/>
    <n v="5.964198624E-5"/>
    <n v="8.5784637500239999E-6"/>
    <n v="2.8772464802570001E-2"/>
    <n v="8140"/>
    <s v="Roads and Highways"/>
    <n v="8140"/>
    <s v="FDOT District 5                                            Brevard County"/>
    <s v="FDOT District 5"/>
    <m/>
    <m/>
    <m/>
    <n v="0"/>
    <n v="1"/>
    <n v="5.964198624E-5"/>
    <n v="8.5784637500239999E-6"/>
    <n v="2.4619861222782098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0.77093202488080004"/>
    <n v="1.9967446000000002E-3"/>
  </r>
  <r>
    <n v="820000"/>
    <n v="2400000"/>
    <n v="2500000"/>
    <x v="0"/>
    <x v="1"/>
    <s v="BR3-5, BR-7"/>
    <s v="62-304.520 (10), F.A.C."/>
    <n v="0.59"/>
    <n v="0.64"/>
    <s v="FDOT District 5"/>
    <n v="6.7482235532000004E-4"/>
    <n v="3371.0535232225402"/>
    <n v="6.9878034163846197"/>
    <n v="1.00507414456078"/>
    <n v="4.7155259600000004E-3"/>
    <n v="6.7824650150999995E-4"/>
    <n v="2.2748622784744099"/>
    <n v="8140"/>
    <s v="Roads and Highways"/>
    <n v="8140"/>
    <s v="FDOT District 5          US Air Force                                  Brevard County"/>
    <s v="FDOT District 5"/>
    <m/>
    <m/>
    <m/>
    <n v="0"/>
    <n v="1"/>
    <n v="4.7155259600000004E-3"/>
    <n v="6.7824650150999995E-4"/>
    <n v="5.23347153571099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9.2561534373106493"/>
    <n v="4.2445025000000004E-3"/>
  </r>
  <r>
    <n v="820000"/>
    <n v="2400000"/>
    <n v="2500000"/>
    <x v="0"/>
    <x v="1"/>
    <s v="BR3-5, BR-7"/>
    <s v="62-304.520 (10), F.A.C."/>
    <n v="0.59"/>
    <n v="0.64"/>
    <s v="US Air Force"/>
    <n v="1.59086566299E-3"/>
    <n v="3371.0535232225402"/>
    <n v="6.9878034163846197"/>
    <n v="1.00507414456078"/>
    <n v="1.1116656514859999E-2"/>
    <n v="1.59893794534E-3"/>
    <n v="5.3628932982029403"/>
    <n v="1300"/>
    <s v="Residential, High Density"/>
    <n v="1300"/>
    <s v="US Air Force                                  Brevard County"/>
    <s v="US Air Force"/>
    <m/>
    <m/>
    <m/>
    <n v="0"/>
    <n v="1"/>
    <n v="1.1116656514859999E-2"/>
    <n v="1.59893794534E-3"/>
    <n v="232.35895059964699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3.4506350375898"/>
    <n v="0.18845008160000001"/>
  </r>
  <r>
    <n v="820000"/>
    <n v="2400000"/>
    <n v="2500000"/>
    <x v="0"/>
    <x v="1"/>
    <s v="BR3-5, BR-7"/>
    <s v="62-304.520 (10), F.A.C."/>
    <n v="0.59"/>
    <n v="0.64"/>
    <s v="US Air Force"/>
    <n v="6.6712105091500003E-3"/>
    <n v="3371.0535232225402"/>
    <n v="6.9878034163846197"/>
    <n v="1.00507414456078"/>
    <n v="4.6617107587309997E-2"/>
    <n v="6.7050611956700002E-3"/>
    <n v="22.489007691056301"/>
    <n v="1400"/>
    <s v="Commercial and Services"/>
    <n v="1400"/>
    <s v="US Air Force                                  Brevard County"/>
    <s v="US Air Force"/>
    <m/>
    <m/>
    <m/>
    <n v="0"/>
    <n v="1"/>
    <n v="4.6617107587309997E-2"/>
    <n v="6.7050611956700002E-3"/>
    <n v="22.489007691057498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37.470102269086901"/>
    <n v="1.8239260100000002E-2"/>
  </r>
  <r>
    <n v="820000"/>
    <n v="2400000"/>
    <n v="2500000"/>
    <x v="0"/>
    <x v="1"/>
    <s v="BR3-5, BR-7"/>
    <s v="62-304.520 (10), F.A.C."/>
    <n v="0.59"/>
    <n v="0.64"/>
    <s v="US Air Force"/>
    <n v="0.16132721382887"/>
    <n v="3797.1178955659602"/>
    <n v="7.67605998084374"/>
    <n v="1.0566759203371701"/>
    <n v="1.2383573698928101"/>
    <n v="0.17047058214805"/>
    <n v="612.57845067139897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1.2383573698928101"/>
    <n v="0.17047058214805"/>
    <n v="612.57845067139897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10.58139499082699"/>
    <n v="0.49681950580000001"/>
  </r>
  <r>
    <n v="820000"/>
    <n v="2400000"/>
    <n v="2500000"/>
    <x v="0"/>
    <x v="1"/>
    <s v="BR3-5, BR-7"/>
    <s v="62-304.520 (10), F.A.C."/>
    <n v="0.59"/>
    <n v="0.64"/>
    <s v="US Air Force"/>
    <n v="0.45643623979301001"/>
    <n v="3797.1178955659602"/>
    <n v="7.67605998084374"/>
    <n v="1.0566759203371701"/>
    <n v="3.5036319540819698"/>
    <n v="0.48230518375852"/>
    <n v="1733.1422143028999"/>
    <n v="1860"/>
    <s v="Community Recreational Facilities"/>
    <n v="1860"/>
    <s v="US Air Force                                  Brevard County"/>
    <s v="US Air Force"/>
    <m/>
    <m/>
    <m/>
    <n v="0"/>
    <n v="1"/>
    <n v="3.5036319540819698"/>
    <n v="0.48230518375852"/>
    <n v="1733.1422143028999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85.55741854935499"/>
    <n v="1.4056303441"/>
  </r>
  <r>
    <n v="820000"/>
    <n v="2400000"/>
    <n v="2500000"/>
    <x v="0"/>
    <x v="1"/>
    <s v="BR3-5, BR-7"/>
    <s v="62-304.520 (10), F.A.C."/>
    <n v="0.59"/>
    <n v="0.64"/>
    <s v="Natural Lands"/>
    <n v="0.26157393526039002"/>
    <n v="3424.60179446764"/>
    <n v="7.8163246240093898"/>
    <n v="1.26002661617497"/>
    <n v="2.0445467911748501"/>
    <n v="0.32959012052572001"/>
    <n v="895.78656807870698"/>
    <n v="3100"/>
    <s v="Herbaceous Dry Prairie"/>
    <n v="3100"/>
    <s v="US Air Force                                  Brevard County"/>
    <s v="US Air Force"/>
    <m/>
    <m/>
    <s v="Natural Lands"/>
    <n v="0"/>
    <n v="1"/>
    <n v="2.0445467911748501"/>
    <n v="0.32959012052572001"/>
    <n v="1456.8789501188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48.03411563010599"/>
    <n v="1.1815725467"/>
  </r>
  <r>
    <n v="820000"/>
    <n v="2400000"/>
    <n v="2500000"/>
    <x v="0"/>
    <x v="1"/>
    <s v="BR3-5, BR-7"/>
    <s v="62-304.520 (10), F.A.C."/>
    <n v="0.59"/>
    <n v="0.64"/>
    <s v="Natural Lands"/>
    <n v="0.29501204030390998"/>
    <n v="3572.4143707060098"/>
    <n v="7.3759108002044602"/>
    <n v="1.0174202178669101"/>
    <n v="2.1759824942680002"/>
    <n v="0.30015121431936997"/>
    <n v="1053.9052523129999"/>
    <n v="3100"/>
    <s v="Herbaceous Dry Prairie"/>
    <n v="3100"/>
    <s v="US Air Force                                  Brevard County"/>
    <s v="US Air Force"/>
    <m/>
    <m/>
    <s v="Natural Lands"/>
    <n v="0"/>
    <n v="1"/>
    <n v="2.1759824942680002"/>
    <n v="0.30015121431936997"/>
    <n v="1053.9052523129999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44.856981608295"/>
    <n v="0.85474878529999998"/>
  </r>
  <r>
    <n v="820000"/>
    <n v="2400000"/>
    <n v="2500000"/>
    <x v="0"/>
    <x v="1"/>
    <s v="BR3-5, BR-7"/>
    <s v="62-304.520 (10), F.A.C."/>
    <n v="0.59"/>
    <n v="0.64"/>
    <s v="US Air Force"/>
    <n v="0.18930104405131001"/>
    <n v="3572.4143707060098"/>
    <n v="7.3759108002044602"/>
    <n v="1.0174202178669101"/>
    <n v="1.39626761530809"/>
    <n v="0.19259870948112001"/>
    <n v="676.26177015858104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1.39626761530809"/>
    <n v="0.19259870948112001"/>
    <n v="676.26177015858104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57.47845745945301"/>
    <n v="0.54846858890000005"/>
  </r>
  <r>
    <n v="820000"/>
    <n v="2400000"/>
    <n v="2500000"/>
    <x v="0"/>
    <x v="1"/>
    <s v="BR3-5, BR-7"/>
    <s v="62-304.520 (10), F.A.C."/>
    <n v="0.59"/>
    <n v="0.64"/>
    <s v="US Air Force"/>
    <n v="0.13345036924362999"/>
    <n v="3572.4143707060098"/>
    <n v="7.3759108002044602"/>
    <n v="1.0174202178669101"/>
    <n v="0.98431801979542999"/>
    <n v="0.13577510375028001"/>
    <n v="476.740016862"/>
    <n v="1400"/>
    <s v="Commercial and Services"/>
    <n v="1400"/>
    <s v="US Air Force                                  Brevard County"/>
    <s v="US Air Force"/>
    <m/>
    <m/>
    <m/>
    <n v="0"/>
    <n v="1"/>
    <n v="0.98431801979542999"/>
    <n v="0.13577510375028001"/>
    <n v="476.740016862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32.35297645442699"/>
    <n v="0.3866504597"/>
  </r>
  <r>
    <n v="820000"/>
    <n v="2400000"/>
    <n v="2500000"/>
    <x v="0"/>
    <x v="1"/>
    <s v="BR3-5, BR-7"/>
    <s v="62-304.520 (10), F.A.C."/>
    <n v="0.59"/>
    <n v="0.64"/>
    <s v="US Air Force"/>
    <n v="4.5214691950410002E-2"/>
    <n v="3762.08277603023"/>
    <n v="7.53650044142681"/>
    <n v="1.0320670701466901"/>
    <n v="0.34076054584328003"/>
    <n v="4.6664594648849998E-2"/>
    <n v="170.10141381017201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0.34076054584328003"/>
    <n v="4.6664594648849998E-2"/>
    <n v="170.10141381017101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88.973555295860294"/>
    <n v="0.13795735100000001"/>
  </r>
  <r>
    <n v="820000"/>
    <n v="2400000"/>
    <n v="2500000"/>
    <x v="0"/>
    <x v="1"/>
    <s v="BR3-5, BR-7"/>
    <s v="62-304.520 (10), F.A.C."/>
    <n v="0.59"/>
    <n v="0.64"/>
    <s v="Natural Lands"/>
    <n v="3.1633613747270001E-2"/>
    <n v="3762.08277603023"/>
    <n v="7.53650044142681"/>
    <n v="1.0320670701466901"/>
    <n v="0.23840674397028"/>
    <n v="3.2648011058300001E-2"/>
    <n v="119.00827342222701"/>
    <n v="3100"/>
    <s v="Herbaceous Dry Prairie"/>
    <n v="3100"/>
    <s v="US Air Force                                  Brevard County"/>
    <s v="US Air Force"/>
    <m/>
    <m/>
    <s v="Natural Lands"/>
    <n v="0"/>
    <n v="1"/>
    <n v="0.23840674397028"/>
    <n v="3.2648011058300001E-2"/>
    <n v="119.00827342222701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88.619602483326304"/>
    <n v="9.6519280999999998E-2"/>
  </r>
  <r>
    <n v="820000"/>
    <n v="2400000"/>
    <n v="2500000"/>
    <x v="0"/>
    <x v="1"/>
    <s v="BR3-5, BR-7"/>
    <s v="62-304.520 (10), F.A.C."/>
    <n v="0.59"/>
    <n v="0.64"/>
    <s v="US Air Force"/>
    <n v="0.54091514817733999"/>
    <n v="3762.08277603023"/>
    <n v="7.53650044142681"/>
    <n v="1.0320670701466901"/>
    <n v="4.0766072530129804"/>
    <n v="0.55826071217734996"/>
    <n v="2034.96756225181"/>
    <n v="1860"/>
    <s v="Community Recreational Facilities"/>
    <n v="1860"/>
    <s v="US Air Force                                  Brevard County"/>
    <s v="US Air Force"/>
    <m/>
    <m/>
    <m/>
    <n v="0"/>
    <n v="1"/>
    <n v="4.0766072530129804"/>
    <n v="0.55826071217734996"/>
    <n v="2034.96756225181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86.293877020454"/>
    <n v="1.6504197585"/>
  </r>
  <r>
    <n v="820000"/>
    <n v="2400000"/>
    <n v="2500000"/>
    <x v="0"/>
    <x v="1"/>
    <s v="BR3-5, BR-7"/>
    <s v="62-304.520 (10), F.A.C."/>
    <n v="0.59"/>
    <n v="0.64"/>
    <s v="US Air Force"/>
    <n v="0.61776345366790997"/>
    <n v="3816.1878353022398"/>
    <n v="7.9621758695059004"/>
    <n v="1.1183414943394101"/>
    <n v="4.9187412638572798"/>
    <n v="0.69087050392325"/>
    <n v="2357.5013769817901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9187412638572798"/>
    <n v="0.69087050392325"/>
    <n v="2357.5013769817901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200"/>
    <n v="1.9120043608999999"/>
  </r>
  <r>
    <n v="820000"/>
    <n v="2400000"/>
    <n v="2500000"/>
    <x v="0"/>
    <x v="1"/>
    <s v="BR3-5, BR-7"/>
    <s v="62-304.520 (10), F.A.C."/>
    <n v="0.59"/>
    <n v="0.64"/>
    <s v="US Air Force"/>
    <n v="4.6111039439999999E-5"/>
    <n v="3361.93294134298"/>
    <n v="7.0739634440463002"/>
    <n v="0.98507812212520995"/>
    <n v="3.2618780740000002E-4"/>
    <n v="4.5422976140000001E-5"/>
    <n v="0.15502222247306999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3.2618780740000002E-4"/>
    <n v="4.5422976140000001E-5"/>
    <n v="458.29628846195197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2.8082967764622602"/>
    <n v="0.37169204249999999"/>
  </r>
  <r>
    <n v="820000"/>
    <n v="2400000"/>
    <n v="2500000"/>
    <x v="0"/>
    <x v="1"/>
    <s v="BR3-5, BR-7"/>
    <s v="62-304.520 (10), F.A.C."/>
    <n v="0.59"/>
    <n v="0.64"/>
    <s v="US Air Force"/>
    <n v="7.1115924364329994E-2"/>
    <n v="1722.26709902943"/>
    <n v="3.5633282847842001"/>
    <n v="0.52027368418286002"/>
    <n v="0.25340938478599001"/>
    <n v="3.6999743973099998E-2"/>
    <n v="122.48061674975401"/>
    <n v="1550"/>
    <s v="Other Light Industrial"/>
    <n v="1550"/>
    <s v="US Air Force                                  Brevard County"/>
    <s v="US Air Force"/>
    <m/>
    <m/>
    <m/>
    <n v="0"/>
    <n v="1"/>
    <n v="0.25340938478599001"/>
    <n v="3.6999743973099998E-2"/>
    <n v="476.26219504606701"/>
    <m/>
    <n v="-1"/>
    <n v="-1"/>
    <n v="-1"/>
    <n v="-1"/>
    <n v="0"/>
    <m/>
    <m/>
    <s v="Banana River B"/>
    <n v="-1"/>
    <m/>
    <m/>
    <n v="642"/>
    <x v="8"/>
    <s v="industrial and institutional"/>
    <x v="0"/>
    <m/>
    <n v="76.430601858046202"/>
    <n v="0.3862629319"/>
  </r>
  <r>
    <n v="820000"/>
    <n v="2400000"/>
    <n v="2500000"/>
    <x v="0"/>
    <x v="1"/>
    <s v="BR3-5, BR-7"/>
    <s v="62-304.520 (10), F.A.C."/>
    <n v="0.59"/>
    <n v="0.64"/>
    <s v="US Air Force"/>
    <n v="0.61776345380598996"/>
    <n v="3819.0203929611598"/>
    <n v="7.9679068212016997"/>
    <n v="1.1191391806773301"/>
    <n v="4.9222816374698999"/>
    <n v="0.69136328554483995"/>
    <n v="2359.2512281112099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9222816374698999"/>
    <n v="0.69136328554483995"/>
    <n v="2359.2512281112099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200.000000022351"/>
    <n v="1.9134235426999999"/>
  </r>
  <r>
    <n v="820000"/>
    <n v="2400000"/>
    <n v="2500000"/>
    <x v="0"/>
    <x v="1"/>
    <s v="BR3-5, BR-7"/>
    <s v="62-304.520 (10), F.A.C."/>
    <n v="0.59"/>
    <n v="0.64"/>
    <s v="US Air Force"/>
    <n v="2.8316803640589999E-2"/>
    <n v="3803.8004313862298"/>
    <n v="8.0042475391879009"/>
    <n v="1.0853754884747"/>
    <n v="0.22665470585785"/>
    <n v="3.0734364583440001E-2"/>
    <n v="107.711469903555"/>
    <n v="1550"/>
    <s v="Other Light Industrial"/>
    <n v="1550"/>
    <s v="US Air Force                                  Brevard County"/>
    <s v="US Air Force"/>
    <m/>
    <m/>
    <m/>
    <n v="0"/>
    <n v="1"/>
    <n v="0.22665470585785"/>
    <n v="3.0734364583440001E-2"/>
    <n v="611.962220520453"/>
    <m/>
    <n v="-1"/>
    <n v="-1"/>
    <n v="-1"/>
    <n v="-1"/>
    <n v="0"/>
    <m/>
    <m/>
    <s v="Banana River B"/>
    <n v="-1"/>
    <m/>
    <m/>
    <n v="642"/>
    <x v="8"/>
    <s v="industrial and institutional"/>
    <x v="0"/>
    <m/>
    <n v="64.812802253767799"/>
    <n v="0.49631972470000002"/>
  </r>
  <r>
    <n v="820000"/>
    <n v="2500000"/>
    <n v="2500000"/>
    <x v="0"/>
    <x v="1"/>
    <s v="BR3-5, BR-7"/>
    <s v="62-304.520 (10), F.A.C."/>
    <n v="0.59"/>
    <n v="0.64"/>
    <s v="Natural Lands"/>
    <n v="1.7590100753769999E-2"/>
    <n v="3799.0573354682301"/>
    <n v="8.1507407912468697"/>
    <n v="1.1543874025579299"/>
    <n v="0.14337235173595"/>
    <n v="2.030579071988E-2"/>
    <n v="66.825801300261801"/>
    <n v="3100"/>
    <s v="Herbaceous Dry Prairie"/>
    <n v="3100"/>
    <s v="US Air Force                                  Brevard County"/>
    <s v="US Air Force"/>
    <m/>
    <m/>
    <s v="Natural Lands"/>
    <n v="0"/>
    <n v="1"/>
    <n v="0.14337235173595"/>
    <n v="2.030579071988E-2"/>
    <n v="66.825801300262199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96.372854825442701"/>
    <n v="5.4197730200000002E-2"/>
  </r>
  <r>
    <n v="820000"/>
    <n v="2500000"/>
    <n v="2500000"/>
    <x v="0"/>
    <x v="1"/>
    <s v="BR3-5, BR-7"/>
    <s v="62-304.520 (10), F.A.C."/>
    <n v="0.59"/>
    <n v="0.64"/>
    <s v="US Air Force"/>
    <n v="0.59921302073331995"/>
    <n v="3799.0573354682301"/>
    <n v="8.1507407912468697"/>
    <n v="1.1543874025579299"/>
    <n v="4.8840300107373897"/>
    <n v="0.69172396258323998"/>
    <n v="2276.4446219250199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8840300107373897"/>
    <n v="0.69172396258323998"/>
    <n v="2276.4446219250199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92.916613080264"/>
    <n v="1.8462649002"/>
  </r>
  <r>
    <n v="820000"/>
    <n v="2500000"/>
    <n v="2500000"/>
    <x v="0"/>
    <x v="1"/>
    <s v="BR3-5, BR-7"/>
    <s v="62-304.520 (10), F.A.C."/>
    <n v="0.59"/>
    <n v="0.64"/>
    <s v="US Air Force"/>
    <n v="9.6033213478000003E-4"/>
    <n v="3799.0573354682301"/>
    <n v="8.1507407912468697"/>
    <n v="1.1543874025579299"/>
    <n v="7.8274183040999996E-3"/>
    <n v="1.1085953186600001E-3"/>
    <n v="3.64835684112562"/>
    <n v="1300"/>
    <s v="Residential, High Density"/>
    <n v="1300"/>
    <s v="US Air Force                                  Brevard County"/>
    <s v="US Air Force"/>
    <m/>
    <m/>
    <m/>
    <n v="0"/>
    <n v="1"/>
    <n v="7.8274183040999996E-3"/>
    <n v="1.1085953186600001E-3"/>
    <n v="3.64835684112554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0.2849026170113"/>
    <n v="2.9589269000000001E-3"/>
  </r>
  <r>
    <n v="820000"/>
    <n v="2500000"/>
    <n v="2500000"/>
    <x v="0"/>
    <x v="1"/>
    <s v="BR3-5, BR-7"/>
    <s v="62-304.520 (10), F.A.C."/>
    <n v="0.59"/>
    <n v="0.64"/>
    <s v="US Air Force"/>
    <n v="0.61776345362188001"/>
    <n v="3820.5270509229299"/>
    <n v="7.98601987674264"/>
    <n v="1.1222909578173901"/>
    <n v="4.9334712197495598"/>
    <n v="0.69331033806987996"/>
    <n v="2360.1819856339898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9334712197495598"/>
    <n v="0.69331033806987996"/>
    <n v="2360.1819856339898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99.99999999254899"/>
    <n v="1.9141784150000001"/>
  </r>
  <r>
    <n v="820000"/>
    <n v="2500000"/>
    <n v="2500000"/>
    <x v="0"/>
    <x v="1"/>
    <s v="BR3-5, BR-7"/>
    <s v="62-304.520 (10), F.A.C."/>
    <n v="0.59"/>
    <n v="0.64"/>
    <s v="US Air Force"/>
    <n v="0.27597337439480002"/>
    <n v="3811.3705218257201"/>
    <n v="7.9932804385615404"/>
    <n v="1.1074405998838801"/>
    <n v="2.2059325751137902"/>
    <n v="0.30562411929175998"/>
    <n v="1051.8367839771199"/>
    <n v="1550"/>
    <s v="Other Light Industrial"/>
    <n v="1550"/>
    <s v="US Air Force                                  Brevard County"/>
    <s v="US Air Force"/>
    <m/>
    <m/>
    <m/>
    <n v="0"/>
    <n v="1"/>
    <n v="2.2059325751137902"/>
    <n v="0.30562411929175998"/>
    <n v="1053.3860037791701"/>
    <m/>
    <n v="-1"/>
    <n v="-1"/>
    <n v="-1"/>
    <n v="-1"/>
    <n v="0"/>
    <m/>
    <m/>
    <s v="Banana River B"/>
    <n v="-1"/>
    <m/>
    <m/>
    <n v="642"/>
    <x v="8"/>
    <s v="industrial and institutional"/>
    <x v="0"/>
    <m/>
    <n v="154.83043087321801"/>
    <n v="0.85432765919999998"/>
  </r>
  <r>
    <n v="820000"/>
    <n v="2500000"/>
    <n v="2500000"/>
    <x v="0"/>
    <x v="1"/>
    <s v="BR3-5, BR-7"/>
    <s v="62-304.520 (10), F.A.C."/>
    <n v="0.59"/>
    <n v="0.64"/>
    <s v="Natural Lands"/>
    <n v="0.22999076163087001"/>
    <n v="3673.1520301815099"/>
    <n v="7.7728211534553697"/>
    <n v="1.0645792593540899"/>
    <n v="1.7876770571037499"/>
    <n v="0.24484339467527"/>
    <n v="844.791033007431"/>
    <n v="3100"/>
    <s v="Herbaceous Dry Prairie"/>
    <n v="3100"/>
    <s v="US Air Force                                  Brevard County"/>
    <s v="US Air Force"/>
    <m/>
    <m/>
    <s v="Natural Lands"/>
    <n v="0"/>
    <n v="1"/>
    <n v="1.7876770571037499"/>
    <n v="0.24484339467527"/>
    <n v="844.791033007431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39.73702961998899"/>
    <n v="0.6851508784"/>
  </r>
  <r>
    <n v="820000"/>
    <n v="2500000"/>
    <n v="2500000"/>
    <x v="0"/>
    <x v="1"/>
    <s v="BR3-5, BR-7"/>
    <s v="62-304.520 (10), F.A.C."/>
    <n v="0.59"/>
    <n v="0.64"/>
    <s v="US Air Force"/>
    <n v="9.3300400880539994E-2"/>
    <n v="3673.1520301815099"/>
    <n v="7.7728211534553697"/>
    <n v="1.0645792593540899"/>
    <n v="0.72520732959012002"/>
    <n v="9.9325671666840004E-2"/>
    <n v="342.70655691110397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0.72520732959012002"/>
    <n v="9.9325671666840004E-2"/>
    <n v="342.70655691110301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93.826487423920895"/>
    <n v="0.27794530160000003"/>
  </r>
  <r>
    <n v="820000"/>
    <n v="2500000"/>
    <n v="2500000"/>
    <x v="0"/>
    <x v="1"/>
    <s v="BR3-5, BR-7"/>
    <s v="62-304.520 (10), F.A.C."/>
    <n v="0.59"/>
    <n v="0.64"/>
    <s v="US Air Force"/>
    <n v="0.29447229101841998"/>
    <n v="3673.1520301815099"/>
    <n v="7.7728211534553697"/>
    <n v="1.0645792593540899"/>
    <n v="2.28888045273444"/>
    <n v="0.31348909347268999"/>
    <n v="1081.64149358651"/>
    <n v="1400"/>
    <s v="Commercial and Services"/>
    <n v="1400"/>
    <s v="US Air Force                                  Brevard County"/>
    <s v="US Air Force"/>
    <m/>
    <m/>
    <m/>
    <n v="0"/>
    <n v="1"/>
    <n v="2.28888045273444"/>
    <n v="0.31348909347268999"/>
    <n v="1081.64149358651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48.46842223632601"/>
    <n v="0.87724370929999995"/>
  </r>
  <r>
    <n v="820000"/>
    <n v="2500000"/>
    <n v="2500000"/>
    <x v="0"/>
    <x v="1"/>
    <s v="BR3-5, BR-7"/>
    <s v="62-304.520 (10), F.A.C."/>
    <n v="0.59"/>
    <n v="0.64"/>
    <s v="US Air Force"/>
    <n v="8.3360578057799992E-3"/>
    <n v="3818.6160070203"/>
    <n v="7.9625809608767604"/>
    <n v="1.1179995313025699"/>
    <n v="6.6376535173120005E-2"/>
    <n v="9.3197087197800007E-3"/>
    <n v="31.832203772624801"/>
    <n v="1860"/>
    <s v="Community Recreational Facilities"/>
    <n v="1860"/>
    <s v="US Air Force                                  Brevard County"/>
    <s v="US Air Force"/>
    <m/>
    <m/>
    <m/>
    <n v="0"/>
    <n v="1"/>
    <n v="6.6376535173120005E-2"/>
    <n v="9.3197087197800007E-3"/>
    <n v="31.832203772625999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40.174669969692701"/>
    <n v="2.5816872500000001E-2"/>
  </r>
  <r>
    <n v="820000"/>
    <n v="2500000"/>
    <n v="2500000"/>
    <x v="0"/>
    <x v="1"/>
    <s v="BR3-5, BR-7"/>
    <s v="62-304.520 (10), F.A.C."/>
    <n v="0.59"/>
    <n v="0.64"/>
    <s v="US Air Force"/>
    <n v="0.60942739574704996"/>
    <n v="3818.6160070203"/>
    <n v="7.9625809608767604"/>
    <n v="1.1179995313025699"/>
    <n v="4.8526149784122401"/>
    <n v="0.68133954280815001"/>
    <n v="2327.16920851641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8526149784122401"/>
    <n v="0.68133954280815001"/>
    <n v="2327.16920851641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96.64118418084001"/>
    <n v="1.8874040620999999"/>
  </r>
  <r>
    <n v="820000"/>
    <n v="2500000"/>
    <n v="2500000"/>
    <x v="0"/>
    <x v="1"/>
    <s v="BR3-5, BR-7"/>
    <s v="62-304.520 (10), F.A.C."/>
    <n v="0.59"/>
    <n v="0.64"/>
    <s v="US Air Force"/>
    <n v="0.61776345373694996"/>
    <n v="3819.4528083370601"/>
    <n v="7.9687954098753497"/>
    <n v="1.11926343640276"/>
    <n v="4.9228305745277803"/>
    <n v="0.69144004611365995"/>
    <n v="2359.51835826361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9228305745277803"/>
    <n v="0.69144004611365995"/>
    <n v="2359.51835826361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200.00000001117499"/>
    <n v="1.9136401932"/>
  </r>
  <r>
    <n v="820000"/>
    <n v="2500000"/>
    <n v="2500000"/>
    <x v="0"/>
    <x v="1"/>
    <s v="BR3-5, BR-7"/>
    <s v="62-304.520 (10), F.A.C."/>
    <n v="0.59"/>
    <n v="0.64"/>
    <s v="US Air Force"/>
    <n v="0.20940034055196999"/>
    <n v="2453.6205234898998"/>
    <n v="5.0565975890878301"/>
    <n v="0.70290312762534002"/>
    <n v="1.0588532571892999"/>
    <n v="0.14718815429979001"/>
    <n v="513.78897320410999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1.0588532571892999"/>
    <n v="0.14718815429979001"/>
    <n v="630.46165437696004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35.550331685348"/>
    <n v="0.51132332069999997"/>
  </r>
  <r>
    <n v="820000"/>
    <n v="2500000"/>
    <n v="2500000"/>
    <x v="0"/>
    <x v="1"/>
    <s v="BR3-5, BR-7"/>
    <s v="62-304.520 (10), F.A.C."/>
    <n v="0.59"/>
    <n v="0.64"/>
    <s v="US Air Force"/>
    <n v="4.4493812073060003E-2"/>
    <n v="3707.5728362950899"/>
    <n v="7.8560986318696502"/>
    <n v="1.07880552405537"/>
    <n v="0.34954777615388"/>
    <n v="4.8000170250699997E-2"/>
    <n v="164.964049025321"/>
    <n v="8140"/>
    <s v="Roads and Highways"/>
    <n v="8140"/>
    <s v="US Air Force                                  Brevard County"/>
    <s v="US Air Force"/>
    <m/>
    <m/>
    <m/>
    <n v="0"/>
    <n v="1"/>
    <n v="0.34954777615388"/>
    <n v="4.8000170250699997E-2"/>
    <n v="164.964049025321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07.737428164264"/>
    <n v="0.13379079399999999"/>
  </r>
  <r>
    <n v="820000"/>
    <n v="2500000"/>
    <n v="2500000"/>
    <x v="0"/>
    <x v="1"/>
    <s v="BR3-5, BR-7"/>
    <s v="62-304.520 (10), F.A.C."/>
    <n v="0.59"/>
    <n v="0.64"/>
    <s v="US Air Force"/>
    <n v="3.439896563619E-2"/>
    <n v="3707.5728362950899"/>
    <n v="7.8560986318696502"/>
    <n v="1.07880552405537"/>
    <n v="0.27024166687225998"/>
    <n v="3.7109794150120001E-2"/>
    <n v="127.536670589416"/>
    <n v="1400"/>
    <s v="Commercial and Services"/>
    <n v="1400"/>
    <s v="US Air Force                                  Brevard County"/>
    <s v="US Air Force"/>
    <m/>
    <m/>
    <m/>
    <n v="0"/>
    <n v="1"/>
    <n v="0.27024166687225998"/>
    <n v="3.7109794150120001E-2"/>
    <n v="127.536670589414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81.058505576675103"/>
    <n v="0.10343606700000001"/>
  </r>
  <r>
    <n v="820000"/>
    <n v="2500000"/>
    <n v="2500000"/>
    <x v="0"/>
    <x v="1"/>
    <s v="BR3-5, BR-7"/>
    <s v="62-304.520 (10), F.A.C."/>
    <n v="0.59"/>
    <n v="0.64"/>
    <s v="US Air Force"/>
    <n v="5.0377151419150001E-2"/>
    <n v="3945.8355485926199"/>
    <n v="9.0695230173121804"/>
    <n v="1.2204814108587101"/>
    <n v="0.45689673434262001"/>
    <n v="6.1484376839089999E-2"/>
    <n v="198.779954906527"/>
    <n v="8140"/>
    <s v="Roads and Highways"/>
    <n v="8140"/>
    <s v="US Air Force                                  Brevard County"/>
    <s v="US Air Force"/>
    <m/>
    <m/>
    <m/>
    <n v="0"/>
    <n v="1"/>
    <n v="0.45689673434262001"/>
    <n v="6.1484376839089999E-2"/>
    <n v="198.77995490652799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09.80958563922999"/>
    <n v="0.16121650840000001"/>
  </r>
  <r>
    <n v="820000"/>
    <n v="2500000"/>
    <n v="2500000"/>
    <x v="0"/>
    <x v="1"/>
    <s v="BR3-5, BR-7"/>
    <s v="62-304.520 (10), F.A.C."/>
    <n v="0.59"/>
    <n v="0.64"/>
    <s v="FDOT District 5"/>
    <n v="6.2132205190799997E-3"/>
    <n v="3945.8355485926199"/>
    <n v="9.0695230173121804"/>
    <n v="1.2204814108587101"/>
    <n v="5.6350946509479999E-2"/>
    <n v="7.58312014511E-3"/>
    <n v="24.516346395454601"/>
    <n v="8140"/>
    <s v="Roads and Highways"/>
    <n v="8140"/>
    <s v="FDOT District 5          US Air Force                                  Brevard County"/>
    <s v="FDOT District 5"/>
    <m/>
    <m/>
    <m/>
    <n v="0"/>
    <n v="1"/>
    <n v="5.6350946509479999E-2"/>
    <n v="7.58312014511E-3"/>
    <n v="24.516346395453802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02.371186780443"/>
    <n v="1.98834926E-2"/>
  </r>
  <r>
    <n v="820000"/>
    <n v="2500000"/>
    <n v="2500000"/>
    <x v="0"/>
    <x v="1"/>
    <s v="BR3-5, BR-7"/>
    <s v="62-304.520 (10), F.A.C."/>
    <n v="0.59"/>
    <n v="0.64"/>
    <s v="US Air Force"/>
    <n v="0.26755747480955999"/>
    <n v="3945.8355485926199"/>
    <n v="9.0695230173121804"/>
    <n v="1.2204814108587101"/>
    <n v="2.4266186762392699"/>
    <n v="0.32654892434137001"/>
    <n v="1055.73779539525"/>
    <n v="1400"/>
    <s v="Commercial and Services"/>
    <n v="1400"/>
    <s v="US Air Force                                  Brevard County"/>
    <s v="US Air Force"/>
    <m/>
    <m/>
    <m/>
    <n v="0"/>
    <n v="1"/>
    <n v="2.4266186762392699"/>
    <n v="0.32654892434137001"/>
    <n v="1055.73779539525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43.89161321439201"/>
    <n v="0.85623503280000002"/>
  </r>
  <r>
    <n v="820000"/>
    <n v="2500000"/>
    <n v="2500000"/>
    <x v="0"/>
    <x v="1"/>
    <s v="BR3-5, BR-7"/>
    <s v="62-304.520 (10), F.A.C."/>
    <n v="0.59"/>
    <n v="0.64"/>
    <s v="Natural Lands"/>
    <n v="2.9685581605099999E-3"/>
    <n v="3349.9320139800702"/>
    <n v="6.7457094520233296"/>
    <n v="0.92284215845647"/>
    <n v="2.0025030842250002E-2"/>
    <n v="2.7395106203499998E-3"/>
    <n v="9.9444680172643007"/>
    <n v="3100"/>
    <s v="Herbaceous Dry Prairie"/>
    <n v="3100"/>
    <s v="Brevard County"/>
    <s v="Brevard County"/>
    <m/>
    <m/>
    <s v="Natural Lands"/>
    <n v="0"/>
    <n v="1"/>
    <n v="2.0025030842250002E-2"/>
    <n v="2.7395106203499998E-3"/>
    <n v="43.242793937284198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70.131510993210995"/>
    <n v="3.5071203500000002E-2"/>
  </r>
  <r>
    <n v="820000"/>
    <n v="2500000"/>
    <n v="2500000"/>
    <x v="0"/>
    <x v="1"/>
    <s v="BR3-5, BR-7"/>
    <s v="62-304.520 (10), F.A.C."/>
    <n v="0.59"/>
    <n v="0.64"/>
    <s v="Natural Lands"/>
    <n v="0.36186371952592"/>
    <n v="3349.9320139800702"/>
    <n v="6.7457094520233296"/>
    <n v="0.92284215845647"/>
    <n v="2.4410275131503498"/>
    <n v="0.33394309599438998"/>
    <n v="1212.2188587378"/>
    <n v="3100"/>
    <s v="Herbaceous Dry Prairie"/>
    <n v="3100"/>
    <s v="US Air Force                                  Brevard County"/>
    <s v="US Air Force"/>
    <m/>
    <m/>
    <s v="Natural Lands"/>
    <n v="0"/>
    <n v="1"/>
    <n v="2.4410275131503498"/>
    <n v="0.33394309599438998"/>
    <n v="1212.2188587378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70.31295002364101"/>
    <n v="0.98314587080000004"/>
  </r>
  <r>
    <n v="820000"/>
    <n v="2500000"/>
    <n v="2500000"/>
    <x v="0"/>
    <x v="1"/>
    <s v="BR3-5, BR-7"/>
    <s v="62-304.520 (10), F.A.C."/>
    <n v="0.59"/>
    <n v="0.64"/>
    <s v="Brevard County"/>
    <n v="1.5254937824499999E-3"/>
    <n v="3349.9320139800702"/>
    <n v="6.7457094520233296"/>
    <n v="0.92284215845647"/>
    <n v="1.029053782733E-2"/>
    <n v="1.40778997491E-3"/>
    <n v="5.1103004589836099"/>
    <n v="8140"/>
    <s v="Roads and Highways"/>
    <n v="8140"/>
    <s v="Brevard County"/>
    <s v="Brevard County"/>
    <m/>
    <m/>
    <m/>
    <n v="0"/>
    <n v="1"/>
    <n v="1.029053782733E-2"/>
    <n v="1.40778997491E-3"/>
    <n v="131.050718764826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40.522544490535701"/>
    <n v="0.1062860655"/>
  </r>
  <r>
    <n v="820000"/>
    <n v="2500000"/>
    <n v="2500000"/>
    <x v="0"/>
    <x v="1"/>
    <s v="BR3-5, BR-7"/>
    <s v="62-304.520 (10), F.A.C."/>
    <n v="0.59"/>
    <n v="0.64"/>
    <s v="US Air Force"/>
    <n v="4.36240314513E-3"/>
    <n v="3349.9320139800702"/>
    <n v="6.7457094520233296"/>
    <n v="0.92284215845647"/>
    <n v="2.9427504129700001E-2"/>
    <n v="4.0258095345099996E-3"/>
    <n v="14.6137539537885"/>
    <n v="8140"/>
    <s v="Roads and Highways"/>
    <n v="8140"/>
    <s v="US Air Force                                  Brevard County"/>
    <s v="US Air Force"/>
    <m/>
    <m/>
    <m/>
    <n v="0"/>
    <n v="1"/>
    <n v="2.9427504129700001E-2"/>
    <n v="4.0258095345099996E-3"/>
    <n v="14.613753953789301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38.9331002250468"/>
    <n v="1.1852193E-2"/>
  </r>
  <r>
    <n v="820000"/>
    <n v="2500000"/>
    <n v="2500000"/>
    <x v="0"/>
    <x v="1"/>
    <s v="BR3-5, BR-7"/>
    <s v="62-304.520 (10), F.A.C."/>
    <n v="0.59"/>
    <n v="0.64"/>
    <s v="US Air Force"/>
    <n v="5.032779273396E-2"/>
    <n v="3349.9320139800702"/>
    <n v="6.7457094520233296"/>
    <n v="0.92284215845647"/>
    <n v="0.33949666714497001"/>
    <n v="4.6444608876960003E-2"/>
    <n v="168.594684072463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0.33949666714497001"/>
    <n v="4.6444608876960003E-2"/>
    <n v="168.594684072462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90.820616521383499"/>
    <n v="0.13673534800000001"/>
  </r>
  <r>
    <n v="820000"/>
    <n v="2500000"/>
    <n v="2500000"/>
    <x v="0"/>
    <x v="1"/>
    <s v="BR3-5, BR-7"/>
    <s v="62-304.520 (10), F.A.C."/>
    <n v="0.59"/>
    <n v="0.64"/>
    <s v="US Air Force"/>
    <n v="0.34589036379798999"/>
    <n v="3551.47503135942"/>
    <n v="7.2301758163180798"/>
    <n v="1.0066485958121201"/>
    <n v="2.5008481434296899"/>
    <n v="0.34819004902218997"/>
    <n v="1228.4209906163801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2.5008481434296899"/>
    <n v="0.34819004902218997"/>
    <n v="1228.4209906163801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87.066113637743"/>
    <n v="0.99628628600000002"/>
  </r>
  <r>
    <n v="820000"/>
    <n v="2500000"/>
    <n v="2500000"/>
    <x v="0"/>
    <x v="1"/>
    <s v="BR3-5, BR-7"/>
    <s v="62-304.520 (10), F.A.C."/>
    <n v="0.59"/>
    <n v="0.64"/>
    <s v="Natural Lands"/>
    <n v="0.27187309007704002"/>
    <n v="3551.47503135942"/>
    <n v="7.2301758163180798"/>
    <n v="1.0066485958121201"/>
    <n v="1.9656902409827199"/>
    <n v="0.27368066436515998"/>
    <n v="965.55049110715595"/>
    <n v="3100"/>
    <s v="Herbaceous Dry Prairie"/>
    <n v="3100"/>
    <s v="US Air Force                                  Brevard County"/>
    <s v="US Air Force"/>
    <m/>
    <m/>
    <s v="Natural Lands"/>
    <n v="0"/>
    <n v="1"/>
    <n v="1.9656902409827199"/>
    <n v="0.27368066436515998"/>
    <n v="965.55049110715595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41.210246456769"/>
    <n v="0.78309042259999995"/>
  </r>
  <r>
    <n v="820000"/>
    <n v="2500000"/>
    <n v="2500000"/>
    <x v="0"/>
    <x v="1"/>
    <s v="BR3-5, BR-7"/>
    <s v="62-304.520 (10), F.A.C."/>
    <n v="0.59"/>
    <n v="0.64"/>
    <s v="US Air Force"/>
    <n v="0.61776345359886997"/>
    <n v="3817.2360553521899"/>
    <n v="7.9642958418274103"/>
    <n v="1.1186365367019599"/>
    <n v="4.9200509047304397"/>
    <n v="0.69105277023487999"/>
    <n v="2358.14892875651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9200509047304397"/>
    <n v="0.69105277023487999"/>
    <n v="2358.14892875651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99.99999998882399"/>
    <n v="1.9125295447999999"/>
  </r>
  <r>
    <n v="820000"/>
    <n v="2500000"/>
    <n v="2500000"/>
    <x v="0"/>
    <x v="1"/>
    <s v="BR3-5, BR-7"/>
    <s v="62-304.520 (10), F.A.C."/>
    <n v="0.59"/>
    <n v="0.64"/>
    <s v="US Air Force"/>
    <n v="2.94964290034E-2"/>
    <n v="3815.8924239363901"/>
    <n v="7.9225866208996001"/>
    <n v="1.1088738729044201"/>
    <n v="0.23368801378670001"/>
    <n v="3.2707819465849997E-2"/>
    <n v="112.555199967278"/>
    <n v="1860"/>
    <s v="Community Recreational Facilities"/>
    <n v="1860"/>
    <s v="US Air Force                                  Brevard County"/>
    <s v="US Air Force"/>
    <m/>
    <m/>
    <m/>
    <n v="0"/>
    <n v="1"/>
    <n v="0.23368801378670001"/>
    <n v="3.2707819465849997E-2"/>
    <n v="300.81933276202398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04.85113024412701"/>
    <n v="0.2439735059"/>
  </r>
  <r>
    <n v="820000"/>
    <n v="2500000"/>
    <n v="2500000"/>
    <x v="0"/>
    <x v="1"/>
    <s v="BR3-5, BR-7"/>
    <s v="62-304.520 (10), F.A.C."/>
    <n v="0.59"/>
    <n v="0.64"/>
    <s v="US Air Force"/>
    <n v="0.53893016911252001"/>
    <n v="3815.8924239363901"/>
    <n v="7.9225866208996001"/>
    <n v="1.1088738729044201"/>
    <n v="4.2697209474100504"/>
    <n v="0.59760558384883999"/>
    <n v="2056.4995493472402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2697209474100504"/>
    <n v="0.59760558384883999"/>
    <n v="2056.4995493472402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88.42623111180899"/>
    <n v="1.6678828461999999"/>
  </r>
  <r>
    <n v="820000"/>
    <n v="2500000"/>
    <n v="2500000"/>
    <x v="0"/>
    <x v="1"/>
    <s v="BR3-5, BR-7"/>
    <s v="62-304.520 (10), F.A.C."/>
    <n v="0.59"/>
    <n v="0.64"/>
    <s v="US Air Force"/>
    <n v="1.036496612375E-2"/>
    <n v="3574.3517784184301"/>
    <n v="7.40382321370768"/>
    <n v="1.02953093919703"/>
    <n v="7.6740376796310003E-2"/>
    <n v="1.067105330813E-2"/>
    <n v="37.048035097672603"/>
    <n v="1860"/>
    <s v="Community Recreational Facilities"/>
    <n v="1860"/>
    <s v="US Air Force                                  Brevard County"/>
    <s v="US Air Force"/>
    <m/>
    <m/>
    <m/>
    <n v="0"/>
    <n v="1"/>
    <n v="7.6740376796310003E-2"/>
    <n v="1.067105330813E-2"/>
    <n v="620.43902100583205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04.977641118807"/>
    <n v="0.50319466420000003"/>
  </r>
  <r>
    <n v="820000"/>
    <n v="2500000"/>
    <n v="2500000"/>
    <x v="0"/>
    <x v="1"/>
    <s v="BR3-5, BR-7"/>
    <s v="62-304.520 (10), F.A.C."/>
    <n v="0.59"/>
    <n v="0.64"/>
    <s v="US Air Force"/>
    <n v="0.40350562493842002"/>
    <n v="3574.3517784184301"/>
    <n v="7.40382321370768"/>
    <n v="1.02953093919703"/>
    <n v="2.9874843127807602"/>
    <n v="0.41542152501413998"/>
    <n v="1442.2710481005099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2.9874843127807602"/>
    <n v="0.41542152501413998"/>
    <n v="1442.2710481005099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66.504483661894"/>
    <n v="1.1697250997999999"/>
  </r>
  <r>
    <n v="820000"/>
    <n v="2500000"/>
    <n v="2500000"/>
    <x v="0"/>
    <x v="1"/>
    <s v="BR3-5, BR-7"/>
    <s v="62-304.520 (10), F.A.C."/>
    <n v="0.59"/>
    <n v="0.64"/>
    <s v="US Air Force"/>
    <n v="0.61776345362188001"/>
    <n v="3813.00701694079"/>
    <n v="7.9556749982819204"/>
    <n v="1.11743390982567"/>
    <n v="4.9147252628319302"/>
    <n v="0.69030983132810997"/>
    <n v="2355.5363834698301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9147252628319302"/>
    <n v="0.69030983132810997"/>
    <n v="2355.5363834698301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99.99999999254899"/>
    <n v="1.9104106921999999"/>
  </r>
  <r>
    <n v="820000"/>
    <n v="2500000"/>
    <n v="2500000"/>
    <x v="0"/>
    <x v="1"/>
    <s v="BR3-5, BR-7"/>
    <s v="62-304.520 (10), F.A.C."/>
    <n v="0.59"/>
    <n v="0.64"/>
    <s v="US Air Force"/>
    <n v="0.61776345380598996"/>
    <n v="3820.2719644067902"/>
    <n v="7.9704479521056104"/>
    <n v="1.1194932510361"/>
    <n v="4.9238514552736703"/>
    <n v="0.69158201727255997"/>
    <n v="2360.02440321015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9238514552736703"/>
    <n v="0.69158201727255997"/>
    <n v="2360.02440321015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200.000000022351"/>
    <n v="1.9140506108999999"/>
  </r>
  <r>
    <n v="820000"/>
    <n v="2500000"/>
    <n v="2500000"/>
    <x v="0"/>
    <x v="1"/>
    <s v="BR3-5, BR-7"/>
    <s v="62-304.520 (10), F.A.C."/>
    <n v="0.59"/>
    <n v="0.64"/>
    <s v="US Air Force"/>
    <n v="0.54373171072226001"/>
    <n v="3796.18907802493"/>
    <n v="9.4009123220498303"/>
    <n v="1.38107439251159"/>
    <n v="5.1115741392181704"/>
    <n v="0.75093394207504005"/>
    <n v="2064.1083816196701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5.1115741392181704"/>
    <n v="0.75093394207504005"/>
    <n v="2290.4737867241402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88.954580157891"/>
    <n v="1.8576429738"/>
  </r>
  <r>
    <n v="820000"/>
    <n v="2500000"/>
    <n v="2500000"/>
    <x v="0"/>
    <x v="1"/>
    <s v="BR3-5, BR-7"/>
    <s v="62-304.520 (10), F.A.C."/>
    <n v="0.59"/>
    <n v="0.64"/>
    <s v="US Air Force"/>
    <n v="2.0228393094899998E-3"/>
    <n v="3796.18907802493"/>
    <n v="9.4009123220498303"/>
    <n v="1.38107439251159"/>
    <n v="1.901653499013E-2"/>
    <n v="2.7936915705000002E-3"/>
    <n v="7.6790804932930303"/>
    <n v="8310"/>
    <s v="Electrical power facilities"/>
    <n v="8310"/>
    <s v="US Air Force                                  Brevard County"/>
    <s v="US Air Force"/>
    <m/>
    <m/>
    <m/>
    <n v="0"/>
    <n v="1"/>
    <n v="1.901653499013E-2"/>
    <n v="2.7936915705000002E-3"/>
    <n v="54.673088892950702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5.173491848462801"/>
    <n v="4.43415157E-2"/>
  </r>
  <r>
    <n v="820000"/>
    <n v="2500000"/>
    <n v="2500000"/>
    <x v="0"/>
    <x v="1"/>
    <s v="BR3-5, BR-7"/>
    <s v="62-304.520 (10), F.A.C."/>
    <n v="0.59"/>
    <n v="0.64"/>
    <s v="US Air Force"/>
    <n v="0.12814187955678999"/>
    <n v="1988.3129724202399"/>
    <n v="4.0842467215112102"/>
    <n v="0.56677619288662995"/>
    <n v="0.52336305146810003"/>
    <n v="7.2627766644529995E-2"/>
    <n v="254.78616143308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0.52336305146810003"/>
    <n v="7.2627766644529995E-2"/>
    <n v="370.927752938862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20.870079133814"/>
    <n v="0.3008335385"/>
  </r>
  <r>
    <n v="820000"/>
    <n v="2500000"/>
    <n v="2500000"/>
    <x v="0"/>
    <x v="1"/>
    <s v="BR3-5, BR-7"/>
    <s v="62-304.520 (10), F.A.C."/>
    <n v="0.59"/>
    <n v="0.64"/>
    <s v="US Air Force"/>
    <n v="0.12458087517454"/>
    <n v="3808.6364590808998"/>
    <n v="7.9437237642288903"/>
    <n v="1.1156151026768699"/>
    <n v="0.98963605869246996"/>
    <n v="0.13898430584942001"/>
    <n v="474.48326329398299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0.98963605869246996"/>
    <n v="0.13898430584942001"/>
    <n v="2336.3833831997299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12.410397914792"/>
    <n v="1.8948770342000001"/>
  </r>
  <r>
    <n v="820000"/>
    <n v="2500000"/>
    <n v="2500000"/>
    <x v="0"/>
    <x v="1"/>
    <s v="BR3-5, BR-7"/>
    <s v="62-304.520 (10), F.A.C."/>
    <n v="0.59"/>
    <n v="0.64"/>
    <s v="US Air Force"/>
    <n v="0.48886265200408002"/>
    <n v="3808.6364590808998"/>
    <n v="7.9437237642288903"/>
    <n v="1.1156151026768699"/>
    <n v="3.88338986616884"/>
    <n v="0.54538255771042998"/>
    <n v="1861.90011990575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3.88338986616884"/>
    <n v="0.54538255771042998"/>
    <n v="2336.3833831997299"/>
    <m/>
    <n v="-1"/>
    <n v="-1"/>
    <n v="-1"/>
    <n v="-1"/>
    <n v="0"/>
    <m/>
    <m/>
    <s v="Banana River B"/>
    <n v="-1"/>
    <m/>
    <m/>
    <n v="644"/>
    <x v="8"/>
    <s v="44% dry prairie, 56% residential"/>
    <x v="0"/>
    <m/>
    <n v="208.454819684521"/>
    <n v="1.8948770342000001"/>
  </r>
  <r>
    <n v="820000"/>
    <n v="2500000"/>
    <n v="2500000"/>
    <x v="0"/>
    <x v="1"/>
    <s v="BR3-5, BR-7"/>
    <s v="62-304.520 (10), F.A.C."/>
    <n v="0.59"/>
    <n v="0.64"/>
    <s v="Natural Lands"/>
    <n v="4.3199263742099998E-3"/>
    <n v="3808.6364590808998"/>
    <n v="7.9437237642288903"/>
    <n v="1.1156151026768699"/>
    <n v="3.431630179853E-2"/>
    <n v="4.8193751055199997E-3"/>
    <n v="16.453029089365199"/>
    <n v="3100"/>
    <s v="Herbaceous Dry Prairie"/>
    <n v="3100"/>
    <s v="US Air Force                                  Brevard County"/>
    <s v="US Air Force"/>
    <m/>
    <m/>
    <s v="Natural Lands"/>
    <n v="0"/>
    <n v="1"/>
    <n v="3.431630179853E-2"/>
    <n v="4.8193751055199997E-3"/>
    <n v="16.4530290893642"/>
    <m/>
    <n v="-1"/>
    <n v="-1"/>
    <n v="-1"/>
    <n v="-1"/>
    <n v="0"/>
    <m/>
    <m/>
    <s v="Banana River B"/>
    <n v="-1"/>
    <m/>
    <m/>
    <n v="644"/>
    <x v="8"/>
    <s v="44% dry prairie, 56% residential"/>
    <x v="0"/>
    <m/>
    <n v="25.125677682509199"/>
    <n v="1.3343900299999999E-2"/>
  </r>
  <r>
    <n v="820000"/>
    <n v="2500000"/>
    <n v="2500000"/>
    <x v="0"/>
    <x v="1"/>
    <s v="BR3-5, BR-7"/>
    <s v="62-304.520 (10), F.A.C."/>
    <n v="0.59"/>
    <n v="0.64"/>
    <s v="US Air Force"/>
    <n v="2.1890342006099998E-3"/>
    <n v="3670.5777237881498"/>
    <n v="7.8867535656158303"/>
    <n v="1.0536750778166599"/>
    <n v="1.7264373286979998E-2"/>
    <n v="2.30653078168E-3"/>
    <n v="8.0350201734025095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1.7264373286979998E-2"/>
    <n v="2.30653078168E-3"/>
    <n v="8.0350201734016302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20.961995436854199"/>
    <n v="6.5166425000000002E-3"/>
  </r>
  <r>
    <n v="820000"/>
    <n v="2500000"/>
    <n v="2500000"/>
    <x v="0"/>
    <x v="1"/>
    <s v="BR3-5, BR-7"/>
    <s v="62-304.520 (10), F.A.C."/>
    <n v="0.59"/>
    <n v="0.64"/>
    <s v="Natural Lands"/>
    <n v="4.7509562553729998E-2"/>
    <n v="3670.5777237881498"/>
    <n v="7.8867535656158303"/>
    <n v="1.0536750778166599"/>
    <n v="0.37469621187147001"/>
    <n v="5.0059642020829999E-2"/>
    <n v="174.38754197664099"/>
    <n v="3100"/>
    <s v="Herbaceous Dry Prairie"/>
    <n v="3100"/>
    <s v="US Air Force                                  Brevard County"/>
    <s v="US Air Force"/>
    <m/>
    <m/>
    <s v="Natural Lands"/>
    <n v="0"/>
    <n v="1"/>
    <n v="0.37469621187147001"/>
    <n v="5.0059642020829999E-2"/>
    <n v="253.595363855611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02.05733327194601"/>
    <n v="0.20567345000000001"/>
  </r>
  <r>
    <n v="820000"/>
    <n v="2500000"/>
    <n v="2500000"/>
    <x v="0"/>
    <x v="1"/>
    <s v="BR3-5, BR-7"/>
    <s v="62-304.520 (10), F.A.C."/>
    <n v="0.59"/>
    <n v="0.64"/>
    <s v="US Air Force"/>
    <n v="6.1835020184219998E-2"/>
    <n v="3837.0545200737902"/>
    <n v="7.61041544522738"/>
    <n v="1.0665231941728499"/>
    <n v="0.47059019266598001"/>
    <n v="6.5948483238620001E-2"/>
    <n v="237.264343696738"/>
    <n v="1550"/>
    <s v="Other Light Industrial"/>
    <n v="1550"/>
    <s v="US Air Force                                  Brevard County"/>
    <s v="US Air Force"/>
    <m/>
    <m/>
    <m/>
    <n v="0"/>
    <n v="1"/>
    <n v="0.47059019266598001"/>
    <n v="6.5948483238620001E-2"/>
    <n v="2370.3920524977698"/>
    <m/>
    <n v="-1"/>
    <n v="-1"/>
    <n v="-1"/>
    <n v="-1"/>
    <n v="0"/>
    <m/>
    <m/>
    <s v="Banana River B"/>
    <n v="-1"/>
    <m/>
    <m/>
    <n v="642"/>
    <x v="8"/>
    <s v="industrial and institutional"/>
    <x v="0"/>
    <m/>
    <n v="106.231383927205"/>
    <n v="1.9224590855999999"/>
  </r>
  <r>
    <n v="820000"/>
    <n v="2500000"/>
    <n v="2500000"/>
    <x v="0"/>
    <x v="1"/>
    <s v="BR3-5, BR-7"/>
    <s v="62-304.520 (10), F.A.C."/>
    <n v="0.59"/>
    <n v="0.64"/>
    <s v="US Air Force"/>
    <n v="0.38136385452749999"/>
    <n v="3832.42850402561"/>
    <n v="7.7377134270575496"/>
    <n v="1.1062366549123399"/>
    <n v="2.9508842177719101"/>
    <n v="0.42187867473697999"/>
    <n v="1461.5497064962899"/>
    <n v="1550"/>
    <s v="Other Light Industrial"/>
    <n v="1550"/>
    <s v="US Air Force                                  Brevard County"/>
    <s v="US Air Force"/>
    <m/>
    <m/>
    <m/>
    <n v="0"/>
    <n v="1"/>
    <n v="2.9508842177719101"/>
    <n v="0.42187867473697999"/>
    <n v="2367.5342685822102"/>
    <m/>
    <n v="-1"/>
    <n v="-1"/>
    <n v="-1"/>
    <n v="-1"/>
    <n v="0"/>
    <m/>
    <m/>
    <s v="Banana River B"/>
    <n v="-1"/>
    <m/>
    <m/>
    <n v="642"/>
    <x v="8"/>
    <s v="industrial and institutional"/>
    <x v="0"/>
    <m/>
    <n v="239.40769093813299"/>
    <n v="1.920141337"/>
  </r>
  <r>
    <n v="820000"/>
    <n v="2500000"/>
    <n v="2500000"/>
    <x v="0"/>
    <x v="1"/>
    <s v="BR3-5, BR-7"/>
    <s v="62-304.520 (10), F.A.C."/>
    <n v="0.59"/>
    <n v="0.64"/>
    <s v="US Air Force"/>
    <n v="0.21493391257642"/>
    <n v="3814.9283744986101"/>
    <n v="7.6797359757945296"/>
    <n v="1.0943823531285199"/>
    <n v="1.6506357008314001"/>
    <n v="0.23521988101249999"/>
    <n v="819.95748172978904"/>
    <n v="1550"/>
    <s v="Other Light Industrial"/>
    <n v="1550"/>
    <s v="US Air Force                                  Brevard County"/>
    <s v="US Air Force"/>
    <m/>
    <m/>
    <m/>
    <n v="0"/>
    <n v="1"/>
    <n v="1.6506357008314001"/>
    <n v="0.23521988101249999"/>
    <n v="2341.1373305751299"/>
    <m/>
    <n v="-1"/>
    <n v="-1"/>
    <n v="-1"/>
    <n v="-1"/>
    <n v="0"/>
    <m/>
    <m/>
    <s v="Banana River B"/>
    <n v="-1"/>
    <m/>
    <m/>
    <n v="642"/>
    <x v="8"/>
    <s v="industrial and institutional"/>
    <x v="0"/>
    <m/>
    <n v="162.18699219973701"/>
    <n v="1.8987326282000001"/>
  </r>
  <r>
    <n v="820000"/>
    <n v="2500000"/>
    <n v="2500000"/>
    <x v="0"/>
    <x v="1"/>
    <s v="BR3-5, BR-7"/>
    <s v="62-304.520 (10), F.A.C."/>
    <n v="0.59"/>
    <n v="0.64"/>
    <s v="US Air Force"/>
    <n v="0.19879771358446999"/>
    <n v="3834.40323953814"/>
    <n v="7.6636523126643201"/>
    <n v="1.08335945159748"/>
    <n v="1.5235165574640299"/>
    <n v="0.21536938196770999"/>
    <n v="762.27059698108405"/>
    <n v="1550"/>
    <s v="Other Light Industrial"/>
    <n v="1550"/>
    <s v="US Air Force                                  Brevard County"/>
    <s v="US Air Force"/>
    <m/>
    <m/>
    <m/>
    <n v="0"/>
    <n v="1"/>
    <n v="1.5235165574640299"/>
    <n v="0.21536938196770999"/>
    <n v="2368.7541882772498"/>
    <m/>
    <n v="-1"/>
    <n v="-1"/>
    <n v="-1"/>
    <n v="-1"/>
    <n v="0"/>
    <m/>
    <m/>
    <s v="Banana River B"/>
    <n v="-1"/>
    <m/>
    <m/>
    <n v="642"/>
    <x v="8"/>
    <s v="industrial and institutional"/>
    <x v="0"/>
    <m/>
    <n v="143.45066470073701"/>
    <n v="1.9211307285000001"/>
  </r>
  <r>
    <n v="820000"/>
    <n v="2500000"/>
    <n v="2500000"/>
    <x v="0"/>
    <x v="1"/>
    <s v="BR3-5, BR-7"/>
    <s v="62-304.520 (10), F.A.C."/>
    <n v="0.59"/>
    <n v="0.64"/>
    <s v="US Air Force"/>
    <n v="6.1779968922299998E-3"/>
    <n v="1164.84557154036"/>
    <n v="2.4169451856938702"/>
    <n v="0.35544534558896002"/>
    <n v="1.493187984591E-2"/>
    <n v="2.1959402404000002E-3"/>
    <n v="7.1964123209065898"/>
    <n v="1550"/>
    <s v="Other Light Industrial"/>
    <n v="1550"/>
    <s v="US Air Force                                  Brevard County"/>
    <s v="US Air Force"/>
    <m/>
    <m/>
    <m/>
    <n v="0"/>
    <n v="1"/>
    <n v="1.493187984591E-2"/>
    <n v="2.1959402404000002E-3"/>
    <n v="234.85943209246801"/>
    <m/>
    <n v="-1"/>
    <n v="-1"/>
    <n v="-1"/>
    <n v="-1"/>
    <n v="0"/>
    <m/>
    <m/>
    <s v="Banana River B"/>
    <n v="-1"/>
    <m/>
    <m/>
    <n v="642"/>
    <x v="8"/>
    <s v="industrial and institutional"/>
    <x v="0"/>
    <m/>
    <n v="24.7675595763186"/>
    <n v="0.19047804709999999"/>
  </r>
  <r>
    <n v="820000"/>
    <n v="2500000"/>
    <n v="2500000"/>
    <x v="0"/>
    <x v="1"/>
    <s v="BR3-5, BR-7"/>
    <s v="62-304.520 (10), F.A.C."/>
    <n v="0.59"/>
    <n v="0.64"/>
    <s v="US Air Force"/>
    <n v="5.8528862937400001E-3"/>
    <n v="960.36660831969004"/>
    <n v="2.0518833988802698"/>
    <n v="0.27408731467302999"/>
    <n v="1.2009440221660001E-2"/>
    <n v="1.60420188733E-3"/>
    <n v="5.6209165588046801"/>
    <n v="1860"/>
    <s v="Community Recreational Facilities"/>
    <n v="1860"/>
    <s v="US Air Force                                  Brevard County"/>
    <s v="US Air Force"/>
    <m/>
    <m/>
    <m/>
    <n v="0"/>
    <n v="1"/>
    <n v="1.2009440221660001E-2"/>
    <n v="1.60420188733E-3"/>
    <n v="173.50794177534101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33.505352884676398"/>
    <n v="0.1407201474"/>
  </r>
  <r>
    <n v="820000"/>
    <n v="2500000"/>
    <n v="2500000"/>
    <x v="0"/>
    <x v="1"/>
    <s v="BR3-5, BR-7"/>
    <s v="62-304.520 (10), F.A.C."/>
    <n v="0.59"/>
    <n v="0.64"/>
    <s v="US Air Force"/>
    <n v="0.61776345378298003"/>
    <n v="3817.9348159218098"/>
    <n v="7.9657090534367097"/>
    <n v="1.1188332173846101"/>
    <n v="4.9209239366814197"/>
    <n v="0.69117427257863995"/>
    <n v="2358.5805982021402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9209239366814197"/>
    <n v="0.69117427257863995"/>
    <n v="2358.5805982021402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200.000000018626"/>
    <n v="1.9128796417"/>
  </r>
  <r>
    <n v="820000"/>
    <n v="2500000"/>
    <n v="2500000"/>
    <x v="0"/>
    <x v="1"/>
    <s v="BR3-5, BR-7"/>
    <s v="62-304.520 (10), F.A.C."/>
    <n v="0.59"/>
    <n v="0.64"/>
    <s v="US Air Force"/>
    <n v="3.7457637793149999E-2"/>
    <n v="1434.9791556632599"/>
    <n v="2.9905395558925898"/>
    <n v="0.40461197475371002"/>
    <n v="0.11201854749072999"/>
    <n v="1.515580879709E-2"/>
    <n v="53.750929453567799"/>
    <n v="1860"/>
    <s v="Community Recreational Facilities"/>
    <n v="1860"/>
    <s v="US Air Force                                  Brevard County"/>
    <s v="US Air Force"/>
    <m/>
    <m/>
    <m/>
    <n v="0"/>
    <n v="1"/>
    <n v="0.11201854749072999"/>
    <n v="1.515580879709E-2"/>
    <n v="326.020530336798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04.37040631938901"/>
    <n v="0.26441243339999998"/>
  </r>
  <r>
    <n v="820000"/>
    <n v="2500000"/>
    <n v="2500000"/>
    <x v="0"/>
    <x v="1"/>
    <s v="BR3-5, BR-7"/>
    <s v="62-304.520 (10), F.A.C."/>
    <n v="0.59"/>
    <n v="0.64"/>
    <s v="US Air Force"/>
    <n v="2.430390004931E-2"/>
    <n v="1434.9791556632599"/>
    <n v="2.9905395558925898"/>
    <n v="0.40461197475371002"/>
    <n v="7.2681774459939993E-2"/>
    <n v="9.8336489931699998E-3"/>
    <n v="34.875589972094801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7.2681774459939993E-2"/>
    <n v="9.8336489931699998E-3"/>
    <n v="34.875589972095199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70.397673723267005"/>
    <n v="2.8285149999999998E-2"/>
  </r>
  <r>
    <n v="820000"/>
    <n v="2500000"/>
    <n v="2500000"/>
    <x v="0"/>
    <x v="1"/>
    <s v="BR3-5, BR-7"/>
    <s v="62-304.520 (10), F.A.C."/>
    <n v="0.59"/>
    <n v="0.64"/>
    <s v="US Air Force"/>
    <n v="0.61776345378298003"/>
    <n v="3817.9348159218098"/>
    <n v="7.9657090534367097"/>
    <n v="1.1188332173846101"/>
    <n v="4.9209239366814197"/>
    <n v="0.69117427257863995"/>
    <n v="2358.5805982021402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9209239366814197"/>
    <n v="0.69117427257863995"/>
    <n v="2358.5805982021402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200.000000018626"/>
    <n v="1.9128796417"/>
  </r>
  <r>
    <n v="820000"/>
    <n v="2500000"/>
    <n v="2500000"/>
    <x v="0"/>
    <x v="1"/>
    <s v="BR3-5, BR-7"/>
    <s v="62-304.520 (10), F.A.C."/>
    <n v="0.59"/>
    <n v="0.64"/>
    <s v="US Air Force"/>
    <n v="1.344200833046E-2"/>
    <n v="753.41142932322805"/>
    <n v="1.5601387809779801"/>
    <n v="0.22918775266898"/>
    <n v="2.0971398490579999E-2"/>
    <n v="3.0807436806100002E-3"/>
    <n v="10.127362709226601"/>
    <n v="1550"/>
    <s v="Other Light Industrial"/>
    <n v="1550"/>
    <s v="US Air Force                                  Brevard County"/>
    <s v="US Air Force"/>
    <m/>
    <m/>
    <m/>
    <n v="0"/>
    <n v="1"/>
    <n v="2.0971398490579999E-2"/>
    <n v="3.0807436806100002E-3"/>
    <n v="107.880842218127"/>
    <m/>
    <n v="-1"/>
    <n v="-1"/>
    <n v="-1"/>
    <n v="-1"/>
    <n v="0"/>
    <m/>
    <m/>
    <s v="Banana River B"/>
    <n v="-1"/>
    <m/>
    <m/>
    <n v="642"/>
    <x v="8"/>
    <s v="industrial and institutional"/>
    <x v="0"/>
    <m/>
    <n v="34.844621424215603"/>
    <n v="8.7494600300000003E-2"/>
  </r>
  <r>
    <n v="820000"/>
    <n v="2500000"/>
    <n v="2500000"/>
    <x v="0"/>
    <x v="1"/>
    <s v="BR3-5, BR-7"/>
    <s v="62-304.520 (10), F.A.C."/>
    <n v="0.59"/>
    <n v="0.64"/>
    <s v="US Air Force"/>
    <n v="0.61776345375996"/>
    <n v="3817.93481691741"/>
    <n v="7.9657090555139298"/>
    <n v="1.11883321767637"/>
    <n v="4.9209239377813301"/>
    <n v="0.69117427273313004"/>
    <n v="2358.5805987293302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9209239377813301"/>
    <n v="0.69117427273313004"/>
    <n v="2358.5805987293302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200.00000001490099"/>
    <n v="1.9128796421000001"/>
  </r>
  <r>
    <n v="820000"/>
    <n v="2500000"/>
    <n v="2500000"/>
    <x v="0"/>
    <x v="1"/>
    <s v="BR3-5, BR-7"/>
    <s v="62-304.520 (10), F.A.C."/>
    <n v="0.59"/>
    <n v="0.64"/>
    <s v="US Air Force"/>
    <n v="7.0952600094999999E-4"/>
    <n v="3671.4978302903601"/>
    <n v="7.5730575768898998"/>
    <n v="1.05737211945095"/>
    <n v="5.3732812575000002E-3"/>
    <n v="7.5023301142999996E-4"/>
    <n v="2.6050231730261899"/>
    <n v="8140"/>
    <s v="Roads and Highways"/>
    <n v="8140"/>
    <s v="US Air Force                                  Brevard County"/>
    <s v="US Air Force"/>
    <m/>
    <m/>
    <m/>
    <n v="0"/>
    <n v="1"/>
    <n v="5.3732812575000002E-3"/>
    <n v="7.5023301142999996E-4"/>
    <n v="22.534886511755602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20.266783972866101"/>
    <n v="1.8276469199999999E-2"/>
  </r>
  <r>
    <n v="820000"/>
    <n v="2500000"/>
    <n v="2500000"/>
    <x v="0"/>
    <x v="1"/>
    <s v="BR3-5, BR-7"/>
    <s v="62-304.520 (10), F.A.C."/>
    <n v="0.59"/>
    <n v="0.64"/>
    <s v="Natural Lands"/>
    <n v="3.4245065149500001E-3"/>
    <n v="3671.4978302903601"/>
    <n v="7.5730575768898998"/>
    <n v="1.05737211945095"/>
    <n v="2.5933985010179999E-2"/>
    <n v="3.6209777117899998E-3"/>
    <n v="12.5730682394688"/>
    <n v="3100"/>
    <s v="Herbaceous Dry Prairie"/>
    <n v="3100"/>
    <s v="US Air Force                                  Brevard County"/>
    <s v="US Air Force"/>
    <m/>
    <m/>
    <s v="Natural Lands"/>
    <n v="0"/>
    <n v="1"/>
    <n v="2.5933985010179999E-2"/>
    <n v="3.6209777117899998E-3"/>
    <n v="12.6373644286572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24.460306158355198"/>
    <n v="1.0249281799999999E-2"/>
  </r>
  <r>
    <n v="820000"/>
    <n v="2500000"/>
    <n v="2500000"/>
    <x v="0"/>
    <x v="1"/>
    <s v="BR3-5, BR-7"/>
    <s v="62-304.520 (10), F.A.C."/>
    <n v="0.59"/>
    <n v="0.64"/>
    <s v="US Air Force"/>
    <n v="0.61776345362188001"/>
    <n v="3819.4528087639201"/>
    <n v="7.9687954107659396"/>
    <n v="1.11926343652785"/>
    <n v="4.9228305741609999"/>
    <n v="0.69144004606214005"/>
    <n v="2359.5183580878102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9228305741609999"/>
    <n v="0.69144004606214005"/>
    <n v="2359.5183580878102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99.99999999254899"/>
    <n v="1.9136401931"/>
  </r>
  <r>
    <n v="820000"/>
    <n v="2500000"/>
    <n v="2500000"/>
    <x v="0"/>
    <x v="1"/>
    <s v="BR3-5, BR-7"/>
    <s v="62-304.520 (10), F.A.C."/>
    <n v="0.59"/>
    <n v="0.64"/>
    <s v="Natural Lands"/>
    <n v="1.2030670947500001E-3"/>
    <n v="3283.7411063159402"/>
    <n v="6.7970857098002604"/>
    <n v="0.92734651791533995"/>
    <n v="8.1773501576899998E-3"/>
    <n v="1.11566008114E-3"/>
    <n v="3.9505608727030901"/>
    <n v="3100"/>
    <s v="Herbaceous Dry Prairie"/>
    <n v="3100"/>
    <s v="Brevard County"/>
    <s v="Brevard County"/>
    <m/>
    <m/>
    <s v="Natural Lands"/>
    <n v="0"/>
    <n v="1"/>
    <n v="8.1773501576899998E-3"/>
    <n v="1.11566008114E-3"/>
    <n v="25.357118077071199"/>
    <m/>
    <n v="-1"/>
    <n v="-1"/>
    <n v="-1"/>
    <n v="-1"/>
    <n v="0"/>
    <m/>
    <m/>
    <s v="Banana River B"/>
    <n v="-1"/>
    <m/>
    <m/>
    <n v="644"/>
    <x v="8"/>
    <s v="44% dry prairie, 56% residential"/>
    <x v="0"/>
    <m/>
    <n v="28.412536246953199"/>
    <n v="2.0565383699999999E-2"/>
  </r>
  <r>
    <n v="820000"/>
    <n v="2500000"/>
    <n v="2500000"/>
    <x v="0"/>
    <x v="1"/>
    <s v="BR3-5, BR-7"/>
    <s v="62-304.520 (10), F.A.C."/>
    <n v="0.59"/>
    <n v="0.64"/>
    <s v="Natural Lands"/>
    <n v="0.52740927516679004"/>
    <n v="3283.7411063159402"/>
    <n v="6.7970857098002604"/>
    <n v="0.92734651791533995"/>
    <n v="3.5848460474523298"/>
    <n v="0.48909115484218002"/>
    <n v="1731.8755167175"/>
    <n v="3100"/>
    <s v="Herbaceous Dry Prairie"/>
    <n v="3100"/>
    <s v="US Air Force                                  Brevard County"/>
    <s v="US Air Force"/>
    <m/>
    <m/>
    <s v="Natural Lands"/>
    <n v="0"/>
    <n v="1"/>
    <n v="3.5848460474523298"/>
    <n v="0.48909115484218002"/>
    <n v="1733.1648040948401"/>
    <m/>
    <n v="-1"/>
    <n v="-1"/>
    <n v="-1"/>
    <n v="-1"/>
    <n v="0"/>
    <m/>
    <m/>
    <s v="Banana River B"/>
    <n v="-1"/>
    <m/>
    <m/>
    <n v="644"/>
    <x v="8"/>
    <s v="44% dry prairie, 56% residential"/>
    <x v="0"/>
    <m/>
    <n v="195.72225781860399"/>
    <n v="1.4056486651"/>
  </r>
  <r>
    <n v="820000"/>
    <n v="2500000"/>
    <n v="2500000"/>
    <x v="0"/>
    <x v="1"/>
    <s v="BR3-5, BR-7"/>
    <s v="62-304.520 (10), F.A.C."/>
    <n v="0.59"/>
    <n v="0.64"/>
    <s v="Brevard County"/>
    <n v="9.9826758466000005E-4"/>
    <n v="3283.7411063159402"/>
    <n v="6.7970857098002604"/>
    <n v="0.92734651791533995"/>
    <n v="6.7853103342699998E-3"/>
    <n v="9.2573996858000003E-4"/>
    <n v="3.2780523028606199"/>
    <n v="1400"/>
    <s v="Commercial and Services"/>
    <n v="1400"/>
    <s v="Brevard County"/>
    <s v="Brevard County"/>
    <m/>
    <m/>
    <m/>
    <n v="0"/>
    <n v="1"/>
    <n v="6.7853103342699998E-3"/>
    <n v="9.2573996858000003E-4"/>
    <n v="38.318217196438098"/>
    <m/>
    <n v="-1"/>
    <n v="-1"/>
    <n v="-1"/>
    <n v="-1"/>
    <n v="0"/>
    <m/>
    <m/>
    <s v="Banana River B"/>
    <n v="-1"/>
    <m/>
    <m/>
    <n v="644"/>
    <x v="8"/>
    <s v="44% dry prairie, 56% residential"/>
    <x v="0"/>
    <m/>
    <n v="23.794947283369599"/>
    <n v="3.1077224000000001E-2"/>
  </r>
  <r>
    <n v="820000"/>
    <n v="2500000"/>
    <n v="2500000"/>
    <x v="0"/>
    <x v="1"/>
    <s v="BR3-5, BR-7"/>
    <s v="62-304.520 (10), F.A.C."/>
    <n v="0.59"/>
    <n v="0.64"/>
    <s v="US Air Force"/>
    <n v="6.9201273364490001E-2"/>
    <n v="3283.7411063159402"/>
    <n v="6.7970857098002604"/>
    <n v="0.92734651791533995"/>
    <n v="0.47036698628579998"/>
    <n v="6.4173559889870002E-2"/>
    <n v="227.239065956405"/>
    <n v="1400"/>
    <s v="Commercial and Services"/>
    <n v="1400"/>
    <s v="US Air Force                                  Brevard County"/>
    <s v="US Air Force"/>
    <m/>
    <m/>
    <m/>
    <n v="0"/>
    <n v="1"/>
    <n v="0.47036698628579998"/>
    <n v="6.4173559889870002E-2"/>
    <n v="227.23906595640699"/>
    <m/>
    <n v="-1"/>
    <n v="-1"/>
    <n v="-1"/>
    <n v="-1"/>
    <n v="0"/>
    <m/>
    <m/>
    <s v="Banana River B"/>
    <n v="-1"/>
    <m/>
    <m/>
    <n v="644"/>
    <x v="8"/>
    <s v="44% dry prairie, 56% residential"/>
    <x v="0"/>
    <m/>
    <n v="72.822044280148404"/>
    <n v="0.18429770149999999"/>
  </r>
  <r>
    <n v="820000"/>
    <n v="2500000"/>
    <n v="2500000"/>
    <x v="0"/>
    <x v="1"/>
    <s v="BR3-5, BR-7"/>
    <s v="62-304.520 (10), F.A.C."/>
    <n v="0.59"/>
    <n v="0.64"/>
    <s v="US Air Force"/>
    <n v="7.9767867833600001E-2"/>
    <n v="3836.33532315825"/>
    <n v="7.6166505484854499"/>
    <n v="1.06862497584409"/>
    <n v="0.60756397428634001"/>
    <n v="8.5241935836819993E-2"/>
    <n v="306.01628902307698"/>
    <n v="1550"/>
    <s v="Other Light Industrial"/>
    <n v="1550"/>
    <s v="US Air Force                                  Brevard County"/>
    <s v="US Air Force"/>
    <m/>
    <m/>
    <m/>
    <n v="0"/>
    <n v="1"/>
    <n v="0.60756397428634001"/>
    <n v="8.5241935836819993E-2"/>
    <n v="2369.9477594570299"/>
    <m/>
    <n v="-1"/>
    <n v="-1"/>
    <n v="-1"/>
    <n v="-1"/>
    <n v="0"/>
    <m/>
    <m/>
    <s v="Banana River B"/>
    <n v="-1"/>
    <m/>
    <m/>
    <n v="642"/>
    <x v="8"/>
    <s v="industrial and institutional"/>
    <x v="0"/>
    <m/>
    <n v="110.12508654972901"/>
    <n v="1.9220987506"/>
  </r>
  <r>
    <n v="820000"/>
    <n v="2500000"/>
    <n v="2500000"/>
    <x v="0"/>
    <x v="1"/>
    <s v="BR3-5, BR-7"/>
    <s v="62-304.520 (10), F.A.C."/>
    <n v="0.59"/>
    <n v="0.64"/>
    <s v="US Air Force"/>
    <n v="4.77618191478E-3"/>
    <n v="621.34172498431201"/>
    <n v="1.37716111785791"/>
    <n v="0.18177595368359001"/>
    <n v="6.5775720248499999E-3"/>
    <n v="8.6819502251999996E-4"/>
    <n v="2.9676411097695201"/>
    <n v="1860"/>
    <s v="Community Recreational Facilities"/>
    <n v="1860"/>
    <s v="US Air Force                                  Brevard County"/>
    <s v="US Air Force"/>
    <m/>
    <m/>
    <m/>
    <n v="0"/>
    <n v="1"/>
    <n v="6.5775720248499999E-3"/>
    <n v="8.6819502251999996E-4"/>
    <n v="79.612011284214404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27.4399957471718"/>
    <n v="6.4567730200000006E-2"/>
  </r>
  <r>
    <n v="820000"/>
    <n v="2500000"/>
    <n v="2500000"/>
    <x v="0"/>
    <x v="1"/>
    <s v="BR3-5, BR-7"/>
    <s v="62-304.520 (10), F.A.C."/>
    <n v="0.59"/>
    <n v="0.64"/>
    <s v="US Air Force"/>
    <n v="0.43540234537627998"/>
    <n v="3671.4978302903601"/>
    <n v="7.5730575768898998"/>
    <n v="1.05737211945095"/>
    <n v="3.29732703064751"/>
    <n v="0.46038230074442998"/>
    <n v="1598.5787663523699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3.29732703064751"/>
    <n v="0.46038230074442998"/>
    <n v="1598.5787663523699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70.260576966245"/>
    <n v="1.2964953498"/>
  </r>
  <r>
    <n v="820000"/>
    <n v="2500000"/>
    <n v="2500000"/>
    <x v="0"/>
    <x v="1"/>
    <s v="BR3-5, BR-7"/>
    <s v="62-304.520 (10), F.A.C."/>
    <n v="0.59"/>
    <n v="0.64"/>
    <s v="Natural Lands"/>
    <n v="0.13009062801016"/>
    <n v="3671.4978302903601"/>
    <n v="7.5730575768898998"/>
    <n v="1.05737211945095"/>
    <n v="0.98518381613473005"/>
    <n v="0.13755420305981"/>
    <n v="477.627458480428"/>
    <n v="3100"/>
    <s v="Herbaceous Dry Prairie"/>
    <n v="3100"/>
    <s v="US Air Force                                  Brevard County"/>
    <s v="US Air Force"/>
    <m/>
    <m/>
    <s v="Natural Lands"/>
    <n v="0"/>
    <n v="1"/>
    <n v="0.98518381613473005"/>
    <n v="0.13755420305981"/>
    <n v="518.82395601617202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44.79073722971299"/>
    <n v="0.42078179729999998"/>
  </r>
  <r>
    <n v="820000"/>
    <n v="2500000"/>
    <n v="2500000"/>
    <x v="0"/>
    <x v="1"/>
    <s v="BR3-5, BR-7"/>
    <s v="62-304.520 (10), F.A.C."/>
    <n v="0.59"/>
    <n v="0.64"/>
    <s v="US Air Force"/>
    <n v="0.61776345387502996"/>
    <n v="3819.25692675344"/>
    <n v="7.9683369884275397"/>
    <n v="1.11919702926197"/>
    <n v="4.9225473796111903"/>
    <n v="0.69139902236355"/>
    <n v="2359.3973503073598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9225473796111903"/>
    <n v="0.69139902236355"/>
    <n v="2359.3973503073598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200.00000003352699"/>
    <n v="1.9135420522"/>
  </r>
  <r>
    <n v="820000"/>
    <n v="2500000"/>
    <n v="2500000"/>
    <x v="0"/>
    <x v="1"/>
    <s v="BR3-5, BR-7"/>
    <s v="62-304.520 (10), F.A.C."/>
    <n v="0.59"/>
    <n v="0.64"/>
    <s v="US Air Force"/>
    <n v="0.26871252793467998"/>
    <n v="3807.4883648710102"/>
    <n v="8.7876223395373003"/>
    <n v="1.2776528364147799"/>
    <n v="2.3613442133923401"/>
    <n v="0.34332132349592998"/>
    <n v="1023.11982360637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2.3613442133923401"/>
    <n v="0.34332132349592998"/>
    <n v="1475.6675914621901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69.092480695913"/>
    <n v="1.1968106987"/>
  </r>
  <r>
    <n v="820000"/>
    <n v="2500000"/>
    <n v="2500000"/>
    <x v="0"/>
    <x v="1"/>
    <s v="BR3-5, BR-7"/>
    <s v="62-304.520 (10), F.A.C."/>
    <n v="0.59"/>
    <n v="0.64"/>
    <s v="US Air Force"/>
    <n v="0.30131394227517999"/>
    <n v="2801.1263686840898"/>
    <n v="5.8056386614476496"/>
    <n v="0.80753325594155001"/>
    <n v="1.74931987250601"/>
    <n v="0.24332102886606"/>
    <n v="844.01842895917298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1.74931987250601"/>
    <n v="0.24332102886606"/>
    <n v="901.30765045739702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49.276451077274"/>
    <n v="0.73098755110000002"/>
  </r>
  <r>
    <n v="820000"/>
    <n v="2500000"/>
    <n v="2500000"/>
    <x v="0"/>
    <x v="1"/>
    <s v="BR3-5, BR-7"/>
    <s v="62-304.520 (10), F.A.C."/>
    <n v="0.59"/>
    <n v="0.64"/>
    <s v="US Air Force"/>
    <n v="0.61776345373694996"/>
    <n v="3820.71024840273"/>
    <n v="7.9713485294261703"/>
    <n v="1.11961918026547"/>
    <n v="4.9244077984793"/>
    <n v="0.69165981167093005"/>
    <n v="2360.29515878144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9244077984793"/>
    <n v="0.69165981167093005"/>
    <n v="2360.29515878144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200.00000001117499"/>
    <n v="1.9142702018"/>
  </r>
  <r>
    <n v="820000"/>
    <n v="2500000"/>
    <n v="2500000"/>
    <x v="0"/>
    <x v="1"/>
    <s v="BR3-5, BR-7"/>
    <s v="62-304.520 (10), F.A.C."/>
    <n v="0.59"/>
    <n v="0.64"/>
    <s v="US Air Force"/>
    <n v="0.61776345378298003"/>
    <n v="3819.0203922498199"/>
    <n v="7.9679068197175598"/>
    <n v="1.11913918046887"/>
    <n v="4.9222816363696902"/>
    <n v="0.69136328539030001"/>
    <n v="2359.2512275838799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9222816363696902"/>
    <n v="0.69136328539030001"/>
    <n v="2359.2512275838799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200.000000018626"/>
    <n v="1.9134235422000001"/>
  </r>
  <r>
    <n v="820000"/>
    <n v="2500000"/>
    <n v="2500000"/>
    <x v="0"/>
    <x v="1"/>
    <s v="BR3-5, BR-7"/>
    <s v="62-304.520 (10), F.A.C."/>
    <n v="0.59"/>
    <n v="0.64"/>
    <s v="US Air Force"/>
    <n v="0.18167757506946"/>
    <n v="3825.6519064233198"/>
    <n v="7.8440627519502097"/>
    <n v="1.11825815917786"/>
    <n v="1.42509029946703"/>
    <n v="0.20316243066107001"/>
    <n v="695.03516141886905"/>
    <n v="1550"/>
    <s v="Other Light Industrial"/>
    <n v="1550"/>
    <s v="US Air Force                                  Brevard County"/>
    <s v="US Air Force"/>
    <m/>
    <m/>
    <m/>
    <n v="0"/>
    <n v="1"/>
    <n v="1.42509029946703"/>
    <n v="0.20316243066107001"/>
    <n v="2012.78953729056"/>
    <m/>
    <n v="-1"/>
    <n v="-1"/>
    <n v="-1"/>
    <n v="-1"/>
    <n v="0"/>
    <m/>
    <m/>
    <s v="Banana River B"/>
    <n v="-1"/>
    <m/>
    <m/>
    <n v="642"/>
    <x v="8"/>
    <s v="industrial and institutional"/>
    <x v="0"/>
    <m/>
    <n v="193.772566570246"/>
    <n v="1.6324327148"/>
  </r>
  <r>
    <n v="820000"/>
    <n v="2500000"/>
    <n v="2500000"/>
    <x v="0"/>
    <x v="1"/>
    <s v="BR3-5, BR-7"/>
    <s v="62-304.520 (10), F.A.C."/>
    <n v="0.59"/>
    <n v="0.64"/>
    <s v="US Air Force"/>
    <n v="0.61776345378298003"/>
    <n v="3816.1878345914201"/>
    <n v="7.9621758680228298"/>
    <n v="1.1183414941311001"/>
    <n v="4.9187412638572896"/>
    <n v="0.69087050392325"/>
    <n v="2357.5013769817901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9187412638572896"/>
    <n v="0.69087050392325"/>
    <n v="2357.5013769817901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200.000000018626"/>
    <n v="1.9120043608999999"/>
  </r>
  <r>
    <n v="820000"/>
    <n v="2500000"/>
    <n v="2500000"/>
    <x v="0"/>
    <x v="1"/>
    <s v="BR3-5, BR-7"/>
    <s v="62-304.520 (10), F.A.C."/>
    <n v="0.59"/>
    <n v="0.64"/>
    <s v="US Air Force"/>
    <n v="0.61776345362188001"/>
    <n v="3820.2719644067902"/>
    <n v="7.9704479521056104"/>
    <n v="1.1194932510361"/>
    <n v="4.9238514538062503"/>
    <n v="0.69158201706644995"/>
    <n v="2360.0244025068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9238514538062503"/>
    <n v="0.69158201706644995"/>
    <n v="2360.0244025068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99.99999999254899"/>
    <n v="1.9140506102999999"/>
  </r>
  <r>
    <n v="820000"/>
    <n v="2500000"/>
    <n v="2500000"/>
    <x v="0"/>
    <x v="1"/>
    <s v="BR3-5, BR-7"/>
    <s v="62-304.520 (10), F.A.C."/>
    <n v="0.59"/>
    <n v="0.64"/>
    <s v="Natural Lands"/>
    <n v="3.4404872115550003E-2"/>
    <n v="3905.5204317082998"/>
    <n v="8.6656409707606805"/>
    <n v="1.1714088293865801"/>
    <n v="0.29814026939837002"/>
    <n v="4.0302170970080001E-2"/>
    <n v="134.36893099762599"/>
    <n v="3100"/>
    <s v="Herbaceous Dry Prairie"/>
    <n v="3100"/>
    <s v="US Air Force                                  Brevard County"/>
    <s v="US Air Force"/>
    <m/>
    <m/>
    <s v="Natural Lands"/>
    <n v="0"/>
    <n v="1"/>
    <n v="0.29814026939837002"/>
    <n v="4.0302170970080001E-2"/>
    <n v="134.36893099762599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61.488528238639901"/>
    <n v="0.10897723519999999"/>
  </r>
  <r>
    <n v="820000"/>
    <n v="2500000"/>
    <n v="2500000"/>
    <x v="0"/>
    <x v="1"/>
    <s v="BR3-5, BR-7"/>
    <s v="62-304.520 (10), F.A.C."/>
    <n v="0.59"/>
    <n v="0.64"/>
    <s v="US Air Force"/>
    <n v="7.0360998672160002E-2"/>
    <n v="3905.5204317082998"/>
    <n v="8.6656409707606805"/>
    <n v="1.1714088293865801"/>
    <n v="0.60972315283709999"/>
    <n v="8.2421495089019997E-2"/>
    <n v="274.79631790952101"/>
    <n v="8140"/>
    <s v="Roads and Highways"/>
    <n v="8140"/>
    <s v="US Air Force                                  Brevard County"/>
    <s v="US Air Force"/>
    <m/>
    <m/>
    <m/>
    <n v="0"/>
    <n v="1"/>
    <n v="0.60972315283709999"/>
    <n v="8.2421495089019997E-2"/>
    <n v="274.796317909523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12.65482538166999"/>
    <n v="0.2228680599"/>
  </r>
  <r>
    <n v="820000"/>
    <n v="2500000"/>
    <n v="2500000"/>
    <x v="0"/>
    <x v="1"/>
    <s v="BR3-5, BR-7"/>
    <s v="62-304.520 (10), F.A.C."/>
    <n v="0.59"/>
    <n v="0.64"/>
    <s v="FDOT District 5"/>
    <n v="1.151927905516E-2"/>
    <n v="3905.5204317082998"/>
    <n v="8.6656409707606805"/>
    <n v="1.1714088293865801"/>
    <n v="9.9821936534069997E-2"/>
    <n v="1.3493785193380001E-2"/>
    <n v="44.988779708500303"/>
    <n v="8140"/>
    <s v="Roads and Highways"/>
    <n v="8140"/>
    <s v="FDOT District 5          US Air Force                                  Brevard County"/>
    <s v="FDOT District 5"/>
    <m/>
    <m/>
    <m/>
    <n v="0"/>
    <n v="1"/>
    <n v="9.9821936534069997E-2"/>
    <n v="1.3493785193380001E-2"/>
    <n v="44.988779708498697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03.070356059186"/>
    <n v="3.6487250399999997E-2"/>
  </r>
  <r>
    <n v="820000"/>
    <n v="2500000"/>
    <n v="2500000"/>
    <x v="0"/>
    <x v="1"/>
    <s v="BR3-5, BR-7"/>
    <s v="62-304.520 (10), F.A.C."/>
    <n v="0.59"/>
    <n v="0.64"/>
    <s v="US Air Force"/>
    <n v="0.42608292656466001"/>
    <n v="3905.5204317082998"/>
    <n v="8.6656409707606805"/>
    <n v="1.1714088293865801"/>
    <n v="3.6922816653804"/>
    <n v="0.49911730222871997"/>
    <n v="1664.07557530038"/>
    <n v="1400"/>
    <s v="Commercial and Services"/>
    <n v="1400"/>
    <s v="US Air Force                                  Brevard County"/>
    <s v="US Air Force"/>
    <m/>
    <m/>
    <m/>
    <n v="0"/>
    <n v="1"/>
    <n v="3.6922816653804"/>
    <n v="0.49911730222871997"/>
    <n v="1664.07557530038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66.129527744466"/>
    <n v="1.3496152272999999"/>
  </r>
  <r>
    <n v="820000"/>
    <n v="2500000"/>
    <n v="2500000"/>
    <x v="0"/>
    <x v="1"/>
    <s v="BR3-5, BR-7"/>
    <s v="62-304.520 (10), F.A.C."/>
    <n v="0.59"/>
    <n v="0.64"/>
    <s v="US Air Force"/>
    <n v="0.61776345387502996"/>
    <n v="3819.0203925343599"/>
    <n v="7.9679068203112102"/>
    <n v="1.1191391805522599"/>
    <n v="4.9222816374698999"/>
    <n v="0.69136328554483995"/>
    <n v="2359.2512281112099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9222816374698999"/>
    <n v="0.69136328554483995"/>
    <n v="2359.2512281112099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200.00000003352699"/>
    <n v="1.9134235426999999"/>
  </r>
  <r>
    <n v="820000"/>
    <n v="2500000"/>
    <n v="2500000"/>
    <x v="0"/>
    <x v="1"/>
    <s v="BR3-5, BR-7"/>
    <s v="62-304.520 (10), F.A.C."/>
    <n v="0.59"/>
    <n v="0.64"/>
    <s v="US Air Force"/>
    <n v="0.51217663680299996"/>
    <n v="3786.75312247273"/>
    <n v="8.0056937040604605"/>
    <n v="1.0859652819315699"/>
    <n v="4.1003292766206503"/>
    <n v="0.55620604578453003"/>
    <n v="1939.4864786713499"/>
    <n v="1860"/>
    <s v="Community Recreational Facilities"/>
    <n v="1860"/>
    <s v="US Air Force                                  Brevard County"/>
    <s v="US Air Force"/>
    <m/>
    <m/>
    <m/>
    <n v="0"/>
    <n v="1"/>
    <n v="4.1003292766206503"/>
    <n v="0.55620604578453003"/>
    <n v="1993.2774502934301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80.38974910091"/>
    <n v="1.6166078266999999"/>
  </r>
  <r>
    <n v="820000"/>
    <n v="2500000"/>
    <n v="2500000"/>
    <x v="0"/>
    <x v="1"/>
    <s v="BR3-5, BR-7"/>
    <s v="62-304.520 (10), F.A.C."/>
    <n v="0.59"/>
    <n v="0.64"/>
    <s v="US Air Force"/>
    <n v="1.053913624999E-2"/>
    <n v="3786.75312247273"/>
    <n v="8.0056937040604605"/>
    <n v="1.0859652819315699"/>
    <n v="8.4373096722779997E-2"/>
    <n v="1.144513606903E-2"/>
    <n v="39.909107102819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8.4373096722779997E-2"/>
    <n v="1.144513606903E-2"/>
    <n v="39.909107102817501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44.154982080463299"/>
    <n v="3.2367483500000002E-2"/>
  </r>
  <r>
    <n v="820000"/>
    <n v="2500000"/>
    <n v="2500000"/>
    <x v="0"/>
    <x v="1"/>
    <s v="BR3-5, BR-7"/>
    <s v="62-304.520 (10), F.A.C."/>
    <n v="0.59"/>
    <n v="0.64"/>
    <s v="US Air Force"/>
    <n v="3.1028394358800001E-3"/>
    <n v="3786.75312247273"/>
    <n v="8.0056937040604605"/>
    <n v="1.0859652819315699"/>
    <n v="2.4840382136590001E-2"/>
    <n v="3.3695759027800001E-3"/>
    <n v="11.7496869223804"/>
    <n v="8310"/>
    <s v="Electrical power facilities"/>
    <n v="8310"/>
    <s v="US Air Force                                  Brevard County"/>
    <s v="US Air Force"/>
    <m/>
    <m/>
    <m/>
    <n v="0"/>
    <n v="1"/>
    <n v="2.4840382136590001E-2"/>
    <n v="3.3695759027800001E-3"/>
    <n v="306.13112955596398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35.4629303782582"/>
    <n v="0.24828153250000001"/>
  </r>
  <r>
    <n v="820000"/>
    <n v="2500000"/>
    <n v="2500000"/>
    <x v="0"/>
    <x v="1"/>
    <s v="BR3-5, BR-7"/>
    <s v="62-304.520 (10), F.A.C."/>
    <n v="0.59"/>
    <n v="0.64"/>
    <s v="Natural Lands"/>
    <n v="9.4512095439630003E-2"/>
    <n v="3729.9035930289101"/>
    <n v="7.7191422967460603"/>
    <n v="1.0810978974965899"/>
    <n v="0.72955231346216998"/>
    <n v="0.10217682766778"/>
    <n v="352.52100436497801"/>
    <n v="3100"/>
    <s v="Herbaceous Dry Prairie"/>
    <n v="3100"/>
    <s v="US Air Force                                  Brevard County"/>
    <s v="US Air Force"/>
    <m/>
    <m/>
    <s v="Natural Lands"/>
    <n v="0"/>
    <n v="1"/>
    <n v="0.72955231346216998"/>
    <n v="0.10217682766778"/>
    <n v="352.52100436497898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82.899194746174601"/>
    <n v="0.28590511299999999"/>
  </r>
  <r>
    <n v="820000"/>
    <n v="2500000"/>
    <n v="2500000"/>
    <x v="0"/>
    <x v="1"/>
    <s v="BR3-5, BR-7"/>
    <s v="62-304.520 (10), F.A.C."/>
    <n v="0.59"/>
    <n v="0.64"/>
    <s v="US Air Force"/>
    <n v="0.52325135829731995"/>
    <n v="3729.9035930289101"/>
    <n v="7.7191422967460603"/>
    <n v="1.0810978974965899"/>
    <n v="4.03905169166267"/>
    <n v="0.56568594331747002"/>
    <n v="1951.6771213704301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03905169166267"/>
    <n v="0.56568594331747002"/>
    <n v="1951.6771213704301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207.32198420436001"/>
    <n v="1.5828687116"/>
  </r>
  <r>
    <n v="820000"/>
    <n v="2500000"/>
    <n v="2500000"/>
    <x v="0"/>
    <x v="1"/>
    <s v="BR3-5, BR-7"/>
    <s v="62-304.520 (10), F.A.C."/>
    <n v="0.59"/>
    <n v="0.64"/>
    <s v="Brevard County"/>
    <n v="2.8091663968700001E-3"/>
    <n v="3765.0664934323199"/>
    <n v="7.5394871498944998"/>
    <n v="1.02925188955196"/>
    <n v="2.1179673951130001E-2"/>
    <n v="2.89133982204E-3"/>
    <n v="10.576698275342499"/>
    <n v="1860"/>
    <s v="Community Recreational Facilities"/>
    <n v="1860"/>
    <s v="Brevard County"/>
    <s v="Brevard County"/>
    <m/>
    <m/>
    <m/>
    <n v="0"/>
    <n v="1"/>
    <n v="2.1179673951130001E-2"/>
    <n v="2.89133982204E-3"/>
    <n v="38.031107009999303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69.560762557255401"/>
    <n v="3.0844369E-2"/>
  </r>
  <r>
    <n v="820000"/>
    <n v="2500000"/>
    <n v="2500000"/>
    <x v="0"/>
    <x v="1"/>
    <s v="BR3-5, BR-7"/>
    <s v="62-304.520 (10), F.A.C."/>
    <n v="0.59"/>
    <n v="0.64"/>
    <s v="US Air Force"/>
    <n v="2.3459859818780002E-2"/>
    <n v="3765.0664934323199"/>
    <n v="7.5394871498944998"/>
    <n v="1.02925188955196"/>
    <n v="0.17687531164208001"/>
    <n v="2.4146105047110001E-2"/>
    <n v="88.327932144341801"/>
    <n v="1860"/>
    <s v="Community Recreational Facilities"/>
    <n v="1860"/>
    <s v="US Air Force                                  Brevard County"/>
    <s v="US Air Force"/>
    <m/>
    <m/>
    <m/>
    <n v="0"/>
    <n v="1"/>
    <n v="0.17687531164208001"/>
    <n v="2.4146105047110001E-2"/>
    <n v="88.327932144341403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71.636815961256005"/>
    <n v="7.1636603500000007E-2"/>
  </r>
  <r>
    <n v="820000"/>
    <n v="2500000"/>
    <n v="2500000"/>
    <x v="0"/>
    <x v="1"/>
    <s v="BR3-5, BR-7"/>
    <s v="62-304.520 (10), F.A.C."/>
    <n v="0.59"/>
    <n v="0.64"/>
    <s v="US Air Force"/>
    <n v="6.6649782665000002E-4"/>
    <n v="3815.7127703963702"/>
    <n v="7.8033111874835903"/>
    <n v="1.1238460862486599"/>
    <n v="5.2008899471500001E-3"/>
    <n v="7.4904097397E-4"/>
    <n v="2.5431642686012799"/>
    <n v="1860"/>
    <s v="Community Recreational Facilities"/>
    <n v="1860"/>
    <s v="US Air Force                                  Brevard County"/>
    <s v="US Air Force"/>
    <m/>
    <m/>
    <m/>
    <n v="0"/>
    <n v="1"/>
    <n v="5.2008899471500001E-3"/>
    <n v="7.4904097397E-4"/>
    <n v="38.850282843297798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8.6646767737382095"/>
    <n v="3.15087452E-2"/>
  </r>
  <r>
    <n v="820000"/>
    <n v="2500000"/>
    <n v="2500000"/>
    <x v="0"/>
    <x v="1"/>
    <s v="BR3-5, BR-7"/>
    <s v="62-304.520 (10), F.A.C."/>
    <n v="0.59"/>
    <n v="0.64"/>
    <s v="US Air Force"/>
    <n v="2.9623784785699999E-3"/>
    <n v="3815.7127703963702"/>
    <n v="7.8033111874835903"/>
    <n v="1.1238460862486599"/>
    <n v="2.3116361123390002E-2"/>
    <n v="3.3292574591199998E-3"/>
    <n v="11.303585391430699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2.3116361123390002E-2"/>
    <n v="3.3292574591199998E-3"/>
    <n v="49.958078145460902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4.7795341516397"/>
    <n v="4.0517500499999998E-2"/>
  </r>
  <r>
    <n v="820000"/>
    <n v="2500000"/>
    <n v="2500000"/>
    <x v="0"/>
    <x v="1"/>
    <s v="BR3-5, BR-7"/>
    <s v="62-304.520 (10), F.A.C."/>
    <n v="0.59"/>
    <n v="0.64"/>
    <s v="US Air Force"/>
    <n v="0.53122900948631002"/>
    <n v="3725.7295206052199"/>
    <n v="7.7168439651729397"/>
    <n v="1.08108052604252"/>
    <n v="4.0994113759792903"/>
    <n v="0.57430133702451003"/>
    <n v="1979.2156028450399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0994113759792903"/>
    <n v="0.57430133702451003"/>
    <n v="1979.2156028450399"/>
    <m/>
    <n v="-1"/>
    <n v="-1"/>
    <n v="-1"/>
    <n v="-1"/>
    <n v="0"/>
    <m/>
    <m/>
    <s v="Banana River B"/>
    <n v="-1"/>
    <m/>
    <m/>
    <n v="644"/>
    <x v="8"/>
    <s v="44% dry prairie, 56% residential"/>
    <x v="0"/>
    <m/>
    <n v="182.18566863263101"/>
    <n v="1.6052032463999999"/>
  </r>
  <r>
    <n v="820000"/>
    <n v="2500000"/>
    <n v="2500000"/>
    <x v="0"/>
    <x v="1"/>
    <s v="BR3-5, BR-7"/>
    <s v="62-304.520 (10), F.A.C."/>
    <n v="0.59"/>
    <n v="0.64"/>
    <s v="Natural Lands"/>
    <n v="8.6534444135559996E-2"/>
    <n v="3725.7295206052199"/>
    <n v="7.7168439651729397"/>
    <n v="1.08108052604252"/>
    <n v="0.66777280300715003"/>
    <n v="9.3550702386869994E-2"/>
    <n v="322.40393306504899"/>
    <n v="3100"/>
    <s v="Herbaceous Dry Prairie"/>
    <n v="3100"/>
    <s v="US Air Force                                  Brevard County"/>
    <s v="US Air Force"/>
    <m/>
    <m/>
    <s v="Natural Lands"/>
    <n v="0"/>
    <n v="1"/>
    <n v="0.66777280300715003"/>
    <n v="9.3550702386869994E-2"/>
    <n v="322.40393306504899"/>
    <m/>
    <n v="-1"/>
    <n v="-1"/>
    <n v="-1"/>
    <n v="-1"/>
    <n v="0"/>
    <m/>
    <m/>
    <s v="Banana River B"/>
    <n v="-1"/>
    <m/>
    <m/>
    <n v="644"/>
    <x v="8"/>
    <s v="44% dry prairie, 56% residential"/>
    <x v="0"/>
    <m/>
    <n v="120.85944109434401"/>
    <n v="0.26147926440000002"/>
  </r>
  <r>
    <n v="820000"/>
    <n v="2500000"/>
    <n v="2500000"/>
    <x v="0"/>
    <x v="1"/>
    <s v="BR3-5, BR-7"/>
    <s v="62-304.520 (10), F.A.C."/>
    <n v="0.59"/>
    <n v="0.64"/>
    <s v="US Air Force"/>
    <n v="0.60304044944266"/>
    <n v="3803.3470445150201"/>
    <n v="7.9255685720233799"/>
    <n v="1.1127155069621699"/>
    <n v="4.77943843376163"/>
    <n v="0.67101245942027998"/>
    <n v="2293.57211111076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77943843376163"/>
    <n v="0.67101245942027998"/>
    <n v="2293.57211111076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94.34454939641799"/>
    <n v="1.8601558079"/>
  </r>
  <r>
    <n v="820000"/>
    <n v="2500000"/>
    <n v="2500000"/>
    <x v="0"/>
    <x v="1"/>
    <s v="BR3-5, BR-7"/>
    <s v="62-304.520 (10), F.A.C."/>
    <n v="0.59"/>
    <n v="0.64"/>
    <s v="Natural Lands"/>
    <n v="1.4723004432370001E-2"/>
    <n v="3803.3470445150201"/>
    <n v="7.9255685720233799"/>
    <n v="1.1127155069621699"/>
    <n v="0.11668818121495"/>
    <n v="1.6382515340969999E-2"/>
    <n v="55.996695394235999"/>
    <n v="3100"/>
    <s v="Herbaceous Dry Prairie"/>
    <n v="3100"/>
    <s v="US Air Force                                  Brevard County"/>
    <s v="US Air Force"/>
    <m/>
    <m/>
    <s v="Natural Lands"/>
    <n v="0"/>
    <n v="1"/>
    <n v="0.11668818121495"/>
    <n v="1.6382515340969999E-2"/>
    <n v="55.9966953942372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38.5638776695057"/>
    <n v="4.5415000300000001E-2"/>
  </r>
  <r>
    <n v="820000"/>
    <n v="2500000"/>
    <n v="2500000"/>
    <x v="0"/>
    <x v="1"/>
    <s v="BR3-5, BR-7"/>
    <s v="62-304.520 (10), F.A.C."/>
    <n v="0.59"/>
    <n v="0.64"/>
    <s v="US Air Force"/>
    <n v="0.60708777743884001"/>
    <n v="3816.6128715023501"/>
    <n v="7.9630492428462496"/>
    <n v="1.1184636203051499"/>
    <n v="4.8342698664755703"/>
    <n v="0.67900559339724997"/>
    <n v="2317.0190255048301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8342698664755703"/>
    <n v="0.67900559339724997"/>
    <n v="2357.7639486370299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96.98475441972599"/>
    <n v="1.9122173144000001"/>
  </r>
  <r>
    <n v="820000"/>
    <n v="2500000"/>
    <n v="2500000"/>
    <x v="0"/>
    <x v="1"/>
    <s v="BR3-5, BR-7"/>
    <s v="62-304.520 (10), F.A.C."/>
    <n v="0.59"/>
    <n v="0.64"/>
    <s v="Natural Lands"/>
    <n v="1.333093742572E-2"/>
    <n v="3800.3800813689199"/>
    <n v="7.85389061829816"/>
    <n v="1.09690688861462"/>
    <n v="0.10469972438102"/>
    <n v="1.4622797093959999E-2"/>
    <n v="50.662629058704603"/>
    <n v="3100"/>
    <s v="Herbaceous Dry Prairie"/>
    <n v="3100"/>
    <s v="US Air Force                                  Brevard County"/>
    <s v="US Air Force"/>
    <m/>
    <m/>
    <s v="Natural Lands"/>
    <n v="0"/>
    <n v="1"/>
    <n v="0.10469972438102"/>
    <n v="1.4622797093959999E-2"/>
    <n v="50.662629058702699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36.867598145309501"/>
    <n v="4.1088912499999998E-2"/>
  </r>
  <r>
    <n v="820000"/>
    <n v="2500000"/>
    <n v="2500000"/>
    <x v="0"/>
    <x v="1"/>
    <s v="BR3-5, BR-7"/>
    <s v="62-304.520 (10), F.A.C."/>
    <n v="0.59"/>
    <n v="0.64"/>
    <s v="US Air Force"/>
    <n v="0.48153963719468001"/>
    <n v="3800.3800813689199"/>
    <n v="7.85389061829816"/>
    <n v="1.09690688861462"/>
    <n v="3.7819596389020398"/>
    <n v="0.52820414517983005"/>
    <n v="1830.0336455842901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3.7819596389020398"/>
    <n v="0.52820414517983005"/>
    <n v="1830.0336455842901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83.03974578607799"/>
    <n v="1.4842122024"/>
  </r>
  <r>
    <n v="820000"/>
    <n v="2500000"/>
    <n v="2500000"/>
    <x v="0"/>
    <x v="1"/>
    <s v="BR3-5, BR-7"/>
    <s v="62-304.520 (10), F.A.C."/>
    <n v="0.59"/>
    <n v="0.64"/>
    <s v="US Air Force"/>
    <n v="0.1228928790475"/>
    <n v="3800.3800813689199"/>
    <n v="7.85389061829816"/>
    <n v="1.09690688861462"/>
    <n v="0.96518722980683003"/>
    <n v="0.13480204558889"/>
    <n v="467.03964967421001"/>
    <n v="1860"/>
    <s v="Community Recreational Facilities"/>
    <n v="1860"/>
    <s v="US Air Force                                  Brevard County"/>
    <s v="US Air Force"/>
    <m/>
    <m/>
    <m/>
    <n v="0"/>
    <n v="1"/>
    <n v="0.96518722980683003"/>
    <n v="0.13480204558889"/>
    <n v="467.03964967421001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92.768813510955695"/>
    <n v="0.37878317090000002"/>
  </r>
  <r>
    <n v="820000"/>
    <n v="2500000"/>
    <n v="2500000"/>
    <x v="0"/>
    <x v="1"/>
    <s v="BR3-5, BR-7"/>
    <s v="62-304.520 (10), F.A.C."/>
    <n v="0.59"/>
    <n v="0.64"/>
    <s v="US Air Force"/>
    <n v="9.2922979222000005E-4"/>
    <n v="3658.3483506649"/>
    <n v="7.5440794593016696"/>
    <n v="1.04870507620647"/>
    <n v="7.0101833885099999E-3"/>
    <n v="9.7448800007000002E-4"/>
    <n v="3.3994462777823302"/>
    <n v="1860"/>
    <s v="Community Recreational Facilities"/>
    <n v="1860"/>
    <s v="US Air Force                                  Brevard County"/>
    <s v="US Air Force"/>
    <m/>
    <m/>
    <m/>
    <n v="0"/>
    <n v="1"/>
    <n v="7.0101833885099999E-3"/>
    <n v="9.7448800007000002E-4"/>
    <n v="761.66671068662799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36.901350019333499"/>
    <n v="0.61773455850000003"/>
  </r>
  <r>
    <n v="820000"/>
    <n v="2500000"/>
    <n v="2500000"/>
    <x v="0"/>
    <x v="1"/>
    <s v="BR3-5, BR-7"/>
    <s v="62-304.520 (10), F.A.C."/>
    <n v="0.59"/>
    <n v="0.64"/>
    <s v="US Air Force"/>
    <n v="0.38241568285415001"/>
    <n v="3658.3483506649"/>
    <n v="7.5440794593016696"/>
    <n v="1.04870507620647"/>
    <n v="2.8849742979348298"/>
    <n v="0.40104126783011002"/>
    <n v="1399.0097826378701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2.8849742979348298"/>
    <n v="0.40104126783011002"/>
    <n v="1414.23797213942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61.02793374169499"/>
    <n v="1.146989434"/>
  </r>
  <r>
    <n v="820000"/>
    <n v="2500000"/>
    <n v="2500000"/>
    <x v="0"/>
    <x v="1"/>
    <s v="BR3-5, BR-7"/>
    <s v="62-304.520 (10), F.A.C."/>
    <n v="0.59"/>
    <n v="0.64"/>
    <s v="Natural Lands"/>
    <n v="8.3516580422950001E-2"/>
    <n v="3713.5084945387698"/>
    <n v="10.0347502000029"/>
    <n v="1.8530059353719099"/>
    <n v="0.83806802210280995"/>
    <n v="0.1547567192257"/>
    <n v="310.13953083547699"/>
    <n v="3100"/>
    <s v="Herbaceous Dry Prairie"/>
    <n v="3100"/>
    <s v="US Air Force                                  Brevard County"/>
    <s v="US Air Force"/>
    <m/>
    <m/>
    <s v="Natural Lands"/>
    <n v="0"/>
    <n v="1"/>
    <n v="0.83806802210280995"/>
    <n v="0.1547567192257"/>
    <n v="494.570727726651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04.132071099052"/>
    <n v="0.40111170130000001"/>
  </r>
  <r>
    <n v="820000"/>
    <n v="2500000"/>
    <n v="2500000"/>
    <x v="0"/>
    <x v="1"/>
    <s v="BR3-5, BR-7"/>
    <s v="62-304.520 (10), F.A.C."/>
    <n v="0.59"/>
    <n v="0.64"/>
    <s v="US Air Force"/>
    <n v="2.0947114710999999E-4"/>
    <n v="3713.5084945387698"/>
    <n v="10.0347502000029"/>
    <n v="1.8530059353719099"/>
    <n v="2.1019906354000002E-3"/>
    <n v="3.8815127889000001E-4"/>
    <n v="0.77787288417233003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2.1019906354000002E-3"/>
    <n v="3.8815127889000001E-4"/>
    <n v="0.77787288417335998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0.8773220099543"/>
    <n v="6.3087829999999997E-4"/>
  </r>
  <r>
    <n v="820000"/>
    <n v="2500000"/>
    <n v="2500000"/>
    <x v="0"/>
    <x v="1"/>
    <s v="BR3-5, BR-7"/>
    <s v="62-304.520 (10), F.A.C."/>
    <n v="0.59"/>
    <n v="0.64"/>
    <s v="US Air Force"/>
    <n v="2.107766502073E-2"/>
    <n v="3713.5084945387698"/>
    <n v="10.0347502000029"/>
    <n v="1.8530059353719099"/>
    <n v="0.21150910328238001"/>
    <n v="3.9057038387189998E-2"/>
    <n v="78.272088099531004"/>
    <n v="1300"/>
    <s v="Residential, High Density"/>
    <n v="1300"/>
    <s v="US Air Force                                  Brevard County"/>
    <s v="US Air Force"/>
    <m/>
    <m/>
    <m/>
    <n v="0"/>
    <n v="1"/>
    <n v="0.21150910328238001"/>
    <n v="3.9057038387189998E-2"/>
    <n v="1798.72123245696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49.412372365848199"/>
    <n v="1.4588168957000001"/>
  </r>
  <r>
    <n v="820000"/>
    <n v="2500000"/>
    <n v="2500000"/>
    <x v="0"/>
    <x v="1"/>
    <s v="BR3-5, BR-7"/>
    <s v="62-304.520 (10), F.A.C."/>
    <n v="0.59"/>
    <n v="0.64"/>
    <s v="US Air Force"/>
    <n v="0.17477113780716"/>
    <n v="3542.0543437096699"/>
    <n v="7.1986634754498802"/>
    <n v="1.00008788979181"/>
    <n v="1.2581186062952401"/>
    <n v="0.17478649840607999"/>
    <n v="619.04886782494304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1.2581186062952401"/>
    <n v="0.17478649840607999"/>
    <n v="619.04886782494304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22.356017208962"/>
    <n v="0.50206720829999996"/>
  </r>
  <r>
    <n v="820000"/>
    <n v="2500000"/>
    <n v="2500000"/>
    <x v="0"/>
    <x v="1"/>
    <s v="BR3-5, BR-7"/>
    <s v="62-304.520 (10), F.A.C."/>
    <n v="0.59"/>
    <n v="0.64"/>
    <s v="Natural Lands"/>
    <n v="1.37009413829E-3"/>
    <n v="3542.0543437096699"/>
    <n v="7.1986634754498802"/>
    <n v="1.00008788979181"/>
    <n v="9.8628466312699996E-3"/>
    <n v="1.37021455558E-3"/>
    <n v="4.8529478938424999"/>
    <n v="3100"/>
    <s v="Herbaceous Dry Prairie"/>
    <n v="3100"/>
    <s v="Brevard County"/>
    <s v="Brevard County"/>
    <m/>
    <m/>
    <s v="Natural Lands"/>
    <n v="0"/>
    <n v="1"/>
    <n v="9.8628466312699996E-3"/>
    <n v="1.37021455558E-3"/>
    <n v="40.2566108189191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38.445892848317797"/>
    <n v="3.2649319400000001E-2"/>
  </r>
  <r>
    <n v="820000"/>
    <n v="2500000"/>
    <n v="2500000"/>
    <x v="0"/>
    <x v="1"/>
    <s v="BR3-5, BR-7"/>
    <s v="62-304.520 (10), F.A.C."/>
    <n v="0.59"/>
    <n v="0.64"/>
    <s v="Natural Lands"/>
    <n v="0.13234602967129999"/>
    <n v="3542.0543437096699"/>
    <n v="7.1986634754498802"/>
    <n v="1.00008788979181"/>
    <n v="0.95271452991564998"/>
    <n v="0.13235766153629999"/>
    <n v="468.77682926998898"/>
    <n v="3100"/>
    <s v="Herbaceous Dry Prairie"/>
    <n v="3100"/>
    <s v="US Air Force                                  Brevard County"/>
    <s v="US Air Force"/>
    <m/>
    <m/>
    <s v="Natural Lands"/>
    <n v="0"/>
    <n v="1"/>
    <n v="0.95271452991564998"/>
    <n v="0.13235766153629999"/>
    <n v="527.66732255955299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36.63571259371901"/>
    <n v="0.4279540329"/>
  </r>
  <r>
    <n v="820000"/>
    <n v="2500000"/>
    <n v="2500000"/>
    <x v="0"/>
    <x v="1"/>
    <s v="BR3-5, BR-7"/>
    <s v="62-304.520 (10), F.A.C."/>
    <n v="0.59"/>
    <n v="0.64"/>
    <s v="US Air Force"/>
    <n v="0.21353299215902999"/>
    <n v="3442.9825582129602"/>
    <n v="6.9369041051427898"/>
    <n v="0.95999585508270002"/>
    <n v="1.4812578898914499"/>
    <n v="0.20499078739608001"/>
    <n v="735.19036760659196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1.4812578898914499"/>
    <n v="0.20499078739608001"/>
    <n v="735.19036760659196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38.206086343815"/>
    <n v="0.59626144979999995"/>
  </r>
  <r>
    <n v="820000"/>
    <n v="2500000"/>
    <n v="2500000"/>
    <x v="0"/>
    <x v="1"/>
    <s v="BR3-5, BR-7"/>
    <s v="62-304.520 (10), F.A.C."/>
    <n v="0.59"/>
    <n v="0.64"/>
    <s v="Natural Lands"/>
    <n v="0.35441588209898001"/>
    <n v="3442.9825582129602"/>
    <n v="6.9369041051427898"/>
    <n v="0.95999585508270002"/>
    <n v="2.4585489874602802"/>
    <n v="0.34023777779050002"/>
    <n v="1220.24770042047"/>
    <n v="3100"/>
    <s v="Herbaceous Dry Prairie"/>
    <n v="3100"/>
    <s v="US Air Force                                  Brevard County"/>
    <s v="US Air Force"/>
    <m/>
    <m/>
    <s v="Natural Lands"/>
    <n v="0"/>
    <n v="1"/>
    <n v="2.4585489874602802"/>
    <n v="0.34023777779050002"/>
    <n v="1286.1958030410599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55.12649317466401"/>
    <n v="1.0431433926"/>
  </r>
  <r>
    <n v="820000"/>
    <n v="2500000"/>
    <n v="2500000"/>
    <x v="0"/>
    <x v="1"/>
    <s v="BR3-5, BR-7"/>
    <s v="62-304.520 (10), F.A.C."/>
    <n v="0.59"/>
    <n v="0.64"/>
    <s v="US Air Force"/>
    <n v="1.745934257E-4"/>
    <n v="3837.5802043802901"/>
    <n v="7.58512908273247"/>
    <n v="1.0587595517630699"/>
    <n v="1.3243136709300001E-3"/>
    <n v="1.8485245713E-4"/>
    <n v="0.67001627428125998"/>
    <n v="1550"/>
    <s v="Other Light Industrial"/>
    <n v="1550"/>
    <s v="US Air Force                                  Brevard County"/>
    <s v="US Air Force"/>
    <m/>
    <m/>
    <m/>
    <n v="0"/>
    <n v="1"/>
    <n v="1.3243136709300001E-3"/>
    <n v="1.8485245713E-4"/>
    <n v="2370.7167998141099"/>
    <m/>
    <n v="-1"/>
    <n v="-1"/>
    <n v="-1"/>
    <n v="-1"/>
    <n v="0"/>
    <m/>
    <m/>
    <s v="Banana River B"/>
    <n v="-1"/>
    <m/>
    <m/>
    <n v="642"/>
    <x v="8"/>
    <s v="industrial and institutional"/>
    <x v="0"/>
    <m/>
    <n v="4.0662818443419004"/>
    <n v="1.9227224653999999"/>
  </r>
  <r>
    <n v="820000"/>
    <n v="2500000"/>
    <n v="2500000"/>
    <x v="0"/>
    <x v="1"/>
    <s v="BR3-5, BR-7"/>
    <s v="62-304.520 (10), F.A.C."/>
    <n v="0.59"/>
    <n v="0.64"/>
    <s v="US Air Force"/>
    <n v="0.48190104108507997"/>
    <n v="3680.3776871844402"/>
    <n v="7.5894574793791101"/>
    <n v="1.0615709361683801"/>
    <n v="3.6573674605837798"/>
    <n v="0.51157213932520995"/>
    <n v="1773.5778390405001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3.6573674605837798"/>
    <n v="0.51157213932520995"/>
    <n v="1773.5778390405001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83.069255723293"/>
    <n v="1.4384248492"/>
  </r>
  <r>
    <n v="820000"/>
    <n v="2500000"/>
    <n v="2500000"/>
    <x v="0"/>
    <x v="1"/>
    <s v="BR3-5, BR-7"/>
    <s v="62-304.520 (10), F.A.C."/>
    <n v="0.59"/>
    <n v="0.64"/>
    <s v="Natural Lands"/>
    <n v="0.13569200187718"/>
    <n v="3680.3776871844402"/>
    <n v="7.5894574793791101"/>
    <n v="1.0615709361683801"/>
    <n v="1.02982867853874"/>
    <n v="0.14404668546332"/>
    <n v="499.39781603818801"/>
    <n v="3100"/>
    <s v="Herbaceous Dry Prairie"/>
    <n v="3100"/>
    <s v="US Air Force                                  Brevard County"/>
    <s v="US Air Force"/>
    <m/>
    <m/>
    <s v="Natural Lands"/>
    <n v="0"/>
    <n v="1"/>
    <n v="1.02982867853874"/>
    <n v="0.14404668546332"/>
    <n v="500.024991542789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25.741812558303"/>
    <n v="0.40553527290000002"/>
  </r>
  <r>
    <n v="820000"/>
    <n v="2500000"/>
    <n v="2500000"/>
    <x v="0"/>
    <x v="1"/>
    <s v="BR3-5, BR-7"/>
    <s v="62-304.520 (10), F.A.C."/>
    <n v="0.59"/>
    <n v="0.64"/>
    <s v="US Air Force"/>
    <n v="0.28622102549881001"/>
    <n v="3808.1297973013002"/>
    <n v="8.5886049648649792"/>
    <n v="1.24691930716167"/>
    <n v="2.4582393206478699"/>
    <n v="0.35689452281007999"/>
    <n v="1089.9668158161701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2.4582393206478699"/>
    <n v="0.35689452281007999"/>
    <n v="1191.94255128843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48.45501354056799"/>
    <n v="0.96670117700000002"/>
  </r>
  <r>
    <n v="820000"/>
    <n v="2500000"/>
    <n v="2500000"/>
    <x v="0"/>
    <x v="1"/>
    <s v="BR3-5, BR-7"/>
    <s v="62-304.520 (10), F.A.C."/>
    <n v="0.59"/>
    <n v="0.64"/>
    <s v="US Air Force"/>
    <n v="2.4527177657420001E-2"/>
    <n v="3808.1297973013002"/>
    <n v="8.5886049648649792"/>
    <n v="1.24691930716167"/>
    <n v="0.21065423980268999"/>
    <n v="3.0583411371220001E-2"/>
    <n v="93.402676080946705"/>
    <n v="8310"/>
    <s v="Electrical power facilities"/>
    <n v="8310"/>
    <s v="US Air Force                                  Brevard County"/>
    <s v="US Air Force"/>
    <m/>
    <m/>
    <m/>
    <n v="0"/>
    <n v="1"/>
    <n v="0.21065423980268999"/>
    <n v="3.0583411371220001E-2"/>
    <n v="1160.5808641328199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87.421408071659002"/>
    <n v="0.94126590769999996"/>
  </r>
  <r>
    <n v="820000"/>
    <n v="2500000"/>
    <n v="2500000"/>
    <x v="0"/>
    <x v="1"/>
    <s v="BR3-5, BR-7"/>
    <s v="62-304.520 (10), F.A.C."/>
    <n v="0.59"/>
    <n v="0.64"/>
    <s v="US Air Force"/>
    <n v="0.21591782764920001"/>
    <n v="3406.8643318519798"/>
    <n v="6.8448146045030303"/>
    <n v="0.94836451142192002"/>
    <n v="1.47791750006584"/>
    <n v="0.20476880512581999"/>
    <n v="735.60274562903999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1.47791750006584"/>
    <n v="0.20476880512581999"/>
    <n v="735.60274562903999"/>
    <m/>
    <n v="-1"/>
    <n v="-1"/>
    <n v="-1"/>
    <n v="-1"/>
    <n v="0"/>
    <m/>
    <m/>
    <s v="Banana River B"/>
    <n v="-1"/>
    <m/>
    <m/>
    <n v="644"/>
    <x v="8"/>
    <s v="44% dry prairie, 56% residential"/>
    <x v="0"/>
    <m/>
    <n v="126.341313110306"/>
    <n v="0.59659590080000002"/>
  </r>
  <r>
    <n v="820000"/>
    <n v="2500000"/>
    <n v="2500000"/>
    <x v="0"/>
    <x v="1"/>
    <s v="BR3-5, BR-7"/>
    <s v="62-304.520 (10), F.A.C."/>
    <n v="0.59"/>
    <n v="0.64"/>
    <s v="Natural Lands"/>
    <n v="0.40184562608773999"/>
    <n v="3406.8643318519798"/>
    <n v="6.8448146045030303"/>
    <n v="0.94836451142192002"/>
    <n v="2.7505588102010901"/>
    <n v="0.38109613085173999"/>
    <n v="1369.03353042908"/>
    <n v="3100"/>
    <s v="Herbaceous Dry Prairie"/>
    <n v="3100"/>
    <s v="US Air Force                                  Brevard County"/>
    <s v="US Air Force"/>
    <m/>
    <m/>
    <s v="Natural Lands"/>
    <n v="0"/>
    <n v="1"/>
    <n v="2.7505588102010901"/>
    <n v="0.38109613085173999"/>
    <n v="1369.03353042908"/>
    <m/>
    <n v="-1"/>
    <n v="-1"/>
    <n v="-1"/>
    <n v="-1"/>
    <n v="0"/>
    <m/>
    <m/>
    <s v="Banana River B"/>
    <n v="-1"/>
    <m/>
    <m/>
    <n v="644"/>
    <x v="8"/>
    <s v="44% dry prairie, 56% residential"/>
    <x v="0"/>
    <m/>
    <n v="182.882573036119"/>
    <n v="1.1103272753"/>
  </r>
  <r>
    <n v="820000"/>
    <n v="2500000"/>
    <n v="2500000"/>
    <x v="0"/>
    <x v="1"/>
    <s v="BR3-5, BR-7"/>
    <s v="62-304.520 (10), F.A.C."/>
    <n v="0.59"/>
    <n v="0.64"/>
    <s v="US Air Force"/>
    <n v="0.61776345378298003"/>
    <n v="3817.9348162062702"/>
    <n v="7.9657090540302002"/>
    <n v="1.11883321746797"/>
    <n v="4.9209239370480597"/>
    <n v="0.69117427263013997"/>
    <n v="2358.58059837787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9209239370480597"/>
    <n v="0.69117427263013997"/>
    <n v="2358.58059837787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200.000000018626"/>
    <n v="1.9128796418"/>
  </r>
  <r>
    <n v="820000"/>
    <n v="2500000"/>
    <n v="2500000"/>
    <x v="0"/>
    <x v="1"/>
    <s v="BR3-5, BR-7"/>
    <s v="62-304.520 (10), F.A.C."/>
    <n v="0.59"/>
    <n v="0.64"/>
    <s v="Natural Lands"/>
    <n v="0.24779321831012999"/>
    <n v="3479.8572872730902"/>
    <n v="7.0765143207373002"/>
    <n v="0.95096752267804996"/>
    <n v="1.75351225795327"/>
    <n v="0.23564330295281"/>
    <n v="862.285036473383"/>
    <n v="3100"/>
    <s v="Herbaceous Dry Prairie"/>
    <n v="3100"/>
    <s v="US Air Force                                  Brevard County"/>
    <s v="US Air Force"/>
    <m/>
    <m/>
    <s v="Natural Lands"/>
    <n v="0"/>
    <n v="1"/>
    <n v="1.75351225795327"/>
    <n v="0.23564330295281"/>
    <n v="891.90210224489704"/>
    <m/>
    <n v="-1"/>
    <n v="-1"/>
    <n v="-1"/>
    <n v="-1"/>
    <n v="0"/>
    <m/>
    <m/>
    <s v="Banana River B"/>
    <n v="-1"/>
    <m/>
    <m/>
    <n v="644"/>
    <x v="8"/>
    <s v="44% dry prairie, 56% residential"/>
    <x v="0"/>
    <m/>
    <n v="140.350246792089"/>
    <n v="0.72335936919999999"/>
  </r>
  <r>
    <n v="820000"/>
    <n v="2500000"/>
    <n v="2500000"/>
    <x v="0"/>
    <x v="1"/>
    <s v="BR3-5, BR-7"/>
    <s v="62-304.520 (10), F.A.C."/>
    <n v="0.59"/>
    <n v="0.64"/>
    <s v="US Air Force"/>
    <n v="0.61776345378298003"/>
    <n v="3814.00273841335"/>
    <n v="8.3657981920721305"/>
    <n v="1.19160276907445"/>
    <n v="5.1680843847859004"/>
    <n v="0.73612864216078999"/>
    <n v="2356.15150441998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5.1680843847859004"/>
    <n v="0.73612864216078999"/>
    <n v="2356.15150441998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200.000000018626"/>
    <n v="1.9109095736999999"/>
  </r>
  <r>
    <n v="820000"/>
    <n v="2500000"/>
    <n v="2500000"/>
    <x v="0"/>
    <x v="1"/>
    <s v="BR3-5, BR-7"/>
    <s v="62-304.520 (10), F.A.C."/>
    <n v="0.59"/>
    <n v="0.64"/>
    <s v="US Air Force"/>
    <n v="0.61443878952763997"/>
    <n v="3818.8609645471402"/>
    <n v="7.9657811175891"/>
    <n v="1.1186842040560301"/>
    <n v="4.8944849075336103"/>
    <n v="0.68736296820387999"/>
    <n v="2346.4563084307201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8944849075336103"/>
    <n v="0.68736296820387999"/>
    <n v="2346.4563084307201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97.77114621159299"/>
    <n v="1.9030464788999999"/>
  </r>
  <r>
    <n v="820000"/>
    <n v="2500000"/>
    <n v="2500000"/>
    <x v="0"/>
    <x v="1"/>
    <s v="BR3-5, BR-7"/>
    <s v="62-304.520 (10), F.A.C."/>
    <n v="0.59"/>
    <n v="0.64"/>
    <s v="US Air Force"/>
    <n v="3.3246642553299999E-3"/>
    <n v="3818.8609645471402"/>
    <n v="7.9657811175891"/>
    <n v="1.1186842040560301"/>
    <n v="2.6483547747469999E-2"/>
    <n v="3.7192493862299998E-3"/>
    <n v="12.6964305449278"/>
    <n v="1860"/>
    <s v="Community Recreational Facilities"/>
    <n v="1860"/>
    <s v="US Air Force                                  Brevard County"/>
    <s v="US Air Force"/>
    <m/>
    <m/>
    <m/>
    <n v="0"/>
    <n v="1"/>
    <n v="2.6483547747469999E-2"/>
    <n v="3.7192493862299998E-3"/>
    <n v="12.6964305449282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24.145933396934598"/>
    <n v="1.0297186200000001E-2"/>
  </r>
  <r>
    <n v="820000"/>
    <n v="2500000"/>
    <n v="2500000"/>
    <x v="0"/>
    <x v="1"/>
    <s v="BR3-5, BR-7"/>
    <s v="62-304.520 (10), F.A.C."/>
    <n v="0.59"/>
    <n v="0.64"/>
    <s v="US Air Force"/>
    <n v="3.1512500908320001E-2"/>
    <n v="1913.3856677910501"/>
    <n v="3.9398775786950702"/>
    <n v="0.54260557068286996"/>
    <n v="0.12415539577732"/>
    <n v="1.7098858538999999E-2"/>
    <n v="60.2955675942437"/>
    <n v="1860"/>
    <s v="Community Recreational Facilities"/>
    <n v="1860"/>
    <s v="US Air Force                                  Brevard County"/>
    <s v="US Air Force"/>
    <m/>
    <m/>
    <m/>
    <n v="0"/>
    <n v="1"/>
    <n v="0.12415539577732"/>
    <n v="1.7098858538999999E-2"/>
    <n v="366.87376522182302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05.12705105391601"/>
    <n v="0.29754563280000002"/>
  </r>
  <r>
    <n v="820000"/>
    <n v="2500000"/>
    <n v="2500000"/>
    <x v="0"/>
    <x v="1"/>
    <s v="BR3-5, BR-7"/>
    <s v="62-304.520 (10), F.A.C."/>
    <n v="0.59"/>
    <n v="0.64"/>
    <s v="US Air Force"/>
    <n v="0.13060292075478999"/>
    <n v="1913.3856677910501"/>
    <n v="3.9398775786950702"/>
    <n v="0.54260557068286996"/>
    <n v="0.51455951919390996"/>
    <n v="7.0865872349000006E-2"/>
    <n v="249.89375674388199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0.51455951919390996"/>
    <n v="7.0865872349000006E-2"/>
    <n v="249.89375674388199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22.825335503837"/>
    <n v="0.2026713356"/>
  </r>
  <r>
    <n v="820000"/>
    <n v="2500000"/>
    <n v="2500000"/>
    <x v="0"/>
    <x v="1"/>
    <s v="BR3-5, BR-7"/>
    <s v="62-304.520 (10), F.A.C."/>
    <n v="0.59"/>
    <n v="0.64"/>
    <s v="US Air Force"/>
    <n v="1.6655477411109999E-2"/>
    <n v="3820.2050524976298"/>
    <n v="7.96129991453095"/>
    <n v="1.1174236375071001"/>
    <n v="0.13259925088961"/>
    <n v="1.8611224153149999E-2"/>
    <n v="63.6273389577171"/>
    <n v="1860"/>
    <s v="Community Recreational Facilities"/>
    <n v="1860"/>
    <s v="US Air Force                                  Brevard County"/>
    <s v="US Air Force"/>
    <m/>
    <m/>
    <m/>
    <n v="0"/>
    <n v="1"/>
    <n v="0.13259925088961"/>
    <n v="1.8611224153149999E-2"/>
    <n v="63.627338957718997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34.460416451503001"/>
    <n v="5.1603681200000001E-2"/>
  </r>
  <r>
    <n v="820000"/>
    <n v="2500000"/>
    <n v="2500000"/>
    <x v="0"/>
    <x v="1"/>
    <s v="BR3-5, BR-7"/>
    <s v="62-304.520 (10), F.A.C."/>
    <n v="0.59"/>
    <n v="0.64"/>
    <s v="US Air Force"/>
    <n v="0.60110797611871003"/>
    <n v="3820.2050524976298"/>
    <n v="7.96129991453095"/>
    <n v="1.1174236375071001"/>
    <n v="4.78560087889778"/>
    <n v="0.67169226120909997"/>
    <n v="2296.3557274653299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78560087889778"/>
    <n v="0.67169226120909997"/>
    <n v="2296.3557274653299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97.62521551962601"/>
    <n v="1.8624134043"/>
  </r>
  <r>
    <n v="820000"/>
    <n v="2500000"/>
    <n v="2500000"/>
    <x v="0"/>
    <x v="1"/>
    <s v="BR3-5, BR-7"/>
    <s v="62-304.520 (10), F.A.C."/>
    <n v="0.59"/>
    <n v="0.64"/>
    <s v="US Air Force"/>
    <n v="0.36775221169641997"/>
    <n v="3792.4262248057598"/>
    <n v="7.7155009826409797"/>
    <n v="1.0631467129399399"/>
    <n v="2.83739255071213"/>
    <n v="0.39097455504144002"/>
    <n v="1394.6731318678201"/>
    <n v="1860"/>
    <s v="Community Recreational Facilities"/>
    <n v="1860"/>
    <s v="US Air Force                                  Brevard County"/>
    <s v="US Air Force"/>
    <m/>
    <m/>
    <m/>
    <n v="0"/>
    <n v="1"/>
    <n v="2.83739255071213"/>
    <n v="0.39097455504144002"/>
    <n v="1555.5495947104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71.76508114689599"/>
    <n v="1.2615974003999999"/>
  </r>
  <r>
    <n v="820000"/>
    <n v="2500000"/>
    <n v="2500000"/>
    <x v="0"/>
    <x v="1"/>
    <s v="BR3-5, BR-7"/>
    <s v="62-304.520 (10), F.A.C."/>
    <n v="0.59"/>
    <n v="0.64"/>
    <s v="US Air Force"/>
    <n v="0.20626814792403"/>
    <n v="3792.4262248057598"/>
    <n v="7.7155009826409797"/>
    <n v="1.0631467129399399"/>
    <n v="1.5914620979954399"/>
    <n v="0.21929330344965001"/>
    <n v="782.25673352923195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1.5914620979954399"/>
    <n v="0.21929330344965001"/>
    <n v="782.25673352923195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24.978425930608"/>
    <n v="0.63443368489999996"/>
  </r>
  <r>
    <n v="820000"/>
    <n v="2500000"/>
    <n v="2500000"/>
    <x v="0"/>
    <x v="1"/>
    <s v="BR3-5, BR-7"/>
    <s v="62-304.520 (10), F.A.C."/>
    <n v="0.59"/>
    <n v="0.64"/>
    <s v="US Air Force"/>
    <n v="2.2030473725700001E-3"/>
    <n v="462.00664323096203"/>
    <n v="0.98063063733272005"/>
    <n v="0.14603676217839001"/>
    <n v="2.1603757490400001E-3"/>
    <n v="3.2172590520999998E-4"/>
    <n v="1.0178225214835499"/>
    <n v="1550"/>
    <s v="Other Light Industrial"/>
    <n v="1550"/>
    <s v="US Air Force                                  Brevard County"/>
    <s v="US Air Force"/>
    <m/>
    <m/>
    <m/>
    <n v="0"/>
    <n v="1"/>
    <n v="2.1603757490400001E-3"/>
    <n v="3.2172590520999998E-4"/>
    <n v="44.359286066842202"/>
    <m/>
    <n v="-1"/>
    <n v="-1"/>
    <n v="-1"/>
    <n v="-1"/>
    <n v="0"/>
    <m/>
    <m/>
    <s v="Banana River B"/>
    <n v="-1"/>
    <m/>
    <m/>
    <n v="642"/>
    <x v="8"/>
    <s v="industrial and institutional"/>
    <x v="0"/>
    <m/>
    <n v="17.497087566075599"/>
    <n v="3.5976712100000002E-2"/>
  </r>
  <r>
    <n v="820000"/>
    <n v="2500000"/>
    <n v="2500000"/>
    <x v="0"/>
    <x v="1"/>
    <s v="BR3-5, BR-7"/>
    <s v="62-304.520 (10), F.A.C."/>
    <n v="0.59"/>
    <n v="0.64"/>
    <s v="US Air Force"/>
    <n v="4.8655435163490003E-2"/>
    <n v="3497.6569815795501"/>
    <n v="7.1837345137936603"/>
    <n v="0.96978455698749999"/>
    <n v="0.34952772886765998"/>
    <n v="4.7185289635060003E-2"/>
    <n v="170.18002249139599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0.34952772886765998"/>
    <n v="4.7185289635060003E-2"/>
    <n v="170.18002249139499"/>
    <m/>
    <n v="-1"/>
    <n v="-1"/>
    <n v="-1"/>
    <n v="-1"/>
    <n v="0"/>
    <m/>
    <m/>
    <s v="Banana River B"/>
    <n v="-1"/>
    <m/>
    <m/>
    <n v="644"/>
    <x v="8"/>
    <s v="44% dry prairie, 56% residential"/>
    <x v="0"/>
    <m/>
    <n v="88.039183108020794"/>
    <n v="0.13802110500000001"/>
  </r>
  <r>
    <n v="820000"/>
    <n v="2500000"/>
    <n v="2500000"/>
    <x v="0"/>
    <x v="1"/>
    <s v="BR3-5, BR-7"/>
    <s v="62-304.520 (10), F.A.C."/>
    <n v="0.59"/>
    <n v="0.64"/>
    <s v="Natural Lands"/>
    <n v="0.27555824430296999"/>
    <n v="3497.6569815795501"/>
    <n v="7.1837345137936603"/>
    <n v="0.96978455698749999"/>
    <n v="1.9795372701596601"/>
    <n v="0.26723212987561001"/>
    <n v="963.80821701810305"/>
    <n v="3100"/>
    <s v="Herbaceous Dry Prairie"/>
    <n v="3100"/>
    <s v="US Air Force                                  Brevard County"/>
    <s v="US Air Force"/>
    <m/>
    <m/>
    <s v="Natural Lands"/>
    <n v="0"/>
    <n v="1"/>
    <n v="1.9795372701596601"/>
    <n v="0.26723212987561001"/>
    <n v="998.02172867539798"/>
    <m/>
    <n v="-1"/>
    <n v="-1"/>
    <n v="-1"/>
    <n v="-1"/>
    <n v="0"/>
    <m/>
    <m/>
    <s v="Banana River B"/>
    <n v="-1"/>
    <m/>
    <m/>
    <n v="644"/>
    <x v="8"/>
    <s v="44% dry prairie, 56% residential"/>
    <x v="0"/>
    <m/>
    <n v="145.778615318047"/>
    <n v="0.80942557069999999"/>
  </r>
  <r>
    <n v="820000"/>
    <n v="2500000"/>
    <n v="2500000"/>
    <x v="0"/>
    <x v="1"/>
    <s v="BR3-5, BR-7"/>
    <s v="62-304.520 (10), F.A.C."/>
    <n v="0.59"/>
    <n v="0.64"/>
    <s v="Natural Lands"/>
    <n v="2.9254387793699998E-3"/>
    <n v="3343.7821543120399"/>
    <n v="6.7239735679089003"/>
    <n v="0.91896797597805002"/>
    <n v="1.9670573027020001E-2"/>
    <n v="2.68838455392E-3"/>
    <n v="9.7820299839931408"/>
    <n v="3100"/>
    <s v="Herbaceous Dry Prairie"/>
    <n v="3100"/>
    <s v="Brevard County"/>
    <s v="Brevard County"/>
    <m/>
    <m/>
    <s v="Natural Lands"/>
    <n v="0"/>
    <n v="1"/>
    <n v="1.9670573027020001E-2"/>
    <n v="2.68838455392E-3"/>
    <n v="26.311458682897701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68.2531626381179"/>
    <n v="2.13393825E-2"/>
  </r>
  <r>
    <n v="820000"/>
    <n v="2500000"/>
    <n v="2500000"/>
    <x v="0"/>
    <x v="1"/>
    <s v="BR3-5, BR-7"/>
    <s v="62-304.520 (10), F.A.C."/>
    <n v="0.59"/>
    <n v="0.64"/>
    <s v="Natural Lands"/>
    <n v="0.46074628311483001"/>
    <n v="3343.7821543120399"/>
    <n v="6.7239735679089003"/>
    <n v="0.91896797597805002"/>
    <n v="3.0980458291764301"/>
    <n v="0.42341107923345001"/>
    <n v="1540.6351991449901"/>
    <n v="3100"/>
    <s v="Herbaceous Dry Prairie"/>
    <n v="3100"/>
    <s v="US Air Force                                  Brevard County"/>
    <s v="US Air Force"/>
    <m/>
    <m/>
    <s v="Natural Lands"/>
    <n v="0"/>
    <n v="1"/>
    <n v="3.0980458291764301"/>
    <n v="0.42341107923345001"/>
    <n v="1540.6432365825101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73.22507259357499"/>
    <n v="1.2495078967"/>
  </r>
  <r>
    <n v="820000"/>
    <n v="2500000"/>
    <n v="2500000"/>
    <x v="0"/>
    <x v="1"/>
    <s v="BR3-5, BR-7"/>
    <s v="62-304.520 (10), F.A.C."/>
    <n v="0.59"/>
    <n v="0.64"/>
    <s v="US Air Force"/>
    <n v="2.4193427503129999E-2"/>
    <n v="3343.7821543120399"/>
    <n v="6.7239735679089003"/>
    <n v="0.91896797597805002"/>
    <n v="0.16267596704817999"/>
    <n v="2.2232985104520001E-2"/>
    <n v="80.897551136614894"/>
    <n v="8140"/>
    <s v="Roads and Highways"/>
    <n v="8140"/>
    <s v="US Air Force                                  Brevard County"/>
    <s v="US Air Force"/>
    <m/>
    <m/>
    <m/>
    <n v="0"/>
    <n v="1"/>
    <n v="0.16267596704817999"/>
    <n v="2.2232985104520001E-2"/>
    <n v="81.936456771466197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44.932685936616501"/>
    <n v="6.6452925199999999E-2"/>
  </r>
  <r>
    <n v="820000"/>
    <n v="2500000"/>
    <n v="2500000"/>
    <x v="0"/>
    <x v="1"/>
    <s v="BR3-5, BR-7"/>
    <s v="62-304.520 (10), F.A.C."/>
    <n v="0.59"/>
    <n v="0.64"/>
    <s v="US Air Force"/>
    <n v="4.2470650400550002E-2"/>
    <n v="3343.7821543120399"/>
    <n v="6.7239735679089003"/>
    <n v="0.91896797597805002"/>
    <n v="0.28557153070521002"/>
    <n v="3.9029167637059999E-2"/>
    <n v="142.01260289139401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0.28557153070521002"/>
    <n v="3.9029167637059999E-2"/>
    <n v="142.01260289139501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58.742713787811802"/>
    <n v="0.1151764825"/>
  </r>
  <r>
    <n v="820000"/>
    <n v="2500000"/>
    <n v="2500000"/>
    <x v="0"/>
    <x v="1"/>
    <s v="BR3-5, BR-7"/>
    <s v="62-304.520 (10), F.A.C."/>
    <n v="0.59"/>
    <n v="0.64"/>
    <s v="Natural Lands"/>
    <n v="4.7444628516400003E-3"/>
    <n v="3815.23503677299"/>
    <n v="7.9568165912739097"/>
    <n v="1.11742427019047"/>
    <n v="3.7750820734659997E-2"/>
    <n v="5.3015779394399998E-3"/>
    <n v="18.101240902271499"/>
    <n v="3100"/>
    <s v="Herbaceous Dry Prairie"/>
    <n v="3100"/>
    <s v="US Air Force                                  Brevard County"/>
    <s v="US Air Force"/>
    <m/>
    <m/>
    <s v="Natural Lands"/>
    <n v="0"/>
    <n v="1"/>
    <n v="3.7750820734659997E-2"/>
    <n v="5.3015779394399998E-3"/>
    <n v="18.101240902272401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24.111387566411"/>
    <n v="1.46806496E-2"/>
  </r>
  <r>
    <n v="820000"/>
    <n v="2500000"/>
    <n v="2500000"/>
    <x v="0"/>
    <x v="1"/>
    <s v="BR3-5, BR-7"/>
    <s v="62-304.520 (10), F.A.C."/>
    <n v="0.59"/>
    <n v="0.64"/>
    <s v="US Air Force"/>
    <n v="0.61301899077023003"/>
    <n v="3815.23503677299"/>
    <n v="7.9568165912739097"/>
    <n v="1.11742427019047"/>
    <n v="4.8776796765266299"/>
    <n v="0.68500229837433002"/>
    <n v="2338.81153179383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4.8776796765266299"/>
    <n v="0.68500229837433002"/>
    <n v="2338.81153179383"/>
    <m/>
    <n v="-1"/>
    <n v="-1"/>
    <n v="-1"/>
    <n v="-1"/>
    <n v="0"/>
    <m/>
    <m/>
    <s v="Banana River B"/>
    <n v="-1"/>
    <m/>
    <m/>
    <n v="643"/>
    <x v="8"/>
    <s v="10% dry prairie,90% residential, rec, comm"/>
    <x v="0"/>
    <m/>
    <n v="196.12931660630599"/>
    <n v="1.8968463356"/>
  </r>
  <r>
    <n v="830000"/>
    <n v="1400000"/>
    <n v="1400000"/>
    <x v="0"/>
    <x v="1"/>
    <s v="BR3-5, BR-7"/>
    <s v="62-304.520 (10), F.A.C."/>
    <n v="0.59"/>
    <n v="0.64"/>
    <s v="US Air Force"/>
    <n v="0.29471442347124999"/>
    <n v="3802.8777656698999"/>
    <n v="7.8608993958522797"/>
    <n v="1.0616680219177099"/>
    <n v="2.3167204334141598"/>
    <n v="0.31288887899735002"/>
    <n v="1120.7629282410701"/>
    <n v="1730"/>
    <s v="Military"/>
    <n v="1730"/>
    <s v="US Air Force                                  Brevard County"/>
    <s v="US Air Force"/>
    <m/>
    <m/>
    <m/>
    <n v="0"/>
    <n v="1"/>
    <n v="2.3167204334141598"/>
    <n v="0.31288887899735002"/>
    <n v="2349.2789026597102"/>
    <m/>
    <n v="-1"/>
    <n v="-1"/>
    <n v="-1"/>
    <n v="-1"/>
    <n v="0"/>
    <m/>
    <m/>
    <s v="Banana River B"/>
    <n v="-1"/>
    <m/>
    <m/>
    <n v="642"/>
    <x v="8"/>
    <s v="industrial and institutional"/>
    <x v="0"/>
    <m/>
    <n v="159.81316120490499"/>
    <n v="1.9053356875"/>
  </r>
  <r>
    <n v="830000"/>
    <n v="1400000"/>
    <n v="1400000"/>
    <x v="0"/>
    <x v="1"/>
    <s v="BR3-5, BR-7"/>
    <s v="62-304.520 (10), F.A.C."/>
    <n v="0.59"/>
    <n v="0.64"/>
    <s v="US Air Force"/>
    <n v="0.17384294411445"/>
    <n v="3807.4139635153401"/>
    <n v="7.6245515291324599"/>
    <n v="1.0409203543404399"/>
    <n v="1.32547448537672"/>
    <n v="0.18095665898720001"/>
    <n v="661.892052879978"/>
    <n v="1730"/>
    <s v="Military"/>
    <n v="1730"/>
    <s v="US Air Force                                  Brevard County"/>
    <s v="US Air Force"/>
    <m/>
    <m/>
    <m/>
    <n v="0"/>
    <n v="1"/>
    <n v="1.32547448537672"/>
    <n v="0.18095665898720001"/>
    <n v="2352.0811993818102"/>
    <m/>
    <n v="-1"/>
    <n v="-1"/>
    <n v="-1"/>
    <n v="-1"/>
    <n v="0"/>
    <m/>
    <m/>
    <s v="Banana River B"/>
    <n v="-1"/>
    <m/>
    <m/>
    <n v="642"/>
    <x v="8"/>
    <s v="industrial and institutional"/>
    <x v="0"/>
    <m/>
    <n v="131.03681345498401"/>
    <n v="1.9076084341999999"/>
  </r>
  <r>
    <n v="830000"/>
    <n v="1400000"/>
    <n v="1400000"/>
    <x v="0"/>
    <x v="1"/>
    <s v="BR3-5, BR-7"/>
    <s v="62-304.520 (10), F.A.C."/>
    <n v="0.59"/>
    <n v="0.64"/>
    <s v="US Air Force"/>
    <n v="0.10447490649417"/>
    <n v="3814.2230089915502"/>
    <n v="7.7211884734118899"/>
    <n v="1.0650800457838401"/>
    <n v="0.80667044378357"/>
    <n v="0.11127413819206999"/>
    <n v="398.49059221230402"/>
    <n v="1730"/>
    <s v="Military"/>
    <n v="1730"/>
    <s v="US Air Force                                  Brevard County"/>
    <s v="US Air Force"/>
    <m/>
    <m/>
    <m/>
    <n v="0"/>
    <n v="1"/>
    <n v="0.80667044378357"/>
    <n v="0.11127413819206999"/>
    <n v="1642.4835692854199"/>
    <m/>
    <n v="-1"/>
    <n v="-1"/>
    <n v="-1"/>
    <n v="-1"/>
    <n v="0"/>
    <m/>
    <m/>
    <s v="Banana River B"/>
    <n v="-1"/>
    <m/>
    <m/>
    <n v="642"/>
    <x v="8"/>
    <s v="industrial and institutional"/>
    <x v="0"/>
    <m/>
    <n v="118.164595664152"/>
    <n v="1.3321034624999999"/>
  </r>
  <r>
    <n v="830000"/>
    <n v="1400000"/>
    <n v="1400000"/>
    <x v="0"/>
    <x v="1"/>
    <s v="BR3-5, BR-7"/>
    <s v="62-304.520 (10), F.A.C."/>
    <n v="0.59"/>
    <n v="0.64"/>
    <s v="US Air Force"/>
    <n v="0.23741742543579"/>
    <n v="3814.2230089915502"/>
    <n v="7.7211884734118899"/>
    <n v="1.0650800457838401"/>
    <n v="1.833144688662"/>
    <n v="0.25286856235304001"/>
    <n v="905.56300683275197"/>
    <n v="1730"/>
    <s v="Military"/>
    <n v="1730"/>
    <s v="US Air Force                                  Brevard County"/>
    <s v="US Air Force"/>
    <m/>
    <m/>
    <m/>
    <n v="0"/>
    <n v="1"/>
    <n v="1.833144688662"/>
    <n v="0.25286856235304001"/>
    <n v="1642.4835692854199"/>
    <m/>
    <n v="-1"/>
    <n v="-1"/>
    <n v="-1"/>
    <n v="-1"/>
    <n v="0"/>
    <m/>
    <m/>
    <s v="Banana River B"/>
    <n v="-1"/>
    <m/>
    <m/>
    <n v="642"/>
    <x v="8"/>
    <s v="industrial and institutional"/>
    <x v="0"/>
    <m/>
    <n v="130.07396673089499"/>
    <n v="1.3321034624999999"/>
  </r>
  <r>
    <n v="830000"/>
    <n v="1400000"/>
    <n v="1400000"/>
    <x v="0"/>
    <x v="1"/>
    <s v="BR3-5, BR-7"/>
    <s v="62-304.520 (10), F.A.C."/>
    <n v="0.59"/>
    <n v="0.64"/>
    <s v="US Air Force"/>
    <n v="1.0710959760499999E-3"/>
    <n v="3813.8599435563501"/>
    <n v="7.9476382753698198"/>
    <n v="1.0954942477968601"/>
    <n v="8.5126833758599994E-3"/>
    <n v="1.1733794805999999E-3"/>
    <n v="4.0850100387691102"/>
    <n v="1730"/>
    <s v="Military"/>
    <n v="1730"/>
    <s v="US Air Force                                  Brevard County"/>
    <s v="US Air Force"/>
    <m/>
    <m/>
    <m/>
    <n v="0"/>
    <n v="1"/>
    <n v="8.5126833758599994E-3"/>
    <n v="1.1733794805999999E-3"/>
    <n v="1264.58704614828"/>
    <m/>
    <n v="-1"/>
    <n v="-1"/>
    <n v="-1"/>
    <n v="-1"/>
    <n v="0"/>
    <m/>
    <m/>
    <s v="Banana River B"/>
    <n v="-1"/>
    <m/>
    <m/>
    <n v="642"/>
    <x v="8"/>
    <s v="industrial and institutional"/>
    <x v="0"/>
    <m/>
    <n v="15.020010030244"/>
    <n v="1.0256180423000001"/>
  </r>
  <r>
    <n v="830000"/>
    <n v="1400000"/>
    <n v="1400000"/>
    <x v="0"/>
    <x v="1"/>
    <s v="BR3-5, BR-7"/>
    <s v="62-304.520 (10), F.A.C."/>
    <n v="0.59"/>
    <n v="0.64"/>
    <s v="US Air Force"/>
    <n v="0.14061739532930001"/>
    <n v="3823.01159705901"/>
    <n v="7.6330266041757397"/>
    <n v="1.0594273216602501"/>
    <n v="1.07333631955844"/>
    <n v="0.14897391051256001"/>
    <n v="537.58193309214596"/>
    <n v="1730"/>
    <s v="Military"/>
    <n v="1730"/>
    <s v="US Air Force                                  Brevard County"/>
    <s v="US Air Force"/>
    <m/>
    <m/>
    <m/>
    <n v="0"/>
    <n v="1"/>
    <n v="1.07333631955844"/>
    <n v="0.14897391051256001"/>
    <n v="1163.6885383630599"/>
    <m/>
    <n v="-1"/>
    <n v="-1"/>
    <n v="-1"/>
    <n v="-1"/>
    <n v="0"/>
    <m/>
    <m/>
    <s v="Banana River B"/>
    <n v="-1"/>
    <m/>
    <m/>
    <n v="642"/>
    <x v="8"/>
    <s v="industrial and institutional"/>
    <x v="0"/>
    <m/>
    <n v="94.822767698219195"/>
    <n v="0.94378632470000001"/>
  </r>
  <r>
    <n v="830000"/>
    <n v="1400000"/>
    <n v="1400000"/>
    <x v="0"/>
    <x v="1"/>
    <s v="BR3-5, BR-7"/>
    <s v="62-304.520 (10), F.A.C."/>
    <n v="0.59"/>
    <n v="0.64"/>
    <s v="US Air Force"/>
    <n v="0.13988514402356"/>
    <n v="3823.01159705901"/>
    <n v="7.6330266041757397"/>
    <n v="1.0594273216602501"/>
    <n v="1.0677470258608299"/>
    <n v="0.14819814347294"/>
    <n v="534.78252785836298"/>
    <n v="1730"/>
    <s v="Military"/>
    <n v="1730"/>
    <s v="US Air Force                                  Brevard County"/>
    <s v="US Air Force"/>
    <m/>
    <m/>
    <m/>
    <n v="0"/>
    <n v="1"/>
    <n v="1.0677470258608299"/>
    <n v="0.14819814347294"/>
    <n v="1163.6885383630599"/>
    <m/>
    <n v="-1"/>
    <n v="-1"/>
    <n v="-1"/>
    <n v="-1"/>
    <n v="0"/>
    <m/>
    <m/>
    <s v="Banana River B"/>
    <n v="-1"/>
    <m/>
    <m/>
    <n v="642"/>
    <x v="8"/>
    <s v="industrial and institutional"/>
    <x v="0"/>
    <m/>
    <n v="96.519528355924706"/>
    <n v="0.94378632470000001"/>
  </r>
  <r>
    <n v="830000"/>
    <n v="1400000"/>
    <n v="1400000"/>
    <x v="0"/>
    <x v="1"/>
    <s v="BR3-5, BR-7"/>
    <s v="62-304.520 (10), F.A.C."/>
    <n v="0.59"/>
    <n v="0.64"/>
    <s v="US Air Force"/>
    <n v="1.55393397972E-3"/>
    <n v="3765.0446028116698"/>
    <n v="7.7692964287175901"/>
    <n v="1.0493169409851699"/>
    <n v="1.207297371914E-2"/>
    <n v="1.63056925009E-3"/>
    <n v="5.8506307434892797"/>
    <n v="1730"/>
    <s v="Military"/>
    <n v="1730"/>
    <s v="US Air Force                                  Brevard County"/>
    <s v="US Air Force"/>
    <m/>
    <m/>
    <m/>
    <n v="0"/>
    <n v="1"/>
    <n v="1.207297371914E-2"/>
    <n v="1.63056925009E-3"/>
    <n v="1894.75326634926"/>
    <m/>
    <n v="-1"/>
    <n v="-1"/>
    <n v="-1"/>
    <n v="-1"/>
    <n v="0"/>
    <m/>
    <m/>
    <s v="Banana River B"/>
    <n v="-1"/>
    <m/>
    <m/>
    <n v="642"/>
    <x v="8"/>
    <s v="industrial and institutional"/>
    <x v="0"/>
    <m/>
    <n v="14.270600932680599"/>
    <n v="1.5367017569999999"/>
  </r>
  <r>
    <n v="830000"/>
    <n v="1400000"/>
    <n v="1400000"/>
    <x v="0"/>
    <x v="1"/>
    <s v="BR3-5, BR-7"/>
    <s v="62-304.520 (10), F.A.C."/>
    <n v="0.59"/>
    <n v="0.64"/>
    <s v="US Air Force"/>
    <n v="2.8623333396E-4"/>
    <n v="3819.6050879555801"/>
    <n v="7.9168124323403903"/>
    <n v="1.1207237966835799"/>
    <n v="2.26605561686E-3"/>
    <n v="3.2078850877E-4"/>
    <n v="1.0932982987437401"/>
    <n v="1730"/>
    <s v="Military"/>
    <n v="1730"/>
    <s v="US Air Force                                  Brevard County"/>
    <s v="US Air Force"/>
    <m/>
    <m/>
    <m/>
    <n v="0"/>
    <n v="1"/>
    <n v="2.26605561686E-3"/>
    <n v="3.2078850877E-4"/>
    <n v="688.62536717937905"/>
    <m/>
    <n v="-1"/>
    <n v="-1"/>
    <n v="-1"/>
    <n v="-1"/>
    <n v="0"/>
    <m/>
    <m/>
    <s v="Banana River B"/>
    <n v="-1"/>
    <m/>
    <m/>
    <n v="642"/>
    <x v="8"/>
    <s v="industrial and institutional"/>
    <x v="0"/>
    <m/>
    <n v="7.0290848801383197"/>
    <n v="0.55849583709999995"/>
  </r>
  <r>
    <n v="830000"/>
    <n v="1400000"/>
    <n v="1400000"/>
    <x v="0"/>
    <x v="1"/>
    <s v="BR3-5, BR-7"/>
    <s v="62-304.520 (10), F.A.C."/>
    <n v="0.59"/>
    <n v="0.64"/>
    <s v="US Air Force"/>
    <n v="0.29474731991871"/>
    <n v="3806.0048253069999"/>
    <n v="7.70064348078576"/>
    <n v="1.04760486473897"/>
    <n v="2.2697440276110998"/>
    <n v="0.30877872621560998"/>
    <n v="1121.8097218569201"/>
    <n v="1730"/>
    <s v="Military"/>
    <n v="1730"/>
    <s v="US Air Force                                  Brevard County"/>
    <s v="US Air Force"/>
    <m/>
    <m/>
    <m/>
    <n v="0"/>
    <n v="1"/>
    <n v="2.2697440276110998"/>
    <n v="0.30877872621560998"/>
    <n v="2351.2106859963401"/>
    <m/>
    <n v="-1"/>
    <n v="-1"/>
    <n v="-1"/>
    <n v="-1"/>
    <n v="0"/>
    <m/>
    <m/>
    <s v="Banana River B"/>
    <n v="-1"/>
    <m/>
    <m/>
    <n v="642"/>
    <x v="8"/>
    <s v="industrial and institutional"/>
    <x v="0"/>
    <m/>
    <n v="157.74920917809499"/>
    <n v="1.9069024216999999"/>
  </r>
  <r>
    <n v="830000"/>
    <n v="1400000"/>
    <n v="1400000"/>
    <x v="0"/>
    <x v="1"/>
    <s v="BR3-5, BR-7"/>
    <s v="62-304.520 (10), F.A.C."/>
    <n v="0.59"/>
    <n v="0.64"/>
    <s v="US Air Force"/>
    <n v="8.5251808843699994E-3"/>
    <n v="3782.6607137038"/>
    <n v="7.5512025316521001"/>
    <n v="1.03440497958651"/>
    <n v="6.4375367476890002E-2"/>
    <n v="8.8184895586699997E-3"/>
    <n v="32.247866808547698"/>
    <n v="1730"/>
    <s v="Military"/>
    <n v="1730"/>
    <s v="US Air Force                                  Brevard County"/>
    <s v="US Air Force"/>
    <m/>
    <m/>
    <m/>
    <n v="0"/>
    <n v="1"/>
    <n v="6.4375367476890002E-2"/>
    <n v="8.8184895586699997E-3"/>
    <n v="1864.2478401241699"/>
    <m/>
    <n v="-1"/>
    <n v="-1"/>
    <n v="-1"/>
    <n v="-1"/>
    <n v="0"/>
    <m/>
    <m/>
    <s v="Banana River B"/>
    <n v="-1"/>
    <m/>
    <m/>
    <n v="642"/>
    <x v="8"/>
    <s v="industrial and institutional"/>
    <x v="0"/>
    <m/>
    <n v="33.463992488169303"/>
    <n v="1.5119609409000001"/>
  </r>
  <r>
    <n v="830000"/>
    <n v="2400000"/>
    <n v="2400000"/>
    <x v="0"/>
    <x v="1"/>
    <s v="BR3-5, BR-7"/>
    <s v="62-304.520 (10), F.A.C."/>
    <n v="0.59"/>
    <n v="0.64"/>
    <s v="US Air Force"/>
    <n v="0.12544139644384"/>
    <n v="3831.1152011785798"/>
    <n v="7.7031657405640699"/>
    <n v="1.09627533899081"/>
    <n v="0.96629586753476004"/>
    <n v="0.13751830940995999"/>
    <n v="480.58044077309501"/>
    <n v="1550"/>
    <s v="Other Light Industrial"/>
    <n v="1550"/>
    <s v="US Air Force                                  Brevard County"/>
    <s v="US Air Force"/>
    <m/>
    <m/>
    <m/>
    <n v="0"/>
    <n v="1"/>
    <n v="0.96629586753476004"/>
    <n v="0.13751830940995999"/>
    <n v="2366.7229580797198"/>
    <m/>
    <n v="-1"/>
    <n v="-1"/>
    <n v="-1"/>
    <n v="-1"/>
    <n v="0"/>
    <m/>
    <m/>
    <s v="Banana River B"/>
    <n v="-1"/>
    <m/>
    <m/>
    <n v="642"/>
    <x v="8"/>
    <s v="industrial and institutional"/>
    <x v="0"/>
    <m/>
    <n v="105.89839483882901"/>
    <n v="1.9194833399"/>
  </r>
  <r>
    <n v="830000"/>
    <n v="2400000"/>
    <n v="2400000"/>
    <x v="0"/>
    <x v="1"/>
    <s v="BR3-5, BR-7"/>
    <s v="62-304.520 (10), F.A.C."/>
    <n v="0.59"/>
    <n v="0.64"/>
    <s v="US Air Force"/>
    <n v="8.0308247700129995E-2"/>
    <n v="3834.5701726863899"/>
    <n v="7.7263543658452898"/>
    <n v="1.1021433311220299"/>
    <n v="0.62048998023129998"/>
    <n v="8.8511199636789994E-2"/>
    <n v="307.94761125164001"/>
    <n v="1550"/>
    <s v="Other Light Industrial"/>
    <n v="1550"/>
    <s v="US Air Force                                  Brevard County"/>
    <s v="US Air Force"/>
    <m/>
    <m/>
    <m/>
    <n v="0"/>
    <n v="1"/>
    <n v="0.62048998023129998"/>
    <n v="8.8511199636789994E-2"/>
    <n v="2368.85731329896"/>
    <m/>
    <n v="-1"/>
    <n v="-1"/>
    <n v="-1"/>
    <n v="-1"/>
    <n v="0"/>
    <m/>
    <m/>
    <s v="Banana River B"/>
    <n v="-1"/>
    <m/>
    <m/>
    <n v="642"/>
    <x v="8"/>
    <s v="industrial and institutional"/>
    <x v="0"/>
    <m/>
    <n v="103.673878854986"/>
    <n v="1.9212143660000001"/>
  </r>
  <r>
    <n v="830000"/>
    <n v="2400000"/>
    <n v="2400000"/>
    <x v="0"/>
    <x v="1"/>
    <s v="BR3-5, BR-7"/>
    <s v="62-304.520 (10), F.A.C."/>
    <n v="0.59"/>
    <n v="0.64"/>
    <s v="US Air Force"/>
    <n v="5.5248082353800002E-3"/>
    <n v="3829.9765048266399"/>
    <n v="7.5912855181659902"/>
    <n v="1.0541746393314599"/>
    <n v="4.1940396747899997E-2"/>
    <n v="5.8241127289100003E-3"/>
    <n v="21.159885735189601"/>
    <n v="8110"/>
    <s v="Airports"/>
    <n v="8110"/>
    <s v="US Air Force                                  Brevard County"/>
    <s v="US Air Force"/>
    <m/>
    <m/>
    <m/>
    <n v="0"/>
    <n v="1"/>
    <n v="4.1940396747899997E-2"/>
    <n v="5.8241127289100003E-3"/>
    <n v="562.90000243890904"/>
    <m/>
    <n v="-1"/>
    <n v="-1"/>
    <n v="-1"/>
    <n v="-1"/>
    <n v="0"/>
    <m/>
    <m/>
    <s v="Banana River B"/>
    <n v="-1"/>
    <m/>
    <m/>
    <n v="642"/>
    <x v="8"/>
    <s v="industrial and institutional"/>
    <x v="0"/>
    <m/>
    <n v="21.5964797678655"/>
    <n v="0.45652879349999997"/>
  </r>
  <r>
    <n v="830000"/>
    <n v="2400000"/>
    <n v="2400000"/>
    <x v="0"/>
    <x v="1"/>
    <s v="BR3-5, BR-7"/>
    <s v="62-304.520 (10), F.A.C."/>
    <n v="0.59"/>
    <n v="0.64"/>
    <s v="US Air Force"/>
    <n v="0.22088110355703999"/>
    <n v="3829.9765048266399"/>
    <n v="7.5912855181659902"/>
    <n v="1.0541746393314599"/>
    <n v="1.67677152266912"/>
    <n v="0.23284725767737999"/>
    <n v="845.96943698366294"/>
    <n v="1550"/>
    <s v="Other Light Industrial"/>
    <n v="1550"/>
    <s v="US Air Force                                  Brevard County"/>
    <s v="US Air Force"/>
    <m/>
    <m/>
    <m/>
    <n v="0"/>
    <n v="1"/>
    <n v="1.67677152266912"/>
    <n v="0.23284725767737999"/>
    <n v="1803.1195102090501"/>
    <m/>
    <n v="-1"/>
    <n v="-1"/>
    <n v="-1"/>
    <n v="-1"/>
    <n v="0"/>
    <m/>
    <m/>
    <s v="Banana River B"/>
    <n v="-1"/>
    <m/>
    <m/>
    <n v="642"/>
    <x v="8"/>
    <s v="industrial and institutional"/>
    <x v="0"/>
    <m/>
    <n v="135.14621487479101"/>
    <n v="1.462384031"/>
  </r>
  <r>
    <n v="830000"/>
    <n v="2400000"/>
    <n v="2400000"/>
    <x v="0"/>
    <x v="1"/>
    <s v="BR3-5, BR-7"/>
    <s v="62-304.520 (10), F.A.C."/>
    <n v="0.59"/>
    <n v="0.64"/>
    <s v="US Air Force"/>
    <n v="0.59036374869091002"/>
    <n v="3837.5277633283599"/>
    <n v="7.5864774758479596"/>
    <n v="1.0591813069310001"/>
    <n v="4.4787812820007602"/>
    <n v="0.62530224690311997"/>
    <n v="2265.5372760639698"/>
    <n v="1550"/>
    <s v="Other Light Industrial"/>
    <n v="1550"/>
    <s v="US Air Force                                  Brevard County"/>
    <s v="US Air Force"/>
    <m/>
    <m/>
    <m/>
    <n v="0"/>
    <n v="1"/>
    <n v="4.4787812820007602"/>
    <n v="0.62530224690311997"/>
    <n v="2370.6844050618001"/>
    <m/>
    <n v="-1"/>
    <n v="-1"/>
    <n v="-1"/>
    <n v="-1"/>
    <n v="0"/>
    <m/>
    <m/>
    <s v="Banana River B"/>
    <n v="-1"/>
    <m/>
    <m/>
    <n v="642"/>
    <x v="8"/>
    <s v="industrial and institutional"/>
    <x v="0"/>
    <m/>
    <n v="189.97168850702499"/>
    <n v="1.9226961923000001"/>
  </r>
  <r>
    <n v="830000"/>
    <n v="2400000"/>
    <n v="2400000"/>
    <x v="0"/>
    <x v="1"/>
    <s v="BR3-5, BR-7"/>
    <s v="62-304.520 (10), F.A.C."/>
    <n v="0.59"/>
    <n v="0.64"/>
    <s v="US Air Force"/>
    <n v="0.61776345359886997"/>
    <n v="3837.5828933518001"/>
    <n v="7.5850598671142997"/>
    <n v="1.05873790318826"/>
    <n v="4.6857727792627397"/>
    <n v="0.65404958352960996"/>
    <n v="2370.7184616689601"/>
    <n v="1550"/>
    <s v="Other Light Industrial"/>
    <n v="1550"/>
    <s v="US Air Force                                  Brevard County"/>
    <s v="US Air Force"/>
    <m/>
    <m/>
    <m/>
    <n v="0"/>
    <n v="1"/>
    <n v="4.6857727792627397"/>
    <n v="0.65404958352960996"/>
    <n v="2370.7184616689601"/>
    <m/>
    <n v="-1"/>
    <n v="-1"/>
    <n v="-1"/>
    <n v="-1"/>
    <n v="0"/>
    <m/>
    <m/>
    <s v="Banana River B"/>
    <n v="-1"/>
    <m/>
    <m/>
    <n v="642"/>
    <x v="8"/>
    <s v="industrial and institutional"/>
    <x v="0"/>
    <m/>
    <n v="199.99999998882399"/>
    <n v="1.9227238132"/>
  </r>
  <r>
    <n v="830000"/>
    <n v="2400000"/>
    <n v="2400000"/>
    <x v="0"/>
    <x v="1"/>
    <s v="BR3-5, BR-7"/>
    <s v="62-304.520 (10), F.A.C."/>
    <n v="0.59"/>
    <n v="0.64"/>
    <s v="US Air Force"/>
    <n v="0.54976957173603003"/>
    <n v="3836.5218172739601"/>
    <n v="7.6119922171677104"/>
    <n v="1.06716623382652"/>
    <n v="4.1848417012902797"/>
    <n v="0.58669552334194996"/>
    <n v="2109.2029564386398"/>
    <n v="1550"/>
    <s v="Other Light Industrial"/>
    <n v="1550"/>
    <s v="US Air Force                                  Brevard County"/>
    <s v="US Air Force"/>
    <m/>
    <m/>
    <m/>
    <n v="0"/>
    <n v="1"/>
    <n v="4.1848417012902797"/>
    <n v="0.58669552334194996"/>
    <n v="2370.0629683529201"/>
    <m/>
    <n v="-1"/>
    <n v="-1"/>
    <n v="-1"/>
    <n v="-1"/>
    <n v="0"/>
    <m/>
    <m/>
    <s v="Banana River B"/>
    <n v="-1"/>
    <m/>
    <m/>
    <n v="642"/>
    <x v="8"/>
    <s v="industrial and institutional"/>
    <x v="0"/>
    <m/>
    <n v="203.22948936632699"/>
    <n v="1.9221921883999999"/>
  </r>
  <r>
    <n v="830000"/>
    <n v="2400000"/>
    <n v="2400000"/>
    <x v="0"/>
    <x v="1"/>
    <s v="BR3-5, BR-7"/>
    <s v="62-304.520 (10), F.A.C."/>
    <n v="0.59"/>
    <n v="0.64"/>
    <s v="US Air Force"/>
    <n v="0.23835035452025"/>
    <n v="3448.16567408326"/>
    <n v="6.9470357836729599"/>
    <n v="0.99085825037662001"/>
    <n v="1.65582844190337"/>
    <n v="0.23617141525658999"/>
    <n v="821.87151086233098"/>
    <n v="1550"/>
    <s v="Other Light Industrial"/>
    <n v="1550"/>
    <s v="US Air Force                                  Brevard County"/>
    <s v="US Air Force"/>
    <m/>
    <m/>
    <m/>
    <n v="0"/>
    <n v="1"/>
    <n v="1.65582844190337"/>
    <n v="0.23617141525658999"/>
    <n v="1909.6063012951799"/>
    <m/>
    <n v="-1"/>
    <n v="-1"/>
    <n v="-1"/>
    <n v="-1"/>
    <n v="0"/>
    <m/>
    <m/>
    <s v="Banana River B"/>
    <n v="-1"/>
    <m/>
    <m/>
    <n v="642"/>
    <x v="8"/>
    <s v="industrial and institutional"/>
    <x v="0"/>
    <m/>
    <n v="163.658468768109"/>
    <n v="1.5487480140000001"/>
  </r>
  <r>
    <n v="830000"/>
    <n v="2400000"/>
    <n v="2400000"/>
    <x v="0"/>
    <x v="1"/>
    <s v="BR3-5, BR-7"/>
    <s v="62-304.520 (10), F.A.C."/>
    <n v="0.59"/>
    <n v="0.64"/>
    <s v="US Air Force"/>
    <n v="1.002431970067E-2"/>
    <n v="3837.5828933518001"/>
    <n v="7.5850598671142997"/>
    <n v="1.05873790318826"/>
    <n v="7.6035065056670001E-2"/>
    <n v="1.0613127220769999E-2"/>
    <n v="38.4691578007807"/>
    <n v="1550"/>
    <s v="Other Light Industrial"/>
    <n v="1550"/>
    <s v="US Air Force                                  Brevard County"/>
    <s v="US Air Force"/>
    <m/>
    <m/>
    <m/>
    <n v="0"/>
    <n v="1"/>
    <n v="7.6035065056670001E-2"/>
    <n v="1.0613127220769999E-2"/>
    <n v="2370.7184627287602"/>
    <m/>
    <n v="-1"/>
    <n v="-1"/>
    <n v="-1"/>
    <n v="-1"/>
    <n v="0"/>
    <m/>
    <m/>
    <s v="Banana River B"/>
    <n v="-1"/>
    <m/>
    <m/>
    <n v="642"/>
    <x v="8"/>
    <s v="industrial and institutional"/>
    <x v="0"/>
    <m/>
    <n v="32.192821332981602"/>
    <n v="1.9227238141"/>
  </r>
  <r>
    <n v="830000"/>
    <n v="2400000"/>
    <n v="2400000"/>
    <x v="0"/>
    <x v="1"/>
    <s v="BR3-5, BR-7"/>
    <s v="62-304.520 (10), F.A.C."/>
    <n v="0.59"/>
    <n v="0.64"/>
    <s v="US Air Force"/>
    <n v="0.11808044670086"/>
    <n v="3830.2814141179401"/>
    <n v="7.7839994905737697"/>
    <n v="1.1208244702850101"/>
    <n v="0.91913813696627999"/>
    <n v="0.13234745412450999"/>
    <n v="452.28134036907898"/>
    <n v="1550"/>
    <s v="Other Light Industrial"/>
    <n v="1550"/>
    <s v="US Air Force                                  Brevard County"/>
    <s v="US Air Force"/>
    <m/>
    <m/>
    <m/>
    <n v="0"/>
    <n v="1"/>
    <n v="0.91913813696627999"/>
    <n v="0.13234745412450999"/>
    <n v="2366.2078747292198"/>
    <m/>
    <n v="-1"/>
    <n v="-1"/>
    <n v="-1"/>
    <n v="-1"/>
    <n v="0"/>
    <m/>
    <m/>
    <s v="Banana River B"/>
    <n v="-1"/>
    <m/>
    <m/>
    <n v="642"/>
    <x v="8"/>
    <s v="industrial and institutional"/>
    <x v="0"/>
    <m/>
    <n v="123.122797296461"/>
    <n v="1.9190655917999999"/>
  </r>
  <r>
    <n v="830000"/>
    <n v="2400000"/>
    <n v="2400000"/>
    <x v="0"/>
    <x v="1"/>
    <s v="BR3-5, BR-7"/>
    <s v="62-304.520 (10), F.A.C."/>
    <n v="0.59"/>
    <n v="0.64"/>
    <s v="US Air Force"/>
    <n v="8.4316574865479998E-2"/>
    <n v="3814.2230089915502"/>
    <n v="7.7211884734118899"/>
    <n v="1.0650800457838401"/>
    <n v="0.65102416596892998"/>
    <n v="8.9803901418059995E-2"/>
    <n v="321.60221989128303"/>
    <n v="1550"/>
    <s v="Other Light Industrial"/>
    <n v="1550"/>
    <s v="US Air Force                                  Brevard County"/>
    <s v="US Air Force"/>
    <m/>
    <m/>
    <m/>
    <n v="0"/>
    <n v="1"/>
    <n v="0.65102416596892998"/>
    <n v="8.9803901418059995E-2"/>
    <n v="713.80398979531105"/>
    <m/>
    <n v="-1"/>
    <n v="-1"/>
    <n v="-1"/>
    <n v="-1"/>
    <n v="0"/>
    <m/>
    <m/>
    <s v="Banana River B"/>
    <n v="-1"/>
    <m/>
    <m/>
    <n v="642"/>
    <x v="8"/>
    <s v="industrial and institutional"/>
    <x v="0"/>
    <m/>
    <n v="106.91136488159199"/>
    <n v="0.57891645560000005"/>
  </r>
  <r>
    <n v="830000"/>
    <n v="2400000"/>
    <n v="2400000"/>
    <x v="0"/>
    <x v="1"/>
    <s v="BR3-5, BR-7"/>
    <s v="62-304.520 (10), F.A.C."/>
    <n v="0.59"/>
    <n v="0.64"/>
    <s v="US Air Force"/>
    <n v="0.10342498776252999"/>
    <n v="3813.8599435563501"/>
    <n v="7.9476382753698198"/>
    <n v="1.0954942477968601"/>
    <n v="0.82198439137117996"/>
    <n v="0.11330147917232"/>
    <n v="394.44841799034202"/>
    <n v="1550"/>
    <s v="Other Light Industrial"/>
    <n v="1550"/>
    <s v="US Air Force                                  Brevard County"/>
    <s v="US Air Force"/>
    <m/>
    <m/>
    <m/>
    <n v="0"/>
    <n v="1"/>
    <n v="0.82198439137117996"/>
    <n v="0.11330147917232"/>
    <n v="1091.4767673236299"/>
    <m/>
    <n v="-1"/>
    <n v="-1"/>
    <n v="-1"/>
    <n v="-1"/>
    <n v="0"/>
    <m/>
    <m/>
    <s v="Banana River B"/>
    <n v="-1"/>
    <m/>
    <m/>
    <n v="642"/>
    <x v="8"/>
    <s v="industrial and institutional"/>
    <x v="0"/>
    <m/>
    <n v="146.994029971663"/>
    <n v="0.88522041149999997"/>
  </r>
  <r>
    <n v="830000"/>
    <n v="2400000"/>
    <n v="2400000"/>
    <x v="0"/>
    <x v="1"/>
    <s v="BR3-5, BR-7"/>
    <s v="62-304.520 (10), F.A.C."/>
    <n v="0.59"/>
    <n v="0.64"/>
    <s v="US Air Force"/>
    <n v="0.40164229382332001"/>
    <n v="3556.4449997863899"/>
    <n v="7.1072821928745"/>
    <n v="1.00300679091862"/>
    <n v="2.8545851227957701"/>
    <n v="0.40284994822491998"/>
    <n v="1428.41872757069"/>
    <n v="1550"/>
    <s v="Other Light Industrial"/>
    <n v="1550"/>
    <s v="US Air Force                                  Brevard County"/>
    <s v="US Air Force"/>
    <m/>
    <m/>
    <m/>
    <n v="0"/>
    <n v="1"/>
    <n v="2.8545851227957701"/>
    <n v="0.40284994822491998"/>
    <n v="2011.1731601588201"/>
    <m/>
    <n v="-1"/>
    <n v="-1"/>
    <n v="-1"/>
    <n v="-1"/>
    <n v="0"/>
    <m/>
    <m/>
    <s v="Banana River B"/>
    <n v="-1"/>
    <m/>
    <m/>
    <n v="642"/>
    <x v="8"/>
    <s v="industrial and institutional"/>
    <x v="0"/>
    <m/>
    <n v="169.16281315740099"/>
    <n v="1.6311217844000001"/>
  </r>
  <r>
    <n v="830000"/>
    <n v="2400000"/>
    <n v="2400000"/>
    <x v="0"/>
    <x v="1"/>
    <s v="BR3-5, BR-7"/>
    <s v="62-304.520 (10), F.A.C."/>
    <n v="0.59"/>
    <n v="0.64"/>
    <s v="US Air Force"/>
    <n v="1.3144196949740001E-2"/>
    <n v="3828.2971128654799"/>
    <n v="7.8248944184812803"/>
    <n v="1.1337409305662201"/>
    <n v="0.1028519533475"/>
    <n v="1.4902114081350001E-2"/>
    <n v="50.319891233655497"/>
    <n v="1550"/>
    <s v="Other Light Industrial"/>
    <n v="1550"/>
    <s v="US Air Force                                  Brevard County"/>
    <s v="US Air Force"/>
    <m/>
    <m/>
    <m/>
    <n v="0"/>
    <n v="1"/>
    <n v="0.1028519533475"/>
    <n v="1.4902114081350001E-2"/>
    <n v="2364.9820464630898"/>
    <m/>
    <n v="-1"/>
    <n v="-1"/>
    <n v="-1"/>
    <n v="-1"/>
    <n v="0"/>
    <m/>
    <m/>
    <s v="Banana River B"/>
    <n v="-1"/>
    <m/>
    <m/>
    <n v="642"/>
    <x v="8"/>
    <s v="industrial and institutional"/>
    <x v="0"/>
    <m/>
    <n v="57.939322988682299"/>
    <n v="1.9180714082999999"/>
  </r>
  <r>
    <n v="830000"/>
    <n v="2400000"/>
    <n v="2400000"/>
    <x v="0"/>
    <x v="1"/>
    <s v="BR3-5, BR-7"/>
    <s v="62-304.520 (10), F.A.C."/>
    <n v="0.59"/>
    <n v="0.64"/>
    <s v="US Air Force"/>
    <n v="6.369146783337E-2"/>
    <n v="1420.8001290536799"/>
    <n v="2.9244582847634102"/>
    <n v="0.41936556522530999"/>
    <n v="0.18626304077406"/>
    <n v="2.6710008407969998E-2"/>
    <n v="90.492845717282194"/>
    <n v="1550"/>
    <s v="Other Light Industrial"/>
    <n v="1550"/>
    <s v="US Air Force                                  Brevard County"/>
    <s v="US Air Force"/>
    <m/>
    <m/>
    <m/>
    <n v="0"/>
    <n v="1"/>
    <n v="0.18626304077406"/>
    <n v="2.6710008407969998E-2"/>
    <n v="328.31826676239501"/>
    <m/>
    <n v="-1"/>
    <n v="-1"/>
    <n v="-1"/>
    <n v="-1"/>
    <n v="0"/>
    <m/>
    <m/>
    <s v="Banana River B"/>
    <n v="-1"/>
    <m/>
    <m/>
    <n v="642"/>
    <x v="8"/>
    <s v="industrial and institutional"/>
    <x v="0"/>
    <m/>
    <n v="124.022819887314"/>
    <n v="0.26627596660000002"/>
  </r>
  <r>
    <n v="830000"/>
    <n v="2400000"/>
    <n v="2400000"/>
    <x v="0"/>
    <x v="1"/>
    <s v="BR3-5, BR-7"/>
    <s v="62-304.520 (10), F.A.C."/>
    <n v="0.59"/>
    <n v="0.64"/>
    <s v="US Air Force"/>
    <n v="0.61484374151529997"/>
    <n v="3838.6956071640202"/>
    <n v="7.58849320641957"/>
    <n v="1.0594156157233201"/>
    <n v="4.6657375554984704"/>
    <n v="0.65137506099107001"/>
    <n v="2360.1979696470798"/>
    <n v="1550"/>
    <s v="Other Light Industrial"/>
    <n v="1550"/>
    <s v="US Air Force                                  Brevard County"/>
    <s v="US Air Force"/>
    <m/>
    <m/>
    <m/>
    <n v="0"/>
    <n v="1"/>
    <n v="4.6657375554984704"/>
    <n v="0.65137506099107001"/>
    <n v="2371.40585515475"/>
    <m/>
    <n v="-1"/>
    <n v="-1"/>
    <n v="-1"/>
    <n v="-1"/>
    <n v="0"/>
    <m/>
    <m/>
    <s v="Banana River B"/>
    <n v="-1"/>
    <m/>
    <m/>
    <n v="642"/>
    <x v="8"/>
    <s v="industrial and institutional"/>
    <x v="0"/>
    <m/>
    <n v="202.48450332940001"/>
    <n v="1.9232813098999999"/>
  </r>
  <r>
    <n v="830000"/>
    <n v="2400000"/>
    <n v="2400000"/>
    <x v="0"/>
    <x v="1"/>
    <s v="BR3-5, BR-7"/>
    <s v="62-304.520 (10), F.A.C."/>
    <n v="0.59"/>
    <n v="0.64"/>
    <s v="US Air Force"/>
    <n v="3.9231642604000002E-4"/>
    <n v="2171.5542188955901"/>
    <n v="4.4662891195954799"/>
    <n v="0.65142651154995002"/>
    <n v="1.75219858507E-3"/>
    <n v="2.5556532083999999E-4"/>
    <n v="0.85193639011570998"/>
    <n v="1550"/>
    <s v="Other Light Industrial"/>
    <n v="1550"/>
    <s v="US Air Force                                  Brevard County"/>
    <s v="US Air Force"/>
    <m/>
    <m/>
    <m/>
    <n v="0"/>
    <n v="1"/>
    <n v="1.75219858507E-3"/>
    <n v="2.5556532083999999E-4"/>
    <n v="786.99118543109205"/>
    <m/>
    <n v="-1"/>
    <n v="-1"/>
    <n v="-1"/>
    <n v="-1"/>
    <n v="0"/>
    <m/>
    <m/>
    <s v="Banana River B"/>
    <n v="-1"/>
    <m/>
    <m/>
    <n v="642"/>
    <x v="8"/>
    <s v="industrial and institutional"/>
    <x v="0"/>
    <m/>
    <n v="9.1299914266903901"/>
    <n v="0.63827346750000002"/>
  </r>
  <r>
    <n v="830000"/>
    <n v="2400000"/>
    <n v="2500000"/>
    <x v="0"/>
    <x v="1"/>
    <s v="BR3-5, BR-7"/>
    <s v="62-304.520 (10), F.A.C."/>
    <n v="0.59"/>
    <n v="0.64"/>
    <s v="US Air Force"/>
    <n v="8.5859294917599999E-3"/>
    <n v="3823.01159705901"/>
    <n v="7.6330266041757397"/>
    <n v="1.0594273216602501"/>
    <n v="6.5536628232210001E-2"/>
    <n v="9.0961682854200001E-3"/>
    <n v="32.824108018544798"/>
    <n v="1550"/>
    <s v="Other Light Industrial"/>
    <n v="1550"/>
    <s v="US Air Force                                  Brevard County"/>
    <s v="US Air Force"/>
    <m/>
    <m/>
    <m/>
    <n v="0"/>
    <n v="1"/>
    <n v="6.5536628232210001E-2"/>
    <n v="9.0961682854200001E-3"/>
    <n v="1198.02885327792"/>
    <m/>
    <n v="-1"/>
    <n v="-1"/>
    <n v="-1"/>
    <n v="-1"/>
    <n v="0"/>
    <m/>
    <m/>
    <s v="Banana River B"/>
    <n v="-1"/>
    <m/>
    <m/>
    <n v="642"/>
    <x v="8"/>
    <s v="industrial and institutional"/>
    <x v="0"/>
    <m/>
    <n v="48.262997478664197"/>
    <n v="0.9716373506"/>
  </r>
  <r>
    <n v="830000"/>
    <n v="2400000"/>
    <n v="2500000"/>
    <x v="0"/>
    <x v="1"/>
    <s v="BR3-5, BR-7"/>
    <s v="62-304.520 (10), F.A.C."/>
    <n v="0.59"/>
    <n v="0.64"/>
    <s v="US Air Force"/>
    <n v="0.15560245700628"/>
    <n v="3823.01159705901"/>
    <n v="7.6330266041757397"/>
    <n v="1.0594273216602501"/>
    <n v="1.1877176940041101"/>
    <n v="0.16484949426991999"/>
    <n v="594.86999766591998"/>
    <n v="1550"/>
    <s v="Other Light Industrial"/>
    <n v="1550"/>
    <s v="US Air Force                                  Brevard County"/>
    <s v="US Air Force"/>
    <m/>
    <m/>
    <m/>
    <n v="0"/>
    <n v="1"/>
    <n v="1.1877176940041101"/>
    <n v="0.16484949426991999"/>
    <n v="1198.02885327792"/>
    <m/>
    <n v="-1"/>
    <n v="-1"/>
    <n v="-1"/>
    <n v="-1"/>
    <n v="0"/>
    <m/>
    <m/>
    <s v="Banana River B"/>
    <n v="-1"/>
    <m/>
    <m/>
    <n v="642"/>
    <x v="8"/>
    <s v="industrial and institutional"/>
    <x v="0"/>
    <m/>
    <n v="141.66386398774799"/>
    <n v="0.9716373506"/>
  </r>
  <r>
    <n v="830000"/>
    <n v="2400000"/>
    <n v="2500000"/>
    <x v="0"/>
    <x v="1"/>
    <s v="BR3-5, BR-7"/>
    <s v="62-304.520 (10), F.A.C."/>
    <n v="0.59"/>
    <n v="0.64"/>
    <s v="US Air Force"/>
    <n v="0.61776345378298003"/>
    <n v="3837.5828930658799"/>
    <n v="7.5850598665491704"/>
    <n v="1.05873790310938"/>
    <n v="4.6857727803100904"/>
    <n v="0.65404958367580002"/>
    <n v="2370.7184621988599"/>
    <n v="1550"/>
    <s v="Other Light Industrial"/>
    <n v="1550"/>
    <s v="US Air Force                                  Brevard County"/>
    <s v="US Air Force"/>
    <m/>
    <m/>
    <m/>
    <n v="0"/>
    <n v="1"/>
    <n v="4.6857727803100904"/>
    <n v="0.65404958367580002"/>
    <n v="2370.7184621988599"/>
    <m/>
    <n v="-1"/>
    <n v="-1"/>
    <n v="-1"/>
    <n v="-1"/>
    <n v="0"/>
    <m/>
    <m/>
    <s v="Banana River B"/>
    <n v="-1"/>
    <m/>
    <m/>
    <n v="642"/>
    <x v="8"/>
    <s v="industrial and institutional"/>
    <x v="0"/>
    <m/>
    <n v="200.000000018626"/>
    <n v="1.9227238136"/>
  </r>
  <r>
    <n v="830000"/>
    <n v="2400000"/>
    <n v="2500000"/>
    <x v="0"/>
    <x v="1"/>
    <s v="BR3-5, BR-7"/>
    <s v="62-304.520 (10), F.A.C."/>
    <n v="0.59"/>
    <n v="0.64"/>
    <s v="US Air Force"/>
    <n v="3.016761288299E-2"/>
    <n v="3803.8004313862298"/>
    <n v="8.0042475391879009"/>
    <n v="1.0853754884747"/>
    <n v="0.24146904118191001"/>
    <n v="3.2743187569E-2"/>
    <n v="114.75157889824"/>
    <n v="1550"/>
    <s v="Other Light Industrial"/>
    <n v="1550"/>
    <s v="US Air Force                                  Brevard County"/>
    <s v="US Air Force"/>
    <m/>
    <m/>
    <m/>
    <n v="0"/>
    <n v="1"/>
    <n v="0.24146904118191001"/>
    <n v="3.2743187569E-2"/>
    <n v="611.962220520453"/>
    <m/>
    <n v="-1"/>
    <n v="-1"/>
    <n v="-1"/>
    <n v="-1"/>
    <n v="0"/>
    <m/>
    <m/>
    <s v="Banana River B"/>
    <n v="-1"/>
    <m/>
    <m/>
    <n v="642"/>
    <x v="8"/>
    <s v="industrial and institutional"/>
    <x v="0"/>
    <m/>
    <n v="64.868226954585097"/>
    <n v="0.49631972470000002"/>
  </r>
  <r>
    <n v="830000"/>
    <n v="2500000"/>
    <n v="2500000"/>
    <x v="0"/>
    <x v="1"/>
    <s v="BR3-5, BR-7"/>
    <s v="62-304.520 (10), F.A.C."/>
    <n v="0.59"/>
    <n v="0.64"/>
    <s v="US Air Force"/>
    <n v="4.0647315162E-4"/>
    <n v="3811.3705218257201"/>
    <n v="7.9932804385615404"/>
    <n v="1.1074405998838801"/>
    <n v="3.2490538916999999E-3"/>
    <n v="4.5014487087000001E-4"/>
    <n v="1.5492197880285501"/>
    <n v="1550"/>
    <s v="Other Light Industrial"/>
    <n v="1550"/>
    <s v="US Air Force                                  Brevard County"/>
    <s v="US Air Force"/>
    <m/>
    <m/>
    <m/>
    <n v="0"/>
    <n v="1"/>
    <n v="3.2490538916999999E-3"/>
    <n v="4.5014487087000001E-4"/>
    <n v="1053.3860037791701"/>
    <m/>
    <n v="-1"/>
    <n v="-1"/>
    <n v="-1"/>
    <n v="-1"/>
    <n v="0"/>
    <m/>
    <m/>
    <s v="Banana River B"/>
    <n v="-1"/>
    <m/>
    <m/>
    <n v="642"/>
    <x v="8"/>
    <s v="industrial and institutional"/>
    <x v="0"/>
    <m/>
    <n v="7.71803279790982"/>
    <n v="0.85432765919999998"/>
  </r>
  <r>
    <n v="830000"/>
    <n v="2500000"/>
    <n v="2500000"/>
    <x v="0"/>
    <x v="1"/>
    <s v="BR3-5, BR-7"/>
    <s v="62-304.520 (10), F.A.C."/>
    <n v="0.59"/>
    <n v="0.64"/>
    <s v="US Air Force"/>
    <n v="0.55592843355272004"/>
    <n v="3837.0545200737902"/>
    <n v="7.61041544522738"/>
    <n v="1.0665231941728499"/>
    <n v="4.2308463371507301"/>
    <n v="0.59291056868416003"/>
    <n v="2133.1277088010302"/>
    <n v="1550"/>
    <s v="Other Light Industrial"/>
    <n v="1550"/>
    <s v="US Air Force                                  Brevard County"/>
    <s v="US Air Force"/>
    <m/>
    <m/>
    <m/>
    <n v="0"/>
    <n v="1"/>
    <n v="4.2308463371507301"/>
    <n v="0.59291056868416003"/>
    <n v="2370.3920524977698"/>
    <m/>
    <n v="-1"/>
    <n v="-1"/>
    <n v="-1"/>
    <n v="-1"/>
    <n v="0"/>
    <m/>
    <m/>
    <s v="Banana River B"/>
    <n v="-1"/>
    <m/>
    <m/>
    <n v="642"/>
    <x v="8"/>
    <s v="industrial and institutional"/>
    <x v="0"/>
    <m/>
    <n v="189.202871177384"/>
    <n v="1.9224590855999999"/>
  </r>
  <r>
    <n v="830000"/>
    <n v="2500000"/>
    <n v="2500000"/>
    <x v="0"/>
    <x v="1"/>
    <s v="BR3-5, BR-7"/>
    <s v="62-304.520 (10), F.A.C."/>
    <n v="0.59"/>
    <n v="0.64"/>
    <s v="US Air Force"/>
    <n v="0.23639959914040001"/>
    <n v="3832.42850402561"/>
    <n v="7.7377134270575496"/>
    <n v="1.1062366549123399"/>
    <n v="1.82919235241974"/>
    <n v="0.2615139017757"/>
    <n v="905.98456208592097"/>
    <n v="1550"/>
    <s v="Other Light Industrial"/>
    <n v="1550"/>
    <s v="US Air Force                                  Brevard County"/>
    <s v="US Air Force"/>
    <m/>
    <m/>
    <m/>
    <n v="0"/>
    <n v="1"/>
    <n v="1.82919235241974"/>
    <n v="0.2615139017757"/>
    <n v="2367.5342685822102"/>
    <m/>
    <n v="-1"/>
    <n v="-1"/>
    <n v="-1"/>
    <n v="-1"/>
    <n v="0"/>
    <m/>
    <m/>
    <s v="Banana River B"/>
    <n v="-1"/>
    <m/>
    <m/>
    <n v="642"/>
    <x v="8"/>
    <s v="industrial and institutional"/>
    <x v="0"/>
    <m/>
    <n v="205.04444131212199"/>
    <n v="1.920141337"/>
  </r>
  <r>
    <n v="830000"/>
    <n v="2500000"/>
    <n v="2500000"/>
    <x v="0"/>
    <x v="1"/>
    <s v="BR3-5, BR-7"/>
    <s v="62-304.520 (10), F.A.C."/>
    <n v="0.59"/>
    <n v="0.64"/>
    <s v="US Air Force"/>
    <n v="0.28845065635341"/>
    <n v="3814.9283744986101"/>
    <n v="7.6797359757945296"/>
    <n v="1.0943823531285199"/>
    <n v="2.2152248828388701"/>
    <n v="0.31567530806151001"/>
    <n v="1100.41859356539"/>
    <n v="1550"/>
    <s v="Other Light Industrial"/>
    <n v="1550"/>
    <s v="US Air Force                                  Brevard County"/>
    <s v="US Air Force"/>
    <m/>
    <m/>
    <m/>
    <n v="0"/>
    <n v="1"/>
    <n v="2.2152248828388701"/>
    <n v="0.31567530806151001"/>
    <n v="2341.1373305751299"/>
    <m/>
    <n v="-1"/>
    <n v="-1"/>
    <n v="-1"/>
    <n v="-1"/>
    <n v="0"/>
    <m/>
    <m/>
    <s v="Banana River B"/>
    <n v="-1"/>
    <m/>
    <m/>
    <n v="642"/>
    <x v="8"/>
    <s v="industrial and institutional"/>
    <x v="0"/>
    <m/>
    <n v="150.13498870138801"/>
    <n v="1.8987326282000001"/>
  </r>
  <r>
    <n v="830000"/>
    <n v="2500000"/>
    <n v="2500000"/>
    <x v="0"/>
    <x v="1"/>
    <s v="BR3-5, BR-7"/>
    <s v="62-304.520 (10), F.A.C."/>
    <n v="0.59"/>
    <n v="0.64"/>
    <s v="US Air Force"/>
    <n v="0.41896574015247001"/>
    <n v="3834.40323953814"/>
    <n v="7.6636523126643201"/>
    <n v="1.08335945159748"/>
    <n v="3.2108077634466601"/>
    <n v="0.45389049448972002"/>
    <n v="1606.4835912961601"/>
    <n v="1550"/>
    <s v="Other Light Industrial"/>
    <n v="1550"/>
    <s v="US Air Force                                  Brevard County"/>
    <s v="US Air Force"/>
    <m/>
    <m/>
    <m/>
    <n v="0"/>
    <n v="1"/>
    <n v="3.2108077634466601"/>
    <n v="0.45389049448972002"/>
    <n v="2368.7541882772498"/>
    <m/>
    <n v="-1"/>
    <n v="-1"/>
    <n v="-1"/>
    <n v="-1"/>
    <n v="0"/>
    <m/>
    <m/>
    <s v="Banana River B"/>
    <n v="-1"/>
    <m/>
    <m/>
    <n v="642"/>
    <x v="8"/>
    <s v="industrial and institutional"/>
    <x v="0"/>
    <m/>
    <n v="206.838157990745"/>
    <n v="1.9211307285000001"/>
  </r>
  <r>
    <n v="830000"/>
    <n v="2500000"/>
    <n v="2500000"/>
    <x v="0"/>
    <x v="1"/>
    <s v="BR3-5, BR-7"/>
    <s v="62-304.520 (10), F.A.C."/>
    <n v="0.59"/>
    <n v="0.64"/>
    <s v="US Air Force"/>
    <n v="0.44940331876854001"/>
    <n v="3836.33532315825"/>
    <n v="7.6166505484854499"/>
    <n v="1.06862497584409"/>
    <n v="3.4229480343896301"/>
    <n v="0.48024361066329002"/>
    <n v="1724.06182613632"/>
    <n v="1550"/>
    <s v="Other Light Industrial"/>
    <n v="1550"/>
    <s v="US Air Force                                  Brevard County"/>
    <s v="US Air Force"/>
    <m/>
    <m/>
    <m/>
    <n v="0"/>
    <n v="1"/>
    <n v="3.4229480343896301"/>
    <n v="0.48024361066329002"/>
    <n v="2369.9477594570299"/>
    <m/>
    <n v="-1"/>
    <n v="-1"/>
    <n v="-1"/>
    <n v="-1"/>
    <n v="0"/>
    <m/>
    <m/>
    <s v="Banana River B"/>
    <n v="-1"/>
    <m/>
    <m/>
    <n v="642"/>
    <x v="8"/>
    <s v="industrial and institutional"/>
    <x v="0"/>
    <m/>
    <n v="179.627296115105"/>
    <n v="1.9220987506"/>
  </r>
  <r>
    <n v="830000"/>
    <n v="2500000"/>
    <n v="2500000"/>
    <x v="0"/>
    <x v="1"/>
    <s v="BR3-5, BR-7"/>
    <s v="62-304.520 (10), F.A.C."/>
    <n v="0.59"/>
    <n v="0.64"/>
    <s v="US Air Force"/>
    <n v="0.61776345359886997"/>
    <n v="3837.5828939236499"/>
    <n v="7.58505986824456"/>
    <n v="1.05873790334603"/>
    <n v="4.6857727799609696"/>
    <n v="0.65404958362707"/>
    <n v="2370.7184620222301"/>
    <n v="1550"/>
    <s v="Other Light Industrial"/>
    <n v="1550"/>
    <s v="US Air Force                                  Brevard County"/>
    <s v="US Air Force"/>
    <m/>
    <m/>
    <m/>
    <n v="0"/>
    <n v="1"/>
    <n v="4.6857727799609696"/>
    <n v="0.65404958362707"/>
    <n v="2370.7184620222301"/>
    <m/>
    <n v="-1"/>
    <n v="-1"/>
    <n v="-1"/>
    <n v="-1"/>
    <n v="0"/>
    <m/>
    <m/>
    <s v="Banana River B"/>
    <n v="-1"/>
    <m/>
    <m/>
    <n v="642"/>
    <x v="8"/>
    <s v="industrial and institutional"/>
    <x v="0"/>
    <m/>
    <n v="199.99999998882399"/>
    <n v="1.9227238135"/>
  </r>
  <r>
    <n v="830000"/>
    <n v="2500000"/>
    <n v="2500000"/>
    <x v="0"/>
    <x v="1"/>
    <s v="BR3-5, BR-7"/>
    <s v="62-304.520 (10), F.A.C."/>
    <n v="0.59"/>
    <n v="0.64"/>
    <s v="US Air Force"/>
    <n v="7.9480945469249997E-2"/>
    <n v="3825.6519064233198"/>
    <n v="7.8440627519502097"/>
    <n v="1.11825815917786"/>
    <n v="0.62345352384515995"/>
    <n v="8.8880215770160004E-2"/>
    <n v="304.06643055877998"/>
    <n v="1550"/>
    <s v="Other Light Industrial"/>
    <n v="1550"/>
    <s v="US Air Force                                  Brevard County"/>
    <s v="US Air Force"/>
    <m/>
    <m/>
    <m/>
    <n v="0"/>
    <n v="1"/>
    <n v="0.62345352384515995"/>
    <n v="8.8880215770160004E-2"/>
    <n v="2012.78953729056"/>
    <m/>
    <n v="-1"/>
    <n v="-1"/>
    <n v="-1"/>
    <n v="-1"/>
    <n v="0"/>
    <m/>
    <m/>
    <s v="Banana River B"/>
    <n v="-1"/>
    <m/>
    <m/>
    <n v="642"/>
    <x v="8"/>
    <s v="industrial and institutional"/>
    <x v="0"/>
    <m/>
    <n v="105.28847225481699"/>
    <n v="1.6324327148"/>
  </r>
  <r>
    <n v="830000"/>
    <n v="2500000"/>
    <n v="2500000"/>
    <x v="0"/>
    <x v="1"/>
    <s v="BR3-5, BR-7"/>
    <s v="62-304.520 (10), F.A.C."/>
    <n v="0.59"/>
    <n v="0.64"/>
    <s v="US Air Force"/>
    <n v="7.7481653250990004E-2"/>
    <n v="3823.8252515147101"/>
    <n v="7.7331060939866596"/>
    <n v="1.08107638408243"/>
    <n v="0.59917384492741999"/>
    <n v="8.376358552931E-2"/>
    <n v="296.27630223025801"/>
    <n v="1550"/>
    <s v="Other Light Industrial"/>
    <n v="1550"/>
    <s v="US Air Force                                  Brevard County"/>
    <s v="US Air Force"/>
    <m/>
    <m/>
    <m/>
    <n v="0"/>
    <n v="1"/>
    <n v="0.59917384492741999"/>
    <n v="8.376358552931E-2"/>
    <n v="1656.1512998866599"/>
    <m/>
    <n v="-1"/>
    <n v="-1"/>
    <n v="-1"/>
    <n v="-1"/>
    <n v="0"/>
    <m/>
    <m/>
    <s v="Banana River B"/>
    <n v="-1"/>
    <m/>
    <m/>
    <n v="642"/>
    <x v="8"/>
    <s v="industrial and institutional"/>
    <x v="0"/>
    <m/>
    <n v="87.745183364313505"/>
    <n v="1.3431884022"/>
  </r>
  <r>
    <n v="830000"/>
    <n v="2500000"/>
    <n v="2500000"/>
    <x v="0"/>
    <x v="1"/>
    <s v="BR3-5, BR-7"/>
    <s v="62-304.520 (10), F.A.C."/>
    <n v="0.59"/>
    <n v="0.64"/>
    <s v="US Air Force"/>
    <n v="0.61776345373694996"/>
    <n v="3838.0182127500002"/>
    <n v="7.5859181459683498"/>
    <n v="1.0588573594914501"/>
    <n v="4.68630299361923"/>
    <n v="0.65412337941423004"/>
    <n v="2370.98738661377"/>
    <n v="1550"/>
    <s v="Other Light Industrial"/>
    <n v="1550"/>
    <s v="US Air Force                                  Brevard County"/>
    <s v="US Air Force"/>
    <m/>
    <m/>
    <m/>
    <n v="0"/>
    <n v="1"/>
    <n v="4.68630299361923"/>
    <n v="0.65412337941423004"/>
    <n v="2370.98738661377"/>
    <m/>
    <n v="-1"/>
    <n v="-1"/>
    <n v="-1"/>
    <n v="-1"/>
    <n v="0"/>
    <m/>
    <m/>
    <s v="Banana River B"/>
    <n v="-1"/>
    <m/>
    <m/>
    <n v="642"/>
    <x v="8"/>
    <s v="industrial and institutional"/>
    <x v="0"/>
    <m/>
    <n v="200.00000001117499"/>
    <n v="1.9229419193999999"/>
  </r>
  <r>
    <n v="830000"/>
    <n v="2500000"/>
    <n v="2500000"/>
    <x v="0"/>
    <x v="1"/>
    <s v="BR3-5, BR-7"/>
    <s v="62-304.520 (10), F.A.C."/>
    <n v="0.59"/>
    <n v="0.64"/>
    <s v="US Air Force"/>
    <n v="0.61758885998905999"/>
    <n v="3837.5802043802901"/>
    <n v="7.58512908273247"/>
    <n v="1.0587595517630699"/>
    <n v="4.6844912230746498"/>
    <n v="0.65387810457589002"/>
    <n v="2370.0467835398299"/>
    <n v="1550"/>
    <s v="Other Light Industrial"/>
    <n v="1550"/>
    <s v="US Air Force                                  Brevard County"/>
    <s v="US Air Force"/>
    <m/>
    <m/>
    <m/>
    <n v="0"/>
    <n v="1"/>
    <n v="4.6844912230746498"/>
    <n v="0.65387810457589002"/>
    <n v="2370.7167998141099"/>
    <m/>
    <n v="-1"/>
    <n v="-1"/>
    <n v="-1"/>
    <n v="-1"/>
    <n v="0"/>
    <m/>
    <m/>
    <s v="Banana River B"/>
    <n v="-1"/>
    <m/>
    <m/>
    <n v="642"/>
    <x v="8"/>
    <s v="industrial and institutional"/>
    <x v="0"/>
    <m/>
    <n v="199.30496252369301"/>
    <n v="1.9227224653999999"/>
  </r>
  <r>
    <n v="830000"/>
    <n v="2500000"/>
    <n v="2500000"/>
    <x v="0"/>
    <x v="1"/>
    <s v="BR3-5, BR-7"/>
    <s v="62-304.520 (10), F.A.C."/>
    <n v="0.59"/>
    <n v="0.64"/>
    <s v="US Air Force"/>
    <n v="0.42193940751989001"/>
    <n v="3837.5828933518001"/>
    <n v="7.5850598671142997"/>
    <n v="1.05873790318826"/>
    <n v="3.2004356663331301"/>
    <n v="0.44672324359011001"/>
    <n v="1619.2274523293399"/>
    <n v="1550"/>
    <s v="Other Light Industrial"/>
    <n v="1550"/>
    <s v="US Air Force                                  Brevard County"/>
    <s v="US Air Force"/>
    <m/>
    <m/>
    <m/>
    <n v="0"/>
    <n v="1"/>
    <n v="3.2004356663331301"/>
    <n v="0.44672324359011001"/>
    <n v="2370.7184621988599"/>
    <m/>
    <n v="-1"/>
    <n v="-1"/>
    <n v="-1"/>
    <n v="-1"/>
    <n v="0"/>
    <m/>
    <m/>
    <s v="Banana River B"/>
    <n v="-1"/>
    <m/>
    <m/>
    <n v="642"/>
    <x v="8"/>
    <s v="industrial and institutional"/>
    <x v="0"/>
    <m/>
    <n v="184.37395754110599"/>
    <n v="1.9227238136"/>
  </r>
  <r>
    <n v="830000"/>
    <n v="2500000"/>
    <n v="2500000"/>
    <x v="0"/>
    <x v="1"/>
    <s v="BR3-5, BR-7"/>
    <s v="62-304.520 (10), F.A.C."/>
    <n v="0.59"/>
    <n v="0.64"/>
    <s v="US Air Force"/>
    <n v="0.61776345359886997"/>
    <n v="3837.5828936377302"/>
    <n v="7.5850598676794299"/>
    <n v="1.05873790326715"/>
    <n v="4.6857727796118498"/>
    <n v="0.65404958357833998"/>
    <n v="2370.7184618455999"/>
    <n v="1550"/>
    <s v="Other Light Industrial"/>
    <n v="1550"/>
    <s v="US Air Force                                  Brevard County"/>
    <s v="US Air Force"/>
    <m/>
    <m/>
    <m/>
    <n v="0"/>
    <n v="1"/>
    <n v="4.6857727796118498"/>
    <n v="0.65404958357833998"/>
    <n v="2370.7184618455999"/>
    <m/>
    <n v="-1"/>
    <n v="-1"/>
    <n v="-1"/>
    <n v="-1"/>
    <n v="0"/>
    <m/>
    <m/>
    <s v="Banana River B"/>
    <n v="-1"/>
    <m/>
    <m/>
    <n v="642"/>
    <x v="8"/>
    <s v="industrial and institutional"/>
    <x v="0"/>
    <m/>
    <n v="199.99999998882399"/>
    <n v="1.9227238133"/>
  </r>
  <r>
    <n v="830000"/>
    <n v="2500000"/>
    <n v="2500000"/>
    <x v="0"/>
    <x v="1"/>
    <s v="BR3-5, BR-7"/>
    <s v="62-304.520 (10), F.A.C."/>
    <n v="0.59"/>
    <n v="0.64"/>
    <s v="US Air Force"/>
    <n v="0.61776345362188001"/>
    <n v="3839.17474998036"/>
    <n v="7.5881913652916602"/>
    <n v="1.0591726174041101"/>
    <n v="4.6877073045663504"/>
    <n v="0.65431813410928996"/>
    <n v="2371.7018526058"/>
    <n v="1550"/>
    <s v="Other Light Industrial"/>
    <n v="1550"/>
    <s v="US Air Force                                  Brevard County"/>
    <s v="US Air Force"/>
    <m/>
    <m/>
    <m/>
    <n v="0"/>
    <n v="1"/>
    <n v="4.6877073045663504"/>
    <n v="0.65431813410928996"/>
    <n v="2371.7018526058"/>
    <m/>
    <n v="-1"/>
    <n v="-1"/>
    <n v="-1"/>
    <n v="-1"/>
    <n v="0"/>
    <m/>
    <m/>
    <s v="Banana River B"/>
    <n v="-1"/>
    <m/>
    <m/>
    <n v="642"/>
    <x v="8"/>
    <s v="industrial and institutional"/>
    <x v="0"/>
    <m/>
    <n v="199.99999999254899"/>
    <n v="1.9235213728"/>
  </r>
  <r>
    <n v="230000"/>
    <n v="1800000"/>
    <n v="1800000"/>
    <x v="0"/>
    <x v="1"/>
    <s v="BR3-5, BR-7"/>
    <s v="62-304.520 (10), F.A.C."/>
    <n v="0.59"/>
    <n v="0.64"/>
    <s v="US Air Force"/>
    <n v="7.8295643010000004E-5"/>
    <n v="3872.1973251397799"/>
    <n v="8.2399004790536896"/>
    <n v="1.1121780272439601"/>
    <n v="6.4514830634000004E-4"/>
    <n v="8.7078693779999998E-5"/>
    <n v="0.30317617943342001"/>
    <n v="8140"/>
    <s v="Roads and Highways"/>
    <n v="8140"/>
    <s v="US Air Force                                  Brevard County"/>
    <s v="US Air Force"/>
    <m/>
    <m/>
    <m/>
    <n v="0"/>
    <n v="1"/>
    <n v="6.4514830634000004E-4"/>
    <n v="8.7078693779999998E-5"/>
    <n v="10.3513662433032"/>
    <m/>
    <n v="-1"/>
    <n v="-1"/>
    <n v="-1"/>
    <n v="-1"/>
    <n v="0"/>
    <m/>
    <m/>
    <s v="Banana River B"/>
    <n v="-1"/>
    <m/>
    <m/>
    <n v="645"/>
    <x v="9"/>
    <m/>
    <x v="0"/>
    <m/>
    <n v="7.8315912296183203"/>
    <n v="8.3952686000000002E-3"/>
  </r>
  <r>
    <n v="230000"/>
    <n v="1800000"/>
    <n v="1800000"/>
    <x v="0"/>
    <x v="1"/>
    <s v="BR3-5, BR-7"/>
    <s v="62-304.520 (10), F.A.C."/>
    <n v="0.59"/>
    <n v="0.64"/>
    <s v="US Air Force"/>
    <n v="0.14707919794946001"/>
    <n v="3872.1973251397799"/>
    <n v="8.2399004790536896"/>
    <n v="1.1121780272439601"/>
    <n v="1.2119179536426099"/>
    <n v="0.16357825222405001"/>
    <n v="569.51967688361503"/>
    <n v="1550"/>
    <s v="Other Light Industrial"/>
    <n v="1550"/>
    <s v="US Air Force                                  Brevard County"/>
    <s v="US Air Force"/>
    <m/>
    <m/>
    <m/>
    <n v="0"/>
    <n v="1"/>
    <n v="1.2119179536426099"/>
    <n v="0.16357825222405001"/>
    <n v="577.204767424843"/>
    <m/>
    <n v="-1"/>
    <n v="-1"/>
    <n v="-1"/>
    <n v="-1"/>
    <n v="0"/>
    <m/>
    <m/>
    <s v="Banana River B"/>
    <n v="-1"/>
    <m/>
    <m/>
    <n v="645"/>
    <x v="9"/>
    <m/>
    <x v="0"/>
    <m/>
    <n v="97.550832466455503"/>
    <n v="0.4681303872"/>
  </r>
  <r>
    <n v="230000"/>
    <n v="1800000"/>
    <n v="1800000"/>
    <x v="0"/>
    <x v="1"/>
    <s v="BR3-5, BR-7"/>
    <s v="62-304.520 (10), F.A.C."/>
    <n v="0.59"/>
    <n v="0.64"/>
    <s v="US Air Force"/>
    <n v="4.253671347817E-2"/>
    <n v="3872.1973251397799"/>
    <n v="8.2399004790536896"/>
    <n v="1.1121780272439601"/>
    <n v="0.35049828576615999"/>
    <n v="4.730839808159E-2"/>
    <n v="164.71054815041799"/>
    <n v="8340"/>
    <s v="Sewage Treatment"/>
    <n v="8340"/>
    <s v="US Air Force                                  Brevard County"/>
    <s v="US Air Force"/>
    <m/>
    <m/>
    <m/>
    <n v="0"/>
    <n v="1"/>
    <n v="0.35049828576615999"/>
    <n v="4.730839808159E-2"/>
    <n v="604.51452692345003"/>
    <m/>
    <n v="-1"/>
    <n v="-1"/>
    <n v="-1"/>
    <n v="-1"/>
    <n v="0"/>
    <m/>
    <m/>
    <s v="Banana River B"/>
    <n v="-1"/>
    <m/>
    <m/>
    <n v="645"/>
    <x v="9"/>
    <m/>
    <x v="0"/>
    <m/>
    <n v="62.293767925734301"/>
    <n v="0.4902794217"/>
  </r>
  <r>
    <n v="230000"/>
    <n v="1800000"/>
    <n v="1800000"/>
    <x v="0"/>
    <x v="1"/>
    <s v="BR3-5, BR-7"/>
    <s v="62-304.520 (10), F.A.C."/>
    <n v="0.59"/>
    <n v="0.64"/>
    <s v="US Air Force"/>
    <n v="9.4932464651670004E-2"/>
    <n v="3895.25515904742"/>
    <n v="7.2798938441281198"/>
    <n v="1.0036173083722999"/>
    <n v="0.69109826502561"/>
    <n v="9.5275864650850001E-2"/>
    <n v="369.78617269550898"/>
    <n v="8340"/>
    <s v="Sewage Treatment"/>
    <n v="8340"/>
    <s v="US Air Force                                  Brevard County"/>
    <s v="US Air Force"/>
    <m/>
    <m/>
    <m/>
    <n v="0"/>
    <n v="1"/>
    <n v="0.69109826502561"/>
    <n v="9.5275864650850001E-2"/>
    <n v="1408.52845139632"/>
    <m/>
    <n v="-1"/>
    <n v="-1"/>
    <n v="-1"/>
    <n v="-1"/>
    <n v="0"/>
    <m/>
    <m/>
    <s v="Banana River B"/>
    <n v="-1"/>
    <m/>
    <m/>
    <n v="645"/>
    <x v="9"/>
    <m/>
    <x v="0"/>
    <m/>
    <n v="88.959362050671302"/>
    <n v="1.1423588414000001"/>
  </r>
  <r>
    <n v="230000"/>
    <n v="1800000"/>
    <n v="1800000"/>
    <x v="0"/>
    <x v="1"/>
    <s v="BR3-5, BR-7"/>
    <s v="62-304.520 (10), F.A.C."/>
    <n v="0.59"/>
    <n v="0.64"/>
    <s v="US Air Force"/>
    <n v="4.126279181334E-2"/>
    <n v="3827.7526985409399"/>
    <n v="7.5033822329977804"/>
    <n v="1.04332670040385"/>
    <n v="0.30961049897615001"/>
    <n v="4.305057243207E-2"/>
    <n v="157.943762712872"/>
    <n v="1840"/>
    <s v="Marinas and Fish Camps"/>
    <n v="1840"/>
    <s v="US Air Force                                  Brevard County"/>
    <s v="US Air Force"/>
    <m/>
    <m/>
    <m/>
    <n v="0"/>
    <n v="1"/>
    <n v="0.30961049897615001"/>
    <n v="4.305057243207E-2"/>
    <n v="983.86651904748101"/>
    <m/>
    <n v="-1"/>
    <n v="-1"/>
    <n v="-1"/>
    <n v="-1"/>
    <n v="0"/>
    <m/>
    <m/>
    <s v="Banana River B"/>
    <n v="-1"/>
    <m/>
    <m/>
    <n v="645"/>
    <x v="9"/>
    <m/>
    <x v="0"/>
    <m/>
    <n v="72.305950100236501"/>
    <n v="0.7979452709"/>
  </r>
  <r>
    <n v="230000"/>
    <n v="1800000"/>
    <n v="1800000"/>
    <x v="0"/>
    <x v="1"/>
    <s v="BR3-5, BR-7"/>
    <s v="62-304.520 (10), F.A.C."/>
    <n v="0.59"/>
    <n v="0.64"/>
    <s v="US Air Force"/>
    <n v="0.26330055964357002"/>
    <n v="3827.7526985409399"/>
    <n v="7.5033822329977804"/>
    <n v="1.04332670040385"/>
    <n v="1.975644741168"/>
    <n v="0.27470850410741998"/>
    <n v="1007.84942770305"/>
    <n v="1550"/>
    <s v="Other Light Industrial"/>
    <n v="1550"/>
    <s v="US Air Force                                  Brevard County"/>
    <s v="US Air Force"/>
    <m/>
    <m/>
    <m/>
    <n v="0"/>
    <n v="1"/>
    <n v="1.975644741168"/>
    <n v="0.27470850410741998"/>
    <n v="1380.7792081422001"/>
    <m/>
    <n v="-1"/>
    <n v="-1"/>
    <n v="-1"/>
    <n v="-1"/>
    <n v="0"/>
    <m/>
    <m/>
    <s v="Banana River B"/>
    <n v="-1"/>
    <m/>
    <m/>
    <n v="645"/>
    <x v="9"/>
    <m/>
    <x v="0"/>
    <m/>
    <n v="129.832178461539"/>
    <n v="1.1198533723999999"/>
  </r>
  <r>
    <n v="230000"/>
    <n v="1800000"/>
    <n v="1800000"/>
    <x v="0"/>
    <x v="1"/>
    <s v="BR3-5, BR-7"/>
    <s v="62-304.520 (10), F.A.C."/>
    <n v="0.59"/>
    <n v="0.64"/>
    <s v="US Air Force"/>
    <n v="8.6726373107730001E-2"/>
    <n v="3850.6230915649899"/>
    <n v="7.9891947033152704"/>
    <n v="1.08411039288199"/>
    <n v="0.69287388067003997"/>
    <n v="9.4020962423049997E-2"/>
    <n v="333.95057493631703"/>
    <n v="1840"/>
    <s v="Marinas and Fish Camps"/>
    <n v="1840"/>
    <s v="US Air Force                                  Brevard County"/>
    <s v="US Air Force"/>
    <m/>
    <m/>
    <m/>
    <n v="0"/>
    <n v="1"/>
    <n v="0.69287388067003997"/>
    <n v="9.4020962423049997E-2"/>
    <n v="687.97200981280002"/>
    <m/>
    <n v="-1"/>
    <n v="-1"/>
    <n v="-1"/>
    <n v="-1"/>
    <n v="0"/>
    <m/>
    <m/>
    <s v="Banana River B"/>
    <n v="-1"/>
    <m/>
    <m/>
    <n v="645"/>
    <x v="9"/>
    <m/>
    <x v="0"/>
    <m/>
    <n v="90.379407436868505"/>
    <n v="0.55796594470000005"/>
  </r>
  <r>
    <n v="230000"/>
    <n v="1800000"/>
    <n v="1800000"/>
    <x v="0"/>
    <x v="1"/>
    <s v="BR3-5, BR-7"/>
    <s v="62-304.520 (10), F.A.C."/>
    <n v="0.59"/>
    <n v="0.64"/>
    <s v="US Air Force"/>
    <n v="1.7889427339119999E-2"/>
    <n v="3850.6230915649899"/>
    <n v="7.9891947033152704"/>
    <n v="1.08411039288199"/>
    <n v="0.14292211814304001"/>
    <n v="1.939411410104E-2"/>
    <n v="68.885442006889505"/>
    <n v="8140"/>
    <s v="Roads and Highways"/>
    <n v="8140"/>
    <s v="US Air Force                                  Brevard County"/>
    <s v="US Air Force"/>
    <m/>
    <m/>
    <m/>
    <n v="0"/>
    <n v="1"/>
    <n v="0.14292211814304001"/>
    <n v="1.939411410104E-2"/>
    <n v="183.255127946551"/>
    <m/>
    <n v="-1"/>
    <n v="-1"/>
    <n v="-1"/>
    <n v="-1"/>
    <n v="0"/>
    <m/>
    <m/>
    <s v="Banana River B"/>
    <n v="-1"/>
    <m/>
    <m/>
    <n v="645"/>
    <x v="9"/>
    <m/>
    <x v="0"/>
    <m/>
    <n v="90.641239369056905"/>
    <n v="0.14862540790000001"/>
  </r>
  <r>
    <n v="230000"/>
    <n v="1800000"/>
    <n v="1800000"/>
    <x v="0"/>
    <x v="1"/>
    <s v="BR3-5, BR-7"/>
    <s v="62-304.520 (10), F.A.C."/>
    <n v="0.59"/>
    <n v="0.64"/>
    <s v="US Air Force"/>
    <n v="0.20112699608503001"/>
    <n v="3850.6230915649899"/>
    <n v="7.9891947033152704"/>
    <n v="1.08411039288199"/>
    <n v="1.6068427318162499"/>
    <n v="0.21804386674491999"/>
    <n v="774.46425546212902"/>
    <n v="1550"/>
    <s v="Other Light Industrial"/>
    <n v="1550"/>
    <s v="US Air Force                                  Brevard County"/>
    <s v="US Air Force"/>
    <m/>
    <m/>
    <m/>
    <n v="0"/>
    <n v="1"/>
    <n v="1.6068427318162499"/>
    <n v="0.21804386674491999"/>
    <n v="774.46425546212902"/>
    <m/>
    <n v="-1"/>
    <n v="-1"/>
    <n v="-1"/>
    <n v="-1"/>
    <n v="0"/>
    <m/>
    <m/>
    <s v="Banana River B"/>
    <n v="-1"/>
    <m/>
    <m/>
    <n v="645"/>
    <x v="9"/>
    <m/>
    <x v="0"/>
    <m/>
    <n v="114.303684048845"/>
    <n v="0.62811375140000003"/>
  </r>
  <r>
    <n v="230000"/>
    <n v="1800000"/>
    <n v="1800000"/>
    <x v="0"/>
    <x v="1"/>
    <s v="BR3-5, BR-7"/>
    <s v="62-304.520 (10), F.A.C."/>
    <n v="0.59"/>
    <n v="0.64"/>
    <s v="US Air Force"/>
    <n v="0.22748125867571001"/>
    <n v="3858.7899353057001"/>
    <n v="7.5521385630126696"/>
    <n v="1.0556692319658401"/>
    <n v="1.7179699860075299"/>
    <n v="0.24014496563280999"/>
    <n v="877.80239144852601"/>
    <n v="1550"/>
    <s v="Other Light Industrial"/>
    <n v="1550"/>
    <s v="US Air Force                                  Brevard County"/>
    <s v="US Air Force"/>
    <m/>
    <m/>
    <m/>
    <n v="0"/>
    <n v="1"/>
    <n v="1.7179699860075299"/>
    <n v="0.24014496563280999"/>
    <n v="1129.3532669819899"/>
    <m/>
    <n v="-1"/>
    <n v="-1"/>
    <n v="-1"/>
    <n v="-1"/>
    <n v="0"/>
    <m/>
    <m/>
    <s v="Banana River B"/>
    <n v="-1"/>
    <m/>
    <m/>
    <n v="645"/>
    <x v="9"/>
    <m/>
    <x v="0"/>
    <m/>
    <n v="126.756454657335"/>
    <n v="0.91593938929999996"/>
  </r>
  <r>
    <n v="230000"/>
    <n v="1800000"/>
    <n v="1800000"/>
    <x v="0"/>
    <x v="1"/>
    <s v="BR3-5, BR-7"/>
    <s v="62-304.520 (10), F.A.C."/>
    <n v="0.59"/>
    <n v="0.64"/>
    <s v="US Air Force"/>
    <n v="0.27193047333532"/>
    <n v="3858.7899353057001"/>
    <n v="7.5521385630126696"/>
    <n v="1.0556692319658401"/>
    <n v="2.0536566141339798"/>
    <n v="0.28706863393401"/>
    <n v="1049.32257360926"/>
    <n v="8340"/>
    <s v="Sewage Treatment"/>
    <n v="8340"/>
    <s v="US Air Force                                  Brevard County"/>
    <s v="US Air Force"/>
    <m/>
    <m/>
    <m/>
    <n v="0"/>
    <n v="1"/>
    <n v="2.0536566141339798"/>
    <n v="0.28706863393401"/>
    <n v="1254.46612972101"/>
    <m/>
    <n v="-1"/>
    <n v="-1"/>
    <n v="-1"/>
    <n v="-1"/>
    <n v="0"/>
    <m/>
    <m/>
    <s v="Banana River B"/>
    <n v="-1"/>
    <m/>
    <m/>
    <n v="645"/>
    <x v="9"/>
    <m/>
    <x v="0"/>
    <m/>
    <n v="135.74146192750001"/>
    <n v="1.0174096753999999"/>
  </r>
  <r>
    <n v="230000"/>
    <n v="1800000"/>
    <n v="1800000"/>
    <x v="0"/>
    <x v="1"/>
    <s v="BR3-5, BR-7"/>
    <s v="62-304.520 (10), F.A.C."/>
    <n v="0.59"/>
    <n v="0.64"/>
    <s v="US Air Force"/>
    <n v="1.542047852396E-2"/>
    <n v="3874.2825173222"/>
    <n v="8.1968485332901704"/>
    <n v="1.10930556259705"/>
    <n v="0.12639932677176999"/>
    <n v="1.710602260454E-2"/>
    <n v="59.743290354132299"/>
    <n v="8140"/>
    <s v="Roads and Highways"/>
    <n v="8140"/>
    <s v="US Air Force                                  Brevard County"/>
    <s v="US Air Force"/>
    <m/>
    <m/>
    <m/>
    <n v="0"/>
    <n v="1"/>
    <n v="0.12639932677176999"/>
    <n v="1.710602260454E-2"/>
    <n v="127.368603363254"/>
    <m/>
    <n v="-1"/>
    <n v="-1"/>
    <n v="-1"/>
    <n v="-1"/>
    <n v="0"/>
    <m/>
    <m/>
    <s v="Banana River B"/>
    <n v="-1"/>
    <m/>
    <m/>
    <n v="645"/>
    <x v="9"/>
    <m/>
    <x v="0"/>
    <m/>
    <n v="102.656516706171"/>
    <n v="0.1032997594"/>
  </r>
  <r>
    <n v="230000"/>
    <n v="1800000"/>
    <n v="1800000"/>
    <x v="0"/>
    <x v="1"/>
    <s v="BR3-5, BR-7"/>
    <s v="62-304.520 (10), F.A.C."/>
    <n v="0.59"/>
    <n v="0.64"/>
    <s v="US Air Force"/>
    <n v="0.33332580110195997"/>
    <n v="3874.2825173222"/>
    <n v="8.1968485332901704"/>
    <n v="1.10930556259705"/>
    <n v="2.7322211038704398"/>
    <n v="0.36976016531952999"/>
    <n v="1291.3983237817699"/>
    <n v="1550"/>
    <s v="Other Light Industrial"/>
    <n v="1550"/>
    <s v="US Air Force                                  Brevard County"/>
    <s v="US Air Force"/>
    <m/>
    <m/>
    <m/>
    <n v="0"/>
    <n v="1"/>
    <n v="2.7322211038704398"/>
    <n v="0.36976016531952999"/>
    <n v="1291.3983237817699"/>
    <m/>
    <n v="-1"/>
    <n v="-1"/>
    <n v="-1"/>
    <n v="-1"/>
    <n v="0"/>
    <m/>
    <m/>
    <s v="Banana River B"/>
    <n v="-1"/>
    <m/>
    <m/>
    <n v="645"/>
    <x v="9"/>
    <m/>
    <x v="0"/>
    <m/>
    <n v="154.04391544459199"/>
    <n v="1.047362793"/>
  </r>
  <r>
    <n v="230000"/>
    <n v="1800000"/>
    <n v="1800000"/>
    <x v="0"/>
    <x v="1"/>
    <s v="BR3-5, BR-7"/>
    <s v="62-304.520 (10), F.A.C."/>
    <n v="0.59"/>
    <n v="0.64"/>
    <s v="US Air Force"/>
    <n v="0.48894142510385002"/>
    <n v="3858.66892684195"/>
    <n v="7.5453044278508496"/>
    <n v="1.0548544894795"/>
    <n v="3.6892118997957999"/>
    <n v="0.51576205736330005"/>
    <n v="1886.66308409405"/>
    <n v="1550"/>
    <s v="Other Light Industrial"/>
    <n v="1550"/>
    <s v="US Air Force                                  Brevard County"/>
    <s v="US Air Force"/>
    <m/>
    <m/>
    <m/>
    <n v="0"/>
    <n v="1"/>
    <n v="3.6892118997957999"/>
    <n v="0.51576205736330005"/>
    <n v="2383.74464262934"/>
    <m/>
    <n v="-1"/>
    <n v="-1"/>
    <n v="-1"/>
    <n v="-1"/>
    <n v="0"/>
    <m/>
    <m/>
    <s v="Banana River B"/>
    <n v="-1"/>
    <m/>
    <m/>
    <n v="645"/>
    <x v="9"/>
    <m/>
    <x v="0"/>
    <m/>
    <n v="179.17653178613699"/>
    <n v="1.9332884368000001"/>
  </r>
  <r>
    <n v="820000"/>
    <n v="1400000"/>
    <n v="1400000"/>
    <x v="0"/>
    <x v="1"/>
    <s v="BR3-5, BR-7"/>
    <s v="62-304.520 (10), F.A.C."/>
    <n v="0.59"/>
    <n v="0.64"/>
    <s v="US Air Force"/>
    <n v="3.8383938945530001E-2"/>
    <n v="3759.8647846854001"/>
    <n v="7.9168177308162697"/>
    <n v="1.0535794299946699"/>
    <n v="0.30387864842253998"/>
    <n v="4.0440528515179999E-2"/>
    <n v="144.318420338816"/>
    <n v="1730"/>
    <s v="Military"/>
    <n v="1730"/>
    <s v="US Air Force                                  Brevard County"/>
    <s v="US Air Force"/>
    <m/>
    <m/>
    <m/>
    <n v="0"/>
    <n v="1"/>
    <n v="0.30387864842253998"/>
    <n v="4.0440528515179999E-2"/>
    <n v="2161.40174593148"/>
    <m/>
    <n v="-1"/>
    <n v="-1"/>
    <n v="-1"/>
    <n v="-1"/>
    <n v="0"/>
    <m/>
    <m/>
    <s v="Banana River B"/>
    <n v="-1"/>
    <m/>
    <m/>
    <n v="655"/>
    <x v="9"/>
    <m/>
    <x v="0"/>
    <m/>
    <n v="95.841924075809601"/>
    <n v="1.7529616754999999"/>
  </r>
  <r>
    <n v="820000"/>
    <n v="1400000"/>
    <n v="1400000"/>
    <x v="0"/>
    <x v="1"/>
    <s v="BR3-5, BR-7"/>
    <s v="62-304.520 (10), F.A.C."/>
    <n v="0.59"/>
    <n v="0.64"/>
    <s v="US Air Force"/>
    <n v="0.12675588632967999"/>
    <n v="3759.8647846854001"/>
    <n v="7.9168177308162697"/>
    <n v="1.0535794299946699"/>
    <n v="1.00350324838015"/>
    <n v="0.13354739446769001"/>
    <n v="476.584993262556"/>
    <n v="1730"/>
    <s v="Military"/>
    <n v="1730"/>
    <s v="US Air Force                                  Brevard County"/>
    <s v="US Air Force"/>
    <m/>
    <m/>
    <m/>
    <n v="0"/>
    <n v="1"/>
    <n v="1.00350324838015"/>
    <n v="0.13354739446769001"/>
    <n v="2161.40174593148"/>
    <m/>
    <n v="-1"/>
    <n v="-1"/>
    <n v="-1"/>
    <n v="-1"/>
    <n v="0"/>
    <m/>
    <m/>
    <s v="Banana River B"/>
    <n v="-1"/>
    <m/>
    <m/>
    <n v="656"/>
    <x v="9"/>
    <m/>
    <x v="0"/>
    <m/>
    <n v="111.36440737258999"/>
    <n v="1.7529616754999999"/>
  </r>
  <r>
    <n v="820000"/>
    <n v="1400000"/>
    <n v="1400000"/>
    <x v="0"/>
    <x v="1"/>
    <s v="BR3-5, BR-7"/>
    <s v="62-304.520 (10), F.A.C."/>
    <n v="0.59"/>
    <n v="0.64"/>
    <s v="US Air Force"/>
    <n v="0.61776345339174998"/>
    <n v="3803.2033264893298"/>
    <n v="7.6064444288479001"/>
    <n v="1.0389024218812799"/>
    <n v="4.6989833783975303"/>
    <n v="0.64179594787843997"/>
    <n v="2349.4800209230498"/>
    <n v="1730"/>
    <s v="Military"/>
    <n v="1730"/>
    <s v="US Air Force                                  Brevard County"/>
    <s v="US Air Force"/>
    <m/>
    <m/>
    <m/>
    <n v="0"/>
    <n v="1"/>
    <n v="4.6989833783975303"/>
    <n v="0.64179594787843997"/>
    <n v="2349.4800209230498"/>
    <m/>
    <n v="-1"/>
    <n v="-1"/>
    <n v="-1"/>
    <n v="-1"/>
    <n v="0"/>
    <m/>
    <m/>
    <s v="Banana River B"/>
    <n v="-1"/>
    <m/>
    <m/>
    <n v="666"/>
    <x v="9"/>
    <m/>
    <x v="0"/>
    <m/>
    <n v="199.999999955296"/>
    <n v="1.9054988004"/>
  </r>
  <r>
    <n v="820000"/>
    <n v="1400000"/>
    <n v="1400000"/>
    <x v="0"/>
    <x v="1"/>
    <s v="BR3-5, BR-7"/>
    <s v="62-304.520 (10), F.A.C."/>
    <n v="0.59"/>
    <n v="0.64"/>
    <s v="US Air Force"/>
    <n v="3.3449827227899999E-2"/>
    <n v="3768.91891920438"/>
    <n v="7.7837754493655904"/>
    <n v="1.0864974041464299"/>
    <n v="0.26036594396208002"/>
    <n v="3.6343150452259998E-2"/>
    <n v="126.069686683369"/>
    <n v="1710"/>
    <s v="Educational Facilities"/>
    <n v="1710"/>
    <s v="US Air Force                                  Brevard County"/>
    <s v="US Air Force"/>
    <m/>
    <m/>
    <m/>
    <n v="0"/>
    <n v="1"/>
    <n v="0.26036594396208002"/>
    <n v="3.6343150452259998E-2"/>
    <n v="278.65685108027202"/>
    <m/>
    <n v="-1"/>
    <n v="-1"/>
    <n v="-1"/>
    <n v="-1"/>
    <n v="0"/>
    <m/>
    <m/>
    <s v="Banana River B"/>
    <n v="-1"/>
    <m/>
    <m/>
    <n v="652"/>
    <x v="9"/>
    <m/>
    <x v="0"/>
    <m/>
    <n v="59.800129861714403"/>
    <n v="0.22599906819999999"/>
  </r>
  <r>
    <n v="820000"/>
    <n v="1400000"/>
    <n v="1400000"/>
    <x v="0"/>
    <x v="1"/>
    <s v="BR3-5, BR-7"/>
    <s v="62-304.520 (10), F.A.C."/>
    <n v="0.59"/>
    <n v="0.64"/>
    <s v="US Air Force"/>
    <n v="0.53582854262638002"/>
    <n v="3812.9220033883998"/>
    <n v="7.6943328235343902"/>
    <n v="1.0495479856922101"/>
    <n v="4.1228431433167598"/>
    <n v="0.56237776758990998"/>
    <n v="2043.0724402236699"/>
    <n v="1730"/>
    <s v="Military"/>
    <n v="1730"/>
    <s v="US Air Force                                  Brevard County"/>
    <s v="US Air Force"/>
    <m/>
    <m/>
    <m/>
    <n v="0"/>
    <n v="1"/>
    <n v="4.1228431433167598"/>
    <n v="0.56237776758990998"/>
    <n v="2043.0724402236699"/>
    <m/>
    <n v="-1"/>
    <n v="-1"/>
    <n v="-1"/>
    <n v="-1"/>
    <n v="0"/>
    <m/>
    <m/>
    <s v="Banana River B"/>
    <n v="-1"/>
    <m/>
    <m/>
    <n v="666"/>
    <x v="9"/>
    <m/>
    <x v="0"/>
    <m/>
    <n v="189.041534863198"/>
    <n v="1.6569930578000001"/>
  </r>
  <r>
    <n v="820000"/>
    <n v="1400000"/>
    <n v="1400000"/>
    <x v="0"/>
    <x v="1"/>
    <s v="BR3-5, BR-7"/>
    <s v="62-304.520 (10), F.A.C."/>
    <n v="0.59"/>
    <n v="0.64"/>
    <s v="US Air Force"/>
    <n v="0.29590136961529001"/>
    <n v="3810.0871612218898"/>
    <n v="7.6195833543029003"/>
    <n v="1.04072651103403"/>
    <n v="2.2546451504361298"/>
    <n v="0.30795240000990998"/>
    <n v="1127.4100093592001"/>
    <n v="1730"/>
    <s v="Military"/>
    <n v="1730"/>
    <s v="US Air Force                                  Brevard County"/>
    <s v="US Air Force"/>
    <m/>
    <m/>
    <m/>
    <n v="0"/>
    <n v="1"/>
    <n v="2.2546451504361298"/>
    <n v="0.30795240000990998"/>
    <n v="1127.4100093592001"/>
    <m/>
    <n v="-1"/>
    <n v="-1"/>
    <n v="-1"/>
    <n v="-1"/>
    <n v="0"/>
    <m/>
    <m/>
    <s v="Banana River B"/>
    <n v="-1"/>
    <m/>
    <m/>
    <n v="660"/>
    <x v="9"/>
    <m/>
    <x v="0"/>
    <m/>
    <n v="147.91451506599901"/>
    <n v="0.91436334900000005"/>
  </r>
  <r>
    <n v="820000"/>
    <n v="1400000"/>
    <n v="1400000"/>
    <x v="0"/>
    <x v="1"/>
    <s v="BR3-5, BR-7"/>
    <s v="62-304.520 (10), F.A.C."/>
    <n v="0.59"/>
    <n v="0.64"/>
    <s v="US Air Force"/>
    <n v="3.3930586431189999E-2"/>
    <n v="3323.9104996474898"/>
    <n v="7.6940677246130598"/>
    <n v="0.90939986787550997"/>
    <n v="0.26106422993744"/>
    <n v="3.0856470817459999E-2"/>
    <n v="112.782232497842"/>
    <n v="1730"/>
    <s v="Military"/>
    <n v="1730"/>
    <s v="US Air Force                                  Brevard County"/>
    <s v="US Air Force"/>
    <m/>
    <m/>
    <m/>
    <n v="0"/>
    <n v="1"/>
    <n v="0.26106422993744"/>
    <n v="3.0856470817459999E-2"/>
    <n v="207.81652677100001"/>
    <m/>
    <n v="-1"/>
    <n v="-1"/>
    <n v="-1"/>
    <n v="-1"/>
    <n v="0"/>
    <m/>
    <m/>
    <s v="Banana River B"/>
    <n v="-1"/>
    <m/>
    <m/>
    <n v="660"/>
    <x v="9"/>
    <m/>
    <x v="0"/>
    <m/>
    <n v="78.4202860326603"/>
    <n v="0.1685454394"/>
  </r>
  <r>
    <n v="820000"/>
    <n v="1400000"/>
    <n v="1400000"/>
    <x v="0"/>
    <x v="1"/>
    <s v="BR3-5, BR-7"/>
    <s v="62-304.520 (10), F.A.C."/>
    <n v="0.59"/>
    <n v="0.64"/>
    <s v="US Air Force"/>
    <n v="0.61776345366790997"/>
    <n v="3809.5000014510501"/>
    <n v="7.6079698813011998"/>
    <n v="1.0396308935443801"/>
    <n v="4.6999257492740902"/>
    <n v="0.64224597133584005"/>
    <n v="2353.3698776443198"/>
    <n v="1730"/>
    <s v="Military"/>
    <n v="1730"/>
    <s v="US Air Force                                  Brevard County"/>
    <s v="US Air Force"/>
    <m/>
    <m/>
    <m/>
    <n v="0"/>
    <n v="1"/>
    <n v="4.6999257492740902"/>
    <n v="0.64224597133584005"/>
    <n v="2353.3698776443198"/>
    <m/>
    <n v="-1"/>
    <n v="-1"/>
    <n v="-1"/>
    <n v="-1"/>
    <n v="0"/>
    <m/>
    <m/>
    <s v="Banana River B"/>
    <n v="-1"/>
    <m/>
    <m/>
    <n v="660"/>
    <x v="9"/>
    <m/>
    <x v="0"/>
    <m/>
    <n v="200"/>
    <n v="1.908653591"/>
  </r>
  <r>
    <n v="820000"/>
    <n v="1400000"/>
    <n v="1400000"/>
    <x v="0"/>
    <x v="1"/>
    <s v="BR3-5, BR-7"/>
    <s v="62-304.520 (10), F.A.C."/>
    <n v="0.59"/>
    <n v="0.64"/>
    <s v="US Air Force"/>
    <n v="0.49226569050322"/>
    <n v="3817.0484902439098"/>
    <n v="7.7134081367609602"/>
    <n v="1.04979217346694"/>
    <n v="3.7970461825758002"/>
    <n v="0.51677666915658005"/>
    <n v="1879.0020107342"/>
    <n v="1710"/>
    <s v="Educational Facilities"/>
    <n v="1710"/>
    <s v="US Air Force                                  Brevard County"/>
    <s v="US Air Force"/>
    <m/>
    <m/>
    <m/>
    <n v="0"/>
    <n v="1"/>
    <n v="3.7970461825758002"/>
    <n v="0.51677666915658005"/>
    <n v="2357.7402024030698"/>
    <m/>
    <n v="-1"/>
    <n v="-1"/>
    <n v="-1"/>
    <n v="-1"/>
    <n v="0"/>
    <m/>
    <m/>
    <s v="Banana River B"/>
    <n v="-1"/>
    <m/>
    <m/>
    <n v="652"/>
    <x v="9"/>
    <m/>
    <x v="0"/>
    <m/>
    <n v="182.65914832555899"/>
    <n v="1.9121980555"/>
  </r>
  <r>
    <n v="820000"/>
    <n v="1400000"/>
    <n v="1400000"/>
    <x v="0"/>
    <x v="1"/>
    <s v="BR3-5, BR-7"/>
    <s v="62-304.520 (10), F.A.C."/>
    <n v="0.59"/>
    <n v="0.64"/>
    <s v="US Air Force"/>
    <n v="0.32897810959694002"/>
    <n v="3500.9426669229401"/>
    <n v="6.9420234684507998"/>
    <n v="0.95008093201664001"/>
    <n v="2.2837737574285302"/>
    <n v="0.31255582897892997"/>
    <n v="1151.73350037157"/>
    <n v="1730"/>
    <s v="Military"/>
    <n v="1730"/>
    <s v="US Air Force                                  Brevard County"/>
    <s v="US Air Force"/>
    <m/>
    <m/>
    <m/>
    <n v="0"/>
    <n v="1"/>
    <n v="2.2837737574285302"/>
    <n v="0.31255582897892997"/>
    <n v="1151.73350037157"/>
    <m/>
    <n v="-1"/>
    <n v="-1"/>
    <n v="-1"/>
    <n v="-1"/>
    <n v="0"/>
    <m/>
    <m/>
    <s v="Banana River B"/>
    <n v="-1"/>
    <m/>
    <m/>
    <n v="666"/>
    <x v="9"/>
    <m/>
    <x v="0"/>
    <m/>
    <n v="164.186019310711"/>
    <n v="0.93409043010000004"/>
  </r>
  <r>
    <n v="820000"/>
    <n v="1400000"/>
    <n v="1400000"/>
    <x v="0"/>
    <x v="1"/>
    <s v="BR3-5, BR-7"/>
    <s v="62-304.520 (10), F.A.C."/>
    <n v="0.59"/>
    <n v="0.64"/>
    <s v="US Air Force"/>
    <n v="0.47477721233837999"/>
    <n v="3655.1296109109699"/>
    <n v="7.2805692222732201"/>
    <n v="0.99535055282745"/>
    <n v="3.4566483595874802"/>
    <n v="0.47256976077087998"/>
    <n v="1735.37224740378"/>
    <n v="1730"/>
    <s v="Military"/>
    <n v="1730"/>
    <s v="US Air Force                                  Brevard County"/>
    <s v="US Air Force"/>
    <m/>
    <m/>
    <m/>
    <n v="0"/>
    <n v="1"/>
    <n v="3.4566483595874802"/>
    <n v="0.47256976077087998"/>
    <n v="1735.37224740378"/>
    <m/>
    <n v="-1"/>
    <n v="-1"/>
    <n v="-1"/>
    <n v="-1"/>
    <n v="0"/>
    <m/>
    <m/>
    <s v="Banana River B"/>
    <n v="-1"/>
    <m/>
    <m/>
    <n v="666"/>
    <x v="9"/>
    <m/>
    <x v="0"/>
    <m/>
    <n v="201.94447200502501"/>
    <n v="1.4074389678999999"/>
  </r>
  <r>
    <n v="820000"/>
    <n v="1400000"/>
    <n v="1400000"/>
    <x v="0"/>
    <x v="1"/>
    <s v="BR3-5, BR-7"/>
    <s v="62-304.520 (10), F.A.C."/>
    <n v="0.59"/>
    <n v="0.64"/>
    <s v="US Air Force"/>
    <n v="0.61776345366790997"/>
    <n v="3806.2744628313699"/>
    <n v="7.6124922928912504"/>
    <n v="1.0397328885047401"/>
    <n v="4.7027195298768696"/>
    <n v="0.64230898009479998"/>
    <n v="2351.37725776669"/>
    <n v="1730"/>
    <s v="Military"/>
    <n v="1730"/>
    <s v="US Air Force                                  Brevard County"/>
    <s v="US Air Force"/>
    <m/>
    <m/>
    <m/>
    <n v="0"/>
    <n v="1"/>
    <n v="4.7027195298768696"/>
    <n v="0.64230898009479998"/>
    <n v="2351.37725776669"/>
    <m/>
    <n v="-1"/>
    <n v="-1"/>
    <n v="-1"/>
    <n v="-1"/>
    <n v="0"/>
    <m/>
    <m/>
    <s v="Banana River B"/>
    <n v="-1"/>
    <m/>
    <m/>
    <n v="661"/>
    <x v="9"/>
    <m/>
    <x v="0"/>
    <m/>
    <n v="200"/>
    <n v="1.9070375164"/>
  </r>
  <r>
    <n v="820000"/>
    <n v="1400000"/>
    <n v="1400000"/>
    <x v="0"/>
    <x v="1"/>
    <s v="BR3-5, BR-7"/>
    <s v="62-304.520 (10), F.A.C."/>
    <n v="0.59"/>
    <n v="0.64"/>
    <s v="US Air Force"/>
    <n v="5.995786241876E-2"/>
    <n v="3184.19852167319"/>
    <n v="6.29751682251469"/>
    <n v="0.85725710364295005"/>
    <n v="0.37758564722421001"/>
    <n v="5.1399303477730002E-2"/>
    <n v="190.917736876525"/>
    <n v="1730"/>
    <s v="Military"/>
    <n v="1730"/>
    <s v="US Air Force                                  Brevard County"/>
    <s v="US Air Force"/>
    <m/>
    <m/>
    <m/>
    <n v="0"/>
    <n v="1"/>
    <n v="0.37758564722421001"/>
    <n v="5.1399303477730002E-2"/>
    <n v="190.917736876525"/>
    <m/>
    <n v="-1"/>
    <n v="-1"/>
    <n v="-1"/>
    <n v="-1"/>
    <n v="0"/>
    <m/>
    <m/>
    <s v="Banana River B"/>
    <n v="-1"/>
    <m/>
    <m/>
    <n v="662"/>
    <x v="9"/>
    <m/>
    <x v="0"/>
    <m/>
    <n v="62.333667132255698"/>
    <n v="0.1548400137"/>
  </r>
  <r>
    <n v="820000"/>
    <n v="1400000"/>
    <n v="1400000"/>
    <x v="0"/>
    <x v="1"/>
    <s v="BR3-5, BR-7"/>
    <s v="62-304.520 (10), F.A.C."/>
    <n v="0.59"/>
    <n v="0.64"/>
    <s v="US Air Force"/>
    <n v="0.45174689125047002"/>
    <n v="3803.7211906409002"/>
    <n v="7.7482332054393002"/>
    <n v="1.05163348450795"/>
    <n v="3.5002402632408698"/>
    <n v="0.47507215736135999"/>
    <n v="1718.3192230555701"/>
    <n v="1730"/>
    <s v="Military"/>
    <n v="1730"/>
    <s v="US Air Force                                  Brevard County"/>
    <s v="US Air Force"/>
    <m/>
    <m/>
    <m/>
    <n v="0"/>
    <n v="1"/>
    <n v="3.5002402632408698"/>
    <n v="0.47507215736135999"/>
    <n v="2343.5696071510501"/>
    <m/>
    <n v="-1"/>
    <n v="-1"/>
    <n v="-1"/>
    <n v="-1"/>
    <n v="0"/>
    <m/>
    <m/>
    <s v="Banana River B"/>
    <n v="-1"/>
    <m/>
    <m/>
    <n v="670"/>
    <x v="9"/>
    <m/>
    <x v="0"/>
    <m/>
    <n v="187.97346759148101"/>
    <n v="1.9007052775"/>
  </r>
  <r>
    <n v="820000"/>
    <n v="1400000"/>
    <n v="1400000"/>
    <x v="0"/>
    <x v="1"/>
    <s v="BR3-5, BR-7"/>
    <s v="62-304.520 (10), F.A.C."/>
    <n v="0.59"/>
    <n v="0.64"/>
    <s v="US Air Force"/>
    <n v="4.3920402455310002E-2"/>
    <n v="3456.9551336457098"/>
    <n v="7.0658322263197597"/>
    <n v="0.95457270229327995"/>
    <n v="0.31033419506169002"/>
    <n v="4.1925217257570001E-2"/>
    <n v="151.83086073968599"/>
    <n v="1730"/>
    <s v="Military"/>
    <n v="1730"/>
    <s v="US Air Force                                  Brevard County"/>
    <s v="US Air Force"/>
    <m/>
    <m/>
    <m/>
    <n v="0"/>
    <n v="1"/>
    <n v="0.31033419506169002"/>
    <n v="4.1925217257570001E-2"/>
    <n v="431.39909869385099"/>
    <m/>
    <n v="-1"/>
    <n v="-1"/>
    <n v="-1"/>
    <n v="-1"/>
    <n v="0"/>
    <m/>
    <m/>
    <s v="Banana River B"/>
    <n v="-1"/>
    <m/>
    <m/>
    <n v="662"/>
    <x v="9"/>
    <m/>
    <x v="0"/>
    <m/>
    <n v="55.9931753901826"/>
    <n v="0.34987761449999999"/>
  </r>
  <r>
    <n v="820000"/>
    <n v="1400000"/>
    <n v="1400000"/>
    <x v="0"/>
    <x v="1"/>
    <s v="BR3-5, BR-7"/>
    <s v="62-304.520 (10), F.A.C."/>
    <n v="0.59"/>
    <n v="0.64"/>
    <s v="US Air Force"/>
    <n v="3.8581576388110002E-2"/>
    <n v="3456.9551336457098"/>
    <n v="7.0658322263197597"/>
    <n v="0.95457270229327995"/>
    <n v="0.27261094578537998"/>
    <n v="3.6828919631540002E-2"/>
    <n v="133.374778559052"/>
    <n v="1730"/>
    <s v="Military"/>
    <n v="1730"/>
    <s v="US Air Force                                  Brevard County"/>
    <s v="US Air Force"/>
    <m/>
    <m/>
    <m/>
    <n v="0"/>
    <n v="1"/>
    <n v="0.27261094578537998"/>
    <n v="3.6828919631540002E-2"/>
    <n v="636.28567500019096"/>
    <m/>
    <n v="-1"/>
    <n v="-1"/>
    <n v="-1"/>
    <n v="-1"/>
    <n v="0"/>
    <m/>
    <m/>
    <s v="Banana River B"/>
    <n v="-1"/>
    <m/>
    <m/>
    <n v="662"/>
    <x v="9"/>
    <m/>
    <x v="0"/>
    <m/>
    <n v="53.711643080736799"/>
    <n v="0.51604677619999995"/>
  </r>
  <r>
    <n v="820000"/>
    <n v="1400000"/>
    <n v="1400000"/>
    <x v="0"/>
    <x v="1"/>
    <s v="BR3-5, BR-7"/>
    <s v="62-304.520 (10), F.A.C."/>
    <n v="0.59"/>
    <n v="0.64"/>
    <s v="US Air Force"/>
    <n v="2.49123417032E-3"/>
    <n v="3456.9551336457098"/>
    <n v="7.0658322263197597"/>
    <n v="0.95457270229327995"/>
    <n v="1.760264268397E-2"/>
    <n v="2.3780641340100002E-3"/>
    <n v="8.6120847542117094"/>
    <n v="1730"/>
    <s v="Military"/>
    <n v="1730"/>
    <s v="US Air Force                                  Brevard County"/>
    <s v="US Air Force"/>
    <m/>
    <m/>
    <m/>
    <n v="0"/>
    <n v="1"/>
    <n v="1.760264268397E-2"/>
    <n v="2.3780641340100002E-3"/>
    <n v="636.28567500019096"/>
    <m/>
    <n v="-1"/>
    <n v="-1"/>
    <n v="-1"/>
    <n v="-1"/>
    <n v="0"/>
    <m/>
    <m/>
    <s v="Banana River B"/>
    <n v="-1"/>
    <m/>
    <m/>
    <n v="666"/>
    <x v="9"/>
    <m/>
    <x v="0"/>
    <m/>
    <n v="18.5575842736481"/>
    <n v="0.51604677619999995"/>
  </r>
  <r>
    <n v="820000"/>
    <n v="1400000"/>
    <n v="1400000"/>
    <x v="0"/>
    <x v="1"/>
    <s v="BR3-5, BR-7"/>
    <s v="62-304.520 (10), F.A.C."/>
    <n v="0.59"/>
    <n v="0.64"/>
    <s v="US Air Force"/>
    <n v="0.61776345380598996"/>
    <n v="3803.5675561480798"/>
    <n v="7.6071497097147702"/>
    <n v="1.0389998398698299"/>
    <n v="4.6994190782926601"/>
    <n v="0.64185612958186"/>
    <n v="2349.7050302704602"/>
    <n v="1730"/>
    <s v="Military"/>
    <n v="1730"/>
    <s v="US Air Force                                  Brevard County"/>
    <s v="US Air Force"/>
    <m/>
    <m/>
    <m/>
    <n v="0"/>
    <n v="1"/>
    <n v="4.6994190782926601"/>
    <n v="0.64185612958186"/>
    <n v="2349.7050302704602"/>
    <m/>
    <n v="-1"/>
    <n v="-1"/>
    <n v="-1"/>
    <n v="-1"/>
    <n v="0"/>
    <m/>
    <m/>
    <s v="Banana River B"/>
    <n v="-1"/>
    <m/>
    <m/>
    <n v="666"/>
    <x v="9"/>
    <m/>
    <x v="0"/>
    <m/>
    <n v="200.000000022351"/>
    <n v="1.9056812898"/>
  </r>
  <r>
    <n v="820000"/>
    <n v="1400000"/>
    <n v="1400000"/>
    <x v="0"/>
    <x v="1"/>
    <s v="BR3-5, BR-7"/>
    <s v="62-304.520 (10), F.A.C."/>
    <n v="0.59"/>
    <n v="0.64"/>
    <s v="US Air Force"/>
    <n v="2.564100568381E-2"/>
    <n v="3802.8777656698999"/>
    <n v="7.8608993958522797"/>
    <n v="1.0616680219177099"/>
    <n v="0.20156136608891001"/>
    <n v="2.722223578431E-2"/>
    <n v="97.509610404380595"/>
    <n v="1730"/>
    <s v="Military"/>
    <n v="1730"/>
    <s v="US Air Force                                  Brevard County"/>
    <s v="US Air Force"/>
    <m/>
    <m/>
    <m/>
    <n v="0"/>
    <n v="1"/>
    <n v="0.20156136608891001"/>
    <n v="2.722223578431E-2"/>
    <n v="2349.2789026597102"/>
    <m/>
    <n v="-1"/>
    <n v="-1"/>
    <n v="-1"/>
    <n v="-1"/>
    <n v="0"/>
    <m/>
    <m/>
    <s v="Banana River B"/>
    <n v="-1"/>
    <m/>
    <m/>
    <n v="670"/>
    <x v="9"/>
    <m/>
    <x v="0"/>
    <m/>
    <n v="57.982412725371901"/>
    <n v="1.9053356875"/>
  </r>
  <r>
    <n v="820000"/>
    <n v="1400000"/>
    <n v="1400000"/>
    <x v="0"/>
    <x v="1"/>
    <s v="BR3-5, BR-7"/>
    <s v="62-304.520 (10), F.A.C."/>
    <n v="0.59"/>
    <n v="0.64"/>
    <s v="US Air Force"/>
    <n v="0.61776345373694996"/>
    <n v="3813.1234254001802"/>
    <n v="7.6261194893265998"/>
    <n v="1.0415974434968001"/>
    <n v="4.7111379143370904"/>
    <n v="0.64346083409816002"/>
    <n v="2355.6082968004998"/>
    <n v="1710"/>
    <s v="Educational Facilities"/>
    <n v="1710"/>
    <s v="US Air Force                                  Brevard County"/>
    <s v="US Air Force"/>
    <m/>
    <m/>
    <m/>
    <n v="0"/>
    <n v="1"/>
    <n v="4.7111379143370904"/>
    <n v="0.64346083409816002"/>
    <n v="2355.6082968004998"/>
    <m/>
    <n v="-1"/>
    <n v="-1"/>
    <n v="-1"/>
    <n v="-1"/>
    <n v="0"/>
    <m/>
    <m/>
    <s v="Banana River B"/>
    <n v="-1"/>
    <m/>
    <m/>
    <n v="652"/>
    <x v="9"/>
    <m/>
    <x v="0"/>
    <m/>
    <n v="200.00000001117499"/>
    <n v="1.9104690161"/>
  </r>
  <r>
    <n v="820000"/>
    <n v="1400000"/>
    <n v="1400000"/>
    <x v="0"/>
    <x v="1"/>
    <s v="BR3-5, BR-7"/>
    <s v="62-304.520 (10), F.A.C."/>
    <n v="0.59"/>
    <n v="0.64"/>
    <s v="US Air Force"/>
    <n v="0.61776345366790997"/>
    <n v="3803.2033253558898"/>
    <n v="7.6064444265809996"/>
    <n v="1.03890242157167"/>
    <n v="4.6989833790977302"/>
    <n v="0.64179594797407002"/>
    <n v="2349.4800212731402"/>
    <n v="1730"/>
    <s v="Military"/>
    <n v="1730"/>
    <s v="US Air Force                                  Brevard County"/>
    <s v="US Air Force"/>
    <m/>
    <m/>
    <m/>
    <n v="0"/>
    <n v="1"/>
    <n v="4.6989833790977302"/>
    <n v="0.64179594797407002"/>
    <n v="2349.4800212731402"/>
    <m/>
    <n v="-1"/>
    <n v="-1"/>
    <n v="-1"/>
    <n v="-1"/>
    <n v="0"/>
    <m/>
    <m/>
    <s v="Banana River B"/>
    <n v="-1"/>
    <m/>
    <m/>
    <n v="666"/>
    <x v="9"/>
    <m/>
    <x v="0"/>
    <m/>
    <n v="200"/>
    <n v="1.9054988007"/>
  </r>
  <r>
    <n v="820000"/>
    <n v="1400000"/>
    <n v="1400000"/>
    <x v="0"/>
    <x v="1"/>
    <s v="BR3-5, BR-7"/>
    <s v="62-304.520 (10), F.A.C."/>
    <n v="0.59"/>
    <n v="0.64"/>
    <s v="US Air Force"/>
    <n v="0.14042343322341"/>
    <n v="3757.61699608456"/>
    <n v="7.8773044820712999"/>
    <n v="1.0587248882096101"/>
    <n v="1.10615813991862"/>
    <n v="0.14866978364146"/>
    <n v="527.65747932883801"/>
    <n v="1730"/>
    <s v="Military"/>
    <n v="1730"/>
    <s v="US Air Force                                  Brevard County"/>
    <s v="US Air Force"/>
    <m/>
    <m/>
    <m/>
    <n v="0"/>
    <n v="1"/>
    <n v="1.10615813991862"/>
    <n v="0.14866978364146"/>
    <n v="2152.3929026921001"/>
    <m/>
    <n v="-1"/>
    <n v="-1"/>
    <n v="-1"/>
    <n v="-1"/>
    <n v="0"/>
    <m/>
    <m/>
    <s v="Banana River B"/>
    <n v="-1"/>
    <m/>
    <m/>
    <n v="658"/>
    <x v="9"/>
    <m/>
    <x v="0"/>
    <m/>
    <n v="118.560818199933"/>
    <n v="1.7456552332999999"/>
  </r>
  <r>
    <n v="820000"/>
    <n v="1400000"/>
    <n v="1400000"/>
    <x v="0"/>
    <x v="1"/>
    <s v="BR3-5, BR-7"/>
    <s v="62-304.520 (10), F.A.C."/>
    <n v="0.59"/>
    <n v="0.64"/>
    <s v="US Air Force"/>
    <n v="4.642138503591E-2"/>
    <n v="3786.4146158164099"/>
    <n v="7.8844494578679098"/>
    <n v="1.06223050219806"/>
    <n v="0.36600706407990002"/>
    <n v="4.9310211139430002E-2"/>
    <n v="175.770610786433"/>
    <n v="1730"/>
    <s v="Military"/>
    <n v="1730"/>
    <s v="US Air Force                                  Brevard County"/>
    <s v="US Air Force"/>
    <m/>
    <m/>
    <m/>
    <n v="0"/>
    <n v="1"/>
    <n v="0.36600706407990002"/>
    <n v="4.9310211139430002E-2"/>
    <n v="1465.4992961702401"/>
    <m/>
    <n v="-1"/>
    <n v="-1"/>
    <n v="-1"/>
    <n v="-1"/>
    <n v="0"/>
    <m/>
    <m/>
    <s v="Banana River B"/>
    <n v="-1"/>
    <m/>
    <m/>
    <n v="678"/>
    <x v="9"/>
    <m/>
    <x v="0"/>
    <m/>
    <n v="95.3917554533664"/>
    <n v="1.1885639061"/>
  </r>
  <r>
    <n v="820000"/>
    <n v="1400000"/>
    <n v="1400000"/>
    <x v="0"/>
    <x v="1"/>
    <s v="BR3-5, BR-7"/>
    <s v="62-304.520 (10), F.A.C."/>
    <n v="0.59"/>
    <n v="0.64"/>
    <s v="US Air Force"/>
    <n v="0.60274694347682001"/>
    <n v="3811.4404115837901"/>
    <n v="7.6273395804256001"/>
    <n v="1.04161130249024"/>
    <n v="4.5973556189613198"/>
    <n v="0.62782802886690003"/>
    <n v="2297.3340583261702"/>
    <n v="1730"/>
    <s v="Military"/>
    <n v="1730"/>
    <s v="US Air Force                                  Brevard County"/>
    <s v="US Air Force"/>
    <m/>
    <m/>
    <m/>
    <n v="0"/>
    <n v="1"/>
    <n v="4.5973556189613198"/>
    <n v="0.62782802886690003"/>
    <n v="2297.3340583261702"/>
    <m/>
    <n v="-1"/>
    <n v="-1"/>
    <n v="-1"/>
    <n v="-1"/>
    <n v="0"/>
    <m/>
    <m/>
    <s v="Banana River B"/>
    <n v="-1"/>
    <m/>
    <m/>
    <n v="660"/>
    <x v="9"/>
    <m/>
    <x v="0"/>
    <m/>
    <n v="196.741440440052"/>
    <n v="1.86320686"/>
  </r>
  <r>
    <n v="820000"/>
    <n v="1400000"/>
    <n v="1400000"/>
    <x v="0"/>
    <x v="1"/>
    <s v="BR3-5, BR-7"/>
    <s v="62-304.520 (10), F.A.C."/>
    <n v="0.59"/>
    <n v="0.64"/>
    <s v="US Air Force"/>
    <n v="5.9683336419199999E-3"/>
    <n v="3372.22722080005"/>
    <n v="7.44367151646136"/>
    <n v="0.92236643915885996"/>
    <n v="4.442631513116E-2"/>
    <n v="5.5049906490099998E-3"/>
    <n v="20.1265771701296"/>
    <n v="1730"/>
    <s v="Military"/>
    <n v="1730"/>
    <s v="US Air Force                                  Brevard County"/>
    <s v="US Air Force"/>
    <m/>
    <m/>
    <m/>
    <n v="0"/>
    <n v="1"/>
    <n v="4.442631513116E-2"/>
    <n v="5.5049906490099998E-3"/>
    <n v="839.75721248913499"/>
    <m/>
    <n v="-1"/>
    <n v="-1"/>
    <n v="-1"/>
    <n v="-1"/>
    <n v="0"/>
    <m/>
    <m/>
    <s v="Banana River B"/>
    <n v="-1"/>
    <m/>
    <m/>
    <n v="662"/>
    <x v="9"/>
    <m/>
    <x v="0"/>
    <m/>
    <n v="78.565991243250906"/>
    <n v="0.68106829889999998"/>
  </r>
  <r>
    <n v="820000"/>
    <n v="1400000"/>
    <n v="1400000"/>
    <x v="0"/>
    <x v="1"/>
    <s v="BR3-5, BR-7"/>
    <s v="62-304.520 (10), F.A.C."/>
    <n v="0.59"/>
    <n v="0.64"/>
    <s v="US Air Force"/>
    <n v="1.5183685837839999E-2"/>
    <n v="3788.80299465589"/>
    <n v="8.3307399428314604"/>
    <n v="1.11114582996314"/>
    <n v="0.12649133808874999"/>
    <n v="1.6871289202189999E-2"/>
    <n v="57.527994372348999"/>
    <n v="1730"/>
    <s v="Military"/>
    <n v="1730"/>
    <s v="US Air Force                                  Brevard County"/>
    <s v="US Air Force"/>
    <m/>
    <m/>
    <m/>
    <n v="0"/>
    <n v="1"/>
    <n v="0.12649133808874999"/>
    <n v="1.6871289202189999E-2"/>
    <n v="2077.04088118356"/>
    <m/>
    <n v="-1"/>
    <n v="-1"/>
    <n v="-1"/>
    <n v="-1"/>
    <n v="0"/>
    <m/>
    <m/>
    <s v="Banana River B"/>
    <n v="-1"/>
    <m/>
    <m/>
    <n v="678"/>
    <x v="9"/>
    <m/>
    <x v="0"/>
    <m/>
    <n v="39.933905213328103"/>
    <n v="1.6845424827"/>
  </r>
  <r>
    <n v="820000"/>
    <n v="1400000"/>
    <n v="1400000"/>
    <x v="0"/>
    <x v="1"/>
    <s v="BR3-5, BR-7"/>
    <s v="62-304.520 (10), F.A.C."/>
    <n v="0.59"/>
    <n v="0.64"/>
    <s v="US Air Force"/>
    <n v="0.61776345366790997"/>
    <n v="3809.4860767937398"/>
    <n v="7.6097308679777198"/>
    <n v="1.0397873486775"/>
    <n v="4.7010136224852399"/>
    <n v="0.64234262359922001"/>
    <n v="2353.3612754999299"/>
    <n v="1730"/>
    <s v="Military"/>
    <n v="1730"/>
    <s v="US Air Force                                  Brevard County"/>
    <s v="US Air Force"/>
    <m/>
    <m/>
    <m/>
    <n v="0"/>
    <n v="1"/>
    <n v="4.7010136224852399"/>
    <n v="0.64234262359922001"/>
    <n v="2353.3612754999299"/>
    <m/>
    <n v="-1"/>
    <n v="-1"/>
    <n v="-1"/>
    <n v="-1"/>
    <n v="0"/>
    <m/>
    <m/>
    <s v="Banana River B"/>
    <n v="-1"/>
    <m/>
    <m/>
    <n v="660"/>
    <x v="9"/>
    <m/>
    <x v="0"/>
    <m/>
    <n v="200"/>
    <n v="1.9086466144000001"/>
  </r>
  <r>
    <n v="820000"/>
    <n v="1400000"/>
    <n v="1400000"/>
    <x v="0"/>
    <x v="1"/>
    <s v="BR3-5, BR-7"/>
    <s v="62-304.520 (10), F.A.C."/>
    <n v="0.59"/>
    <n v="0.64"/>
    <s v="US Air Force"/>
    <n v="2.8087642838799999E-3"/>
    <n v="3203.0314029098599"/>
    <n v="6.3816264541948602"/>
    <n v="0.86574769450894995"/>
    <n v="1.7924484457660001E-2"/>
    <n v="2.4316812031900002E-3"/>
    <n v="8.9965602046681106"/>
    <n v="1730"/>
    <s v="Military"/>
    <n v="1730"/>
    <s v="US Air Force                                  Brevard County"/>
    <s v="US Air Force"/>
    <m/>
    <m/>
    <m/>
    <n v="0"/>
    <n v="1"/>
    <n v="1.7924484457660001E-2"/>
    <n v="2.4316812031900002E-3"/>
    <n v="8.9965602046666309"/>
    <m/>
    <n v="-1"/>
    <n v="-1"/>
    <n v="-1"/>
    <n v="-1"/>
    <n v="0"/>
    <m/>
    <m/>
    <s v="Banana River B"/>
    <n v="-1"/>
    <m/>
    <m/>
    <n v="666"/>
    <x v="9"/>
    <m/>
    <x v="0"/>
    <m/>
    <n v="17.3834458559833"/>
    <n v="7.2964802999999998E-3"/>
  </r>
  <r>
    <n v="820000"/>
    <n v="1400000"/>
    <n v="1400000"/>
    <x v="0"/>
    <x v="1"/>
    <s v="BR3-5, BR-7"/>
    <s v="62-304.520 (10), F.A.C."/>
    <n v="0.59"/>
    <n v="0.64"/>
    <s v="US Air Force"/>
    <n v="0.61776345366790997"/>
    <n v="3813.1234255422301"/>
    <n v="7.6261194896106899"/>
    <n v="1.0415974435355999"/>
    <n v="4.7111379139860796"/>
    <n v="0.64346083405022003"/>
    <n v="2355.6082966249901"/>
    <n v="1710"/>
    <s v="Educational Facilities"/>
    <n v="1710"/>
    <s v="US Air Force                                  Brevard County"/>
    <s v="US Air Force"/>
    <m/>
    <m/>
    <m/>
    <n v="0"/>
    <n v="1"/>
    <n v="4.7111379139860796"/>
    <n v="0.64346083405022003"/>
    <n v="2355.6082966249901"/>
    <m/>
    <n v="-1"/>
    <n v="-1"/>
    <n v="-1"/>
    <n v="-1"/>
    <n v="0"/>
    <m/>
    <m/>
    <s v="Banana River B"/>
    <n v="-1"/>
    <m/>
    <m/>
    <n v="652"/>
    <x v="9"/>
    <m/>
    <x v="0"/>
    <m/>
    <n v="200"/>
    <n v="1.9104690159"/>
  </r>
  <r>
    <n v="820000"/>
    <n v="1400000"/>
    <n v="1400000"/>
    <x v="0"/>
    <x v="1"/>
    <s v="BR3-5, BR-7"/>
    <s v="62-304.520 (10), F.A.C."/>
    <n v="0.59"/>
    <n v="0.64"/>
    <s v="US Air Force"/>
    <n v="0.61776345375996"/>
    <n v="3809.4844717533101"/>
    <n v="7.6099339454124699"/>
    <n v="1.03980539119447"/>
    <n v="4.7011390770032202"/>
    <n v="0.64235376970253"/>
    <n v="2353.3602843152798"/>
    <n v="1730"/>
    <s v="Military"/>
    <n v="1730"/>
    <s v="US Air Force                                  Brevard County"/>
    <s v="US Air Force"/>
    <m/>
    <m/>
    <m/>
    <n v="0"/>
    <n v="1"/>
    <n v="4.7011390770032202"/>
    <n v="0.64235376970253"/>
    <n v="2353.3602843152798"/>
    <m/>
    <n v="-1"/>
    <n v="-1"/>
    <n v="-1"/>
    <n v="-1"/>
    <n v="0"/>
    <m/>
    <m/>
    <s v="Banana River B"/>
    <n v="-1"/>
    <m/>
    <m/>
    <n v="660"/>
    <x v="9"/>
    <m/>
    <x v="0"/>
    <m/>
    <n v="200.00000001490099"/>
    <n v="1.9086458104999999"/>
  </r>
  <r>
    <n v="820000"/>
    <n v="1400000"/>
    <n v="1400000"/>
    <x v="0"/>
    <x v="1"/>
    <s v="BR3-5, BR-7"/>
    <s v="62-304.520 (10), F.A.C."/>
    <n v="0.59"/>
    <n v="0.64"/>
    <s v="US Air Force"/>
    <n v="0.49207828318655999"/>
    <n v="3765.2528575556698"/>
    <n v="7.6083674948216702"/>
    <n v="1.03571345858705"/>
    <n v="3.7439124147042802"/>
    <n v="0.50965210057472998"/>
    <n v="1852.79916190928"/>
    <n v="1730"/>
    <s v="Military"/>
    <n v="1730"/>
    <s v="US Air Force                                  Brevard County"/>
    <s v="US Air Force"/>
    <m/>
    <m/>
    <m/>
    <n v="0"/>
    <n v="1"/>
    <n v="3.7439124147042802"/>
    <n v="0.50965210057472998"/>
    <n v="1852.79916190928"/>
    <m/>
    <n v="-1"/>
    <n v="-1"/>
    <n v="-1"/>
    <n v="-1"/>
    <n v="0"/>
    <m/>
    <m/>
    <s v="Banana River B"/>
    <n v="-1"/>
    <m/>
    <m/>
    <n v="666"/>
    <x v="9"/>
    <m/>
    <x v="0"/>
    <m/>
    <n v="182.502773288882"/>
    <n v="1.5026757193"/>
  </r>
  <r>
    <n v="820000"/>
    <n v="1400000"/>
    <n v="1400000"/>
    <x v="0"/>
    <x v="1"/>
    <s v="BR3-5, BR-7"/>
    <s v="62-304.520 (10), F.A.C."/>
    <n v="0.59"/>
    <n v="0.64"/>
    <s v="US Air Force"/>
    <n v="0.36781310142691998"/>
    <n v="3712.0518418083898"/>
    <n v="7.4748159253191497"/>
    <n v="1.01875544350098"/>
    <n v="2.74933522808699"/>
    <n v="0.37471159926964998"/>
    <n v="1365.3413005930599"/>
    <n v="1730"/>
    <s v="Military"/>
    <n v="1730"/>
    <s v="US Air Force                                  Brevard County"/>
    <s v="US Air Force"/>
    <m/>
    <m/>
    <m/>
    <n v="0"/>
    <n v="1"/>
    <n v="2.74933522808699"/>
    <n v="0.37471159926964998"/>
    <n v="1544.96531556368"/>
    <m/>
    <n v="-1"/>
    <n v="-1"/>
    <n v="-1"/>
    <n v="-1"/>
    <n v="0"/>
    <m/>
    <m/>
    <s v="Banana River B"/>
    <n v="-1"/>
    <m/>
    <m/>
    <n v="655"/>
    <x v="9"/>
    <m/>
    <x v="0"/>
    <m/>
    <n v="155.85177483726901"/>
    <n v="1.2530132324000001"/>
  </r>
  <r>
    <n v="820000"/>
    <n v="1400000"/>
    <n v="1400000"/>
    <x v="0"/>
    <x v="1"/>
    <s v="BR3-5, BR-7"/>
    <s v="62-304.520 (10), F.A.C."/>
    <n v="0.59"/>
    <n v="0.64"/>
    <s v="US Air Force"/>
    <n v="0.1141723905703"/>
    <n v="3673.8561353523801"/>
    <n v="7.3221268661732202"/>
    <n v="1.0008935095962599"/>
    <n v="0.83598472837002002"/>
    <n v="0.11427440469690001"/>
    <n v="419.45293758454801"/>
    <n v="1730"/>
    <s v="Military"/>
    <n v="1730"/>
    <s v="US Air Force                                  Brevard County"/>
    <s v="US Air Force"/>
    <m/>
    <m/>
    <m/>
    <n v="0"/>
    <n v="1"/>
    <n v="0.83598472837002002"/>
    <n v="0.11427440469690001"/>
    <n v="419.45293758454801"/>
    <m/>
    <n v="-1"/>
    <n v="-1"/>
    <n v="-1"/>
    <n v="-1"/>
    <n v="0"/>
    <m/>
    <m/>
    <s v="Banana River B"/>
    <n v="-1"/>
    <m/>
    <m/>
    <n v="666"/>
    <x v="9"/>
    <m/>
    <x v="0"/>
    <m/>
    <n v="121.270784083143"/>
    <n v="0.34018891940000001"/>
  </r>
  <r>
    <n v="820000"/>
    <n v="1400000"/>
    <n v="1400000"/>
    <x v="0"/>
    <x v="1"/>
    <s v="BR3-5, BR-7"/>
    <s v="62-304.520 (10), F.A.C."/>
    <n v="0.59"/>
    <n v="0.64"/>
    <s v="US Air Force"/>
    <n v="0.54932268857347999"/>
    <n v="3732.5650999290501"/>
    <n v="7.4509230566871301"/>
    <n v="1.0181198655464201"/>
    <n v="4.0929610858535099"/>
    <n v="0.55927634183203001"/>
    <n v="2050.3826959685698"/>
    <n v="1730"/>
    <s v="Military"/>
    <n v="1730"/>
    <s v="US Air Force                                  Brevard County"/>
    <s v="US Air Force"/>
    <m/>
    <m/>
    <m/>
    <n v="0"/>
    <n v="1"/>
    <n v="4.0929610858535099"/>
    <n v="0.55927634183203001"/>
    <n v="2050.3826959685698"/>
    <m/>
    <n v="-1"/>
    <n v="-1"/>
    <n v="-1"/>
    <n v="-1"/>
    <n v="0"/>
    <m/>
    <m/>
    <s v="Banana River B"/>
    <n v="-1"/>
    <m/>
    <m/>
    <n v="666"/>
    <x v="9"/>
    <m/>
    <x v="0"/>
    <m/>
    <n v="191.12698050012901"/>
    <n v="1.6629218944999999"/>
  </r>
  <r>
    <n v="820000"/>
    <n v="1400000"/>
    <n v="1400000"/>
    <x v="0"/>
    <x v="1"/>
    <s v="BR3-5, BR-7"/>
    <s v="62-304.520 (10), F.A.C."/>
    <n v="0.59"/>
    <n v="0.64"/>
    <s v="US Air Force"/>
    <n v="0.61776345378298003"/>
    <n v="3816.31894141153"/>
    <n v="7.63242889414009"/>
    <n v="1.0424630312618"/>
    <n v="4.7150356343970001"/>
    <n v="0.64399556263336"/>
    <n v="2357.5823699837902"/>
    <n v="1710"/>
    <s v="Educational Facilities"/>
    <n v="1710"/>
    <s v="US Air Force                                  Brevard County"/>
    <s v="US Air Force"/>
    <m/>
    <m/>
    <m/>
    <n v="0"/>
    <n v="1"/>
    <n v="4.7150356343970001"/>
    <n v="0.64399556263336"/>
    <n v="2357.5823699837902"/>
    <m/>
    <n v="-1"/>
    <n v="-1"/>
    <n v="-1"/>
    <n v="-1"/>
    <n v="0"/>
    <m/>
    <m/>
    <s v="Banana River B"/>
    <n v="-1"/>
    <m/>
    <m/>
    <n v="652"/>
    <x v="9"/>
    <m/>
    <x v="0"/>
    <m/>
    <n v="200.000000018626"/>
    <n v="1.9120700486"/>
  </r>
  <r>
    <n v="820000"/>
    <n v="1400000"/>
    <n v="1400000"/>
    <x v="0"/>
    <x v="1"/>
    <s v="BR3-5, BR-7"/>
    <s v="62-304.520 (10), F.A.C."/>
    <n v="0.59"/>
    <n v="0.64"/>
    <s v="US Air Force"/>
    <n v="0.3048538511403"/>
    <n v="3807.9531281664299"/>
    <n v="7.77694674415467"/>
    <n v="1.0546238637860399"/>
    <n v="2.3708321650686002"/>
    <n v="0.32150614637963998"/>
    <n v="1160.8691760833001"/>
    <n v="1730"/>
    <s v="Military"/>
    <n v="1730"/>
    <s v="US Air Force                                  Brevard County"/>
    <s v="US Air Force"/>
    <m/>
    <m/>
    <m/>
    <n v="0"/>
    <n v="1"/>
    <n v="2.3708321650686002"/>
    <n v="0.32150614637963998"/>
    <n v="2352.41427559873"/>
    <m/>
    <n v="-1"/>
    <n v="-1"/>
    <n v="-1"/>
    <n v="-1"/>
    <n v="0"/>
    <m/>
    <m/>
    <s v="Banana River B"/>
    <n v="-1"/>
    <m/>
    <m/>
    <n v="660"/>
    <x v="9"/>
    <m/>
    <x v="0"/>
    <m/>
    <n v="149.37380189455601"/>
    <n v="1.907878569"/>
  </r>
  <r>
    <n v="820000"/>
    <n v="1400000"/>
    <n v="1400000"/>
    <x v="0"/>
    <x v="1"/>
    <s v="BR3-5, BR-7"/>
    <s v="62-304.520 (10), F.A.C."/>
    <n v="0.59"/>
    <n v="0.64"/>
    <s v="US Air Force"/>
    <n v="9.9160851209250001E-2"/>
    <n v="3807.9531281664299"/>
    <n v="7.77694674415467"/>
    <n v="1.0546238637860399"/>
    <n v="0.77116865895939002"/>
    <n v="0.10457740003861"/>
    <n v="377.59987355391797"/>
    <n v="1730"/>
    <s v="Military"/>
    <n v="1730"/>
    <s v="US Air Force                                  Brevard County"/>
    <s v="US Air Force"/>
    <m/>
    <m/>
    <m/>
    <n v="0"/>
    <n v="1"/>
    <n v="0.77116865895939002"/>
    <n v="0.10457740003861"/>
    <n v="2352.41427559873"/>
    <m/>
    <n v="-1"/>
    <n v="-1"/>
    <n v="-1"/>
    <n v="-1"/>
    <n v="0"/>
    <m/>
    <m/>
    <s v="Banana River B"/>
    <n v="-1"/>
    <m/>
    <m/>
    <n v="662"/>
    <x v="9"/>
    <m/>
    <x v="0"/>
    <m/>
    <n v="115.78993087753101"/>
    <n v="1.907878569"/>
  </r>
  <r>
    <n v="820000"/>
    <n v="1400000"/>
    <n v="1400000"/>
    <x v="0"/>
    <x v="1"/>
    <s v="BR3-5, BR-7"/>
    <s v="62-304.520 (10), F.A.C."/>
    <n v="0.59"/>
    <n v="0.64"/>
    <s v="US Air Force"/>
    <n v="2.2264460914799999E-2"/>
    <n v="3801.8707191826402"/>
    <n v="8.07533557799748"/>
    <n v="1.0807843542039199"/>
    <n v="0.17979299335023999"/>
    <n v="2.4063081011499999E-2"/>
    <n v="84.646602030376002"/>
    <n v="1730"/>
    <s v="Military"/>
    <n v="1730"/>
    <s v="US Air Force                                  Brevard County"/>
    <s v="US Air Force"/>
    <m/>
    <m/>
    <m/>
    <n v="0"/>
    <n v="1"/>
    <n v="0.17979299335023999"/>
    <n v="2.4063081011499999E-2"/>
    <n v="971.34898857119504"/>
    <m/>
    <n v="-1"/>
    <n v="-1"/>
    <n v="-1"/>
    <n v="-1"/>
    <n v="0"/>
    <m/>
    <m/>
    <s v="Banana River B"/>
    <n v="-1"/>
    <m/>
    <m/>
    <n v="660"/>
    <x v="9"/>
    <m/>
    <x v="0"/>
    <m/>
    <n v="59.830012858839297"/>
    <n v="0.78779317810000005"/>
  </r>
  <r>
    <n v="820000"/>
    <n v="1400000"/>
    <n v="1400000"/>
    <x v="0"/>
    <x v="1"/>
    <s v="BR3-5, BR-7"/>
    <s v="62-304.520 (10), F.A.C."/>
    <n v="0.59"/>
    <n v="0.64"/>
    <s v="US Air Force"/>
    <n v="0.54418855509439001"/>
    <n v="3807.5202387745899"/>
    <n v="7.6780794652632602"/>
    <n v="1.0457258219557499"/>
    <n v="4.1783229701015498"/>
    <n v="0.56907202407500002"/>
    <n v="2072.0089372314001"/>
    <n v="1730"/>
    <s v="Military"/>
    <n v="1730"/>
    <s v="US Air Force                                  Brevard County"/>
    <s v="US Air Force"/>
    <m/>
    <m/>
    <m/>
    <n v="0"/>
    <n v="1"/>
    <n v="4.1783229701015498"/>
    <n v="0.56907202407500002"/>
    <n v="2352.1468519148698"/>
    <m/>
    <n v="-1"/>
    <n v="-1"/>
    <n v="-1"/>
    <n v="-1"/>
    <n v="0"/>
    <m/>
    <m/>
    <s v="Banana River B"/>
    <n v="-1"/>
    <m/>
    <m/>
    <n v="662"/>
    <x v="9"/>
    <m/>
    <x v="0"/>
    <m/>
    <n v="189.73628193939101"/>
    <n v="1.9076616803999999"/>
  </r>
  <r>
    <n v="820000"/>
    <n v="1400000"/>
    <n v="1400000"/>
    <x v="0"/>
    <x v="1"/>
    <s v="BR3-5, BR-7"/>
    <s v="62-304.520 (10), F.A.C."/>
    <n v="0.59"/>
    <n v="0.64"/>
    <s v="US Air Force"/>
    <n v="0.25687684085691997"/>
    <n v="3797.9879452161399"/>
    <n v="7.8810003143605298"/>
    <n v="1.06300924775548"/>
    <n v="2.0244464635453601"/>
    <n v="0.27306245736512003"/>
    <n v="975.61514497980295"/>
    <n v="1730"/>
    <s v="Military"/>
    <n v="1730"/>
    <s v="US Air Force                                  Brevard County"/>
    <s v="US Air Force"/>
    <m/>
    <m/>
    <m/>
    <n v="0"/>
    <n v="1"/>
    <n v="2.0244464635453601"/>
    <n v="0.27306245736512003"/>
    <n v="2346.2581488021501"/>
    <m/>
    <n v="-1"/>
    <n v="-1"/>
    <n v="-1"/>
    <n v="-1"/>
    <n v="0"/>
    <m/>
    <m/>
    <s v="Banana River B"/>
    <n v="-1"/>
    <m/>
    <m/>
    <n v="666"/>
    <x v="9"/>
    <m/>
    <x v="0"/>
    <m/>
    <n v="141.614806996938"/>
    <n v="1.9028857655"/>
  </r>
  <r>
    <n v="820000"/>
    <n v="1400000"/>
    <n v="1400000"/>
    <x v="0"/>
    <x v="1"/>
    <s v="BR3-5, BR-7"/>
    <s v="62-304.520 (10), F.A.C."/>
    <n v="0.59"/>
    <n v="0.64"/>
    <s v="US Air Force"/>
    <n v="0.2322304895283"/>
    <n v="3390.4997888028101"/>
    <n v="6.7016576668515997"/>
    <n v="0.91785294883122004"/>
    <n v="1.5563292406240301"/>
    <n v="0.21315343962207001"/>
    <n v="787.37742569927502"/>
    <n v="1730"/>
    <s v="Military"/>
    <n v="1730"/>
    <s v="US Air Force                                  Brevard County"/>
    <s v="US Air Force"/>
    <m/>
    <m/>
    <m/>
    <n v="0"/>
    <n v="1"/>
    <n v="1.5563292406240301"/>
    <n v="0.21315343962207001"/>
    <n v="787.37742569927502"/>
    <m/>
    <n v="-1"/>
    <n v="-1"/>
    <n v="-1"/>
    <n v="-1"/>
    <n v="0"/>
    <m/>
    <m/>
    <s v="Banana River B"/>
    <n v="-1"/>
    <m/>
    <m/>
    <n v="666"/>
    <x v="9"/>
    <m/>
    <x v="0"/>
    <m/>
    <n v="159.341171239993"/>
    <n v="0.63858672000000005"/>
  </r>
  <r>
    <n v="820000"/>
    <n v="1400000"/>
    <n v="1400000"/>
    <x v="0"/>
    <x v="1"/>
    <s v="BR3-5, BR-7"/>
    <s v="62-304.520 (10), F.A.C."/>
    <n v="0.59"/>
    <n v="0.64"/>
    <s v="US Air Force"/>
    <n v="2.9231531921950001E-2"/>
    <n v="3307.0488447254202"/>
    <n v="6.6266575061413597"/>
    <n v="0.89830251946928996"/>
    <n v="0.19370735042664"/>
    <n v="2.625875877344E-2"/>
    <n v="96.670103872058803"/>
    <n v="1730"/>
    <s v="Military"/>
    <n v="1730"/>
    <s v="US Air Force                                  Brevard County"/>
    <s v="US Air Force"/>
    <m/>
    <m/>
    <m/>
    <n v="0"/>
    <n v="1"/>
    <n v="0.19370735042664"/>
    <n v="2.625875877344E-2"/>
    <n v="380.50184733024798"/>
    <m/>
    <n v="-1"/>
    <n v="-1"/>
    <n v="-1"/>
    <n v="-1"/>
    <n v="0"/>
    <m/>
    <m/>
    <s v="Banana River B"/>
    <n v="-1"/>
    <m/>
    <m/>
    <n v="666"/>
    <x v="9"/>
    <m/>
    <x v="0"/>
    <m/>
    <n v="55.8042260110415"/>
    <n v="0.30859841630000001"/>
  </r>
  <r>
    <n v="820000"/>
    <n v="1400000"/>
    <n v="1400000"/>
    <x v="0"/>
    <x v="1"/>
    <s v="BR3-5, BR-7"/>
    <s v="62-304.520 (10), F.A.C."/>
    <n v="0.59"/>
    <n v="0.64"/>
    <s v="US Air Force"/>
    <n v="1.568454762727E-2"/>
    <n v="3797.9595690053002"/>
    <n v="8.1123627348509597"/>
    <n v="1.0837339564758"/>
    <n v="0.12723873968452001"/>
    <n v="1.6997876855639998E-2"/>
    <n v="59.569277746539903"/>
    <n v="1730"/>
    <s v="Military"/>
    <n v="1730"/>
    <s v="US Air Force                                  Brevard County"/>
    <s v="US Air Force"/>
    <m/>
    <m/>
    <m/>
    <n v="0"/>
    <n v="1"/>
    <n v="0.12723873968452001"/>
    <n v="1.6997876855639998E-2"/>
    <n v="2346.2406200649998"/>
    <m/>
    <n v="-1"/>
    <n v="-1"/>
    <n v="-1"/>
    <n v="-1"/>
    <n v="0"/>
    <m/>
    <m/>
    <s v="Banana River B"/>
    <n v="-1"/>
    <m/>
    <m/>
    <n v="662"/>
    <x v="9"/>
    <m/>
    <x v="0"/>
    <m/>
    <n v="78.979180354219196"/>
    <n v="1.9028715490999999"/>
  </r>
  <r>
    <n v="820000"/>
    <n v="1400000"/>
    <n v="1400000"/>
    <x v="0"/>
    <x v="1"/>
    <s v="BR3-5, BR-7"/>
    <s v="62-304.520 (10), F.A.C."/>
    <n v="0.59"/>
    <n v="0.64"/>
    <s v="US Air Force"/>
    <n v="0.18860737527432"/>
    <n v="3750.8832338970001"/>
    <n v="7.8145730816092298"/>
    <n v="1.0524705984146301"/>
    <n v="1.47388611781168"/>
    <n v="0.19850371712036999"/>
    <n v="707.44424170577099"/>
    <n v="1730"/>
    <s v="Military"/>
    <n v="1730"/>
    <s v="US Air Force                                  Brevard County"/>
    <s v="US Air Force"/>
    <m/>
    <m/>
    <m/>
    <n v="0"/>
    <n v="1"/>
    <n v="1.47388611781168"/>
    <n v="0.19850371712036999"/>
    <n v="2121.4859640845002"/>
    <m/>
    <n v="-1"/>
    <n v="-1"/>
    <n v="-1"/>
    <n v="-1"/>
    <n v="0"/>
    <m/>
    <m/>
    <s v="Banana River B"/>
    <n v="-1"/>
    <m/>
    <m/>
    <n v="658"/>
    <x v="9"/>
    <m/>
    <x v="0"/>
    <m/>
    <n v="143.03975415801199"/>
    <n v="1.7205887787"/>
  </r>
  <r>
    <n v="820000"/>
    <n v="1400000"/>
    <n v="1400000"/>
    <x v="0"/>
    <x v="1"/>
    <s v="BR3-5, BR-7"/>
    <s v="62-304.520 (10), F.A.C."/>
    <n v="0.59"/>
    <n v="0.64"/>
    <s v="US Air Force"/>
    <n v="0.61776345346078998"/>
    <n v="3809.8160781473098"/>
    <n v="7.6195251317764399"/>
    <n v="1.04069581654667"/>
    <n v="4.7070641591375102"/>
    <n v="0.64290384163207004"/>
    <n v="2353.5651374867298"/>
    <n v="1730"/>
    <s v="Military"/>
    <n v="1730"/>
    <s v="US Air Force                                  Brevard County"/>
    <s v="US Air Force"/>
    <m/>
    <m/>
    <m/>
    <n v="0"/>
    <n v="1"/>
    <n v="4.7070641591375102"/>
    <n v="0.64290384163207004"/>
    <n v="2353.5651374867298"/>
    <m/>
    <n v="-1"/>
    <n v="-1"/>
    <n v="-1"/>
    <n v="-1"/>
    <n v="0"/>
    <m/>
    <m/>
    <s v="Banana River B"/>
    <n v="-1"/>
    <m/>
    <m/>
    <n v="660"/>
    <x v="9"/>
    <m/>
    <x v="0"/>
    <m/>
    <n v="199.99999996647199"/>
    <n v="1.9088119525"/>
  </r>
  <r>
    <n v="820000"/>
    <n v="1400000"/>
    <n v="1400000"/>
    <x v="0"/>
    <x v="1"/>
    <s v="BR3-5, BR-7"/>
    <s v="62-304.520 (10), F.A.C."/>
    <n v="0.59"/>
    <n v="0.64"/>
    <s v="US Air Force"/>
    <n v="0.56066247623881005"/>
    <n v="3815.81350943601"/>
    <n v="7.6620538359685604"/>
    <n v="1.04936927582905"/>
    <n v="4.2958260767492096"/>
    <n v="0.58834197667524002"/>
    <n v="2139.3834510658999"/>
    <n v="1710"/>
    <s v="Educational Facilities"/>
    <n v="1710"/>
    <s v="US Air Force                                  Brevard County"/>
    <s v="US Air Force"/>
    <m/>
    <m/>
    <m/>
    <n v="0"/>
    <n v="1"/>
    <n v="4.2958260767492096"/>
    <n v="0.58834197667524002"/>
    <n v="2139.3834510658999"/>
    <m/>
    <n v="-1"/>
    <n v="-1"/>
    <n v="-1"/>
    <n v="-1"/>
    <n v="0"/>
    <m/>
    <m/>
    <s v="Banana River B"/>
    <n v="-1"/>
    <m/>
    <m/>
    <n v="652"/>
    <x v="9"/>
    <m/>
    <x v="0"/>
    <m/>
    <n v="189.34659214732201"/>
    <n v="1.7351041777"/>
  </r>
  <r>
    <n v="820000"/>
    <n v="1400000"/>
    <n v="1400000"/>
    <x v="0"/>
    <x v="1"/>
    <s v="BR3-5, BR-7"/>
    <s v="62-304.520 (10), F.A.C."/>
    <n v="0.59"/>
    <n v="0.64"/>
    <s v="US Air Force"/>
    <n v="0.43255227090914999"/>
    <n v="3807.4139635153401"/>
    <n v="7.6245515291324599"/>
    <n v="1.0409203543404399"/>
    <n v="3.2980170785900902"/>
    <n v="0.45025246310550998"/>
    <n v="1646.9055562097701"/>
    <n v="1730"/>
    <s v="Military"/>
    <n v="1730"/>
    <s v="US Air Force                                  Brevard County"/>
    <s v="US Air Force"/>
    <m/>
    <m/>
    <m/>
    <n v="0"/>
    <n v="1"/>
    <n v="3.2980170785900902"/>
    <n v="0.45025246310550998"/>
    <n v="2352.0811993818102"/>
    <m/>
    <n v="-1"/>
    <n v="-1"/>
    <n v="-1"/>
    <n v="-1"/>
    <n v="0"/>
    <m/>
    <m/>
    <s v="Banana River B"/>
    <n v="-1"/>
    <m/>
    <m/>
    <n v="670"/>
    <x v="9"/>
    <m/>
    <x v="0"/>
    <m/>
    <n v="174.58476298078901"/>
    <n v="1.9076084341999999"/>
  </r>
  <r>
    <n v="820000"/>
    <n v="1400000"/>
    <n v="1400000"/>
    <x v="0"/>
    <x v="1"/>
    <s v="BR3-5, BR-7"/>
    <s v="62-304.520 (10), F.A.C."/>
    <n v="0.59"/>
    <n v="0.64"/>
    <s v="US Air Force"/>
    <n v="0.16251497537182999"/>
    <n v="3817.4831023592701"/>
    <n v="7.7748875862511602"/>
    <n v="1.10736749319967"/>
    <n v="1.26353566459835"/>
    <n v="0.17996380088491001"/>
    <n v="620.39817236229499"/>
    <n v="1730"/>
    <s v="Military"/>
    <n v="1730"/>
    <s v="US Air Force                                  Brevard County"/>
    <s v="US Air Force"/>
    <m/>
    <m/>
    <m/>
    <n v="0"/>
    <n v="1"/>
    <n v="1.26353566459835"/>
    <n v="0.17996380088491001"/>
    <n v="699.78887823345303"/>
    <m/>
    <n v="-1"/>
    <n v="-1"/>
    <n v="-1"/>
    <n v="-1"/>
    <n v="0"/>
    <m/>
    <m/>
    <s v="Banana River B"/>
    <n v="-1"/>
    <m/>
    <m/>
    <n v="661"/>
    <x v="9"/>
    <m/>
    <x v="0"/>
    <m/>
    <n v="126.32170314310299"/>
    <n v="0.56754977959999997"/>
  </r>
  <r>
    <n v="820000"/>
    <n v="1400000"/>
    <n v="1400000"/>
    <x v="0"/>
    <x v="1"/>
    <s v="BR3-5, BR-7"/>
    <s v="62-304.520 (10), F.A.C."/>
    <n v="0.59"/>
    <n v="0.64"/>
    <s v="US Air Force"/>
    <n v="7.3893846133300002E-3"/>
    <n v="3492.5928721661599"/>
    <n v="7.1238452659171099"/>
    <n v="0.96165995414881"/>
    <n v="5.2640832595729999E-2"/>
    <n v="7.1060752684400002E-3"/>
    <n v="25.8081120302211"/>
    <n v="1730"/>
    <s v="Military"/>
    <n v="1730"/>
    <s v="US Air Force                                  Brevard County"/>
    <s v="US Air Force"/>
    <m/>
    <m/>
    <m/>
    <n v="0"/>
    <n v="1"/>
    <n v="5.2640832595729999E-2"/>
    <n v="7.1060752684400002E-3"/>
    <n v="410.75652189103897"/>
    <m/>
    <n v="-1"/>
    <n v="-1"/>
    <n v="-1"/>
    <n v="-1"/>
    <n v="0"/>
    <m/>
    <m/>
    <s v="Banana River B"/>
    <n v="-1"/>
    <m/>
    <m/>
    <n v="670"/>
    <x v="9"/>
    <m/>
    <x v="0"/>
    <m/>
    <n v="38.098930127667302"/>
    <n v="0.3331358653"/>
  </r>
  <r>
    <n v="820000"/>
    <n v="1400000"/>
    <n v="1400000"/>
    <x v="0"/>
    <x v="1"/>
    <s v="BR3-5, BR-7"/>
    <s v="62-304.520 (10), F.A.C."/>
    <n v="0.59"/>
    <n v="0.64"/>
    <s v="US Air Force"/>
    <n v="0.14879548123495001"/>
    <n v="3834.8462024800101"/>
    <n v="7.9164940623702797"/>
    <n v="1.10440196015792"/>
    <n v="1.1779385437040499"/>
    <n v="0.16433002113851999"/>
    <n v="570.60778616005302"/>
    <n v="1710"/>
    <s v="Educational Facilities"/>
    <n v="1710"/>
    <s v="US Air Force                                  Brevard County"/>
    <s v="US Air Force"/>
    <m/>
    <m/>
    <m/>
    <n v="0"/>
    <n v="1"/>
    <n v="1.1779385437040499"/>
    <n v="0.16433002113851999"/>
    <n v="599.35610663938598"/>
    <m/>
    <n v="-1"/>
    <n v="-1"/>
    <n v="-1"/>
    <n v="-1"/>
    <n v="0"/>
    <m/>
    <m/>
    <s v="Banana River B"/>
    <n v="-1"/>
    <m/>
    <m/>
    <n v="652"/>
    <x v="9"/>
    <m/>
    <x v="0"/>
    <m/>
    <n v="106.638497502718"/>
    <n v="0.48609578799999997"/>
  </r>
  <r>
    <n v="820000"/>
    <n v="1400000"/>
    <n v="1400000"/>
    <x v="0"/>
    <x v="1"/>
    <s v="BR3-5, BR-7"/>
    <s v="62-304.520 (10), F.A.C."/>
    <n v="0.59"/>
    <n v="0.64"/>
    <s v="US Air Force"/>
    <n v="0.61776345371394004"/>
    <n v="3803.5675558646899"/>
    <n v="7.6071497091479996"/>
    <n v="1.0389998397924201"/>
    <n v="4.6994190772422604"/>
    <n v="0.64185612943838999"/>
    <n v="2349.7050297452602"/>
    <n v="1730"/>
    <s v="Military"/>
    <n v="1730"/>
    <s v="US Air Force                                  Brevard County"/>
    <s v="US Air Force"/>
    <m/>
    <m/>
    <m/>
    <n v="0"/>
    <n v="1"/>
    <n v="4.6994190772422604"/>
    <n v="0.64185612943838999"/>
    <n v="2349.7050297452602"/>
    <m/>
    <n v="-1"/>
    <n v="-1"/>
    <n v="-1"/>
    <n v="-1"/>
    <n v="0"/>
    <m/>
    <m/>
    <s v="Banana River B"/>
    <n v="-1"/>
    <m/>
    <m/>
    <n v="666"/>
    <x v="9"/>
    <m/>
    <x v="0"/>
    <m/>
    <n v="200.00000000745001"/>
    <n v="1.9056812892999999"/>
  </r>
  <r>
    <n v="820000"/>
    <n v="1400000"/>
    <n v="1400000"/>
    <x v="0"/>
    <x v="1"/>
    <s v="BR3-5, BR-7"/>
    <s v="62-304.520 (10), F.A.C."/>
    <n v="0.59"/>
    <n v="0.64"/>
    <s v="US Air Force"/>
    <n v="9.0310463235300006E-3"/>
    <n v="3333.1688407028601"/>
    <n v="6.7846829745982102"/>
    <n v="0.91562119278901999"/>
    <n v="6.1272786234060003E-2"/>
    <n v="8.2690174068800002E-3"/>
    <n v="30.102002204537701"/>
    <n v="1730"/>
    <s v="Military"/>
    <n v="1730"/>
    <s v="US Air Force                                  Brevard County"/>
    <s v="US Air Force"/>
    <m/>
    <m/>
    <m/>
    <n v="0"/>
    <n v="1"/>
    <n v="6.1272786234060003E-2"/>
    <n v="8.2690174068800002E-3"/>
    <n v="261.15357432919001"/>
    <m/>
    <n v="-1"/>
    <n v="-1"/>
    <n v="-1"/>
    <n v="-1"/>
    <n v="0"/>
    <m/>
    <m/>
    <s v="Banana River B"/>
    <n v="-1"/>
    <m/>
    <m/>
    <n v="666"/>
    <x v="9"/>
    <m/>
    <x v="0"/>
    <m/>
    <n v="31.017756862580601"/>
    <n v="0.2118033855"/>
  </r>
  <r>
    <n v="820000"/>
    <n v="1400000"/>
    <n v="1400000"/>
    <x v="0"/>
    <x v="1"/>
    <s v="BR3-5, BR-7"/>
    <s v="62-304.520 (10), F.A.C."/>
    <n v="0.59"/>
    <n v="0.64"/>
    <s v="US Air Force"/>
    <n v="2.543224332486E-2"/>
    <n v="3515.9481143928701"/>
    <n v="7.29613825783201"/>
    <n v="0.98103189485382003"/>
    <n v="0.18555716350505999"/>
    <n v="2.4949841859369999E-2"/>
    <n v="89.418447962850394"/>
    <n v="1730"/>
    <s v="Military"/>
    <n v="1730"/>
    <s v="US Air Force                                  Brevard County"/>
    <s v="US Air Force"/>
    <m/>
    <m/>
    <m/>
    <n v="0"/>
    <n v="1"/>
    <n v="0.18555716350505999"/>
    <n v="2.4949841859369999E-2"/>
    <n v="1293.03377152082"/>
    <m/>
    <n v="-1"/>
    <n v="-1"/>
    <n v="-1"/>
    <n v="-1"/>
    <n v="0"/>
    <m/>
    <m/>
    <s v="Banana River B"/>
    <n v="-1"/>
    <m/>
    <m/>
    <n v="662"/>
    <x v="9"/>
    <m/>
    <x v="0"/>
    <m/>
    <n v="104.142963873128"/>
    <n v="1.0486891902"/>
  </r>
  <r>
    <n v="820000"/>
    <n v="1400000"/>
    <n v="1400000"/>
    <x v="0"/>
    <x v="1"/>
    <s v="BR3-5, BR-7"/>
    <s v="62-304.520 (10), F.A.C."/>
    <n v="0.59"/>
    <n v="0.64"/>
    <s v="US Air Force"/>
    <n v="0.61776345334572003"/>
    <n v="3809.4152139446301"/>
    <n v="7.6187063415541401"/>
    <n v="1.04058478625295"/>
    <n v="4.7065583395854604"/>
    <n v="0.64283525105465"/>
    <n v="2353.3174977941699"/>
    <n v="1730"/>
    <s v="Military"/>
    <n v="1730"/>
    <s v="US Air Force                                  Brevard County"/>
    <s v="US Air Force"/>
    <m/>
    <m/>
    <m/>
    <n v="0"/>
    <n v="1"/>
    <n v="4.7065583395854604"/>
    <n v="0.64283525105465"/>
    <n v="2353.3174977941699"/>
    <m/>
    <n v="-1"/>
    <n v="-1"/>
    <n v="-1"/>
    <n v="-1"/>
    <n v="0"/>
    <m/>
    <m/>
    <s v="Banana River B"/>
    <n v="-1"/>
    <m/>
    <m/>
    <n v="660"/>
    <x v="9"/>
    <m/>
    <x v="0"/>
    <m/>
    <n v="199.999999947845"/>
    <n v="1.9086111093"/>
  </r>
  <r>
    <n v="820000"/>
    <n v="1400000"/>
    <n v="1400000"/>
    <x v="0"/>
    <x v="1"/>
    <s v="BR3-5, BR-7"/>
    <s v="62-304.520 (10), F.A.C."/>
    <n v="0.59"/>
    <n v="0.64"/>
    <s v="US Air Force"/>
    <n v="0.617763453829"/>
    <n v="3815.8939032118101"/>
    <n v="7.6315875703120701"/>
    <n v="1.0423477101655101"/>
    <n v="4.7145158956345101"/>
    <n v="0.64392432152260004"/>
    <n v="2357.3197970931801"/>
    <n v="1710"/>
    <s v="Educational Facilities"/>
    <n v="1710"/>
    <s v="US Air Force                                  Brevard County"/>
    <s v="US Air Force"/>
    <m/>
    <m/>
    <m/>
    <n v="0"/>
    <n v="1"/>
    <n v="4.7145158956345101"/>
    <n v="0.64392432152260004"/>
    <n v="2357.3197970931801"/>
    <m/>
    <n v="-1"/>
    <n v="-1"/>
    <n v="-1"/>
    <n v="-1"/>
    <n v="0"/>
    <m/>
    <m/>
    <s v="Banana River B"/>
    <n v="-1"/>
    <m/>
    <m/>
    <n v="652"/>
    <x v="9"/>
    <m/>
    <x v="0"/>
    <m/>
    <n v="200.000000026077"/>
    <n v="1.9118570941999999"/>
  </r>
  <r>
    <n v="820000"/>
    <n v="1400000"/>
    <n v="1400000"/>
    <x v="0"/>
    <x v="1"/>
    <s v="BR3-5, BR-7"/>
    <s v="62-304.520 (10), F.A.C."/>
    <n v="0.59"/>
    <n v="0.64"/>
    <s v="US Air Force"/>
    <n v="0.61776345380598996"/>
    <n v="3809.5000014510501"/>
    <n v="7.6079698813011998"/>
    <n v="1.0396308935443801"/>
    <n v="4.6999257503246001"/>
    <n v="0.64224597147939"/>
    <n v="2353.3698781703401"/>
    <n v="1730"/>
    <s v="Military"/>
    <n v="1730"/>
    <s v="US Air Force                                  Brevard County"/>
    <s v="US Air Force"/>
    <m/>
    <m/>
    <m/>
    <n v="0"/>
    <n v="1"/>
    <n v="4.6999257503246001"/>
    <n v="0.64224597147939"/>
    <n v="2353.3698781703401"/>
    <m/>
    <n v="-1"/>
    <n v="-1"/>
    <n v="-1"/>
    <n v="-1"/>
    <n v="0"/>
    <m/>
    <m/>
    <s v="Banana River B"/>
    <n v="-1"/>
    <m/>
    <m/>
    <n v="660"/>
    <x v="9"/>
    <m/>
    <x v="0"/>
    <m/>
    <n v="200.000000022351"/>
    <n v="1.9086535914"/>
  </r>
  <r>
    <n v="820000"/>
    <n v="1400000"/>
    <n v="1400000"/>
    <x v="0"/>
    <x v="1"/>
    <s v="BR3-5, BR-7"/>
    <s v="62-304.520 (10), F.A.C."/>
    <n v="0.59"/>
    <n v="0.64"/>
    <s v="US Air Force"/>
    <n v="0.32154866988379999"/>
    <n v="3826.7901107642301"/>
    <n v="7.8119497028174099"/>
    <n v="1.0818338019342"/>
    <n v="2.51192203614012"/>
    <n v="0.34786222004728001"/>
    <n v="1230.4992700407299"/>
    <n v="1710"/>
    <s v="Educational Facilities"/>
    <n v="1710"/>
    <s v="US Air Force                                  Brevard County"/>
    <s v="US Air Force"/>
    <m/>
    <m/>
    <m/>
    <n v="0"/>
    <n v="1"/>
    <n v="2.51192203614012"/>
    <n v="0.34786222004728001"/>
    <n v="1230.4992700407299"/>
    <m/>
    <n v="-1"/>
    <n v="-1"/>
    <n v="-1"/>
    <n v="-1"/>
    <n v="0"/>
    <m/>
    <m/>
    <s v="Banana River B"/>
    <n v="-1"/>
    <m/>
    <m/>
    <n v="652"/>
    <x v="9"/>
    <m/>
    <x v="0"/>
    <m/>
    <n v="154.38886962313799"/>
    <n v="0.99797183300000003"/>
  </r>
  <r>
    <n v="820000"/>
    <n v="1400000"/>
    <n v="1400000"/>
    <x v="0"/>
    <x v="1"/>
    <s v="BR3-5, BR-7"/>
    <s v="62-304.520 (10), F.A.C."/>
    <n v="0.59"/>
    <n v="0.64"/>
    <s v="US Air Force"/>
    <n v="0.57563002129395002"/>
    <n v="3767.6455765680898"/>
    <n v="7.5259281824866502"/>
    <n v="1.0280950089677401"/>
    <n v="4.3321501999415304"/>
    <n v="0.59180235190429997"/>
    <n v="2168.7699034679499"/>
    <n v="1730"/>
    <s v="Military"/>
    <n v="1730"/>
    <s v="US Air Force                                  Brevard County"/>
    <s v="US Air Force"/>
    <m/>
    <m/>
    <m/>
    <n v="0"/>
    <n v="1"/>
    <n v="4.3321501999415304"/>
    <n v="0.59180235190429997"/>
    <n v="2168.7699034679499"/>
    <m/>
    <n v="-1"/>
    <n v="-1"/>
    <n v="-1"/>
    <n v="-1"/>
    <n v="0"/>
    <m/>
    <m/>
    <s v="Banana River B"/>
    <n v="-1"/>
    <m/>
    <m/>
    <n v="658"/>
    <x v="9"/>
    <m/>
    <x v="0"/>
    <m/>
    <n v="192.28824336543499"/>
    <n v="1.7589374724"/>
  </r>
  <r>
    <n v="820000"/>
    <n v="1400000"/>
    <n v="1400000"/>
    <x v="0"/>
    <x v="1"/>
    <s v="BR3-5, BR-7"/>
    <s v="62-304.520 (10), F.A.C."/>
    <n v="0.59"/>
    <n v="0.64"/>
    <s v="US Air Force"/>
    <n v="0.24848949499174"/>
    <n v="3587.5340619353201"/>
    <n v="7.2802371345605801"/>
    <n v="0.98674767898173998"/>
    <n v="1.8090624489871101"/>
    <n v="0.24519643243445"/>
    <n v="891.46452731599504"/>
    <n v="1730"/>
    <s v="Military"/>
    <n v="1730"/>
    <s v="US Air Force                                  Brevard County"/>
    <s v="US Air Force"/>
    <m/>
    <m/>
    <m/>
    <n v="0"/>
    <n v="1"/>
    <n v="1.8090624489871101"/>
    <n v="0.24519643243445"/>
    <n v="1441.19972647093"/>
    <m/>
    <n v="-1"/>
    <n v="-1"/>
    <n v="-1"/>
    <n v="-1"/>
    <n v="0"/>
    <m/>
    <m/>
    <s v="Banana River B"/>
    <n v="-1"/>
    <m/>
    <m/>
    <n v="666"/>
    <x v="9"/>
    <m/>
    <x v="0"/>
    <m/>
    <n v="147.30446251861801"/>
    <n v="1.1688562257999999"/>
  </r>
  <r>
    <n v="820000"/>
    <n v="1400000"/>
    <n v="1400000"/>
    <x v="0"/>
    <x v="1"/>
    <s v="BR3-5, BR-7"/>
    <s v="62-304.520 (10), F.A.C."/>
    <n v="0.59"/>
    <n v="0.64"/>
    <s v="US Air Force"/>
    <n v="6.8983863400999997E-3"/>
    <n v="3804.73177397775"/>
    <n v="8.0379360528452395"/>
    <n v="1.07770269620557"/>
    <n v="5.5448788269600001E-2"/>
    <n v="7.4344095581999996E-3"/>
    <n v="26.246509697383001"/>
    <n v="1730"/>
    <s v="Military"/>
    <n v="1730"/>
    <s v="US Air Force                                  Brevard County"/>
    <s v="US Air Force"/>
    <m/>
    <m/>
    <m/>
    <n v="0"/>
    <n v="1"/>
    <n v="5.5448788269600001E-2"/>
    <n v="7.4344095581999996E-3"/>
    <n v="2350.42424070986"/>
    <m/>
    <n v="-1"/>
    <n v="-1"/>
    <n v="-1"/>
    <n v="-1"/>
    <n v="0"/>
    <m/>
    <m/>
    <s v="Banana River B"/>
    <n v="-1"/>
    <m/>
    <m/>
    <n v="656"/>
    <x v="9"/>
    <m/>
    <x v="0"/>
    <m/>
    <n v="80.527987987213905"/>
    <n v="1.906264591"/>
  </r>
  <r>
    <n v="820000"/>
    <n v="1400000"/>
    <n v="1400000"/>
    <x v="0"/>
    <x v="1"/>
    <s v="BR3-5, BR-7"/>
    <s v="62-304.520 (10), F.A.C."/>
    <n v="0.59"/>
    <n v="0.64"/>
    <s v="US Air Force"/>
    <n v="6.5163387958500005E-2"/>
    <n v="3804.73177397775"/>
    <n v="8.0379360528452395"/>
    <n v="1.07770269620557"/>
    <n v="0.52377914539718995"/>
    <n v="7.022675889676E-2"/>
    <n v="247.92921266575499"/>
    <n v="1730"/>
    <s v="Military"/>
    <n v="1730"/>
    <s v="US Air Force                                  Brevard County"/>
    <s v="US Air Force"/>
    <m/>
    <m/>
    <m/>
    <n v="0"/>
    <n v="1"/>
    <n v="0.52377914539718995"/>
    <n v="7.022675889676E-2"/>
    <n v="2350.42424070986"/>
    <m/>
    <n v="-1"/>
    <n v="-1"/>
    <n v="-1"/>
    <n v="-1"/>
    <n v="0"/>
    <m/>
    <m/>
    <s v="Banana River B"/>
    <n v="-1"/>
    <m/>
    <m/>
    <n v="657"/>
    <x v="9"/>
    <m/>
    <x v="0"/>
    <m/>
    <n v="76.995963473667899"/>
    <n v="1.906264591"/>
  </r>
  <r>
    <n v="820000"/>
    <n v="1400000"/>
    <n v="1400000"/>
    <x v="0"/>
    <x v="1"/>
    <s v="BR3-5, BR-7"/>
    <s v="62-304.520 (10), F.A.C."/>
    <n v="0.59"/>
    <n v="0.64"/>
    <s v="US Air Force"/>
    <n v="0.20036983362249999"/>
    <n v="3605.2726633683301"/>
    <n v="7.3911249138105202"/>
    <n v="0.99877034021058997"/>
    <n v="1.48095846926335"/>
    <n v="0.20012344689507999"/>
    <n v="722.38788372287502"/>
    <n v="1730"/>
    <s v="Military"/>
    <n v="1730"/>
    <s v="US Air Force                                  Brevard County"/>
    <s v="US Air Force"/>
    <m/>
    <m/>
    <m/>
    <n v="0"/>
    <n v="1"/>
    <n v="1.48095846926335"/>
    <n v="0.20012344689507999"/>
    <n v="1570.36660285841"/>
    <m/>
    <n v="-1"/>
    <n v="-1"/>
    <n v="-1"/>
    <n v="-1"/>
    <n v="0"/>
    <m/>
    <m/>
    <s v="Banana River B"/>
    <n v="-1"/>
    <m/>
    <m/>
    <n v="662"/>
    <x v="9"/>
    <m/>
    <x v="0"/>
    <m/>
    <n v="145.81925284667199"/>
    <n v="1.2736144386999999"/>
  </r>
  <r>
    <n v="820000"/>
    <n v="1400000"/>
    <n v="1400000"/>
    <x v="0"/>
    <x v="1"/>
    <s v="BR3-5, BR-7"/>
    <s v="62-304.520 (10), F.A.C."/>
    <n v="0.59"/>
    <n v="0.64"/>
    <s v="US Air Force"/>
    <n v="6.007480917711E-2"/>
    <n v="3794.6351901828698"/>
    <n v="8.0299863920754806"/>
    <n v="1.07604154633543"/>
    <n v="0.48239990019877999"/>
    <n v="6.4642990562749997E-2"/>
    <n v="227.96198494701201"/>
    <n v="1730"/>
    <s v="Military"/>
    <n v="1730"/>
    <s v="US Air Force                                  Brevard County"/>
    <s v="US Air Force"/>
    <m/>
    <m/>
    <m/>
    <n v="0"/>
    <n v="1"/>
    <n v="0.48239990019877999"/>
    <n v="6.4642990562749997E-2"/>
    <n v="641.11661474933101"/>
    <m/>
    <n v="-1"/>
    <n v="-1"/>
    <n v="-1"/>
    <n v="-1"/>
    <n v="0"/>
    <m/>
    <m/>
    <s v="Banana River B"/>
    <n v="-1"/>
    <m/>
    <m/>
    <n v="660"/>
    <x v="9"/>
    <m/>
    <x v="0"/>
    <m/>
    <n v="109.730202262959"/>
    <n v="0.51996481329999999"/>
  </r>
  <r>
    <n v="820000"/>
    <n v="1400000"/>
    <n v="1400000"/>
    <x v="0"/>
    <x v="1"/>
    <s v="BR3-5, BR-7"/>
    <s v="62-304.520 (10), F.A.C."/>
    <n v="0.59"/>
    <n v="0.64"/>
    <s v="US Air Force"/>
    <n v="0.39567775696795998"/>
    <n v="3571.5495701899299"/>
    <n v="7.0970407730233198"/>
    <n v="0.97081028733007002"/>
    <n v="2.8081411741800699"/>
    <n v="0.38412803693219"/>
    <n v="1413.1827228326499"/>
    <n v="1730"/>
    <s v="Military"/>
    <n v="1730"/>
    <s v="US Air Force                                  Brevard County"/>
    <s v="US Air Force"/>
    <m/>
    <m/>
    <m/>
    <n v="0"/>
    <n v="1"/>
    <n v="2.8081411741800699"/>
    <n v="0.38412803693219"/>
    <n v="1413.1827228326499"/>
    <m/>
    <n v="-1"/>
    <n v="-1"/>
    <n v="-1"/>
    <n v="-1"/>
    <n v="0"/>
    <m/>
    <m/>
    <s v="Banana River B"/>
    <n v="-1"/>
    <m/>
    <m/>
    <n v="666"/>
    <x v="9"/>
    <m/>
    <x v="0"/>
    <m/>
    <n v="164.05096438766299"/>
    <n v="1.1461335952"/>
  </r>
  <r>
    <n v="820000"/>
    <n v="1400000"/>
    <n v="1400000"/>
    <x v="0"/>
    <x v="1"/>
    <s v="BR3-5, BR-7"/>
    <s v="62-304.520 (10), F.A.C."/>
    <n v="0.59"/>
    <n v="0.64"/>
    <s v="US Air Force"/>
    <n v="0.17125437753393"/>
    <n v="3521.0626463500098"/>
    <n v="7.0829200185338799"/>
    <n v="0.96123429821310002"/>
    <n v="1.2129810588966301"/>
    <n v="0.16461558140474999"/>
    <n v="602.99739175864397"/>
    <n v="1730"/>
    <s v="Military"/>
    <n v="1730"/>
    <s v="US Air Force                                  Brevard County"/>
    <s v="US Air Force"/>
    <m/>
    <m/>
    <m/>
    <n v="0"/>
    <n v="1"/>
    <n v="1.2129810588966301"/>
    <n v="0.16461558140474999"/>
    <n v="954.95597017041098"/>
    <m/>
    <n v="-1"/>
    <n v="-1"/>
    <n v="-1"/>
    <n v="-1"/>
    <n v="0"/>
    <m/>
    <m/>
    <s v="Banana River B"/>
    <n v="-1"/>
    <m/>
    <m/>
    <n v="670"/>
    <x v="9"/>
    <m/>
    <x v="0"/>
    <m/>
    <n v="115.747991827013"/>
    <n v="0.77449794819999995"/>
  </r>
  <r>
    <n v="820000"/>
    <n v="1400000"/>
    <n v="1400000"/>
    <x v="0"/>
    <x v="1"/>
    <s v="BR3-5, BR-7"/>
    <s v="62-304.520 (10), F.A.C."/>
    <n v="0.59"/>
    <n v="0.64"/>
    <s v="US Air Force"/>
    <n v="0.12243360201586"/>
    <n v="3823.9020150879301"/>
    <n v="8.1744568722196291"/>
    <n v="1.09855301533589"/>
    <n v="1.0008281993891499"/>
    <n v="0.13449980267295"/>
    <n v="468.17409746291997"/>
    <n v="1730"/>
    <s v="Military"/>
    <n v="1730"/>
    <s v="US Air Force                                  Brevard County"/>
    <s v="US Air Force"/>
    <m/>
    <m/>
    <m/>
    <n v="0"/>
    <n v="1"/>
    <n v="1.0008281993891499"/>
    <n v="0.13449980267295"/>
    <n v="468.17409746291997"/>
    <m/>
    <n v="-1"/>
    <n v="-1"/>
    <n v="-1"/>
    <n v="-1"/>
    <n v="0"/>
    <m/>
    <m/>
    <s v="Banana River B"/>
    <n v="-1"/>
    <m/>
    <m/>
    <n v="660"/>
    <x v="9"/>
    <m/>
    <x v="0"/>
    <m/>
    <n v="121.563391420114"/>
    <n v="0.3797032421"/>
  </r>
  <r>
    <n v="820000"/>
    <n v="1400000"/>
    <n v="1400000"/>
    <x v="0"/>
    <x v="1"/>
    <s v="BR3-5, BR-7"/>
    <s v="62-304.520 (10), F.A.C."/>
    <n v="0.59"/>
    <n v="0.64"/>
    <s v="US Air Force"/>
    <n v="0.61776345362188001"/>
    <n v="3810.6443659098099"/>
    <n v="7.6102304827177498"/>
    <n v="1.0399409730631699"/>
    <n v="4.7013222658622702"/>
    <n v="0.64243752708240998"/>
    <n v="2354.0768240092302"/>
    <n v="1730"/>
    <s v="Military"/>
    <n v="1730"/>
    <s v="US Air Force                                  Brevard County"/>
    <s v="US Air Force"/>
    <m/>
    <m/>
    <m/>
    <n v="0"/>
    <n v="1"/>
    <n v="4.7013222658622702"/>
    <n v="0.64243752708240998"/>
    <n v="2354.0768240092302"/>
    <m/>
    <n v="-1"/>
    <n v="-1"/>
    <n v="-1"/>
    <n v="-1"/>
    <n v="0"/>
    <m/>
    <m/>
    <s v="Banana River B"/>
    <n v="-1"/>
    <m/>
    <m/>
    <n v="660"/>
    <x v="9"/>
    <m/>
    <x v="0"/>
    <m/>
    <n v="199.99999999254899"/>
    <n v="1.9092269457"/>
  </r>
  <r>
    <n v="820000"/>
    <n v="1400000"/>
    <n v="1400000"/>
    <x v="0"/>
    <x v="1"/>
    <s v="BR3-5, BR-7"/>
    <s v="62-304.520 (10), F.A.C."/>
    <n v="0.59"/>
    <n v="0.64"/>
    <s v="US Air Force"/>
    <n v="0.39943058059554998"/>
    <n v="3575.4821876891901"/>
    <n v="7.1056843017055096"/>
    <n v="0.97196580443321001"/>
    <n v="2.83822760615895"/>
    <n v="0.38823286558378001"/>
    <n v="1428.1569261377599"/>
    <n v="1730"/>
    <s v="Military"/>
    <n v="1730"/>
    <s v="US Air Force                                  Brevard County"/>
    <s v="US Air Force"/>
    <m/>
    <m/>
    <m/>
    <n v="0"/>
    <n v="1"/>
    <n v="2.83822760615895"/>
    <n v="0.38823286558378001"/>
    <n v="1428.1569261377599"/>
    <m/>
    <n v="-1"/>
    <n v="-1"/>
    <n v="-1"/>
    <n v="-1"/>
    <n v="0"/>
    <m/>
    <m/>
    <s v="Banana River B"/>
    <n v="-1"/>
    <m/>
    <m/>
    <n v="666"/>
    <x v="9"/>
    <m/>
    <x v="0"/>
    <m/>
    <n v="164.658447058153"/>
    <n v="1.1582781233999999"/>
  </r>
  <r>
    <n v="820000"/>
    <n v="1400000"/>
    <n v="1400000"/>
    <x v="0"/>
    <x v="1"/>
    <s v="BR3-5, BR-7"/>
    <s v="62-304.520 (10), F.A.C."/>
    <n v="0.59"/>
    <n v="0.64"/>
    <s v="US Air Force"/>
    <n v="0.41061039976549002"/>
    <n v="3821.0235940170501"/>
    <n v="7.7316703056398604"/>
    <n v="1.0644260986362799"/>
    <n v="3.17470423505377"/>
    <n v="0.43706442588186001"/>
    <n v="1568.9520254527199"/>
    <n v="1710"/>
    <s v="Educational Facilities"/>
    <n v="1710"/>
    <s v="US Air Force                                  Brevard County"/>
    <s v="US Air Force"/>
    <m/>
    <m/>
    <m/>
    <n v="0"/>
    <n v="1"/>
    <n v="3.17470423505377"/>
    <n v="0.43706442588186001"/>
    <n v="1719.5873217411399"/>
    <m/>
    <n v="-1"/>
    <n v="-1"/>
    <n v="-1"/>
    <n v="-1"/>
    <n v="0"/>
    <m/>
    <m/>
    <s v="Banana River B"/>
    <n v="-1"/>
    <m/>
    <m/>
    <n v="652"/>
    <x v="9"/>
    <m/>
    <x v="0"/>
    <m/>
    <n v="161.45627337271199"/>
    <n v="1.3946369194999999"/>
  </r>
  <r>
    <n v="820000"/>
    <n v="1400000"/>
    <n v="1400000"/>
    <x v="0"/>
    <x v="1"/>
    <s v="BR3-5, BR-7"/>
    <s v="62-304.520 (10), F.A.C."/>
    <n v="0.59"/>
    <n v="0.64"/>
    <s v="US Air Force"/>
    <n v="4.485286904639E-2"/>
    <n v="3794.0311239729099"/>
    <n v="8.0789481803188306"/>
    <n v="1.0803711770928"/>
    <n v="0.36236400476448"/>
    <n v="4.8457746927640002E-2"/>
    <n v="170.17318116151901"/>
    <n v="1730"/>
    <s v="Military"/>
    <n v="1730"/>
    <s v="US Air Force                                  Brevard County"/>
    <s v="US Air Force"/>
    <m/>
    <m/>
    <m/>
    <n v="0"/>
    <n v="1"/>
    <n v="0.36236400476448"/>
    <n v="4.8457746927640002E-2"/>
    <n v="584.22098225965703"/>
    <m/>
    <n v="-1"/>
    <n v="-1"/>
    <n v="-1"/>
    <n v="-1"/>
    <n v="0"/>
    <m/>
    <m/>
    <s v="Banana River B"/>
    <n v="-1"/>
    <m/>
    <m/>
    <n v="660"/>
    <x v="9"/>
    <m/>
    <x v="0"/>
    <m/>
    <n v="95.606255320121605"/>
    <n v="0.47382074800000001"/>
  </r>
  <r>
    <n v="820000"/>
    <n v="1400000"/>
    <n v="1400000"/>
    <x v="0"/>
    <x v="1"/>
    <s v="BR3-5, BR-7"/>
    <s v="62-304.520 (10), F.A.C."/>
    <n v="0.59"/>
    <n v="0.64"/>
    <s v="US Air Force"/>
    <n v="7.4437850267960001E-2"/>
    <n v="3744.45277752739"/>
    <n v="7.88760664681954"/>
    <n v="1.0585235081316999"/>
    <n v="0.58713648254857997"/>
    <n v="7.8794214403429999E-2"/>
    <n v="278.72901518906099"/>
    <n v="1730"/>
    <s v="Military"/>
    <n v="1730"/>
    <s v="US Air Force                                  Brevard County"/>
    <s v="US Air Force"/>
    <m/>
    <m/>
    <m/>
    <n v="0"/>
    <n v="1"/>
    <n v="0.58713648254857997"/>
    <n v="7.8794214403429999E-2"/>
    <n v="970.66004043259704"/>
    <m/>
    <n v="-1"/>
    <n v="-1"/>
    <n v="-1"/>
    <n v="-1"/>
    <n v="0"/>
    <m/>
    <m/>
    <s v="Banana River B"/>
    <n v="-1"/>
    <m/>
    <m/>
    <n v="658"/>
    <x v="9"/>
    <m/>
    <x v="0"/>
    <m/>
    <n v="72.529888194341197"/>
    <n v="0.78723442050000003"/>
  </r>
  <r>
    <n v="820000"/>
    <n v="1400000"/>
    <n v="1400000"/>
    <x v="0"/>
    <x v="1"/>
    <s v="BR3-5, BR-7"/>
    <s v="62-304.520 (10), F.A.C."/>
    <n v="0.59"/>
    <n v="0.64"/>
    <s v="US Air Force"/>
    <n v="0.131248146067"/>
    <n v="3809.22860451821"/>
    <n v="8.0362212815101497"/>
    <n v="1.07797171866496"/>
    <n v="1.0547391445823699"/>
    <n v="0.14148178958742999"/>
    <n v="499.95419228840098"/>
    <n v="1710"/>
    <s v="Educational Facilities"/>
    <n v="1710"/>
    <s v="US Air Force                                  Brevard County"/>
    <s v="US Air Force"/>
    <m/>
    <m/>
    <m/>
    <n v="0"/>
    <n v="1"/>
    <n v="1.0547391445823699"/>
    <n v="0.14148178958742999"/>
    <n v="2353.2022182747901"/>
    <m/>
    <n v="-1"/>
    <n v="-1"/>
    <n v="-1"/>
    <n v="-1"/>
    <n v="0"/>
    <m/>
    <m/>
    <s v="Banana River B"/>
    <n v="-1"/>
    <m/>
    <m/>
    <n v="652"/>
    <x v="9"/>
    <m/>
    <x v="0"/>
    <m/>
    <n v="130.47732785825499"/>
    <n v="1.9085176142"/>
  </r>
  <r>
    <n v="820000"/>
    <n v="1400000"/>
    <n v="1400000"/>
    <x v="0"/>
    <x v="1"/>
    <s v="BR3-5, BR-7"/>
    <s v="62-304.520 (10), F.A.C."/>
    <n v="0.59"/>
    <n v="0.64"/>
    <s v="US Air Force"/>
    <n v="0.61776345378298003"/>
    <n v="3809.84353725748"/>
    <n v="7.6160434415008096"/>
    <n v="1.0403864785002099"/>
    <n v="4.7049133005827599"/>
    <n v="0.64271274422739999"/>
    <n v="2353.5821019489499"/>
    <n v="1730"/>
    <s v="Military"/>
    <n v="1730"/>
    <s v="US Air Force                                  Brevard County"/>
    <s v="US Air Force"/>
    <m/>
    <m/>
    <m/>
    <n v="0"/>
    <n v="1"/>
    <n v="4.7049133005827599"/>
    <n v="0.64271274422739999"/>
    <n v="2353.5821019489499"/>
    <m/>
    <n v="-1"/>
    <n v="-1"/>
    <n v="-1"/>
    <n v="-1"/>
    <n v="0"/>
    <m/>
    <m/>
    <s v="Banana River B"/>
    <n v="-1"/>
    <m/>
    <m/>
    <n v="660"/>
    <x v="9"/>
    <m/>
    <x v="0"/>
    <m/>
    <n v="200.000000018626"/>
    <n v="1.9088257112"/>
  </r>
  <r>
    <n v="820000"/>
    <n v="1400000"/>
    <n v="1400000"/>
    <x v="0"/>
    <x v="1"/>
    <s v="BR3-5, BR-7"/>
    <s v="62-304.520 (10), F.A.C."/>
    <n v="0.59"/>
    <n v="0.64"/>
    <s v="US Air Force"/>
    <n v="0.31138372677075998"/>
    <n v="3810.0833186876198"/>
    <n v="7.6200709875481998"/>
    <n v="1.0407698361378499"/>
    <n v="2.37276610236054"/>
    <n v="0.32407879028719999"/>
    <n v="1186.39794308007"/>
    <n v="1730"/>
    <s v="Military"/>
    <n v="1730"/>
    <s v="US Air Force                                  Brevard County"/>
    <s v="US Air Force"/>
    <m/>
    <m/>
    <m/>
    <n v="0"/>
    <n v="1"/>
    <n v="2.37276610236054"/>
    <n v="0.32407879028719999"/>
    <n v="1186.39794308007"/>
    <m/>
    <n v="-1"/>
    <n v="-1"/>
    <n v="-1"/>
    <n v="-1"/>
    <n v="0"/>
    <m/>
    <m/>
    <s v="Banana River B"/>
    <n v="-1"/>
    <m/>
    <m/>
    <n v="660"/>
    <x v="9"/>
    <m/>
    <x v="0"/>
    <m/>
    <n v="150.420701104203"/>
    <n v="0.9622043334"/>
  </r>
  <r>
    <n v="820000"/>
    <n v="1400000"/>
    <n v="1400000"/>
    <x v="0"/>
    <x v="1"/>
    <s v="BR3-5, BR-7"/>
    <s v="62-304.520 (10), F.A.C."/>
    <n v="0.59"/>
    <n v="0.64"/>
    <s v="US Air Force"/>
    <n v="9.734926299761E-2"/>
    <n v="3802.3012560277998"/>
    <n v="7.9989683410927803"/>
    <n v="1.0847682848101701"/>
    <n v="0.77869367274666001"/>
    <n v="0.10560139304945999"/>
    <n v="370.15122496922299"/>
    <n v="1730"/>
    <s v="Military"/>
    <n v="1730"/>
    <s v="US Air Force                                  Brevard County"/>
    <s v="US Air Force"/>
    <m/>
    <m/>
    <m/>
    <n v="0"/>
    <n v="1"/>
    <n v="0.77869367274666001"/>
    <n v="0.10560139304945999"/>
    <n v="2006.6978931625399"/>
    <m/>
    <n v="-1"/>
    <n v="-1"/>
    <n v="-1"/>
    <n v="-1"/>
    <n v="0"/>
    <m/>
    <m/>
    <s v="Banana River B"/>
    <n v="-1"/>
    <m/>
    <m/>
    <n v="661"/>
    <x v="9"/>
    <m/>
    <x v="0"/>
    <m/>
    <n v="123.112188530654"/>
    <n v="1.6274922086000001"/>
  </r>
  <r>
    <n v="820000"/>
    <n v="1400000"/>
    <n v="1400000"/>
    <x v="0"/>
    <x v="1"/>
    <s v="BR3-5, BR-7"/>
    <s v="62-304.520 (10), F.A.C."/>
    <n v="0.59"/>
    <n v="0.64"/>
    <s v="US Air Force"/>
    <n v="0.61776345371394004"/>
    <n v="3812.8390703095001"/>
    <n v="7.6255559524963799"/>
    <n v="1.0415202313346399"/>
    <n v="4.71078978170305"/>
    <n v="0.64341313522222998"/>
    <n v="2355.4326325298398"/>
    <n v="1710"/>
    <s v="Educational Facilities"/>
    <n v="1710"/>
    <s v="US Air Force                                  Brevard County"/>
    <s v="US Air Force"/>
    <m/>
    <m/>
    <m/>
    <n v="0"/>
    <n v="1"/>
    <n v="4.71078978170305"/>
    <n v="0.64341313522222998"/>
    <n v="2355.4326325298398"/>
    <m/>
    <n v="-1"/>
    <n v="-1"/>
    <n v="-1"/>
    <n v="-1"/>
    <n v="0"/>
    <m/>
    <m/>
    <s v="Banana River B"/>
    <n v="-1"/>
    <m/>
    <m/>
    <n v="652"/>
    <x v="9"/>
    <m/>
    <x v="0"/>
    <m/>
    <n v="200.00000000745001"/>
    <n v="1.9103265470999999"/>
  </r>
  <r>
    <n v="820000"/>
    <n v="1400000"/>
    <n v="1400000"/>
    <x v="0"/>
    <x v="1"/>
    <s v="BR3-5, BR-7"/>
    <s v="62-304.520 (10), F.A.C."/>
    <n v="0.59"/>
    <n v="0.64"/>
    <s v="US Air Force"/>
    <n v="0.32470624881539001"/>
    <n v="3808.2569237950502"/>
    <n v="7.7858833507555802"/>
    <n v="1.05545303255728"/>
    <n v="2.5281249765381002"/>
    <n v="0.34271219500250999"/>
    <n v="1236.56482025075"/>
    <n v="1730"/>
    <s v="Military"/>
    <n v="1730"/>
    <s v="US Air Force                                  Brevard County"/>
    <s v="US Air Force"/>
    <m/>
    <m/>
    <m/>
    <n v="0"/>
    <n v="1"/>
    <n v="2.5281249765381002"/>
    <n v="0.34271219500250999"/>
    <n v="2352.60194899724"/>
    <m/>
    <n v="-1"/>
    <n v="-1"/>
    <n v="-1"/>
    <n v="-1"/>
    <n v="0"/>
    <m/>
    <m/>
    <s v="Banana River B"/>
    <n v="-1"/>
    <m/>
    <m/>
    <n v="660"/>
    <x v="9"/>
    <m/>
    <x v="0"/>
    <m/>
    <n v="152.587394006745"/>
    <n v="1.9080307778000001"/>
  </r>
  <r>
    <n v="820000"/>
    <n v="1400000"/>
    <n v="1400000"/>
    <x v="0"/>
    <x v="1"/>
    <s v="BR3-5, BR-7"/>
    <s v="62-304.520 (10), F.A.C."/>
    <n v="0.59"/>
    <n v="0.64"/>
    <s v="US Air Force"/>
    <n v="8.3956165500650007E-2"/>
    <n v="3808.2569237950502"/>
    <n v="7.7858833507555802"/>
    <n v="1.05545303255728"/>
    <n v="0.65367291116486004"/>
    <n v="8.8611789479549993E-2"/>
    <n v="319.726648563168"/>
    <n v="1730"/>
    <s v="Military"/>
    <n v="1730"/>
    <s v="US Air Force                                  Brevard County"/>
    <s v="US Air Force"/>
    <m/>
    <m/>
    <m/>
    <n v="0"/>
    <n v="1"/>
    <n v="0.65367291116486004"/>
    <n v="8.8611789479549993E-2"/>
    <n v="2352.60194899724"/>
    <m/>
    <n v="-1"/>
    <n v="-1"/>
    <n v="-1"/>
    <n v="-1"/>
    <n v="0"/>
    <m/>
    <m/>
    <s v="Banana River B"/>
    <n v="-1"/>
    <m/>
    <m/>
    <n v="662"/>
    <x v="9"/>
    <m/>
    <x v="0"/>
    <m/>
    <n v="113.60652676621901"/>
    <n v="1.9080307778000001"/>
  </r>
  <r>
    <n v="820000"/>
    <n v="1400000"/>
    <n v="1400000"/>
    <x v="0"/>
    <x v="1"/>
    <s v="BR3-5, BR-7"/>
    <s v="62-304.520 (10), F.A.C."/>
    <n v="0.59"/>
    <n v="0.64"/>
    <s v="US Air Force"/>
    <n v="0.21200022082671999"/>
    <n v="3802.1421189589501"/>
    <n v="7.95225352107198"/>
    <n v="1.06978314494661"/>
    <n v="1.6858795025373501"/>
    <n v="0.22679426296537999"/>
    <n v="806.05496883388605"/>
    <n v="1730"/>
    <s v="Military"/>
    <n v="1730"/>
    <s v="US Air Force                                  Brevard County"/>
    <s v="US Air Force"/>
    <m/>
    <m/>
    <m/>
    <n v="0"/>
    <n v="1"/>
    <n v="1.6858795025373501"/>
    <n v="0.22679426296537999"/>
    <n v="2348.8244470068198"/>
    <m/>
    <n v="-1"/>
    <n v="-1"/>
    <n v="-1"/>
    <n v="-1"/>
    <n v="0"/>
    <m/>
    <m/>
    <s v="Banana River B"/>
    <n v="-1"/>
    <m/>
    <m/>
    <n v="661"/>
    <x v="9"/>
    <m/>
    <x v="0"/>
    <m/>
    <n v="148.98045678518901"/>
    <n v="1.9049671103000001"/>
  </r>
  <r>
    <n v="820000"/>
    <n v="1400000"/>
    <n v="1400000"/>
    <x v="0"/>
    <x v="1"/>
    <s v="BR3-5, BR-7"/>
    <s v="62-304.520 (10), F.A.C."/>
    <n v="0.59"/>
    <n v="0.64"/>
    <s v="US Air Force"/>
    <n v="0.61776345371394004"/>
    <n v="3809.4999808319699"/>
    <n v="7.6079724541868803"/>
    <n v="1.03963112210701"/>
    <n v="4.6999273390590099"/>
    <n v="0.64224611258132003"/>
    <n v="2353.3698650819401"/>
    <n v="1730"/>
    <s v="Military"/>
    <n v="1730"/>
    <s v="US Air Force                                  Brevard County"/>
    <s v="US Air Force"/>
    <m/>
    <m/>
    <m/>
    <n v="0"/>
    <n v="1"/>
    <n v="4.6999273390590099"/>
    <n v="0.64224611258132003"/>
    <n v="2353.3698650819401"/>
    <m/>
    <n v="-1"/>
    <n v="-1"/>
    <n v="-1"/>
    <n v="-1"/>
    <n v="0"/>
    <m/>
    <m/>
    <s v="Banana River B"/>
    <n v="-1"/>
    <m/>
    <m/>
    <n v="660"/>
    <x v="9"/>
    <m/>
    <x v="0"/>
    <m/>
    <n v="200.00000000745001"/>
    <n v="1.9086535808"/>
  </r>
  <r>
    <n v="820000"/>
    <n v="1400000"/>
    <n v="1400000"/>
    <x v="0"/>
    <x v="1"/>
    <s v="BR3-5, BR-7"/>
    <s v="62-304.520 (10), F.A.C."/>
    <n v="0.59"/>
    <n v="0.64"/>
    <s v="US Air Force"/>
    <n v="0.61776345380598996"/>
    <n v="3810.1433830634001"/>
    <n v="7.6124584370077297"/>
    <n v="1.0400934856561199"/>
    <n v="4.70269861600047"/>
    <n v="0.64253174398003998"/>
    <n v="2353.7673358173001"/>
    <n v="1730"/>
    <s v="Military"/>
    <n v="1730"/>
    <s v="US Air Force                                  Brevard County"/>
    <s v="US Air Force"/>
    <m/>
    <m/>
    <m/>
    <n v="0"/>
    <n v="1"/>
    <n v="4.70269861600047"/>
    <n v="0.64253174398003998"/>
    <n v="2353.7673358173001"/>
    <m/>
    <n v="-1"/>
    <n v="-1"/>
    <n v="-1"/>
    <n v="-1"/>
    <n v="0"/>
    <m/>
    <m/>
    <s v="Banana River B"/>
    <n v="-1"/>
    <m/>
    <m/>
    <n v="660"/>
    <x v="9"/>
    <m/>
    <x v="0"/>
    <m/>
    <n v="200.000000022351"/>
    <n v="1.9089759415000001"/>
  </r>
  <r>
    <n v="820000"/>
    <n v="1400000"/>
    <n v="1400000"/>
    <x v="0"/>
    <x v="1"/>
    <s v="BR3-5, BR-7"/>
    <s v="62-304.520 (10), F.A.C."/>
    <n v="0.59"/>
    <n v="0.64"/>
    <s v="US Air Force"/>
    <n v="2.3815203465850001E-2"/>
    <n v="3823.01159705901"/>
    <n v="7.6330266041757397"/>
    <n v="1.0594273216602501"/>
    <n v="0.18178208163869999"/>
    <n v="2.523047722262E-2"/>
    <n v="91.0457990362723"/>
    <n v="1730"/>
    <s v="Military"/>
    <n v="1730"/>
    <s v="US Air Force                                  Brevard County"/>
    <s v="US Air Force"/>
    <m/>
    <m/>
    <m/>
    <n v="0"/>
    <n v="1"/>
    <n v="0.18178208163869999"/>
    <n v="2.523047722262E-2"/>
    <n v="1163.6885383630599"/>
    <m/>
    <n v="-1"/>
    <n v="-1"/>
    <n v="-1"/>
    <n v="-1"/>
    <n v="0"/>
    <m/>
    <m/>
    <s v="Banana River B"/>
    <n v="-1"/>
    <m/>
    <m/>
    <n v="670"/>
    <x v="9"/>
    <m/>
    <x v="0"/>
    <m/>
    <n v="50.470214923484001"/>
    <n v="0.94378632470000001"/>
  </r>
  <r>
    <n v="820000"/>
    <n v="1400000"/>
    <n v="1400000"/>
    <x v="0"/>
    <x v="1"/>
    <s v="BR3-5, BR-7"/>
    <s v="62-304.520 (10), F.A.C."/>
    <n v="0.59"/>
    <n v="0.64"/>
    <s v="US Air Force"/>
    <n v="0.61776345364490004"/>
    <n v="3817.9303685853201"/>
    <n v="7.6356084732963403"/>
    <n v="1.0428993385423599"/>
    <n v="4.71699986114381"/>
    <n v="0.64426509718191005"/>
    <n v="2358.57785027301"/>
    <n v="1710"/>
    <s v="Educational Facilities"/>
    <n v="1710"/>
    <s v="US Air Force                                  Brevard County"/>
    <s v="US Air Force"/>
    <m/>
    <m/>
    <m/>
    <n v="0"/>
    <n v="1"/>
    <n v="4.71699986114381"/>
    <n v="0.64426509718191005"/>
    <n v="2358.57785027301"/>
    <m/>
    <n v="-1"/>
    <n v="-1"/>
    <n v="-1"/>
    <n v="-1"/>
    <n v="0"/>
    <m/>
    <m/>
    <s v="Banana River B"/>
    <n v="-1"/>
    <m/>
    <m/>
    <n v="652"/>
    <x v="9"/>
    <m/>
    <x v="0"/>
    <m/>
    <n v="199.999999996274"/>
    <n v="1.9128774129999999"/>
  </r>
  <r>
    <n v="820000"/>
    <n v="1400000"/>
    <n v="1400000"/>
    <x v="0"/>
    <x v="1"/>
    <s v="BR3-5, BR-7"/>
    <s v="62-304.520 (10), F.A.C."/>
    <n v="0.59"/>
    <n v="0.64"/>
    <s v="US Air Force"/>
    <n v="0.47441417301852001"/>
    <n v="3803.2033256392501"/>
    <n v="7.6064444271477196"/>
    <n v="1.0389024216490701"/>
    <n v="3.6086050425166301"/>
    <n v="0.49287003321358003"/>
    <n v="1804.2935605544401"/>
    <n v="1730"/>
    <s v="Military"/>
    <n v="1730"/>
    <s v="US Air Force                                  Brevard County"/>
    <s v="US Air Force"/>
    <m/>
    <m/>
    <m/>
    <n v="0"/>
    <n v="1"/>
    <n v="3.6086050425166301"/>
    <n v="0.49287003321358003"/>
    <n v="1804.2935605544401"/>
    <m/>
    <n v="-1"/>
    <n v="-1"/>
    <n v="-1"/>
    <n v="-1"/>
    <n v="0"/>
    <m/>
    <m/>
    <s v="Banana River B"/>
    <n v="-1"/>
    <m/>
    <m/>
    <n v="666"/>
    <x v="9"/>
    <m/>
    <x v="0"/>
    <m/>
    <n v="181.231889638844"/>
    <n v="1.463336221"/>
  </r>
  <r>
    <n v="820000"/>
    <n v="1400000"/>
    <n v="1400000"/>
    <x v="0"/>
    <x v="1"/>
    <s v="BR3-5, BR-7"/>
    <s v="62-304.520 (10), F.A.C."/>
    <n v="0.59"/>
    <n v="0.64"/>
    <s v="US Air Force"/>
    <n v="0.55946022302348997"/>
    <n v="3798.8341273091801"/>
    <n v="7.6441646201171096"/>
    <n v="1.04182671927078"/>
    <n v="4.2766060431990196"/>
    <n v="0.58286060871505996"/>
    <n v="2125.2965880936499"/>
    <n v="1730"/>
    <s v="Military"/>
    <n v="1730"/>
    <s v="US Air Force                                  Brevard County"/>
    <s v="US Air Force"/>
    <m/>
    <m/>
    <m/>
    <n v="0"/>
    <n v="1"/>
    <n v="4.2766060431990196"/>
    <n v="0.58286060871505996"/>
    <n v="2333.1007657240302"/>
    <m/>
    <n v="-1"/>
    <n v="-1"/>
    <n v="-1"/>
    <n v="-1"/>
    <n v="0"/>
    <m/>
    <m/>
    <s v="Banana River B"/>
    <n v="-1"/>
    <m/>
    <m/>
    <n v="666"/>
    <x v="9"/>
    <m/>
    <x v="0"/>
    <m/>
    <n v="188.024802014182"/>
    <n v="1.8922147329000001"/>
  </r>
  <r>
    <n v="820000"/>
    <n v="1400000"/>
    <n v="1400000"/>
    <x v="0"/>
    <x v="1"/>
    <s v="BR3-5, BR-7"/>
    <s v="62-304.520 (10), F.A.C."/>
    <n v="0.59"/>
    <n v="0.64"/>
    <s v="US Air Force"/>
    <n v="0.26835637297386999"/>
    <n v="3816.7561520557201"/>
    <n v="8.0362312674833607"/>
    <n v="1.0794890460595199"/>
    <n v="2.1565738753210999"/>
    <n v="0.28968776506555999"/>
    <n v="1024.2508374914"/>
    <n v="1730"/>
    <s v="Military"/>
    <n v="1730"/>
    <s v="US Air Force                                  Brevard County"/>
    <s v="US Air Force"/>
    <m/>
    <m/>
    <m/>
    <n v="0"/>
    <n v="1"/>
    <n v="2.1565738753210999"/>
    <n v="0.28968776506555999"/>
    <n v="1036.28805412469"/>
    <m/>
    <n v="-1"/>
    <n v="-1"/>
    <n v="-1"/>
    <n v="-1"/>
    <n v="0"/>
    <m/>
    <m/>
    <s v="Banana River B"/>
    <n v="-1"/>
    <m/>
    <m/>
    <n v="660"/>
    <x v="9"/>
    <m/>
    <x v="0"/>
    <m/>
    <n v="143.244720746312"/>
    <n v="0.84046070890000002"/>
  </r>
  <r>
    <n v="820000"/>
    <n v="1400000"/>
    <n v="1400000"/>
    <x v="0"/>
    <x v="1"/>
    <s v="BR3-5, BR-7"/>
    <s v="62-304.520 (10), F.A.C."/>
    <n v="0.59"/>
    <n v="0.64"/>
    <s v="US Air Force"/>
    <n v="0.54708580280714003"/>
    <n v="3754.22484538445"/>
    <n v="7.60254149981919"/>
    <n v="1.02344276596788"/>
    <n v="4.1592425198031897"/>
    <n v="0.55991100724668996"/>
    <n v="2053.8831134556699"/>
    <n v="1730"/>
    <s v="Military"/>
    <n v="1730"/>
    <s v="US Air Force                                  Brevard County"/>
    <s v="US Air Force"/>
    <m/>
    <m/>
    <m/>
    <n v="0"/>
    <n v="1"/>
    <n v="4.1592425198031897"/>
    <n v="0.55991100724668996"/>
    <n v="2124.8445318254098"/>
    <m/>
    <n v="-1"/>
    <n v="-1"/>
    <n v="-1"/>
    <n v="-1"/>
    <n v="0"/>
    <m/>
    <m/>
    <s v="Banana River B"/>
    <n v="-1"/>
    <m/>
    <m/>
    <n v="656"/>
    <x v="9"/>
    <m/>
    <x v="0"/>
    <m/>
    <n v="189.79110633287701"/>
    <n v="1.7233126779000001"/>
  </r>
  <r>
    <n v="820000"/>
    <n v="1400000"/>
    <n v="1400000"/>
    <x v="0"/>
    <x v="1"/>
    <s v="BR3-5, BR-7"/>
    <s v="62-304.520 (10), F.A.C."/>
    <n v="0.59"/>
    <n v="0.64"/>
    <s v="US Air Force"/>
    <n v="7.8009822799999998E-7"/>
    <n v="3754.22484538445"/>
    <n v="7.60254149981919"/>
    <n v="1.02344276596788"/>
    <n v="5.9307291523050002E-6"/>
    <n v="7.98385888191E-7"/>
    <n v="2.92866414939E-3"/>
    <n v="1730"/>
    <s v="Military"/>
    <n v="1730"/>
    <s v="US Air Force                                  Brevard County"/>
    <s v="US Air Force"/>
    <m/>
    <m/>
    <m/>
    <n v="0"/>
    <n v="1"/>
    <n v="5.9307291523050002E-6"/>
    <n v="7.98385888191E-7"/>
    <n v="2124.8445318254098"/>
    <m/>
    <n v="-1"/>
    <n v="-1"/>
    <n v="-1"/>
    <n v="-1"/>
    <n v="0"/>
    <m/>
    <m/>
    <s v="Banana River B"/>
    <n v="-1"/>
    <m/>
    <m/>
    <n v="657"/>
    <x v="9"/>
    <m/>
    <x v="0"/>
    <m/>
    <n v="0.92341521065311005"/>
    <n v="1.7233126779000001"/>
  </r>
  <r>
    <n v="820000"/>
    <n v="1400000"/>
    <n v="1400000"/>
    <x v="0"/>
    <x v="1"/>
    <s v="BR3-5, BR-7"/>
    <s v="62-304.520 (10), F.A.C."/>
    <n v="0.59"/>
    <n v="0.64"/>
    <s v="US Air Force"/>
    <n v="0.28249579193163998"/>
    <n v="3765.0446028116698"/>
    <n v="7.7692964287175901"/>
    <n v="1.0493169409851699"/>
    <n v="2.1947935473822602"/>
    <n v="0.29642762023088998"/>
    <n v="1063.6092567292401"/>
    <n v="1730"/>
    <s v="Military"/>
    <n v="1730"/>
    <s v="US Air Force                                  Brevard County"/>
    <s v="US Air Force"/>
    <m/>
    <m/>
    <m/>
    <n v="0"/>
    <n v="1"/>
    <n v="2.1947935473822602"/>
    <n v="0.29642762023088998"/>
    <n v="1894.75326634926"/>
    <m/>
    <n v="-1"/>
    <n v="-1"/>
    <n v="-1"/>
    <n v="-1"/>
    <n v="0"/>
    <m/>
    <m/>
    <s v="Banana River B"/>
    <n v="-1"/>
    <m/>
    <m/>
    <n v="670"/>
    <x v="9"/>
    <m/>
    <x v="0"/>
    <m/>
    <n v="162.84167339982599"/>
    <n v="1.5367017569999999"/>
  </r>
  <r>
    <n v="820000"/>
    <n v="1400000"/>
    <n v="1400000"/>
    <x v="0"/>
    <x v="1"/>
    <s v="BR3-5, BR-7"/>
    <s v="62-304.520 (10), F.A.C."/>
    <n v="0.59"/>
    <n v="0.64"/>
    <s v="US Air Force"/>
    <n v="8.1229760043000001E-4"/>
    <n v="3826.9630183551899"/>
    <n v="7.8694150255737298"/>
    <n v="1.13480900362138"/>
    <n v="6.3923069420699996E-3"/>
    <n v="9.2180263059000002E-4"/>
    <n v="3.10863287675192"/>
    <n v="1730"/>
    <s v="Military"/>
    <n v="1730"/>
    <s v="US Air Force                                  Brevard County"/>
    <s v="US Air Force"/>
    <m/>
    <m/>
    <m/>
    <n v="0"/>
    <n v="1"/>
    <n v="6.3923069420699996E-3"/>
    <n v="9.2180263059000002E-4"/>
    <n v="3.1086328767534499"/>
    <m/>
    <n v="-1"/>
    <n v="-1"/>
    <n v="-1"/>
    <n v="-1"/>
    <n v="0"/>
    <m/>
    <m/>
    <s v="Banana River B"/>
    <n v="-1"/>
    <m/>
    <m/>
    <n v="666"/>
    <x v="9"/>
    <m/>
    <x v="0"/>
    <m/>
    <n v="10.0495727462711"/>
    <n v="2.5211945000000002E-3"/>
  </r>
  <r>
    <n v="820000"/>
    <n v="1400000"/>
    <n v="1400000"/>
    <x v="0"/>
    <x v="1"/>
    <s v="BR3-5, BR-7"/>
    <s v="62-304.520 (10), F.A.C."/>
    <n v="0.59"/>
    <n v="0.64"/>
    <s v="US Air Force"/>
    <n v="4.2125691108500004E-3"/>
    <n v="3803.5247636904201"/>
    <n v="8.0901821090852302"/>
    <n v="1.08226988986593"/>
    <n v="3.4080451253939999E-2"/>
    <n v="4.5591367076600001E-3"/>
    <n v="16.0226109319057"/>
    <n v="1730"/>
    <s v="Military"/>
    <n v="1730"/>
    <s v="US Air Force                                  Brevard County"/>
    <s v="US Air Force"/>
    <m/>
    <m/>
    <m/>
    <n v="0"/>
    <n v="1"/>
    <n v="3.4080451253939999E-2"/>
    <n v="4.5591367076600001E-3"/>
    <n v="2349.6785948290799"/>
    <m/>
    <n v="-1"/>
    <n v="-1"/>
    <n v="-1"/>
    <n v="-1"/>
    <n v="0"/>
    <m/>
    <m/>
    <s v="Banana River B"/>
    <n v="-1"/>
    <m/>
    <m/>
    <n v="656"/>
    <x v="9"/>
    <m/>
    <x v="0"/>
    <m/>
    <n v="24.495449486042101"/>
    <n v="1.9056598497999999"/>
  </r>
  <r>
    <n v="820000"/>
    <n v="1400000"/>
    <n v="1400000"/>
    <x v="0"/>
    <x v="1"/>
    <s v="BR3-5, BR-7"/>
    <s v="62-304.520 (10), F.A.C."/>
    <n v="0.59"/>
    <n v="0.64"/>
    <s v="US Air Force"/>
    <n v="0.61776345334572003"/>
    <n v="3807.1612311303902"/>
    <n v="7.6033396450857804"/>
    <n v="1.0389962631191201"/>
    <n v="4.6970653561086504"/>
    <n v="0.64185391951777004"/>
    <n v="2351.9250695870701"/>
    <n v="1730"/>
    <s v="Military"/>
    <n v="1730"/>
    <s v="US Air Force                                  Brevard County"/>
    <s v="US Air Force"/>
    <m/>
    <m/>
    <m/>
    <n v="0"/>
    <n v="1"/>
    <n v="4.6970653561086504"/>
    <n v="0.64185391951777004"/>
    <n v="2351.9250695870701"/>
    <m/>
    <n v="-1"/>
    <n v="-1"/>
    <n v="-1"/>
    <n v="-1"/>
    <n v="0"/>
    <m/>
    <m/>
    <s v="Banana River B"/>
    <n v="-1"/>
    <m/>
    <m/>
    <n v="660"/>
    <x v="9"/>
    <m/>
    <x v="0"/>
    <m/>
    <n v="199.999999947845"/>
    <n v="1.9074818083"/>
  </r>
  <r>
    <n v="820000"/>
    <n v="1400000"/>
    <n v="1400000"/>
    <x v="0"/>
    <x v="1"/>
    <s v="BR3-5, BR-7"/>
    <s v="62-304.520 (10), F.A.C."/>
    <n v="0.59"/>
    <n v="0.64"/>
    <s v="US Air Force"/>
    <n v="8.3620312236000005E-4"/>
    <n v="3802.0809046908098"/>
    <n v="8.0884833098116804"/>
    <n v="1.08198199251868"/>
    <n v="6.76361499887E-3"/>
    <n v="9.0475672048000004E-4"/>
    <n v="3.1793119239905998"/>
    <n v="1730"/>
    <s v="Military"/>
    <n v="1730"/>
    <s v="US Air Force                                  Brevard County"/>
    <s v="US Air Force"/>
    <m/>
    <m/>
    <m/>
    <n v="0"/>
    <n v="1"/>
    <n v="6.76361499887E-3"/>
    <n v="9.0475672048000004E-4"/>
    <n v="2348.7866302816201"/>
    <m/>
    <n v="-1"/>
    <n v="-1"/>
    <n v="-1"/>
    <n v="-1"/>
    <n v="0"/>
    <m/>
    <m/>
    <s v="Banana River B"/>
    <n v="-1"/>
    <m/>
    <m/>
    <n v="660"/>
    <x v="9"/>
    <m/>
    <x v="0"/>
    <m/>
    <n v="57.619263304246303"/>
    <n v="1.9049364397999999"/>
  </r>
  <r>
    <n v="820000"/>
    <n v="1400000"/>
    <n v="1400000"/>
    <x v="0"/>
    <x v="1"/>
    <s v="BR3-5, BR-7"/>
    <s v="62-304.520 (10), F.A.C."/>
    <n v="0.59"/>
    <n v="0.64"/>
    <s v="US Air Force"/>
    <n v="5.2516931268669999E-2"/>
    <n v="3802.0809046908098"/>
    <n v="8.0884833098116804"/>
    <n v="1.08198199251868"/>
    <n v="0.42478232204922001"/>
    <n v="5.6822373935049998E-2"/>
    <n v="199.6736215496"/>
    <n v="1730"/>
    <s v="Military"/>
    <n v="1730"/>
    <s v="US Air Force                                  Brevard County"/>
    <s v="US Air Force"/>
    <m/>
    <m/>
    <m/>
    <n v="0"/>
    <n v="1"/>
    <n v="0.42478232204922001"/>
    <n v="5.6822373935049998E-2"/>
    <n v="2348.7866302816201"/>
    <m/>
    <n v="-1"/>
    <n v="-1"/>
    <n v="-1"/>
    <n v="-1"/>
    <n v="0"/>
    <m/>
    <m/>
    <s v="Banana River B"/>
    <n v="-1"/>
    <m/>
    <m/>
    <n v="662"/>
    <x v="9"/>
    <m/>
    <x v="0"/>
    <m/>
    <n v="108.517324093974"/>
    <n v="1.9049364397999999"/>
  </r>
  <r>
    <n v="820000"/>
    <n v="1400000"/>
    <n v="1400000"/>
    <x v="0"/>
    <x v="1"/>
    <s v="BR3-5, BR-7"/>
    <s v="62-304.520 (10), F.A.C."/>
    <n v="0.59"/>
    <n v="0.64"/>
    <s v="US Air Force"/>
    <n v="0.61776345373694996"/>
    <n v="3816.3189416958598"/>
    <n v="7.6324288947087497"/>
    <n v="1.04246303133947"/>
    <n v="4.7150356343970001"/>
    <n v="0.64399556263336"/>
    <n v="2357.5823699837902"/>
    <n v="1710"/>
    <s v="Educational Facilities"/>
    <n v="1710"/>
    <s v="US Air Force                                  Brevard County"/>
    <s v="US Air Force"/>
    <m/>
    <m/>
    <m/>
    <n v="0"/>
    <n v="1"/>
    <n v="4.7150356343970001"/>
    <n v="0.64399556263336"/>
    <n v="2357.5823699837902"/>
    <m/>
    <n v="-1"/>
    <n v="-1"/>
    <n v="-1"/>
    <n v="-1"/>
    <n v="0"/>
    <m/>
    <m/>
    <s v="Banana River B"/>
    <n v="-1"/>
    <m/>
    <m/>
    <n v="652"/>
    <x v="9"/>
    <m/>
    <x v="0"/>
    <m/>
    <n v="200.00000001117499"/>
    <n v="1.9120700486"/>
  </r>
  <r>
    <n v="820000"/>
    <n v="1400000"/>
    <n v="1400000"/>
    <x v="0"/>
    <x v="1"/>
    <s v="BR3-5, BR-7"/>
    <s v="62-304.520 (10), F.A.C."/>
    <n v="0.59"/>
    <n v="0.64"/>
    <s v="US Air Force"/>
    <n v="3.8771019464559998E-2"/>
    <n v="3433.8208869004802"/>
    <n v="6.9930643836161801"/>
    <n v="0.94526274758466"/>
    <n v="0.27112823533413999"/>
    <n v="3.6648800385729999E-2"/>
    <n v="133.132736443852"/>
    <n v="1730"/>
    <s v="Military"/>
    <n v="1730"/>
    <s v="US Air Force                                  Brevard County"/>
    <s v="US Air Force"/>
    <m/>
    <m/>
    <m/>
    <n v="0"/>
    <n v="1"/>
    <n v="0.27112823533413999"/>
    <n v="3.6648800385729999E-2"/>
    <n v="182.86500761560399"/>
    <m/>
    <n v="-1"/>
    <n v="-1"/>
    <n v="-1"/>
    <n v="-1"/>
    <n v="0"/>
    <m/>
    <m/>
    <s v="Banana River B"/>
    <n v="-1"/>
    <m/>
    <m/>
    <n v="661"/>
    <x v="9"/>
    <m/>
    <x v="0"/>
    <m/>
    <n v="51.016039612876497"/>
    <n v="0.14830900859999999"/>
  </r>
  <r>
    <n v="820000"/>
    <n v="1400000"/>
    <n v="1400000"/>
    <x v="0"/>
    <x v="1"/>
    <s v="BR3-5, BR-7"/>
    <s v="62-304.520 (10), F.A.C."/>
    <n v="0.59"/>
    <n v="0.64"/>
    <s v="US Air Force"/>
    <n v="0.12290632286863"/>
    <n v="3242.4650425977002"/>
    <n v="6.6908751536055799"/>
    <n v="0.86755927465281002"/>
    <n v="0.82235086190273998"/>
    <n v="0.10662852031815"/>
    <n v="398.51945541575998"/>
    <n v="1730"/>
    <s v="Military"/>
    <n v="1730"/>
    <s v="US Air Force                                  Brevard County"/>
    <s v="US Air Force"/>
    <m/>
    <m/>
    <m/>
    <n v="0"/>
    <n v="1"/>
    <n v="0.82235086190273998"/>
    <n v="0.10662852031815"/>
    <n v="398.51945541575998"/>
    <m/>
    <n v="-1"/>
    <n v="-1"/>
    <n v="-1"/>
    <n v="-1"/>
    <n v="0"/>
    <m/>
    <m/>
    <s v="Banana River B"/>
    <n v="-1"/>
    <m/>
    <m/>
    <n v="655"/>
    <x v="9"/>
    <m/>
    <x v="0"/>
    <m/>
    <n v="96.307942349402296"/>
    <n v="0.3232112372"/>
  </r>
  <r>
    <n v="820000"/>
    <n v="1400000"/>
    <n v="1400000"/>
    <x v="0"/>
    <x v="1"/>
    <s v="BR3-5, BR-7"/>
    <s v="62-304.520 (10), F.A.C."/>
    <n v="0.59"/>
    <n v="0.64"/>
    <s v="US Air Force"/>
    <n v="3.9608588474089997E-2"/>
    <n v="3801.82967668731"/>
    <n v="8.0997800587117599"/>
    <n v="1.08297043722771"/>
    <n v="0.32082085507614999"/>
    <n v="4.2894930377750003E-2"/>
    <n v="150.58510711248999"/>
    <n v="1730"/>
    <s v="Military"/>
    <n v="1730"/>
    <s v="US Air Force                                  Brevard County"/>
    <s v="US Air Force"/>
    <m/>
    <m/>
    <m/>
    <n v="0"/>
    <n v="1"/>
    <n v="0.32082085507614999"/>
    <n v="4.2894930377750003E-2"/>
    <n v="2348.63143106504"/>
    <m/>
    <n v="-1"/>
    <n v="-1"/>
    <n v="-1"/>
    <n v="-1"/>
    <n v="0"/>
    <m/>
    <m/>
    <s v="Banana River B"/>
    <n v="-1"/>
    <m/>
    <m/>
    <n v="662"/>
    <x v="9"/>
    <m/>
    <x v="0"/>
    <m/>
    <n v="106.752455522403"/>
    <n v="1.9048105686000001"/>
  </r>
  <r>
    <n v="820000"/>
    <n v="1400000"/>
    <n v="1400000"/>
    <x v="0"/>
    <x v="1"/>
    <s v="BR3-5, BR-7"/>
    <s v="62-304.520 (10), F.A.C."/>
    <n v="0.59"/>
    <n v="0.64"/>
    <s v="US Air Force"/>
    <n v="8.7410604150900007E-3"/>
    <n v="3807.7254675598201"/>
    <n v="8.1670374263712908"/>
    <n v="1.0945377151245601"/>
    <n v="7.1388567556250004E-2"/>
    <n v="9.5674202945000009E-3"/>
    <n v="33.283558356036202"/>
    <n v="1710"/>
    <s v="Educational Facilities"/>
    <n v="1710"/>
    <s v="US Air Force                                  Brevard County"/>
    <s v="US Air Force"/>
    <m/>
    <m/>
    <m/>
    <n v="0"/>
    <n v="1"/>
    <n v="7.1388567556250004E-2"/>
    <n v="9.5674202945000009E-3"/>
    <n v="2283.85630596276"/>
    <m/>
    <n v="-1"/>
    <n v="-1"/>
    <n v="-1"/>
    <n v="-1"/>
    <n v="0"/>
    <m/>
    <m/>
    <s v="Banana River B"/>
    <n v="-1"/>
    <m/>
    <m/>
    <n v="652"/>
    <x v="9"/>
    <m/>
    <x v="0"/>
    <m/>
    <n v="28.720366371666898"/>
    <n v="1.8522759982999999"/>
  </r>
  <r>
    <n v="820000"/>
    <n v="1400000"/>
    <n v="1400000"/>
    <x v="0"/>
    <x v="1"/>
    <s v="BR3-5, BR-7"/>
    <s v="62-304.520 (10), F.A.C."/>
    <n v="0.59"/>
    <n v="0.64"/>
    <s v="US Air Force"/>
    <n v="0.51579242997708996"/>
    <n v="3813.9025435190301"/>
    <n v="7.7431644123261503"/>
    <n v="1.0524206299004599"/>
    <n v="3.9938655879459"/>
    <n v="0.54283059405437994"/>
    <n v="1967.1820606175199"/>
    <n v="1730"/>
    <s v="Military"/>
    <n v="1730"/>
    <s v="US Air Force                                  Brevard County"/>
    <s v="US Air Force"/>
    <m/>
    <m/>
    <m/>
    <n v="0"/>
    <n v="1"/>
    <n v="3.9938655879459"/>
    <n v="0.54283059405437994"/>
    <n v="2220.9150923955199"/>
    <m/>
    <n v="-1"/>
    <n v="-1"/>
    <n v="-1"/>
    <n v="-1"/>
    <n v="0"/>
    <m/>
    <m/>
    <s v="Banana River B"/>
    <n v="-1"/>
    <m/>
    <m/>
    <n v="660"/>
    <x v="9"/>
    <m/>
    <x v="0"/>
    <m/>
    <n v="185.55282097966699"/>
    <n v="1.8012287854"/>
  </r>
  <r>
    <n v="820000"/>
    <n v="1400000"/>
    <n v="1400000"/>
    <x v="0"/>
    <x v="1"/>
    <s v="BR3-5, BR-7"/>
    <s v="62-304.520 (10), F.A.C."/>
    <n v="0.59"/>
    <n v="0.64"/>
    <s v="US Air Force"/>
    <n v="0.34455864647822998"/>
    <n v="3808.2426276331898"/>
    <n v="7.7922694090948799"/>
    <n v="1.0560238052770601"/>
    <n v="2.68489380059148"/>
    <n v="0.36386213299504999"/>
    <n v="1312.1629252380001"/>
    <n v="1730"/>
    <s v="Military"/>
    <n v="1730"/>
    <s v="US Air Force                                  Brevard County"/>
    <s v="US Air Force"/>
    <m/>
    <m/>
    <m/>
    <n v="0"/>
    <n v="1"/>
    <n v="2.68489380059148"/>
    <n v="0.36386213299504999"/>
    <n v="2352.5931173509198"/>
    <m/>
    <n v="-1"/>
    <n v="-1"/>
    <n v="-1"/>
    <n v="-1"/>
    <n v="0"/>
    <m/>
    <m/>
    <s v="Banana River B"/>
    <n v="-1"/>
    <m/>
    <m/>
    <n v="660"/>
    <x v="9"/>
    <m/>
    <x v="0"/>
    <m/>
    <n v="155.80098612578101"/>
    <n v="1.9080236150000001"/>
  </r>
  <r>
    <n v="820000"/>
    <n v="1400000"/>
    <n v="1400000"/>
    <x v="0"/>
    <x v="1"/>
    <s v="BR3-5, BR-7"/>
    <s v="62-304.520 (10), F.A.C."/>
    <n v="0.59"/>
    <n v="0.64"/>
    <s v="US Air Force"/>
    <n v="6.8236548382709997E-2"/>
    <n v="3808.2426276331898"/>
    <n v="7.7922694090948799"/>
    <n v="1.0560238052770601"/>
    <n v="0.53171756854482999"/>
    <n v="7.205941948208E-2"/>
    <n v="259.86133231359901"/>
    <n v="1730"/>
    <s v="Military"/>
    <n v="1730"/>
    <s v="US Air Force                                  Brevard County"/>
    <s v="US Air Force"/>
    <m/>
    <m/>
    <m/>
    <n v="0"/>
    <n v="1"/>
    <n v="0.53171756854482999"/>
    <n v="7.205941948208E-2"/>
    <n v="2352.5931173509198"/>
    <m/>
    <n v="-1"/>
    <n v="-1"/>
    <n v="-1"/>
    <n v="-1"/>
    <n v="0"/>
    <m/>
    <m/>
    <s v="Banana River B"/>
    <n v="-1"/>
    <m/>
    <m/>
    <n v="662"/>
    <x v="9"/>
    <m/>
    <x v="0"/>
    <m/>
    <n v="111.061925426467"/>
    <n v="1.9080236150000001"/>
  </r>
  <r>
    <n v="820000"/>
    <n v="1400000"/>
    <n v="1400000"/>
    <x v="0"/>
    <x v="1"/>
    <s v="BR3-5, BR-7"/>
    <s v="62-304.520 (10), F.A.C."/>
    <n v="0.59"/>
    <n v="0.64"/>
    <s v="US Air Force"/>
    <n v="0.61776345387502996"/>
    <n v="3809.8809163138499"/>
    <n v="7.6113097132628198"/>
    <n v="1.0399659047993599"/>
    <n v="4.70198897697784"/>
    <n v="0.64245292926112996"/>
    <n v="2353.6051937146199"/>
    <n v="1730"/>
    <s v="Military"/>
    <n v="1730"/>
    <s v="US Air Force                                  Brevard County"/>
    <s v="US Air Force"/>
    <m/>
    <m/>
    <m/>
    <n v="0"/>
    <n v="1"/>
    <n v="4.70198897697784"/>
    <n v="0.64245292926112996"/>
    <n v="2353.6051937146199"/>
    <m/>
    <n v="-1"/>
    <n v="-1"/>
    <n v="-1"/>
    <n v="-1"/>
    <n v="0"/>
    <m/>
    <m/>
    <s v="Banana River B"/>
    <n v="-1"/>
    <m/>
    <m/>
    <n v="660"/>
    <x v="9"/>
    <m/>
    <x v="0"/>
    <m/>
    <n v="200.00000003352699"/>
    <n v="1.9088444392999999"/>
  </r>
  <r>
    <n v="820000"/>
    <n v="1400000"/>
    <n v="1400000"/>
    <x v="0"/>
    <x v="1"/>
    <s v="BR3-5, BR-7"/>
    <s v="62-304.520 (10), F.A.C."/>
    <n v="0.59"/>
    <n v="0.64"/>
    <s v="US Air Force"/>
    <n v="4.5411086422299997E-2"/>
    <n v="3630.8465177152202"/>
    <n v="7.6032861149751403"/>
    <n v="1.0205324541009899"/>
    <n v="0.34527348286060999"/>
    <n v="4.6343487469939999E-2"/>
    <n v="164.88068500207601"/>
    <n v="1730"/>
    <s v="Military"/>
    <n v="1730"/>
    <s v="US Air Force                                  Brevard County"/>
    <s v="US Air Force"/>
    <m/>
    <m/>
    <m/>
    <n v="0"/>
    <n v="1"/>
    <n v="0.34527348286060999"/>
    <n v="4.6343487469939999E-2"/>
    <n v="1685.30383137791"/>
    <m/>
    <n v="-1"/>
    <n v="-1"/>
    <n v="-1"/>
    <n v="-1"/>
    <n v="0"/>
    <m/>
    <m/>
    <s v="Banana River B"/>
    <n v="-1"/>
    <m/>
    <m/>
    <n v="662"/>
    <x v="9"/>
    <m/>
    <x v="0"/>
    <m/>
    <n v="107.37702780222"/>
    <n v="1.3668319799999999"/>
  </r>
  <r>
    <n v="820000"/>
    <n v="1400000"/>
    <n v="1400000"/>
    <x v="0"/>
    <x v="1"/>
    <s v="BR3-5, BR-7"/>
    <s v="62-304.520 (10), F.A.C."/>
    <n v="0.59"/>
    <n v="0.64"/>
    <s v="US Air Force"/>
    <n v="0.61776345378298003"/>
    <n v="3809.9010761673999"/>
    <n v="7.6087592112785103"/>
    <n v="1.03973930432924"/>
    <n v="4.7004133693624803"/>
    <n v="0.64231294367634995"/>
    <n v="2353.6176473846699"/>
    <n v="1730"/>
    <s v="Military"/>
    <n v="1730"/>
    <s v="US Air Force                                  Brevard County"/>
    <s v="US Air Force"/>
    <m/>
    <m/>
    <m/>
    <n v="0"/>
    <n v="1"/>
    <n v="4.7004133693624803"/>
    <n v="0.64231294367634995"/>
    <n v="2353.6176473846699"/>
    <m/>
    <n v="-1"/>
    <n v="-1"/>
    <n v="-1"/>
    <n v="-1"/>
    <n v="0"/>
    <m/>
    <m/>
    <s v="Banana River B"/>
    <n v="-1"/>
    <m/>
    <m/>
    <n v="660"/>
    <x v="9"/>
    <m/>
    <x v="0"/>
    <m/>
    <n v="200.000000018626"/>
    <n v="1.9088545396000001"/>
  </r>
  <r>
    <n v="820000"/>
    <n v="1400000"/>
    <n v="1400000"/>
    <x v="0"/>
    <x v="1"/>
    <s v="BR3-5, BR-7"/>
    <s v="62-304.520 (10), F.A.C."/>
    <n v="0.59"/>
    <n v="0.64"/>
    <s v="US Air Force"/>
    <n v="0.61776345378298003"/>
    <n v="3803.43444061739"/>
    <n v="7.6052793555953997"/>
    <n v="1.0388197667451899"/>
    <n v="4.6982636416970101"/>
    <n v="0.64174488696253995"/>
    <n v="2349.6227962729399"/>
    <n v="1730"/>
    <s v="Military"/>
    <n v="1730"/>
    <s v="US Air Force                                  Brevard County"/>
    <s v="US Air Force"/>
    <m/>
    <m/>
    <m/>
    <n v="0"/>
    <n v="1"/>
    <n v="4.6982636416970101"/>
    <n v="0.64174488696253995"/>
    <n v="2349.6227962729399"/>
    <m/>
    <n v="-1"/>
    <n v="-1"/>
    <n v="-1"/>
    <n v="-1"/>
    <n v="0"/>
    <m/>
    <m/>
    <s v="Banana River B"/>
    <n v="-1"/>
    <m/>
    <m/>
    <n v="666"/>
    <x v="9"/>
    <m/>
    <x v="0"/>
    <m/>
    <n v="200.000000018626"/>
    <n v="1.9056145954999999"/>
  </r>
  <r>
    <n v="820000"/>
    <n v="1400000"/>
    <n v="1400000"/>
    <x v="0"/>
    <x v="1"/>
    <s v="BR3-5, BR-7"/>
    <s v="62-304.520 (10), F.A.C."/>
    <n v="0.59"/>
    <n v="0.64"/>
    <s v="US Air Force"/>
    <n v="0.61776345375996"/>
    <n v="3803.5675564314702"/>
    <n v="7.6071497102815497"/>
    <n v="1.03899983994724"/>
    <n v="4.6994190782926601"/>
    <n v="0.64185612958186"/>
    <n v="2349.7050302704602"/>
    <n v="1730"/>
    <s v="Military"/>
    <n v="1730"/>
    <s v="US Air Force                                  Brevard County"/>
    <s v="US Air Force"/>
    <m/>
    <m/>
    <m/>
    <n v="0"/>
    <n v="1"/>
    <n v="4.6994190782926601"/>
    <n v="0.64185612958186"/>
    <n v="2349.7050302704602"/>
    <m/>
    <n v="-1"/>
    <n v="-1"/>
    <n v="-1"/>
    <n v="-1"/>
    <n v="0"/>
    <m/>
    <m/>
    <s v="Banana River B"/>
    <n v="-1"/>
    <m/>
    <m/>
    <n v="666"/>
    <x v="9"/>
    <m/>
    <x v="0"/>
    <m/>
    <n v="200.00000001490099"/>
    <n v="1.9056812898"/>
  </r>
  <r>
    <n v="820000"/>
    <n v="1400000"/>
    <n v="1400000"/>
    <x v="0"/>
    <x v="1"/>
    <s v="BR3-5, BR-7"/>
    <s v="62-304.520 (10), F.A.C."/>
    <n v="0.59"/>
    <n v="0.64"/>
    <s v="US Air Force"/>
    <n v="0.19047076513392"/>
    <n v="3508.2680619759299"/>
    <n v="7.1407802403343403"/>
    <n v="0.96627847474541995"/>
    <n v="1.3601098760296999"/>
    <n v="0.18404780041720001"/>
    <n v="668.22250205947103"/>
    <n v="1730"/>
    <s v="Military"/>
    <n v="1730"/>
    <s v="US Air Force                                  Brevard County"/>
    <s v="US Air Force"/>
    <m/>
    <m/>
    <m/>
    <n v="0"/>
    <n v="1"/>
    <n v="1.3601098760296999"/>
    <n v="0.18404780041720001"/>
    <n v="733.45753628235695"/>
    <m/>
    <n v="-1"/>
    <n v="-1"/>
    <n v="-1"/>
    <n v="-1"/>
    <n v="0"/>
    <m/>
    <m/>
    <s v="Banana River B"/>
    <n v="-1"/>
    <m/>
    <m/>
    <n v="666"/>
    <x v="9"/>
    <m/>
    <x v="0"/>
    <m/>
    <n v="129.26769591868799"/>
    <n v="0.59485607159999998"/>
  </r>
  <r>
    <n v="820000"/>
    <n v="1400000"/>
    <n v="1400000"/>
    <x v="0"/>
    <x v="1"/>
    <s v="BR3-5, BR-7"/>
    <s v="62-304.520 (10), F.A.C."/>
    <n v="0.59"/>
    <n v="0.64"/>
    <s v="US Air Force"/>
    <n v="3.3501927014300001E-3"/>
    <n v="3803.5413312570699"/>
    <n v="8.0759706863304697"/>
    <n v="1.0930741142907201"/>
    <n v="2.7056058050349999E-2"/>
    <n v="3.6620089198200001E-3"/>
    <n v="12.7425964075876"/>
    <n v="1730"/>
    <s v="Military"/>
    <n v="1730"/>
    <s v="US Air Force                                  Brevard County"/>
    <s v="US Air Force"/>
    <m/>
    <m/>
    <m/>
    <n v="0"/>
    <n v="1"/>
    <n v="2.7056058050349999E-2"/>
    <n v="3.6620089198200001E-3"/>
    <n v="1966.5147474135999"/>
    <m/>
    <n v="-1"/>
    <n v="-1"/>
    <n v="-1"/>
    <n v="-1"/>
    <n v="0"/>
    <m/>
    <m/>
    <s v="Banana River B"/>
    <n v="-1"/>
    <m/>
    <m/>
    <n v="661"/>
    <x v="9"/>
    <m/>
    <x v="0"/>
    <m/>
    <n v="17.7985350952152"/>
    <n v="1.5949024715"/>
  </r>
  <r>
    <n v="820000"/>
    <n v="1400000"/>
    <n v="1400000"/>
    <x v="0"/>
    <x v="1"/>
    <s v="BR3-5, BR-7"/>
    <s v="62-304.520 (10), F.A.C."/>
    <n v="0.59"/>
    <n v="0.64"/>
    <s v="US Air Force"/>
    <n v="4.9087430641300001E-2"/>
    <n v="3808.0850907746199"/>
    <n v="8.2011746665374492"/>
    <n v="1.0949777039413999"/>
    <n v="0.40257459262091"/>
    <n v="5.3749642096E-2"/>
    <n v="186.929112769602"/>
    <n v="1730"/>
    <s v="Military"/>
    <n v="1730"/>
    <s v="US Air Force                                  Brevard County"/>
    <s v="US Air Force"/>
    <m/>
    <m/>
    <m/>
    <n v="0"/>
    <n v="1"/>
    <n v="0.40257459262091"/>
    <n v="5.3749642096E-2"/>
    <n v="572.53078349004204"/>
    <m/>
    <n v="-1"/>
    <n v="-1"/>
    <n v="-1"/>
    <n v="-1"/>
    <n v="0"/>
    <m/>
    <m/>
    <s v="Banana River B"/>
    <n v="-1"/>
    <m/>
    <m/>
    <n v="660"/>
    <x v="9"/>
    <m/>
    <x v="0"/>
    <m/>
    <n v="83.255936580679304"/>
    <n v="0.46433964599999999"/>
  </r>
  <r>
    <n v="820000"/>
    <n v="1400000"/>
    <n v="1400000"/>
    <x v="0"/>
    <x v="1"/>
    <s v="BR3-5, BR-7"/>
    <s v="62-304.520 (10), F.A.C."/>
    <n v="0.59"/>
    <n v="0.64"/>
    <s v="US Air Force"/>
    <n v="0.18985270010729"/>
    <n v="3484.8218217417898"/>
    <n v="6.9732563900384603"/>
    <n v="0.94827588726601997"/>
    <n v="1.32389155418925"/>
    <n v="0.18003273764409"/>
    <n v="661.60283225050102"/>
    <n v="1730"/>
    <s v="Military"/>
    <n v="1730"/>
    <s v="US Air Force                                  Brevard County"/>
    <s v="US Air Force"/>
    <m/>
    <m/>
    <m/>
    <n v="0"/>
    <n v="1"/>
    <n v="1.32389155418925"/>
    <n v="0.18003273764409"/>
    <n v="824.73373060822496"/>
    <m/>
    <n v="-1"/>
    <n v="-1"/>
    <n v="-1"/>
    <n v="-1"/>
    <n v="0"/>
    <m/>
    <m/>
    <s v="Banana River B"/>
    <n v="-1"/>
    <m/>
    <m/>
    <n v="666"/>
    <x v="9"/>
    <m/>
    <x v="0"/>
    <m/>
    <n v="120.362181491195"/>
    <n v="0.66888380420000004"/>
  </r>
  <r>
    <n v="820000"/>
    <n v="1400000"/>
    <n v="1400000"/>
    <x v="0"/>
    <x v="1"/>
    <s v="BR3-5, BR-7"/>
    <s v="62-304.520 (10), F.A.C."/>
    <n v="0.59"/>
    <n v="0.64"/>
    <s v="US Air Force"/>
    <n v="0.15128098307286"/>
    <n v="3815.7012400888002"/>
    <n v="7.7926783590085202"/>
    <n v="1.0572991444436699"/>
    <n v="1.17888404292147"/>
    <n v="0.15994925397354001"/>
    <n v="577.24303471299595"/>
    <n v="1730"/>
    <s v="Military"/>
    <n v="1730"/>
    <s v="US Air Force                                  Brevard County"/>
    <s v="US Air Force"/>
    <m/>
    <m/>
    <m/>
    <n v="0"/>
    <n v="1"/>
    <n v="1.17888404292147"/>
    <n v="0.15994925397354001"/>
    <n v="601.78078615723803"/>
    <m/>
    <n v="-1"/>
    <n v="-1"/>
    <n v="-1"/>
    <n v="-1"/>
    <n v="0"/>
    <m/>
    <m/>
    <s v="Banana River B"/>
    <n v="-1"/>
    <m/>
    <m/>
    <n v="661"/>
    <x v="9"/>
    <m/>
    <x v="0"/>
    <m/>
    <n v="123.329203232046"/>
    <n v="0.48806227590000001"/>
  </r>
  <r>
    <n v="820000"/>
    <n v="1400000"/>
    <n v="1400000"/>
    <x v="0"/>
    <x v="1"/>
    <s v="BR3-5, BR-7"/>
    <s v="62-304.520 (10), F.A.C."/>
    <n v="0.59"/>
    <n v="0.64"/>
    <s v="US Air Force"/>
    <n v="0.15747229441628"/>
    <n v="3807.4546026367998"/>
    <n v="7.9538430489031597"/>
    <n v="1.08183950684076"/>
    <n v="1.25250991433781"/>
    <n v="0.17035974933239001"/>
    <n v="599.56861216307004"/>
    <n v="1730"/>
    <s v="Military"/>
    <n v="1730"/>
    <s v="US Air Force                                  Brevard County"/>
    <s v="US Air Force"/>
    <m/>
    <m/>
    <m/>
    <n v="0"/>
    <n v="1"/>
    <n v="1.25250991433781"/>
    <n v="0.17035974933239001"/>
    <n v="896.09232382563596"/>
    <m/>
    <n v="-1"/>
    <n v="-1"/>
    <n v="-1"/>
    <n v="-1"/>
    <n v="0"/>
    <m/>
    <m/>
    <s v="Banana River B"/>
    <n v="-1"/>
    <m/>
    <m/>
    <n v="660"/>
    <x v="9"/>
    <m/>
    <x v="0"/>
    <m/>
    <n v="125.610636766415"/>
    <n v="0.72675776469999998"/>
  </r>
  <r>
    <n v="820000"/>
    <n v="1400000"/>
    <n v="1400000"/>
    <x v="0"/>
    <x v="1"/>
    <s v="BR3-5, BR-7"/>
    <s v="62-304.520 (10), F.A.C."/>
    <n v="0.59"/>
    <n v="0.64"/>
    <s v="US Air Force"/>
    <n v="3.106796706905E-2"/>
    <n v="3817.0201544480501"/>
    <n v="7.8653805365628502"/>
    <n v="1.1198513703353901"/>
    <n v="0.24436138349552"/>
    <n v="3.4791505495809998E-2"/>
    <n v="118.587056460315"/>
    <n v="1730"/>
    <s v="Military"/>
    <n v="1730"/>
    <s v="US Air Force                                  Brevard County"/>
    <s v="US Air Force"/>
    <m/>
    <m/>
    <m/>
    <n v="0"/>
    <n v="1"/>
    <n v="0.24436138349552"/>
    <n v="3.4791505495809998E-2"/>
    <n v="558.82718569403198"/>
    <m/>
    <n v="-1"/>
    <n v="-1"/>
    <n v="-1"/>
    <n v="-1"/>
    <n v="0"/>
    <m/>
    <m/>
    <s v="Banana River B"/>
    <n v="-1"/>
    <m/>
    <m/>
    <n v="661"/>
    <x v="9"/>
    <m/>
    <x v="0"/>
    <m/>
    <n v="52.327771002826402"/>
    <n v="0.45322561690000002"/>
  </r>
  <r>
    <n v="820000"/>
    <n v="1400000"/>
    <n v="1400000"/>
    <x v="0"/>
    <x v="1"/>
    <s v="BR3-5, BR-7"/>
    <s v="62-304.520 (10), F.A.C."/>
    <n v="0.59"/>
    <n v="0.64"/>
    <s v="US Air Force"/>
    <n v="0.28383756110938002"/>
    <n v="3798.2402995309099"/>
    <n v="7.8827738824618301"/>
    <n v="1.0631918569396099"/>
    <n v="2.23742731357475"/>
    <n v="0.30177378366509999"/>
    <n v="1078.0832631262499"/>
    <n v="1730"/>
    <s v="Military"/>
    <n v="1730"/>
    <s v="US Air Force                                  Brevard County"/>
    <s v="US Air Force"/>
    <m/>
    <m/>
    <m/>
    <n v="0"/>
    <n v="1"/>
    <n v="2.23742731357475"/>
    <n v="0.30177378366509999"/>
    <n v="2346.4140456485102"/>
    <m/>
    <n v="-1"/>
    <n v="-1"/>
    <n v="-1"/>
    <n v="-1"/>
    <n v="0"/>
    <m/>
    <m/>
    <s v="Banana River B"/>
    <n v="-1"/>
    <m/>
    <m/>
    <n v="666"/>
    <x v="9"/>
    <m/>
    <x v="0"/>
    <m/>
    <n v="154.41608988284401"/>
    <n v="1.9030122025"/>
  </r>
  <r>
    <n v="820000"/>
    <n v="1400000"/>
    <n v="1400000"/>
    <x v="0"/>
    <x v="1"/>
    <s v="BR3-5, BR-7"/>
    <s v="62-304.520 (10), F.A.C."/>
    <n v="0.59"/>
    <n v="0.64"/>
    <s v="US Air Force"/>
    <n v="0.61776345366790997"/>
    <n v="3810.6443659098099"/>
    <n v="7.6102304827177498"/>
    <n v="1.0399409730631699"/>
    <n v="4.7013222662125402"/>
    <n v="0.64243752713027003"/>
    <n v="2354.0768241846199"/>
    <n v="1730"/>
    <s v="Military"/>
    <n v="1730"/>
    <s v="US Air Force                                  Brevard County"/>
    <s v="US Air Force"/>
    <m/>
    <m/>
    <m/>
    <n v="0"/>
    <n v="1"/>
    <n v="4.7013222662125402"/>
    <n v="0.64243752713027003"/>
    <n v="2354.0768241846199"/>
    <m/>
    <n v="-1"/>
    <n v="-1"/>
    <n v="-1"/>
    <n v="-1"/>
    <n v="0"/>
    <m/>
    <m/>
    <s v="Banana River B"/>
    <n v="-1"/>
    <m/>
    <m/>
    <n v="660"/>
    <x v="9"/>
    <m/>
    <x v="0"/>
    <m/>
    <n v="200"/>
    <n v="1.9092269458"/>
  </r>
  <r>
    <n v="820000"/>
    <n v="1400000"/>
    <n v="1400000"/>
    <x v="0"/>
    <x v="1"/>
    <s v="BR3-5, BR-7"/>
    <s v="62-304.520 (10), F.A.C."/>
    <n v="0.59"/>
    <n v="0.64"/>
    <s v="US Air Force"/>
    <n v="0.61776345334572003"/>
    <n v="3809.41761385364"/>
    <n v="7.6184019968303902"/>
    <n v="1.04055774607517"/>
    <n v="4.7063703265379102"/>
    <n v="0.64281854662103999"/>
    <n v="2353.3189803702498"/>
    <n v="1730"/>
    <s v="Military"/>
    <n v="1730"/>
    <s v="US Air Force                                  Brevard County"/>
    <s v="US Air Force"/>
    <m/>
    <m/>
    <m/>
    <n v="0"/>
    <n v="1"/>
    <n v="4.7063703265379102"/>
    <n v="0.64281854662103999"/>
    <n v="2353.3189803702498"/>
    <m/>
    <n v="-1"/>
    <n v="-1"/>
    <n v="-1"/>
    <n v="-1"/>
    <n v="0"/>
    <m/>
    <m/>
    <s v="Banana River B"/>
    <n v="-1"/>
    <m/>
    <m/>
    <n v="660"/>
    <x v="9"/>
    <m/>
    <x v="0"/>
    <m/>
    <n v="199.999999947845"/>
    <n v="1.9086123117"/>
  </r>
  <r>
    <n v="820000"/>
    <n v="1400000"/>
    <n v="1400000"/>
    <x v="0"/>
    <x v="1"/>
    <s v="BR3-5, BR-7"/>
    <s v="62-304.520 (10), F.A.C."/>
    <n v="0.59"/>
    <n v="0.64"/>
    <s v="US Air Force"/>
    <n v="0.61776345346078998"/>
    <n v="3809.5000018767901"/>
    <n v="7.6079698821514503"/>
    <n v="1.03963089366057"/>
    <n v="4.6999257482235697"/>
    <n v="0.64224597119228"/>
    <n v="2353.3698771182999"/>
    <n v="1730"/>
    <s v="Military"/>
    <n v="1730"/>
    <s v="US Air Force                                  Brevard County"/>
    <s v="US Air Force"/>
    <m/>
    <m/>
    <m/>
    <n v="0"/>
    <n v="1"/>
    <n v="4.6999257482235697"/>
    <n v="0.64224597119228"/>
    <n v="2353.3698771182999"/>
    <m/>
    <n v="-1"/>
    <n v="-1"/>
    <n v="-1"/>
    <n v="-1"/>
    <n v="0"/>
    <m/>
    <m/>
    <s v="Banana River B"/>
    <n v="-1"/>
    <m/>
    <m/>
    <n v="660"/>
    <x v="9"/>
    <m/>
    <x v="0"/>
    <m/>
    <n v="199.99999996647199"/>
    <n v="1.9086535904999999"/>
  </r>
  <r>
    <n v="820000"/>
    <n v="1400000"/>
    <n v="1400000"/>
    <x v="0"/>
    <x v="1"/>
    <s v="BR3-5, BR-7"/>
    <s v="62-304.520 (10), F.A.C."/>
    <n v="0.59"/>
    <n v="0.64"/>
    <s v="US Air Force"/>
    <n v="0.20342573180011"/>
    <n v="3369.7911597370098"/>
    <n v="6.6536741231704299"/>
    <n v="0.91153525794211998"/>
    <n v="1.3535285276654001"/>
    <n v="0.18542972690847001"/>
    <n v="685.50223268304296"/>
    <n v="1730"/>
    <s v="Military"/>
    <n v="1730"/>
    <s v="US Air Force                                  Brevard County"/>
    <s v="US Air Force"/>
    <m/>
    <m/>
    <m/>
    <n v="0"/>
    <n v="1"/>
    <n v="1.3535285276654001"/>
    <n v="0.18542972690847001"/>
    <n v="685.50223268304296"/>
    <m/>
    <n v="-1"/>
    <n v="-1"/>
    <n v="-1"/>
    <n v="-1"/>
    <n v="0"/>
    <m/>
    <m/>
    <s v="Banana River B"/>
    <n v="-1"/>
    <m/>
    <m/>
    <n v="666"/>
    <x v="9"/>
    <m/>
    <x v="0"/>
    <m/>
    <n v="115.69850640294401"/>
    <n v="0.55596288130000004"/>
  </r>
  <r>
    <n v="820000"/>
    <n v="1400000"/>
    <n v="1400000"/>
    <x v="0"/>
    <x v="1"/>
    <s v="BR3-5, BR-7"/>
    <s v="62-304.520 (10), F.A.C."/>
    <n v="0.59"/>
    <n v="0.64"/>
    <s v="US Air Force"/>
    <n v="0.61610915831570001"/>
    <n v="3803.2033260642902"/>
    <n v="7.6064444279978103"/>
    <n v="1.0389024217651801"/>
    <n v="4.68640007430891"/>
    <n v="0.64007729664588997"/>
    <n v="2343.18840012496"/>
    <n v="1730"/>
    <s v="Military"/>
    <n v="1730"/>
    <s v="US Air Force                                  Brevard County"/>
    <s v="US Air Force"/>
    <m/>
    <m/>
    <m/>
    <n v="0"/>
    <n v="1"/>
    <n v="4.68640007430891"/>
    <n v="0.64007729664588997"/>
    <n v="2343.18840012496"/>
    <m/>
    <n v="-1"/>
    <n v="-1"/>
    <n v="-1"/>
    <n v="-1"/>
    <n v="0"/>
    <m/>
    <m/>
    <s v="Banana River B"/>
    <n v="-1"/>
    <m/>
    <m/>
    <n v="666"/>
    <x v="9"/>
    <m/>
    <x v="0"/>
    <m/>
    <n v="197.98385347414799"/>
    <n v="1.9003961072"/>
  </r>
  <r>
    <n v="820000"/>
    <n v="1400000"/>
    <n v="1400000"/>
    <x v="0"/>
    <x v="1"/>
    <s v="BR3-5, BR-7"/>
    <s v="62-304.520 (10), F.A.C."/>
    <n v="0.59"/>
    <n v="0.64"/>
    <s v="US Air Force"/>
    <n v="0.61776345334572003"/>
    <n v="3803.2033264893298"/>
    <n v="7.6064444288479001"/>
    <n v="1.0389024218812799"/>
    <n v="4.6989833780474299"/>
    <n v="0.64179594783061999"/>
    <n v="2349.4800207479998"/>
    <n v="1730"/>
    <s v="Military"/>
    <n v="1730"/>
    <s v="US Air Force                                  Brevard County"/>
    <s v="US Air Force"/>
    <m/>
    <m/>
    <m/>
    <n v="0"/>
    <n v="1"/>
    <n v="4.6989833780474299"/>
    <n v="0.64179594783061999"/>
    <n v="2349.4800207479998"/>
    <m/>
    <n v="-1"/>
    <n v="-1"/>
    <n v="-1"/>
    <n v="-1"/>
    <n v="0"/>
    <m/>
    <m/>
    <s v="Banana River B"/>
    <n v="-1"/>
    <m/>
    <m/>
    <n v="666"/>
    <x v="9"/>
    <m/>
    <x v="0"/>
    <m/>
    <n v="199.999999947845"/>
    <n v="1.9054988003"/>
  </r>
  <r>
    <n v="820000"/>
    <n v="1400000"/>
    <n v="1400000"/>
    <x v="0"/>
    <x v="1"/>
    <s v="BR3-5, BR-7"/>
    <s v="62-304.520 (10), F.A.C."/>
    <n v="0.59"/>
    <n v="0.64"/>
    <s v="US Air Force"/>
    <n v="0.20602903308626999"/>
    <n v="3820.1720536795201"/>
    <n v="7.8817094203068301"/>
    <n v="1.07397903448275"/>
    <n v="1.62386097093279"/>
    <n v="0.22127086202940999"/>
    <n v="787.06635444279902"/>
    <n v="1710"/>
    <s v="Educational Facilities"/>
    <n v="1710"/>
    <s v="US Air Force                                  Brevard County"/>
    <s v="US Air Force"/>
    <m/>
    <m/>
    <m/>
    <n v="0"/>
    <n v="1"/>
    <n v="1.62386097093279"/>
    <n v="0.22127086202940999"/>
    <n v="1912.8140196627801"/>
    <m/>
    <n v="-1"/>
    <n v="-1"/>
    <n v="-1"/>
    <n v="-1"/>
    <n v="0"/>
    <m/>
    <m/>
    <s v="Banana River B"/>
    <n v="-1"/>
    <m/>
    <m/>
    <n v="652"/>
    <x v="9"/>
    <m/>
    <x v="0"/>
    <m/>
    <n v="127.959772094933"/>
    <n v="1.5513495698999999"/>
  </r>
  <r>
    <n v="820000"/>
    <n v="1400000"/>
    <n v="1400000"/>
    <x v="0"/>
    <x v="1"/>
    <s v="BR3-5, BR-7"/>
    <s v="62-304.520 (10), F.A.C."/>
    <n v="0.59"/>
    <n v="0.64"/>
    <s v="US Air Force"/>
    <n v="0.24473647069602"/>
    <n v="3830.0777102761899"/>
    <n v="7.8527128533523802"/>
    <n v="1.0906063240496999"/>
    <n v="1.92184522911877"/>
    <n v="0.26691114266669003"/>
    <n v="937.35970130450903"/>
    <n v="1710"/>
    <s v="Educational Facilities"/>
    <n v="1710"/>
    <s v="US Air Force                                  Brevard County"/>
    <s v="US Air Force"/>
    <m/>
    <m/>
    <m/>
    <n v="0"/>
    <n v="1"/>
    <n v="1.92184522911877"/>
    <n v="0.26691114266669003"/>
    <n v="986.87843844916097"/>
    <m/>
    <n v="-1"/>
    <n v="-1"/>
    <n v="-1"/>
    <n v="-1"/>
    <n v="0"/>
    <m/>
    <m/>
    <s v="Banana River B"/>
    <n v="-1"/>
    <m/>
    <m/>
    <n v="652"/>
    <x v="9"/>
    <m/>
    <x v="0"/>
    <m/>
    <n v="137.64315157436201"/>
    <n v="0.80038802789999997"/>
  </r>
  <r>
    <n v="820000"/>
    <n v="1400000"/>
    <n v="1400000"/>
    <x v="0"/>
    <x v="1"/>
    <s v="BR3-5, BR-7"/>
    <s v="62-304.520 (10), F.A.C."/>
    <n v="0.59"/>
    <n v="0.64"/>
    <s v="US Air Force"/>
    <n v="6.989735385899E-2"/>
    <n v="3803.9822904019002"/>
    <n v="8.0110059981869206"/>
    <n v="1.0799844935137399"/>
    <n v="0.55994812102177005"/>
    <n v="7.5488058305350006E-2"/>
    <n v="265.88829622556"/>
    <n v="1730"/>
    <s v="Military"/>
    <n v="1730"/>
    <s v="US Air Force                                  Brevard County"/>
    <s v="US Air Force"/>
    <m/>
    <m/>
    <m/>
    <n v="0"/>
    <n v="1"/>
    <n v="0.55994812102177005"/>
    <n v="7.5488058305350006E-2"/>
    <n v="422.46508134022002"/>
    <m/>
    <n v="-1"/>
    <n v="-1"/>
    <n v="-1"/>
    <n v="-1"/>
    <n v="0"/>
    <m/>
    <m/>
    <s v="Banana River B"/>
    <n v="-1"/>
    <m/>
    <m/>
    <n v="660"/>
    <x v="9"/>
    <m/>
    <x v="0"/>
    <m/>
    <n v="76.810986906746706"/>
    <n v="0.34263185829999998"/>
  </r>
  <r>
    <n v="820000"/>
    <n v="1400000"/>
    <n v="1400000"/>
    <x v="0"/>
    <x v="1"/>
    <s v="BR3-5, BR-7"/>
    <s v="62-304.520 (10), F.A.C."/>
    <n v="0.59"/>
    <n v="0.64"/>
    <s v="US Air Force"/>
    <n v="0.45750258758713003"/>
    <n v="3811.1107323103001"/>
    <n v="7.6199545699411404"/>
    <n v="1.04085597054277"/>
    <n v="3.4861489330444502"/>
    <n v="0.47619429982882999"/>
    <n v="1743.59302161305"/>
    <n v="1730"/>
    <s v="Military"/>
    <n v="1730"/>
    <s v="US Air Force                                  Brevard County"/>
    <s v="US Air Force"/>
    <m/>
    <m/>
    <m/>
    <n v="0"/>
    <n v="1"/>
    <n v="3.4861489330444502"/>
    <n v="0.47619429982882999"/>
    <n v="1768.1392577264101"/>
    <m/>
    <n v="-1"/>
    <n v="-1"/>
    <n v="-1"/>
    <n v="-1"/>
    <n v="0"/>
    <m/>
    <m/>
    <s v="Banana River B"/>
    <n v="-1"/>
    <m/>
    <m/>
    <n v="660"/>
    <x v="9"/>
    <m/>
    <x v="0"/>
    <m/>
    <n v="196.80645666095899"/>
    <n v="1.4340139965000001"/>
  </r>
  <r>
    <n v="820000"/>
    <n v="1400000"/>
    <n v="1400000"/>
    <x v="0"/>
    <x v="1"/>
    <s v="BR3-5, BR-7"/>
    <s v="62-304.520 (10), F.A.C."/>
    <n v="0.59"/>
    <n v="0.64"/>
    <s v="US Air Force"/>
    <n v="0.61776345346078998"/>
    <n v="3803.4253358116298"/>
    <n v="7.6064292825838402"/>
    <n v="1.03892193105972"/>
    <n v="4.6989740221142799"/>
    <n v="0.64180800000759997"/>
    <n v="2349.6171704312701"/>
    <n v="1730"/>
    <s v="Military"/>
    <n v="1730"/>
    <s v="US Air Force                                  Brevard County"/>
    <s v="US Air Force"/>
    <m/>
    <m/>
    <m/>
    <n v="0"/>
    <n v="1"/>
    <n v="4.6989740221142799"/>
    <n v="0.64180800000759997"/>
    <n v="2349.6171704312701"/>
    <m/>
    <n v="-1"/>
    <n v="-1"/>
    <n v="-1"/>
    <n v="-1"/>
    <n v="0"/>
    <m/>
    <m/>
    <s v="Banana River B"/>
    <n v="-1"/>
    <m/>
    <m/>
    <n v="666"/>
    <x v="9"/>
    <m/>
    <x v="0"/>
    <m/>
    <n v="199.99999996647199"/>
    <n v="1.9056100328000001"/>
  </r>
  <r>
    <n v="820000"/>
    <n v="1400000"/>
    <n v="1400000"/>
    <x v="0"/>
    <x v="1"/>
    <s v="BR3-5, BR-7"/>
    <s v="62-304.520 (10), F.A.C."/>
    <n v="0.59"/>
    <n v="0.64"/>
    <s v="US Air Force"/>
    <n v="9.4045746286700004E-3"/>
    <n v="3805.12009948375"/>
    <n v="8.1326311831497105"/>
    <n v="1.0862227737105701"/>
    <n v="7.6483936889419998E-2"/>
    <n v="1.021546313872E-2"/>
    <n v="35.785535946670002"/>
    <n v="1710"/>
    <s v="Educational Facilities"/>
    <n v="1710"/>
    <s v="US Air Force                                  Brevard County"/>
    <s v="US Air Force"/>
    <m/>
    <m/>
    <m/>
    <n v="0"/>
    <n v="1"/>
    <n v="7.6483936889419998E-2"/>
    <n v="1.021546313872E-2"/>
    <n v="2350.6641347161199"/>
    <m/>
    <n v="-1"/>
    <n v="-1"/>
    <n v="-1"/>
    <n v="-1"/>
    <n v="0"/>
    <m/>
    <m/>
    <s v="Banana River B"/>
    <n v="-1"/>
    <m/>
    <m/>
    <n v="652"/>
    <x v="9"/>
    <m/>
    <x v="0"/>
    <m/>
    <n v="101.537105522875"/>
    <n v="1.9064591522000001"/>
  </r>
  <r>
    <n v="820000"/>
    <n v="1400000"/>
    <n v="1400000"/>
    <x v="0"/>
    <x v="1"/>
    <s v="BR3-5, BR-7"/>
    <s v="62-304.520 (10), F.A.C."/>
    <n v="0.59"/>
    <n v="0.64"/>
    <s v="US Air Force"/>
    <n v="4.6287845075999997E-3"/>
    <n v="3800.3769210468199"/>
    <n v="8.1268155438734198"/>
    <n v="1.0852559606179"/>
    <n v="3.7617277885619999E-2"/>
    <n v="5.0234159772899996E-3"/>
    <n v="17.5911258151935"/>
    <n v="1730"/>
    <s v="Military"/>
    <n v="1730"/>
    <s v="US Air Force                                  Brevard County"/>
    <s v="US Air Force"/>
    <m/>
    <m/>
    <m/>
    <n v="0"/>
    <n v="1"/>
    <n v="3.7617277885619999E-2"/>
    <n v="5.0234159772899996E-3"/>
    <n v="2347.73397198571"/>
    <m/>
    <n v="-1"/>
    <n v="-1"/>
    <n v="-1"/>
    <n v="-1"/>
    <n v="0"/>
    <m/>
    <m/>
    <s v="Banana River B"/>
    <n v="-1"/>
    <m/>
    <m/>
    <n v="660"/>
    <x v="9"/>
    <m/>
    <x v="0"/>
    <m/>
    <n v="100.75034514386201"/>
    <n v="1.9040827023"/>
  </r>
  <r>
    <n v="820000"/>
    <n v="1400000"/>
    <n v="1400000"/>
    <x v="0"/>
    <x v="1"/>
    <s v="BR3-5, BR-7"/>
    <s v="62-304.520 (10), F.A.C."/>
    <n v="0.59"/>
    <n v="0.64"/>
    <s v="US Air Force"/>
    <n v="0.21967401475449"/>
    <n v="3806.0048253069999"/>
    <n v="7.70064348078576"/>
    <n v="1.04760486473897"/>
    <n v="1.6916312696172"/>
    <n v="0.23013156651354"/>
    <n v="836.080360150155"/>
    <n v="1730"/>
    <s v="Military"/>
    <n v="1730"/>
    <s v="US Air Force                                  Brevard County"/>
    <s v="US Air Force"/>
    <m/>
    <m/>
    <m/>
    <n v="0"/>
    <n v="1"/>
    <n v="1.6916312696172"/>
    <n v="0.23013156651354"/>
    <n v="2351.2106859963401"/>
    <m/>
    <n v="-1"/>
    <n v="-1"/>
    <n v="-1"/>
    <n v="-1"/>
    <n v="0"/>
    <m/>
    <m/>
    <s v="Banana River B"/>
    <n v="-1"/>
    <m/>
    <m/>
    <n v="670"/>
    <x v="9"/>
    <m/>
    <x v="0"/>
    <m/>
    <n v="138.74333424367401"/>
    <n v="1.9069024216999999"/>
  </r>
  <r>
    <n v="820000"/>
    <n v="1400000"/>
    <n v="1400000"/>
    <x v="0"/>
    <x v="1"/>
    <s v="BR3-5, BR-7"/>
    <s v="62-304.520 (10), F.A.C."/>
    <n v="0.59"/>
    <n v="0.64"/>
    <s v="US Air Force"/>
    <n v="0.16996112950667"/>
    <n v="3803.6750523824599"/>
    <n v="7.81584996401544"/>
    <n v="1.0959864758562301"/>
    <n v="1.3283906879387299"/>
    <n v="0.18627509936056"/>
    <n v="646.476908179269"/>
    <n v="1730"/>
    <s v="Military"/>
    <n v="1730"/>
    <s v="US Air Force                                  Brevard County"/>
    <s v="US Air Force"/>
    <m/>
    <m/>
    <m/>
    <n v="0"/>
    <n v="1"/>
    <n v="1.3283906879387299"/>
    <n v="0.18627509936056"/>
    <n v="646.476908179269"/>
    <m/>
    <n v="-1"/>
    <n v="-1"/>
    <n v="-1"/>
    <n v="-1"/>
    <n v="0"/>
    <m/>
    <m/>
    <s v="Banana River B"/>
    <n v="-1"/>
    <m/>
    <m/>
    <n v="666"/>
    <x v="9"/>
    <m/>
    <x v="0"/>
    <m/>
    <n v="134.18378755380201"/>
    <n v="0.52431217210000003"/>
  </r>
  <r>
    <n v="820000"/>
    <n v="1400000"/>
    <n v="1400000"/>
    <x v="0"/>
    <x v="1"/>
    <s v="BR3-5, BR-7"/>
    <s v="62-304.520 (10), F.A.C."/>
    <n v="0.59"/>
    <n v="0.64"/>
    <s v="US Air Force"/>
    <n v="0.28500145339589"/>
    <n v="3807.6298891579099"/>
    <n v="7.7816174926818702"/>
    <n v="1.0550119279690799"/>
    <n v="2.2177722951852301"/>
    <n v="0.30067993282118999"/>
    <n v="1085.18005240364"/>
    <n v="1730"/>
    <s v="Military"/>
    <n v="1730"/>
    <s v="US Air Force                                  Brevard County"/>
    <s v="US Air Force"/>
    <m/>
    <m/>
    <m/>
    <n v="0"/>
    <n v="1"/>
    <n v="2.2177722951852301"/>
    <n v="0.30067993282118999"/>
    <n v="2352.2145900895998"/>
    <m/>
    <n v="-1"/>
    <n v="-1"/>
    <n v="-1"/>
    <n v="-1"/>
    <n v="0"/>
    <m/>
    <m/>
    <s v="Banana River B"/>
    <n v="-1"/>
    <m/>
    <m/>
    <n v="660"/>
    <x v="9"/>
    <m/>
    <x v="0"/>
    <m/>
    <n v="146.160209756417"/>
    <n v="1.9077166181"/>
  </r>
  <r>
    <n v="820000"/>
    <n v="1400000"/>
    <n v="1400000"/>
    <x v="0"/>
    <x v="1"/>
    <s v="BR3-5, BR-7"/>
    <s v="62-304.520 (10), F.A.C."/>
    <n v="0.59"/>
    <n v="0.64"/>
    <s v="US Air Force"/>
    <n v="0.10086993828749"/>
    <n v="3807.6298891579099"/>
    <n v="7.7816174926818702"/>
    <n v="1.0550119279690799"/>
    <n v="0.78493127626368997"/>
    <n v="0.10641898806680999"/>
    <n v="384.075391940972"/>
    <n v="1730"/>
    <s v="Military"/>
    <n v="1730"/>
    <s v="US Air Force                                  Brevard County"/>
    <s v="US Air Force"/>
    <m/>
    <m/>
    <m/>
    <n v="0"/>
    <n v="1"/>
    <n v="0.78493127626368997"/>
    <n v="0.10641898806680999"/>
    <n v="2352.2145900895998"/>
    <m/>
    <n v="-1"/>
    <n v="-1"/>
    <n v="-1"/>
    <n v="-1"/>
    <n v="0"/>
    <m/>
    <m/>
    <s v="Banana River B"/>
    <n v="-1"/>
    <m/>
    <m/>
    <n v="662"/>
    <x v="9"/>
    <m/>
    <x v="0"/>
    <m/>
    <n v="116.370570323545"/>
    <n v="1.9077166181"/>
  </r>
  <r>
    <n v="820000"/>
    <n v="1400000"/>
    <n v="1400000"/>
    <x v="0"/>
    <x v="1"/>
    <s v="BR3-5, BR-7"/>
    <s v="62-304.520 (10), F.A.C."/>
    <n v="0.59"/>
    <n v="0.64"/>
    <s v="US Air Force"/>
    <n v="2.4981455025399999E-3"/>
    <n v="3200.2775780176098"/>
    <n v="6.2687292903685501"/>
    <n v="0.86017091204575002"/>
    <n v="1.56601978834E-2"/>
    <n v="2.14883209534E-3"/>
    <n v="7.9947590384203"/>
    <n v="1730"/>
    <s v="Military"/>
    <n v="1730"/>
    <s v="US Air Force                                  Brevard County"/>
    <s v="US Air Force"/>
    <m/>
    <m/>
    <m/>
    <n v="0"/>
    <n v="1"/>
    <n v="1.56601978834E-2"/>
    <n v="2.14883209534E-3"/>
    <n v="7.9947590384211997"/>
    <m/>
    <n v="-1"/>
    <n v="-1"/>
    <n v="-1"/>
    <n v="-1"/>
    <n v="0"/>
    <m/>
    <m/>
    <s v="Banana River B"/>
    <n v="-1"/>
    <m/>
    <m/>
    <n v="658"/>
    <x v="9"/>
    <m/>
    <x v="0"/>
    <m/>
    <n v="12.8905205621357"/>
    <n v="6.4839894999999996E-3"/>
  </r>
  <r>
    <n v="820000"/>
    <n v="1400000"/>
    <n v="1400000"/>
    <x v="0"/>
    <x v="1"/>
    <s v="BR3-5, BR-7"/>
    <s v="62-304.520 (10), F.A.C."/>
    <n v="0.59"/>
    <n v="0.64"/>
    <s v="US Air Force"/>
    <n v="0.31104205778355998"/>
    <n v="3803.8245255247898"/>
    <n v="7.8706517107749701"/>
    <n v="1.0626306992627601"/>
    <n v="2.4481037042171399"/>
    <n v="0.33052283936267002"/>
    <n v="1183.1494078667999"/>
    <n v="1730"/>
    <s v="Military"/>
    <n v="1730"/>
    <s v="US Air Force                                  Brevard County"/>
    <s v="US Air Force"/>
    <m/>
    <m/>
    <m/>
    <n v="0"/>
    <n v="1"/>
    <n v="2.4481037042171399"/>
    <n v="0.33052283936267002"/>
    <n v="2349.8637764726"/>
    <m/>
    <n v="-1"/>
    <n v="-1"/>
    <n v="-1"/>
    <n v="-1"/>
    <n v="0"/>
    <m/>
    <m/>
    <s v="Banana River B"/>
    <n v="-1"/>
    <m/>
    <m/>
    <n v="661"/>
    <x v="9"/>
    <m/>
    <x v="0"/>
    <m/>
    <n v="150.37080559617701"/>
    <n v="1.9058100377"/>
  </r>
  <r>
    <n v="820000"/>
    <n v="1400000"/>
    <n v="1400000"/>
    <x v="0"/>
    <x v="1"/>
    <s v="BR3-5, BR-7"/>
    <s v="62-304.520 (10), F.A.C."/>
    <n v="0.59"/>
    <n v="0.64"/>
    <s v="US Air Force"/>
    <n v="0.51542525873666001"/>
    <n v="3814.0226023560899"/>
    <n v="7.7879601404072503"/>
    <n v="1.05670920271533"/>
    <n v="4.0141113704002196"/>
    <n v="0.54465461421896"/>
    <n v="1965.8435866468601"/>
    <n v="1730"/>
    <s v="Military"/>
    <n v="1730"/>
    <s v="US Air Force                                  Brevard County"/>
    <s v="US Air Force"/>
    <m/>
    <m/>
    <m/>
    <n v="0"/>
    <n v="1"/>
    <n v="4.0141113704002196"/>
    <n v="0.54465461421896"/>
    <n v="2085.3101773082999"/>
    <m/>
    <n v="-1"/>
    <n v="-1"/>
    <n v="-1"/>
    <n v="-1"/>
    <n v="0"/>
    <m/>
    <m/>
    <s v="Banana River B"/>
    <n v="-1"/>
    <m/>
    <m/>
    <n v="660"/>
    <x v="9"/>
    <m/>
    <x v="0"/>
    <m/>
    <n v="184.11858792269001"/>
    <n v="1.6912491300000001"/>
  </r>
  <r>
    <n v="820000"/>
    <n v="1400000"/>
    <n v="1400000"/>
    <x v="0"/>
    <x v="1"/>
    <s v="BR3-5, BR-7"/>
    <s v="62-304.520 (10), F.A.C."/>
    <n v="0.59"/>
    <n v="0.64"/>
    <s v="US Air Force"/>
    <n v="0.61776345362188001"/>
    <n v="3806.2744631149599"/>
    <n v="7.6124922934584296"/>
    <n v="1.0397328885822099"/>
    <n v="4.7027195298768696"/>
    <n v="0.64230898009479998"/>
    <n v="2351.37725776669"/>
    <n v="1730"/>
    <s v="Military"/>
    <n v="1730"/>
    <s v="US Air Force                                  Brevard County"/>
    <s v="US Air Force"/>
    <m/>
    <m/>
    <m/>
    <n v="0"/>
    <n v="1"/>
    <n v="4.7027195298768696"/>
    <n v="0.64230898009479998"/>
    <n v="2351.37725776669"/>
    <m/>
    <n v="-1"/>
    <n v="-1"/>
    <n v="-1"/>
    <n v="-1"/>
    <n v="0"/>
    <m/>
    <m/>
    <s v="Banana River B"/>
    <n v="-1"/>
    <m/>
    <m/>
    <n v="661"/>
    <x v="9"/>
    <m/>
    <x v="0"/>
    <m/>
    <n v="199.99999999254899"/>
    <n v="1.9070375164"/>
  </r>
  <r>
    <n v="820000"/>
    <n v="1400000"/>
    <n v="1400000"/>
    <x v="0"/>
    <x v="1"/>
    <s v="BR3-5, BR-7"/>
    <s v="62-304.520 (10), F.A.C."/>
    <n v="0.59"/>
    <n v="0.64"/>
    <s v="US Air Force"/>
    <n v="0.27058698146749"/>
    <n v="3827.43502002184"/>
    <n v="7.8175247851168699"/>
    <n v="1.0829799739286099"/>
    <n v="2.1153204341520802"/>
    <n v="0.29304028213507999"/>
    <n v="1035.6540888306799"/>
    <n v="1710"/>
    <s v="Educational Facilities"/>
    <n v="1710"/>
    <s v="US Air Force                                  Brevard County"/>
    <s v="US Air Force"/>
    <m/>
    <m/>
    <m/>
    <n v="0"/>
    <n v="1"/>
    <n v="2.1153204341520802"/>
    <n v="0.29304028213507999"/>
    <n v="1200.9773523446099"/>
    <m/>
    <n v="-1"/>
    <n v="-1"/>
    <n v="-1"/>
    <n v="-1"/>
    <n v="0"/>
    <m/>
    <m/>
    <s v="Banana River B"/>
    <n v="-1"/>
    <m/>
    <m/>
    <n v="652"/>
    <x v="9"/>
    <m/>
    <x v="0"/>
    <m/>
    <n v="142.63149448319299"/>
    <n v="0.97402867179999997"/>
  </r>
  <r>
    <n v="820000"/>
    <n v="1400000"/>
    <n v="1400000"/>
    <x v="0"/>
    <x v="1"/>
    <s v="BR3-5, BR-7"/>
    <s v="62-304.520 (10), F.A.C."/>
    <n v="0.59"/>
    <n v="0.64"/>
    <s v="US Air Force"/>
    <n v="0.28219344236865002"/>
    <n v="3746.1626041818899"/>
    <n v="7.7186304962402996"/>
    <n v="1.04341391374863"/>
    <n v="2.17814691010572"/>
    <n v="0.29444456413607001"/>
    <n v="1057.1425209468"/>
    <n v="1730"/>
    <s v="Military"/>
    <n v="1730"/>
    <s v="US Air Force                                  Brevard County"/>
    <s v="US Air Force"/>
    <m/>
    <m/>
    <m/>
    <n v="0"/>
    <n v="1"/>
    <n v="2.17814691010572"/>
    <n v="0.29444456413607001"/>
    <n v="2097.27026371789"/>
    <m/>
    <n v="-1"/>
    <n v="-1"/>
    <n v="-1"/>
    <n v="-1"/>
    <n v="0"/>
    <m/>
    <m/>
    <s v="Banana River B"/>
    <n v="-1"/>
    <m/>
    <m/>
    <n v="658"/>
    <x v="9"/>
    <m/>
    <x v="0"/>
    <m/>
    <n v="145.40658519635801"/>
    <n v="1.7009491189999999"/>
  </r>
  <r>
    <n v="820000"/>
    <n v="1400000"/>
    <n v="1400000"/>
    <x v="0"/>
    <x v="1"/>
    <s v="BR3-5, BR-7"/>
    <s v="62-304.520 (10), F.A.C."/>
    <n v="0.59"/>
    <n v="0.64"/>
    <s v="US Air Force"/>
    <n v="0.15871649098551999"/>
    <n v="3713.8108832612102"/>
    <n v="7.5649402019216199"/>
    <n v="1.03625544065577"/>
    <n v="1.20068076336431"/>
    <n v="0.16447082730554"/>
    <n v="589.44303157506602"/>
    <n v="1710"/>
    <s v="Educational Facilities"/>
    <n v="1710"/>
    <s v="US Air Force                                  Brevard County"/>
    <s v="US Air Force"/>
    <m/>
    <m/>
    <m/>
    <n v="0"/>
    <n v="1"/>
    <n v="1.20068076336431"/>
    <n v="0.16447082730554"/>
    <n v="1269.1115767916999"/>
    <m/>
    <n v="-1"/>
    <n v="-1"/>
    <n v="-1"/>
    <n v="-1"/>
    <n v="0"/>
    <m/>
    <m/>
    <s v="Banana River B"/>
    <n v="-1"/>
    <m/>
    <m/>
    <n v="652"/>
    <x v="9"/>
    <m/>
    <x v="0"/>
    <m/>
    <n v="126.659945123716"/>
    <n v="1.0292875723999999"/>
  </r>
  <r>
    <n v="820000"/>
    <n v="1400000"/>
    <n v="1400000"/>
    <x v="0"/>
    <x v="1"/>
    <s v="BR3-5, BR-7"/>
    <s v="62-304.520 (10), F.A.C."/>
    <n v="0.59"/>
    <n v="0.64"/>
    <s v="US Air Force"/>
    <n v="0.61776345334572003"/>
    <n v="3803.6172966827999"/>
    <n v="7.6008717959313596"/>
    <n v="1.03844208697049"/>
    <n v="4.6955408090926802"/>
    <n v="0.64151156974642998"/>
    <n v="2349.7357564043"/>
    <n v="1730"/>
    <s v="Military"/>
    <n v="1730"/>
    <s v="US Air Force                                  Brevard County"/>
    <s v="US Air Force"/>
    <m/>
    <m/>
    <m/>
    <n v="0"/>
    <n v="1"/>
    <n v="4.6955408090926802"/>
    <n v="0.64151156974642998"/>
    <n v="2349.7357564043"/>
    <m/>
    <n v="-1"/>
    <n v="-1"/>
    <n v="-1"/>
    <n v="-1"/>
    <n v="0"/>
    <m/>
    <m/>
    <s v="Banana River B"/>
    <n v="-1"/>
    <m/>
    <m/>
    <n v="666"/>
    <x v="9"/>
    <m/>
    <x v="0"/>
    <m/>
    <n v="199.999999947845"/>
    <n v="1.9057062095999999"/>
  </r>
  <r>
    <n v="820000"/>
    <n v="1400000"/>
    <n v="1400000"/>
    <x v="0"/>
    <x v="1"/>
    <s v="BR3-5, BR-7"/>
    <s v="62-304.520 (10), F.A.C."/>
    <n v="0.59"/>
    <n v="0.64"/>
    <s v="US Air Force"/>
    <n v="0.61776345375996"/>
    <n v="3809.4971868335101"/>
    <n v="7.6083258001036702"/>
    <n v="1.03966251518096"/>
    <n v="4.7001456236031096"/>
    <n v="0.64226550612295996"/>
    <n v="2353.3681392271501"/>
    <n v="1730"/>
    <s v="Military"/>
    <n v="1730"/>
    <s v="US Air Force                                  Brevard County"/>
    <s v="US Air Force"/>
    <m/>
    <m/>
    <m/>
    <n v="0"/>
    <n v="1"/>
    <n v="4.7001456236031096"/>
    <n v="0.64226550612295996"/>
    <n v="2353.3681392271501"/>
    <m/>
    <n v="-1"/>
    <n v="-1"/>
    <n v="-1"/>
    <n v="-1"/>
    <n v="0"/>
    <m/>
    <m/>
    <s v="Banana River B"/>
    <n v="-1"/>
    <m/>
    <m/>
    <n v="660"/>
    <x v="9"/>
    <m/>
    <x v="0"/>
    <m/>
    <n v="200.00000001490099"/>
    <n v="1.9086521809999999"/>
  </r>
  <r>
    <n v="820000"/>
    <n v="1400000"/>
    <n v="1400000"/>
    <x v="0"/>
    <x v="1"/>
    <s v="BR3-5, BR-7"/>
    <s v="62-304.520 (10), F.A.C."/>
    <n v="0.59"/>
    <n v="0.64"/>
    <s v="US Air Force"/>
    <n v="0.20028470905592999"/>
    <n v="3808.21870101377"/>
    <n v="7.9223280847956801"/>
    <n v="1.07797573139527"/>
    <n v="1.5867211755089801"/>
    <n v="0.21590205573186"/>
    <n v="762.72797455392299"/>
    <n v="1730"/>
    <s v="Military"/>
    <n v="1730"/>
    <s v="US Air Force                                  Brevard County"/>
    <s v="US Air Force"/>
    <m/>
    <m/>
    <m/>
    <n v="0"/>
    <n v="1"/>
    <n v="1.5867211755089801"/>
    <n v="0.21590205573186"/>
    <n v="947.53019086202403"/>
    <m/>
    <n v="-1"/>
    <n v="-1"/>
    <n v="-1"/>
    <n v="-1"/>
    <n v="0"/>
    <m/>
    <m/>
    <s v="Banana River B"/>
    <n v="-1"/>
    <m/>
    <m/>
    <n v="660"/>
    <x v="9"/>
    <m/>
    <x v="0"/>
    <m/>
    <n v="132.540864077392"/>
    <n v="0.7684754184"/>
  </r>
  <r>
    <n v="820000"/>
    <n v="1400000"/>
    <n v="1400000"/>
    <x v="0"/>
    <x v="1"/>
    <s v="BR3-5, BR-7"/>
    <s v="62-304.520 (10), F.A.C."/>
    <n v="0.59"/>
    <n v="0.64"/>
    <s v="US Air Force"/>
    <n v="0.36081888403307"/>
    <n v="3816.2674273989601"/>
    <n v="7.9469881801861098"/>
    <n v="1.07134608065355"/>
    <n v="2.8674234065987498"/>
    <n v="0.38656189723461998"/>
    <n v="1376.9813543258499"/>
    <n v="1730"/>
    <s v="Military"/>
    <n v="1730"/>
    <s v="US Air Force                                  Brevard County"/>
    <s v="US Air Force"/>
    <m/>
    <m/>
    <m/>
    <n v="0"/>
    <n v="1"/>
    <n v="2.8674234065987498"/>
    <n v="0.38656189723461998"/>
    <n v="1484.9192638091899"/>
    <m/>
    <n v="-1"/>
    <n v="-1"/>
    <n v="-1"/>
    <n v="-1"/>
    <n v="0"/>
    <m/>
    <m/>
    <s v="Banana River B"/>
    <n v="-1"/>
    <m/>
    <m/>
    <n v="660"/>
    <x v="9"/>
    <m/>
    <x v="0"/>
    <m/>
    <n v="158.76832689952701"/>
    <n v="1.2043140826000001"/>
  </r>
  <r>
    <n v="820000"/>
    <n v="1400000"/>
    <n v="1400000"/>
    <x v="0"/>
    <x v="1"/>
    <s v="BR3-5, BR-7"/>
    <s v="62-304.520 (10), F.A.C."/>
    <n v="0.59"/>
    <n v="0.64"/>
    <s v="US Air Force"/>
    <n v="0.17750197004783"/>
    <n v="3720.2499336315"/>
    <n v="7.5403337111242301"/>
    <n v="1.0635276067782999"/>
    <n v="1.3384240885426799"/>
    <n v="0.18877824540341001"/>
    <n v="660.35169228993504"/>
    <n v="1730"/>
    <s v="Military"/>
    <n v="1730"/>
    <s v="US Air Force                                  Brevard County"/>
    <s v="US Air Force"/>
    <m/>
    <m/>
    <m/>
    <n v="0"/>
    <n v="1"/>
    <n v="1.3384240885426799"/>
    <n v="0.18877824540341001"/>
    <n v="738.26480528178899"/>
    <m/>
    <n v="-1"/>
    <n v="-1"/>
    <n v="-1"/>
    <n v="-1"/>
    <n v="0"/>
    <m/>
    <m/>
    <s v="Banana River B"/>
    <n v="-1"/>
    <m/>
    <m/>
    <n v="661"/>
    <x v="9"/>
    <m/>
    <x v="0"/>
    <m/>
    <n v="128.747711188561"/>
    <n v="0.598754911"/>
  </r>
  <r>
    <n v="820000"/>
    <n v="1400000"/>
    <n v="1400000"/>
    <x v="0"/>
    <x v="1"/>
    <s v="BR3-5, BR-7"/>
    <s v="62-304.520 (10), F.A.C."/>
    <n v="0.59"/>
    <n v="0.64"/>
    <s v="US Air Force"/>
    <n v="7.1629656236999999E-3"/>
    <n v="3839.35605294264"/>
    <n v="7.9780551152346799"/>
    <n v="1.1106742272024399"/>
    <n v="5.7146534534410001E-2"/>
    <n v="7.9557213085800008E-3"/>
    <n v="27.501175424372601"/>
    <n v="1710"/>
    <s v="Educational Facilities"/>
    <n v="1710"/>
    <s v="US Air Force                                  Brevard County"/>
    <s v="US Air Force"/>
    <m/>
    <m/>
    <m/>
    <n v="0"/>
    <n v="1"/>
    <n v="5.7146534534410001E-2"/>
    <n v="7.9557213085800008E-3"/>
    <n v="584.75185532925298"/>
    <m/>
    <n v="-1"/>
    <n v="-1"/>
    <n v="-1"/>
    <n v="-1"/>
    <n v="0"/>
    <m/>
    <m/>
    <s v="Banana River B"/>
    <n v="-1"/>
    <m/>
    <m/>
    <n v="652"/>
    <x v="9"/>
    <m/>
    <x v="0"/>
    <m/>
    <n v="26.953499211001201"/>
    <n v="0.47425130199999999"/>
  </r>
  <r>
    <n v="820000"/>
    <n v="1400000"/>
    <n v="1400000"/>
    <x v="0"/>
    <x v="1"/>
    <s v="BR3-5, BR-7"/>
    <s v="62-304.520 (10), F.A.C."/>
    <n v="0.59"/>
    <n v="0.64"/>
    <s v="US Air Force"/>
    <n v="0.61776345362188001"/>
    <n v="3810.7032025528301"/>
    <n v="7.6106657817176497"/>
    <n v="1.03998550068955"/>
    <n v="4.7015911776758097"/>
    <n v="0.64246503462266003"/>
    <n v="2354.1131711370199"/>
    <n v="1730"/>
    <s v="Military"/>
    <n v="1730"/>
    <s v="US Air Force                                  Brevard County"/>
    <s v="US Air Force"/>
    <m/>
    <m/>
    <m/>
    <n v="0"/>
    <n v="1"/>
    <n v="4.7015911776758097"/>
    <n v="0.64246503462266003"/>
    <n v="2354.1131711370199"/>
    <m/>
    <n v="-1"/>
    <n v="-1"/>
    <n v="-1"/>
    <n v="-1"/>
    <n v="0"/>
    <m/>
    <m/>
    <s v="Banana River B"/>
    <n v="-1"/>
    <m/>
    <m/>
    <n v="660"/>
    <x v="9"/>
    <m/>
    <x v="0"/>
    <m/>
    <n v="199.99999999254899"/>
    <n v="1.9092564243000001"/>
  </r>
  <r>
    <n v="820000"/>
    <n v="1400000"/>
    <n v="1400000"/>
    <x v="0"/>
    <x v="1"/>
    <s v="BR3-5, BR-7"/>
    <s v="62-304.520 (10), F.A.C."/>
    <n v="0.59"/>
    <n v="0.64"/>
    <s v="US Air Force"/>
    <n v="0.42704725163022"/>
    <n v="3818.5642165232198"/>
    <n v="7.7816137420978002"/>
    <n v="1.0678576155125801"/>
    <n v="3.3231167618108901"/>
    <n v="0.45602565983706"/>
    <n v="1630.7073538397799"/>
    <n v="1730"/>
    <s v="Military"/>
    <n v="1730"/>
    <s v="US Air Force                                  Brevard County"/>
    <s v="US Air Force"/>
    <m/>
    <m/>
    <m/>
    <n v="0"/>
    <n v="1"/>
    <n v="3.3231167618108901"/>
    <n v="0.45602565983706"/>
    <n v="1630.7073538397799"/>
    <m/>
    <n v="-1"/>
    <n v="-1"/>
    <n v="-1"/>
    <n v="-1"/>
    <n v="0"/>
    <m/>
    <m/>
    <s v="Banana River B"/>
    <n v="-1"/>
    <m/>
    <m/>
    <n v="666"/>
    <x v="9"/>
    <m/>
    <x v="0"/>
    <m/>
    <n v="170.85967394616699"/>
    <n v="1.3225525983999999"/>
  </r>
  <r>
    <n v="820000"/>
    <n v="1400000"/>
    <n v="1400000"/>
    <x v="0"/>
    <x v="1"/>
    <s v="BR3-5, BR-7"/>
    <s v="62-304.520 (10), F.A.C."/>
    <n v="0.59"/>
    <n v="0.64"/>
    <s v="US Air Force"/>
    <n v="7.2014072645700006E-2"/>
    <n v="3328.81982981907"/>
    <n v="6.5497484414747698"/>
    <n v="0.90083047346015999"/>
    <n v="0.47167406007543999"/>
    <n v="6.4872471157220002E-2"/>
    <n v="239.72187304904699"/>
    <n v="1730"/>
    <s v="Military"/>
    <n v="1730"/>
    <s v="US Air Force                                  Brevard County"/>
    <s v="US Air Force"/>
    <m/>
    <m/>
    <m/>
    <n v="0"/>
    <n v="1"/>
    <n v="0.47167406007543999"/>
    <n v="6.4872471157220002E-2"/>
    <n v="239.72187304904801"/>
    <m/>
    <n v="-1"/>
    <n v="-1"/>
    <n v="-1"/>
    <n v="-1"/>
    <n v="0"/>
    <m/>
    <m/>
    <s v="Banana River B"/>
    <n v="-1"/>
    <m/>
    <m/>
    <n v="658"/>
    <x v="9"/>
    <m/>
    <x v="0"/>
    <m/>
    <n v="111.83030586066999"/>
    <n v="0.19442163260000001"/>
  </r>
  <r>
    <n v="820000"/>
    <n v="1400000"/>
    <n v="1400000"/>
    <x v="0"/>
    <x v="1"/>
    <s v="BR3-5, BR-7"/>
    <s v="62-304.520 (10), F.A.C."/>
    <n v="0.59"/>
    <n v="0.64"/>
    <s v="US Air Force"/>
    <n v="0.13782393277676999"/>
    <n v="3803.2033252142101"/>
    <n v="7.6064444262976396"/>
    <n v="1.0389024215329701"/>
    <n v="1.04835008528032"/>
    <n v="0.14318561750698999"/>
    <n v="524.17243943073504"/>
    <n v="1730"/>
    <s v="Military"/>
    <n v="1730"/>
    <s v="US Air Force                                  Brevard County"/>
    <s v="US Air Force"/>
    <m/>
    <m/>
    <m/>
    <n v="0"/>
    <n v="1"/>
    <n v="1.04835008528032"/>
    <n v="0.14318561750698999"/>
    <n v="524.17243943073504"/>
    <m/>
    <n v="-1"/>
    <n v="-1"/>
    <n v="-1"/>
    <n v="-1"/>
    <n v="0"/>
    <m/>
    <m/>
    <s v="Banana River B"/>
    <n v="-1"/>
    <m/>
    <m/>
    <n v="666"/>
    <x v="9"/>
    <m/>
    <x v="0"/>
    <m/>
    <n v="121.232015126712"/>
    <n v="0.42511957779999998"/>
  </r>
  <r>
    <n v="820000"/>
    <n v="1400000"/>
    <n v="1400000"/>
    <x v="0"/>
    <x v="1"/>
    <s v="BR3-5, BR-7"/>
    <s v="62-304.520 (10), F.A.C."/>
    <n v="0.59"/>
    <n v="0.64"/>
    <s v="US Air Force"/>
    <n v="0.49925246586298999"/>
    <n v="3810.1374600148301"/>
    <n v="7.6132083813096996"/>
    <n v="1.04016011523029"/>
    <n v="3.8009130574976999"/>
    <n v="0.51930250242106002"/>
    <n v="1902.2205221893801"/>
    <n v="1730"/>
    <s v="Military"/>
    <n v="1730"/>
    <s v="US Air Force                                  Brevard County"/>
    <s v="US Air Force"/>
    <m/>
    <m/>
    <m/>
    <n v="0"/>
    <n v="1"/>
    <n v="3.8009130574976999"/>
    <n v="0.51930250242106002"/>
    <n v="1902.2205221893801"/>
    <m/>
    <n v="-1"/>
    <n v="-1"/>
    <n v="-1"/>
    <n v="-1"/>
    <n v="0"/>
    <m/>
    <m/>
    <s v="Banana River B"/>
    <n v="-1"/>
    <m/>
    <m/>
    <n v="660"/>
    <x v="9"/>
    <m/>
    <x v="0"/>
    <m/>
    <n v="199.55715793223899"/>
    <n v="1.5427579254999999"/>
  </r>
  <r>
    <n v="820000"/>
    <n v="1400000"/>
    <n v="1400000"/>
    <x v="0"/>
    <x v="1"/>
    <s v="BR3-5, BR-7"/>
    <s v="62-304.520 (10), F.A.C."/>
    <n v="0.59"/>
    <n v="0.64"/>
    <s v="US Air Force"/>
    <n v="5.0208865577900004E-3"/>
    <n v="3454.3005123213602"/>
    <n v="7.8947607071926802"/>
    <n v="0.96435042261643"/>
    <n v="3.963869791171E-2"/>
    <n v="4.8418940739099999E-3"/>
    <n v="17.343651008881402"/>
    <n v="1730"/>
    <s v="Military"/>
    <n v="1730"/>
    <s v="US Air Force                                  Brevard County"/>
    <s v="US Air Force"/>
    <m/>
    <m/>
    <m/>
    <n v="0"/>
    <n v="1"/>
    <n v="3.963869791171E-2"/>
    <n v="4.8418940739099999E-3"/>
    <n v="524.57761243841901"/>
    <m/>
    <n v="-1"/>
    <n v="-1"/>
    <n v="-1"/>
    <n v="-1"/>
    <n v="0"/>
    <m/>
    <m/>
    <s v="Banana River B"/>
    <n v="-1"/>
    <m/>
    <m/>
    <n v="660"/>
    <x v="9"/>
    <m/>
    <x v="0"/>
    <m/>
    <n v="21.3306500369067"/>
    <n v="0.4254481853"/>
  </r>
  <r>
    <n v="820000"/>
    <n v="1400000"/>
    <n v="1400000"/>
    <x v="0"/>
    <x v="1"/>
    <s v="BR3-5, BR-7"/>
    <s v="62-304.520 (10), F.A.C."/>
    <n v="0.59"/>
    <n v="0.64"/>
    <s v="US Air Force"/>
    <n v="0.55358804437607001"/>
    <n v="3806.1276602641801"/>
    <n v="7.6640024418254002"/>
    <n v="1.0443337997509301"/>
    <n v="4.2427001238635604"/>
    <n v="0.57813070587994997"/>
    <n v="2107.0267680913198"/>
    <n v="1730"/>
    <s v="Military"/>
    <n v="1730"/>
    <s v="US Air Force                                  Brevard County"/>
    <s v="US Air Force"/>
    <m/>
    <m/>
    <m/>
    <n v="0"/>
    <n v="1"/>
    <n v="4.2427001238635604"/>
    <n v="0.57813070587994997"/>
    <n v="2351.2865688561401"/>
    <m/>
    <n v="-1"/>
    <n v="-1"/>
    <n v="-1"/>
    <n v="-1"/>
    <n v="0"/>
    <m/>
    <m/>
    <s v="Banana River B"/>
    <n v="-1"/>
    <m/>
    <m/>
    <n v="660"/>
    <x v="9"/>
    <m/>
    <x v="0"/>
    <m/>
    <n v="196.59252876153499"/>
    <n v="1.9069639650000001"/>
  </r>
  <r>
    <n v="820000"/>
    <n v="1400000"/>
    <n v="1400000"/>
    <x v="0"/>
    <x v="1"/>
    <s v="BR3-5, BR-7"/>
    <s v="62-304.520 (10), F.A.C."/>
    <n v="0.59"/>
    <n v="0.64"/>
    <s v="US Air Force"/>
    <n v="0.61776345375996"/>
    <n v="3802.4667943782001"/>
    <n v="7.60498470925444"/>
    <n v="1.0387024231911199"/>
    <n v="4.6980816197807602"/>
    <n v="0.64167239637939"/>
    <n v="2349.0250197026598"/>
    <n v="1730"/>
    <s v="Military"/>
    <n v="1730"/>
    <s v="US Air Force                                  Brevard County"/>
    <s v="US Air Force"/>
    <m/>
    <m/>
    <m/>
    <n v="0"/>
    <n v="1"/>
    <n v="4.6980816197807602"/>
    <n v="0.64167239637939"/>
    <n v="2349.0250197026598"/>
    <m/>
    <n v="-1"/>
    <n v="-1"/>
    <n v="-1"/>
    <n v="-1"/>
    <n v="0"/>
    <m/>
    <m/>
    <s v="Banana River B"/>
    <n v="-1"/>
    <m/>
    <m/>
    <n v="666"/>
    <x v="9"/>
    <m/>
    <x v="0"/>
    <m/>
    <n v="200.00000001490099"/>
    <n v="1.9051297808000001"/>
  </r>
  <r>
    <n v="820000"/>
    <n v="1400000"/>
    <n v="1400000"/>
    <x v="0"/>
    <x v="1"/>
    <s v="BR3-5, BR-7"/>
    <s v="62-304.520 (10), F.A.C."/>
    <n v="0.59"/>
    <n v="0.64"/>
    <s v="US Air Force"/>
    <n v="6.5389926394869999E-2"/>
    <n v="3395.6698758512098"/>
    <n v="6.9033958338287196"/>
    <n v="0.93305007129963002"/>
    <n v="0.45141254544876003"/>
    <n v="6.1012075485010003E-2"/>
    <n v="222.04260324321501"/>
    <n v="1730"/>
    <s v="Military"/>
    <n v="1730"/>
    <s v="US Air Force                                  Brevard County"/>
    <s v="US Air Force"/>
    <m/>
    <m/>
    <m/>
    <n v="0"/>
    <n v="1"/>
    <n v="0.45141254544876003"/>
    <n v="6.1012075485010003E-2"/>
    <n v="836.53391501320903"/>
    <m/>
    <n v="-1"/>
    <n v="-1"/>
    <n v="-1"/>
    <n v="-1"/>
    <n v="0"/>
    <m/>
    <m/>
    <s v="Banana River B"/>
    <n v="-1"/>
    <m/>
    <m/>
    <n v="662"/>
    <x v="9"/>
    <m/>
    <x v="0"/>
    <m/>
    <n v="110.61108465298101"/>
    <n v="0.67845410790000005"/>
  </r>
  <r>
    <n v="820000"/>
    <n v="1400000"/>
    <n v="1400000"/>
    <x v="0"/>
    <x v="1"/>
    <s v="BR3-5, BR-7"/>
    <s v="62-304.520 (10), F.A.C."/>
    <n v="0.59"/>
    <n v="0.64"/>
    <s v="US Air Force"/>
    <n v="0.61776345366790997"/>
    <n v="3809.5000014510501"/>
    <n v="7.6079698813011998"/>
    <n v="1.0396308935443801"/>
    <n v="4.6999257492740902"/>
    <n v="0.64224597133584005"/>
    <n v="2353.3698776443198"/>
    <n v="1730"/>
    <s v="Military"/>
    <n v="1730"/>
    <s v="US Air Force                                  Brevard County"/>
    <s v="US Air Force"/>
    <m/>
    <m/>
    <m/>
    <n v="0"/>
    <n v="1"/>
    <n v="4.6999257492740902"/>
    <n v="0.64224597133584005"/>
    <n v="2353.3698776443198"/>
    <m/>
    <n v="-1"/>
    <n v="-1"/>
    <n v="-1"/>
    <n v="-1"/>
    <n v="0"/>
    <m/>
    <m/>
    <s v="Banana River B"/>
    <n v="-1"/>
    <m/>
    <m/>
    <n v="660"/>
    <x v="9"/>
    <m/>
    <x v="0"/>
    <m/>
    <n v="200"/>
    <n v="1.908653591"/>
  </r>
  <r>
    <n v="820000"/>
    <n v="1400000"/>
    <n v="1400000"/>
    <x v="0"/>
    <x v="1"/>
    <s v="BR3-5, BR-7"/>
    <s v="62-304.520 (10), F.A.C."/>
    <n v="0.59"/>
    <n v="0.64"/>
    <s v="US Air Force"/>
    <n v="1.0995002829969999E-2"/>
    <n v="3841.9501578893601"/>
    <n v="8.1407624284778706"/>
    <n v="1.14200969116933"/>
    <n v="8.9507705939239998E-2"/>
    <n v="1.2556399786259999E-2"/>
    <n v="42.2422528586049"/>
    <n v="1730"/>
    <s v="Military"/>
    <n v="1730"/>
    <s v="US Air Force                                  Brevard County"/>
    <s v="US Air Force"/>
    <m/>
    <m/>
    <m/>
    <n v="0"/>
    <n v="1"/>
    <n v="8.9507705939239998E-2"/>
    <n v="1.2556399786259999E-2"/>
    <n v="42.242252858605298"/>
    <m/>
    <n v="-1"/>
    <n v="-1"/>
    <n v="-1"/>
    <n v="-1"/>
    <n v="0"/>
    <m/>
    <m/>
    <s v="Banana River B"/>
    <n v="-1"/>
    <m/>
    <m/>
    <n v="660"/>
    <x v="9"/>
    <m/>
    <x v="0"/>
    <m/>
    <n v="46.458166291012098"/>
    <n v="3.4259734700000002E-2"/>
  </r>
  <r>
    <n v="820000"/>
    <n v="1400000"/>
    <n v="1400000"/>
    <x v="0"/>
    <x v="1"/>
    <s v="BR3-5, BR-7"/>
    <s v="62-304.520 (10), F.A.C."/>
    <n v="0.59"/>
    <n v="0.64"/>
    <s v="US Air Force"/>
    <n v="0.61776345366790997"/>
    <n v="3810.1684569649201"/>
    <n v="7.6092854267178502"/>
    <n v="1.0398115775580301"/>
    <n v="4.7007384451541396"/>
    <n v="0.64235759131613002"/>
    <n v="2353.78282503119"/>
    <n v="1730"/>
    <s v="Military"/>
    <n v="1730"/>
    <s v="US Air Force                                  Brevard County"/>
    <s v="US Air Force"/>
    <m/>
    <m/>
    <m/>
    <n v="0"/>
    <n v="1"/>
    <n v="4.7007384451541396"/>
    <n v="0.64235759131613002"/>
    <n v="2353.78282503119"/>
    <m/>
    <n v="-1"/>
    <n v="-1"/>
    <n v="-1"/>
    <n v="-1"/>
    <n v="0"/>
    <m/>
    <m/>
    <s v="Banana River B"/>
    <n v="-1"/>
    <m/>
    <m/>
    <n v="660"/>
    <x v="9"/>
    <m/>
    <x v="0"/>
    <m/>
    <n v="200"/>
    <n v="1.9089885037000001"/>
  </r>
  <r>
    <n v="820000"/>
    <n v="1400000"/>
    <n v="1400000"/>
    <x v="0"/>
    <x v="1"/>
    <s v="BR3-5, BR-7"/>
    <s v="62-304.520 (10), F.A.C."/>
    <n v="0.59"/>
    <n v="0.64"/>
    <s v="US Air Force"/>
    <n v="0.61776345371394004"/>
    <n v="3810.0947872162601"/>
    <n v="7.6186160659305502"/>
    <n v="1.0406405700205399"/>
    <n v="4.7065025734097601"/>
    <n v="0.64286971261073"/>
    <n v="2353.7373147281901"/>
    <n v="1730"/>
    <s v="Military"/>
    <n v="1730"/>
    <s v="US Air Force                                  Brevard County"/>
    <s v="US Air Force"/>
    <m/>
    <m/>
    <m/>
    <n v="0"/>
    <n v="1"/>
    <n v="4.7065025734097601"/>
    <n v="0.64286971261073"/>
    <n v="2353.7373147281901"/>
    <m/>
    <n v="-1"/>
    <n v="-1"/>
    <n v="-1"/>
    <n v="-1"/>
    <n v="0"/>
    <m/>
    <m/>
    <s v="Banana River B"/>
    <n v="-1"/>
    <m/>
    <m/>
    <n v="660"/>
    <x v="9"/>
    <m/>
    <x v="0"/>
    <m/>
    <n v="200.00000000745001"/>
    <n v="1.9089515935000001"/>
  </r>
  <r>
    <n v="820000"/>
    <n v="1400000"/>
    <n v="1400000"/>
    <x v="0"/>
    <x v="1"/>
    <s v="BR3-5, BR-7"/>
    <s v="62-304.520 (10), F.A.C."/>
    <n v="0.59"/>
    <n v="0.64"/>
    <s v="US Air Force"/>
    <n v="4.6802587151329997E-2"/>
    <n v="3203.8131809351498"/>
    <n v="6.2893229570882996"/>
    <n v="0.86281420409815002"/>
    <n v="0.29435658582204"/>
    <n v="4.0381936982709997E-2"/>
    <n v="149.946745617326"/>
    <n v="1730"/>
    <s v="Military"/>
    <n v="1730"/>
    <s v="US Air Force                                  Brevard County"/>
    <s v="US Air Force"/>
    <m/>
    <m/>
    <m/>
    <n v="0"/>
    <n v="1"/>
    <n v="0.29435658582204"/>
    <n v="4.0381936982709997E-2"/>
    <n v="149.946745617327"/>
    <m/>
    <n v="-1"/>
    <n v="-1"/>
    <n v="-1"/>
    <n v="-1"/>
    <n v="0"/>
    <m/>
    <m/>
    <s v="Banana River B"/>
    <n v="-1"/>
    <m/>
    <m/>
    <n v="658"/>
    <x v="9"/>
    <m/>
    <x v="0"/>
    <m/>
    <n v="60.717841733605198"/>
    <n v="0.1216113103"/>
  </r>
  <r>
    <n v="820000"/>
    <n v="1400000"/>
    <n v="1400000"/>
    <x v="0"/>
    <x v="1"/>
    <s v="BR3-5, BR-7"/>
    <s v="62-304.520 (10), F.A.C."/>
    <n v="0.59"/>
    <n v="0.64"/>
    <s v="US Air Force"/>
    <n v="0.18996443843141"/>
    <n v="3341.2238043157399"/>
    <n v="6.6303991741737596"/>
    <n v="0.90383464641338995"/>
    <n v="1.2595400556980101"/>
    <n v="0.17169644104077"/>
    <n v="634.71370366050598"/>
    <n v="1730"/>
    <s v="Military"/>
    <n v="1730"/>
    <s v="US Air Force                                  Brevard County"/>
    <s v="US Air Force"/>
    <m/>
    <m/>
    <m/>
    <n v="0"/>
    <n v="1"/>
    <n v="1.2595400556980101"/>
    <n v="0.17169644104077"/>
    <n v="658.56103694396904"/>
    <m/>
    <n v="-1"/>
    <n v="-1"/>
    <n v="-1"/>
    <n v="-1"/>
    <n v="0"/>
    <m/>
    <m/>
    <s v="Banana River B"/>
    <n v="-1"/>
    <m/>
    <m/>
    <n v="662"/>
    <x v="9"/>
    <m/>
    <x v="0"/>
    <m/>
    <n v="144.00782176368199"/>
    <n v="0.5341127631"/>
  </r>
  <r>
    <n v="820000"/>
    <n v="1400000"/>
    <n v="1400000"/>
    <x v="0"/>
    <x v="1"/>
    <s v="BR3-5, BR-7"/>
    <s v="62-304.520 (10), F.A.C."/>
    <n v="0.59"/>
    <n v="0.64"/>
    <s v="US Air Force"/>
    <n v="3.5087174194900002E-3"/>
    <n v="3366.9692971876798"/>
    <n v="6.72531236606397"/>
    <n v="0.91226245705359998"/>
    <n v="2.359722065033E-2"/>
    <n v="3.2008711742099998E-3"/>
    <n v="11.8137438239371"/>
    <n v="1730"/>
    <s v="Military"/>
    <n v="1730"/>
    <s v="US Air Force                                  Brevard County"/>
    <s v="US Air Force"/>
    <m/>
    <m/>
    <m/>
    <n v="0"/>
    <n v="1"/>
    <n v="2.359722065033E-2"/>
    <n v="3.2008711742099998E-3"/>
    <n v="253.525961375478"/>
    <m/>
    <n v="-1"/>
    <n v="-1"/>
    <n v="-1"/>
    <n v="-1"/>
    <n v="0"/>
    <m/>
    <m/>
    <s v="Banana River B"/>
    <n v="-1"/>
    <m/>
    <m/>
    <n v="670"/>
    <x v="9"/>
    <m/>
    <x v="0"/>
    <m/>
    <n v="21.9553894157144"/>
    <n v="0.20561716250000001"/>
  </r>
  <r>
    <n v="820000"/>
    <n v="1400000"/>
    <n v="1400000"/>
    <x v="0"/>
    <x v="1"/>
    <s v="BR3-5, BR-7"/>
    <s v="62-304.520 (10), F.A.C."/>
    <n v="0.59"/>
    <n v="0.64"/>
    <s v="US Air Force"/>
    <n v="3.1967413279E-3"/>
    <n v="3160.5930500367899"/>
    <n v="6.1861725033305399"/>
    <n v="0.84758371858804005"/>
    <n v="1.9775593302959998E-2"/>
    <n v="2.7095059020699999E-3"/>
    <n v="10.1035984237514"/>
    <n v="1730"/>
    <s v="Military"/>
    <n v="1730"/>
    <s v="US Air Force                                  Brevard County"/>
    <s v="US Air Force"/>
    <m/>
    <m/>
    <m/>
    <n v="0"/>
    <n v="1"/>
    <n v="1.9775593302959998E-2"/>
    <n v="2.7095059020699999E-3"/>
    <n v="10.1035984237525"/>
    <m/>
    <n v="-1"/>
    <n v="-1"/>
    <n v="-1"/>
    <n v="-1"/>
    <n v="0"/>
    <m/>
    <m/>
    <s v="Banana River B"/>
    <n v="-1"/>
    <m/>
    <m/>
    <n v="658"/>
    <x v="9"/>
    <m/>
    <x v="0"/>
    <m/>
    <n v="24.254003628456999"/>
    <n v="8.1943215000000007E-3"/>
  </r>
  <r>
    <n v="820000"/>
    <n v="1400000"/>
    <n v="1400000"/>
    <x v="0"/>
    <x v="1"/>
    <s v="BR3-5, BR-7"/>
    <s v="62-304.520 (10), F.A.C."/>
    <n v="0.59"/>
    <n v="0.64"/>
    <s v="US Air Force"/>
    <n v="6.9038923032190003E-2"/>
    <n v="3825.8406488772398"/>
    <n v="8.1280944879955594"/>
    <n v="1.0888210982814801"/>
    <n v="0.56115488975514005"/>
    <n v="7.5171036000080002E-2"/>
    <n v="264.13191809128301"/>
    <n v="1730"/>
    <s v="Military"/>
    <n v="1730"/>
    <s v="US Air Force                                  Brevard County"/>
    <s v="US Air Force"/>
    <m/>
    <m/>
    <m/>
    <n v="0"/>
    <n v="1"/>
    <n v="0.56115488975514005"/>
    <n v="7.5171036000080002E-2"/>
    <n v="573.80795548169999"/>
    <m/>
    <n v="-1"/>
    <n v="-1"/>
    <n v="-1"/>
    <n v="-1"/>
    <n v="0"/>
    <m/>
    <m/>
    <s v="Banana River B"/>
    <n v="-1"/>
    <m/>
    <m/>
    <n v="661"/>
    <x v="9"/>
    <m/>
    <x v="0"/>
    <m/>
    <n v="73.434351064473702"/>
    <n v="0.46537547080000002"/>
  </r>
  <r>
    <n v="820000"/>
    <n v="1400000"/>
    <n v="1400000"/>
    <x v="0"/>
    <x v="1"/>
    <s v="BR3-5, BR-7"/>
    <s v="62-304.520 (10), F.A.C."/>
    <n v="0.59"/>
    <n v="0.64"/>
    <s v="US Air Force"/>
    <n v="0.15976163976426"/>
    <n v="3812.6112811263101"/>
    <n v="8.0306056593741193"/>
    <n v="1.08911916614411"/>
    <n v="1.2829827284417501"/>
    <n v="0.17399946388185999"/>
    <n v="609.10903005645605"/>
    <n v="1730"/>
    <s v="Military"/>
    <n v="1730"/>
    <s v="US Air Force                                  Brevard County"/>
    <s v="US Air Force"/>
    <m/>
    <m/>
    <m/>
    <n v="0"/>
    <n v="1"/>
    <n v="1.2829827284417501"/>
    <n v="0.17399946388185999"/>
    <n v="1646.3999496541401"/>
    <m/>
    <n v="-1"/>
    <n v="-1"/>
    <n v="-1"/>
    <n v="-1"/>
    <n v="0"/>
    <m/>
    <m/>
    <s v="Banana River B"/>
    <n v="-1"/>
    <m/>
    <m/>
    <n v="666"/>
    <x v="9"/>
    <m/>
    <x v="0"/>
    <m/>
    <n v="106.09569656045301"/>
    <n v="1.3352797645000001"/>
  </r>
  <r>
    <n v="820000"/>
    <n v="1400000"/>
    <n v="1400000"/>
    <x v="0"/>
    <x v="1"/>
    <s v="BR3-5, BR-7"/>
    <s v="62-304.520 (10), F.A.C."/>
    <n v="0.59"/>
    <n v="0.64"/>
    <s v="US Air Force"/>
    <n v="0.61776345366790997"/>
    <n v="3809.4641809214099"/>
    <n v="7.6125017125454999"/>
    <n v="1.04003352611031"/>
    <n v="4.7027253489950098"/>
    <n v="0.64249470302031997"/>
    <n v="2353.3477490302198"/>
    <n v="1730"/>
    <s v="Military"/>
    <n v="1730"/>
    <s v="US Air Force                                  Brevard County"/>
    <s v="US Air Force"/>
    <m/>
    <m/>
    <m/>
    <n v="0"/>
    <n v="1"/>
    <n v="4.7027253489950098"/>
    <n v="0.64249470302031997"/>
    <n v="2353.3477490302198"/>
    <m/>
    <n v="-1"/>
    <n v="-1"/>
    <n v="-1"/>
    <n v="-1"/>
    <n v="0"/>
    <m/>
    <m/>
    <s v="Banana River B"/>
    <n v="-1"/>
    <m/>
    <m/>
    <n v="660"/>
    <x v="9"/>
    <m/>
    <x v="0"/>
    <m/>
    <n v="200"/>
    <n v="1.9086356440000001"/>
  </r>
  <r>
    <n v="820000"/>
    <n v="1400000"/>
    <n v="1400000"/>
    <x v="0"/>
    <x v="1"/>
    <s v="BR3-5, BR-7"/>
    <s v="62-304.520 (10), F.A.C."/>
    <n v="0.59"/>
    <n v="0.64"/>
    <s v="US Air Force"/>
    <n v="0.61776345387502996"/>
    <n v="3809.4872750350301"/>
    <n v="7.6095792469538104"/>
    <n v="1.0397738778210399"/>
    <n v="4.7009199581339702"/>
    <n v="0.64233430201176001"/>
    <n v="2353.3620165186298"/>
    <n v="1730"/>
    <s v="Military"/>
    <n v="1730"/>
    <s v="US Air Force                                  Brevard County"/>
    <s v="US Air Force"/>
    <m/>
    <m/>
    <m/>
    <n v="0"/>
    <n v="1"/>
    <n v="4.7009199581339702"/>
    <n v="0.64233430201176001"/>
    <n v="2353.3620165186298"/>
    <m/>
    <n v="-1"/>
    <n v="-1"/>
    <n v="-1"/>
    <n v="-1"/>
    <n v="0"/>
    <m/>
    <m/>
    <s v="Banana River B"/>
    <n v="-1"/>
    <m/>
    <m/>
    <n v="660"/>
    <x v="9"/>
    <m/>
    <x v="0"/>
    <m/>
    <n v="200.00000003352699"/>
    <n v="1.9086472153"/>
  </r>
  <r>
    <n v="820000"/>
    <n v="1400000"/>
    <n v="1400000"/>
    <x v="0"/>
    <x v="1"/>
    <s v="BR3-5, BR-7"/>
    <s v="62-304.520 (10), F.A.C."/>
    <n v="0.59"/>
    <n v="0.64"/>
    <s v="US Air Force"/>
    <n v="0.61776345371394004"/>
    <n v="3803.2033253558898"/>
    <n v="7.6064444265809996"/>
    <n v="1.03890242157167"/>
    <n v="4.6989833794478297"/>
    <n v="0.64179594802188999"/>
    <n v="2349.4800214482002"/>
    <n v="1730"/>
    <s v="Military"/>
    <n v="1730"/>
    <s v="US Air Force                                  Brevard County"/>
    <s v="US Air Force"/>
    <m/>
    <m/>
    <m/>
    <n v="0"/>
    <n v="1"/>
    <n v="4.6989833794478297"/>
    <n v="0.64179594802188999"/>
    <n v="2349.4800214482002"/>
    <m/>
    <n v="-1"/>
    <n v="-1"/>
    <n v="-1"/>
    <n v="-1"/>
    <n v="0"/>
    <m/>
    <m/>
    <s v="Banana River B"/>
    <n v="-1"/>
    <m/>
    <m/>
    <n v="666"/>
    <x v="9"/>
    <m/>
    <x v="0"/>
    <m/>
    <n v="200.00000000745001"/>
    <n v="1.9054988009"/>
  </r>
  <r>
    <n v="820000"/>
    <n v="1400000"/>
    <n v="1400000"/>
    <x v="0"/>
    <x v="1"/>
    <s v="BR3-5, BR-7"/>
    <s v="62-304.520 (10), F.A.C."/>
    <n v="0.59"/>
    <n v="0.64"/>
    <s v="US Air Force"/>
    <n v="0.61776345339174998"/>
    <n v="3810.0833186876198"/>
    <n v="7.6200709875481998"/>
    <n v="1.0407698361378499"/>
    <n v="4.7074013683580702"/>
    <n v="0.64294956815848003"/>
    <n v="2353.7302286627701"/>
    <n v="1730"/>
    <s v="Military"/>
    <n v="1730"/>
    <s v="US Air Force                                  Brevard County"/>
    <s v="US Air Force"/>
    <m/>
    <m/>
    <m/>
    <n v="0"/>
    <n v="1"/>
    <n v="4.7074013683580702"/>
    <n v="0.64294956815848003"/>
    <n v="2353.7302286627701"/>
    <m/>
    <n v="-1"/>
    <n v="-1"/>
    <n v="-1"/>
    <n v="-1"/>
    <n v="0"/>
    <m/>
    <m/>
    <s v="Banana River B"/>
    <n v="-1"/>
    <m/>
    <m/>
    <n v="660"/>
    <x v="9"/>
    <m/>
    <x v="0"/>
    <m/>
    <n v="199.999999955296"/>
    <n v="1.9089458464"/>
  </r>
  <r>
    <n v="820000"/>
    <n v="1400000"/>
    <n v="1400000"/>
    <x v="0"/>
    <x v="1"/>
    <s v="BR3-5, BR-7"/>
    <s v="62-304.520 (10), F.A.C."/>
    <n v="0.59"/>
    <n v="0.64"/>
    <s v="US Air Force"/>
    <n v="7.9161530144700003E-3"/>
    <n v="3796.8739086471401"/>
    <n v="8.1167648377684802"/>
    <n v="1.0840262950469901"/>
    <n v="6.4253552438299999E-2"/>
    <n v="8.5813180233000001E-3"/>
    <n v="30.056634837526101"/>
    <n v="1730"/>
    <s v="Military"/>
    <n v="1730"/>
    <s v="US Air Force                                  Brevard County"/>
    <s v="US Air Force"/>
    <m/>
    <m/>
    <m/>
    <n v="0"/>
    <n v="1"/>
    <n v="6.4253552438299999E-2"/>
    <n v="8.5813180233000001E-3"/>
    <n v="2345.5699389474398"/>
    <m/>
    <n v="-1"/>
    <n v="-1"/>
    <n v="-1"/>
    <n v="-1"/>
    <n v="0"/>
    <m/>
    <m/>
    <s v="Banana River B"/>
    <n v="-1"/>
    <m/>
    <m/>
    <n v="660"/>
    <x v="9"/>
    <m/>
    <x v="0"/>
    <m/>
    <n v="25.859654410098901"/>
    <n v="1.9023276066000001"/>
  </r>
  <r>
    <n v="820000"/>
    <n v="1400000"/>
    <n v="1400000"/>
    <x v="0"/>
    <x v="1"/>
    <s v="BR3-5, BR-7"/>
    <s v="62-304.520 (10), F.A.C."/>
    <n v="0.59"/>
    <n v="0.64"/>
    <s v="Brevard County"/>
    <n v="5.4387964445999995E-4"/>
    <n v="3558.1938908923398"/>
    <n v="7.06695766863752"/>
    <n v="0.96681087620420003"/>
    <n v="3.84357442427E-3"/>
    <n v="5.2582875561000002E-4"/>
    <n v="1.93522922831962"/>
    <n v="1730"/>
    <s v="Military"/>
    <n v="1730"/>
    <s v="Brevard County"/>
    <s v="Brevard County"/>
    <m/>
    <m/>
    <m/>
    <n v="0"/>
    <n v="1"/>
    <n v="3.84357442427E-3"/>
    <n v="5.2582875561000002E-4"/>
    <n v="1.9352292283194199"/>
    <m/>
    <n v="-1"/>
    <n v="-1"/>
    <n v="-1"/>
    <n v="-1"/>
    <n v="0"/>
    <m/>
    <m/>
    <s v="Banana River B"/>
    <n v="-1"/>
    <m/>
    <m/>
    <n v="658"/>
    <x v="9"/>
    <m/>
    <x v="0"/>
    <m/>
    <n v="46.090798289012497"/>
    <n v="1.5695290000000001E-3"/>
  </r>
  <r>
    <n v="820000"/>
    <n v="1400000"/>
    <n v="1400000"/>
    <x v="0"/>
    <x v="1"/>
    <s v="BR3-5, BR-7"/>
    <s v="62-304.520 (10), F.A.C."/>
    <n v="0.59"/>
    <n v="0.64"/>
    <s v="US Air Force"/>
    <n v="0.27611552143654999"/>
    <n v="3558.1938908923398"/>
    <n v="7.06695766863752"/>
    <n v="0.96681087620420003"/>
    <n v="1.95129670164588"/>
    <n v="0.26695148921364997"/>
    <n v="982.47256155608898"/>
    <n v="1730"/>
    <s v="Military"/>
    <n v="1730"/>
    <s v="US Air Force                                  Brevard County"/>
    <s v="US Air Force"/>
    <m/>
    <m/>
    <m/>
    <n v="0"/>
    <n v="1"/>
    <n v="1.95129670164588"/>
    <n v="0.26695148921364997"/>
    <n v="982.47256155608898"/>
    <m/>
    <n v="-1"/>
    <n v="-1"/>
    <n v="-1"/>
    <n v="-1"/>
    <n v="0"/>
    <m/>
    <m/>
    <s v="Banana River B"/>
    <n v="-1"/>
    <m/>
    <m/>
    <n v="658"/>
    <x v="9"/>
    <m/>
    <x v="0"/>
    <m/>
    <n v="134.919624195849"/>
    <n v="0.79681472959999999"/>
  </r>
  <r>
    <n v="820000"/>
    <n v="1400000"/>
    <n v="1400000"/>
    <x v="0"/>
    <x v="1"/>
    <s v="BR3-5, BR-7"/>
    <s v="62-304.520 (10), F.A.C."/>
    <n v="0.59"/>
    <n v="0.64"/>
    <s v="US Air Force"/>
    <n v="0.13373317130260001"/>
    <n v="3699.0805476487399"/>
    <n v="7.69044892269409"/>
    <n v="1.03510258499443"/>
    <n v="1.0284681231725901"/>
    <n v="0.13842755131483001"/>
    <n v="494.68977254085002"/>
    <n v="1730"/>
    <s v="Military"/>
    <n v="1730"/>
    <s v="US Air Force                                  Brevard County"/>
    <s v="US Air Force"/>
    <m/>
    <m/>
    <m/>
    <n v="0"/>
    <n v="1"/>
    <n v="1.0284681231725901"/>
    <n v="0.13842755131483001"/>
    <n v="1824.12603589694"/>
    <m/>
    <n v="-1"/>
    <n v="-1"/>
    <n v="-1"/>
    <n v="-1"/>
    <n v="0"/>
    <m/>
    <m/>
    <s v="Banana River B"/>
    <n v="-1"/>
    <m/>
    <m/>
    <n v="670"/>
    <x v="9"/>
    <m/>
    <x v="0"/>
    <m/>
    <n v="102.750214895711"/>
    <n v="1.4794209537"/>
  </r>
  <r>
    <n v="820000"/>
    <n v="1400000"/>
    <n v="1400000"/>
    <x v="0"/>
    <x v="1"/>
    <s v="BR3-5, BR-7"/>
    <s v="62-304.520 (10), F.A.C."/>
    <n v="0.59"/>
    <n v="0.64"/>
    <s v="US Air Force"/>
    <n v="0.61776345371394004"/>
    <n v="3810.1684569649201"/>
    <n v="7.6092854267178502"/>
    <n v="1.0398115775580301"/>
    <n v="4.7007384455043697"/>
    <n v="0.64235759136398995"/>
    <n v="2353.7828252065601"/>
    <n v="1730"/>
    <s v="Military"/>
    <n v="1730"/>
    <s v="US Air Force                                  Brevard County"/>
    <s v="US Air Force"/>
    <m/>
    <m/>
    <m/>
    <n v="0"/>
    <n v="1"/>
    <n v="4.7007384455043697"/>
    <n v="0.64235759136398995"/>
    <n v="2353.7828252065601"/>
    <m/>
    <n v="-1"/>
    <n v="-1"/>
    <n v="-1"/>
    <n v="-1"/>
    <n v="0"/>
    <m/>
    <m/>
    <s v="Banana River B"/>
    <n v="-1"/>
    <m/>
    <m/>
    <n v="660"/>
    <x v="9"/>
    <m/>
    <x v="0"/>
    <m/>
    <n v="200.00000000745001"/>
    <n v="1.9089885038000001"/>
  </r>
  <r>
    <n v="820000"/>
    <n v="1400000"/>
    <n v="1400000"/>
    <x v="0"/>
    <x v="1"/>
    <s v="BR3-5, BR-7"/>
    <s v="62-304.520 (10), F.A.C."/>
    <n v="0.59"/>
    <n v="0.64"/>
    <s v="US Air Force"/>
    <n v="0.26514905566579"/>
    <n v="3807.61196614856"/>
    <n v="7.7825000692161899"/>
    <n v="1.0550893119984599"/>
    <n v="2.0635225440716498"/>
    <n v="0.27975593471945998"/>
    <n v="1009.58471716606"/>
    <n v="1730"/>
    <s v="Military"/>
    <n v="1730"/>
    <s v="US Air Force                                  Brevard County"/>
    <s v="US Air Force"/>
    <m/>
    <m/>
    <m/>
    <n v="0"/>
    <n v="1"/>
    <n v="2.0635225440716498"/>
    <n v="0.27975593471945998"/>
    <n v="2352.20351773419"/>
    <m/>
    <n v="-1"/>
    <n v="-1"/>
    <n v="-1"/>
    <n v="-1"/>
    <n v="0"/>
    <m/>
    <m/>
    <s v="Banana River B"/>
    <n v="-1"/>
    <m/>
    <m/>
    <n v="660"/>
    <x v="9"/>
    <m/>
    <x v="0"/>
    <m/>
    <n v="142.946617622003"/>
    <n v="1.9077076381"/>
  </r>
  <r>
    <n v="820000"/>
    <n v="1400000"/>
    <n v="1400000"/>
    <x v="0"/>
    <x v="1"/>
    <s v="BR3-5, BR-7"/>
    <s v="62-304.520 (10), F.A.C."/>
    <n v="0.59"/>
    <n v="0.64"/>
    <s v="US Air Force"/>
    <n v="9.6610611634210003E-2"/>
    <n v="3807.61196614856"/>
    <n v="7.7825000692161899"/>
    <n v="1.0550893119984599"/>
    <n v="0.75187209173030001"/>
    <n v="0.10193282376089"/>
    <n v="367.85572091537199"/>
    <n v="1730"/>
    <s v="Military"/>
    <n v="1730"/>
    <s v="US Air Force                                  Brevard County"/>
    <s v="US Air Force"/>
    <m/>
    <m/>
    <m/>
    <n v="0"/>
    <n v="1"/>
    <n v="0.75187209173030001"/>
    <n v="0.10193282376089"/>
    <n v="2352.20351773419"/>
    <m/>
    <n v="-1"/>
    <n v="-1"/>
    <n v="-1"/>
    <n v="-1"/>
    <n v="0"/>
    <m/>
    <m/>
    <s v="Banana River B"/>
    <n v="-1"/>
    <m/>
    <m/>
    <n v="662"/>
    <x v="9"/>
    <m/>
    <x v="0"/>
    <m/>
    <n v="115.68109714620201"/>
    <n v="1.9077076381"/>
  </r>
  <r>
    <n v="820000"/>
    <n v="1400000"/>
    <n v="1400000"/>
    <x v="0"/>
    <x v="1"/>
    <s v="BR3-5, BR-7"/>
    <s v="62-304.520 (10), F.A.C."/>
    <n v="0.59"/>
    <n v="0.64"/>
    <s v="US Air Force"/>
    <n v="0.19397313095557001"/>
    <n v="3371.2112005607401"/>
    <n v="6.6917099810025897"/>
    <n v="0.91213585293960997"/>
    <n v="1.2980119364617499"/>
    <n v="0.17692984725152999"/>
    <n v="653.92439168527596"/>
    <n v="1730"/>
    <s v="Military"/>
    <n v="1730"/>
    <s v="US Air Force                                  Brevard County"/>
    <s v="US Air Force"/>
    <m/>
    <m/>
    <m/>
    <n v="0"/>
    <n v="1"/>
    <n v="1.2980119364617499"/>
    <n v="0.17692984725152999"/>
    <n v="653.92439168527596"/>
    <m/>
    <n v="-1"/>
    <n v="-1"/>
    <n v="-1"/>
    <n v="-1"/>
    <n v="0"/>
    <m/>
    <m/>
    <s v="Banana River B"/>
    <n v="-1"/>
    <m/>
    <m/>
    <n v="662"/>
    <x v="9"/>
    <m/>
    <x v="0"/>
    <m/>
    <n v="140.189426602673"/>
    <n v="0.53035230470000005"/>
  </r>
  <r>
    <n v="820000"/>
    <n v="1400000"/>
    <n v="1400000"/>
    <x v="0"/>
    <x v="1"/>
    <s v="BR3-5, BR-7"/>
    <s v="62-304.520 (10), F.A.C."/>
    <n v="0.59"/>
    <n v="0.64"/>
    <s v="US Air Force"/>
    <n v="3.3888289695859997E-2"/>
    <n v="3371.2112005607401"/>
    <n v="6.6917099810025897"/>
    <n v="0.91213585293960997"/>
    <n v="0.22677060639693999"/>
    <n v="3.0910724026400001E-2"/>
    <n v="114.24458179055701"/>
    <n v="1730"/>
    <s v="Military"/>
    <n v="1730"/>
    <s v="US Air Force                                  Brevard County"/>
    <s v="US Air Force"/>
    <m/>
    <m/>
    <m/>
    <n v="0"/>
    <n v="1"/>
    <n v="0.22677060639693999"/>
    <n v="3.0910724026400001E-2"/>
    <n v="114.244581790556"/>
    <m/>
    <n v="-1"/>
    <n v="-1"/>
    <n v="-1"/>
    <n v="-1"/>
    <n v="0"/>
    <m/>
    <m/>
    <s v="Banana River B"/>
    <n v="-1"/>
    <m/>
    <m/>
    <n v="662"/>
    <x v="9"/>
    <m/>
    <x v="0"/>
    <m/>
    <n v="47.574459646842499"/>
    <n v="9.2655784099999999E-2"/>
  </r>
  <r>
    <n v="820000"/>
    <n v="1400000"/>
    <n v="1400000"/>
    <x v="0"/>
    <x v="1"/>
    <s v="BR3-5, BR-7"/>
    <s v="62-304.520 (10), F.A.C."/>
    <n v="0.59"/>
    <n v="0.64"/>
    <s v="US Air Force"/>
    <n v="0.61776345339174998"/>
    <n v="3809.47356518483"/>
    <n v="7.6113140113501796"/>
    <n v="1.0399280039327401"/>
    <n v="4.7019916285007204"/>
    <n v="0.64242951498828005"/>
    <n v="2353.3535452331698"/>
    <n v="1730"/>
    <s v="Military"/>
    <n v="1730"/>
    <s v="US Air Force                                  Brevard County"/>
    <s v="US Air Force"/>
    <m/>
    <m/>
    <m/>
    <n v="0"/>
    <n v="1"/>
    <n v="4.7019916285007204"/>
    <n v="0.64242951498828005"/>
    <n v="2353.3535452331698"/>
    <m/>
    <n v="-1"/>
    <n v="-1"/>
    <n v="-1"/>
    <n v="-1"/>
    <n v="0"/>
    <m/>
    <m/>
    <s v="Banana River B"/>
    <n v="-1"/>
    <m/>
    <m/>
    <n v="660"/>
    <x v="9"/>
    <m/>
    <x v="0"/>
    <m/>
    <n v="199.999999955296"/>
    <n v="1.9086403449"/>
  </r>
  <r>
    <n v="820000"/>
    <n v="1400000"/>
    <n v="1400000"/>
    <x v="0"/>
    <x v="1"/>
    <s v="BR3-5, BR-7"/>
    <s v="62-304.520 (10), F.A.C."/>
    <n v="0.59"/>
    <n v="0.64"/>
    <s v="US Air Force"/>
    <n v="0.18757710365357"/>
    <n v="3822.9752950105699"/>
    <n v="7.87153428805376"/>
    <n v="1.07597598493325"/>
    <n v="1.4765196030629399"/>
    <n v="0.20182845885458001"/>
    <n v="717.10263317726299"/>
    <n v="1710"/>
    <s v="Educational Facilities"/>
    <n v="1710"/>
    <s v="US Air Force                                  Brevard County"/>
    <s v="US Air Force"/>
    <m/>
    <m/>
    <m/>
    <n v="0"/>
    <n v="1"/>
    <n v="1.4765196030629399"/>
    <n v="0.20182845885458001"/>
    <n v="1780.0986262660299"/>
    <m/>
    <n v="-1"/>
    <n v="-1"/>
    <n v="-1"/>
    <n v="-1"/>
    <n v="0"/>
    <m/>
    <m/>
    <s v="Banana River B"/>
    <n v="-1"/>
    <m/>
    <m/>
    <n v="652"/>
    <x v="9"/>
    <m/>
    <x v="0"/>
    <m/>
    <n v="136.792774479489"/>
    <n v="1.4437134033000001"/>
  </r>
  <r>
    <n v="820000"/>
    <n v="1400000"/>
    <n v="1400000"/>
    <x v="0"/>
    <x v="1"/>
    <s v="BR3-5, BR-7"/>
    <s v="62-304.520 (10), F.A.C."/>
    <n v="0.59"/>
    <n v="0.64"/>
    <s v="US Air Force"/>
    <n v="9.3756023823069995E-2"/>
    <n v="3770.24812182098"/>
    <n v="7.8754191842860601"/>
    <n v="1.0643042665540401"/>
    <n v="0.73836798865859998"/>
    <n v="9.9784936170029995E-2"/>
    <n v="353.48347272834002"/>
    <n v="1730"/>
    <s v="Military"/>
    <n v="1730"/>
    <s v="US Air Force                                  Brevard County"/>
    <s v="US Air Force"/>
    <m/>
    <m/>
    <m/>
    <n v="0"/>
    <n v="1"/>
    <n v="0.73836798865859998"/>
    <n v="9.9784936170029995E-2"/>
    <n v="998.37583882665797"/>
    <m/>
    <n v="-1"/>
    <n v="-1"/>
    <n v="-1"/>
    <n v="-1"/>
    <n v="0"/>
    <m/>
    <m/>
    <s v="Banana River B"/>
    <n v="-1"/>
    <m/>
    <m/>
    <n v="660"/>
    <x v="9"/>
    <m/>
    <x v="0"/>
    <m/>
    <n v="78.025390035040999"/>
    <n v="0.80971276469999998"/>
  </r>
  <r>
    <n v="820000"/>
    <n v="1400000"/>
    <n v="1400000"/>
    <x v="0"/>
    <x v="1"/>
    <s v="BR3-5, BR-7"/>
    <s v="62-304.520 (10), F.A.C."/>
    <n v="0.59"/>
    <n v="0.64"/>
    <s v="US Air Force"/>
    <n v="4.010871074261E-2"/>
    <n v="3770.24812182098"/>
    <n v="7.8754191842860601"/>
    <n v="1.0643042665540401"/>
    <n v="0.31587291003939999"/>
    <n v="4.2687871969349998E-2"/>
    <n v="151.21979134602"/>
    <n v="1730"/>
    <s v="Military"/>
    <n v="1730"/>
    <s v="US Air Force                                  Brevard County"/>
    <s v="US Air Force"/>
    <m/>
    <m/>
    <m/>
    <n v="0"/>
    <n v="1"/>
    <n v="0.31587291003939999"/>
    <n v="4.2687871969349998E-2"/>
    <n v="998.37583882665797"/>
    <m/>
    <n v="-1"/>
    <n v="-1"/>
    <n v="-1"/>
    <n v="-1"/>
    <n v="0"/>
    <m/>
    <m/>
    <s v="Banana River B"/>
    <n v="-1"/>
    <m/>
    <m/>
    <n v="662"/>
    <x v="9"/>
    <m/>
    <x v="0"/>
    <m/>
    <n v="58.027451507866502"/>
    <n v="0.80971276469999998"/>
  </r>
  <r>
    <n v="820000"/>
    <n v="1400000"/>
    <n v="1400000"/>
    <x v="0"/>
    <x v="1"/>
    <s v="BR3-5, BR-7"/>
    <s v="62-304.520 (10), F.A.C."/>
    <n v="0.59"/>
    <n v="0.64"/>
    <s v="US Air Force"/>
    <n v="0.61776345366790997"/>
    <n v="3803.5675561480798"/>
    <n v="7.6071497097147702"/>
    <n v="1.0389998398698299"/>
    <n v="4.6994190772422604"/>
    <n v="0.64185612943838999"/>
    <n v="2349.7050297452602"/>
    <n v="1730"/>
    <s v="Military"/>
    <n v="1730"/>
    <s v="US Air Force                                  Brevard County"/>
    <s v="US Air Force"/>
    <m/>
    <m/>
    <m/>
    <n v="0"/>
    <n v="1"/>
    <n v="4.6994190772422604"/>
    <n v="0.64185612943838999"/>
    <n v="2349.7050297452602"/>
    <m/>
    <n v="-1"/>
    <n v="-1"/>
    <n v="-1"/>
    <n v="-1"/>
    <n v="0"/>
    <m/>
    <m/>
    <s v="Banana River B"/>
    <n v="-1"/>
    <m/>
    <m/>
    <n v="666"/>
    <x v="9"/>
    <m/>
    <x v="0"/>
    <m/>
    <n v="200"/>
    <n v="1.9056812892999999"/>
  </r>
  <r>
    <n v="820000"/>
    <n v="1400000"/>
    <n v="1400000"/>
    <x v="0"/>
    <x v="1"/>
    <s v="BR3-5, BR-7"/>
    <s v="62-304.520 (10), F.A.C."/>
    <n v="0.59"/>
    <n v="0.64"/>
    <s v="US Air Force"/>
    <n v="0.61776345339174998"/>
    <n v="3803.6311753206401"/>
    <n v="7.5991220503829098"/>
    <n v="1.0382866345861499"/>
    <n v="4.6944598805899496"/>
    <n v="0.64141553699244003"/>
    <n v="2349.7443302946099"/>
    <n v="1730"/>
    <s v="Military"/>
    <n v="1730"/>
    <s v="US Air Force                                  Brevard County"/>
    <s v="US Air Force"/>
    <m/>
    <m/>
    <m/>
    <n v="0"/>
    <n v="1"/>
    <n v="4.6944598805899496"/>
    <n v="0.64141553699244003"/>
    <n v="2349.7443302946099"/>
    <m/>
    <n v="-1"/>
    <n v="-1"/>
    <n v="-1"/>
    <n v="-1"/>
    <n v="0"/>
    <m/>
    <m/>
    <s v="Banana River B"/>
    <n v="-1"/>
    <m/>
    <m/>
    <n v="666"/>
    <x v="9"/>
    <m/>
    <x v="0"/>
    <m/>
    <n v="199.999999955296"/>
    <n v="1.9057131633"/>
  </r>
  <r>
    <n v="820000"/>
    <n v="1400000"/>
    <n v="1400000"/>
    <x v="0"/>
    <x v="1"/>
    <s v="BR3-5, BR-7"/>
    <s v="62-304.520 (10), F.A.C."/>
    <n v="0.59"/>
    <n v="0.64"/>
    <s v="US Air Force"/>
    <n v="0.30637321200738998"/>
    <n v="3480.6294685182602"/>
    <n v="6.8966787499098601"/>
    <n v="0.94404104351662999"/>
    <n v="2.1129576207930199"/>
    <n v="0.28922888676899999"/>
    <n v="1066.37163007753"/>
    <n v="1730"/>
    <s v="Military"/>
    <n v="1730"/>
    <s v="US Air Force                                  Brevard County"/>
    <s v="US Air Force"/>
    <m/>
    <m/>
    <m/>
    <n v="0"/>
    <n v="1"/>
    <n v="2.1129576207930199"/>
    <n v="0.28922888676899999"/>
    <n v="1066.37163007753"/>
    <m/>
    <n v="-1"/>
    <n v="-1"/>
    <n v="-1"/>
    <n v="-1"/>
    <n v="0"/>
    <m/>
    <m/>
    <s v="Banana River B"/>
    <n v="-1"/>
    <m/>
    <m/>
    <n v="658"/>
    <x v="9"/>
    <m/>
    <x v="0"/>
    <m/>
    <n v="149.896711415162"/>
    <n v="0.86485939180000004"/>
  </r>
  <r>
    <n v="820000"/>
    <n v="1400000"/>
    <n v="1400000"/>
    <x v="0"/>
    <x v="1"/>
    <s v="BR3-5, BR-7"/>
    <s v="62-304.520 (10), F.A.C."/>
    <n v="0.59"/>
    <n v="0.64"/>
    <s v="US Air Force"/>
    <n v="0.47821981794920998"/>
    <n v="3782.6607137038"/>
    <n v="7.5512025316521001"/>
    <n v="1.03440497958651"/>
    <n v="3.6111346999843201"/>
    <n v="0.49467296102362002"/>
    <n v="1808.9433178710799"/>
    <n v="1730"/>
    <s v="Military"/>
    <n v="1730"/>
    <s v="US Air Force                                  Brevard County"/>
    <s v="US Air Force"/>
    <m/>
    <m/>
    <m/>
    <n v="0"/>
    <n v="1"/>
    <n v="3.6111346999843201"/>
    <n v="0.49467296102362002"/>
    <n v="1864.2478401241699"/>
    <m/>
    <n v="-1"/>
    <n v="-1"/>
    <n v="-1"/>
    <n v="-1"/>
    <n v="0"/>
    <m/>
    <m/>
    <s v="Banana River B"/>
    <n v="-1"/>
    <m/>
    <m/>
    <n v="670"/>
    <x v="9"/>
    <m/>
    <x v="0"/>
    <m/>
    <n v="173.01292158787399"/>
    <n v="1.5119609409000001"/>
  </r>
  <r>
    <n v="820000"/>
    <n v="1400000"/>
    <n v="1400000"/>
    <x v="0"/>
    <x v="1"/>
    <s v="BR3-5, BR-7"/>
    <s v="62-304.520 (10), F.A.C."/>
    <n v="0.59"/>
    <n v="0.64"/>
    <s v="US Air Force"/>
    <n v="0.43519110142106998"/>
    <n v="3818.63969646035"/>
    <n v="7.8918643797883998"/>
    <n v="1.06661559889682"/>
    <n v="3.4344691517058501"/>
    <n v="0.46418161727680002"/>
    <n v="1661.8380154328099"/>
    <n v="1730"/>
    <s v="Military"/>
    <n v="1730"/>
    <s v="US Air Force                                  Brevard County"/>
    <s v="US Air Force"/>
    <m/>
    <m/>
    <m/>
    <n v="0"/>
    <n v="1"/>
    <n v="3.4344691517058501"/>
    <n v="0.46418161727680002"/>
    <n v="1868.0285513112999"/>
    <m/>
    <n v="-1"/>
    <n v="-1"/>
    <n v="-1"/>
    <n v="-1"/>
    <n v="0"/>
    <m/>
    <m/>
    <s v="Banana River B"/>
    <n v="-1"/>
    <m/>
    <m/>
    <n v="660"/>
    <x v="9"/>
    <m/>
    <x v="0"/>
    <m/>
    <n v="170.807275192258"/>
    <n v="1.5150272111"/>
  </r>
  <r>
    <n v="820000"/>
    <n v="1400000"/>
    <n v="1400000"/>
    <x v="0"/>
    <x v="1"/>
    <s v="BR3-5, BR-7"/>
    <s v="62-304.520 (10), F.A.C."/>
    <n v="0.59"/>
    <n v="0.64"/>
    <s v="US Air Force"/>
    <n v="3.0278184565400001E-3"/>
    <n v="3793.2548496962399"/>
    <n v="8.1135671103471996"/>
    <n v="1.0833996695480701"/>
    <n v="2.4566408245149999E-2"/>
    <n v="3.2803375152700002E-3"/>
    <n v="11.485287044300399"/>
    <n v="1730"/>
    <s v="Military"/>
    <n v="1730"/>
    <s v="US Air Force                                  Brevard County"/>
    <s v="US Air Force"/>
    <m/>
    <m/>
    <m/>
    <n v="0"/>
    <n v="1"/>
    <n v="2.4566408245149999E-2"/>
    <n v="3.2803375152700002E-3"/>
    <n v="1815.6736039946099"/>
    <m/>
    <n v="-1"/>
    <n v="-1"/>
    <n v="-1"/>
    <n v="-1"/>
    <n v="0"/>
    <m/>
    <m/>
    <s v="Banana River B"/>
    <n v="-1"/>
    <m/>
    <m/>
    <n v="666"/>
    <x v="9"/>
    <m/>
    <x v="0"/>
    <m/>
    <n v="46.8928912694697"/>
    <n v="1.4725657778000001"/>
  </r>
  <r>
    <n v="820000"/>
    <n v="1400000"/>
    <n v="1400000"/>
    <x v="0"/>
    <x v="1"/>
    <s v="BR3-5, BR-7"/>
    <s v="62-304.520 (10), F.A.C."/>
    <n v="0.59"/>
    <n v="0.64"/>
    <s v="US Air Force"/>
    <n v="8.651254717713E-2"/>
    <n v="3800.8962113511102"/>
    <n v="8.0306366771715094"/>
    <n v="1.07668826219386"/>
    <n v="0.69475083439619001"/>
    <n v="9.3147044078099997E-2"/>
    <n v="328.82521279988799"/>
    <n v="1730"/>
    <s v="Military"/>
    <n v="1730"/>
    <s v="US Air Force                                  Brevard County"/>
    <s v="US Air Force"/>
    <m/>
    <m/>
    <m/>
    <n v="0"/>
    <n v="1"/>
    <n v="0.69475083439619001"/>
    <n v="9.3147044078099997E-2"/>
    <n v="2348.0547707324899"/>
    <m/>
    <n v="-1"/>
    <n v="-1"/>
    <n v="-1"/>
    <n v="-1"/>
    <n v="0"/>
    <m/>
    <m/>
    <s v="Banana River B"/>
    <n v="-1"/>
    <m/>
    <m/>
    <n v="660"/>
    <x v="9"/>
    <m/>
    <x v="0"/>
    <m/>
    <n v="200.11994128356901"/>
    <n v="1.9043428797999999"/>
  </r>
  <r>
    <n v="820000"/>
    <n v="1400000"/>
    <n v="1400000"/>
    <x v="0"/>
    <x v="1"/>
    <s v="BR3-5, BR-7"/>
    <s v="62-304.520 (10), F.A.C."/>
    <n v="0.59"/>
    <n v="0.64"/>
    <s v="US Air Force"/>
    <n v="0.61776345362188001"/>
    <n v="3813.1234258263298"/>
    <n v="7.6261194901788798"/>
    <n v="1.0415974436132001"/>
    <n v="4.7111379139860796"/>
    <n v="0.64346083405022003"/>
    <n v="2355.6082966249901"/>
    <n v="1710"/>
    <s v="Educational Facilities"/>
    <n v="1710"/>
    <s v="US Air Force                                  Brevard County"/>
    <s v="US Air Force"/>
    <m/>
    <m/>
    <m/>
    <n v="0"/>
    <n v="1"/>
    <n v="4.7111379139860796"/>
    <n v="0.64346083405022003"/>
    <n v="2355.6082966249901"/>
    <m/>
    <n v="-1"/>
    <n v="-1"/>
    <n v="-1"/>
    <n v="-1"/>
    <n v="0"/>
    <m/>
    <m/>
    <s v="Banana River B"/>
    <n v="-1"/>
    <m/>
    <m/>
    <n v="652"/>
    <x v="9"/>
    <m/>
    <x v="0"/>
    <m/>
    <n v="199.99999999254899"/>
    <n v="1.9104690159"/>
  </r>
  <r>
    <n v="820000"/>
    <n v="1400000"/>
    <n v="1400000"/>
    <x v="0"/>
    <x v="1"/>
    <s v="BR3-5, BR-7"/>
    <s v="62-304.520 (10), F.A.C."/>
    <n v="0.59"/>
    <n v="0.64"/>
    <s v="US Air Force"/>
    <n v="1.128961975326E-2"/>
    <n v="3831.7600823556299"/>
    <n v="8.1033975517236492"/>
    <n v="1.11682824796497"/>
    <n v="9.1484277068519998E-2"/>
    <n v="1.2608566249229999E-2"/>
    <n v="43.259114315546"/>
    <n v="1710"/>
    <s v="Educational Facilities"/>
    <n v="1710"/>
    <s v="US Air Force                                  Brevard County"/>
    <s v="US Air Force"/>
    <m/>
    <m/>
    <m/>
    <n v="0"/>
    <n v="1"/>
    <n v="9.1484277068519998E-2"/>
    <n v="1.2608566249229999E-2"/>
    <n v="526.91997946623496"/>
    <m/>
    <n v="-1"/>
    <n v="-1"/>
    <n v="-1"/>
    <n v="-1"/>
    <n v="0"/>
    <m/>
    <m/>
    <s v="Banana River B"/>
    <n v="-1"/>
    <m/>
    <m/>
    <n v="652"/>
    <x v="9"/>
    <m/>
    <x v="0"/>
    <m/>
    <n v="27.540695630743301"/>
    <n v="0.42734791519999998"/>
  </r>
  <r>
    <n v="820000"/>
    <n v="1400000"/>
    <n v="1400000"/>
    <x v="0"/>
    <x v="1"/>
    <s v="BR3-5, BR-7"/>
    <s v="62-304.520 (10), F.A.C."/>
    <n v="0.59"/>
    <n v="0.64"/>
    <s v="US Air Force"/>
    <n v="0.61776345373694996"/>
    <n v="3810.66887448842"/>
    <n v="7.6102813157861702"/>
    <n v="1.03994783061419"/>
    <n v="4.7013536695498699"/>
    <n v="0.64244176354646998"/>
    <n v="2354.0919649518701"/>
    <n v="1730"/>
    <s v="Military"/>
    <n v="1730"/>
    <s v="US Air Force                                  Brevard County"/>
    <s v="US Air Force"/>
    <m/>
    <m/>
    <m/>
    <n v="0"/>
    <n v="1"/>
    <n v="4.7013536695498699"/>
    <n v="0.64244176354646998"/>
    <n v="2354.0919649518701"/>
    <m/>
    <n v="-1"/>
    <n v="-1"/>
    <n v="-1"/>
    <n v="-1"/>
    <n v="0"/>
    <m/>
    <m/>
    <s v="Banana River B"/>
    <n v="-1"/>
    <m/>
    <m/>
    <n v="660"/>
    <x v="9"/>
    <m/>
    <x v="0"/>
    <m/>
    <n v="200.00000001117499"/>
    <n v="1.9092392253999999"/>
  </r>
  <r>
    <n v="820000"/>
    <n v="1400000"/>
    <n v="1400000"/>
    <x v="0"/>
    <x v="1"/>
    <s v="BR3-5, BR-7"/>
    <s v="62-304.520 (10), F.A.C."/>
    <n v="0.59"/>
    <n v="0.64"/>
    <s v="US Air Force"/>
    <n v="0.61776345362188001"/>
    <n v="3810.6444260791"/>
    <n v="7.6181126618668999"/>
    <n v="1.0406471300822899"/>
    <n v="4.7061915880755203"/>
    <n v="0.64287376508133998"/>
    <n v="2354.0768611796102"/>
    <n v="1730"/>
    <s v="Military"/>
    <n v="1730"/>
    <s v="US Air Force                                  Brevard County"/>
    <s v="US Air Force"/>
    <m/>
    <m/>
    <m/>
    <n v="0"/>
    <n v="1"/>
    <n v="4.7061915880755203"/>
    <n v="0.64287376508133998"/>
    <n v="2354.0768611796102"/>
    <m/>
    <n v="-1"/>
    <n v="-1"/>
    <n v="-1"/>
    <n v="-1"/>
    <n v="0"/>
    <m/>
    <m/>
    <s v="Banana River B"/>
    <n v="-1"/>
    <m/>
    <m/>
    <n v="660"/>
    <x v="9"/>
    <m/>
    <x v="0"/>
    <m/>
    <n v="199.99999999254899"/>
    <n v="1.9092269758"/>
  </r>
  <r>
    <n v="820000"/>
    <n v="1400000"/>
    <n v="1400000"/>
    <x v="0"/>
    <x v="1"/>
    <s v="BR3-5, BR-7"/>
    <s v="62-304.520 (10), F.A.C."/>
    <n v="0.59"/>
    <n v="0.64"/>
    <s v="US Air Force"/>
    <n v="0.57211691437326995"/>
    <n v="3802.8756466312202"/>
    <n v="7.6448979103898802"/>
    <n v="1.04231660773018"/>
    <n v="4.3737754031909502"/>
    <n v="0.59632696141460995"/>
    <n v="2175.6894806959199"/>
    <n v="1730"/>
    <s v="Military"/>
    <n v="1730"/>
    <s v="US Air Force                                  Brevard County"/>
    <s v="US Air Force"/>
    <m/>
    <m/>
    <m/>
    <n v="0"/>
    <n v="1"/>
    <n v="4.3737754031909502"/>
    <n v="0.59632696141460995"/>
    <n v="2349.2775933325001"/>
    <m/>
    <n v="-1"/>
    <n v="-1"/>
    <n v="-1"/>
    <n v="-1"/>
    <n v="0"/>
    <m/>
    <m/>
    <s v="Banana River B"/>
    <n v="-1"/>
    <m/>
    <m/>
    <n v="666"/>
    <x v="9"/>
    <m/>
    <x v="0"/>
    <m/>
    <n v="188.63920562925699"/>
    <n v="1.9053346256000001"/>
  </r>
  <r>
    <n v="820000"/>
    <n v="1400000"/>
    <n v="1400000"/>
    <x v="0"/>
    <x v="1"/>
    <s v="BR3-5, BR-7"/>
    <s v="62-304.520 (10), F.A.C."/>
    <n v="0.59"/>
    <n v="0.64"/>
    <s v="US Air Force"/>
    <n v="1.1091346262499999E-3"/>
    <n v="3803.2033253558898"/>
    <n v="7.6064444265809996"/>
    <n v="1.03890242157167"/>
    <n v="8.4365708962099994E-3"/>
    <n v="1.1522826490600001E-3"/>
    <n v="4.2182644988441798"/>
    <n v="1730"/>
    <s v="Military"/>
    <n v="1730"/>
    <s v="US Air Force                                  Brevard County"/>
    <s v="US Air Force"/>
    <m/>
    <m/>
    <m/>
    <n v="0"/>
    <n v="1"/>
    <n v="8.4365708962099994E-3"/>
    <n v="1.1522826490600001E-3"/>
    <n v="4.21826449884521"/>
    <m/>
    <n v="-1"/>
    <n v="-1"/>
    <n v="-1"/>
    <n v="-1"/>
    <n v="0"/>
    <m/>
    <m/>
    <s v="Banana River B"/>
    <n v="-1"/>
    <m/>
    <m/>
    <n v="666"/>
    <x v="9"/>
    <m/>
    <x v="0"/>
    <m/>
    <n v="10.875424096839099"/>
    <n v="3.4211391000000002E-3"/>
  </r>
  <r>
    <n v="820000"/>
    <n v="1400000"/>
    <n v="1400000"/>
    <x v="0"/>
    <x v="1"/>
    <s v="BR3-5, BR-7"/>
    <s v="62-304.520 (10), F.A.C."/>
    <n v="0.59"/>
    <n v="0.64"/>
    <s v="US Air Force"/>
    <n v="0.10309022983625001"/>
    <n v="3818.8350902871098"/>
    <n v="7.9812127963538204"/>
    <n v="1.0908298054493499"/>
    <n v="0.82278506154816999"/>
    <n v="0.11245389535601"/>
    <n v="393.684587164454"/>
    <n v="1710"/>
    <s v="Educational Facilities"/>
    <n v="1710"/>
    <s v="US Air Force                                  Brevard County"/>
    <s v="US Air Force"/>
    <m/>
    <m/>
    <m/>
    <n v="0"/>
    <n v="1"/>
    <n v="0.82278506154816999"/>
    <n v="0.11245389535601"/>
    <n v="1502.7784905343999"/>
    <m/>
    <n v="-1"/>
    <n v="-1"/>
    <n v="-1"/>
    <n v="-1"/>
    <n v="0"/>
    <m/>
    <m/>
    <s v="Banana River B"/>
    <n v="-1"/>
    <m/>
    <m/>
    <n v="652"/>
    <x v="9"/>
    <m/>
    <x v="0"/>
    <m/>
    <n v="89.490388115407498"/>
    <n v="1.2187984514000001"/>
  </r>
  <r>
    <n v="820000"/>
    <n v="1400000"/>
    <n v="1400000"/>
    <x v="0"/>
    <x v="1"/>
    <s v="BR3-5, BR-7"/>
    <s v="62-304.520 (10), F.A.C."/>
    <n v="0.59"/>
    <n v="0.64"/>
    <s v="US Air Force"/>
    <n v="2.0678275534190001E-2"/>
    <n v="3731.19161994264"/>
    <n v="7.86027414019535"/>
    <n v="1.0455833758835"/>
    <n v="0.16253691444522"/>
    <n v="2.1620861140480001E-2"/>
    <n v="77.154608388034603"/>
    <n v="1730"/>
    <s v="Military"/>
    <n v="1730"/>
    <s v="US Air Force                                  Brevard County"/>
    <s v="US Air Force"/>
    <m/>
    <m/>
    <m/>
    <n v="0"/>
    <n v="1"/>
    <n v="0.16253691444522"/>
    <n v="2.1620861140480001E-2"/>
    <n v="2055.9790340362001"/>
    <m/>
    <n v="-1"/>
    <n v="-1"/>
    <n v="-1"/>
    <n v="-1"/>
    <n v="0"/>
    <m/>
    <m/>
    <s v="Banana River B"/>
    <n v="-1"/>
    <m/>
    <m/>
    <n v="655"/>
    <x v="9"/>
    <m/>
    <x v="0"/>
    <m/>
    <n v="51.944211203796598"/>
    <n v="1.6674606926"/>
  </r>
  <r>
    <n v="820000"/>
    <n v="1400000"/>
    <n v="1400000"/>
    <x v="0"/>
    <x v="1"/>
    <s v="BR3-5, BR-7"/>
    <s v="62-304.520 (10), F.A.C."/>
    <n v="0.59"/>
    <n v="0.64"/>
    <s v="US Air Force"/>
    <n v="2.7729661359670001E-2"/>
    <n v="3731.19161994264"/>
    <n v="7.86027414019535"/>
    <n v="1.0455833758835"/>
    <n v="0.21796274010184999"/>
    <n v="2.8993672936549999E-2"/>
    <n v="103.46468008907701"/>
    <n v="1730"/>
    <s v="Military"/>
    <n v="1730"/>
    <s v="US Air Force                                  Brevard County"/>
    <s v="US Air Force"/>
    <m/>
    <m/>
    <m/>
    <n v="0"/>
    <n v="1"/>
    <n v="0.21796274010184999"/>
    <n v="2.8993672936549999E-2"/>
    <n v="2055.9790340362001"/>
    <m/>
    <n v="-1"/>
    <n v="-1"/>
    <n v="-1"/>
    <n v="-1"/>
    <n v="0"/>
    <m/>
    <m/>
    <s v="Banana River B"/>
    <n v="-1"/>
    <m/>
    <m/>
    <n v="656"/>
    <x v="9"/>
    <m/>
    <x v="0"/>
    <m/>
    <n v="42.647817397300699"/>
    <n v="1.6674606926"/>
  </r>
  <r>
    <n v="820000"/>
    <n v="1400000"/>
    <n v="1400000"/>
    <x v="0"/>
    <x v="1"/>
    <s v="BR3-5, BR-7"/>
    <s v="62-304.520 (10), F.A.C."/>
    <n v="0.59"/>
    <n v="0.64"/>
    <s v="US Air Force"/>
    <n v="8.4210268739820002E-2"/>
    <n v="3800.6321456495998"/>
    <n v="8.0577298283950505"/>
    <n v="1.0790906738184001"/>
    <n v="0.67854359428204003"/>
    <n v="9.0870515636880006E-2"/>
    <n v="320.05225436636601"/>
    <n v="1730"/>
    <s v="Military"/>
    <n v="1730"/>
    <s v="US Air Force                                  Brevard County"/>
    <s v="US Air Force"/>
    <m/>
    <m/>
    <m/>
    <n v="0"/>
    <n v="1"/>
    <n v="0.67854359428204003"/>
    <n v="9.0870515636880006E-2"/>
    <n v="2347.8916408551099"/>
    <m/>
    <n v="-1"/>
    <n v="-1"/>
    <n v="-1"/>
    <n v="-1"/>
    <n v="0"/>
    <m/>
    <m/>
    <s v="Banana River B"/>
    <n v="-1"/>
    <m/>
    <m/>
    <n v="660"/>
    <x v="9"/>
    <m/>
    <x v="0"/>
    <m/>
    <n v="113.63315411867499"/>
    <n v="1.9042105764999999"/>
  </r>
  <r>
    <n v="820000"/>
    <n v="1400000"/>
    <n v="1400000"/>
    <x v="0"/>
    <x v="1"/>
    <s v="BR3-5, BR-7"/>
    <s v="62-304.520 (10), F.A.C."/>
    <n v="0.59"/>
    <n v="0.64"/>
    <s v="Brevard County"/>
    <n v="1.9725582852400001E-3"/>
    <n v="3625.0560069592502"/>
    <n v="7.2141527885966301"/>
    <n v="0.98597254780472998"/>
    <n v="1.4230336854130001E-2"/>
    <n v="1.94488831819E-3"/>
    <n v="7.1506342609865001"/>
    <n v="1730"/>
    <s v="Military"/>
    <n v="1730"/>
    <s v="Brevard County"/>
    <s v="Brevard County"/>
    <m/>
    <m/>
    <m/>
    <n v="0"/>
    <n v="1"/>
    <n v="1.4230336854130001E-2"/>
    <n v="1.94488831819E-3"/>
    <n v="7.1506342609862799"/>
    <m/>
    <n v="-1"/>
    <n v="-1"/>
    <n v="-1"/>
    <n v="-1"/>
    <n v="0"/>
    <m/>
    <m/>
    <s v="Banana River B"/>
    <n v="-1"/>
    <m/>
    <m/>
    <n v="658"/>
    <x v="9"/>
    <m/>
    <x v="0"/>
    <m/>
    <n v="61.559035617037701"/>
    <n v="5.7993790000000003E-3"/>
  </r>
  <r>
    <n v="820000"/>
    <n v="1400000"/>
    <n v="1400000"/>
    <x v="0"/>
    <x v="1"/>
    <s v="BR3-5, BR-7"/>
    <s v="62-304.520 (10), F.A.C."/>
    <n v="0.59"/>
    <n v="0.64"/>
    <s v="US Air Force"/>
    <n v="0.39131021571660002"/>
    <n v="3625.0560069592502"/>
    <n v="7.2141527885966301"/>
    <n v="0.98597254780472998"/>
    <n v="2.8229716839182699"/>
    <n v="0.38582113037211002"/>
    <n v="1418.5214480679799"/>
    <n v="1730"/>
    <s v="Military"/>
    <n v="1730"/>
    <s v="US Air Force                                  Brevard County"/>
    <s v="US Air Force"/>
    <m/>
    <m/>
    <m/>
    <n v="0"/>
    <n v="1"/>
    <n v="2.8229716839182699"/>
    <n v="0.38582113037211002"/>
    <n v="1418.5214480679799"/>
    <m/>
    <n v="-1"/>
    <n v="-1"/>
    <n v="-1"/>
    <n v="-1"/>
    <n v="0"/>
    <m/>
    <m/>
    <s v="Banana River B"/>
    <n v="-1"/>
    <m/>
    <m/>
    <n v="658"/>
    <x v="9"/>
    <m/>
    <x v="0"/>
    <m/>
    <n v="160.622162890032"/>
    <n v="1.1504634615"/>
  </r>
  <r>
    <n v="820000"/>
    <n v="1400000"/>
    <n v="1400000"/>
    <x v="0"/>
    <x v="1"/>
    <s v="BR3-5, BR-7"/>
    <s v="62-304.520 (10), F.A.C."/>
    <n v="0.59"/>
    <n v="0.64"/>
    <s v="US Air Force"/>
    <n v="5.1832065175230001E-2"/>
    <n v="3803.0425763517201"/>
    <n v="8.0919386864401108"/>
    <n v="1.08238193912394"/>
    <n v="0.41942189338956998"/>
    <n v="5.6102091213160003E-2"/>
    <n v="197.119550681655"/>
    <n v="1710"/>
    <s v="Educational Facilities"/>
    <n v="1710"/>
    <s v="US Air Force                                  Brevard County"/>
    <s v="US Air Force"/>
    <m/>
    <m/>
    <m/>
    <n v="0"/>
    <n v="1"/>
    <n v="0.41942189338956998"/>
    <n v="5.6102091213160003E-2"/>
    <n v="2349.3807164131499"/>
    <m/>
    <n v="-1"/>
    <n v="-1"/>
    <n v="-1"/>
    <n v="-1"/>
    <n v="0"/>
    <m/>
    <m/>
    <s v="Banana River B"/>
    <n v="-1"/>
    <m/>
    <m/>
    <n v="652"/>
    <x v="9"/>
    <m/>
    <x v="0"/>
    <m/>
    <n v="110.673879520375"/>
    <n v="1.9054182614999999"/>
  </r>
  <r>
    <n v="820000"/>
    <n v="1400000"/>
    <n v="1400000"/>
    <x v="0"/>
    <x v="1"/>
    <s v="BR3-5, BR-7"/>
    <s v="62-304.520 (10), F.A.C."/>
    <n v="0.59"/>
    <n v="0.64"/>
    <s v="US Air Force"/>
    <n v="0.13813923683377999"/>
    <n v="3808.1785076599599"/>
    <n v="7.9917547748584399"/>
    <n v="1.07388934203807"/>
    <n v="1.1039749055616701"/>
    <n v="0.14834625415307001"/>
    <n v="526.05887277495401"/>
    <n v="1730"/>
    <s v="Military"/>
    <n v="1730"/>
    <s v="US Air Force                                  Brevard County"/>
    <s v="US Air Force"/>
    <m/>
    <m/>
    <m/>
    <n v="0"/>
    <n v="1"/>
    <n v="1.1039749055616701"/>
    <n v="0.14834625415307001"/>
    <n v="2352.55350760177"/>
    <m/>
    <n v="-1"/>
    <n v="-1"/>
    <n v="-1"/>
    <n v="-1"/>
    <n v="0"/>
    <m/>
    <m/>
    <s v="Banana River B"/>
    <n v="-1"/>
    <m/>
    <m/>
    <n v="656"/>
    <x v="9"/>
    <m/>
    <x v="0"/>
    <m/>
    <n v="122.37197347624701"/>
    <n v="1.9079914903999999"/>
  </r>
  <r>
    <n v="820000"/>
    <n v="2400000"/>
    <n v="2400000"/>
    <x v="0"/>
    <x v="1"/>
    <s v="BR3-5, BR-7"/>
    <s v="62-304.520 (10), F.A.C."/>
    <n v="0.59"/>
    <n v="0.64"/>
    <s v="US Air Force"/>
    <n v="0.41151189871276"/>
    <n v="3815.2917073052799"/>
    <n v="7.6153990427332099"/>
    <n v="1.0465790936141099"/>
    <n v="3.1338273195305502"/>
    <n v="0.43067974996622999"/>
    <n v="1570.0379346162799"/>
    <n v="8110"/>
    <s v="Airports"/>
    <n v="8110"/>
    <s v="US Air Force                                  Brevard County"/>
    <s v="US Air Force"/>
    <m/>
    <m/>
    <m/>
    <n v="0"/>
    <n v="1"/>
    <n v="3.1338273195305502"/>
    <n v="0.43067974996622999"/>
    <n v="1626.6673942136999"/>
    <m/>
    <n v="-1"/>
    <n v="-1"/>
    <n v="-1"/>
    <n v="-1"/>
    <n v="0"/>
    <m/>
    <m/>
    <s v="Banana River B"/>
    <n v="-1"/>
    <m/>
    <m/>
    <n v="674"/>
    <x v="9"/>
    <m/>
    <x v="0"/>
    <m/>
    <n v="166.71576941204799"/>
    <n v="1.3192760698999999"/>
  </r>
  <r>
    <n v="820000"/>
    <n v="2400000"/>
    <n v="2400000"/>
    <x v="0"/>
    <x v="1"/>
    <s v="BR3-5, BR-7"/>
    <s v="62-304.520 (10), F.A.C."/>
    <n v="0.59"/>
    <n v="0.64"/>
    <s v="US Air Force"/>
    <n v="0.19140879485866"/>
    <n v="3815.2917073052799"/>
    <n v="7.6153990427332099"/>
    <n v="1.0465790936141099"/>
    <n v="1.45765435313738"/>
    <n v="0.20032444303294999"/>
    <n v="730.28038772955904"/>
    <n v="1550"/>
    <s v="Other Light Industrial"/>
    <n v="1550"/>
    <s v="US Air Force                                  Brevard County"/>
    <s v="US Air Force"/>
    <m/>
    <m/>
    <m/>
    <n v="0"/>
    <n v="1"/>
    <n v="1.45765435313738"/>
    <n v="0.20032444303294999"/>
    <n v="730.28038772955904"/>
    <m/>
    <n v="-1"/>
    <n v="-1"/>
    <n v="-1"/>
    <n v="-1"/>
    <n v="0"/>
    <m/>
    <m/>
    <s v="Banana River B"/>
    <n v="-1"/>
    <m/>
    <m/>
    <n v="674"/>
    <x v="9"/>
    <m/>
    <x v="0"/>
    <m/>
    <n v="134.19171006570801"/>
    <n v="0.59227930880000002"/>
  </r>
  <r>
    <n v="820000"/>
    <n v="2400000"/>
    <n v="2400000"/>
    <x v="0"/>
    <x v="1"/>
    <s v="BR3-5, BR-7"/>
    <s v="62-304.520 (10), F.A.C."/>
    <n v="0.59"/>
    <n v="0.64"/>
    <s v="US Air Force"/>
    <n v="3.769860642141E-2"/>
    <n v="3812.9220033883998"/>
    <n v="7.6943328235343902"/>
    <n v="1.0495479856922101"/>
    <n v="0.29006562478978998"/>
    <n v="3.9566496432999997E-2"/>
    <n v="143.741845921292"/>
    <n v="8140"/>
    <s v="Roads and Highways"/>
    <n v="8140"/>
    <s v="US Air Force                                  Brevard County"/>
    <s v="US Air Force"/>
    <m/>
    <m/>
    <m/>
    <n v="0"/>
    <n v="1"/>
    <n v="0.29006562478978998"/>
    <n v="3.9566496432999997E-2"/>
    <n v="262.36393354792102"/>
    <m/>
    <n v="-1"/>
    <n v="-1"/>
    <n v="-1"/>
    <n v="-1"/>
    <n v="0"/>
    <m/>
    <m/>
    <s v="Banana River B"/>
    <n v="-1"/>
    <m/>
    <m/>
    <n v="666"/>
    <x v="9"/>
    <m/>
    <x v="0"/>
    <m/>
    <n v="98.757503639110098"/>
    <n v="0.21278502320000001"/>
  </r>
  <r>
    <n v="820000"/>
    <n v="2400000"/>
    <n v="2400000"/>
    <x v="0"/>
    <x v="1"/>
    <s v="BR3-5, BR-7"/>
    <s v="62-304.520 (10), F.A.C."/>
    <n v="0.59"/>
    <n v="0.64"/>
    <s v="US Air Force"/>
    <n v="9.4168818509999998E-4"/>
    <n v="3791.4903251990499"/>
    <n v="8.1117406002765495"/>
    <n v="1.08307019224518"/>
    <n v="7.6387302838800001E-3"/>
    <n v="1.01991440367E-3"/>
    <n v="3.5704016431646899"/>
    <n v="8110"/>
    <s v="Airports"/>
    <n v="8110"/>
    <s v="US Air Force                                  Brevard County"/>
    <s v="US Air Force"/>
    <m/>
    <m/>
    <m/>
    <n v="0"/>
    <n v="1"/>
    <n v="7.6387302838800001E-3"/>
    <n v="1.01991440367E-3"/>
    <n v="2342.2441579307001"/>
    <m/>
    <n v="-1"/>
    <n v="-1"/>
    <n v="-1"/>
    <n v="-1"/>
    <n v="0"/>
    <m/>
    <m/>
    <s v="Banana River B"/>
    <n v="-1"/>
    <m/>
    <m/>
    <n v="671"/>
    <x v="9"/>
    <m/>
    <x v="0"/>
    <m/>
    <n v="10.846714033756999"/>
    <n v="1.8996302984"/>
  </r>
  <r>
    <n v="820000"/>
    <n v="2400000"/>
    <n v="2400000"/>
    <x v="0"/>
    <x v="1"/>
    <s v="BR3-5, BR-7"/>
    <s v="62-304.520 (10), F.A.C."/>
    <n v="0.59"/>
    <n v="0.64"/>
    <s v="US Air Force"/>
    <n v="0.18570946393633"/>
    <n v="3831.1152011785798"/>
    <n v="7.7031657405640699"/>
    <n v="1.09627533899081"/>
    <n v="1.4305507802928501"/>
    <n v="0.20358870553059999"/>
    <n v="711.47435028919904"/>
    <n v="1550"/>
    <s v="Other Light Industrial"/>
    <n v="1550"/>
    <s v="US Air Force                                  Brevard County"/>
    <s v="US Air Force"/>
    <m/>
    <m/>
    <m/>
    <n v="0"/>
    <n v="1"/>
    <n v="1.4305507802928501"/>
    <n v="0.20358870553059999"/>
    <n v="2366.7229580797198"/>
    <m/>
    <n v="-1"/>
    <n v="-1"/>
    <n v="-1"/>
    <n v="-1"/>
    <n v="0"/>
    <m/>
    <m/>
    <s v="Banana River B"/>
    <n v="-1"/>
    <m/>
    <m/>
    <n v="674"/>
    <x v="9"/>
    <m/>
    <x v="0"/>
    <m/>
    <n v="156.05882274216901"/>
    <n v="1.9194833399"/>
  </r>
  <r>
    <n v="820000"/>
    <n v="2400000"/>
    <n v="2400000"/>
    <x v="0"/>
    <x v="1"/>
    <s v="BR3-5, BR-7"/>
    <s v="62-304.520 (10), F.A.C."/>
    <n v="0.59"/>
    <n v="0.64"/>
    <s v="US Air Force"/>
    <n v="4.3553667675979998E-2"/>
    <n v="1691.4314325478599"/>
    <n v="3.32298779977735"/>
    <n v="0.45566858301231"/>
    <n v="0.14472830632285"/>
    <n v="1.9846038034899999E-2"/>
    <n v="73.668042509904893"/>
    <n v="1800"/>
    <s v="Recreational"/>
    <n v="1800"/>
    <s v="US Air Force                                  Brevard County"/>
    <s v="US Air Force"/>
    <m/>
    <m/>
    <m/>
    <n v="0"/>
    <n v="1"/>
    <n v="0.14472830632285"/>
    <n v="1.9846038034899999E-2"/>
    <n v="104.61774757248899"/>
    <m/>
    <n v="-1"/>
    <n v="-1"/>
    <n v="-1"/>
    <n v="-1"/>
    <n v="0"/>
    <m/>
    <m/>
    <s v="Banana River B"/>
    <n v="-1"/>
    <m/>
    <m/>
    <n v="665"/>
    <x v="9"/>
    <m/>
    <x v="0"/>
    <m/>
    <n v="57.846280589703902"/>
    <n v="8.4848132699999995E-2"/>
  </r>
  <r>
    <n v="820000"/>
    <n v="2400000"/>
    <n v="2400000"/>
    <x v="0"/>
    <x v="1"/>
    <s v="BR3-5, BR-7"/>
    <s v="62-304.520 (10), F.A.C."/>
    <n v="0.59"/>
    <n v="0.64"/>
    <s v="Natural Lands"/>
    <n v="9.4525455768999995E-4"/>
    <n v="1691.4314325478599"/>
    <n v="3.32298779977735"/>
    <n v="0.45566858301231"/>
    <n v="3.14106936289E-3"/>
    <n v="4.3072280488000003E-4"/>
    <n v="1.59883327063768"/>
    <n v="3200"/>
    <s v="Shrub and Brushland"/>
    <n v="3200"/>
    <s v="US Air Force                                  Brevard County"/>
    <s v="US Air Force"/>
    <m/>
    <m/>
    <s v="Natural Lands"/>
    <n v="0"/>
    <n v="1"/>
    <n v="3.14106936289E-3"/>
    <n v="4.3072280488000003E-4"/>
    <n v="466.44965491959601"/>
    <m/>
    <n v="-1"/>
    <n v="-1"/>
    <n v="-1"/>
    <n v="-1"/>
    <n v="0"/>
    <m/>
    <m/>
    <s v="Banana River B"/>
    <n v="-1"/>
    <m/>
    <m/>
    <n v="665"/>
    <x v="9"/>
    <m/>
    <x v="0"/>
    <m/>
    <n v="17.3890630081744"/>
    <n v="0.37830466740000002"/>
  </r>
  <r>
    <n v="820000"/>
    <n v="2400000"/>
    <n v="2400000"/>
    <x v="0"/>
    <x v="1"/>
    <s v="BR3-5, BR-7"/>
    <s v="62-304.520 (10), F.A.C."/>
    <n v="0.59"/>
    <n v="0.64"/>
    <s v="US Air Force"/>
    <n v="0.32186209160104001"/>
    <n v="3810.0871612218898"/>
    <n v="7.6195833543029003"/>
    <n v="1.04072651103403"/>
    <n v="2.4524550355443999"/>
    <n v="0.33497041162606001"/>
    <n v="1226.3226228931401"/>
    <n v="8110"/>
    <s v="Airports"/>
    <n v="8110"/>
    <s v="US Air Force                                  Brevard County"/>
    <s v="US Air Force"/>
    <m/>
    <m/>
    <m/>
    <n v="0"/>
    <n v="1"/>
    <n v="2.4524550355443999"/>
    <n v="0.33497041162606001"/>
    <n v="1226.3226228931401"/>
    <m/>
    <n v="-1"/>
    <n v="-1"/>
    <n v="-1"/>
    <n v="-1"/>
    <n v="0"/>
    <m/>
    <m/>
    <s v="Banana River B"/>
    <n v="-1"/>
    <m/>
    <m/>
    <n v="660"/>
    <x v="9"/>
    <m/>
    <x v="0"/>
    <m/>
    <n v="152.11688788518401"/>
    <n v="0.99458444680000002"/>
  </r>
  <r>
    <n v="820000"/>
    <n v="2400000"/>
    <n v="2400000"/>
    <x v="0"/>
    <x v="1"/>
    <s v="BR3-5, BR-7"/>
    <s v="62-304.520 (10), F.A.C."/>
    <n v="0.59"/>
    <n v="0.64"/>
    <s v="US Air Force"/>
    <n v="0.15657516481785"/>
    <n v="3464.9527801598701"/>
    <n v="6.9928956150383499"/>
    <n v="0.95015322851906003"/>
    <n v="1.09491378347865"/>
    <n v="0.14877039835757999"/>
    <n v="542.52555263959903"/>
    <n v="8110"/>
    <s v="Airports"/>
    <n v="8110"/>
    <s v="US Air Force                                  Brevard County"/>
    <s v="US Air Force"/>
    <m/>
    <m/>
    <m/>
    <n v="0"/>
    <n v="1"/>
    <n v="1.09491378347865"/>
    <n v="0.14877039835757999"/>
    <n v="1027.23542321017"/>
    <m/>
    <n v="-1"/>
    <n v="-1"/>
    <n v="-1"/>
    <n v="-1"/>
    <n v="0"/>
    <m/>
    <m/>
    <s v="Banana River B"/>
    <n v="-1"/>
    <m/>
    <m/>
    <n v="666"/>
    <x v="9"/>
    <m/>
    <x v="0"/>
    <m/>
    <n v="130.62263632043599"/>
    <n v="0.83311875359999998"/>
  </r>
  <r>
    <n v="820000"/>
    <n v="2400000"/>
    <n v="2400000"/>
    <x v="0"/>
    <x v="1"/>
    <s v="BR3-5, BR-7"/>
    <s v="62-304.520 (10), F.A.C."/>
    <n v="0.59"/>
    <n v="0.64"/>
    <s v="Natural Lands"/>
    <n v="0.21282604845069"/>
    <n v="3464.9527801598701"/>
    <n v="6.9928956150383499"/>
    <n v="0.95015322851906003"/>
    <n v="1.4882703409768201"/>
    <n v="0.20221735704838001"/>
    <n v="737.43220826968604"/>
    <n v="3100"/>
    <s v="Herbaceous Dry Prairie"/>
    <n v="3100"/>
    <s v="US Air Force                                  Brevard County"/>
    <s v="US Air Force"/>
    <m/>
    <m/>
    <s v="Natural Lands"/>
    <n v="0"/>
    <n v="1"/>
    <n v="1.4882703409768201"/>
    <n v="0.20221735704838001"/>
    <n v="737.43220826968604"/>
    <m/>
    <n v="-1"/>
    <n v="-1"/>
    <n v="-1"/>
    <n v="-1"/>
    <n v="0"/>
    <m/>
    <m/>
    <s v="Banana River B"/>
    <n v="-1"/>
    <m/>
    <m/>
    <n v="666"/>
    <x v="9"/>
    <m/>
    <x v="0"/>
    <m/>
    <n v="137.103149635986"/>
    <n v="0.59807964989999995"/>
  </r>
  <r>
    <n v="820000"/>
    <n v="2400000"/>
    <n v="2400000"/>
    <x v="0"/>
    <x v="1"/>
    <s v="BR3-5, BR-7"/>
    <s v="62-304.520 (10), F.A.C."/>
    <n v="0.59"/>
    <n v="0.64"/>
    <s v="Natural Lands"/>
    <n v="7.8267361702599996E-3"/>
    <n v="3773.0012696682702"/>
    <n v="7.9279086947437296"/>
    <n v="1.06454308989657"/>
    <n v="6.2049649735670002E-2"/>
    <n v="8.3318979064900007E-3"/>
    <n v="29.5302855077495"/>
    <n v="3100"/>
    <s v="Herbaceous Dry Prairie"/>
    <n v="3100"/>
    <s v="US Air Force                                  Brevard County"/>
    <s v="US Air Force"/>
    <m/>
    <m/>
    <s v="Natural Lands"/>
    <n v="0"/>
    <n v="1"/>
    <n v="6.2049649735670002E-2"/>
    <n v="8.3318979064900007E-3"/>
    <n v="119.97175251672699"/>
    <m/>
    <n v="-1"/>
    <n v="-1"/>
    <n v="-1"/>
    <n v="-1"/>
    <n v="0"/>
    <m/>
    <m/>
    <s v="Banana River B"/>
    <n v="-1"/>
    <m/>
    <m/>
    <n v="672"/>
    <x v="9"/>
    <m/>
    <x v="0"/>
    <m/>
    <n v="23.902321724192401"/>
    <n v="9.73006914E-2"/>
  </r>
  <r>
    <n v="820000"/>
    <n v="2400000"/>
    <n v="2400000"/>
    <x v="0"/>
    <x v="1"/>
    <s v="BR3-5, BR-7"/>
    <s v="62-304.520 (10), F.A.C."/>
    <n v="0.59"/>
    <n v="0.64"/>
    <s v="US Air Force"/>
    <n v="0.13512565462725001"/>
    <n v="3773.0012696682702"/>
    <n v="7.9279086947437296"/>
    <n v="1.06454308989657"/>
    <n v="1.0712638522023099"/>
    <n v="0.14384708190119"/>
    <n v="509.82926647337001"/>
    <n v="8110"/>
    <s v="Airports"/>
    <n v="8110"/>
    <s v="US Air Force                                  Brevard County"/>
    <s v="US Air Force"/>
    <m/>
    <m/>
    <m/>
    <n v="0"/>
    <n v="1"/>
    <n v="1.0712638522023099"/>
    <n v="0.14384708190119"/>
    <n v="1410.07657347593"/>
    <m/>
    <n v="-1"/>
    <n v="-1"/>
    <n v="-1"/>
    <n v="-1"/>
    <n v="0"/>
    <m/>
    <m/>
    <s v="Banana River B"/>
    <n v="-1"/>
    <m/>
    <m/>
    <n v="672"/>
    <x v="9"/>
    <m/>
    <x v="0"/>
    <m/>
    <n v="102.33219842624401"/>
    <n v="1.1436144148"/>
  </r>
  <r>
    <n v="820000"/>
    <n v="2400000"/>
    <n v="2400000"/>
    <x v="0"/>
    <x v="1"/>
    <s v="BR3-5, BR-7"/>
    <s v="62-304.520 (10), F.A.C."/>
    <n v="0.59"/>
    <n v="0.64"/>
    <s v="US Air Force"/>
    <n v="0.58069109995060997"/>
    <n v="3986.92671422186"/>
    <n v="9.0651076786546003"/>
    <n v="1.22836519750069"/>
    <n v="5.2640273490887202"/>
    <n v="0.71330073767772995"/>
    <n v="2315.17285910399"/>
    <n v="1400"/>
    <s v="Commercial and Services"/>
    <n v="1400"/>
    <s v="US Air Force                                  Brevard County"/>
    <s v="US Air Force"/>
    <m/>
    <m/>
    <m/>
    <n v="0"/>
    <n v="1"/>
    <n v="5.2640273490887202"/>
    <n v="0.71330073767772995"/>
    <n v="2462.9776172325901"/>
    <m/>
    <n v="-1"/>
    <n v="-1"/>
    <n v="-1"/>
    <n v="-1"/>
    <n v="0"/>
    <m/>
    <m/>
    <s v="Banana River B"/>
    <n v="-1"/>
    <m/>
    <m/>
    <n v="653"/>
    <x v="9"/>
    <m/>
    <x v="0"/>
    <m/>
    <n v="194.89352642541201"/>
    <n v="1.9975487569000001"/>
  </r>
  <r>
    <n v="820000"/>
    <n v="2400000"/>
    <n v="2400000"/>
    <x v="0"/>
    <x v="1"/>
    <s v="BR3-5, BR-7"/>
    <s v="62-304.520 (10), F.A.C."/>
    <n v="0.59"/>
    <n v="0.64"/>
    <s v="US Air Force"/>
    <n v="0.19266107270088001"/>
    <n v="3834.5701726863899"/>
    <n v="7.7263543658452898"/>
    <n v="1.1021433311220299"/>
    <n v="1.48856772019094"/>
    <n v="0.2123401164441"/>
    <n v="738.77240281658999"/>
    <n v="1550"/>
    <s v="Other Light Industrial"/>
    <n v="1550"/>
    <s v="US Air Force                                  Brevard County"/>
    <s v="US Air Force"/>
    <m/>
    <m/>
    <m/>
    <n v="0"/>
    <n v="1"/>
    <n v="1.48856772019094"/>
    <n v="0.2123401164441"/>
    <n v="2368.85731329896"/>
    <m/>
    <n v="-1"/>
    <n v="-1"/>
    <n v="-1"/>
    <n v="-1"/>
    <n v="0"/>
    <m/>
    <m/>
    <s v="Banana River B"/>
    <n v="-1"/>
    <m/>
    <m/>
    <n v="670"/>
    <x v="9"/>
    <m/>
    <x v="0"/>
    <m/>
    <n v="114.074860461939"/>
    <n v="1.9212143660000001"/>
  </r>
  <r>
    <n v="820000"/>
    <n v="2400000"/>
    <n v="2400000"/>
    <x v="0"/>
    <x v="1"/>
    <s v="BR3-5, BR-7"/>
    <s v="62-304.520 (10), F.A.C."/>
    <n v="0.59"/>
    <n v="0.64"/>
    <s v="Natural Lands"/>
    <n v="0.28878516703013002"/>
    <n v="3500.9426669229401"/>
    <n v="6.9420234684507998"/>
    <n v="0.95008093201664001"/>
    <n v="2.0047534068636801"/>
    <n v="0.27436928064457"/>
    <n v="1011.02031283026"/>
    <n v="3100"/>
    <s v="Herbaceous Dry Prairie"/>
    <n v="3100"/>
    <s v="US Air Force                                  Brevard County"/>
    <s v="US Air Force"/>
    <m/>
    <m/>
    <s v="Natural Lands"/>
    <n v="0"/>
    <n v="1"/>
    <n v="2.0047534068636801"/>
    <n v="0.27436928064457"/>
    <n v="1011.02031283026"/>
    <m/>
    <n v="-1"/>
    <n v="-1"/>
    <n v="-1"/>
    <n v="-1"/>
    <n v="0"/>
    <m/>
    <m/>
    <s v="Banana River B"/>
    <n v="-1"/>
    <m/>
    <m/>
    <n v="666"/>
    <x v="9"/>
    <m/>
    <x v="0"/>
    <m/>
    <n v="148.56603774241199"/>
    <n v="0.81996781249999995"/>
  </r>
  <r>
    <n v="820000"/>
    <n v="2400000"/>
    <n v="2400000"/>
    <x v="0"/>
    <x v="1"/>
    <s v="BR3-5, BR-7"/>
    <s v="62-304.520 (10), F.A.C."/>
    <n v="0.59"/>
    <n v="0.64"/>
    <s v="US Air Force"/>
    <n v="0.29761647973167998"/>
    <n v="3798.56401418613"/>
    <n v="7.7774066472241099"/>
    <n v="1.0537826061381399"/>
    <n v="2.3146843877886298"/>
    <n v="0.31362306964130998"/>
    <n v="1130.5152499375299"/>
    <n v="8110"/>
    <s v="Airports"/>
    <n v="8110"/>
    <s v="US Air Force                                  Brevard County"/>
    <s v="US Air Force"/>
    <m/>
    <m/>
    <m/>
    <n v="0"/>
    <n v="1"/>
    <n v="2.3146843877886298"/>
    <n v="0.31362306964130998"/>
    <n v="1565.0273203035499"/>
    <m/>
    <n v="-1"/>
    <n v="-1"/>
    <n v="-1"/>
    <n v="-1"/>
    <n v="0"/>
    <m/>
    <m/>
    <s v="Banana River B"/>
    <n v="-1"/>
    <m/>
    <m/>
    <n v="671"/>
    <x v="9"/>
    <m/>
    <x v="0"/>
    <m/>
    <n v="157.32099556595401"/>
    <n v="1.2692841203"/>
  </r>
  <r>
    <n v="820000"/>
    <n v="2400000"/>
    <n v="2400000"/>
    <x v="0"/>
    <x v="1"/>
    <s v="BR3-5, BR-7"/>
    <s v="62-304.520 (10), F.A.C."/>
    <n v="0.59"/>
    <n v="0.64"/>
    <s v="US Air Force"/>
    <n v="7.7943817613229993E-2"/>
    <n v="3798.56401418613"/>
    <n v="7.7774066472241099"/>
    <n v="1.0537826061381399"/>
    <n v="0.60620076521518995"/>
    <n v="8.2135839256830004E-2"/>
    <n v="296.07458071392102"/>
    <n v="8110"/>
    <s v="Airports"/>
    <n v="8110"/>
    <s v="US Air Force                                  Brevard County"/>
    <s v="US Air Force"/>
    <m/>
    <m/>
    <m/>
    <n v="0"/>
    <n v="1"/>
    <n v="0.60620076521518995"/>
    <n v="8.2135839256830004E-2"/>
    <n v="584.665815504693"/>
    <m/>
    <n v="-1"/>
    <n v="-1"/>
    <n v="-1"/>
    <n v="-1"/>
    <n v="0"/>
    <m/>
    <m/>
    <s v="Banana River B"/>
    <n v="-1"/>
    <m/>
    <m/>
    <n v="671"/>
    <x v="9"/>
    <m/>
    <x v="0"/>
    <m/>
    <n v="123.67883369188"/>
    <n v="0.4741815211"/>
  </r>
  <r>
    <n v="820000"/>
    <n v="2400000"/>
    <n v="2400000"/>
    <x v="0"/>
    <x v="1"/>
    <s v="BR3-5, BR-7"/>
    <s v="62-304.520 (10), F.A.C."/>
    <n v="0.59"/>
    <n v="0.64"/>
    <s v="US Air Force"/>
    <n v="1.056105364742E-2"/>
    <n v="3798.56401418613"/>
    <n v="7.7774066472241099"/>
    <n v="1.0537826061381399"/>
    <n v="8.2137608839180004E-2"/>
    <n v="1.1129054636139999E-2"/>
    <n v="40.116838337001603"/>
    <n v="8110"/>
    <s v="Airports"/>
    <n v="8110"/>
    <s v="US Air Force                                  Brevard County"/>
    <s v="US Air Force"/>
    <m/>
    <m/>
    <m/>
    <n v="0"/>
    <n v="1"/>
    <n v="8.2137608839180004E-2"/>
    <n v="1.1129054636139999E-2"/>
    <n v="196.9208893608"/>
    <m/>
    <n v="-1"/>
    <n v="-1"/>
    <n v="-1"/>
    <n v="-1"/>
    <n v="0"/>
    <m/>
    <m/>
    <s v="Banana River B"/>
    <n v="-1"/>
    <m/>
    <m/>
    <n v="671"/>
    <x v="9"/>
    <m/>
    <x v="0"/>
    <m/>
    <n v="28.058461556622301"/>
    <n v="0.1597087505"/>
  </r>
  <r>
    <n v="820000"/>
    <n v="2400000"/>
    <n v="2400000"/>
    <x v="0"/>
    <x v="1"/>
    <s v="BR3-5, BR-7"/>
    <s v="62-304.520 (10), F.A.C."/>
    <n v="0.59"/>
    <n v="0.64"/>
    <s v="US Air Force"/>
    <n v="2.150246009E-4"/>
    <n v="3782.0533485094202"/>
    <n v="8.0750146591345402"/>
    <n v="1.0788930179584"/>
    <n v="1.73632680441E-3"/>
    <n v="2.3198854060999999E-4"/>
    <n v="0.81323451187978002"/>
    <n v="1860"/>
    <s v="Community Recreational Facilities"/>
    <n v="1860"/>
    <s v="US Air Force                                  Brevard County"/>
    <s v="US Air Force"/>
    <m/>
    <m/>
    <m/>
    <n v="0"/>
    <n v="1"/>
    <n v="1.73632680441E-3"/>
    <n v="2.3198854060999999E-4"/>
    <n v="149.681926128664"/>
    <m/>
    <n v="-1"/>
    <n v="-1"/>
    <n v="-1"/>
    <n v="-1"/>
    <n v="0"/>
    <m/>
    <m/>
    <s v="Banana River B"/>
    <n v="-1"/>
    <m/>
    <m/>
    <n v="678"/>
    <x v="9"/>
    <m/>
    <x v="0"/>
    <m/>
    <n v="5.2369979424165001"/>
    <n v="0.1213965338"/>
  </r>
  <r>
    <n v="820000"/>
    <n v="2400000"/>
    <n v="2400000"/>
    <x v="0"/>
    <x v="1"/>
    <s v="BR3-5, BR-7"/>
    <s v="62-304.520 (10), F.A.C."/>
    <n v="0.59"/>
    <n v="0.64"/>
    <s v="Natural Lands"/>
    <n v="0.14298620692437"/>
    <n v="3655.1296109109699"/>
    <n v="7.2805692222732201"/>
    <n v="0.99535055282745"/>
    <n v="1.04102097734321"/>
    <n v="0.14232140010888"/>
    <n v="522.63311888113697"/>
    <n v="3100"/>
    <s v="Herbaceous Dry Prairie"/>
    <n v="3100"/>
    <s v="US Air Force                                  Brevard County"/>
    <s v="US Air Force"/>
    <m/>
    <m/>
    <s v="Natural Lands"/>
    <n v="0"/>
    <n v="1"/>
    <n v="1.04102097734321"/>
    <n v="0.14232140010888"/>
    <n v="522.63311888113697"/>
    <m/>
    <n v="-1"/>
    <n v="-1"/>
    <n v="-1"/>
    <n v="-1"/>
    <n v="0"/>
    <m/>
    <m/>
    <s v="Banana River B"/>
    <n v="-1"/>
    <m/>
    <m/>
    <n v="666"/>
    <x v="9"/>
    <m/>
    <x v="0"/>
    <m/>
    <n v="98.705079698369104"/>
    <n v="0.42387114259999997"/>
  </r>
  <r>
    <n v="820000"/>
    <n v="2400000"/>
    <n v="2400000"/>
    <x v="0"/>
    <x v="1"/>
    <s v="BR3-5, BR-7"/>
    <s v="62-304.520 (10), F.A.C."/>
    <n v="0.59"/>
    <n v="0.64"/>
    <s v="Natural Lands"/>
    <n v="3.2767901362819998E-2"/>
    <n v="3697.6002875632198"/>
    <n v="7.6028550887746897"/>
    <n v="0.99830182429348002"/>
    <n v="0.24912960562479"/>
    <n v="3.2712255708769997E-2"/>
    <n v="121.162601502014"/>
    <n v="6460"/>
    <s v="Mixed scrub-shrub wetland"/>
    <n v="6460"/>
    <s v="US Air Force                                  Brevard County"/>
    <s v="US Air Force"/>
    <m/>
    <m/>
    <s v="Natural Lands"/>
    <n v="0"/>
    <n v="1"/>
    <n v="0.24912960562479"/>
    <n v="3.2712255708769997E-2"/>
    <n v="446.67517380133199"/>
    <m/>
    <n v="-1"/>
    <n v="-1"/>
    <n v="-1"/>
    <n v="-1"/>
    <n v="0"/>
    <m/>
    <m/>
    <s v="Banana River B"/>
    <n v="-1"/>
    <m/>
    <m/>
    <n v="668"/>
    <x v="9"/>
    <m/>
    <x v="0"/>
    <m/>
    <n v="87.637133771048596"/>
    <n v="0.3622669698"/>
  </r>
  <r>
    <n v="820000"/>
    <n v="2400000"/>
    <n v="2400000"/>
    <x v="0"/>
    <x v="1"/>
    <s v="BR3-5, BR-7"/>
    <s v="62-304.520 (10), F.A.C."/>
    <n v="0.59"/>
    <n v="0.64"/>
    <s v="US Air Force"/>
    <n v="0.49552111817938999"/>
    <n v="3697.6002875632198"/>
    <n v="7.6028550887746897"/>
    <n v="0.99830182429348002"/>
    <n v="3.7673752549455202"/>
    <n v="0.49467963625443001"/>
    <n v="1832.2390290737701"/>
    <n v="1860"/>
    <s v="Community Recreational Facilities"/>
    <n v="1860"/>
    <s v="US Air Force                                  Brevard County"/>
    <s v="US Air Force"/>
    <m/>
    <m/>
    <m/>
    <n v="0"/>
    <n v="1"/>
    <n v="3.7673752549455202"/>
    <n v="0.49467963625443001"/>
    <n v="1837.5671499570001"/>
    <m/>
    <n v="-1"/>
    <n v="-1"/>
    <n v="-1"/>
    <n v="-1"/>
    <n v="0"/>
    <m/>
    <m/>
    <s v="Banana River B"/>
    <n v="-1"/>
    <m/>
    <m/>
    <n v="668"/>
    <x v="9"/>
    <m/>
    <x v="0"/>
    <m/>
    <n v="185.704636392005"/>
    <n v="1.4903221005"/>
  </r>
  <r>
    <n v="820000"/>
    <n v="2400000"/>
    <n v="2400000"/>
    <x v="0"/>
    <x v="1"/>
    <s v="BR3-5, BR-7"/>
    <s v="62-304.520 (10), F.A.C."/>
    <n v="0.59"/>
    <n v="0.64"/>
    <s v="US Air Force"/>
    <n v="8.2833236059660004E-2"/>
    <n v="3826.99757002355"/>
    <n v="7.7924938896998803"/>
    <n v="1.1244202893524999"/>
    <n v="0.64547748585902998"/>
    <n v="9.3139371258209994E-2"/>
    <n v="317.00259311754002"/>
    <n v="1550"/>
    <s v="Other Light Industrial"/>
    <n v="1550"/>
    <s v="US Air Force                                  Brevard County"/>
    <s v="US Air Force"/>
    <m/>
    <m/>
    <m/>
    <n v="0"/>
    <n v="1"/>
    <n v="0.64547748585902998"/>
    <n v="9.3139371258209994E-2"/>
    <n v="2364.1792358603102"/>
    <m/>
    <n v="-1"/>
    <n v="-1"/>
    <n v="-1"/>
    <n v="-1"/>
    <n v="0"/>
    <m/>
    <m/>
    <s v="Banana River B"/>
    <n v="-1"/>
    <m/>
    <m/>
    <n v="673"/>
    <x v="9"/>
    <m/>
    <x v="0"/>
    <m/>
    <n v="76.221416684559003"/>
    <n v="1.9174203048"/>
  </r>
  <r>
    <n v="820000"/>
    <n v="2400000"/>
    <n v="2400000"/>
    <x v="0"/>
    <x v="1"/>
    <s v="BR3-5, BR-7"/>
    <s v="62-304.520 (10), F.A.C."/>
    <n v="0.59"/>
    <n v="0.64"/>
    <s v="US Air Force"/>
    <n v="2.2112728741269998E-2"/>
    <n v="2970.9335246210999"/>
    <n v="4.3534572164676"/>
    <n v="0.58759608043424005"/>
    <n v="9.6266818514500002E-2"/>
    <n v="1.299335273608E-2"/>
    <n v="65.695447138315501"/>
    <n v="8110"/>
    <s v="Airports"/>
    <n v="8110"/>
    <s v="US Air Force                                  Brevard County"/>
    <s v="US Air Force"/>
    <m/>
    <m/>
    <m/>
    <n v="0"/>
    <n v="1"/>
    <n v="9.6266818514500002E-2"/>
    <n v="1.299335273608E-2"/>
    <n v="1187.04704268777"/>
    <m/>
    <n v="-1"/>
    <n v="-1"/>
    <n v="-1"/>
    <n v="-1"/>
    <n v="0"/>
    <m/>
    <m/>
    <s v="Banana River B"/>
    <n v="-1"/>
    <m/>
    <m/>
    <n v="675"/>
    <x v="9"/>
    <m/>
    <x v="0"/>
    <m/>
    <n v="50.592718403650899"/>
    <n v="0.96273077269999996"/>
  </r>
  <r>
    <n v="820000"/>
    <n v="2400000"/>
    <n v="2400000"/>
    <x v="0"/>
    <x v="1"/>
    <s v="BR3-5, BR-7"/>
    <s v="62-304.520 (10), F.A.C."/>
    <n v="0.59"/>
    <n v="0.64"/>
    <s v="Natural Lands"/>
    <n v="0.20601550492626999"/>
    <n v="3156.7270632019399"/>
    <n v="6.18534861791764"/>
    <n v="0.84892829532047998"/>
    <n v="1.27427771866535"/>
    <n v="0.17489239140665"/>
    <n v="650.33471983999505"/>
    <n v="3100"/>
    <s v="Herbaceous Dry Prairie"/>
    <n v="3100"/>
    <s v="US Air Force                                  Brevard County"/>
    <s v="US Air Force"/>
    <m/>
    <m/>
    <s v="Natural Lands"/>
    <n v="0"/>
    <n v="1"/>
    <n v="1.27427771866535"/>
    <n v="0.17489239140665"/>
    <n v="650.33471983999505"/>
    <m/>
    <n v="-1"/>
    <n v="-1"/>
    <n v="-1"/>
    <n v="-1"/>
    <n v="0"/>
    <m/>
    <m/>
    <s v="Banana River B"/>
    <n v="-1"/>
    <m/>
    <m/>
    <n v="666"/>
    <x v="9"/>
    <m/>
    <x v="0"/>
    <m/>
    <n v="136.09672915686301"/>
    <n v="0.52744097310000004"/>
  </r>
  <r>
    <n v="820000"/>
    <n v="2400000"/>
    <n v="2400000"/>
    <x v="0"/>
    <x v="1"/>
    <s v="BR3-5, BR-7"/>
    <s v="62-304.520 (10), F.A.C."/>
    <n v="0.59"/>
    <n v="0.64"/>
    <s v="Natural Lands"/>
    <n v="0.41174794874163001"/>
    <n v="3156.7270632019399"/>
    <n v="6.18534861791764"/>
    <n v="0.84892829532047998"/>
    <n v="2.54680460567949"/>
    <n v="0.34954448422694001"/>
    <n v="1299.7758930105999"/>
    <n v="3100"/>
    <s v="Herbaceous Dry Prairie"/>
    <n v="3100"/>
    <s v="US Air Force                                  Brevard County"/>
    <s v="US Air Force"/>
    <m/>
    <m/>
    <s v="Natural Lands"/>
    <n v="0"/>
    <n v="1"/>
    <n v="2.54680460567949"/>
    <n v="0.34954448422694001"/>
    <n v="1299.7758930105999"/>
    <m/>
    <n v="-1"/>
    <n v="-1"/>
    <n v="-1"/>
    <n v="-1"/>
    <n v="0"/>
    <m/>
    <m/>
    <s v="Banana River B"/>
    <n v="-1"/>
    <m/>
    <m/>
    <n v="666"/>
    <x v="9"/>
    <m/>
    <x v="0"/>
    <m/>
    <n v="169.39951561887199"/>
    <n v="1.0541572530000001"/>
  </r>
  <r>
    <n v="820000"/>
    <n v="2400000"/>
    <n v="2400000"/>
    <x v="0"/>
    <x v="1"/>
    <s v="BR3-5, BR-7"/>
    <s v="62-304.520 (10), F.A.C."/>
    <n v="0.59"/>
    <n v="0.64"/>
    <s v="Natural Lands"/>
    <n v="7.1507902998509995E-2"/>
    <n v="3184.19852167319"/>
    <n v="6.29751682251469"/>
    <n v="0.85725710364295005"/>
    <n v="0.45032222207588002"/>
    <n v="6.1300657812080002E-2"/>
    <n v="227.69535901581401"/>
    <n v="3100"/>
    <s v="Herbaceous Dry Prairie"/>
    <n v="3100"/>
    <s v="US Air Force                                  Brevard County"/>
    <s v="US Air Force"/>
    <m/>
    <m/>
    <s v="Natural Lands"/>
    <n v="0"/>
    <n v="1"/>
    <n v="0.45032222207588002"/>
    <n v="6.1300657812080002E-2"/>
    <n v="1698.97891435874"/>
    <m/>
    <n v="-1"/>
    <n v="-1"/>
    <n v="-1"/>
    <n v="-1"/>
    <n v="0"/>
    <m/>
    <m/>
    <s v="Banana River B"/>
    <n v="-1"/>
    <m/>
    <m/>
    <n v="662"/>
    <x v="9"/>
    <m/>
    <x v="0"/>
    <m/>
    <n v="93.057973202247993"/>
    <n v="1.3779228827000001"/>
  </r>
  <r>
    <n v="820000"/>
    <n v="2400000"/>
    <n v="2400000"/>
    <x v="0"/>
    <x v="1"/>
    <s v="BR3-5, BR-7"/>
    <s v="62-304.520 (10), F.A.C."/>
    <n v="0.59"/>
    <n v="0.64"/>
    <s v="US Air Force"/>
    <n v="0.14144737334669999"/>
    <n v="3829.9765048266399"/>
    <n v="7.5912855181659902"/>
    <n v="1.0541746393314599"/>
    <n v="1.0737673968694701"/>
    <n v="0.14911023378214"/>
    <n v="541.74011658733002"/>
    <n v="8110"/>
    <s v="Airports"/>
    <n v="8110"/>
    <s v="US Air Force                                  Brevard County"/>
    <s v="US Air Force"/>
    <m/>
    <m/>
    <m/>
    <n v="0"/>
    <n v="1"/>
    <n v="1.0737673968694701"/>
    <n v="0.14911023378214"/>
    <n v="562.90000243890904"/>
    <m/>
    <n v="-1"/>
    <n v="-1"/>
    <n v="-1"/>
    <n v="-1"/>
    <n v="0"/>
    <m/>
    <m/>
    <s v="Banana River B"/>
    <n v="-1"/>
    <m/>
    <m/>
    <n v="674"/>
    <x v="9"/>
    <m/>
    <x v="0"/>
    <m/>
    <n v="98.139401078216693"/>
    <n v="0.45652879349999997"/>
  </r>
  <r>
    <n v="820000"/>
    <n v="2400000"/>
    <n v="2400000"/>
    <x v="0"/>
    <x v="1"/>
    <s v="BR3-5, BR-7"/>
    <s v="62-304.520 (10), F.A.C."/>
    <n v="0.59"/>
    <n v="0.64"/>
    <s v="US Air Force"/>
    <n v="0.24991016841371"/>
    <n v="3829.9765048266399"/>
    <n v="7.5912855181659902"/>
    <n v="1.0541746393314599"/>
    <n v="1.8971394423214301"/>
    <n v="0.26344896165277998"/>
    <n v="957.15007334178301"/>
    <n v="1550"/>
    <s v="Other Light Industrial"/>
    <n v="1550"/>
    <s v="US Air Force                                  Brevard County"/>
    <s v="US Air Force"/>
    <m/>
    <m/>
    <m/>
    <n v="0"/>
    <n v="1"/>
    <n v="1.8971394423214301"/>
    <n v="0.26344896165277998"/>
    <n v="1803.1195102090501"/>
    <m/>
    <n v="-1"/>
    <n v="-1"/>
    <n v="-1"/>
    <n v="-1"/>
    <n v="0"/>
    <m/>
    <m/>
    <s v="Banana River B"/>
    <n v="-1"/>
    <m/>
    <m/>
    <n v="674"/>
    <x v="9"/>
    <m/>
    <x v="0"/>
    <m/>
    <n v="148.45231403077"/>
    <n v="1.462384031"/>
  </r>
  <r>
    <n v="820000"/>
    <n v="2400000"/>
    <n v="2400000"/>
    <x v="0"/>
    <x v="1"/>
    <s v="BR3-5, BR-7"/>
    <s v="62-304.520 (10), F.A.C."/>
    <n v="0.59"/>
    <n v="0.64"/>
    <s v="US Air Force"/>
    <n v="5.2833614389289997E-2"/>
    <n v="3800.1018005227402"/>
    <n v="7.6808839622893501"/>
    <n v="1.04527983153165"/>
    <n v="0.40580886143251998"/>
    <n v="5.5225911548049997E-2"/>
    <n v="200.77311316888799"/>
    <n v="8110"/>
    <s v="Airports"/>
    <n v="8110"/>
    <s v="US Air Force                                  Brevard County"/>
    <s v="US Air Force"/>
    <m/>
    <m/>
    <m/>
    <n v="0"/>
    <n v="1"/>
    <n v="0.40580886143251998"/>
    <n v="5.5225911548049997E-2"/>
    <n v="2274.0751312031798"/>
    <m/>
    <n v="-1"/>
    <n v="-1"/>
    <n v="-1"/>
    <n v="-1"/>
    <n v="0"/>
    <m/>
    <m/>
    <s v="Banana River B"/>
    <n v="-1"/>
    <m/>
    <m/>
    <n v="671"/>
    <x v="9"/>
    <m/>
    <x v="0"/>
    <m/>
    <n v="78.613047341342394"/>
    <n v="1.8443431721000001"/>
  </r>
  <r>
    <n v="820000"/>
    <n v="2400000"/>
    <n v="2400000"/>
    <x v="0"/>
    <x v="1"/>
    <s v="BR3-5, BR-7"/>
    <s v="62-304.520 (10), F.A.C."/>
    <n v="0.59"/>
    <n v="0.64"/>
    <s v="US Air Force"/>
    <n v="6.1411132225729997E-2"/>
    <n v="3800.1018005227402"/>
    <n v="7.6808839622893501"/>
    <n v="1.04527983153165"/>
    <n v="0.47169178061863998"/>
    <n v="6.4191817947070004E-2"/>
    <n v="233.368554143137"/>
    <n v="8110"/>
    <s v="Airports"/>
    <n v="8110"/>
    <s v="US Air Force                                  Brevard County"/>
    <s v="US Air Force"/>
    <m/>
    <m/>
    <m/>
    <n v="0"/>
    <n v="1"/>
    <n v="0.47169178061863998"/>
    <n v="6.4191817947070004E-2"/>
    <n v="2274.0751312031798"/>
    <m/>
    <n v="-1"/>
    <n v="-1"/>
    <n v="-1"/>
    <n v="-1"/>
    <n v="0"/>
    <m/>
    <m/>
    <s v="Banana River B"/>
    <n v="-1"/>
    <m/>
    <m/>
    <n v="672"/>
    <x v="9"/>
    <m/>
    <x v="0"/>
    <m/>
    <n v="67.512777466633693"/>
    <n v="1.8443431721000001"/>
  </r>
  <r>
    <n v="820000"/>
    <n v="2400000"/>
    <n v="2400000"/>
    <x v="0"/>
    <x v="1"/>
    <s v="BR3-5, BR-7"/>
    <s v="62-304.520 (10), F.A.C."/>
    <n v="0.59"/>
    <n v="0.64"/>
    <s v="US Air Force"/>
    <n v="0.11409366334974"/>
    <n v="3825.3852234432002"/>
    <n v="7.7758987141155398"/>
    <n v="1.1199473316312401"/>
    <n v="0.88718077013003005"/>
    <n v="0.12777889382457999"/>
    <n v="436.45221386662598"/>
    <n v="1550"/>
    <s v="Other Light Industrial"/>
    <n v="1550"/>
    <s v="US Air Force                                  Brevard County"/>
    <s v="US Air Force"/>
    <m/>
    <m/>
    <m/>
    <n v="0"/>
    <n v="1"/>
    <n v="0.88718077013003005"/>
    <n v="0.12777889382457999"/>
    <n v="2363.18318768465"/>
    <m/>
    <n v="-1"/>
    <n v="-1"/>
    <n v="-1"/>
    <n v="-1"/>
    <n v="0"/>
    <m/>
    <m/>
    <s v="Banana River B"/>
    <n v="-1"/>
    <m/>
    <m/>
    <n v="674"/>
    <x v="9"/>
    <m/>
    <x v="0"/>
    <m/>
    <n v="88.146314634489102"/>
    <n v="1.9166124798999999"/>
  </r>
  <r>
    <n v="820000"/>
    <n v="2400000"/>
    <n v="2400000"/>
    <x v="0"/>
    <x v="1"/>
    <s v="BR3-5, BR-7"/>
    <s v="62-304.520 (10), F.A.C."/>
    <n v="0.59"/>
    <n v="0.64"/>
    <s v="US Air Force"/>
    <n v="2.382398492431E-2"/>
    <n v="3837.5277633283599"/>
    <n v="7.5864774758479596"/>
    <n v="1.0591813069310001"/>
    <n v="0.18074012501325001"/>
    <n v="2.5233919488440001E-2"/>
    <n v="91.425203580175094"/>
    <n v="1550"/>
    <s v="Other Light Industrial"/>
    <n v="1550"/>
    <s v="US Air Force                                  Brevard County"/>
    <s v="US Air Force"/>
    <m/>
    <m/>
    <m/>
    <n v="0"/>
    <n v="1"/>
    <n v="0.18074012501325001"/>
    <n v="2.5233919488440001E-2"/>
    <n v="2370.6844050618001"/>
    <m/>
    <n v="-1"/>
    <n v="-1"/>
    <n v="-1"/>
    <n v="-1"/>
    <n v="0"/>
    <m/>
    <m/>
    <s v="Banana River B"/>
    <n v="-1"/>
    <m/>
    <m/>
    <n v="674"/>
    <x v="9"/>
    <m/>
    <x v="0"/>
    <m/>
    <n v="52.778446350188197"/>
    <n v="1.9226961923000001"/>
  </r>
  <r>
    <n v="820000"/>
    <n v="2400000"/>
    <n v="2400000"/>
    <x v="0"/>
    <x v="1"/>
    <s v="BR3-5, BR-7"/>
    <s v="62-304.520 (10), F.A.C."/>
    <n v="0.59"/>
    <n v="0.64"/>
    <s v="Natural Lands"/>
    <n v="0.16407797546828001"/>
    <n v="3121.34287341154"/>
    <n v="6.2392858886139804"/>
    <n v="0.84724250205243001"/>
    <n v="1.0237293969716099"/>
    <n v="0.13901383446744001"/>
    <n v="512.14361941171899"/>
    <n v="3100"/>
    <s v="Herbaceous Dry Prairie"/>
    <n v="3100"/>
    <s v="US Air Force                                  Brevard County"/>
    <s v="US Air Force"/>
    <m/>
    <m/>
    <s v="Natural Lands"/>
    <n v="0"/>
    <n v="1"/>
    <n v="1.0237293969716099"/>
    <n v="0.13901383446744001"/>
    <n v="1676.3920141511101"/>
    <m/>
    <n v="-1"/>
    <n v="-1"/>
    <n v="-1"/>
    <n v="-1"/>
    <n v="0"/>
    <m/>
    <m/>
    <s v="Banana River B"/>
    <n v="-1"/>
    <m/>
    <m/>
    <n v="659"/>
    <x v="9"/>
    <m/>
    <x v="0"/>
    <m/>
    <n v="111.500827421045"/>
    <n v="1.3596042288000001"/>
  </r>
  <r>
    <n v="820000"/>
    <n v="2400000"/>
    <n v="2400000"/>
    <x v="0"/>
    <x v="1"/>
    <s v="BR3-5, BR-7"/>
    <s v="62-304.520 (10), F.A.C."/>
    <n v="0.59"/>
    <n v="0.64"/>
    <s v="US Air Force"/>
    <n v="0.11308407325623999"/>
    <n v="3739.8245262248502"/>
    <n v="7.62567701270497"/>
    <n v="1.0374292327316601"/>
    <n v="0.86234261793317002"/>
    <n v="0.11731672335239"/>
    <n v="422.914590689102"/>
    <n v="1800"/>
    <s v="Recreational"/>
    <n v="1800"/>
    <s v="US Air Force                                  Brevard County"/>
    <s v="US Air Force"/>
    <m/>
    <m/>
    <m/>
    <n v="0"/>
    <n v="1"/>
    <n v="0.86234261793317002"/>
    <n v="0.11731672335239"/>
    <n v="782.77555901940696"/>
    <m/>
    <n v="-1"/>
    <n v="-1"/>
    <n v="-1"/>
    <n v="-1"/>
    <n v="0"/>
    <m/>
    <m/>
    <s v="Banana River B"/>
    <n v="-1"/>
    <m/>
    <m/>
    <n v="667"/>
    <x v="9"/>
    <m/>
    <x v="0"/>
    <m/>
    <n v="87.707276087198395"/>
    <n v="0.63485446800000001"/>
  </r>
  <r>
    <n v="820000"/>
    <n v="2400000"/>
    <n v="2400000"/>
    <x v="0"/>
    <x v="1"/>
    <s v="BR3-5, BR-7"/>
    <s v="62-304.520 (10), F.A.C."/>
    <n v="0.59"/>
    <n v="0.64"/>
    <s v="US Air Force"/>
    <n v="0.13971497398013"/>
    <n v="3739.8245262248502"/>
    <n v="7.62567701270497"/>
    <n v="1.0374292327316601"/>
    <n v="1.0654212654109501"/>
    <n v="0.14494439825732999"/>
    <n v="522.509486371761"/>
    <n v="1860"/>
    <s v="Community Recreational Facilities"/>
    <n v="1860"/>
    <s v="US Air Force                                  Brevard County"/>
    <s v="US Air Force"/>
    <m/>
    <m/>
    <m/>
    <n v="0"/>
    <n v="1"/>
    <n v="1.0654212654109501"/>
    <n v="0.14494439825732999"/>
    <n v="1326.90360680303"/>
    <m/>
    <n v="-1"/>
    <n v="-1"/>
    <n v="-1"/>
    <n v="-1"/>
    <n v="0"/>
    <m/>
    <m/>
    <s v="Banana River B"/>
    <n v="-1"/>
    <m/>
    <m/>
    <n v="667"/>
    <x v="9"/>
    <m/>
    <x v="0"/>
    <m/>
    <n v="101.349680935839"/>
    <n v="1.0761586430000001"/>
  </r>
  <r>
    <n v="820000"/>
    <n v="2400000"/>
    <n v="2400000"/>
    <x v="0"/>
    <x v="1"/>
    <s v="BR3-5, BR-7"/>
    <s v="62-304.520 (10), F.A.C."/>
    <n v="0.59"/>
    <n v="0.64"/>
    <s v="Natural Lands"/>
    <n v="3.050262012564E-2"/>
    <n v="3456.9551336457098"/>
    <n v="7.0658322263197597"/>
    <n v="0.95457270229327995"/>
    <n v="0.21552639627097001"/>
    <n v="2.9116968520360002E-2"/>
    <n v="105.44618923299301"/>
    <n v="3100"/>
    <s v="Herbaceous Dry Prairie"/>
    <n v="3100"/>
    <s v="US Air Force                                  Brevard County"/>
    <s v="US Air Force"/>
    <m/>
    <m/>
    <s v="Natural Lands"/>
    <n v="0"/>
    <n v="1"/>
    <n v="0.21552639627097001"/>
    <n v="2.9116968520360002E-2"/>
    <n v="1067.8950535312199"/>
    <m/>
    <n v="-1"/>
    <n v="-1"/>
    <n v="-1"/>
    <n v="-1"/>
    <n v="0"/>
    <m/>
    <m/>
    <s v="Banana River B"/>
    <n v="-1"/>
    <m/>
    <m/>
    <n v="662"/>
    <x v="9"/>
    <m/>
    <x v="0"/>
    <m/>
    <n v="48.453902737451301"/>
    <n v="0.86609493390000003"/>
  </r>
  <r>
    <n v="820000"/>
    <n v="2400000"/>
    <n v="2400000"/>
    <x v="0"/>
    <x v="1"/>
    <s v="BR3-5, BR-7"/>
    <s v="62-304.520 (10), F.A.C."/>
    <n v="0.59"/>
    <n v="0.64"/>
    <s v="Natural Lands"/>
    <n v="1.780080671232E-2"/>
    <n v="3456.9551336457098"/>
    <n v="7.0658322263197597"/>
    <n v="0.95457270229327995"/>
    <n v="0.12577751372241"/>
    <n v="1.6992164166380001E-2"/>
    <n v="61.536590147196598"/>
    <n v="3100"/>
    <s v="Herbaceous Dry Prairie"/>
    <n v="3100"/>
    <s v="US Air Force                                  Brevard County"/>
    <s v="US Air Force"/>
    <m/>
    <m/>
    <s v="Natural Lands"/>
    <n v="0"/>
    <n v="1"/>
    <n v="0.12577751372241"/>
    <n v="1.6992164166380001E-2"/>
    <n v="1067.8950535312199"/>
    <m/>
    <n v="-1"/>
    <n v="-1"/>
    <n v="-1"/>
    <n v="-1"/>
    <n v="0"/>
    <m/>
    <m/>
    <s v="Banana River B"/>
    <n v="-1"/>
    <m/>
    <m/>
    <n v="666"/>
    <x v="9"/>
    <m/>
    <x v="0"/>
    <m/>
    <n v="79.498753390220898"/>
    <n v="0.86609493390000003"/>
  </r>
  <r>
    <n v="820000"/>
    <n v="2400000"/>
    <n v="2400000"/>
    <x v="0"/>
    <x v="1"/>
    <s v="BR3-5, BR-7"/>
    <s v="62-304.520 (10), F.A.C."/>
    <n v="0.59"/>
    <n v="0.64"/>
    <s v="US Air Force"/>
    <n v="0.59940754802308005"/>
    <n v="3988.8035335879199"/>
    <n v="8.9704807080244695"/>
    <n v="1.2168663695112301"/>
    <n v="5.3769738457853302"/>
    <n v="0.72939888682048004"/>
    <n v="2390.9189456137501"/>
    <n v="1400"/>
    <s v="Commercial and Services"/>
    <n v="1400"/>
    <s v="US Air Force                                  Brevard County"/>
    <s v="US Air Force"/>
    <m/>
    <m/>
    <m/>
    <n v="0"/>
    <n v="1"/>
    <n v="5.3769738457853302"/>
    <n v="0.72939888682048004"/>
    <n v="2464.1370463612702"/>
    <m/>
    <n v="-1"/>
    <n v="-1"/>
    <n v="-1"/>
    <n v="-1"/>
    <n v="0"/>
    <m/>
    <m/>
    <s v="Banana River B"/>
    <n v="-1"/>
    <m/>
    <m/>
    <n v="653"/>
    <x v="9"/>
    <m/>
    <x v="0"/>
    <m/>
    <n v="192.71462972507399"/>
    <n v="1.9984890887"/>
  </r>
  <r>
    <n v="820000"/>
    <n v="2400000"/>
    <n v="2400000"/>
    <x v="0"/>
    <x v="1"/>
    <s v="BR3-5, BR-7"/>
    <s v="62-304.520 (10), F.A.C."/>
    <n v="0.59"/>
    <n v="0.64"/>
    <s v="US Air Force"/>
    <n v="0.45204216348818999"/>
    <n v="3798.8983684274799"/>
    <n v="7.7358957828834898"/>
    <n v="1.05076223968032"/>
    <n v="3.4969510662138301"/>
    <n v="0.47498883613678999"/>
    <n v="1717.2622373357201"/>
    <n v="8110"/>
    <s v="Airports"/>
    <n v="8110"/>
    <s v="US Air Force                                  Brevard County"/>
    <s v="US Air Force"/>
    <m/>
    <m/>
    <m/>
    <n v="0"/>
    <n v="1"/>
    <n v="3.4969510662138301"/>
    <n v="0.47498883613678999"/>
    <n v="1879.9203784486001"/>
    <m/>
    <n v="-1"/>
    <n v="-1"/>
    <n v="-1"/>
    <n v="-1"/>
    <n v="0"/>
    <m/>
    <m/>
    <s v="Banana River B"/>
    <n v="-1"/>
    <m/>
    <m/>
    <n v="675"/>
    <x v="9"/>
    <m/>
    <x v="0"/>
    <m/>
    <n v="172.41177718297601"/>
    <n v="1.5246718398000001"/>
  </r>
  <r>
    <n v="820000"/>
    <n v="2400000"/>
    <n v="2400000"/>
    <x v="0"/>
    <x v="1"/>
    <s v="BR3-5, BR-7"/>
    <s v="62-304.520 (10), F.A.C."/>
    <n v="0.59"/>
    <n v="0.64"/>
    <s v="US Air Force"/>
    <n v="9.2039216515000003E-4"/>
    <n v="3798.8983684274799"/>
    <n v="7.7358957828834898"/>
    <n v="1.05076223968032"/>
    <n v="7.1200578690100002E-3"/>
    <n v="9.6711333284000005E-4"/>
    <n v="3.4964762945169698"/>
    <n v="1460"/>
    <s v="Oil and Gas Storage(except industrial use or manufacturing)"/>
    <n v="1460"/>
    <s v="US Air Force                                  Brevard County"/>
    <s v="US Air Force"/>
    <m/>
    <m/>
    <m/>
    <n v="0"/>
    <n v="1"/>
    <n v="7.1200578690100002E-3"/>
    <n v="9.6711333284000005E-4"/>
    <n v="23.772371719632901"/>
    <m/>
    <n v="-1"/>
    <n v="-1"/>
    <n v="-1"/>
    <n v="-1"/>
    <n v="0"/>
    <m/>
    <m/>
    <s v="Banana River B"/>
    <n v="-1"/>
    <m/>
    <m/>
    <n v="675"/>
    <x v="9"/>
    <m/>
    <x v="0"/>
    <m/>
    <n v="11.1454636789845"/>
    <n v="1.9280106799999999E-2"/>
  </r>
  <r>
    <n v="820000"/>
    <n v="2400000"/>
    <n v="2400000"/>
    <x v="0"/>
    <x v="1"/>
    <s v="BR3-5, BR-7"/>
    <s v="62-304.520 (10), F.A.C."/>
    <n v="0.59"/>
    <n v="0.64"/>
    <s v="US Air Force"/>
    <n v="1.7341964092050001E-2"/>
    <n v="3797.1013788657701"/>
    <n v="8.2566727766888306"/>
    <n v="1.0965646445766399"/>
    <n v="0.14318692281316001"/>
    <n v="1.9016584690860001E-2"/>
    <n v="65.8491957661751"/>
    <n v="8110"/>
    <s v="Airports"/>
    <n v="8110"/>
    <s v="US Air Force                                  Brevard County"/>
    <s v="US Air Force"/>
    <m/>
    <m/>
    <m/>
    <n v="0"/>
    <n v="1"/>
    <n v="0.14318692281316001"/>
    <n v="1.9016584690860001E-2"/>
    <n v="861.05635430382995"/>
    <m/>
    <n v="-1"/>
    <n v="-1"/>
    <n v="-1"/>
    <n v="-1"/>
    <n v="0"/>
    <m/>
    <m/>
    <s v="Banana River B"/>
    <n v="-1"/>
    <m/>
    <m/>
    <n v="659"/>
    <x v="9"/>
    <m/>
    <x v="0"/>
    <m/>
    <n v="46.666015770785798"/>
    <n v="0.69834254200000001"/>
  </r>
  <r>
    <n v="820000"/>
    <n v="2400000"/>
    <n v="2400000"/>
    <x v="0"/>
    <x v="1"/>
    <s v="BR3-5, BR-7"/>
    <s v="62-304.520 (10), F.A.C."/>
    <n v="0.59"/>
    <n v="0.64"/>
    <s v="Natural Lands"/>
    <n v="1.25684996069E-3"/>
    <n v="3797.1013788657701"/>
    <n v="8.2566727766888306"/>
    <n v="1.0965646445766399"/>
    <n v="1.037739885486E-2"/>
    <n v="1.3782172304300001E-3"/>
    <n v="4.7723867187861702"/>
    <n v="3100"/>
    <s v="Herbaceous Dry Prairie"/>
    <n v="3100"/>
    <s v="US Air Force                                  Brevard County"/>
    <s v="US Air Force"/>
    <m/>
    <m/>
    <s v="Natural Lands"/>
    <n v="0"/>
    <n v="1"/>
    <n v="1.037739885486E-2"/>
    <n v="1.3782172304300001E-3"/>
    <n v="4.7723867187845697"/>
    <m/>
    <n v="-1"/>
    <n v="-1"/>
    <n v="-1"/>
    <n v="-1"/>
    <n v="0"/>
    <m/>
    <m/>
    <s v="Banana River B"/>
    <n v="-1"/>
    <m/>
    <m/>
    <n v="659"/>
    <x v="9"/>
    <m/>
    <x v="0"/>
    <m/>
    <n v="15.226948571260101"/>
    <n v="3.8705488E-3"/>
  </r>
  <r>
    <n v="820000"/>
    <n v="2400000"/>
    <n v="2400000"/>
    <x v="0"/>
    <x v="1"/>
    <s v="BR3-5, BR-7"/>
    <s v="62-304.520 (10), F.A.C."/>
    <n v="0.59"/>
    <n v="0.64"/>
    <s v="US Air Force"/>
    <n v="7.9774148894399995E-3"/>
    <n v="3801.0798315136699"/>
    <n v="7.6023060762271699"/>
    <n v="1.0383320916891401"/>
    <n v="6.0646749686580001E-2"/>
    <n v="8.2832058884200008E-3"/>
    <n v="30.3227908438711"/>
    <n v="8110"/>
    <s v="Airports"/>
    <n v="8110"/>
    <s v="US Air Force                                  Brevard County"/>
    <s v="US Air Force"/>
    <m/>
    <m/>
    <m/>
    <n v="0"/>
    <n v="1"/>
    <n v="6.0646749686580001E-2"/>
    <n v="8.2832058884200008E-3"/>
    <n v="564.13347531648105"/>
    <m/>
    <n v="-1"/>
    <n v="-1"/>
    <n v="-1"/>
    <n v="-1"/>
    <n v="0"/>
    <m/>
    <m/>
    <s v="Banana River B"/>
    <n v="-1"/>
    <m/>
    <m/>
    <n v="672"/>
    <x v="9"/>
    <m/>
    <x v="0"/>
    <m/>
    <n v="23.342658504724"/>
    <n v="0.45752917710000002"/>
  </r>
  <r>
    <n v="820000"/>
    <n v="2400000"/>
    <n v="2400000"/>
    <x v="0"/>
    <x v="1"/>
    <s v="BR3-5, BR-7"/>
    <s v="62-304.520 (10), F.A.C."/>
    <n v="0.59"/>
    <n v="0.64"/>
    <s v="US Air Force"/>
    <n v="0.30175161101892001"/>
    <n v="3801.0798315136699"/>
    <n v="7.6023060762271699"/>
    <n v="1.0383320916891401"/>
    <n v="2.29400810596047"/>
    <n v="0.31331838143983998"/>
    <n v="1146.98196277077"/>
    <n v="8110"/>
    <s v="Airports"/>
    <n v="8110"/>
    <s v="US Air Force                                  Brevard County"/>
    <s v="US Air Force"/>
    <m/>
    <m/>
    <m/>
    <n v="0"/>
    <n v="1"/>
    <n v="2.29400810596047"/>
    <n v="0.31331838143983998"/>
    <n v="1784.03472950423"/>
    <m/>
    <n v="-1"/>
    <n v="-1"/>
    <n v="-1"/>
    <n v="-1"/>
    <n v="0"/>
    <m/>
    <m/>
    <s v="Banana River B"/>
    <n v="-1"/>
    <m/>
    <m/>
    <n v="672"/>
    <x v="9"/>
    <m/>
    <x v="0"/>
    <m/>
    <n v="180.62951188891199"/>
    <n v="1.4469057010999999"/>
  </r>
  <r>
    <n v="820000"/>
    <n v="2400000"/>
    <n v="2400000"/>
    <x v="0"/>
    <x v="1"/>
    <s v="BR3-5, BR-7"/>
    <s v="62-304.520 (10), F.A.C."/>
    <n v="0.59"/>
    <n v="0.64"/>
    <s v="US Air Force"/>
    <n v="0.50836926400744997"/>
    <n v="3873.6254189600099"/>
    <n v="8.3146495607732405"/>
    <n v="1.27268879531405"/>
    <n v="4.2269122776902197"/>
    <n v="0.64699586618434002"/>
    <n v="1969.23210327728"/>
    <n v="1300"/>
    <s v="Residential, High Density"/>
    <n v="1300"/>
    <s v="US Air Force                                  Brevard County"/>
    <s v="US Air Force"/>
    <m/>
    <m/>
    <m/>
    <n v="0"/>
    <n v="1"/>
    <n v="4.2269122776902197"/>
    <n v="0.64699586618434002"/>
    <n v="1969.23210327728"/>
    <m/>
    <n v="-1"/>
    <n v="-1"/>
    <n v="-1"/>
    <n v="-1"/>
    <n v="0"/>
    <m/>
    <m/>
    <s v="Banana River B"/>
    <n v="-1"/>
    <m/>
    <m/>
    <n v="679"/>
    <x v="9"/>
    <m/>
    <x v="0"/>
    <m/>
    <n v="179.20304192513299"/>
    <n v="1.5971063287"/>
  </r>
  <r>
    <n v="820000"/>
    <n v="2400000"/>
    <n v="2400000"/>
    <x v="0"/>
    <x v="1"/>
    <s v="BR3-5, BR-7"/>
    <s v="62-304.520 (10), F.A.C."/>
    <n v="0.59"/>
    <n v="0.64"/>
    <s v="US Air Force"/>
    <n v="9.6057565691149996E-2"/>
    <n v="3873.6254189600099"/>
    <n v="8.3146495607732405"/>
    <n v="1.27268879531405"/>
    <n v="0.79868499638293"/>
    <n v="0.12225138756028001"/>
    <n v="372.09102814468997"/>
    <n v="8310"/>
    <s v="Electrical power facilities"/>
    <n v="8310"/>
    <s v="US Air Force                                  Brevard County"/>
    <s v="US Air Force"/>
    <m/>
    <m/>
    <m/>
    <n v="0"/>
    <n v="1"/>
    <n v="0.79868499638293"/>
    <n v="0.12225138756028001"/>
    <n v="423.75211357697901"/>
    <m/>
    <n v="-1"/>
    <n v="-1"/>
    <n v="-1"/>
    <n v="-1"/>
    <n v="0"/>
    <m/>
    <m/>
    <s v="Banana River B"/>
    <n v="-1"/>
    <m/>
    <m/>
    <n v="679"/>
    <x v="9"/>
    <m/>
    <x v="0"/>
    <m/>
    <n v="163.76852442095901"/>
    <n v="0.34367568009999999"/>
  </r>
  <r>
    <n v="820000"/>
    <n v="2400000"/>
    <n v="2400000"/>
    <x v="0"/>
    <x v="1"/>
    <s v="BR3-5, BR-7"/>
    <s v="62-304.520 (10), F.A.C."/>
    <n v="0.59"/>
    <n v="0.64"/>
    <s v="Natural Lands"/>
    <n v="0.61776345355284001"/>
    <n v="3152.9125555580799"/>
    <n v="6.2469464754205797"/>
    <n v="0.84690883151509999"/>
    <n v="3.8591352288156"/>
    <n v="0.52318932460116996"/>
    <n v="1947.7541490716901"/>
    <n v="3100"/>
    <s v="Herbaceous Dry Prairie"/>
    <n v="3100"/>
    <s v="US Air Force                                  Brevard County"/>
    <s v="US Air Force"/>
    <m/>
    <m/>
    <s v="Natural Lands"/>
    <n v="0"/>
    <n v="1"/>
    <n v="3.8591352288156"/>
    <n v="0.52318932460116996"/>
    <n v="1947.7541490716901"/>
    <m/>
    <n v="-1"/>
    <n v="-1"/>
    <n v="-1"/>
    <n v="-1"/>
    <n v="0"/>
    <m/>
    <m/>
    <s v="Banana River B"/>
    <n v="-1"/>
    <m/>
    <m/>
    <n v="658"/>
    <x v="9"/>
    <m/>
    <x v="0"/>
    <m/>
    <n v="199.99999998137301"/>
    <n v="1.5796870633"/>
  </r>
  <r>
    <n v="820000"/>
    <n v="2400000"/>
    <n v="2400000"/>
    <x v="0"/>
    <x v="1"/>
    <s v="BR3-5, BR-7"/>
    <s v="62-304.520 (10), F.A.C."/>
    <n v="0.59"/>
    <n v="0.64"/>
    <s v="US Air Force"/>
    <n v="0.10166646281785"/>
    <n v="3805.8466583579302"/>
    <n v="7.6512375058752404"/>
    <n v="1.0431637996249701"/>
    <n v="0.77787425340162997"/>
    <n v="0.1060547736475"/>
    <n v="386.92696778240003"/>
    <n v="8110"/>
    <s v="Airports"/>
    <n v="8110"/>
    <s v="US Air Force                                  Brevard County"/>
    <s v="US Air Force"/>
    <m/>
    <m/>
    <m/>
    <n v="0"/>
    <n v="1"/>
    <n v="0.77787425340162997"/>
    <n v="0.1060547736475"/>
    <n v="388.853740052315"/>
    <m/>
    <n v="-1"/>
    <n v="-1"/>
    <n v="-1"/>
    <n v="-1"/>
    <n v="0"/>
    <m/>
    <m/>
    <s v="Banana River B"/>
    <n v="-1"/>
    <m/>
    <m/>
    <n v="672"/>
    <x v="9"/>
    <m/>
    <x v="0"/>
    <m/>
    <n v="93.127074145597504"/>
    <n v="0.31537205190000001"/>
  </r>
  <r>
    <n v="820000"/>
    <n v="2400000"/>
    <n v="2400000"/>
    <x v="0"/>
    <x v="1"/>
    <s v="BR3-5, BR-7"/>
    <s v="62-304.520 (10), F.A.C."/>
    <n v="0.59"/>
    <n v="0.64"/>
    <s v="US Air Force"/>
    <n v="0.46998061647565997"/>
    <n v="3805.8466583579302"/>
    <n v="7.6512375058752404"/>
    <n v="1.0431637996249701"/>
    <n v="3.5959333198129699"/>
    <n v="0.49026676563284"/>
    <n v="1788.67415870691"/>
    <n v="8110"/>
    <s v="Airports"/>
    <n v="8110"/>
    <s v="US Air Force                                  Brevard County"/>
    <s v="US Air Force"/>
    <m/>
    <m/>
    <m/>
    <n v="0"/>
    <n v="1"/>
    <n v="3.5959333198129699"/>
    <n v="0.49026676563284"/>
    <n v="1960.7323213079501"/>
    <m/>
    <n v="-1"/>
    <n v="-1"/>
    <n v="-1"/>
    <n v="-1"/>
    <n v="0"/>
    <m/>
    <m/>
    <s v="Banana River B"/>
    <n v="-1"/>
    <m/>
    <m/>
    <n v="672"/>
    <x v="9"/>
    <m/>
    <x v="0"/>
    <m/>
    <n v="193.107047333297"/>
    <n v="1.5902127505000001"/>
  </r>
  <r>
    <n v="820000"/>
    <n v="2400000"/>
    <n v="2400000"/>
    <x v="0"/>
    <x v="1"/>
    <s v="BR3-5, BR-7"/>
    <s v="62-304.520 (10), F.A.C."/>
    <n v="0.59"/>
    <n v="0.64"/>
    <s v="US Air Force"/>
    <n v="0.49403179775754003"/>
    <n v="3799.2271812757599"/>
    <n v="7.7045629175889196"/>
    <n v="1.0473189865852599"/>
    <n v="3.80629906911257"/>
    <n v="0.51740888176832001"/>
    <n v="1876.93903445499"/>
    <n v="8110"/>
    <s v="Airports"/>
    <n v="8110"/>
    <s v="US Air Force                                  Brevard County"/>
    <s v="US Air Force"/>
    <m/>
    <m/>
    <m/>
    <n v="0"/>
    <n v="1"/>
    <n v="3.80629906911257"/>
    <n v="0.51740888176832001"/>
    <n v="2347.02370381215"/>
    <m/>
    <n v="-1"/>
    <n v="-1"/>
    <n v="-1"/>
    <n v="-1"/>
    <n v="0"/>
    <m/>
    <m/>
    <s v="Banana River B"/>
    <n v="-1"/>
    <m/>
    <m/>
    <n v="675"/>
    <x v="9"/>
    <m/>
    <x v="0"/>
    <m/>
    <n v="181.325736253895"/>
    <n v="1.9035066535"/>
  </r>
  <r>
    <n v="820000"/>
    <n v="2400000"/>
    <n v="2400000"/>
    <x v="0"/>
    <x v="1"/>
    <s v="BR3-5, BR-7"/>
    <s v="62-304.520 (10), F.A.C."/>
    <n v="0.59"/>
    <n v="0.64"/>
    <s v="US Air Force"/>
    <n v="1.406451292067E-2"/>
    <n v="3448.16567408326"/>
    <n v="6.9470357836729599"/>
    <n v="0.99085825037662001"/>
    <n v="9.7706674539859997E-2"/>
    <n v="1.3935938664969999E-2"/>
    <n v="48.496770675772098"/>
    <n v="1550"/>
    <s v="Other Light Industrial"/>
    <n v="1550"/>
    <s v="US Air Force                                  Brevard County"/>
    <s v="US Air Force"/>
    <m/>
    <m/>
    <m/>
    <n v="0"/>
    <n v="1"/>
    <n v="9.7706674539859997E-2"/>
    <n v="1.3935938664969999E-2"/>
    <n v="1909.6063012951799"/>
    <m/>
    <n v="-1"/>
    <n v="-1"/>
    <n v="-1"/>
    <n v="-1"/>
    <n v="0"/>
    <m/>
    <m/>
    <s v="Banana River B"/>
    <n v="-1"/>
    <m/>
    <m/>
    <n v="674"/>
    <x v="9"/>
    <m/>
    <x v="0"/>
    <m/>
    <n v="87.375277217286495"/>
    <n v="1.5487480140000001"/>
  </r>
  <r>
    <n v="820000"/>
    <n v="2400000"/>
    <n v="2400000"/>
    <x v="0"/>
    <x v="1"/>
    <s v="BR3-5, BR-7"/>
    <s v="62-304.520 (10), F.A.C."/>
    <n v="0.59"/>
    <n v="0.64"/>
    <s v="US Air Force"/>
    <n v="0.21291278338627001"/>
    <n v="3934.39473857553"/>
    <n v="10.3755439277791"/>
    <n v="1.3826810134990399"/>
    <n v="2.20908593681001"/>
    <n v="0.29439046311943001"/>
    <n v="837.68293473042797"/>
    <n v="1400"/>
    <s v="Commercial and Services"/>
    <n v="1400"/>
    <s v="US Air Force                                  Brevard County"/>
    <s v="US Air Force"/>
    <m/>
    <m/>
    <m/>
    <n v="0"/>
    <n v="1"/>
    <n v="2.20908593681001"/>
    <n v="0.29439046311943001"/>
    <n v="2240.1782965060302"/>
    <m/>
    <n v="-1"/>
    <n v="-1"/>
    <n v="-1"/>
    <n v="-1"/>
    <n v="0"/>
    <m/>
    <m/>
    <s v="Banana River B"/>
    <n v="-1"/>
    <m/>
    <m/>
    <n v="653"/>
    <x v="9"/>
    <m/>
    <x v="0"/>
    <m/>
    <n v="124.32668392273099"/>
    <n v="1.8168518220000001"/>
  </r>
  <r>
    <n v="820000"/>
    <n v="2400000"/>
    <n v="2400000"/>
    <x v="0"/>
    <x v="1"/>
    <s v="BR3-5, BR-7"/>
    <s v="62-304.520 (10), F.A.C."/>
    <n v="0.59"/>
    <n v="0.64"/>
    <s v="US Air Force"/>
    <n v="0.16464459202291001"/>
    <n v="3761.2987058173499"/>
    <n v="7.4966642520923896"/>
    <n v="1.0387090949908799"/>
    <n v="1.2342852273185001"/>
    <n v="0.17101783517526001"/>
    <n v="619.27749089560803"/>
    <n v="1800"/>
    <s v="Recreational"/>
    <n v="1800"/>
    <s v="US Air Force                                  Brevard County"/>
    <s v="US Air Force"/>
    <m/>
    <m/>
    <m/>
    <n v="0"/>
    <n v="1"/>
    <n v="1.2342852273185001"/>
    <n v="0.17101783517526001"/>
    <n v="2323.5928780898898"/>
    <m/>
    <n v="-1"/>
    <n v="-1"/>
    <n v="-1"/>
    <n v="-1"/>
    <n v="0"/>
    <m/>
    <m/>
    <s v="Banana River B"/>
    <n v="-1"/>
    <m/>
    <m/>
    <n v="664"/>
    <x v="9"/>
    <m/>
    <x v="0"/>
    <m/>
    <n v="116.53479459944499"/>
    <n v="1.8845035508000001"/>
  </r>
  <r>
    <n v="820000"/>
    <n v="2400000"/>
    <n v="2400000"/>
    <x v="0"/>
    <x v="1"/>
    <s v="BR3-5, BR-7"/>
    <s v="62-304.520 (10), F.A.C."/>
    <n v="0.59"/>
    <n v="0.64"/>
    <s v="Brevard County"/>
    <n v="7.2246780450000003E-6"/>
    <n v="3155.0686199639299"/>
    <n v="6.1920116056714001"/>
    <n v="0.84898311535098003"/>
    <n v="4.4735290299999999E-5"/>
    <n v="6.1336296740520001E-6"/>
    <n v="2.279435498912E-2"/>
    <n v="8140"/>
    <s v="Roads and Highways"/>
    <n v="8140"/>
    <s v="Brevard County"/>
    <s v="Brevard County"/>
    <m/>
    <m/>
    <m/>
    <n v="0"/>
    <n v="1"/>
    <n v="4.4735290299999999E-5"/>
    <n v="6.1336296740520001E-6"/>
    <n v="3.67990293652639"/>
    <m/>
    <n v="-1"/>
    <n v="-1"/>
    <n v="-1"/>
    <n v="-1"/>
    <n v="0"/>
    <m/>
    <m/>
    <s v="Banana River B"/>
    <n v="-1"/>
    <m/>
    <m/>
    <n v="658"/>
    <x v="9"/>
    <m/>
    <x v="0"/>
    <m/>
    <n v="1.7985425337593199"/>
    <n v="2.9845116999999998E-3"/>
  </r>
  <r>
    <n v="820000"/>
    <n v="2400000"/>
    <n v="2400000"/>
    <x v="0"/>
    <x v="1"/>
    <s v="BR3-5, BR-7"/>
    <s v="62-304.520 (10), F.A.C."/>
    <n v="0.59"/>
    <n v="0.64"/>
    <s v="US Air Force"/>
    <n v="5.3605919729999997E-5"/>
    <n v="3155.0686199639299"/>
    <n v="6.1920116056714001"/>
    <n v="0.84898311535098003"/>
    <n v="3.3192847710000002E-4"/>
    <n v="4.5510520730000003E-5"/>
    <n v="0.16913035518757999"/>
    <n v="8140"/>
    <s v="Roads and Highways"/>
    <n v="8140"/>
    <s v="US Air Force                                  Brevard County"/>
    <s v="US Air Force"/>
    <m/>
    <m/>
    <m/>
    <n v="0"/>
    <n v="1"/>
    <n v="3.3192847710000002E-4"/>
    <n v="4.5510520730000003E-5"/>
    <n v="1.37546859367329"/>
    <m/>
    <n v="-1"/>
    <n v="-1"/>
    <n v="-1"/>
    <n v="-1"/>
    <n v="0"/>
    <m/>
    <m/>
    <s v="Banana River B"/>
    <n v="-1"/>
    <m/>
    <m/>
    <n v="658"/>
    <x v="9"/>
    <m/>
    <x v="0"/>
    <m/>
    <n v="5.04125403719764"/>
    <n v="1.1155462999999999E-3"/>
  </r>
  <r>
    <n v="820000"/>
    <n v="2400000"/>
    <n v="2400000"/>
    <x v="0"/>
    <x v="1"/>
    <s v="BR3-5, BR-7"/>
    <s v="62-304.520 (10), F.A.C."/>
    <n v="0.59"/>
    <n v="0.64"/>
    <s v="Natural Lands"/>
    <n v="0.33609300344011001"/>
    <n v="3155.0686199639299"/>
    <n v="6.1920116056714001"/>
    <n v="0.84898311535098003"/>
    <n v="2.0810917778861602"/>
    <n v="0.28533728510826001"/>
    <n v="1060.39648854334"/>
    <n v="3100"/>
    <s v="Herbaceous Dry Prairie"/>
    <n v="3100"/>
    <s v="US Air Force                                  Brevard County"/>
    <s v="US Air Force"/>
    <m/>
    <m/>
    <s v="Natural Lands"/>
    <n v="0"/>
    <n v="1"/>
    <n v="2.0810917778861602"/>
    <n v="0.28533728510826001"/>
    <n v="1144.2895859407499"/>
    <m/>
    <n v="-1"/>
    <n v="-1"/>
    <n v="-1"/>
    <n v="-1"/>
    <n v="0"/>
    <m/>
    <m/>
    <s v="Banana River B"/>
    <n v="-1"/>
    <m/>
    <m/>
    <n v="658"/>
    <x v="9"/>
    <m/>
    <x v="0"/>
    <m/>
    <n v="182.31081454034199"/>
    <n v="0.92805319220000004"/>
  </r>
  <r>
    <n v="820000"/>
    <n v="2400000"/>
    <n v="2400000"/>
    <x v="0"/>
    <x v="1"/>
    <s v="BR3-5, BR-7"/>
    <s v="62-304.520 (10), F.A.C."/>
    <n v="0.59"/>
    <n v="0.64"/>
    <s v="Natural Lands"/>
    <n v="4.2703466648259997E-2"/>
    <n v="3757.61699608456"/>
    <n v="7.8773044820712999"/>
    <n v="1.0587248882096101"/>
    <n v="0.33638820922836998"/>
    <n v="4.5211222953349998E-2"/>
    <n v="160.46327206925801"/>
    <n v="3100"/>
    <s v="Herbaceous Dry Prairie"/>
    <n v="3100"/>
    <s v="US Air Force                                  Brevard County"/>
    <s v="US Air Force"/>
    <m/>
    <m/>
    <s v="Natural Lands"/>
    <n v="0"/>
    <n v="1"/>
    <n v="0.33638820922836998"/>
    <n v="4.5211222953349998E-2"/>
    <n v="168.92611510088801"/>
    <m/>
    <n v="-1"/>
    <n v="-1"/>
    <n v="-1"/>
    <n v="-1"/>
    <n v="0"/>
    <m/>
    <m/>
    <s v="Banana River B"/>
    <n v="-1"/>
    <m/>
    <m/>
    <n v="658"/>
    <x v="9"/>
    <m/>
    <x v="0"/>
    <m/>
    <n v="99.1156676431509"/>
    <n v="0.13700414850000001"/>
  </r>
  <r>
    <n v="820000"/>
    <n v="2400000"/>
    <n v="2400000"/>
    <x v="0"/>
    <x v="1"/>
    <s v="BR3-5, BR-7"/>
    <s v="62-304.520 (10), F.A.C."/>
    <n v="0.59"/>
    <n v="0.64"/>
    <s v="Natural Lands"/>
    <n v="0.19463819901359999"/>
    <n v="3221.29663283336"/>
    <n v="7.2502125812661404"/>
    <n v="0.85279415428223004"/>
    <n v="1.4111683192833899"/>
    <n v="0.16598631831881999"/>
    <n v="626.98737510326202"/>
    <n v="3100"/>
    <s v="Herbaceous Dry Prairie"/>
    <n v="3100"/>
    <s v="US Air Force                                  Brevard County"/>
    <s v="US Air Force"/>
    <m/>
    <m/>
    <s v="Natural Lands"/>
    <n v="0"/>
    <n v="1"/>
    <n v="1.4111683192833899"/>
    <n v="0.16598631831881999"/>
    <n v="1989.9993333362199"/>
    <m/>
    <n v="-1"/>
    <n v="-1"/>
    <n v="-1"/>
    <n v="-1"/>
    <n v="0"/>
    <m/>
    <m/>
    <s v="Banana River B"/>
    <n v="-1"/>
    <m/>
    <m/>
    <n v="669"/>
    <x v="9"/>
    <m/>
    <x v="0"/>
    <m/>
    <n v="113.842125833707"/>
    <n v="1.6139491754999999"/>
  </r>
  <r>
    <n v="820000"/>
    <n v="2400000"/>
    <n v="2400000"/>
    <x v="0"/>
    <x v="1"/>
    <s v="BR3-5, BR-7"/>
    <s v="62-304.520 (10), F.A.C."/>
    <n v="0.59"/>
    <n v="0.64"/>
    <s v="US Air Force"/>
    <n v="4.1959513930000003E-6"/>
    <n v="3798.8472294686399"/>
    <n v="8.0365287819340594"/>
    <n v="1.0958990593176099"/>
    <n v="3.3720884130000002E-5"/>
    <n v="4.5983391845310002E-6"/>
    <n v="1.593977832428E-2"/>
    <n v="1460"/>
    <s v="Oil and Gas Storage(except industrial use or manufacturing)"/>
    <n v="1460"/>
    <s v="US Air Force                                  Brevard County"/>
    <s v="US Air Force"/>
    <m/>
    <m/>
    <m/>
    <n v="0"/>
    <n v="1"/>
    <n v="3.3720884130000002E-5"/>
    <n v="4.5983391845310002E-6"/>
    <n v="598.43489934639501"/>
    <m/>
    <n v="-1"/>
    <n v="-1"/>
    <n v="-1"/>
    <n v="-1"/>
    <n v="0"/>
    <m/>
    <m/>
    <s v="Banana River B"/>
    <n v="-1"/>
    <m/>
    <m/>
    <n v="675"/>
    <x v="9"/>
    <m/>
    <x v="0"/>
    <m/>
    <n v="1.1145471000187701"/>
    <n v="0.48534866129999998"/>
  </r>
  <r>
    <n v="820000"/>
    <n v="2400000"/>
    <n v="2400000"/>
    <x v="0"/>
    <x v="1"/>
    <s v="BR3-5, BR-7"/>
    <s v="62-304.520 (10), F.A.C."/>
    <n v="0.59"/>
    <n v="0.64"/>
    <s v="US Air Force"/>
    <n v="0.20400309570913"/>
    <n v="3786.4146158164099"/>
    <n v="7.8844494578679098"/>
    <n v="1.06223050219806"/>
    <n v="1.60845209736727"/>
    <n v="0.21669831080506999"/>
    <n v="772.44030326486802"/>
    <n v="1860"/>
    <s v="Community Recreational Facilities"/>
    <n v="1860"/>
    <s v="US Air Force                                  Brevard County"/>
    <s v="US Air Force"/>
    <m/>
    <m/>
    <m/>
    <n v="0"/>
    <n v="1"/>
    <n v="1.60845209736727"/>
    <n v="0.21669831080506999"/>
    <n v="873.60931269184096"/>
    <m/>
    <n v="-1"/>
    <n v="-1"/>
    <n v="-1"/>
    <n v="-1"/>
    <n v="0"/>
    <m/>
    <m/>
    <s v="Banana River B"/>
    <n v="-1"/>
    <m/>
    <m/>
    <n v="678"/>
    <x v="9"/>
    <m/>
    <x v="0"/>
    <m/>
    <n v="129.891260719218"/>
    <n v="0.70852336800000004"/>
  </r>
  <r>
    <n v="820000"/>
    <n v="2400000"/>
    <n v="2400000"/>
    <x v="0"/>
    <x v="1"/>
    <s v="BR3-5, BR-7"/>
    <s v="62-304.520 (10), F.A.C."/>
    <n v="0.59"/>
    <n v="0.64"/>
    <s v="Natural Lands"/>
    <n v="4.6059043759980003E-2"/>
    <n v="2988.7975302099499"/>
    <n v="5.9079992340746301"/>
    <n v="0.80302389571640997"/>
    <n v="0.27211679525617999"/>
    <n v="3.6986512753109997E-2"/>
    <n v="137.66115623366599"/>
    <n v="3100"/>
    <s v="Herbaceous Dry Prairie"/>
    <n v="3100"/>
    <s v="US Air Force                                  Brevard County"/>
    <s v="US Air Force"/>
    <m/>
    <m/>
    <s v="Natural Lands"/>
    <n v="0"/>
    <n v="1"/>
    <n v="0.27211679525617999"/>
    <n v="3.6986512753109997E-2"/>
    <n v="1846.36988375123"/>
    <m/>
    <n v="-1"/>
    <n v="-1"/>
    <n v="-1"/>
    <n v="-1"/>
    <n v="0"/>
    <m/>
    <m/>
    <s v="Banana River B"/>
    <n v="-1"/>
    <m/>
    <m/>
    <n v="659"/>
    <x v="9"/>
    <m/>
    <x v="0"/>
    <m/>
    <n v="81.140751961319296"/>
    <n v="1.4974613818"/>
  </r>
  <r>
    <n v="820000"/>
    <n v="2400000"/>
    <n v="2400000"/>
    <x v="0"/>
    <x v="1"/>
    <s v="BR3-5, BR-7"/>
    <s v="62-304.520 (10), F.A.C."/>
    <n v="0.59"/>
    <n v="0.64"/>
    <s v="US Air Force"/>
    <n v="3.0459673537050001E-2"/>
    <n v="1053.2452379485101"/>
    <n v="2.19317713277926"/>
    <n v="0.29880325647757999"/>
    <n v="6.6803459473379997E-2"/>
    <n v="9.1014496441100008E-3"/>
    <n v="32.081506102367499"/>
    <n v="1800"/>
    <s v="Recreational"/>
    <n v="1800"/>
    <s v="US Air Force                                  Brevard County"/>
    <s v="US Air Force"/>
    <m/>
    <m/>
    <m/>
    <n v="0"/>
    <n v="1"/>
    <n v="6.6803459473379997E-2"/>
    <n v="9.1014496441100008E-3"/>
    <n v="147.68271082867599"/>
    <m/>
    <n v="-1"/>
    <n v="-1"/>
    <n v="-1"/>
    <n v="-1"/>
    <n v="0"/>
    <m/>
    <m/>
    <s v="Banana River B"/>
    <n v="-1"/>
    <m/>
    <m/>
    <n v="664"/>
    <x v="9"/>
    <m/>
    <x v="0"/>
    <m/>
    <n v="54.024358571593197"/>
    <n v="0.11977511020000001"/>
  </r>
  <r>
    <n v="820000"/>
    <n v="2400000"/>
    <n v="2400000"/>
    <x v="0"/>
    <x v="1"/>
    <s v="BR3-5, BR-7"/>
    <s v="62-304.520 (10), F.A.C."/>
    <n v="0.59"/>
    <n v="0.64"/>
    <s v="US Air Force"/>
    <n v="2.1196014577050001E-2"/>
    <n v="3776.9572830329498"/>
    <n v="7.5483150933141197"/>
    <n v="1.0311451619990899"/>
    <n v="0.15999419675009"/>
    <n v="2.1856167884790001E-2"/>
    <n v="80.056441628080407"/>
    <n v="8110"/>
    <s v="Airports"/>
    <n v="8110"/>
    <s v="US Air Force                                  Brevard County"/>
    <s v="US Air Force"/>
    <m/>
    <m/>
    <m/>
    <n v="0"/>
    <n v="1"/>
    <n v="0.15999419675009"/>
    <n v="2.1856167884790001E-2"/>
    <n v="80.056441628081899"/>
    <m/>
    <n v="-1"/>
    <n v="-1"/>
    <n v="-1"/>
    <n v="-1"/>
    <n v="0"/>
    <m/>
    <m/>
    <s v="Banana River B"/>
    <n v="-1"/>
    <m/>
    <m/>
    <n v="666"/>
    <x v="9"/>
    <m/>
    <x v="0"/>
    <m/>
    <n v="54.334934916236797"/>
    <n v="6.4928176500000004E-2"/>
  </r>
  <r>
    <n v="820000"/>
    <n v="2400000"/>
    <n v="2400000"/>
    <x v="0"/>
    <x v="1"/>
    <s v="BR3-5, BR-7"/>
    <s v="62-304.520 (10), F.A.C."/>
    <n v="0.59"/>
    <n v="0.64"/>
    <s v="US Air Force"/>
    <n v="0.56969014621199998"/>
    <n v="3776.9572830329498"/>
    <n v="7.5483150933141197"/>
    <n v="1.0311451619990899"/>
    <n v="4.30020072916437"/>
    <n v="0.58743323810505998"/>
    <n v="2151.6953468075098"/>
    <n v="8110"/>
    <s v="Airports"/>
    <n v="8110"/>
    <s v="US Air Force                                  Brevard County"/>
    <s v="US Air Force"/>
    <m/>
    <m/>
    <m/>
    <n v="0"/>
    <n v="1"/>
    <n v="4.30020072916437"/>
    <n v="0.58743323810505998"/>
    <n v="2151.6953468075098"/>
    <m/>
    <n v="-1"/>
    <n v="-1"/>
    <n v="-1"/>
    <n v="-1"/>
    <n v="0"/>
    <m/>
    <m/>
    <s v="Banana River B"/>
    <n v="-1"/>
    <m/>
    <m/>
    <n v="666"/>
    <x v="9"/>
    <m/>
    <x v="0"/>
    <m/>
    <n v="193.68571242926399"/>
    <n v="1.7450894946"/>
  </r>
  <r>
    <n v="820000"/>
    <n v="2400000"/>
    <n v="2400000"/>
    <x v="0"/>
    <x v="1"/>
    <s v="BR3-5, BR-7"/>
    <s v="62-304.520 (10), F.A.C."/>
    <n v="0.59"/>
    <n v="0.64"/>
    <s v="Natural Lands"/>
    <n v="2.9311180217699998E-3"/>
    <n v="3776.9572830329498"/>
    <n v="7.5483150933141197"/>
    <n v="1.0311451619990899"/>
    <n v="2.2125002404030002E-2"/>
    <n v="3.0224081674E-3"/>
    <n v="11.0707075597646"/>
    <n v="3100"/>
    <s v="Herbaceous Dry Prairie"/>
    <n v="3100"/>
    <s v="US Air Force                                  Brevard County"/>
    <s v="US Air Force"/>
    <m/>
    <m/>
    <s v="Natural Lands"/>
    <n v="0"/>
    <n v="1"/>
    <n v="2.2125002404030002E-2"/>
    <n v="3.0224081674E-3"/>
    <n v="11.0707075597632"/>
    <m/>
    <n v="-1"/>
    <n v="-1"/>
    <n v="-1"/>
    <n v="-1"/>
    <n v="0"/>
    <m/>
    <m/>
    <s v="Banana River B"/>
    <n v="-1"/>
    <m/>
    <m/>
    <n v="666"/>
    <x v="9"/>
    <m/>
    <x v="0"/>
    <m/>
    <n v="17.638717026211701"/>
    <n v="8.9786759999999997E-3"/>
  </r>
  <r>
    <n v="820000"/>
    <n v="2400000"/>
    <n v="2400000"/>
    <x v="0"/>
    <x v="1"/>
    <s v="BR3-5, BR-7"/>
    <s v="62-304.520 (10), F.A.C."/>
    <n v="0.59"/>
    <n v="0.64"/>
    <s v="Natural Lands"/>
    <n v="2.3946174718999999E-2"/>
    <n v="3776.9572830329498"/>
    <n v="7.5483150933141197"/>
    <n v="1.0311451619990899"/>
    <n v="0.18075327205858999"/>
    <n v="2.469198220988E-2"/>
    <n v="90.443679005721606"/>
    <n v="3100"/>
    <s v="Herbaceous Dry Prairie"/>
    <n v="3100"/>
    <s v="US Air Force                                  Brevard County"/>
    <s v="US Air Force"/>
    <m/>
    <m/>
    <s v="Natural Lands"/>
    <n v="0"/>
    <n v="1"/>
    <n v="0.18075327205858999"/>
    <n v="2.469198220988E-2"/>
    <n v="90.443679005722004"/>
    <m/>
    <n v="-1"/>
    <n v="-1"/>
    <n v="-1"/>
    <n v="-1"/>
    <n v="0"/>
    <m/>
    <m/>
    <s v="Banana River B"/>
    <n v="-1"/>
    <m/>
    <m/>
    <n v="666"/>
    <x v="9"/>
    <m/>
    <x v="0"/>
    <m/>
    <n v="65.149385688744403"/>
    <n v="7.3352537699999998E-2"/>
  </r>
  <r>
    <n v="820000"/>
    <n v="2400000"/>
    <n v="2400000"/>
    <x v="0"/>
    <x v="1"/>
    <s v="BR3-5, BR-7"/>
    <s v="62-304.520 (10), F.A.C."/>
    <n v="0.59"/>
    <n v="0.64"/>
    <s v="US Air Force"/>
    <n v="8.7928838837999998E-3"/>
    <n v="3811.4404115837901"/>
    <n v="7.6273395804256001"/>
    <n v="1.04161130249024"/>
    <n v="6.7066311273059995E-2"/>
    <n v="9.1587672348599995E-3"/>
    <n v="33.513552969113498"/>
    <n v="8140"/>
    <s v="Roads and Highways"/>
    <n v="8140"/>
    <s v="US Air Force                                  Brevard County"/>
    <s v="US Air Force"/>
    <m/>
    <m/>
    <m/>
    <n v="0"/>
    <n v="1"/>
    <n v="6.7066311273059995E-2"/>
    <n v="9.1587672348599995E-3"/>
    <n v="57.2341359102425"/>
    <m/>
    <n v="-1"/>
    <n v="-1"/>
    <n v="-1"/>
    <n v="-1"/>
    <n v="0"/>
    <m/>
    <m/>
    <s v="Banana River B"/>
    <n v="-1"/>
    <m/>
    <m/>
    <n v="660"/>
    <x v="9"/>
    <m/>
    <x v="0"/>
    <m/>
    <n v="59.110756963854399"/>
    <n v="4.6418601699999999E-2"/>
  </r>
  <r>
    <n v="820000"/>
    <n v="2400000"/>
    <n v="2400000"/>
    <x v="0"/>
    <x v="1"/>
    <s v="BR3-5, BR-7"/>
    <s v="62-304.520 (10), F.A.C."/>
    <n v="0.59"/>
    <n v="0.64"/>
    <s v="Natural Lands"/>
    <n v="0.61776345352982998"/>
    <n v="3156.7270632019399"/>
    <n v="6.18534861791764"/>
    <n v="0.84892829532047998"/>
    <n v="3.8210823234907698"/>
    <n v="0.52443687551636997"/>
    <n v="1950.11061241471"/>
    <n v="3100"/>
    <s v="Herbaceous Dry Prairie"/>
    <n v="3100"/>
    <s v="US Air Force                                  Brevard County"/>
    <s v="US Air Force"/>
    <m/>
    <m/>
    <s v="Natural Lands"/>
    <n v="0"/>
    <n v="1"/>
    <n v="3.8210823234907698"/>
    <n v="0.52443687551636997"/>
    <n v="1950.11061241471"/>
    <m/>
    <n v="-1"/>
    <n v="-1"/>
    <n v="-1"/>
    <n v="-1"/>
    <n v="0"/>
    <m/>
    <m/>
    <s v="Banana River B"/>
    <n v="-1"/>
    <m/>
    <m/>
    <n v="666"/>
    <x v="9"/>
    <m/>
    <x v="0"/>
    <m/>
    <n v="199.999999977648"/>
    <n v="1.5815982258000001"/>
  </r>
  <r>
    <n v="820000"/>
    <n v="2400000"/>
    <n v="2400000"/>
    <x v="0"/>
    <x v="1"/>
    <s v="BR3-5, BR-7"/>
    <s v="62-304.520 (10), F.A.C."/>
    <n v="0.59"/>
    <n v="0.64"/>
    <s v="US Air Force"/>
    <n v="0.12456774890441"/>
    <n v="3795.4782887316901"/>
    <n v="7.9293279744872596"/>
    <n v="1.06710296630913"/>
    <n v="0.98773853610664997"/>
    <n v="0.13292661436233999"/>
    <n v="472.79418644287301"/>
    <n v="8110"/>
    <s v="Airports"/>
    <n v="8110"/>
    <s v="US Air Force                                  Brevard County"/>
    <s v="US Air Force"/>
    <m/>
    <m/>
    <m/>
    <n v="0"/>
    <n v="1"/>
    <n v="0.98773853610664997"/>
    <n v="0.13292661436233999"/>
    <n v="520.79420817178504"/>
    <m/>
    <n v="-1"/>
    <n v="-1"/>
    <n v="-1"/>
    <n v="-1"/>
    <n v="0"/>
    <m/>
    <m/>
    <s v="Banana River B"/>
    <n v="-1"/>
    <m/>
    <m/>
    <n v="671"/>
    <x v="9"/>
    <m/>
    <x v="0"/>
    <m/>
    <n v="91.036405131026797"/>
    <n v="0.42237973090000003"/>
  </r>
  <r>
    <n v="820000"/>
    <n v="2400000"/>
    <n v="2400000"/>
    <x v="0"/>
    <x v="1"/>
    <s v="BR3-5, BR-7"/>
    <s v="62-304.520 (10), F.A.C."/>
    <n v="0.59"/>
    <n v="0.64"/>
    <s v="US Air Force"/>
    <n v="7.3804354213560006E-2"/>
    <n v="3795.4782887316901"/>
    <n v="7.9293279744872596"/>
    <n v="1.06710296630913"/>
    <n v="0.58521893050455998"/>
    <n v="7.8756845307819998E-2"/>
    <n v="280.12282403143797"/>
    <n v="8110"/>
    <s v="Airports"/>
    <n v="8110"/>
    <s v="US Air Force                                  Brevard County"/>
    <s v="US Air Force"/>
    <m/>
    <m/>
    <m/>
    <n v="0"/>
    <n v="1"/>
    <n v="0.58521893050455998"/>
    <n v="7.8756845307819998E-2"/>
    <n v="463.13405073308599"/>
    <m/>
    <n v="-1"/>
    <n v="-1"/>
    <n v="-1"/>
    <n v="-1"/>
    <n v="0"/>
    <m/>
    <m/>
    <s v="Banana River B"/>
    <n v="-1"/>
    <m/>
    <m/>
    <n v="671"/>
    <x v="9"/>
    <m/>
    <x v="0"/>
    <m/>
    <n v="79.495262895230596"/>
    <n v="0.37561561290000001"/>
  </r>
  <r>
    <n v="820000"/>
    <n v="2400000"/>
    <n v="2400000"/>
    <x v="0"/>
    <x v="1"/>
    <s v="BR3-5, BR-7"/>
    <s v="62-304.520 (10), F.A.C."/>
    <n v="0.59"/>
    <n v="0.64"/>
    <s v="US Air Force"/>
    <n v="2.4674251143070002E-2"/>
    <n v="3795.4782887316901"/>
    <n v="7.9293279744872596"/>
    <n v="1.06710296630913"/>
    <n v="0.19565022983826999"/>
    <n v="2.6329966586219999E-2"/>
    <n v="93.650584504239205"/>
    <n v="8110"/>
    <s v="Airports"/>
    <n v="8110"/>
    <s v="US Air Force                                  Brevard County"/>
    <s v="US Air Force"/>
    <m/>
    <m/>
    <m/>
    <n v="0"/>
    <n v="1"/>
    <n v="0.19565022983826999"/>
    <n v="2.6329966586219999E-2"/>
    <n v="1256.4461163534099"/>
    <m/>
    <n v="-1"/>
    <n v="-1"/>
    <n v="-1"/>
    <n v="-1"/>
    <n v="0"/>
    <m/>
    <m/>
    <s v="Banana River B"/>
    <n v="-1"/>
    <m/>
    <m/>
    <n v="671"/>
    <x v="9"/>
    <m/>
    <x v="0"/>
    <m/>
    <n v="48.811897443403197"/>
    <n v="1.0190155039"/>
  </r>
  <r>
    <n v="820000"/>
    <n v="2400000"/>
    <n v="2400000"/>
    <x v="0"/>
    <x v="1"/>
    <s v="BR3-5, BR-7"/>
    <s v="62-304.520 (10), F.A.C."/>
    <n v="0.59"/>
    <n v="0.64"/>
    <s v="US Air Force"/>
    <n v="0.37184123734116997"/>
    <n v="2802.0739114770799"/>
    <n v="5.5870003929513503"/>
    <n v="0.76967475195218005"/>
    <n v="2.0774771391406501"/>
    <n v="0.28619681211615999"/>
    <n v="1041.92663036506"/>
    <n v="1800"/>
    <s v="Recreational"/>
    <n v="1800"/>
    <s v="US Air Force                                  Brevard County"/>
    <s v="US Air Force"/>
    <m/>
    <m/>
    <m/>
    <n v="0"/>
    <n v="1"/>
    <n v="2.0774771391406501"/>
    <n v="0.28619681211615999"/>
    <n v="1220.78162415165"/>
    <m/>
    <n v="-1"/>
    <n v="-1"/>
    <n v="-1"/>
    <n v="-1"/>
    <n v="0"/>
    <m/>
    <m/>
    <s v="Banana River B"/>
    <n v="-1"/>
    <m/>
    <m/>
    <n v="664"/>
    <x v="9"/>
    <m/>
    <x v="0"/>
    <m/>
    <n v="164.062567099441"/>
    <n v="0.99009053049999995"/>
  </r>
  <r>
    <n v="820000"/>
    <n v="2400000"/>
    <n v="2400000"/>
    <x v="0"/>
    <x v="1"/>
    <s v="BR3-5, BR-7"/>
    <s v="62-304.520 (10), F.A.C."/>
    <n v="0.59"/>
    <n v="0.64"/>
    <s v="US Air Force"/>
    <n v="0.12788003882192001"/>
    <n v="3785.01486354388"/>
    <n v="7.9688149655777503"/>
    <n v="1.0696571089297999"/>
    <n v="1.01905236716278"/>
    <n v="0.13678779261608001"/>
    <n v="484.02784769153601"/>
    <n v="1860"/>
    <s v="Community Recreational Facilities"/>
    <n v="1860"/>
    <s v="US Air Force                                  Brevard County"/>
    <s v="US Air Force"/>
    <m/>
    <m/>
    <m/>
    <n v="0"/>
    <n v="1"/>
    <n v="1.01905236716278"/>
    <n v="0.13678779261608001"/>
    <n v="959.44999519649105"/>
    <m/>
    <n v="-1"/>
    <n v="-1"/>
    <n v="-1"/>
    <n v="-1"/>
    <n v="0"/>
    <m/>
    <m/>
    <s v="Banana River B"/>
    <n v="-1"/>
    <m/>
    <m/>
    <n v="678"/>
    <x v="9"/>
    <m/>
    <x v="0"/>
    <m/>
    <n v="124.214066320858"/>
    <n v="0.77814273739999995"/>
  </r>
  <r>
    <n v="820000"/>
    <n v="2400000"/>
    <n v="2400000"/>
    <x v="0"/>
    <x v="1"/>
    <s v="BR3-5, BR-7"/>
    <s v="62-304.520 (10), F.A.C."/>
    <n v="0.59"/>
    <n v="0.64"/>
    <s v="US Air Force"/>
    <n v="2.500359644814E-2"/>
    <n v="3788.80299465589"/>
    <n v="8.3307399428314604"/>
    <n v="1.11114582996314"/>
    <n v="0.20829845964495"/>
    <n v="2.7782641927430001E-2"/>
    <n v="94.733701099880307"/>
    <n v="1860"/>
    <s v="Community Recreational Facilities"/>
    <n v="1860"/>
    <s v="US Air Force                                  Brevard County"/>
    <s v="US Air Force"/>
    <m/>
    <m/>
    <m/>
    <n v="0"/>
    <n v="1"/>
    <n v="0.20829845964495"/>
    <n v="2.7782641927430001E-2"/>
    <n v="128.59987036613001"/>
    <m/>
    <n v="-1"/>
    <n v="-1"/>
    <n v="-1"/>
    <n v="-1"/>
    <n v="0"/>
    <m/>
    <m/>
    <s v="Banana River B"/>
    <n v="-1"/>
    <m/>
    <m/>
    <n v="678"/>
    <x v="9"/>
    <m/>
    <x v="0"/>
    <m/>
    <n v="42.888412684205797"/>
    <n v="0.1042983539"/>
  </r>
  <r>
    <n v="820000"/>
    <n v="2400000"/>
    <n v="2400000"/>
    <x v="0"/>
    <x v="1"/>
    <s v="BR3-5, BR-7"/>
    <s v="62-304.520 (10), F.A.C."/>
    <n v="0.59"/>
    <n v="0.64"/>
    <s v="US Air Force"/>
    <n v="9.5782054252299999E-3"/>
    <n v="3203.0314029098599"/>
    <n v="6.3816264541948602"/>
    <n v="0.86574769450894995"/>
    <n v="6.1124529125359997E-2"/>
    <n v="8.2923092644199992E-3"/>
    <n v="30.679292760536502"/>
    <n v="8140"/>
    <s v="Roads and Highways"/>
    <n v="8140"/>
    <s v="US Air Force                                  Brevard County"/>
    <s v="US Air Force"/>
    <m/>
    <m/>
    <m/>
    <n v="0"/>
    <n v="1"/>
    <n v="6.1124529125359997E-2"/>
    <n v="8.2923092644199992E-3"/>
    <n v="99.388265940591396"/>
    <m/>
    <n v="-1"/>
    <n v="-1"/>
    <n v="-1"/>
    <n v="-1"/>
    <n v="0"/>
    <m/>
    <m/>
    <s v="Banana River B"/>
    <n v="-1"/>
    <m/>
    <m/>
    <n v="666"/>
    <x v="9"/>
    <m/>
    <x v="0"/>
    <m/>
    <n v="34.041383957168499"/>
    <n v="8.0606866099999994E-2"/>
  </r>
  <r>
    <n v="820000"/>
    <n v="2400000"/>
    <n v="2400000"/>
    <x v="0"/>
    <x v="1"/>
    <s v="BR3-5, BR-7"/>
    <s v="62-304.520 (10), F.A.C."/>
    <n v="0.59"/>
    <n v="0.64"/>
    <s v="US Air Force"/>
    <n v="4.0394227556640003E-2"/>
    <n v="3765.2528575556698"/>
    <n v="7.6083674948216702"/>
    <n v="1.03571345858705"/>
    <n v="0.30733412792037001"/>
    <n v="4.1836845129639998E-2"/>
    <n v="152.09448073639601"/>
    <n v="8140"/>
    <s v="Roads and Highways"/>
    <n v="8140"/>
    <s v="US Air Force                                  Brevard County"/>
    <s v="US Air Force"/>
    <m/>
    <m/>
    <m/>
    <n v="0"/>
    <n v="1"/>
    <n v="0.30733412792037001"/>
    <n v="4.1836845129639998E-2"/>
    <n v="287.33117708656602"/>
    <m/>
    <n v="-1"/>
    <n v="-1"/>
    <n v="-1"/>
    <n v="-1"/>
    <n v="0"/>
    <m/>
    <m/>
    <s v="Banana River B"/>
    <n v="-1"/>
    <m/>
    <m/>
    <n v="666"/>
    <x v="9"/>
    <m/>
    <x v="0"/>
    <m/>
    <n v="101.91205619301"/>
    <n v="0.23303420690000001"/>
  </r>
  <r>
    <n v="820000"/>
    <n v="2400000"/>
    <n v="2400000"/>
    <x v="0"/>
    <x v="1"/>
    <s v="BR3-5, BR-7"/>
    <s v="62-304.520 (10), F.A.C."/>
    <n v="0.59"/>
    <n v="0.64"/>
    <s v="US Air Force"/>
    <n v="6.8114449645899997E-3"/>
    <n v="1468.3347912905101"/>
    <n v="3.0461915658248002"/>
    <n v="0.44606430583454998"/>
    <n v="2.0748966202230001E-2"/>
    <n v="3.0383424698600002E-3"/>
    <n v="10.001481620476801"/>
    <n v="1550"/>
    <s v="Other Light Industrial"/>
    <n v="1550"/>
    <s v="US Air Force                                  Brevard County"/>
    <s v="US Air Force"/>
    <m/>
    <m/>
    <m/>
    <n v="0"/>
    <n v="1"/>
    <n v="2.0748966202230001E-2"/>
    <n v="3.0383424698600002E-3"/>
    <n v="364.20494072864199"/>
    <m/>
    <n v="-1"/>
    <n v="-1"/>
    <n v="-1"/>
    <n v="-1"/>
    <n v="0"/>
    <m/>
    <m/>
    <s v="Banana River B"/>
    <n v="-1"/>
    <m/>
    <m/>
    <n v="674"/>
    <x v="9"/>
    <m/>
    <x v="0"/>
    <m/>
    <n v="33.369659988176302"/>
    <n v="0.29538113599999999"/>
  </r>
  <r>
    <n v="820000"/>
    <n v="2400000"/>
    <n v="2400000"/>
    <x v="0"/>
    <x v="1"/>
    <s v="BR3-5, BR-7"/>
    <s v="62-304.520 (10), F.A.C."/>
    <n v="0.59"/>
    <n v="0.64"/>
    <s v="Natural Lands"/>
    <n v="9.3845798254419993E-2"/>
    <n v="3712.0518418083898"/>
    <n v="7.4748159253191497"/>
    <n v="1.01875544350098"/>
    <n v="0.70148006731642998"/>
    <n v="9.5605917821380004E-2"/>
    <n v="348.360468256302"/>
    <n v="3100"/>
    <s v="Herbaceous Dry Prairie"/>
    <n v="3100"/>
    <s v="US Air Force                                  Brevard County"/>
    <s v="US Air Force"/>
    <m/>
    <m/>
    <s v="Natural Lands"/>
    <n v="0"/>
    <n v="1"/>
    <n v="0.70148006731642998"/>
    <n v="9.5605917821380004E-2"/>
    <n v="348.36046825630302"/>
    <m/>
    <n v="-1"/>
    <n v="-1"/>
    <n v="-1"/>
    <n v="-1"/>
    <n v="0"/>
    <m/>
    <m/>
    <s v="Banana River B"/>
    <n v="-1"/>
    <m/>
    <m/>
    <n v="655"/>
    <x v="9"/>
    <m/>
    <x v="0"/>
    <m/>
    <n v="78.780578406131497"/>
    <n v="0.28253079339999998"/>
  </r>
  <r>
    <n v="820000"/>
    <n v="2400000"/>
    <n v="2400000"/>
    <x v="0"/>
    <x v="1"/>
    <s v="BR3-5, BR-7"/>
    <s v="62-304.520 (10), F.A.C."/>
    <n v="0.59"/>
    <n v="0.64"/>
    <s v="US Air Force"/>
    <n v="8.5705003467700006E-2"/>
    <n v="3712.0518418083898"/>
    <n v="7.4748159253191497"/>
    <n v="1.01875544350098"/>
    <n v="0.64062912479990997"/>
    <n v="8.7312438817990001E-2"/>
    <n v="318.14141597447798"/>
    <n v="1550"/>
    <s v="Other Light Industrial"/>
    <n v="1550"/>
    <s v="US Air Force                                  Brevard County"/>
    <s v="US Air Force"/>
    <m/>
    <m/>
    <m/>
    <n v="0"/>
    <n v="1"/>
    <n v="0.64062912479990997"/>
    <n v="8.7312438817990001E-2"/>
    <n v="399.844142659802"/>
    <m/>
    <n v="-1"/>
    <n v="-1"/>
    <n v="-1"/>
    <n v="-1"/>
    <n v="0"/>
    <m/>
    <m/>
    <s v="Banana River B"/>
    <n v="-1"/>
    <m/>
    <m/>
    <n v="655"/>
    <x v="9"/>
    <m/>
    <x v="0"/>
    <m/>
    <n v="75.385837379884507"/>
    <n v="0.32428559829999998"/>
  </r>
  <r>
    <n v="820000"/>
    <n v="2400000"/>
    <n v="2400000"/>
    <x v="0"/>
    <x v="1"/>
    <s v="BR3-5, BR-7"/>
    <s v="62-304.520 (10), F.A.C."/>
    <n v="0.59"/>
    <n v="0.64"/>
    <s v="Natural Lands"/>
    <n v="0.1235545577731"/>
    <n v="3673.8561353523801"/>
    <n v="7.3221268661732202"/>
    <n v="1.0008935095962599"/>
    <n v="0.90468214690861004"/>
    <n v="0.12366495495613"/>
    <n v="453.92167012547498"/>
    <n v="3100"/>
    <s v="Herbaceous Dry Prairie"/>
    <n v="3100"/>
    <s v="US Air Force                                  Brevard County"/>
    <s v="US Air Force"/>
    <m/>
    <m/>
    <s v="Natural Lands"/>
    <n v="0"/>
    <n v="1"/>
    <n v="0.90468214690861004"/>
    <n v="0.12366495495613"/>
    <n v="453.92167012547498"/>
    <m/>
    <n v="-1"/>
    <n v="-1"/>
    <n v="-1"/>
    <n v="-1"/>
    <n v="0"/>
    <m/>
    <m/>
    <s v="Banana River B"/>
    <n v="-1"/>
    <m/>
    <m/>
    <n v="666"/>
    <x v="9"/>
    <m/>
    <x v="0"/>
    <m/>
    <n v="156.15233941860001"/>
    <n v="0.36814409580000002"/>
  </r>
  <r>
    <n v="820000"/>
    <n v="2400000"/>
    <n v="2400000"/>
    <x v="0"/>
    <x v="1"/>
    <s v="BR3-5, BR-7"/>
    <s v="62-304.520 (10), F.A.C."/>
    <n v="0.59"/>
    <n v="0.64"/>
    <s v="US Air Force"/>
    <n v="0.38003665232124001"/>
    <n v="3673.8561353523801"/>
    <n v="7.3221268661732202"/>
    <n v="1.0008935095962599"/>
    <n v="2.7826765820919102"/>
    <n v="0.38037621871701999"/>
    <n v="1396.19998678918"/>
    <n v="8110"/>
    <s v="Airports"/>
    <n v="8110"/>
    <s v="US Air Force                                  Brevard County"/>
    <s v="US Air Force"/>
    <m/>
    <m/>
    <m/>
    <n v="0"/>
    <n v="1"/>
    <n v="2.7826765820919102"/>
    <n v="0.38037621871701999"/>
    <n v="1396.19998678918"/>
    <m/>
    <n v="-1"/>
    <n v="-1"/>
    <n v="-1"/>
    <n v="-1"/>
    <n v="0"/>
    <m/>
    <m/>
    <s v="Banana River B"/>
    <n v="-1"/>
    <m/>
    <m/>
    <n v="666"/>
    <x v="9"/>
    <m/>
    <x v="0"/>
    <m/>
    <n v="164.706515266509"/>
    <n v="1.1323600866000001"/>
  </r>
  <r>
    <n v="820000"/>
    <n v="2400000"/>
    <n v="2400000"/>
    <x v="0"/>
    <x v="1"/>
    <s v="BR3-5, BR-7"/>
    <s v="62-304.520 (10), F.A.C."/>
    <n v="0.59"/>
    <n v="0.64"/>
    <s v="US Air Force"/>
    <n v="1.9362099786749999E-2"/>
    <n v="3799.2682061133701"/>
    <n v="7.8976635206346701"/>
    <n v="1.0646224053389"/>
    <n v="0.15291534916873001"/>
    <n v="2.061332524738E-2"/>
    <n v="73.561810123409103"/>
    <n v="8110"/>
    <s v="Airports"/>
    <n v="8110"/>
    <s v="US Air Force                                  Brevard County"/>
    <s v="US Air Force"/>
    <m/>
    <m/>
    <m/>
    <n v="0"/>
    <n v="1"/>
    <n v="0.15291534916873001"/>
    <n v="2.061332524738E-2"/>
    <n v="1383.4800017492801"/>
    <m/>
    <n v="-1"/>
    <n v="-1"/>
    <n v="-1"/>
    <n v="-1"/>
    <n v="0"/>
    <m/>
    <m/>
    <s v="Banana River B"/>
    <n v="-1"/>
    <m/>
    <m/>
    <n v="672"/>
    <x v="9"/>
    <m/>
    <x v="0"/>
    <m/>
    <n v="41.917724839561998"/>
    <n v="1.1220437969999999"/>
  </r>
  <r>
    <n v="820000"/>
    <n v="2400000"/>
    <n v="2400000"/>
    <x v="0"/>
    <x v="1"/>
    <s v="BR3-5, BR-7"/>
    <s v="62-304.520 (10), F.A.C."/>
    <n v="0.59"/>
    <n v="0.64"/>
    <s v="US Air Force"/>
    <n v="9.9805889747400008E-3"/>
    <n v="3799.2682061133701"/>
    <n v="7.8976635206346701"/>
    <n v="1.0646224053389"/>
    <n v="7.8823333460289996E-2"/>
    <n v="1.0625558640989999E-2"/>
    <n v="37.9189343700344"/>
    <n v="8110"/>
    <s v="Airports"/>
    <n v="8110"/>
    <s v="US Air Force                                  Brevard County"/>
    <s v="US Air Force"/>
    <m/>
    <m/>
    <m/>
    <n v="0"/>
    <n v="1"/>
    <n v="7.8823333460289996E-2"/>
    <n v="1.0625558640989999E-2"/>
    <n v="963.56904701974895"/>
    <m/>
    <n v="-1"/>
    <n v="-1"/>
    <n v="-1"/>
    <n v="-1"/>
    <n v="0"/>
    <m/>
    <m/>
    <s v="Banana River B"/>
    <n v="-1"/>
    <m/>
    <m/>
    <n v="672"/>
    <x v="9"/>
    <m/>
    <x v="0"/>
    <m/>
    <n v="28.5809785116945"/>
    <n v="0.78148341200000004"/>
  </r>
  <r>
    <n v="820000"/>
    <n v="2400000"/>
    <n v="2400000"/>
    <x v="0"/>
    <x v="1"/>
    <s v="BR3-5, BR-7"/>
    <s v="62-304.520 (10), F.A.C."/>
    <n v="0.59"/>
    <n v="0.64"/>
    <s v="Natural Lands"/>
    <n v="6.8440606646599997E-2"/>
    <n v="3732.5650999290501"/>
    <n v="7.4509230566871301"/>
    <n v="1.0181198655464201"/>
    <n v="0.50994569407686996"/>
    <n v="6.9680741236959998E-2"/>
    <n v="255.45901978710501"/>
    <n v="3100"/>
    <s v="Herbaceous Dry Prairie"/>
    <n v="3100"/>
    <s v="US Air Force                                  Brevard County"/>
    <s v="US Air Force"/>
    <m/>
    <m/>
    <s v="Natural Lands"/>
    <n v="0"/>
    <n v="1"/>
    <n v="0.50994569407686996"/>
    <n v="6.9680741236959998E-2"/>
    <n v="255.45901978710401"/>
    <m/>
    <n v="-1"/>
    <n v="-1"/>
    <n v="-1"/>
    <n v="-1"/>
    <n v="0"/>
    <m/>
    <m/>
    <s v="Banana River B"/>
    <n v="-1"/>
    <m/>
    <m/>
    <n v="666"/>
    <x v="9"/>
    <m/>
    <x v="0"/>
    <m/>
    <n v="72.4957567507645"/>
    <n v="0.20718493090000001"/>
  </r>
  <r>
    <n v="820000"/>
    <n v="2400000"/>
    <n v="2400000"/>
    <x v="0"/>
    <x v="1"/>
    <s v="BR3-5, BR-7"/>
    <s v="62-304.520 (10), F.A.C."/>
    <n v="0.59"/>
    <n v="0.64"/>
    <s v="US Air Force"/>
    <n v="0.60773913417435999"/>
    <n v="3837.5828933518001"/>
    <n v="7.5850598671142997"/>
    <n v="1.05873790318826"/>
    <n v="4.60973771630076"/>
    <n v="0.64343645660121995"/>
    <n v="2332.2493049279701"/>
    <n v="1550"/>
    <s v="Other Light Industrial"/>
    <n v="1550"/>
    <s v="US Air Force                                  Brevard County"/>
    <s v="US Air Force"/>
    <m/>
    <m/>
    <m/>
    <n v="0"/>
    <n v="1"/>
    <n v="4.60973771630076"/>
    <n v="0.64343645660121995"/>
    <n v="2370.7184627287602"/>
    <m/>
    <n v="-1"/>
    <n v="-1"/>
    <n v="-1"/>
    <n v="-1"/>
    <n v="0"/>
    <m/>
    <m/>
    <s v="Banana River B"/>
    <n v="-1"/>
    <m/>
    <m/>
    <n v="674"/>
    <x v="9"/>
    <m/>
    <x v="0"/>
    <m/>
    <n v="194.86796226145799"/>
    <n v="1.9227238141"/>
  </r>
  <r>
    <n v="820000"/>
    <n v="2400000"/>
    <n v="2400000"/>
    <x v="0"/>
    <x v="1"/>
    <s v="BR3-5, BR-7"/>
    <s v="62-304.520 (10), F.A.C."/>
    <n v="0.59"/>
    <n v="0.64"/>
    <s v="US Air Force"/>
    <n v="2.7336252136590002E-2"/>
    <n v="3801.8707191826402"/>
    <n v="8.07533557799748"/>
    <n v="1.0807843542039199"/>
    <n v="0.22074940944777999"/>
    <n v="2.9544593611809999E-2"/>
    <n v="103.928896570329"/>
    <n v="8110"/>
    <s v="Airports"/>
    <n v="8110"/>
    <s v="US Air Force                                  Brevard County"/>
    <s v="US Air Force"/>
    <m/>
    <m/>
    <m/>
    <n v="0"/>
    <n v="1"/>
    <n v="0.22074940944777999"/>
    <n v="2.9544593611809999E-2"/>
    <n v="1377.3078864229101"/>
    <m/>
    <n v="-1"/>
    <n v="-1"/>
    <n v="-1"/>
    <n v="-1"/>
    <n v="0"/>
    <m/>
    <m/>
    <s v="Banana River B"/>
    <n v="-1"/>
    <m/>
    <m/>
    <n v="660"/>
    <x v="9"/>
    <m/>
    <x v="0"/>
    <m/>
    <n v="56.450086915482999"/>
    <n v="1.1170380262999999"/>
  </r>
  <r>
    <n v="820000"/>
    <n v="2400000"/>
    <n v="2400000"/>
    <x v="0"/>
    <x v="1"/>
    <s v="BR3-5, BR-7"/>
    <s v="62-304.520 (10), F.A.C."/>
    <n v="0.59"/>
    <n v="0.64"/>
    <s v="US Air Force"/>
    <n v="3.5245216397339997E-2"/>
    <n v="3832.4632329565402"/>
    <n v="11.176295432779501"/>
    <n v="1.6548252378420301"/>
    <n v="0.39391095104895002"/>
    <n v="5.832467360752E-2"/>
    <n v="135.07599598041401"/>
    <n v="1860"/>
    <s v="Community Recreational Facilities"/>
    <n v="1860"/>
    <s v="US Air Force                                  Brevard County"/>
    <s v="US Air Force"/>
    <m/>
    <m/>
    <m/>
    <n v="0"/>
    <n v="1"/>
    <n v="0.39391095104895002"/>
    <n v="5.832467360752E-2"/>
    <n v="647.99880646945098"/>
    <m/>
    <n v="-1"/>
    <n v="-1"/>
    <n v="-1"/>
    <n v="-1"/>
    <n v="0"/>
    <m/>
    <m/>
    <s v="Banana River B"/>
    <n v="-1"/>
    <m/>
    <m/>
    <n v="678"/>
    <x v="9"/>
    <m/>
    <x v="0"/>
    <m/>
    <n v="53.686401069889598"/>
    <n v="0.52554647730000004"/>
  </r>
  <r>
    <n v="820000"/>
    <n v="2400000"/>
    <n v="2400000"/>
    <x v="0"/>
    <x v="1"/>
    <s v="BR3-5, BR-7"/>
    <s v="62-304.520 (10), F.A.C."/>
    <n v="0.59"/>
    <n v="0.64"/>
    <s v="Natural Lands"/>
    <n v="0.38373590037327998"/>
    <n v="3390.4997888028101"/>
    <n v="6.7016576668515997"/>
    <n v="0.91785294883122004"/>
    <n v="2.57166663878282"/>
    <n v="0.35221312773002"/>
    <n v="1301.0564891716799"/>
    <n v="3100"/>
    <s v="Herbaceous Dry Prairie"/>
    <n v="3100"/>
    <s v="US Air Force                                  Brevard County"/>
    <s v="US Air Force"/>
    <m/>
    <m/>
    <s v="Natural Lands"/>
    <n v="0"/>
    <n v="1"/>
    <n v="2.57166663878282"/>
    <n v="0.35221312773002"/>
    <n v="1307.14948483378"/>
    <m/>
    <n v="-1"/>
    <n v="-1"/>
    <n v="-1"/>
    <n v="-1"/>
    <n v="0"/>
    <m/>
    <m/>
    <s v="Banana River B"/>
    <n v="-1"/>
    <m/>
    <m/>
    <n v="666"/>
    <x v="9"/>
    <m/>
    <x v="0"/>
    <m/>
    <n v="177.30923406095999"/>
    <n v="1.0601374573"/>
  </r>
  <r>
    <n v="820000"/>
    <n v="2400000"/>
    <n v="2400000"/>
    <x v="0"/>
    <x v="1"/>
    <s v="BR3-5, BR-7"/>
    <s v="62-304.520 (10), F.A.C."/>
    <n v="0.59"/>
    <n v="0.64"/>
    <s v="US Air Force"/>
    <n v="0.13032748852786999"/>
    <n v="3437.4559084748198"/>
    <n v="6.9533390523182899"/>
    <n v="0.94201397583065005"/>
    <n v="0.90621121557140005"/>
    <n v="0.12277031562816"/>
    <n v="447.99499547681103"/>
    <n v="8110"/>
    <s v="Airports"/>
    <n v="8110"/>
    <s v="US Air Force                                  Brevard County"/>
    <s v="US Air Force"/>
    <m/>
    <m/>
    <m/>
    <n v="0"/>
    <n v="1"/>
    <n v="0.90621121557140005"/>
    <n v="0.12277031562816"/>
    <n v="935.84076750098302"/>
    <m/>
    <n v="-1"/>
    <n v="-1"/>
    <n v="-1"/>
    <n v="-1"/>
    <n v="0"/>
    <m/>
    <m/>
    <s v="Banana River B"/>
    <n v="-1"/>
    <m/>
    <m/>
    <n v="666"/>
    <x v="9"/>
    <m/>
    <x v="0"/>
    <m/>
    <n v="120.96207286178399"/>
    <n v="0.7589949453"/>
  </r>
  <r>
    <n v="820000"/>
    <n v="2400000"/>
    <n v="2400000"/>
    <x v="0"/>
    <x v="1"/>
    <s v="BR3-5, BR-7"/>
    <s v="62-304.520 (10), F.A.C."/>
    <n v="0.59"/>
    <n v="0.64"/>
    <s v="Natural Lands"/>
    <n v="2.6891876973540001E-2"/>
    <n v="3437.4559084748198"/>
    <n v="6.9533390523182899"/>
    <n v="0.94201397583065005"/>
    <n v="0.18698833835028"/>
    <n v="2.5332523945390002E-2"/>
    <n v="92.439641392686795"/>
    <n v="3100"/>
    <s v="Herbaceous Dry Prairie"/>
    <n v="3100"/>
    <s v="US Air Force                                  Brevard County"/>
    <s v="US Air Force"/>
    <m/>
    <m/>
    <s v="Natural Lands"/>
    <n v="0"/>
    <n v="1"/>
    <n v="0.18698833835028"/>
    <n v="2.5332523945390002E-2"/>
    <n v="92.439641392686795"/>
    <m/>
    <n v="-1"/>
    <n v="-1"/>
    <n v="-1"/>
    <n v="-1"/>
    <n v="0"/>
    <m/>
    <m/>
    <s v="Banana River B"/>
    <n v="-1"/>
    <m/>
    <m/>
    <n v="666"/>
    <x v="9"/>
    <m/>
    <x v="0"/>
    <m/>
    <n v="61.201385151431403"/>
    <n v="7.4971323100000001E-2"/>
  </r>
  <r>
    <n v="820000"/>
    <n v="2400000"/>
    <n v="2400000"/>
    <x v="0"/>
    <x v="1"/>
    <s v="BR3-5, BR-7"/>
    <s v="62-304.520 (10), F.A.C."/>
    <n v="0.59"/>
    <n v="0.64"/>
    <s v="US Air Force"/>
    <n v="0.26332920697737999"/>
    <n v="3761.0194794397198"/>
    <n v="7.4739073387942003"/>
    <n v="1.0346125837573801"/>
    <n v="1.9680980925471501"/>
    <n v="0.27244371120965"/>
    <n v="990.38627694737204"/>
    <n v="1800"/>
    <s v="Recreational"/>
    <n v="1800"/>
    <s v="US Air Force                                  Brevard County"/>
    <s v="US Air Force"/>
    <m/>
    <m/>
    <m/>
    <n v="0"/>
    <n v="1"/>
    <n v="1.9680980925471501"/>
    <n v="0.27244371120965"/>
    <n v="2323.4203831906402"/>
    <m/>
    <n v="-1"/>
    <n v="-1"/>
    <n v="-1"/>
    <n v="-1"/>
    <n v="0"/>
    <m/>
    <m/>
    <s v="Banana River B"/>
    <n v="-1"/>
    <m/>
    <m/>
    <n v="665"/>
    <x v="9"/>
    <m/>
    <x v="0"/>
    <m/>
    <n v="152.83208346530901"/>
    <n v="1.8843636522"/>
  </r>
  <r>
    <n v="820000"/>
    <n v="2400000"/>
    <n v="2400000"/>
    <x v="0"/>
    <x v="1"/>
    <s v="BR3-5, BR-7"/>
    <s v="62-304.520 (10), F.A.C."/>
    <n v="0.59"/>
    <n v="0.64"/>
    <s v="US Air Force"/>
    <n v="0.30370678925249001"/>
    <n v="3756.8017570040702"/>
    <n v="7.7211950358143397"/>
    <n v="1.04415845079541"/>
    <n v="2.34497935351951"/>
    <n v="0.31711801056193001"/>
    <n v="1140.9661994778501"/>
    <n v="1860"/>
    <s v="Community Recreational Facilities"/>
    <n v="1860"/>
    <s v="US Air Force                                  Brevard County"/>
    <s v="US Air Force"/>
    <m/>
    <m/>
    <m/>
    <n v="0"/>
    <n v="1"/>
    <n v="2.34497935351951"/>
    <n v="0.31711801056193001"/>
    <n v="1683.22863949219"/>
    <m/>
    <n v="-1"/>
    <n v="-1"/>
    <n v="-1"/>
    <n v="-1"/>
    <n v="0"/>
    <m/>
    <m/>
    <s v="Banana River B"/>
    <n v="-1"/>
    <m/>
    <m/>
    <n v="668"/>
    <x v="9"/>
    <m/>
    <x v="0"/>
    <m/>
    <n v="144.39248761800599"/>
    <n v="1.3651489371000001"/>
  </r>
  <r>
    <n v="820000"/>
    <n v="2400000"/>
    <n v="2400000"/>
    <x v="0"/>
    <x v="1"/>
    <s v="BR3-5, BR-7"/>
    <s v="62-304.520 (10), F.A.C."/>
    <n v="0.59"/>
    <n v="0.64"/>
    <s v="US Air Force"/>
    <n v="0.14276419815607999"/>
    <n v="3641.1150842245502"/>
    <n v="7.5091991342948203"/>
    <n v="1.0130423148699499"/>
    <n v="1.0720447932019299"/>
    <n v="0.14462617378057999"/>
    <n v="519.82087539332497"/>
    <n v="8110"/>
    <s v="Airports"/>
    <n v="8110"/>
    <s v="US Air Force                                  Brevard County"/>
    <s v="US Air Force"/>
    <m/>
    <m/>
    <m/>
    <n v="0"/>
    <n v="1"/>
    <n v="1.0720447932019299"/>
    <n v="0.14462617378057999"/>
    <n v="1414.9804247901"/>
    <m/>
    <n v="-1"/>
    <n v="-1"/>
    <n v="-1"/>
    <n v="-1"/>
    <n v="0"/>
    <m/>
    <m/>
    <s v="Banana River B"/>
    <n v="-1"/>
    <m/>
    <m/>
    <n v="666"/>
    <x v="9"/>
    <m/>
    <x v="0"/>
    <m/>
    <n v="123.180025896201"/>
    <n v="1.1475915854000001"/>
  </r>
  <r>
    <n v="820000"/>
    <n v="2400000"/>
    <n v="2400000"/>
    <x v="0"/>
    <x v="1"/>
    <s v="BR3-5, BR-7"/>
    <s v="62-304.520 (10), F.A.C."/>
    <n v="0.59"/>
    <n v="0.64"/>
    <s v="US Air Force"/>
    <n v="2.6199156364400001E-2"/>
    <n v="3641.1150842245502"/>
    <n v="7.5091991342948203"/>
    <n v="1.0130423148699499"/>
    <n v="0.19673468229086999"/>
    <n v="2.6540854011040001E-2"/>
    <n v="95.394143432407205"/>
    <n v="8110"/>
    <s v="Airports"/>
    <n v="8110"/>
    <s v="US Air Force                                  Brevard County"/>
    <s v="US Air Force"/>
    <m/>
    <m/>
    <m/>
    <n v="0"/>
    <n v="1"/>
    <n v="0.19673468229086999"/>
    <n v="2.6540854011040001E-2"/>
    <n v="95.394143432407205"/>
    <m/>
    <n v="-1"/>
    <n v="-1"/>
    <n v="-1"/>
    <n v="-1"/>
    <n v="0"/>
    <m/>
    <m/>
    <s v="Banana River B"/>
    <n v="-1"/>
    <m/>
    <m/>
    <n v="666"/>
    <x v="9"/>
    <m/>
    <x v="0"/>
    <m/>
    <n v="59.322220292323699"/>
    <n v="7.7367512900000004E-2"/>
  </r>
  <r>
    <n v="820000"/>
    <n v="2400000"/>
    <n v="2400000"/>
    <x v="0"/>
    <x v="1"/>
    <s v="BR3-5, BR-7"/>
    <s v="62-304.520 (10), F.A.C."/>
    <n v="0.59"/>
    <n v="0.64"/>
    <s v="Natural Lands"/>
    <n v="7.0381005091100001E-3"/>
    <n v="3641.1150842245502"/>
    <n v="7.5091991342948203"/>
    <n v="1.0130423148699499"/>
    <n v="5.2850498250140002E-2"/>
    <n v="7.1298936320400002E-3"/>
    <n v="25.626533928034402"/>
    <n v="3100"/>
    <s v="Herbaceous Dry Prairie"/>
    <n v="3100"/>
    <s v="US Air Force                                  Brevard County"/>
    <s v="US Air Force"/>
    <m/>
    <m/>
    <s v="Natural Lands"/>
    <n v="0"/>
    <n v="1"/>
    <n v="5.2850498250140002E-2"/>
    <n v="7.1298936320400002E-3"/>
    <n v="25.626533928034"/>
    <m/>
    <n v="-1"/>
    <n v="-1"/>
    <n v="-1"/>
    <n v="-1"/>
    <n v="0"/>
    <m/>
    <m/>
    <s v="Banana River B"/>
    <n v="-1"/>
    <m/>
    <m/>
    <n v="666"/>
    <x v="9"/>
    <m/>
    <x v="0"/>
    <m/>
    <n v="30.331677400843699"/>
    <n v="2.0783888E-2"/>
  </r>
  <r>
    <n v="820000"/>
    <n v="2400000"/>
    <n v="2400000"/>
    <x v="0"/>
    <x v="1"/>
    <s v="BR3-5, BR-7"/>
    <s v="62-304.520 (10), F.A.C."/>
    <n v="0.59"/>
    <n v="0.64"/>
    <s v="Natural Lands"/>
    <n v="5.216707830681E-2"/>
    <n v="3750.8832338970001"/>
    <n v="7.8145730816092298"/>
    <n v="1.0524705984146301"/>
    <n v="0.40766344588259001"/>
    <n v="5.4904316123110003E-2"/>
    <n v="195.672619382405"/>
    <n v="3100"/>
    <s v="Herbaceous Dry Prairie"/>
    <n v="3100"/>
    <s v="US Air Force                                  Brevard County"/>
    <s v="US Air Force"/>
    <m/>
    <m/>
    <s v="Natural Lands"/>
    <n v="0"/>
    <n v="1"/>
    <n v="0.40766344588259001"/>
    <n v="5.4904316123110003E-2"/>
    <n v="195.672619382405"/>
    <m/>
    <n v="-1"/>
    <n v="-1"/>
    <n v="-1"/>
    <n v="-1"/>
    <n v="0"/>
    <m/>
    <m/>
    <s v="Banana River B"/>
    <n v="-1"/>
    <m/>
    <m/>
    <n v="658"/>
    <x v="9"/>
    <m/>
    <x v="0"/>
    <m/>
    <n v="108.44667408543501"/>
    <n v="0.15869636610000001"/>
  </r>
  <r>
    <n v="820000"/>
    <n v="2400000"/>
    <n v="2400000"/>
    <x v="0"/>
    <x v="1"/>
    <s v="BR3-5, BR-7"/>
    <s v="62-304.520 (10), F.A.C."/>
    <n v="0.59"/>
    <n v="0.64"/>
    <s v="US Air Force"/>
    <n v="0.19870173021340001"/>
    <n v="2652.9602840822599"/>
    <n v="2.7706428176834001"/>
    <n v="0.38661688551355"/>
    <n v="0.55053152167703001"/>
    <n v="7.6821444081260001E-2"/>
    <n v="527.14779863458796"/>
    <n v="8110"/>
    <s v="Airports"/>
    <n v="8110"/>
    <s v="US Air Force                                  Brevard County"/>
    <s v="US Air Force"/>
    <m/>
    <m/>
    <m/>
    <n v="0"/>
    <n v="1"/>
    <n v="0.55053152167703001"/>
    <n v="7.6821444081260001E-2"/>
    <n v="810.92067218455395"/>
    <m/>
    <n v="-1"/>
    <n v="-1"/>
    <n v="-1"/>
    <n v="-1"/>
    <n v="0"/>
    <m/>
    <m/>
    <s v="Banana River B"/>
    <n v="-1"/>
    <m/>
    <m/>
    <n v="675"/>
    <x v="9"/>
    <m/>
    <x v="0"/>
    <m/>
    <n v="128.048531738957"/>
    <n v="0.65768099930000001"/>
  </r>
  <r>
    <n v="820000"/>
    <n v="2400000"/>
    <n v="2400000"/>
    <x v="0"/>
    <x v="1"/>
    <s v="BR3-5, BR-7"/>
    <s v="62-304.520 (10), F.A.C."/>
    <n v="0.59"/>
    <n v="0.64"/>
    <s v="US Air Force"/>
    <n v="6.4507304730000007E-5"/>
    <n v="2652.9602840822599"/>
    <n v="2.7706428176834001"/>
    <n v="0.38661688551355"/>
    <n v="1.7872670053000001E-4"/>
    <n v="2.4939613239999999E-5"/>
    <n v="0.17113531748187999"/>
    <n v="1460"/>
    <s v="Oil and Gas Storage(except industrial use or manufacturing)"/>
    <n v="1460"/>
    <s v="US Air Force                                  Brevard County"/>
    <s v="US Air Force"/>
    <m/>
    <m/>
    <m/>
    <n v="0"/>
    <n v="1"/>
    <n v="1.7872670053000001E-4"/>
    <n v="2.4939613239999999E-5"/>
    <n v="393.41936585072699"/>
    <m/>
    <n v="-1"/>
    <n v="-1"/>
    <n v="-1"/>
    <n v="-1"/>
    <n v="0"/>
    <m/>
    <m/>
    <s v="Banana River B"/>
    <n v="-1"/>
    <m/>
    <m/>
    <n v="675"/>
    <x v="9"/>
    <m/>
    <x v="0"/>
    <m/>
    <n v="2.51570657331931"/>
    <n v="0.3190749115"/>
  </r>
  <r>
    <n v="820000"/>
    <n v="2400000"/>
    <n v="2400000"/>
    <x v="0"/>
    <x v="1"/>
    <s v="BR3-5, BR-7"/>
    <s v="62-304.520 (10), F.A.C."/>
    <n v="0.59"/>
    <n v="0.64"/>
    <s v="US Air Force"/>
    <n v="0.24884712749240001"/>
    <n v="3318.6431970038798"/>
    <n v="6.5654523765641999"/>
    <n v="0.89896548453314995"/>
    <n v="1.6337939645961701"/>
    <n v="0.22370497854089"/>
    <n v="825.83482674662196"/>
    <n v="8110"/>
    <s v="Airports"/>
    <n v="8110"/>
    <s v="US Air Force                                  Brevard County"/>
    <s v="US Air Force"/>
    <m/>
    <m/>
    <m/>
    <n v="0"/>
    <n v="1"/>
    <n v="1.6337939645961701"/>
    <n v="0.22370497854089"/>
    <n v="825.83482674662196"/>
    <m/>
    <n v="-1"/>
    <n v="-1"/>
    <n v="-1"/>
    <n v="-1"/>
    <n v="0"/>
    <m/>
    <m/>
    <s v="Banana River B"/>
    <n v="-1"/>
    <m/>
    <m/>
    <n v="659"/>
    <x v="9"/>
    <m/>
    <x v="0"/>
    <m/>
    <n v="140.65717947668699"/>
    <n v="0.66977682620000001"/>
  </r>
  <r>
    <n v="820000"/>
    <n v="2400000"/>
    <n v="2400000"/>
    <x v="0"/>
    <x v="1"/>
    <s v="BR3-5, BR-7"/>
    <s v="62-304.520 (10), F.A.C."/>
    <n v="0.59"/>
    <n v="0.64"/>
    <s v="Natural Lands"/>
    <n v="5.0667587925999997E-3"/>
    <n v="3318.6431970038798"/>
    <n v="6.5654523765641999"/>
    <n v="0.89896548453314995"/>
    <n v="3.3265563556349999E-2"/>
    <n v="4.5548412729999998E-3"/>
    <n v="16.814764597921599"/>
    <n v="3100"/>
    <s v="Herbaceous Dry Prairie"/>
    <n v="3100"/>
    <s v="US Air Force                                  Brevard County"/>
    <s v="US Air Force"/>
    <m/>
    <m/>
    <s v="Natural Lands"/>
    <n v="0"/>
    <n v="1"/>
    <n v="3.3265563556349999E-2"/>
    <n v="4.5548412729999998E-3"/>
    <n v="16.814764597920099"/>
    <m/>
    <n v="-1"/>
    <n v="-1"/>
    <n v="-1"/>
    <n v="-1"/>
    <n v="0"/>
    <m/>
    <m/>
    <s v="Banana River B"/>
    <n v="-1"/>
    <m/>
    <m/>
    <n v="659"/>
    <x v="9"/>
    <m/>
    <x v="0"/>
    <m/>
    <n v="26.590223864327399"/>
    <n v="1.36372787E-2"/>
  </r>
  <r>
    <n v="820000"/>
    <n v="2400000"/>
    <n v="2400000"/>
    <x v="0"/>
    <x v="1"/>
    <s v="BR3-5, BR-7"/>
    <s v="62-304.520 (10), F.A.C."/>
    <n v="0.59"/>
    <n v="0.64"/>
    <s v="Natural Lands"/>
    <n v="0.36384956738291002"/>
    <n v="3318.6431970038798"/>
    <n v="6.5654523765641999"/>
    <n v="0.89896548453314995"/>
    <n v="2.3888370068859901"/>
    <n v="0.32708820263955002"/>
    <n v="1207.4868915280999"/>
    <n v="3100"/>
    <s v="Herbaceous Dry Prairie"/>
    <n v="3100"/>
    <s v="US Air Force                                  Brevard County"/>
    <s v="US Air Force"/>
    <m/>
    <m/>
    <s v="Natural Lands"/>
    <n v="0"/>
    <n v="1"/>
    <n v="2.3888370068859901"/>
    <n v="0.32708820263955002"/>
    <n v="1207.4868915280999"/>
    <m/>
    <n v="-1"/>
    <n v="-1"/>
    <n v="-1"/>
    <n v="-1"/>
    <n v="0"/>
    <m/>
    <m/>
    <s v="Banana River B"/>
    <n v="-1"/>
    <m/>
    <m/>
    <n v="659"/>
    <x v="9"/>
    <m/>
    <x v="0"/>
    <m/>
    <n v="161.537445032357"/>
    <n v="0.97930810339999996"/>
  </r>
  <r>
    <n v="820000"/>
    <n v="2400000"/>
    <n v="2400000"/>
    <x v="0"/>
    <x v="1"/>
    <s v="BR3-5, BR-7"/>
    <s v="62-304.520 (10), F.A.C."/>
    <n v="0.59"/>
    <n v="0.64"/>
    <s v="US Air Force"/>
    <n v="5.7100934508959998E-2"/>
    <n v="3815.81350943601"/>
    <n v="7.6620538359685604"/>
    <n v="1.04936927582905"/>
    <n v="0.43751043429176001"/>
    <n v="5.991996629482E-2"/>
    <n v="217.88651730071001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0.43751043429176001"/>
    <n v="5.991996629482E-2"/>
    <n v="217.88651730070899"/>
    <m/>
    <n v="-1"/>
    <n v="-1"/>
    <n v="-1"/>
    <n v="-1"/>
    <n v="0"/>
    <m/>
    <m/>
    <s v="Banana River B"/>
    <n v="-1"/>
    <m/>
    <m/>
    <n v="652"/>
    <x v="9"/>
    <m/>
    <x v="0"/>
    <m/>
    <n v="75.324962299739198"/>
    <n v="0.17671250390000001"/>
  </r>
  <r>
    <n v="820000"/>
    <n v="2400000"/>
    <n v="2400000"/>
    <x v="0"/>
    <x v="1"/>
    <s v="BR3-5, BR-7"/>
    <s v="62-304.520 (10), F.A.C."/>
    <n v="0.59"/>
    <n v="0.64"/>
    <s v="Natural Lands"/>
    <n v="9.7159950113099997E-3"/>
    <n v="1558.95953167792"/>
    <n v="3.7789819314797599"/>
    <n v="0.39957896839469997"/>
    <n v="3.6716569594110002E-2"/>
    <n v="3.8823072635500002E-3"/>
    <n v="15.1468430326277"/>
    <n v="6460"/>
    <s v="Mixed scrub-shrub wetland"/>
    <n v="6460"/>
    <s v="US Air Force                                  Brevard County"/>
    <s v="US Air Force"/>
    <m/>
    <m/>
    <s v="Natural Lands"/>
    <n v="0"/>
    <n v="1"/>
    <n v="3.6716569594110002E-2"/>
    <n v="3.8823072635500002E-3"/>
    <n v="433.86755130828197"/>
    <m/>
    <n v="-1"/>
    <n v="-1"/>
    <n v="-1"/>
    <n v="-1"/>
    <n v="0"/>
    <m/>
    <m/>
    <s v="Banana River B"/>
    <n v="-1"/>
    <m/>
    <m/>
    <n v="668"/>
    <x v="9"/>
    <m/>
    <x v="0"/>
    <m/>
    <n v="36.634025396449402"/>
    <n v="0.35187960369999999"/>
  </r>
  <r>
    <n v="820000"/>
    <n v="2400000"/>
    <n v="2400000"/>
    <x v="0"/>
    <x v="1"/>
    <s v="BR3-5, BR-7"/>
    <s v="62-304.520 (10), F.A.C."/>
    <n v="0.59"/>
    <n v="0.64"/>
    <s v="US Air Force"/>
    <n v="2.5196690264500002E-3"/>
    <n v="1558.95953167792"/>
    <n v="3.7789819314797599"/>
    <n v="0.39957896839469997"/>
    <n v="9.5217837242599999E-3"/>
    <n v="1.0068067502800001E-3"/>
    <n v="3.9280620454578599"/>
    <n v="1860"/>
    <s v="Community Recreational Facilities"/>
    <n v="1860"/>
    <s v="US Air Force                                  Brevard County"/>
    <s v="US Air Force"/>
    <m/>
    <m/>
    <m/>
    <n v="0"/>
    <n v="1"/>
    <n v="9.5217837242599999E-3"/>
    <n v="1.0068067502800001E-3"/>
    <n v="3.9280620454573301"/>
    <m/>
    <n v="-1"/>
    <n v="-1"/>
    <n v="-1"/>
    <n v="-1"/>
    <n v="0"/>
    <m/>
    <m/>
    <s v="Banana River B"/>
    <n v="-1"/>
    <m/>
    <m/>
    <n v="668"/>
    <x v="9"/>
    <m/>
    <x v="0"/>
    <m/>
    <n v="15.7320344489981"/>
    <n v="3.1857762E-3"/>
  </r>
  <r>
    <n v="820000"/>
    <n v="2400000"/>
    <n v="2400000"/>
    <x v="0"/>
    <x v="1"/>
    <s v="BR3-5, BR-7"/>
    <s v="62-304.520 (10), F.A.C."/>
    <n v="0.59"/>
    <n v="0.64"/>
    <s v="US Air Force"/>
    <n v="0.23211221300245999"/>
    <n v="3550.8767851462499"/>
    <n v="7.1391995184319201"/>
    <n v="0.96971204861515004"/>
    <n v="1.65709539928938"/>
    <n v="0.22508200957921001"/>
    <n v="824.20186869938095"/>
    <n v="1860"/>
    <s v="Community Recreational Facilities"/>
    <n v="1860"/>
    <s v="US Air Force                                  Brevard County"/>
    <s v="US Air Force"/>
    <m/>
    <m/>
    <m/>
    <n v="0"/>
    <n v="1"/>
    <n v="1.65709539928938"/>
    <n v="0.22508200957921001"/>
    <n v="1044.3930139756401"/>
    <m/>
    <n v="-1"/>
    <n v="-1"/>
    <n v="-1"/>
    <n v="-1"/>
    <n v="0"/>
    <m/>
    <m/>
    <s v="Banana River B"/>
    <n v="-1"/>
    <m/>
    <m/>
    <n v="668"/>
    <x v="9"/>
    <m/>
    <x v="0"/>
    <m/>
    <n v="134.72011124233799"/>
    <n v="0.84703407460000002"/>
  </r>
  <r>
    <n v="820000"/>
    <n v="2400000"/>
    <n v="2400000"/>
    <x v="0"/>
    <x v="1"/>
    <s v="BR3-5, BR-7"/>
    <s v="62-304.520 (10), F.A.C."/>
    <n v="0.59"/>
    <n v="0.64"/>
    <s v="US Air Force"/>
    <n v="5.3113019594310001E-2"/>
    <n v="3248.4285857152699"/>
    <n v="6.3781133169968598"/>
    <n v="0.87497804436936"/>
    <n v="0.33876085758041002"/>
    <n v="4.6472726015180002E-2"/>
    <n v="172.53385112382799"/>
    <n v="8110"/>
    <s v="Airports"/>
    <n v="8110"/>
    <s v="US Air Force                                  Brevard County"/>
    <s v="US Air Force"/>
    <m/>
    <m/>
    <m/>
    <n v="0"/>
    <n v="1"/>
    <n v="0.33876085758041002"/>
    <n v="4.6472726015180002E-2"/>
    <n v="172.53385112382799"/>
    <m/>
    <n v="-1"/>
    <n v="-1"/>
    <n v="-1"/>
    <n v="-1"/>
    <n v="0"/>
    <m/>
    <m/>
    <s v="Banana River B"/>
    <n v="-1"/>
    <m/>
    <m/>
    <n v="666"/>
    <x v="9"/>
    <m/>
    <x v="0"/>
    <m/>
    <n v="75.216703684353305"/>
    <n v="0.13993013069999999"/>
  </r>
  <r>
    <n v="820000"/>
    <n v="2400000"/>
    <n v="2400000"/>
    <x v="0"/>
    <x v="1"/>
    <s v="BR3-5, BR-7"/>
    <s v="62-304.520 (10), F.A.C."/>
    <n v="0.59"/>
    <n v="0.64"/>
    <s v="Natural Lands"/>
    <n v="0.56465043414263005"/>
    <n v="3248.4285857152699"/>
    <n v="6.3781133169968598"/>
    <n v="0.87497804436936"/>
    <n v="3.6014044534532199"/>
    <n v="0.49405673261842997"/>
    <n v="1834.2266112054899"/>
    <n v="3100"/>
    <s v="Herbaceous Dry Prairie"/>
    <n v="3100"/>
    <s v="US Air Force                                  Brevard County"/>
    <s v="US Air Force"/>
    <m/>
    <m/>
    <s v="Natural Lands"/>
    <n v="0"/>
    <n v="1"/>
    <n v="3.6014044534532199"/>
    <n v="0.49405673261842997"/>
    <n v="1834.2266112054899"/>
    <m/>
    <n v="-1"/>
    <n v="-1"/>
    <n v="-1"/>
    <n v="-1"/>
    <n v="0"/>
    <m/>
    <m/>
    <s v="Banana River B"/>
    <n v="-1"/>
    <m/>
    <m/>
    <n v="666"/>
    <x v="9"/>
    <m/>
    <x v="0"/>
    <m/>
    <n v="188.56951960297701"/>
    <n v="1.4876128233999999"/>
  </r>
  <r>
    <n v="820000"/>
    <n v="2400000"/>
    <n v="2400000"/>
    <x v="0"/>
    <x v="1"/>
    <s v="BR3-5, BR-7"/>
    <s v="62-304.520 (10), F.A.C."/>
    <n v="0.59"/>
    <n v="0.64"/>
    <s v="US Air Force"/>
    <n v="7.4682504822929999E-2"/>
    <n v="3834.8462024800101"/>
    <n v="7.9164940623702797"/>
    <n v="1.10440196015792"/>
    <n v="0.59122360599370005"/>
    <n v="8.2479504715950003E-2"/>
    <n v="286.39592001192699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0.59122360599370005"/>
    <n v="8.2479504715950003E-2"/>
    <n v="1769.6715420052899"/>
    <m/>
    <n v="-1"/>
    <n v="-1"/>
    <n v="-1"/>
    <n v="-1"/>
    <n v="0"/>
    <m/>
    <m/>
    <s v="Banana River B"/>
    <n v="-1"/>
    <m/>
    <m/>
    <n v="652"/>
    <x v="9"/>
    <m/>
    <x v="0"/>
    <m/>
    <n v="73.358178007717598"/>
    <n v="1.4352567250999999"/>
  </r>
  <r>
    <n v="820000"/>
    <n v="2400000"/>
    <n v="2400000"/>
    <x v="0"/>
    <x v="1"/>
    <s v="BR3-5, BR-7"/>
    <s v="62-304.520 (10), F.A.C."/>
    <n v="0.59"/>
    <n v="0.64"/>
    <s v="US Air Force"/>
    <n v="9.2417497700000005E-4"/>
    <n v="564.41327405253105"/>
    <n v="1.2634111658980001"/>
    <n v="0.16830473584573"/>
    <n v="1.1676129851900001E-3"/>
    <n v="1.5554302538000001E-4"/>
    <n v="0.52161662456936997"/>
    <n v="1550"/>
    <s v="Other Light Industrial"/>
    <n v="1550"/>
    <s v="US Air Force                                  Brevard County"/>
    <s v="US Air Force"/>
    <m/>
    <m/>
    <m/>
    <n v="0"/>
    <n v="1"/>
    <n v="1.1676129851900001E-3"/>
    <n v="1.5554302538000001E-4"/>
    <n v="9.2670896477713605"/>
    <m/>
    <n v="-1"/>
    <n v="-1"/>
    <n v="-1"/>
    <n v="-1"/>
    <n v="0"/>
    <m/>
    <m/>
    <s v="Banana River B"/>
    <n v="-1"/>
    <m/>
    <m/>
    <n v="677"/>
    <x v="9"/>
    <m/>
    <x v="0"/>
    <m/>
    <n v="7.8848811441593902"/>
    <n v="7.5158878E-3"/>
  </r>
  <r>
    <n v="820000"/>
    <n v="2400000"/>
    <n v="2400000"/>
    <x v="0"/>
    <x v="1"/>
    <s v="BR3-5, BR-7"/>
    <s v="62-304.520 (10), F.A.C."/>
    <n v="0.59"/>
    <n v="0.64"/>
    <s v="US Air Force"/>
    <n v="2.0833786601500001E-3"/>
    <n v="564.41327405253105"/>
    <n v="1.2634111658980001"/>
    <n v="0.16830473584573"/>
    <n v="2.6321638620300002E-3"/>
    <n v="3.5064249506000001E-4"/>
    <n v="1.17588657067038"/>
    <n v="1860"/>
    <s v="Community Recreational Facilities"/>
    <n v="1860"/>
    <s v="US Air Force                                  Brevard County"/>
    <s v="US Air Force"/>
    <m/>
    <m/>
    <m/>
    <n v="0"/>
    <n v="1"/>
    <n v="2.6321638620300002E-3"/>
    <n v="3.5064249506000001E-4"/>
    <n v="46.275830151231702"/>
    <m/>
    <n v="-1"/>
    <n v="-1"/>
    <n v="-1"/>
    <n v="-1"/>
    <n v="0"/>
    <m/>
    <m/>
    <s v="Banana River B"/>
    <n v="-1"/>
    <m/>
    <m/>
    <n v="677"/>
    <x v="9"/>
    <m/>
    <x v="0"/>
    <m/>
    <n v="19.061533449340601"/>
    <n v="3.7531086900000003E-2"/>
  </r>
  <r>
    <n v="820000"/>
    <n v="2400000"/>
    <n v="2400000"/>
    <x v="0"/>
    <x v="1"/>
    <s v="BR3-5, BR-7"/>
    <s v="62-304.520 (10), F.A.C."/>
    <n v="0.59"/>
    <n v="0.64"/>
    <s v="Natural Lands"/>
    <n v="0.59698736118163997"/>
    <n v="3154.7943679801201"/>
    <n v="6.2046709265531899"/>
    <n v="0.84834540074444997"/>
    <n v="3.7041101234434399"/>
    <n v="0.50645148216100999"/>
    <n v="1883.37236481116"/>
    <n v="3100"/>
    <s v="Herbaceous Dry Prairie"/>
    <n v="3100"/>
    <s v="US Air Force                                  Brevard County"/>
    <s v="US Air Force"/>
    <m/>
    <m/>
    <s v="Natural Lands"/>
    <n v="0"/>
    <n v="1"/>
    <n v="3.7041101234434399"/>
    <n v="0.50645148216100999"/>
    <n v="1941.7730133821401"/>
    <m/>
    <n v="-1"/>
    <n v="-1"/>
    <n v="-1"/>
    <n v="-1"/>
    <n v="0"/>
    <m/>
    <m/>
    <s v="Banana River B"/>
    <n v="-1"/>
    <m/>
    <m/>
    <n v="658"/>
    <x v="9"/>
    <m/>
    <x v="0"/>
    <m/>
    <n v="288.79585434101199"/>
    <n v="1.5748361827999999"/>
  </r>
  <r>
    <n v="820000"/>
    <n v="2400000"/>
    <n v="2400000"/>
    <x v="0"/>
    <x v="1"/>
    <s v="BR3-5, BR-7"/>
    <s v="62-304.520 (10), F.A.C."/>
    <n v="0.59"/>
    <n v="0.64"/>
    <s v="US Air Force"/>
    <n v="0.24539642124236999"/>
    <n v="3445.86273179814"/>
    <n v="6.8557868228913899"/>
    <n v="0.9335968321525"/>
    <n v="1.68238555113818"/>
    <n v="0.22910132149344001"/>
    <n v="845.60238247574102"/>
    <n v="8110"/>
    <s v="Airports"/>
    <n v="8110"/>
    <s v="US Air Force                                  Brevard County"/>
    <s v="US Air Force"/>
    <m/>
    <m/>
    <m/>
    <n v="0"/>
    <n v="1"/>
    <n v="1.68238555113818"/>
    <n v="0.22910132149344001"/>
    <n v="878.150205451548"/>
    <m/>
    <n v="-1"/>
    <n v="-1"/>
    <n v="-1"/>
    <n v="-1"/>
    <n v="0"/>
    <m/>
    <m/>
    <s v="Banana River B"/>
    <n v="-1"/>
    <m/>
    <m/>
    <n v="666"/>
    <x v="9"/>
    <m/>
    <x v="0"/>
    <m/>
    <n v="146.967171247078"/>
    <n v="0.71220616820000004"/>
  </r>
  <r>
    <n v="820000"/>
    <n v="2400000"/>
    <n v="2400000"/>
    <x v="0"/>
    <x v="1"/>
    <s v="BR3-5, BR-7"/>
    <s v="62-304.520 (10), F.A.C."/>
    <n v="0.59"/>
    <n v="0.64"/>
    <s v="Natural Lands"/>
    <n v="1.6173993369900001E-2"/>
    <n v="3138.8417926388802"/>
    <n v="7.3673700375839903"/>
    <n v="0.83232822375941995"/>
    <n v="0.11915979414152"/>
    <n v="1.3462071172670001E-2"/>
    <n v="50.767606343325198"/>
    <n v="3100"/>
    <s v="Herbaceous Dry Prairie"/>
    <n v="3100"/>
    <s v="US Air Force                                  Brevard County"/>
    <s v="US Air Force"/>
    <m/>
    <m/>
    <s v="Natural Lands"/>
    <n v="0"/>
    <n v="1"/>
    <n v="0.11915979414152"/>
    <n v="1.3462071172670001E-2"/>
    <n v="1867.1621368644001"/>
    <m/>
    <n v="-1"/>
    <n v="-1"/>
    <n v="-1"/>
    <n v="-1"/>
    <n v="0"/>
    <m/>
    <m/>
    <s v="Banana River B"/>
    <n v="-1"/>
    <m/>
    <m/>
    <n v="654"/>
    <x v="9"/>
    <m/>
    <x v="0"/>
    <m/>
    <n v="39.3963725957055"/>
    <n v="1.514324523"/>
  </r>
  <r>
    <n v="820000"/>
    <n v="2400000"/>
    <n v="2400000"/>
    <x v="0"/>
    <x v="1"/>
    <s v="BR3-5, BR-7"/>
    <s v="62-304.520 (10), F.A.C."/>
    <n v="0.59"/>
    <n v="0.64"/>
    <s v="US Air Force"/>
    <n v="0.33669907850983"/>
    <n v="3652.7952875414999"/>
    <n v="7.8043498425983797"/>
    <n v="1.1826347874667"/>
    <n v="2.62771740037127"/>
    <n v="0.39819204315370998"/>
    <n v="1229.8928073003001"/>
    <n v="1300"/>
    <s v="Residential, High Density"/>
    <n v="1300"/>
    <s v="US Air Force                                  Brevard County"/>
    <s v="US Air Force"/>
    <m/>
    <m/>
    <m/>
    <n v="0"/>
    <n v="1"/>
    <n v="2.62771740037127"/>
    <n v="0.39819204315370998"/>
    <n v="1335.2580876837701"/>
    <m/>
    <n v="-1"/>
    <n v="-1"/>
    <n v="-1"/>
    <n v="-1"/>
    <n v="0"/>
    <m/>
    <m/>
    <s v="Banana River B"/>
    <n v="-1"/>
    <m/>
    <m/>
    <n v="679"/>
    <x v="9"/>
    <m/>
    <x v="0"/>
    <m/>
    <n v="152.52695318978601"/>
    <n v="1.0829343777"/>
  </r>
  <r>
    <n v="820000"/>
    <n v="2400000"/>
    <n v="2400000"/>
    <x v="0"/>
    <x v="1"/>
    <s v="BR3-5, BR-7"/>
    <s v="62-304.520 (10), F.A.C."/>
    <n v="0.59"/>
    <n v="0.64"/>
    <s v="US Air Force"/>
    <n v="1.105419730486E-2"/>
    <n v="3652.7952875414999"/>
    <n v="7.8043498425983797"/>
    <n v="1.1826347874667"/>
    <n v="8.6270822996249996E-2"/>
    <n v="1.307307828025E-2"/>
    <n v="40.378719822753901"/>
    <n v="8310"/>
    <s v="Electrical power facilities"/>
    <n v="8310"/>
    <s v="US Air Force                                  Brevard County"/>
    <s v="US Air Force"/>
    <m/>
    <m/>
    <m/>
    <n v="0"/>
    <n v="1"/>
    <n v="8.6270822996249996E-2"/>
    <n v="1.307307828025E-2"/>
    <n v="129.16513437243199"/>
    <m/>
    <n v="-1"/>
    <n v="-1"/>
    <n v="-1"/>
    <n v="-1"/>
    <n v="0"/>
    <m/>
    <m/>
    <s v="Banana River B"/>
    <n v="-1"/>
    <m/>
    <m/>
    <n v="679"/>
    <x v="9"/>
    <m/>
    <x v="0"/>
    <m/>
    <n v="28.8283207212877"/>
    <n v="0.1047568"/>
  </r>
  <r>
    <n v="820000"/>
    <n v="2400000"/>
    <n v="2400000"/>
    <x v="0"/>
    <x v="1"/>
    <s v="BR3-5, BR-7"/>
    <s v="62-304.520 (10), F.A.C."/>
    <n v="0.59"/>
    <n v="0.64"/>
    <s v="Natural Lands"/>
    <n v="4.0975661241289998E-2"/>
    <n v="3652.7952875414999"/>
    <n v="7.8043498425983797"/>
    <n v="1.1826347874667"/>
    <n v="0.31978839535887998"/>
    <n v="4.8459242423400002E-2"/>
    <n v="149.675702286106"/>
    <n v="3100"/>
    <s v="Herbaceous Dry Prairie"/>
    <n v="3100"/>
    <s v="US Air Force                                  Brevard County"/>
    <s v="US Air Force"/>
    <m/>
    <m/>
    <s v="Natural Lands"/>
    <n v="0"/>
    <n v="1"/>
    <n v="0.31978839535887998"/>
    <n v="4.8459242423400002E-2"/>
    <n v="792.14021056950401"/>
    <m/>
    <n v="-1"/>
    <n v="-1"/>
    <n v="-1"/>
    <n v="-1"/>
    <n v="0"/>
    <m/>
    <m/>
    <s v="Banana River B"/>
    <n v="-1"/>
    <m/>
    <m/>
    <n v="679"/>
    <x v="9"/>
    <m/>
    <x v="0"/>
    <m/>
    <n v="88.970761517116301"/>
    <n v="0.64244948140000002"/>
  </r>
  <r>
    <n v="820000"/>
    <n v="2400000"/>
    <n v="2400000"/>
    <x v="0"/>
    <x v="1"/>
    <s v="BR3-5, BR-7"/>
    <s v="62-304.520 (10), F.A.C."/>
    <n v="0.59"/>
    <n v="0.64"/>
    <s v="Natural Lands"/>
    <n v="9.3635658639099999E-3"/>
    <n v="3414.3310869693701"/>
    <n v="7.9955837936187804"/>
    <n v="1.0034283850295"/>
    <n v="7.4867175471969999E-2"/>
    <n v="9.3956677729400001E-3"/>
    <n v="31.97031401404"/>
    <n v="3100"/>
    <s v="Herbaceous Dry Prairie"/>
    <n v="3100"/>
    <s v="US Air Force                                  Brevard County"/>
    <s v="US Air Force"/>
    <m/>
    <m/>
    <s v="Natural Lands"/>
    <n v="0"/>
    <n v="1"/>
    <n v="7.4867175471969999E-2"/>
    <n v="9.3956677729400001E-3"/>
    <n v="60.5285879734693"/>
    <m/>
    <n v="-1"/>
    <n v="-1"/>
    <n v="-1"/>
    <n v="-1"/>
    <n v="0"/>
    <m/>
    <m/>
    <s v="Banana River B"/>
    <n v="-1"/>
    <m/>
    <m/>
    <n v="654"/>
    <x v="9"/>
    <m/>
    <x v="0"/>
    <m/>
    <n v="29.547094553296802"/>
    <n v="4.9090501199999997E-2"/>
  </r>
  <r>
    <n v="820000"/>
    <n v="2400000"/>
    <n v="2400000"/>
    <x v="0"/>
    <x v="1"/>
    <s v="BR3-5, BR-7"/>
    <s v="62-304.520 (10), F.A.C."/>
    <n v="0.59"/>
    <n v="0.64"/>
    <s v="Natural Lands"/>
    <n v="4.9651230749469998E-2"/>
    <n v="2443.12019363644"/>
    <n v="4.8692323985460799"/>
    <n v="0.63618382277162"/>
    <n v="0.24176338139302"/>
    <n v="3.1587309783510001E-2"/>
    <n v="121.30392448294"/>
    <n v="3100"/>
    <s v="Herbaceous Dry Prairie"/>
    <n v="3100"/>
    <s v="US Air Force                                  Brevard County"/>
    <s v="US Air Force"/>
    <m/>
    <m/>
    <s v="Natural Lands"/>
    <n v="0"/>
    <n v="1"/>
    <n v="0.24176338139302"/>
    <n v="3.1587309783510001E-2"/>
    <n v="763.57951608170504"/>
    <m/>
    <n v="-1"/>
    <n v="-1"/>
    <n v="-1"/>
    <n v="-1"/>
    <n v="0"/>
    <m/>
    <m/>
    <s v="Banana River B"/>
    <n v="-1"/>
    <m/>
    <m/>
    <n v="655"/>
    <x v="9"/>
    <m/>
    <x v="0"/>
    <m/>
    <n v="80.843531000903297"/>
    <n v="0.61928590110000004"/>
  </r>
  <r>
    <n v="820000"/>
    <n v="2400000"/>
    <n v="2400000"/>
    <x v="0"/>
    <x v="1"/>
    <s v="BR3-5, BR-7"/>
    <s v="62-304.520 (10), F.A.C."/>
    <n v="0.59"/>
    <n v="0.64"/>
    <s v="US Air Force"/>
    <n v="3.8045734224550001E-2"/>
    <n v="3636.8802921349302"/>
    <n v="7.6235010465528497"/>
    <n v="1.0094933533233801"/>
    <n v="0.29004169467778002"/>
    <n v="3.8406915821989997E-2"/>
    <n v="138.36778100109399"/>
    <n v="8110"/>
    <s v="Airports"/>
    <n v="8110"/>
    <s v="US Air Force                                  Brevard County"/>
    <s v="US Air Force"/>
    <m/>
    <m/>
    <m/>
    <n v="0"/>
    <n v="1"/>
    <n v="0.29004169467778002"/>
    <n v="3.8406915821989997E-2"/>
    <n v="344.53481670775102"/>
    <m/>
    <n v="-1"/>
    <n v="-1"/>
    <n v="-1"/>
    <n v="-1"/>
    <n v="0"/>
    <m/>
    <m/>
    <s v="Banana River B"/>
    <n v="-1"/>
    <m/>
    <m/>
    <n v="669"/>
    <x v="9"/>
    <m/>
    <x v="0"/>
    <m/>
    <n v="52.041878941636803"/>
    <n v="0.27942807520000001"/>
  </r>
  <r>
    <n v="820000"/>
    <n v="2400000"/>
    <n v="2400000"/>
    <x v="0"/>
    <x v="1"/>
    <s v="BR3-5, BR-7"/>
    <s v="62-304.520 (10), F.A.C."/>
    <n v="0.59"/>
    <n v="0.64"/>
    <s v="Natural Lands"/>
    <n v="0.13629287859584999"/>
    <n v="3636.8802921349302"/>
    <n v="7.6235010465528497"/>
    <n v="1.0094933533233801"/>
    <n v="1.03902890261317"/>
    <n v="0.13758675504782"/>
    <n v="495.68088412359299"/>
    <n v="3100"/>
    <s v="Herbaceous Dry Prairie"/>
    <n v="3100"/>
    <s v="US Air Force                                  Brevard County"/>
    <s v="US Air Force"/>
    <m/>
    <m/>
    <s v="Natural Lands"/>
    <n v="0"/>
    <n v="1"/>
    <n v="1.03902890261317"/>
    <n v="0.13758675504782"/>
    <n v="635.67831827401994"/>
    <m/>
    <n v="-1"/>
    <n v="-1"/>
    <n v="-1"/>
    <n v="-1"/>
    <n v="0"/>
    <m/>
    <m/>
    <s v="Banana River B"/>
    <n v="-1"/>
    <m/>
    <m/>
    <n v="669"/>
    <x v="9"/>
    <m/>
    <x v="0"/>
    <m/>
    <n v="128.293516433728"/>
    <n v="0.51555419160000004"/>
  </r>
  <r>
    <n v="820000"/>
    <n v="2400000"/>
    <n v="2400000"/>
    <x v="0"/>
    <x v="1"/>
    <s v="BR3-5, BR-7"/>
    <s v="62-304.520 (10), F.A.C."/>
    <n v="0.59"/>
    <n v="0.64"/>
    <s v="US Air Force"/>
    <n v="0.16623826236386999"/>
    <n v="3636.8802921349302"/>
    <n v="7.6235010465528497"/>
    <n v="1.0094933533233801"/>
    <n v="1.2673175671080901"/>
    <n v="0.16781642092435001"/>
    <n v="604.588660189915"/>
    <n v="8110"/>
    <s v="Airports"/>
    <n v="8110"/>
    <s v="US Air Force                                  Brevard County"/>
    <s v="US Air Force"/>
    <m/>
    <m/>
    <m/>
    <n v="0"/>
    <n v="1"/>
    <n v="1.2673175671080901"/>
    <n v="0.16781642092435001"/>
    <n v="1266.5185954501501"/>
    <m/>
    <n v="-1"/>
    <n v="-1"/>
    <n v="-1"/>
    <n v="-1"/>
    <n v="0"/>
    <m/>
    <m/>
    <s v="Banana River B"/>
    <n v="-1"/>
    <m/>
    <m/>
    <n v="669"/>
    <x v="9"/>
    <m/>
    <x v="0"/>
    <m/>
    <n v="111.17759602525901"/>
    <n v="1.0271845867"/>
  </r>
  <r>
    <n v="820000"/>
    <n v="2400000"/>
    <n v="2400000"/>
    <x v="0"/>
    <x v="1"/>
    <s v="BR3-5, BR-7"/>
    <s v="62-304.520 (10), F.A.C."/>
    <n v="0.59"/>
    <n v="0.64"/>
    <s v="US Air Force"/>
    <n v="0.26374576618339002"/>
    <n v="3761.4753076570801"/>
    <n v="7.4746822119736098"/>
    <n v="1.0347142681974"/>
    <n v="1.97141578697435"/>
    <n v="0.27290150744661001"/>
    <n v="992.073186997927"/>
    <n v="1800"/>
    <s v="Recreational"/>
    <n v="1800"/>
    <s v="US Air Force                                  Brevard County"/>
    <s v="US Air Force"/>
    <m/>
    <m/>
    <m/>
    <n v="0"/>
    <n v="1"/>
    <n v="1.97141578697435"/>
    <n v="0.27290150744661001"/>
    <n v="2323.7019767716802"/>
    <m/>
    <n v="-1"/>
    <n v="-1"/>
    <n v="-1"/>
    <n v="-1"/>
    <n v="0"/>
    <m/>
    <m/>
    <s v="Banana River B"/>
    <n v="-1"/>
    <m/>
    <m/>
    <n v="665"/>
    <x v="9"/>
    <m/>
    <x v="0"/>
    <m/>
    <n v="142.23870246166399"/>
    <n v="1.8845920330999999"/>
  </r>
  <r>
    <n v="820000"/>
    <n v="2400000"/>
    <n v="2400000"/>
    <x v="0"/>
    <x v="1"/>
    <s v="BR3-5, BR-7"/>
    <s v="62-304.520 (10), F.A.C."/>
    <n v="0.59"/>
    <n v="0.64"/>
    <s v="US Air Force"/>
    <n v="0.18833068320645999"/>
    <n v="3761.3409548889399"/>
    <n v="7.49141055327798"/>
    <n v="1.03775432948357"/>
    <n v="1.4108624676789701"/>
    <n v="0.19544098187211001"/>
    <n v="708.37591180669494"/>
    <n v="1800"/>
    <s v="Recreational"/>
    <n v="1800"/>
    <s v="US Air Force                                  Brevard County"/>
    <s v="US Air Force"/>
    <m/>
    <m/>
    <m/>
    <n v="0"/>
    <n v="1"/>
    <n v="1.4108624676789701"/>
    <n v="0.19544098187211001"/>
    <n v="2323.6189781953799"/>
    <m/>
    <n v="-1"/>
    <n v="-1"/>
    <n v="-1"/>
    <n v="-1"/>
    <n v="0"/>
    <m/>
    <m/>
    <s v="Banana River B"/>
    <n v="-1"/>
    <m/>
    <m/>
    <n v="664"/>
    <x v="9"/>
    <m/>
    <x v="0"/>
    <m/>
    <n v="131.763604567306"/>
    <n v="1.8845247187"/>
  </r>
  <r>
    <n v="820000"/>
    <n v="2400000"/>
    <n v="2400000"/>
    <x v="0"/>
    <x v="1"/>
    <s v="BR3-5, BR-7"/>
    <s v="62-304.520 (10), F.A.C."/>
    <n v="0.59"/>
    <n v="0.64"/>
    <s v="US Air Force"/>
    <n v="0.28036379864025002"/>
    <n v="2555.1343841472199"/>
    <n v="5.1455305519004897"/>
    <n v="0.70613079998423001"/>
    <n v="1.44262049155033"/>
    <n v="0.19797351342045999"/>
    <n v="716.36718197585401"/>
    <n v="1800"/>
    <s v="Recreational"/>
    <n v="1800"/>
    <s v="US Air Force                                  Brevard County"/>
    <s v="US Air Force"/>
    <m/>
    <m/>
    <m/>
    <n v="0"/>
    <n v="1"/>
    <n v="1.44262049155033"/>
    <n v="0.19797351342045999"/>
    <n v="948.78089606576305"/>
    <m/>
    <n v="-1"/>
    <n v="-1"/>
    <n v="-1"/>
    <n v="-1"/>
    <n v="0"/>
    <m/>
    <m/>
    <s v="Banana River B"/>
    <n v="-1"/>
    <m/>
    <m/>
    <n v="664"/>
    <x v="9"/>
    <m/>
    <x v="0"/>
    <m/>
    <n v="143.01135206775999"/>
    <n v="0.76948977780000005"/>
  </r>
  <r>
    <n v="820000"/>
    <n v="2400000"/>
    <n v="2400000"/>
    <x v="0"/>
    <x v="1"/>
    <s v="BR3-5, BR-7"/>
    <s v="62-304.520 (10), F.A.C."/>
    <n v="0.59"/>
    <n v="0.64"/>
    <s v="Natural Lands"/>
    <n v="0.21869913936961"/>
    <n v="3473.7857091905898"/>
    <n v="6.8759029110248502"/>
    <n v="0.93952337927874996"/>
    <n v="1.50375404903015"/>
    <n v="0.20547295446589001"/>
    <n v="759.71394495444395"/>
    <n v="3100"/>
    <s v="Herbaceous Dry Prairie"/>
    <n v="3100"/>
    <s v="US Air Force                                  Brevard County"/>
    <s v="US Air Force"/>
    <m/>
    <m/>
    <s v="Natural Lands"/>
    <n v="0"/>
    <n v="1"/>
    <n v="1.50375404903015"/>
    <n v="0.20547295446589001"/>
    <n v="1405.4110470779899"/>
    <m/>
    <n v="-1"/>
    <n v="-1"/>
    <n v="-1"/>
    <n v="-1"/>
    <n v="0"/>
    <m/>
    <m/>
    <s v="Banana River B"/>
    <n v="-1"/>
    <m/>
    <m/>
    <n v="672"/>
    <x v="9"/>
    <m/>
    <x v="0"/>
    <m/>
    <n v="140.81376394023499"/>
    <n v="1.1398305329"/>
  </r>
  <r>
    <n v="820000"/>
    <n v="2400000"/>
    <n v="2400000"/>
    <x v="0"/>
    <x v="1"/>
    <s v="BR3-5, BR-7"/>
    <s v="62-304.520 (10), F.A.C."/>
    <n v="0.59"/>
    <n v="0.64"/>
    <s v="US Air Force"/>
    <n v="0.21318724660936"/>
    <n v="3473.7857091905898"/>
    <n v="6.8759029110248502"/>
    <n v="0.93952337927874996"/>
    <n v="1.4658548095547299"/>
    <n v="0.20029440235356"/>
    <n v="740.56681065331702"/>
    <n v="8110"/>
    <s v="Airports"/>
    <n v="8110"/>
    <s v="US Air Force                                  Brevard County"/>
    <s v="US Air Force"/>
    <m/>
    <m/>
    <m/>
    <n v="0"/>
    <n v="1"/>
    <n v="1.4658548095547299"/>
    <n v="0.20029440235356"/>
    <n v="740.56681065331702"/>
    <m/>
    <n v="-1"/>
    <n v="-1"/>
    <n v="-1"/>
    <n v="-1"/>
    <n v="0"/>
    <m/>
    <m/>
    <s v="Banana River B"/>
    <n v="-1"/>
    <m/>
    <m/>
    <n v="672"/>
    <x v="9"/>
    <m/>
    <x v="0"/>
    <m/>
    <n v="137.695087459468"/>
    <n v="0.60062190650000002"/>
  </r>
  <r>
    <n v="820000"/>
    <n v="2400000"/>
    <n v="2400000"/>
    <x v="0"/>
    <x v="1"/>
    <s v="BR3-5, BR-7"/>
    <s v="62-304.520 (10), F.A.C."/>
    <n v="0.59"/>
    <n v="0.64"/>
    <s v="US Air Force"/>
    <n v="2.11621657663E-3"/>
    <n v="3556.4449997863899"/>
    <n v="7.1072821928745"/>
    <n v="1.00300679091862"/>
    <n v="1.504054839137E-2"/>
    <n v="2.1225795974099998E-3"/>
    <n v="7.5262078624350703"/>
    <n v="1550"/>
    <s v="Other Light Industrial"/>
    <n v="1550"/>
    <s v="US Air Force                                  Brevard County"/>
    <s v="US Air Force"/>
    <m/>
    <m/>
    <m/>
    <n v="0"/>
    <n v="1"/>
    <n v="1.504054839137E-2"/>
    <n v="2.1225795974099998E-3"/>
    <n v="2011.1731601588201"/>
    <m/>
    <n v="-1"/>
    <n v="-1"/>
    <n v="-1"/>
    <n v="-1"/>
    <n v="0"/>
    <m/>
    <m/>
    <s v="Banana River B"/>
    <n v="-1"/>
    <m/>
    <m/>
    <n v="674"/>
    <x v="9"/>
    <m/>
    <x v="0"/>
    <m/>
    <n v="19.2623992423723"/>
    <n v="1.6311217844000001"/>
  </r>
  <r>
    <n v="820000"/>
    <n v="2400000"/>
    <n v="2400000"/>
    <x v="0"/>
    <x v="1"/>
    <s v="BR3-5, BR-7"/>
    <s v="62-304.520 (10), F.A.C."/>
    <n v="0.59"/>
    <n v="0.64"/>
    <s v="US Air Force"/>
    <n v="0.58462606361433"/>
    <n v="3770.6651494392099"/>
    <n v="7.5343962068641899"/>
    <n v="1.0292875494021201"/>
    <n v="4.4048043961297596"/>
    <n v="0.6017483283342"/>
    <n v="2204.42912352439"/>
    <n v="8110"/>
    <s v="Airports"/>
    <n v="8110"/>
    <s v="US Air Force                                  Brevard County"/>
    <s v="US Air Force"/>
    <m/>
    <m/>
    <m/>
    <n v="0"/>
    <n v="1"/>
    <n v="4.4048043961297596"/>
    <n v="0.6017483283342"/>
    <n v="2204.42912352439"/>
    <m/>
    <n v="-1"/>
    <n v="-1"/>
    <n v="-1"/>
    <n v="-1"/>
    <n v="0"/>
    <m/>
    <m/>
    <s v="Banana River B"/>
    <n v="-1"/>
    <m/>
    <m/>
    <n v="666"/>
    <x v="9"/>
    <m/>
    <x v="0"/>
    <m/>
    <n v="190.97134336057499"/>
    <n v="1.7878581699"/>
  </r>
  <r>
    <n v="820000"/>
    <n v="2400000"/>
    <n v="2400000"/>
    <x v="0"/>
    <x v="1"/>
    <s v="BR3-5, BR-7"/>
    <s v="62-304.520 (10), F.A.C."/>
    <n v="0.59"/>
    <n v="0.64"/>
    <s v="Natural Lands"/>
    <n v="3.3137390168649999E-2"/>
    <n v="3770.6651494392099"/>
    <n v="7.5343962068641899"/>
    <n v="1.0292875494021201"/>
    <n v="0.24967022679205"/>
    <n v="3.4107903120269997E-2"/>
    <n v="124.95000225229801"/>
    <n v="3100"/>
    <s v="Herbaceous Dry Prairie"/>
    <n v="3100"/>
    <s v="US Air Force                                  Brevard County"/>
    <s v="US Air Force"/>
    <m/>
    <m/>
    <s v="Natural Lands"/>
    <n v="0"/>
    <n v="1"/>
    <n v="0.24967022679205"/>
    <n v="3.4107903120269997E-2"/>
    <n v="124.95000225229801"/>
    <m/>
    <n v="-1"/>
    <n v="-1"/>
    <n v="-1"/>
    <n v="-1"/>
    <n v="0"/>
    <m/>
    <m/>
    <s v="Banana River B"/>
    <n v="-1"/>
    <m/>
    <m/>
    <n v="666"/>
    <x v="9"/>
    <m/>
    <x v="0"/>
    <m/>
    <n v="59.4118329246663"/>
    <n v="0.1013382013"/>
  </r>
  <r>
    <n v="820000"/>
    <n v="2400000"/>
    <n v="2400000"/>
    <x v="0"/>
    <x v="1"/>
    <s v="BR3-5, BR-7"/>
    <s v="62-304.520 (10), F.A.C."/>
    <n v="0.59"/>
    <n v="0.64"/>
    <s v="US Air Force"/>
    <n v="0.26167539904538001"/>
    <n v="3799.49799897713"/>
    <n v="7.6875979328909798"/>
    <n v="1.0458245752144"/>
    <n v="2.0116552567896799"/>
    <n v="0.27366656305068998"/>
    <n v="994.23515505446403"/>
    <n v="8110"/>
    <s v="Airports"/>
    <n v="8110"/>
    <s v="US Air Force                                  Brevard County"/>
    <s v="US Air Force"/>
    <m/>
    <m/>
    <m/>
    <n v="0"/>
    <n v="1"/>
    <n v="2.0116552567896799"/>
    <n v="0.27366656305068998"/>
    <n v="1169.5162386484201"/>
    <m/>
    <n v="-1"/>
    <n v="-1"/>
    <n v="-1"/>
    <n v="-1"/>
    <n v="0"/>
    <m/>
    <m/>
    <s v="Banana River B"/>
    <n v="-1"/>
    <m/>
    <m/>
    <n v="672"/>
    <x v="9"/>
    <m/>
    <x v="0"/>
    <m/>
    <n v="188.49099098429099"/>
    <n v="0.94851276449999999"/>
  </r>
  <r>
    <n v="820000"/>
    <n v="2400000"/>
    <n v="2400000"/>
    <x v="0"/>
    <x v="1"/>
    <s v="BR3-5, BR-7"/>
    <s v="62-304.520 (10), F.A.C."/>
    <n v="0.59"/>
    <n v="0.64"/>
    <s v="US Air Force"/>
    <n v="3.8586750909999999E-5"/>
    <n v="3799.49799897713"/>
    <n v="7.6875979328909798"/>
    <n v="1.0458245752144"/>
    <n v="2.9663942654999998E-4"/>
    <n v="4.0354972379999999E-5"/>
    <n v="0.14661028288097"/>
    <n v="8110"/>
    <s v="Airports"/>
    <n v="8110"/>
    <s v="US Air Force                                  Brevard County"/>
    <s v="US Air Force"/>
    <m/>
    <m/>
    <m/>
    <n v="0"/>
    <n v="1"/>
    <n v="2.9663942654999998E-4"/>
    <n v="4.0354972379999999E-5"/>
    <n v="369.81172172947998"/>
    <m/>
    <n v="-1"/>
    <n v="-1"/>
    <n v="-1"/>
    <n v="-1"/>
    <n v="0"/>
    <m/>
    <m/>
    <s v="Banana River B"/>
    <n v="-1"/>
    <m/>
    <m/>
    <n v="672"/>
    <x v="9"/>
    <m/>
    <x v="0"/>
    <m/>
    <n v="7.3339130543527604"/>
    <n v="0.29992840370000001"/>
  </r>
  <r>
    <n v="820000"/>
    <n v="2400000"/>
    <n v="2400000"/>
    <x v="0"/>
    <x v="1"/>
    <s v="BR3-5, BR-7"/>
    <s v="62-304.520 (10), F.A.C."/>
    <n v="0.59"/>
    <n v="0.64"/>
    <s v="US Air Force"/>
    <n v="0.17674596311726001"/>
    <n v="3799.49799897713"/>
    <n v="7.6875979328909798"/>
    <n v="1.0458245752144"/>
    <n v="1.3587519007071001"/>
    <n v="0.18484527179797"/>
    <n v="671.54593319133005"/>
    <n v="8110"/>
    <s v="Airports"/>
    <n v="8110"/>
    <s v="US Air Force                                  Brevard County"/>
    <s v="US Air Force"/>
    <m/>
    <m/>
    <m/>
    <n v="0"/>
    <n v="1"/>
    <n v="1.3587519007071001"/>
    <n v="0.18484527179797"/>
    <n v="807.863045412215"/>
    <m/>
    <n v="-1"/>
    <n v="-1"/>
    <n v="-1"/>
    <n v="-1"/>
    <n v="0"/>
    <m/>
    <m/>
    <s v="Banana River B"/>
    <n v="-1"/>
    <m/>
    <m/>
    <n v="672"/>
    <x v="9"/>
    <m/>
    <x v="0"/>
    <m/>
    <n v="114.823640386774"/>
    <n v="0.65520117229999997"/>
  </r>
  <r>
    <n v="820000"/>
    <n v="2400000"/>
    <n v="2400000"/>
    <x v="0"/>
    <x v="1"/>
    <s v="BR3-5, BR-7"/>
    <s v="62-304.520 (10), F.A.C."/>
    <n v="0.59"/>
    <n v="0.64"/>
    <s v="US Air Force"/>
    <n v="4.5348478230200001E-3"/>
    <n v="3812.3170638076199"/>
    <n v="8.6043083564596401"/>
    <n v="1.1554876405713099"/>
    <n v="3.9019229018879997E-2"/>
    <n v="5.2399606113699999E-3"/>
    <n v="17.288277737470001"/>
    <n v="1860"/>
    <s v="Community Recreational Facilities"/>
    <n v="1860"/>
    <s v="US Air Force                                  Brevard County"/>
    <s v="US Air Force"/>
    <m/>
    <m/>
    <m/>
    <n v="0"/>
    <n v="1"/>
    <n v="3.9019229018879997E-2"/>
    <n v="5.2399606113699999E-3"/>
    <n v="1921.3884394301699"/>
    <m/>
    <n v="-1"/>
    <n v="-1"/>
    <n v="-1"/>
    <n v="-1"/>
    <n v="0"/>
    <m/>
    <m/>
    <s v="Banana River B"/>
    <n v="-1"/>
    <m/>
    <m/>
    <n v="676"/>
    <x v="9"/>
    <m/>
    <x v="0"/>
    <m/>
    <n v="20.695128428994099"/>
    <n v="1.5583036816"/>
  </r>
  <r>
    <n v="820000"/>
    <n v="2400000"/>
    <n v="2400000"/>
    <x v="0"/>
    <x v="1"/>
    <s v="BR3-5, BR-7"/>
    <s v="62-304.520 (10), F.A.C."/>
    <n v="0.59"/>
    <n v="0.64"/>
    <s v="Natural Lands"/>
    <n v="0.23220965040416999"/>
    <n v="2988.5037649907799"/>
    <n v="5.8909055642125097"/>
    <n v="0.80318251601734003"/>
    <n v="1.3679251216298201"/>
    <n v="0.18650673125513001"/>
    <n v="693.95941450008195"/>
    <n v="3100"/>
    <s v="Herbaceous Dry Prairie"/>
    <n v="3100"/>
    <s v="US Air Force                                  Brevard County"/>
    <s v="US Air Force"/>
    <m/>
    <m/>
    <s v="Natural Lands"/>
    <n v="0"/>
    <n v="1"/>
    <n v="1.3679251216298201"/>
    <n v="0.18650673125513001"/>
    <n v="1846.18840729781"/>
    <m/>
    <n v="-1"/>
    <n v="-1"/>
    <n v="-1"/>
    <n v="-1"/>
    <n v="0"/>
    <m/>
    <m/>
    <s v="Banana River B"/>
    <n v="-1"/>
    <m/>
    <m/>
    <n v="659"/>
    <x v="9"/>
    <m/>
    <x v="0"/>
    <m/>
    <n v="140.040358266412"/>
    <n v="1.4973141989000001"/>
  </r>
  <r>
    <n v="820000"/>
    <n v="2400000"/>
    <n v="2400000"/>
    <x v="0"/>
    <x v="1"/>
    <s v="BR3-5, BR-7"/>
    <s v="62-304.520 (10), F.A.C."/>
    <n v="0.59"/>
    <n v="0.64"/>
    <s v="US Air Force"/>
    <n v="0.29621478394520001"/>
    <n v="3826.7901107642301"/>
    <n v="7.8119497028174099"/>
    <n v="1.0818338019342"/>
    <n v="2.3140149934108498"/>
    <n v="0.32045516590454998"/>
    <n v="1133.5518058636601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2.3140149934108498"/>
    <n v="0.32045516590454998"/>
    <n v="1133.5518058636601"/>
    <m/>
    <n v="-1"/>
    <n v="-1"/>
    <n v="-1"/>
    <n v="-1"/>
    <n v="0"/>
    <m/>
    <m/>
    <s v="Banana River B"/>
    <n v="-1"/>
    <m/>
    <m/>
    <n v="652"/>
    <x v="9"/>
    <m/>
    <x v="0"/>
    <m/>
    <n v="147.242797540916"/>
    <n v="0.91934453029999996"/>
  </r>
  <r>
    <n v="820000"/>
    <n v="2400000"/>
    <n v="2400000"/>
    <x v="0"/>
    <x v="1"/>
    <s v="BR3-5, BR-7"/>
    <s v="62-304.520 (10), F.A.C."/>
    <n v="0.59"/>
    <n v="0.64"/>
    <s v="US Air Force"/>
    <n v="7.7825601651200001E-3"/>
    <n v="3204.87466429498"/>
    <n v="6.3380100934426196"/>
    <n v="0.86154611581661"/>
    <n v="4.9325944879359998E-2"/>
    <n v="6.7050344813599999E-3"/>
    <n v="24.942129896547701"/>
    <n v="8110"/>
    <s v="Airports"/>
    <n v="8110"/>
    <s v="US Air Force                                  Brevard County"/>
    <s v="US Air Force"/>
    <m/>
    <m/>
    <m/>
    <n v="0"/>
    <n v="1"/>
    <n v="4.9325944879359998E-2"/>
    <n v="6.7050344813599999E-3"/>
    <n v="32.433044174308499"/>
    <m/>
    <n v="-1"/>
    <n v="-1"/>
    <n v="-1"/>
    <n v="-1"/>
    <n v="0"/>
    <m/>
    <m/>
    <s v="Banana River B"/>
    <n v="-1"/>
    <m/>
    <m/>
    <n v="666"/>
    <x v="9"/>
    <m/>
    <x v="0"/>
    <m/>
    <n v="28.7257786373799"/>
    <n v="2.6304172099999999E-2"/>
  </r>
  <r>
    <n v="820000"/>
    <n v="2400000"/>
    <n v="2400000"/>
    <x v="0"/>
    <x v="1"/>
    <s v="BR3-5, BR-7"/>
    <s v="62-304.520 (10), F.A.C."/>
    <n v="0.59"/>
    <n v="0.64"/>
    <s v="Natural Lands"/>
    <n v="4.0749788129570003E-2"/>
    <n v="3012.9131432479799"/>
    <n v="6.73723968981699"/>
    <n v="0.78079135893277996"/>
    <n v="0.27454108993819998"/>
    <n v="3.1817082449910002E-2"/>
    <n v="122.77557224016699"/>
    <n v="3100"/>
    <s v="Herbaceous Dry Prairie"/>
    <n v="3100"/>
    <s v="US Air Force                                  Brevard County"/>
    <s v="US Air Force"/>
    <m/>
    <m/>
    <s v="Natural Lands"/>
    <n v="0"/>
    <n v="1"/>
    <n v="0.27454108993819998"/>
    <n v="3.1817082449910002E-2"/>
    <n v="1826.96731951374"/>
    <m/>
    <n v="-1"/>
    <n v="-1"/>
    <n v="-1"/>
    <n v="-1"/>
    <n v="0"/>
    <m/>
    <m/>
    <s v="Banana River B"/>
    <n v="-1"/>
    <m/>
    <m/>
    <n v="655"/>
    <x v="9"/>
    <m/>
    <x v="0"/>
    <m/>
    <n v="95.993766272349802"/>
    <n v="1.48172532"/>
  </r>
  <r>
    <n v="820000"/>
    <n v="2400000"/>
    <n v="2400000"/>
    <x v="0"/>
    <x v="1"/>
    <s v="BR3-5, BR-7"/>
    <s v="62-304.520 (10), F.A.C."/>
    <n v="0.59"/>
    <n v="0.64"/>
    <s v="Natural Lands"/>
    <n v="0.18844279828158"/>
    <n v="3174.8470348614901"/>
    <n v="6.2252918437783498"/>
    <n v="0.85426208379427004"/>
    <n v="1.1731114151611199"/>
    <n v="0.16097953753604999"/>
    <n v="598.27705936529196"/>
    <n v="3100"/>
    <s v="Herbaceous Dry Prairie"/>
    <n v="3100"/>
    <s v="US Air Force                                  Brevard County"/>
    <s v="US Air Force"/>
    <m/>
    <m/>
    <s v="Natural Lands"/>
    <n v="0"/>
    <n v="1"/>
    <n v="1.1731114151611199"/>
    <n v="0.16097953753604999"/>
    <n v="598.27705936529196"/>
    <m/>
    <n v="-1"/>
    <n v="-1"/>
    <n v="-1"/>
    <n v="-1"/>
    <n v="0"/>
    <m/>
    <m/>
    <s v="Banana River B"/>
    <n v="-1"/>
    <m/>
    <m/>
    <n v="666"/>
    <x v="9"/>
    <m/>
    <x v="0"/>
    <m/>
    <n v="125.73076993175199"/>
    <n v="0.4852206483"/>
  </r>
  <r>
    <n v="820000"/>
    <n v="2400000"/>
    <n v="2400000"/>
    <x v="0"/>
    <x v="1"/>
    <s v="BR3-5, BR-7"/>
    <s v="62-304.520 (10), F.A.C."/>
    <n v="0.59"/>
    <n v="0.64"/>
    <s v="US Air Force"/>
    <n v="1.7671243233839999E-2"/>
    <n v="3174.8470348614901"/>
    <n v="6.2252918437783498"/>
    <n v="0.85426208379427004"/>
    <n v="0.11000864637306999"/>
    <n v="1.5095873068180001E-2"/>
    <n v="56.103494183288902"/>
    <n v="8110"/>
    <s v="Airports"/>
    <n v="8110"/>
    <s v="US Air Force                                  Brevard County"/>
    <s v="US Air Force"/>
    <m/>
    <m/>
    <m/>
    <n v="0"/>
    <n v="1"/>
    <n v="0.11000864637306999"/>
    <n v="1.5095873068180001E-2"/>
    <n v="56.103494183288298"/>
    <m/>
    <n v="-1"/>
    <n v="-1"/>
    <n v="-1"/>
    <n v="-1"/>
    <n v="0"/>
    <m/>
    <m/>
    <s v="Banana River B"/>
    <n v="-1"/>
    <m/>
    <m/>
    <n v="666"/>
    <x v="9"/>
    <m/>
    <x v="0"/>
    <m/>
    <n v="49.349627786250998"/>
    <n v="4.5501617299999998E-2"/>
  </r>
  <r>
    <n v="820000"/>
    <n v="2400000"/>
    <n v="2400000"/>
    <x v="0"/>
    <x v="1"/>
    <s v="BR3-5, BR-7"/>
    <s v="62-304.520 (10), F.A.C."/>
    <n v="0.59"/>
    <n v="0.64"/>
    <s v="Natural Lands"/>
    <n v="0.41164941196837002"/>
    <n v="3174.8470348614901"/>
    <n v="6.2252918437783498"/>
    <n v="0.85426208379427004"/>
    <n v="2.5626377268228802"/>
    <n v="0.35165648446079001"/>
    <n v="1306.9239149902701"/>
    <n v="3100"/>
    <s v="Herbaceous Dry Prairie"/>
    <n v="3100"/>
    <s v="US Air Force                                  Brevard County"/>
    <s v="US Air Force"/>
    <m/>
    <m/>
    <s v="Natural Lands"/>
    <n v="0"/>
    <n v="1"/>
    <n v="2.5626377268228802"/>
    <n v="0.35165648446079001"/>
    <n v="1306.9239149902701"/>
    <m/>
    <n v="-1"/>
    <n v="-1"/>
    <n v="-1"/>
    <n v="-1"/>
    <n v="0"/>
    <m/>
    <m/>
    <s v="Banana River B"/>
    <n v="-1"/>
    <m/>
    <m/>
    <n v="666"/>
    <x v="9"/>
    <m/>
    <x v="0"/>
    <m/>
    <n v="165.93979862458701"/>
    <n v="1.0599545133999999"/>
  </r>
  <r>
    <n v="820000"/>
    <n v="2400000"/>
    <n v="2400000"/>
    <x v="0"/>
    <x v="1"/>
    <s v="BR3-5, BR-7"/>
    <s v="62-304.520 (10), F.A.C."/>
    <n v="0.59"/>
    <n v="0.64"/>
    <s v="US Air Force"/>
    <n v="4.2133508352970001E-2"/>
    <n v="3767.6455765680898"/>
    <n v="7.5259281824866502"/>
    <n v="1.0280950089677401"/>
    <n v="0.31709375794068001"/>
    <n v="4.3317249647989997E-2"/>
    <n v="158.74412637137701"/>
    <n v="1920"/>
    <s v="Inactive Land with street patterns but withoutstructures"/>
    <n v="1920"/>
    <s v="US Air Force                                  Brevard County"/>
    <s v="US Air Force"/>
    <m/>
    <m/>
    <m/>
    <n v="0"/>
    <n v="1"/>
    <n v="0.31709375794068001"/>
    <n v="4.3317249647989997E-2"/>
    <n v="158.74412637137499"/>
    <m/>
    <n v="-1"/>
    <n v="-1"/>
    <n v="-1"/>
    <n v="-1"/>
    <n v="0"/>
    <m/>
    <m/>
    <s v="Banana River B"/>
    <n v="-1"/>
    <m/>
    <m/>
    <n v="658"/>
    <x v="9"/>
    <m/>
    <x v="0"/>
    <m/>
    <n v="88.007318620532203"/>
    <n v="0.12874625009999999"/>
  </r>
  <r>
    <n v="820000"/>
    <n v="2400000"/>
    <n v="2400000"/>
    <x v="0"/>
    <x v="1"/>
    <s v="BR3-5, BR-7"/>
    <s v="62-304.520 (10), F.A.C."/>
    <n v="0.59"/>
    <n v="0.64"/>
    <s v="Natural Lands"/>
    <n v="0.22208568314499999"/>
    <n v="3571.5495701899299"/>
    <n v="7.0970407730233198"/>
    <n v="0.97081028733007002"/>
    <n v="1.5761511483848401"/>
    <n v="0.21560306586589001"/>
    <n v="793.19002618187994"/>
    <n v="3100"/>
    <s v="Herbaceous Dry Prairie"/>
    <n v="3100"/>
    <s v="US Air Force                                  Brevard County"/>
    <s v="US Air Force"/>
    <m/>
    <m/>
    <s v="Natural Lands"/>
    <n v="0"/>
    <n v="1"/>
    <n v="1.5761511483848401"/>
    <n v="0.21560306586589001"/>
    <n v="793.19002618187994"/>
    <m/>
    <n v="-1"/>
    <n v="-1"/>
    <n v="-1"/>
    <n v="-1"/>
    <n v="0"/>
    <m/>
    <m/>
    <s v="Banana River B"/>
    <n v="-1"/>
    <m/>
    <m/>
    <n v="666"/>
    <x v="9"/>
    <m/>
    <x v="0"/>
    <m/>
    <n v="135.950876037196"/>
    <n v="0.64330091339999995"/>
  </r>
  <r>
    <n v="820000"/>
    <n v="2400000"/>
    <n v="2400000"/>
    <x v="0"/>
    <x v="1"/>
    <s v="BR3-5, BR-7"/>
    <s v="62-304.520 (10), F.A.C."/>
    <n v="0.59"/>
    <n v="0.64"/>
    <s v="US Air Force"/>
    <n v="7.0144094264899997E-3"/>
    <n v="3246.2107880830299"/>
    <n v="7.0054825090357804"/>
    <n v="0.94580313638072999"/>
    <n v="4.9139322548490003E-2"/>
    <n v="6.6342504354299997E-3"/>
    <n v="22.770251552303101"/>
    <n v="1400"/>
    <s v="Commercial and Services"/>
    <n v="1400"/>
    <s v="US Air Force                                  Brevard County"/>
    <s v="US Air Force"/>
    <m/>
    <m/>
    <m/>
    <n v="0"/>
    <n v="1"/>
    <n v="4.9139322548490003E-2"/>
    <n v="6.6342504354299997E-3"/>
    <n v="295.85290132848399"/>
    <m/>
    <n v="-1"/>
    <n v="-1"/>
    <n v="-1"/>
    <n v="-1"/>
    <n v="0"/>
    <m/>
    <m/>
    <s v="Banana River B"/>
    <n v="-1"/>
    <m/>
    <m/>
    <n v="653"/>
    <x v="9"/>
    <m/>
    <x v="0"/>
    <m/>
    <n v="40.558740254314102"/>
    <n v="0.23994558099999999"/>
  </r>
  <r>
    <n v="820000"/>
    <n v="2400000"/>
    <n v="2400000"/>
    <x v="0"/>
    <x v="1"/>
    <s v="BR3-5, BR-7"/>
    <s v="62-304.520 (10), F.A.C."/>
    <n v="0.59"/>
    <n v="0.64"/>
    <s v="Natural Lands"/>
    <n v="3.45655767922E-3"/>
    <n v="3521.0626463500098"/>
    <n v="7.0829200185338799"/>
    <n v="0.96123429821310002"/>
    <n v="2.4482521581370001E-2"/>
    <n v="3.32256179501E-3"/>
    <n v="12.170756129259299"/>
    <n v="3100"/>
    <s v="Herbaceous Dry Prairie"/>
    <n v="3100"/>
    <s v="US Air Force                                  Brevard County"/>
    <s v="US Air Force"/>
    <m/>
    <m/>
    <s v="Natural Lands"/>
    <n v="0"/>
    <n v="1"/>
    <n v="2.4482521581370001E-2"/>
    <n v="3.32256179501E-3"/>
    <n v="1220.22753888751"/>
    <m/>
    <n v="-1"/>
    <n v="-1"/>
    <n v="-1"/>
    <n v="-1"/>
    <n v="0"/>
    <m/>
    <m/>
    <s v="Banana River B"/>
    <n v="-1"/>
    <m/>
    <m/>
    <n v="670"/>
    <x v="9"/>
    <m/>
    <x v="0"/>
    <m/>
    <n v="23.240622095214501"/>
    <n v="0.98964115080000004"/>
  </r>
  <r>
    <n v="820000"/>
    <n v="2400000"/>
    <n v="2400000"/>
    <x v="0"/>
    <x v="1"/>
    <s v="BR3-5, BR-7"/>
    <s v="62-304.520 (10), F.A.C."/>
    <n v="0.59"/>
    <n v="0.64"/>
    <s v="Brevard County"/>
    <n v="1.5827155350000001E-5"/>
    <n v="3205.8837270992399"/>
    <n v="6.29658013553711"/>
    <n v="0.86202175959284999"/>
    <n v="9.9656952010000003E-5"/>
    <n v="1.3643352300000001E-5"/>
    <n v="5.0740019802069998E-2"/>
    <n v="8140"/>
    <s v="Roads and Highways"/>
    <n v="8140"/>
    <s v="Brevard County"/>
    <s v="Brevard County"/>
    <m/>
    <m/>
    <m/>
    <n v="0"/>
    <n v="1"/>
    <n v="9.9656952010000003E-5"/>
    <n v="1.3643352300000001E-5"/>
    <n v="1.1029606593185599"/>
    <m/>
    <n v="-1"/>
    <n v="-1"/>
    <n v="-1"/>
    <n v="-1"/>
    <n v="0"/>
    <m/>
    <m/>
    <s v="Banana River B"/>
    <n v="-1"/>
    <m/>
    <m/>
    <n v="658"/>
    <x v="9"/>
    <m/>
    <x v="0"/>
    <m/>
    <n v="10.3203474648147"/>
    <n v="8.9453419999999996E-4"/>
  </r>
  <r>
    <n v="820000"/>
    <n v="2400000"/>
    <n v="2400000"/>
    <x v="0"/>
    <x v="1"/>
    <s v="BR3-5, BR-7"/>
    <s v="62-304.520 (10), F.A.C."/>
    <n v="0.59"/>
    <n v="0.64"/>
    <s v="US Air Force"/>
    <n v="7.5767430357999996E-4"/>
    <n v="3205.8837270992399"/>
    <n v="6.29658013553711"/>
    <n v="0.86202175959284999"/>
    <n v="4.7707569691300003E-3"/>
    <n v="6.5313173636999996E-4"/>
    <n v="2.4290157202915799"/>
    <n v="8140"/>
    <s v="Roads and Highways"/>
    <n v="8140"/>
    <s v="US Air Force                                  Brevard County"/>
    <s v="US Air Force"/>
    <m/>
    <m/>
    <m/>
    <n v="0"/>
    <n v="1"/>
    <n v="4.7707569691300003E-3"/>
    <n v="6.5313173636999996E-4"/>
    <n v="33.975278154357902"/>
    <m/>
    <n v="-1"/>
    <n v="-1"/>
    <n v="-1"/>
    <n v="-1"/>
    <n v="0"/>
    <m/>
    <m/>
    <s v="Banana River B"/>
    <n v="-1"/>
    <m/>
    <m/>
    <n v="658"/>
    <x v="9"/>
    <m/>
    <x v="0"/>
    <m/>
    <n v="11.5810204309368"/>
    <n v="2.7554970099999999E-2"/>
  </r>
  <r>
    <n v="820000"/>
    <n v="2400000"/>
    <n v="2400000"/>
    <x v="0"/>
    <x v="1"/>
    <s v="BR3-5, BR-7"/>
    <s v="62-304.520 (10), F.A.C."/>
    <n v="0.59"/>
    <n v="0.64"/>
    <s v="US Air Force"/>
    <n v="1.378088073682E-2"/>
    <n v="3205.8837270992399"/>
    <n v="6.29658013553711"/>
    <n v="0.86202175959284999"/>
    <n v="8.6772419897709993E-2"/>
    <n v="1.18794190615E-2"/>
    <n v="44.179901299292297"/>
    <n v="1920"/>
    <s v="Inactive Land with street patterns but withoutstructures"/>
    <n v="1920"/>
    <s v="US Air Force                                  Brevard County"/>
    <s v="US Air Force"/>
    <m/>
    <m/>
    <m/>
    <n v="0"/>
    <n v="1"/>
    <n v="8.6772419897709993E-2"/>
    <n v="1.18794190615E-2"/>
    <n v="505.20453382481702"/>
    <m/>
    <n v="-1"/>
    <n v="-1"/>
    <n v="-1"/>
    <n v="-1"/>
    <n v="0"/>
    <m/>
    <m/>
    <s v="Banana River B"/>
    <n v="-1"/>
    <m/>
    <m/>
    <n v="658"/>
    <x v="9"/>
    <m/>
    <x v="0"/>
    <m/>
    <n v="30.674572437041501"/>
    <n v="0.40973603720000001"/>
  </r>
  <r>
    <n v="820000"/>
    <n v="2400000"/>
    <n v="2400000"/>
    <x v="0"/>
    <x v="1"/>
    <s v="BR3-5, BR-7"/>
    <s v="62-304.520 (10), F.A.C."/>
    <n v="0.59"/>
    <n v="0.64"/>
    <s v="US Air Force"/>
    <n v="2.621556522774E-2"/>
    <n v="3823.9020150879301"/>
    <n v="8.1744568722196291"/>
    <n v="1.09855301533589"/>
    <n v="0.21429800733502999"/>
    <n v="2.8799188229670002E-2"/>
    <n v="100.24575270103099"/>
    <n v="8140"/>
    <s v="Roads and Highways"/>
    <n v="8140"/>
    <s v="US Air Force                                  Brevard County"/>
    <s v="US Air Force"/>
    <m/>
    <m/>
    <m/>
    <n v="0"/>
    <n v="1"/>
    <n v="0.21429800733502999"/>
    <n v="2.8799188229670002E-2"/>
    <n v="640.52273555678698"/>
    <m/>
    <n v="-1"/>
    <n v="-1"/>
    <n v="-1"/>
    <n v="-1"/>
    <n v="0"/>
    <m/>
    <m/>
    <s v="Banana River B"/>
    <n v="-1"/>
    <m/>
    <m/>
    <n v="660"/>
    <x v="9"/>
    <m/>
    <x v="0"/>
    <m/>
    <n v="106.22896835127101"/>
    <n v="0.51948315940000001"/>
  </r>
  <r>
    <n v="820000"/>
    <n v="2400000"/>
    <n v="2400000"/>
    <x v="0"/>
    <x v="1"/>
    <s v="BR3-5, BR-7"/>
    <s v="62-304.520 (10), F.A.C."/>
    <n v="0.59"/>
    <n v="0.64"/>
    <s v="US Air Force"/>
    <n v="2.0656716458900002E-3"/>
    <n v="1420.8001290536799"/>
    <n v="2.9244582847634102"/>
    <n v="0.41936556522530999"/>
    <n v="6.04097055842E-3"/>
    <n v="8.6627155734000005E-4"/>
    <n v="2.9349065410644699"/>
    <n v="1550"/>
    <s v="Other Light Industrial"/>
    <n v="1550"/>
    <s v="US Air Force                                  Brevard County"/>
    <s v="US Air Force"/>
    <m/>
    <m/>
    <m/>
    <n v="0"/>
    <n v="1"/>
    <n v="6.04097055842E-3"/>
    <n v="8.6627155734000005E-4"/>
    <n v="328.31826676239501"/>
    <m/>
    <n v="-1"/>
    <n v="-1"/>
    <n v="-1"/>
    <n v="-1"/>
    <n v="0"/>
    <m/>
    <m/>
    <s v="Banana River B"/>
    <n v="-1"/>
    <m/>
    <m/>
    <n v="674"/>
    <x v="9"/>
    <m/>
    <x v="0"/>
    <m/>
    <n v="17.6867490534549"/>
    <n v="0.26627596660000002"/>
  </r>
  <r>
    <n v="820000"/>
    <n v="2400000"/>
    <n v="2400000"/>
    <x v="0"/>
    <x v="1"/>
    <s v="BR3-5, BR-7"/>
    <s v="62-304.520 (10), F.A.C."/>
    <n v="0.59"/>
    <n v="0.64"/>
    <s v="US Air Force"/>
    <n v="3.9425854314239998E-2"/>
    <n v="3841.4976522904199"/>
    <n v="8.0133905174801399"/>
    <n v="1.1254703003856299"/>
    <n v="0.3159347671053"/>
    <n v="4.437262809801E-2"/>
    <n v="151.45432678770399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0.3159347671053"/>
    <n v="4.437262809801E-2"/>
    <n v="2373.1368566708902"/>
    <m/>
    <n v="-1"/>
    <n v="-1"/>
    <n v="-1"/>
    <n v="-1"/>
    <n v="0"/>
    <m/>
    <m/>
    <s v="Banana River B"/>
    <n v="-1"/>
    <m/>
    <m/>
    <n v="652"/>
    <x v="9"/>
    <m/>
    <x v="0"/>
    <m/>
    <n v="55.571857063402902"/>
    <n v="1.9246852041"/>
  </r>
  <r>
    <n v="820000"/>
    <n v="2400000"/>
    <n v="2400000"/>
    <x v="0"/>
    <x v="1"/>
    <s v="BR3-5, BR-7"/>
    <s v="62-304.520 (10), F.A.C."/>
    <n v="0.59"/>
    <n v="0.64"/>
    <s v="Natural Lands"/>
    <n v="0.21833280293877"/>
    <n v="3575.4821876891901"/>
    <n v="7.1056843017055096"/>
    <n v="0.97196580443321001"/>
    <n v="1.55140397038938"/>
    <n v="0.21221201844254001"/>
    <n v="780.645047895831"/>
    <n v="3100"/>
    <s v="Herbaceous Dry Prairie"/>
    <n v="3100"/>
    <s v="US Air Force                                  Brevard County"/>
    <s v="US Air Force"/>
    <m/>
    <m/>
    <s v="Natural Lands"/>
    <n v="0"/>
    <n v="1"/>
    <n v="1.55140397038938"/>
    <n v="0.21221201844254001"/>
    <n v="780.645047895831"/>
    <m/>
    <n v="-1"/>
    <n v="-1"/>
    <n v="-1"/>
    <n v="-1"/>
    <n v="0"/>
    <m/>
    <m/>
    <s v="Banana River B"/>
    <n v="-1"/>
    <m/>
    <m/>
    <n v="666"/>
    <x v="9"/>
    <m/>
    <x v="0"/>
    <m/>
    <n v="135.34337584790401"/>
    <n v="0.63312655949999996"/>
  </r>
  <r>
    <n v="820000"/>
    <n v="2400000"/>
    <n v="2400000"/>
    <x v="0"/>
    <x v="1"/>
    <s v="BR3-5, BR-7"/>
    <s v="62-304.520 (10), F.A.C."/>
    <n v="0.59"/>
    <n v="0.64"/>
    <s v="US Air Force"/>
    <n v="1.244618578779E-2"/>
    <n v="3818.1512262359201"/>
    <n v="7.8151529889667799"/>
    <n v="1.0744956196236399"/>
    <n v="9.7268846060690001E-2"/>
    <n v="1.337337211E-2"/>
    <n v="47.521419527614299"/>
    <n v="8110"/>
    <s v="Airports"/>
    <n v="8110"/>
    <s v="US Air Force                                  Brevard County"/>
    <s v="US Air Force"/>
    <m/>
    <m/>
    <m/>
    <n v="0"/>
    <n v="1"/>
    <n v="9.7268846060690001E-2"/>
    <n v="1.337337211E-2"/>
    <n v="979.63248790361399"/>
    <m/>
    <n v="-1"/>
    <n v="-1"/>
    <n v="-1"/>
    <n v="-1"/>
    <n v="0"/>
    <m/>
    <m/>
    <s v="Banana River B"/>
    <n v="-1"/>
    <m/>
    <m/>
    <n v="674"/>
    <x v="9"/>
    <m/>
    <x v="0"/>
    <m/>
    <n v="40.405551449016997"/>
    <n v="0.79451134459999995"/>
  </r>
  <r>
    <n v="820000"/>
    <n v="2400000"/>
    <n v="2400000"/>
    <x v="0"/>
    <x v="1"/>
    <s v="BR3-5, BR-7"/>
    <s v="62-304.520 (10), F.A.C."/>
    <n v="0.59"/>
    <n v="0.64"/>
    <s v="US Air Force"/>
    <n v="0.30930214499938002"/>
    <n v="3818.1512262359201"/>
    <n v="7.8151529889667799"/>
    <n v="1.0744956196236399"/>
    <n v="2.4172435829857499"/>
    <n v="0.33234379994203"/>
    <n v="1180.96236420679"/>
    <n v="1550"/>
    <s v="Other Light Industrial"/>
    <n v="1550"/>
    <s v="US Air Force                                  Brevard County"/>
    <s v="US Air Force"/>
    <m/>
    <m/>
    <m/>
    <n v="0"/>
    <n v="1"/>
    <n v="2.4172435829857499"/>
    <n v="0.33234379994203"/>
    <n v="1379.08180050587"/>
    <m/>
    <n v="-1"/>
    <n v="-1"/>
    <n v="-1"/>
    <n v="-1"/>
    <n v="0"/>
    <m/>
    <m/>
    <s v="Banana River B"/>
    <n v="-1"/>
    <m/>
    <m/>
    <n v="674"/>
    <x v="9"/>
    <m/>
    <x v="0"/>
    <m/>
    <n v="148.236312801758"/>
    <n v="1.1184767238"/>
  </r>
  <r>
    <n v="820000"/>
    <n v="2400000"/>
    <n v="2400000"/>
    <x v="0"/>
    <x v="1"/>
    <s v="BR3-5, BR-7"/>
    <s v="62-304.520 (10), F.A.C."/>
    <n v="0.59"/>
    <n v="0.64"/>
    <s v="Natural Lands"/>
    <n v="1.9575064805220001E-2"/>
    <n v="3744.45277752739"/>
    <n v="7.88760664681954"/>
    <n v="1.0585235081316999"/>
    <n v="0.15440041126960999"/>
    <n v="2.0720666269530001E-2"/>
    <n v="73.297905780203493"/>
    <n v="3100"/>
    <s v="Herbaceous Dry Prairie"/>
    <n v="3100"/>
    <s v="US Air Force                                  Brevard County"/>
    <s v="US Air Force"/>
    <m/>
    <m/>
    <s v="Natural Lands"/>
    <n v="0"/>
    <n v="1"/>
    <n v="0.15440041126960999"/>
    <n v="2.0720666269530001E-2"/>
    <n v="119.994050594192"/>
    <m/>
    <n v="-1"/>
    <n v="-1"/>
    <n v="-1"/>
    <n v="-1"/>
    <n v="0"/>
    <m/>
    <m/>
    <s v="Banana River B"/>
    <n v="-1"/>
    <m/>
    <m/>
    <n v="658"/>
    <x v="9"/>
    <m/>
    <x v="0"/>
    <m/>
    <n v="41.735120173960901"/>
    <n v="9.7318775800000007E-2"/>
  </r>
  <r>
    <n v="820000"/>
    <n v="2400000"/>
    <n v="2400000"/>
    <x v="0"/>
    <x v="1"/>
    <s v="BR3-5, BR-7"/>
    <s v="62-304.520 (10), F.A.C."/>
    <n v="0.59"/>
    <n v="0.64"/>
    <s v="US Air Force"/>
    <n v="0.13644759786071001"/>
    <n v="3481.2461230784602"/>
    <n v="7.0429576009364103"/>
    <n v="0.9542991705835"/>
    <n v="0.96099464648265998"/>
    <n v="0.13021182946658999"/>
    <n v="475.00767105599698"/>
    <n v="8110"/>
    <s v="Airports"/>
    <n v="8110"/>
    <s v="US Air Force                                  Brevard County"/>
    <s v="US Air Force"/>
    <m/>
    <m/>
    <m/>
    <n v="0"/>
    <n v="1"/>
    <n v="0.96099464648265998"/>
    <n v="0.13021182946658999"/>
    <n v="958.46112076724501"/>
    <m/>
    <n v="-1"/>
    <n v="-1"/>
    <n v="-1"/>
    <n v="-1"/>
    <n v="0"/>
    <m/>
    <m/>
    <s v="Banana River B"/>
    <n v="-1"/>
    <m/>
    <m/>
    <n v="666"/>
    <x v="9"/>
    <m/>
    <x v="0"/>
    <m/>
    <n v="122.062053306644"/>
    <n v="0.77734073049999997"/>
  </r>
  <r>
    <n v="820000"/>
    <n v="2400000"/>
    <n v="2400000"/>
    <x v="0"/>
    <x v="1"/>
    <s v="BR3-5, BR-7"/>
    <s v="62-304.520 (10), F.A.C."/>
    <n v="0.59"/>
    <n v="0.64"/>
    <s v="US Air Force"/>
    <n v="2.5036147002470002E-2"/>
    <n v="3481.2461230784602"/>
    <n v="7.0429576009364103"/>
    <n v="0.9542991705835"/>
    <n v="0.17632852182923001"/>
    <n v="2.389197431906E-2"/>
    <n v="87.156989689185096"/>
    <n v="8110"/>
    <s v="Airports"/>
    <n v="8110"/>
    <s v="US Air Force                                  Brevard County"/>
    <s v="US Air Force"/>
    <m/>
    <m/>
    <m/>
    <n v="0"/>
    <n v="1"/>
    <n v="0.17632852182923001"/>
    <n v="2.389197431906E-2"/>
    <n v="87.156989689186901"/>
    <m/>
    <n v="-1"/>
    <n v="-1"/>
    <n v="-1"/>
    <n v="-1"/>
    <n v="0"/>
    <m/>
    <m/>
    <s v="Banana River B"/>
    <n v="-1"/>
    <m/>
    <m/>
    <n v="666"/>
    <x v="9"/>
    <m/>
    <x v="0"/>
    <m/>
    <n v="59.1918264643325"/>
    <n v="7.0686934100000001E-2"/>
  </r>
  <r>
    <n v="820000"/>
    <n v="2400000"/>
    <n v="2400000"/>
    <x v="0"/>
    <x v="1"/>
    <s v="BR3-5, BR-7"/>
    <s v="62-304.520 (10), F.A.C."/>
    <n v="0.59"/>
    <n v="0.64"/>
    <s v="Natural Lands"/>
    <n v="5.1266654903900002E-3"/>
    <n v="3481.2461230784602"/>
    <n v="7.0429576009364103"/>
    <n v="0.9542991705835"/>
    <n v="3.610688768301E-2"/>
    <n v="4.8923726253400001E-3"/>
    <n v="17.847184362747299"/>
    <n v="3100"/>
    <s v="Herbaceous Dry Prairie"/>
    <n v="3100"/>
    <s v="US Air Force                                  Brevard County"/>
    <s v="US Air Force"/>
    <m/>
    <m/>
    <s v="Natural Lands"/>
    <n v="0"/>
    <n v="1"/>
    <n v="3.610688768301E-2"/>
    <n v="4.8923726253400001E-3"/>
    <n v="17.8471843627479"/>
    <m/>
    <n v="-1"/>
    <n v="-1"/>
    <n v="-1"/>
    <n v="-1"/>
    <n v="0"/>
    <m/>
    <m/>
    <s v="Banana River B"/>
    <n v="-1"/>
    <m/>
    <m/>
    <n v="666"/>
    <x v="9"/>
    <m/>
    <x v="0"/>
    <m/>
    <n v="22.220116175332901"/>
    <n v="1.4474602099999999E-2"/>
  </r>
  <r>
    <n v="820000"/>
    <n v="2400000"/>
    <n v="2400000"/>
    <x v="0"/>
    <x v="1"/>
    <s v="BR3-5, BR-7"/>
    <s v="62-304.520 (10), F.A.C."/>
    <n v="0.59"/>
    <n v="0.64"/>
    <s v="US Air Force"/>
    <n v="1.9288860743910001E-2"/>
    <n v="3681.4202899573002"/>
    <n v="7.3459370217192799"/>
    <n v="1.0032488631606"/>
    <n v="0.14169475624548"/>
    <n v="1.9351527612989999E-2"/>
    <n v="71.010403312794807"/>
    <n v="8110"/>
    <s v="Airports"/>
    <n v="8110"/>
    <s v="US Air Force                                  Brevard County"/>
    <s v="US Air Force"/>
    <m/>
    <m/>
    <m/>
    <n v="0"/>
    <n v="1"/>
    <n v="0.14169475624548"/>
    <n v="1.9351527612989999E-2"/>
    <n v="71.010403312794494"/>
    <m/>
    <n v="-1"/>
    <n v="-1"/>
    <n v="-1"/>
    <n v="-1"/>
    <n v="0"/>
    <m/>
    <m/>
    <s v="Banana River B"/>
    <n v="-1"/>
    <m/>
    <m/>
    <n v="666"/>
    <x v="9"/>
    <m/>
    <x v="0"/>
    <m/>
    <n v="51.634343158427797"/>
    <n v="5.7591568000000003E-2"/>
  </r>
  <r>
    <n v="820000"/>
    <n v="2400000"/>
    <n v="2400000"/>
    <x v="0"/>
    <x v="1"/>
    <s v="BR3-5, BR-7"/>
    <s v="62-304.520 (10), F.A.C."/>
    <n v="0.59"/>
    <n v="0.64"/>
    <s v="US Air Force"/>
    <n v="0.46901214419137"/>
    <n v="3681.4202899573002"/>
    <n v="7.3459370217192799"/>
    <n v="1.0032488631606"/>
    <n v="3.44533367365137"/>
    <n v="0.47053590046851002"/>
    <n v="1726.6308238625099"/>
    <n v="8110"/>
    <s v="Airports"/>
    <n v="8110"/>
    <s v="US Air Force                                  Brevard County"/>
    <s v="US Air Force"/>
    <m/>
    <m/>
    <m/>
    <n v="0"/>
    <n v="1"/>
    <n v="3.44533367365137"/>
    <n v="0.47053590046851002"/>
    <n v="1745.9987310164699"/>
    <m/>
    <n v="-1"/>
    <n v="-1"/>
    <n v="-1"/>
    <n v="-1"/>
    <n v="0"/>
    <m/>
    <m/>
    <s v="Banana River B"/>
    <n v="-1"/>
    <m/>
    <m/>
    <n v="666"/>
    <x v="9"/>
    <m/>
    <x v="0"/>
    <m/>
    <n v="181.30805987734001"/>
    <n v="1.4160573649999999"/>
  </r>
  <r>
    <n v="820000"/>
    <n v="2400000"/>
    <n v="2400000"/>
    <x v="0"/>
    <x v="1"/>
    <s v="BR3-5, BR-7"/>
    <s v="62-304.520 (10), F.A.C."/>
    <n v="0.59"/>
    <n v="0.64"/>
    <s v="Natural Lands"/>
    <n v="7.1527337652429995E-2"/>
    <n v="3681.4202899573002"/>
    <n v="7.3459370217192799"/>
    <n v="1.0032488631606"/>
    <n v="0.52543531772600005"/>
    <n v="7.1759720184700004E-2"/>
    <n v="263.32219212028599"/>
    <n v="3100"/>
    <s v="Herbaceous Dry Prairie"/>
    <n v="3100"/>
    <s v="US Air Force                                  Brevard County"/>
    <s v="US Air Force"/>
    <m/>
    <m/>
    <s v="Natural Lands"/>
    <n v="0"/>
    <n v="1"/>
    <n v="0.52543531772600005"/>
    <n v="7.1759720184700004E-2"/>
    <n v="263.32219212028502"/>
    <m/>
    <n v="-1"/>
    <n v="-1"/>
    <n v="-1"/>
    <n v="-1"/>
    <n v="0"/>
    <m/>
    <m/>
    <s v="Banana River B"/>
    <n v="-1"/>
    <m/>
    <m/>
    <n v="666"/>
    <x v="9"/>
    <m/>
    <x v="0"/>
    <m/>
    <n v="84.613438188267097"/>
    <n v="0.2135621996"/>
  </r>
  <r>
    <n v="820000"/>
    <n v="2400000"/>
    <n v="2400000"/>
    <x v="0"/>
    <x v="1"/>
    <s v="BR3-5, BR-7"/>
    <s v="62-304.520 (10), F.A.C."/>
    <n v="0.59"/>
    <n v="0.64"/>
    <s v="US Air Force"/>
    <n v="0.30637962655835999"/>
    <n v="3810.0833186876198"/>
    <n v="7.6200709875481998"/>
    <n v="1.0407698361378499"/>
    <n v="2.3346345035132599"/>
    <n v="0.31887067372911998"/>
    <n v="1167.3319043357701"/>
    <n v="8110"/>
    <s v="Airports"/>
    <n v="8110"/>
    <s v="US Air Force                                  Brevard County"/>
    <s v="US Air Force"/>
    <m/>
    <m/>
    <m/>
    <n v="0"/>
    <n v="1"/>
    <n v="2.3346345035132599"/>
    <n v="0.31887067372911998"/>
    <n v="1167.3319043357701"/>
    <m/>
    <n v="-1"/>
    <n v="-1"/>
    <n v="-1"/>
    <n v="-1"/>
    <n v="0"/>
    <m/>
    <m/>
    <s v="Banana River B"/>
    <n v="-1"/>
    <m/>
    <m/>
    <n v="660"/>
    <x v="9"/>
    <m/>
    <x v="0"/>
    <m/>
    <n v="149.61066663543301"/>
    <n v="0.94674120380000004"/>
  </r>
  <r>
    <n v="820000"/>
    <n v="2400000"/>
    <n v="2400000"/>
    <x v="0"/>
    <x v="1"/>
    <s v="BR3-5, BR-7"/>
    <s v="62-304.520 (10), F.A.C."/>
    <n v="0.59"/>
    <n v="0.64"/>
    <s v="US Air Force"/>
    <n v="8.7672589852659993E-2"/>
    <n v="3881.5587021809602"/>
    <n v="10.074704491855099"/>
    <n v="1.34036364117332"/>
    <n v="0.88327543480116999"/>
    <n v="0.117513151766"/>
    <n v="340.30630408533898"/>
    <n v="1400"/>
    <s v="Commercial and Services"/>
    <n v="1400"/>
    <s v="US Air Force                                  Brevard County"/>
    <s v="US Air Force"/>
    <m/>
    <m/>
    <m/>
    <n v="0"/>
    <n v="1"/>
    <n v="0.88327543480116999"/>
    <n v="0.117513151766"/>
    <n v="1498.5652158149401"/>
    <m/>
    <n v="-1"/>
    <n v="-1"/>
    <n v="-1"/>
    <n v="-1"/>
    <n v="0"/>
    <m/>
    <m/>
    <s v="Banana River B"/>
    <n v="-1"/>
    <m/>
    <m/>
    <n v="653"/>
    <x v="9"/>
    <m/>
    <x v="0"/>
    <m/>
    <n v="95.8621841628581"/>
    <n v="1.2153813591"/>
  </r>
  <r>
    <n v="820000"/>
    <n v="2400000"/>
    <n v="2500000"/>
    <x v="0"/>
    <x v="1"/>
    <s v="BR3-5, BR-7"/>
    <s v="62-304.520 (10), F.A.C."/>
    <n v="0.59"/>
    <n v="0.64"/>
    <s v="US Air Force"/>
    <n v="7.2671791590239995E-2"/>
    <n v="3823.01159705901"/>
    <n v="7.6330266041757397"/>
    <n v="1.0594273216602501"/>
    <n v="0.55470571858144002"/>
    <n v="7.6990481524700005E-2"/>
    <n v="277.82510202855798"/>
    <n v="1550"/>
    <s v="Other Light Industrial"/>
    <n v="1550"/>
    <s v="US Air Force                                  Brevard County"/>
    <s v="US Air Force"/>
    <m/>
    <m/>
    <m/>
    <n v="0"/>
    <n v="1"/>
    <n v="0.55470571858144002"/>
    <n v="7.6990481524700005E-2"/>
    <n v="1198.02885327792"/>
    <m/>
    <n v="-1"/>
    <n v="-1"/>
    <n v="-1"/>
    <n v="-1"/>
    <n v="0"/>
    <m/>
    <m/>
    <s v="Banana River B"/>
    <n v="-1"/>
    <m/>
    <m/>
    <n v="670"/>
    <x v="9"/>
    <m/>
    <x v="0"/>
    <m/>
    <n v="68.654121462069895"/>
    <n v="0.9716373506"/>
  </r>
  <r>
    <n v="820000"/>
    <n v="2400000"/>
    <n v="2500000"/>
    <x v="0"/>
    <x v="1"/>
    <s v="BR3-5, BR-7"/>
    <s v="62-304.520 (10), F.A.C."/>
    <n v="0.59"/>
    <n v="0.64"/>
    <s v="US Air Force"/>
    <n v="0.14334919636251001"/>
    <n v="3803.2033256392501"/>
    <n v="7.6064444271477196"/>
    <n v="1.0389024216490701"/>
    <n v="1.09037769580774"/>
    <n v="0.14892582724246001"/>
    <n v="545.18614033362405"/>
    <n v="8110"/>
    <s v="Airports"/>
    <n v="8110"/>
    <s v="US Air Force                                  Brevard County"/>
    <s v="US Air Force"/>
    <m/>
    <m/>
    <m/>
    <n v="0"/>
    <n v="1"/>
    <n v="1.09037769580774"/>
    <n v="0.14892582724246001"/>
    <n v="545.18614033362405"/>
    <m/>
    <n v="-1"/>
    <n v="-1"/>
    <n v="-1"/>
    <n v="-1"/>
    <n v="0"/>
    <m/>
    <m/>
    <s v="Banana River B"/>
    <n v="-1"/>
    <m/>
    <m/>
    <n v="666"/>
    <x v="9"/>
    <m/>
    <x v="0"/>
    <m/>
    <n v="123.638225290717"/>
    <n v="0.44216231979999998"/>
  </r>
  <r>
    <n v="820000"/>
    <n v="2400000"/>
    <n v="2500000"/>
    <x v="0"/>
    <x v="1"/>
    <s v="BR3-5, BR-7"/>
    <s v="62-304.520 (10), F.A.C."/>
    <n v="0.59"/>
    <n v="0.64"/>
    <s v="US Air Force"/>
    <n v="6.2031024797459998E-2"/>
    <n v="3783.7750789311499"/>
    <n v="8.1336062891765302"/>
    <n v="1.09087896201011"/>
    <n v="0.50453593341668002"/>
    <n v="6.7668339943470004E-2"/>
    <n v="234.71144574918901"/>
    <n v="1860"/>
    <s v="Community Recreational Facilities"/>
    <n v="1860"/>
    <s v="US Air Force                                  Brevard County"/>
    <s v="US Air Force"/>
    <m/>
    <m/>
    <m/>
    <n v="0"/>
    <n v="1"/>
    <n v="0.50453593341668002"/>
    <n v="6.7668339943470004E-2"/>
    <n v="1649.1980773202999"/>
    <m/>
    <n v="-1"/>
    <n v="-1"/>
    <n v="-1"/>
    <n v="-1"/>
    <n v="0"/>
    <m/>
    <m/>
    <s v="Banana River B"/>
    <n v="-1"/>
    <m/>
    <m/>
    <n v="678"/>
    <x v="9"/>
    <m/>
    <x v="0"/>
    <m/>
    <n v="67.713836088660898"/>
    <n v="1.33754913"/>
  </r>
  <r>
    <n v="820000"/>
    <n v="2400000"/>
    <n v="2500000"/>
    <x v="0"/>
    <x v="1"/>
    <s v="BR3-5, BR-7"/>
    <s v="62-304.520 (10), F.A.C."/>
    <n v="0.59"/>
    <n v="0.64"/>
    <s v="US Air Force"/>
    <n v="6.4118966460999997E-4"/>
    <n v="3791.6451741077399"/>
    <n v="8.0173526301293396"/>
    <n v="1.07467986058922"/>
    <n v="5.1406436439799998E-3"/>
    <n v="6.8907361936999996E-4"/>
    <n v="2.4311636975100601"/>
    <n v="1550"/>
    <s v="Other Light Industrial"/>
    <n v="1550"/>
    <s v="US Air Force                                  Brevard County"/>
    <s v="US Air Force"/>
    <m/>
    <m/>
    <m/>
    <n v="0"/>
    <n v="1"/>
    <n v="5.1406436439799998E-3"/>
    <n v="6.8907361936999996E-4"/>
    <n v="3.44253057279102"/>
    <m/>
    <n v="-1"/>
    <n v="-1"/>
    <n v="-1"/>
    <n v="-1"/>
    <n v="0"/>
    <m/>
    <m/>
    <s v="Banana River B"/>
    <n v="-1"/>
    <m/>
    <m/>
    <n v="677"/>
    <x v="9"/>
    <m/>
    <x v="0"/>
    <m/>
    <n v="9.2851409249553303"/>
    <n v="2.7919956E-3"/>
  </r>
  <r>
    <n v="820000"/>
    <n v="2400000"/>
    <n v="2500000"/>
    <x v="0"/>
    <x v="1"/>
    <s v="BR3-5, BR-7"/>
    <s v="62-304.520 (10), F.A.C."/>
    <n v="0.59"/>
    <n v="0.64"/>
    <s v="US Air Force"/>
    <n v="8.7070843215600005E-2"/>
    <n v="3791.6451741077399"/>
    <n v="8.0173526301293396"/>
    <n v="1.07467986058922"/>
    <n v="0.69807765386217002"/>
    <n v="9.3573281648320003E-2"/>
    <n v="330.14174248392101"/>
    <n v="1860"/>
    <s v="Community Recreational Facilities"/>
    <n v="1860"/>
    <s v="US Air Force                                  Brevard County"/>
    <s v="US Air Force"/>
    <m/>
    <m/>
    <m/>
    <n v="0"/>
    <n v="1"/>
    <n v="0.69807765386217002"/>
    <n v="9.3573281648320003E-2"/>
    <n v="2336.7171678996901"/>
    <m/>
    <n v="-1"/>
    <n v="-1"/>
    <n v="-1"/>
    <n v="-1"/>
    <n v="0"/>
    <m/>
    <m/>
    <s v="Banana River B"/>
    <n v="-1"/>
    <m/>
    <m/>
    <n v="677"/>
    <x v="9"/>
    <m/>
    <x v="0"/>
    <m/>
    <n v="97.109810079750801"/>
    <n v="1.8951477435999999"/>
  </r>
  <r>
    <n v="820000"/>
    <n v="2400000"/>
    <n v="2500000"/>
    <x v="0"/>
    <x v="1"/>
    <s v="BR3-5, BR-7"/>
    <s v="62-304.520 (10), F.A.C."/>
    <n v="0.59"/>
    <n v="0.64"/>
    <s v="Natural Lands"/>
    <n v="0.14500716760978999"/>
    <n v="3653.4123568990999"/>
    <n v="7.2868800763970496"/>
    <n v="0.99530802771589999"/>
    <n v="1.05664984059059"/>
    <n v="0.14432679799837"/>
    <n v="529.770977984571"/>
    <n v="3100"/>
    <s v="Herbaceous Dry Prairie"/>
    <n v="3100"/>
    <s v="US Air Force                                  Brevard County"/>
    <s v="US Air Force"/>
    <m/>
    <m/>
    <s v="Natural Lands"/>
    <n v="0"/>
    <n v="1"/>
    <n v="1.05664984059059"/>
    <n v="0.14432679799837"/>
    <n v="659.70696603212605"/>
    <m/>
    <n v="-1"/>
    <n v="-1"/>
    <n v="-1"/>
    <n v="-1"/>
    <n v="0"/>
    <m/>
    <m/>
    <s v="Banana River B"/>
    <n v="-1"/>
    <m/>
    <m/>
    <n v="672"/>
    <x v="9"/>
    <m/>
    <x v="0"/>
    <m/>
    <n v="112.13020583300001"/>
    <n v="0.535042146"/>
  </r>
  <r>
    <n v="820000"/>
    <n v="2400000"/>
    <n v="2500000"/>
    <x v="0"/>
    <x v="1"/>
    <s v="BR3-5, BR-7"/>
    <s v="62-304.520 (10), F.A.C."/>
    <n v="0.59"/>
    <n v="0.64"/>
    <s v="US Air Force"/>
    <n v="0.41832395210884998"/>
    <n v="3653.4123568990999"/>
    <n v="7.2868800763970496"/>
    <n v="0.99530802771589999"/>
    <n v="3.0482764721017102"/>
    <n v="0.41636118771979003"/>
    <n v="1528.30989582137"/>
    <n v="8110"/>
    <s v="Airports"/>
    <n v="8110"/>
    <s v="US Air Force                                  Brevard County"/>
    <s v="US Air Force"/>
    <m/>
    <m/>
    <m/>
    <n v="0"/>
    <n v="1"/>
    <n v="3.0482764721017102"/>
    <n v="0.41636118771979003"/>
    <n v="1597.2376699955901"/>
    <m/>
    <n v="-1"/>
    <n v="-1"/>
    <n v="-1"/>
    <n v="-1"/>
    <n v="0"/>
    <m/>
    <m/>
    <s v="Banana River B"/>
    <n v="-1"/>
    <m/>
    <m/>
    <n v="672"/>
    <x v="9"/>
    <m/>
    <x v="0"/>
    <m/>
    <n v="165.07798465911901"/>
    <n v="1.2954076805000001"/>
  </r>
  <r>
    <n v="820000"/>
    <n v="2400000"/>
    <n v="2500000"/>
    <x v="0"/>
    <x v="1"/>
    <s v="BR3-5, BR-7"/>
    <s v="62-304.520 (10), F.A.C."/>
    <n v="0.59"/>
    <n v="0.64"/>
    <s v="US Air Force"/>
    <n v="5.5380354336550003E-2"/>
    <n v="3815.2813062553"/>
    <n v="9.8753206979897108"/>
    <n v="1.30274433685921"/>
    <n v="0.54689875944176003"/>
    <n v="7.2146442985199996E-2"/>
    <n v="211.29163063404499"/>
    <n v="1860"/>
    <s v="Community Recreational Facilities"/>
    <n v="1860"/>
    <s v="US Air Force                                  Brevard County"/>
    <s v="US Air Force"/>
    <m/>
    <m/>
    <m/>
    <n v="0"/>
    <n v="1"/>
    <n v="0.54689875944176003"/>
    <n v="7.2146442985199996E-2"/>
    <n v="1428.98353392372"/>
    <m/>
    <n v="-1"/>
    <n v="-1"/>
    <n v="-1"/>
    <n v="-1"/>
    <n v="0"/>
    <m/>
    <m/>
    <s v="Banana River B"/>
    <n v="-1"/>
    <m/>
    <m/>
    <n v="678"/>
    <x v="9"/>
    <m/>
    <x v="0"/>
    <m/>
    <n v="85.509497798256902"/>
    <n v="1.1589485271"/>
  </r>
  <r>
    <n v="820000"/>
    <n v="2400000"/>
    <n v="2500000"/>
    <x v="0"/>
    <x v="1"/>
    <s v="BR3-5, BR-7"/>
    <s v="62-304.520 (10), F.A.C."/>
    <n v="0.59"/>
    <n v="0.64"/>
    <s v="Natural Lands"/>
    <n v="0.10649113541188"/>
    <n v="3128.42847695928"/>
    <n v="7.2027466699681897"/>
    <n v="0.82588454248718002"/>
    <n v="0.76702867096910998"/>
    <n v="8.7949382648580002E-2"/>
    <n v="333.14990056628"/>
    <n v="3100"/>
    <s v="Herbaceous Dry Prairie"/>
    <n v="3100"/>
    <s v="US Air Force                                  Brevard County"/>
    <s v="US Air Force"/>
    <m/>
    <m/>
    <s v="Natural Lands"/>
    <n v="0"/>
    <n v="1"/>
    <n v="0.76702867096910998"/>
    <n v="8.7949382648580002E-2"/>
    <n v="1932.6287796874601"/>
    <m/>
    <n v="-1"/>
    <n v="-1"/>
    <n v="-1"/>
    <n v="-1"/>
    <n v="0"/>
    <m/>
    <m/>
    <s v="Banana River B"/>
    <n v="-1"/>
    <m/>
    <m/>
    <n v="658"/>
    <x v="9"/>
    <m/>
    <x v="0"/>
    <m/>
    <n v="117.239212876991"/>
    <n v="1.5674199349"/>
  </r>
  <r>
    <n v="820000"/>
    <n v="2400000"/>
    <n v="2500000"/>
    <x v="0"/>
    <x v="1"/>
    <s v="BR3-5, BR-7"/>
    <s v="62-304.520 (10), F.A.C."/>
    <n v="0.59"/>
    <n v="0.64"/>
    <s v="US Air Force"/>
    <n v="0.14822536004213999"/>
    <n v="3467.4820320778099"/>
    <n v="6.9031203032583903"/>
    <n v="0.94328727488469"/>
    <n v="1.0232174923647299"/>
    <n v="0.13981909594295999"/>
    <n v="513.96877264441298"/>
    <n v="8110"/>
    <s v="Airports"/>
    <n v="8110"/>
    <s v="US Air Force                                  Brevard County"/>
    <s v="US Air Force"/>
    <m/>
    <m/>
    <m/>
    <n v="0"/>
    <n v="1"/>
    <n v="1.0232174923647299"/>
    <n v="0.13981909594295999"/>
    <n v="675.78380462655502"/>
    <m/>
    <n v="-1"/>
    <n v="-1"/>
    <n v="-1"/>
    <n v="-1"/>
    <n v="0"/>
    <m/>
    <m/>
    <s v="Banana River B"/>
    <n v="-1"/>
    <m/>
    <m/>
    <n v="666"/>
    <x v="9"/>
    <m/>
    <x v="0"/>
    <m/>
    <n v="124.84600479789501"/>
    <n v="0.5480809445"/>
  </r>
  <r>
    <n v="820000"/>
    <n v="2400000"/>
    <n v="2500000"/>
    <x v="0"/>
    <x v="1"/>
    <s v="BR3-5, BR-7"/>
    <s v="62-304.520 (10), F.A.C."/>
    <n v="0.59"/>
    <n v="0.64"/>
    <s v="US Air Force"/>
    <n v="8.1206668468609994E-2"/>
    <n v="3467.4820320778099"/>
    <n v="6.9031203032583903"/>
    <n v="0.94328727488469"/>
    <n v="0.56057940186565003"/>
    <n v="7.6601217002220001E-2"/>
    <n v="281.58266379981501"/>
    <n v="8110"/>
    <s v="Airports"/>
    <n v="8110"/>
    <s v="US Air Force                                  Brevard County"/>
    <s v="US Air Force"/>
    <m/>
    <m/>
    <m/>
    <n v="0"/>
    <n v="1"/>
    <n v="0.56057940186565003"/>
    <n v="7.6601217002220001E-2"/>
    <n v="281.58266379981399"/>
    <m/>
    <n v="-1"/>
    <n v="-1"/>
    <n v="-1"/>
    <n v="-1"/>
    <n v="0"/>
    <m/>
    <m/>
    <s v="Banana River B"/>
    <n v="-1"/>
    <m/>
    <m/>
    <n v="666"/>
    <x v="9"/>
    <m/>
    <x v="0"/>
    <m/>
    <n v="93.330572997052798"/>
    <n v="0.22837199010000001"/>
  </r>
  <r>
    <n v="820000"/>
    <n v="2400000"/>
    <n v="2500000"/>
    <x v="0"/>
    <x v="1"/>
    <s v="BR3-5, BR-7"/>
    <s v="62-304.520 (10), F.A.C."/>
    <n v="0.59"/>
    <n v="0.64"/>
    <s v="Natural Lands"/>
    <n v="0.34166486320216999"/>
    <n v="3467.4820320778099"/>
    <n v="6.9031203032583903"/>
    <n v="0.94328727488469"/>
    <n v="2.3585536540808998"/>
    <n v="0.32228811773381999"/>
    <n v="1184.71677414584"/>
    <n v="3100"/>
    <s v="Herbaceous Dry Prairie"/>
    <n v="3100"/>
    <s v="US Air Force                                  Brevard County"/>
    <s v="US Air Force"/>
    <m/>
    <m/>
    <s v="Natural Lands"/>
    <n v="0"/>
    <n v="1"/>
    <n v="2.3585536540808998"/>
    <n v="0.32228811773381999"/>
    <n v="1184.71677414584"/>
    <m/>
    <n v="-1"/>
    <n v="-1"/>
    <n v="-1"/>
    <n v="-1"/>
    <n v="0"/>
    <m/>
    <m/>
    <s v="Banana River B"/>
    <n v="-1"/>
    <m/>
    <m/>
    <n v="666"/>
    <x v="9"/>
    <m/>
    <x v="0"/>
    <m/>
    <n v="151.790902312676"/>
    <n v="0.96084085490000004"/>
  </r>
  <r>
    <n v="820000"/>
    <n v="2400000"/>
    <n v="2500000"/>
    <x v="0"/>
    <x v="1"/>
    <s v="BR3-5, BR-7"/>
    <s v="62-304.520 (10), F.A.C."/>
    <n v="0.59"/>
    <n v="0.64"/>
    <s v="US Air Force"/>
    <n v="4.0344598174999998E-3"/>
    <n v="3816.7561520557201"/>
    <n v="8.0362312674833607"/>
    <n v="1.0794890460595199"/>
    <n v="3.2421852132800001E-2"/>
    <n v="4.3551551797599997E-3"/>
    <n v="15.3985493286685"/>
    <n v="8140"/>
    <s v="Roads and Highways"/>
    <n v="8140"/>
    <s v="US Air Force                                  Brevard County"/>
    <s v="US Air Force"/>
    <m/>
    <m/>
    <m/>
    <n v="0"/>
    <n v="1"/>
    <n v="3.2421852132800001E-2"/>
    <n v="4.3551551797599997E-3"/>
    <n v="426.05414990786301"/>
    <m/>
    <n v="-1"/>
    <n v="-1"/>
    <n v="-1"/>
    <n v="-1"/>
    <n v="0"/>
    <m/>
    <m/>
    <s v="Banana River B"/>
    <n v="-1"/>
    <m/>
    <m/>
    <n v="660"/>
    <x v="9"/>
    <m/>
    <x v="0"/>
    <m/>
    <n v="58.843045714457901"/>
    <n v="0.34554270069999998"/>
  </r>
  <r>
    <n v="820000"/>
    <n v="2400000"/>
    <n v="2500000"/>
    <x v="0"/>
    <x v="1"/>
    <s v="BR3-5, BR-7"/>
    <s v="62-304.520 (10), F.A.C."/>
    <n v="0.59"/>
    <n v="0.64"/>
    <s v="Natural Lands"/>
    <n v="2.6432941315000002E-3"/>
    <n v="3754.22484538445"/>
    <n v="7.60254149981919"/>
    <n v="1.02344276596788"/>
    <n v="2.0095753330969999E-2"/>
    <n v="2.70526025721E-3"/>
    <n v="9.9235205021437398"/>
    <n v="3100"/>
    <s v="Herbaceous Dry Prairie"/>
    <n v="3100"/>
    <s v="US Air Force                                  Brevard County"/>
    <s v="US Air Force"/>
    <m/>
    <m/>
    <s v="Natural Lands"/>
    <n v="0"/>
    <n v="1"/>
    <n v="2.0095753330969999E-2"/>
    <n v="2.70526025721E-3"/>
    <n v="194.37753113318601"/>
    <m/>
    <n v="-1"/>
    <n v="-1"/>
    <n v="-1"/>
    <n v="-1"/>
    <n v="0"/>
    <m/>
    <m/>
    <s v="Banana River B"/>
    <n v="-1"/>
    <m/>
    <m/>
    <n v="656"/>
    <x v="9"/>
    <m/>
    <x v="0"/>
    <m/>
    <n v="47.947392178634203"/>
    <n v="0.15764601070000001"/>
  </r>
  <r>
    <n v="820000"/>
    <n v="2400000"/>
    <n v="2500000"/>
    <x v="0"/>
    <x v="1"/>
    <s v="BR3-5, BR-7"/>
    <s v="62-304.520 (10), F.A.C."/>
    <n v="0.59"/>
    <n v="0.64"/>
    <s v="US Air Force"/>
    <n v="0.45502608816338003"/>
    <n v="3690.2784947713999"/>
    <n v="7.3970423069458802"/>
    <n v="1.00147801947412"/>
    <n v="3.3658472249086202"/>
    <n v="0.45569862558292001"/>
    <n v="1679.1729877092801"/>
    <n v="1800"/>
    <s v="Recreational"/>
    <n v="1800"/>
    <s v="US Air Force                                  Brevard County"/>
    <s v="US Air Force"/>
    <m/>
    <m/>
    <m/>
    <n v="0"/>
    <n v="1"/>
    <n v="3.3658472249086202"/>
    <n v="0.45569862558292001"/>
    <n v="2062.15993994565"/>
    <m/>
    <n v="-1"/>
    <n v="-1"/>
    <n v="-1"/>
    <n v="-1"/>
    <n v="0"/>
    <m/>
    <m/>
    <s v="Banana River B"/>
    <n v="-1"/>
    <m/>
    <m/>
    <n v="664"/>
    <x v="9"/>
    <m/>
    <x v="0"/>
    <m/>
    <n v="169.32606951586001"/>
    <n v="1.6724735928000001"/>
  </r>
  <r>
    <n v="820000"/>
    <n v="2400000"/>
    <n v="2500000"/>
    <x v="0"/>
    <x v="1"/>
    <s v="BR3-5, BR-7"/>
    <s v="62-304.520 (10), F.A.C."/>
    <n v="0.59"/>
    <n v="0.64"/>
    <s v="Natural Lands"/>
    <n v="3.9110631444199996E-3"/>
    <n v="3690.2784947713999"/>
    <n v="7.3970423069458802"/>
    <n v="1.00147801947412"/>
    <n v="2.893029954444E-2"/>
    <n v="3.91684377191E-3"/>
    <n v="14.4329122135609"/>
    <n v="6120"/>
    <s v="Mangrove swamp"/>
    <n v="6120"/>
    <s v="US Air Force                                  Brevard County"/>
    <s v="US Air Force"/>
    <m/>
    <m/>
    <s v="Natural Lands"/>
    <n v="0"/>
    <n v="1"/>
    <n v="2.893029954444E-2"/>
    <n v="3.91684377191E-3"/>
    <n v="175.80515671452901"/>
    <m/>
    <n v="-1"/>
    <n v="-1"/>
    <n v="-1"/>
    <n v="-1"/>
    <n v="0"/>
    <m/>
    <m/>
    <s v="Banana River B"/>
    <n v="-1"/>
    <m/>
    <m/>
    <n v="664"/>
    <x v="9"/>
    <m/>
    <x v="0"/>
    <m/>
    <n v="29.419085458787599"/>
    <n v="0.14258325769999999"/>
  </r>
  <r>
    <n v="820000"/>
    <n v="2400000"/>
    <n v="2500000"/>
    <x v="0"/>
    <x v="1"/>
    <s v="BR3-5, BR-7"/>
    <s v="62-304.520 (10), F.A.C."/>
    <n v="0.59"/>
    <n v="0.64"/>
    <s v="US Air Force"/>
    <n v="2.822500705E-5"/>
    <n v="3230.6660672193598"/>
    <n v="6.5811583245061396"/>
    <n v="0.88836453356950995"/>
    <n v="1.8575324014999999E-4"/>
    <n v="2.507409523E-5"/>
    <n v="9.1185572549300001E-2"/>
    <n v="8110"/>
    <s v="Airports"/>
    <n v="8110"/>
    <s v="US Air Force                                  Brevard County"/>
    <s v="US Air Force"/>
    <m/>
    <m/>
    <m/>
    <n v="0"/>
    <n v="1"/>
    <n v="1.8575324014999999E-4"/>
    <n v="2.507409523E-5"/>
    <n v="105.96252702724"/>
    <m/>
    <n v="-1"/>
    <n v="-1"/>
    <n v="-1"/>
    <n v="-1"/>
    <n v="0"/>
    <m/>
    <m/>
    <s v="Banana River B"/>
    <n v="-1"/>
    <m/>
    <m/>
    <n v="659"/>
    <x v="9"/>
    <m/>
    <x v="0"/>
    <m/>
    <n v="2.1864727433177999"/>
    <n v="8.5938789200000004E-2"/>
  </r>
  <r>
    <n v="820000"/>
    <n v="2400000"/>
    <n v="2500000"/>
    <x v="0"/>
    <x v="1"/>
    <s v="BR3-5, BR-7"/>
    <s v="62-304.520 (10), F.A.C."/>
    <n v="0.59"/>
    <n v="0.64"/>
    <s v="Natural Lands"/>
    <n v="4.7908215040310002E-2"/>
    <n v="3230.6660672193598"/>
    <n v="6.5811583245061396"/>
    <n v="0.88836453356950995"/>
    <n v="0.31529154822481997"/>
    <n v="4.2559959108440001E-2"/>
    <n v="154.77544467180701"/>
    <n v="3100"/>
    <s v="Herbaceous Dry Prairie"/>
    <n v="3100"/>
    <s v="US Air Force                                  Brevard County"/>
    <s v="US Air Force"/>
    <m/>
    <m/>
    <s v="Natural Lands"/>
    <n v="0"/>
    <n v="1"/>
    <n v="0.31529154822481997"/>
    <n v="4.2559959108440001E-2"/>
    <n v="1395.86084089632"/>
    <m/>
    <n v="-1"/>
    <n v="-1"/>
    <n v="-1"/>
    <n v="-1"/>
    <n v="0"/>
    <m/>
    <m/>
    <s v="Banana River B"/>
    <n v="-1"/>
    <m/>
    <m/>
    <n v="659"/>
    <x v="9"/>
    <m/>
    <x v="0"/>
    <m/>
    <n v="98.856387751205901"/>
    <n v="1.1320850291"/>
  </r>
  <r>
    <n v="820000"/>
    <n v="2400000"/>
    <n v="2500000"/>
    <x v="0"/>
    <x v="1"/>
    <s v="BR3-5, BR-7"/>
    <s v="62-304.520 (10), F.A.C."/>
    <n v="0.59"/>
    <n v="0.64"/>
    <s v="US Air Force"/>
    <n v="8.2901062552199999E-3"/>
    <n v="3826.9630183551899"/>
    <n v="7.8694150255737298"/>
    <n v="1.13480900362138"/>
    <n v="6.5238286728469999E-2"/>
    <n v="9.4076872193999996E-3"/>
    <n v="31.7259300569849"/>
    <n v="8140"/>
    <s v="Roads and Highways"/>
    <n v="8140"/>
    <s v="US Air Force                                  Brevard County"/>
    <s v="US Air Force"/>
    <m/>
    <m/>
    <m/>
    <n v="0"/>
    <n v="1"/>
    <n v="6.5238286728469999E-2"/>
    <n v="9.4076872193999996E-3"/>
    <n v="126.729249039603"/>
    <m/>
    <n v="-1"/>
    <n v="-1"/>
    <n v="-1"/>
    <n v="-1"/>
    <n v="0"/>
    <m/>
    <m/>
    <s v="Banana River B"/>
    <n v="-1"/>
    <m/>
    <m/>
    <n v="666"/>
    <x v="9"/>
    <m/>
    <x v="0"/>
    <m/>
    <n v="34.930855792051297"/>
    <n v="0.1027812239"/>
  </r>
  <r>
    <n v="820000"/>
    <n v="2400000"/>
    <n v="2500000"/>
    <x v="0"/>
    <x v="1"/>
    <s v="BR3-5, BR-7"/>
    <s v="62-304.520 (10), F.A.C."/>
    <n v="0.59"/>
    <n v="0.64"/>
    <s v="US Air Force"/>
    <n v="0.11096844064606"/>
    <n v="3801.7740555017699"/>
    <n v="8.0384164303651993"/>
    <n v="1.0774677437868601"/>
    <n v="0.89201053654134999"/>
    <n v="0.11956491537446"/>
    <n v="421.87693862770601"/>
    <n v="8110"/>
    <s v="Airports"/>
    <n v="8110"/>
    <s v="US Air Force                                  Brevard County"/>
    <s v="US Air Force"/>
    <m/>
    <m/>
    <m/>
    <n v="0"/>
    <n v="1"/>
    <n v="0.89201053654134999"/>
    <n v="0.11956491537446"/>
    <n v="2348.5970698044198"/>
    <m/>
    <n v="-1"/>
    <n v="-1"/>
    <n v="-1"/>
    <n v="-1"/>
    <n v="0"/>
    <m/>
    <m/>
    <s v="Banana River B"/>
    <n v="-1"/>
    <m/>
    <m/>
    <n v="660"/>
    <x v="9"/>
    <m/>
    <x v="0"/>
    <m/>
    <n v="117.396989017056"/>
    <n v="1.9047827006"/>
  </r>
  <r>
    <n v="820000"/>
    <n v="2400000"/>
    <n v="2500000"/>
    <x v="0"/>
    <x v="1"/>
    <s v="BR3-5, BR-7"/>
    <s v="62-304.520 (10), F.A.C."/>
    <n v="0.59"/>
    <n v="0.64"/>
    <s v="Natural Lands"/>
    <n v="2.112496885E-5"/>
    <n v="3804.0744452441299"/>
    <n v="7.6081663530873902"/>
    <n v="1.0391384952829299"/>
    <n v="1.6072227727000001E-4"/>
    <n v="2.1951768349999999E-5"/>
    <n v="8.0360954189289999E-2"/>
    <n v="3100"/>
    <s v="Herbaceous Dry Prairie"/>
    <n v="3100"/>
    <s v="US Air Force                                  Brevard County"/>
    <s v="US Air Force"/>
    <m/>
    <m/>
    <s v="Natural Lands"/>
    <n v="0"/>
    <n v="1"/>
    <n v="1.6072227727000001E-4"/>
    <n v="2.1951768349999999E-5"/>
    <n v="8.0360954190679998E-2"/>
    <m/>
    <n v="-1"/>
    <n v="-1"/>
    <n v="-1"/>
    <n v="-1"/>
    <n v="0"/>
    <m/>
    <m/>
    <s v="Banana River B"/>
    <n v="-1"/>
    <m/>
    <m/>
    <n v="672"/>
    <x v="9"/>
    <m/>
    <x v="0"/>
    <m/>
    <n v="1.7646922186075"/>
    <n v="6.5175100000000006E-5"/>
  </r>
  <r>
    <n v="820000"/>
    <n v="2400000"/>
    <n v="2500000"/>
    <x v="0"/>
    <x v="1"/>
    <s v="BR3-5, BR-7"/>
    <s v="62-304.520 (10), F.A.C."/>
    <n v="0.59"/>
    <n v="0.64"/>
    <s v="US Air Force"/>
    <n v="6.7369771805299997E-3"/>
    <n v="3804.0744452441299"/>
    <n v="7.6081663530873902"/>
    <n v="1.0391384952829299"/>
    <n v="5.1256043106460002E-2"/>
    <n v="7.0006523301300002E-3"/>
    <n v="25.627962730665999"/>
    <n v="8110"/>
    <s v="Airports"/>
    <n v="8110"/>
    <s v="US Air Force                                  Brevard County"/>
    <s v="US Air Force"/>
    <m/>
    <m/>
    <m/>
    <n v="0"/>
    <n v="1"/>
    <n v="5.1256043106460002E-2"/>
    <n v="7.0006523301300002E-3"/>
    <n v="26.635833328978599"/>
    <m/>
    <n v="-1"/>
    <n v="-1"/>
    <n v="-1"/>
    <n v="-1"/>
    <n v="0"/>
    <m/>
    <m/>
    <s v="Banana River B"/>
    <n v="-1"/>
    <m/>
    <m/>
    <n v="672"/>
    <x v="9"/>
    <m/>
    <x v="0"/>
    <m/>
    <n v="27.664160553524699"/>
    <n v="2.1602460099999998E-2"/>
  </r>
  <r>
    <n v="820000"/>
    <n v="2400000"/>
    <n v="2500000"/>
    <x v="0"/>
    <x v="1"/>
    <s v="BR3-5, BR-7"/>
    <s v="62-304.520 (10), F.A.C."/>
    <n v="0.59"/>
    <n v="0.64"/>
    <s v="US Air Force"/>
    <n v="0.46991091169184002"/>
    <n v="3804.0744452441299"/>
    <n v="7.6081663530873902"/>
    <n v="1.0391384952829299"/>
    <n v="3.5751603872825402"/>
    <n v="0.48830251769249"/>
    <n v="1787.57609070833"/>
    <n v="8110"/>
    <s v="Airports"/>
    <n v="8110"/>
    <s v="US Air Force                                  Brevard County"/>
    <s v="US Air Force"/>
    <m/>
    <m/>
    <m/>
    <n v="0"/>
    <n v="1"/>
    <n v="3.5751603872825402"/>
    <n v="0.48830251769249"/>
    <n v="1787.57609070833"/>
    <m/>
    <n v="-1"/>
    <n v="-1"/>
    <n v="-1"/>
    <n v="-1"/>
    <n v="0"/>
    <m/>
    <m/>
    <s v="Banana River B"/>
    <n v="-1"/>
    <m/>
    <m/>
    <n v="672"/>
    <x v="9"/>
    <m/>
    <x v="0"/>
    <m/>
    <n v="190.25959809365199"/>
    <n v="1.4497778512999999"/>
  </r>
  <r>
    <n v="820000"/>
    <n v="2400000"/>
    <n v="2500000"/>
    <x v="0"/>
    <x v="1"/>
    <s v="BR3-5, BR-7"/>
    <s v="62-304.520 (10), F.A.C."/>
    <n v="0.59"/>
    <n v="0.64"/>
    <s v="US Air Force"/>
    <n v="0.14082949480185"/>
    <n v="3804.0744452441299"/>
    <n v="7.6081663530873902"/>
    <n v="1.0391384952829299"/>
    <n v="1.0714542238737399"/>
    <n v="0.14634134931984999"/>
    <n v="535.72588231236602"/>
    <n v="8110"/>
    <s v="Airports"/>
    <n v="8110"/>
    <s v="US Air Force                                  Brevard County"/>
    <s v="US Air Force"/>
    <m/>
    <m/>
    <m/>
    <n v="0"/>
    <n v="1"/>
    <n v="1.0714542238737399"/>
    <n v="0.14634134931984999"/>
    <n v="535.72588231236602"/>
    <m/>
    <n v="-1"/>
    <n v="-1"/>
    <n v="-1"/>
    <n v="-1"/>
    <n v="0"/>
    <m/>
    <m/>
    <s v="Banana River B"/>
    <n v="-1"/>
    <m/>
    <m/>
    <n v="672"/>
    <x v="9"/>
    <m/>
    <x v="0"/>
    <m/>
    <n v="166.99590386550801"/>
    <n v="0.4344897667"/>
  </r>
  <r>
    <n v="820000"/>
    <n v="2400000"/>
    <n v="2500000"/>
    <x v="0"/>
    <x v="1"/>
    <s v="BR3-5, BR-7"/>
    <s v="62-304.520 (10), F.A.C."/>
    <n v="0.59"/>
    <n v="0.64"/>
    <s v="US Air Force"/>
    <n v="0.14347893749033999"/>
    <n v="3828.12539833747"/>
    <n v="7.7688331911713302"/>
    <n v="1.11695360759385"/>
    <n v="1.1146639318090099"/>
    <n v="0.16025931684357"/>
    <n v="549.255364733276"/>
    <n v="1550"/>
    <s v="Other Light Industrial"/>
    <n v="1550"/>
    <s v="US Air Force                                  Brevard County"/>
    <s v="US Air Force"/>
    <m/>
    <m/>
    <m/>
    <n v="0"/>
    <n v="1"/>
    <n v="1.1146639318090099"/>
    <n v="0.16025931684357"/>
    <n v="2364.8759675032102"/>
    <m/>
    <n v="-1"/>
    <n v="-1"/>
    <n v="-1"/>
    <n v="-1"/>
    <n v="0"/>
    <m/>
    <m/>
    <s v="Banana River B"/>
    <n v="-1"/>
    <m/>
    <m/>
    <n v="673"/>
    <x v="9"/>
    <m/>
    <x v="0"/>
    <m/>
    <n v="129.71112085343"/>
    <n v="1.9179853751"/>
  </r>
  <r>
    <n v="820000"/>
    <n v="2400000"/>
    <n v="2500000"/>
    <x v="0"/>
    <x v="1"/>
    <s v="BR3-5, BR-7"/>
    <s v="62-304.520 (10), F.A.C."/>
    <n v="0.59"/>
    <n v="0.64"/>
    <s v="US Air Force"/>
    <n v="1.048616930601E-2"/>
    <n v="3294.4899456643102"/>
    <n v="6.6045046394732303"/>
    <n v="0.89497208037403997"/>
    <n v="6.9255953831869999E-2"/>
    <n v="9.3848287589499996E-3"/>
    <n v="34.546579347200101"/>
    <n v="8110"/>
    <s v="Airports"/>
    <n v="8110"/>
    <s v="US Air Force                                  Brevard County"/>
    <s v="US Air Force"/>
    <m/>
    <m/>
    <m/>
    <n v="0"/>
    <n v="1"/>
    <n v="6.9255953831869999E-2"/>
    <n v="9.3848287589499996E-3"/>
    <n v="334.97639564732299"/>
    <m/>
    <n v="-1"/>
    <n v="-1"/>
    <n v="-1"/>
    <n v="-1"/>
    <n v="0"/>
    <m/>
    <m/>
    <s v="Banana River B"/>
    <n v="-1"/>
    <m/>
    <m/>
    <n v="666"/>
    <x v="9"/>
    <m/>
    <x v="0"/>
    <m/>
    <n v="38.281261883583099"/>
    <n v="0.27167590889999998"/>
  </r>
  <r>
    <n v="820000"/>
    <n v="2400000"/>
    <n v="2500000"/>
    <x v="0"/>
    <x v="1"/>
    <s v="BR3-5, BR-7"/>
    <s v="62-304.520 (10), F.A.C."/>
    <n v="0.59"/>
    <n v="0.64"/>
    <s v="Natural Lands"/>
    <n v="0.41162451675848"/>
    <n v="3242.4650425977002"/>
    <n v="6.6908751536055799"/>
    <n v="0.86755927465281002"/>
    <n v="2.7541282517942198"/>
    <n v="0.35710866718829998"/>
    <n v="1334.67810626554"/>
    <n v="3100"/>
    <s v="Herbaceous Dry Prairie"/>
    <n v="3100"/>
    <s v="US Air Force                                  Brevard County"/>
    <s v="US Air Force"/>
    <m/>
    <m/>
    <s v="Natural Lands"/>
    <n v="0"/>
    <n v="1"/>
    <n v="2.7541282517942198"/>
    <n v="0.35710866718829998"/>
    <n v="1604.5566856299899"/>
    <m/>
    <n v="-1"/>
    <n v="-1"/>
    <n v="-1"/>
    <n v="-1"/>
    <n v="0"/>
    <m/>
    <m/>
    <s v="Banana River B"/>
    <n v="-1"/>
    <m/>
    <m/>
    <n v="655"/>
    <x v="9"/>
    <m/>
    <x v="0"/>
    <m/>
    <n v="173.19682391038901"/>
    <n v="1.3013436218000001"/>
  </r>
  <r>
    <n v="820000"/>
    <n v="2400000"/>
    <n v="2500000"/>
    <x v="0"/>
    <x v="1"/>
    <s v="BR3-5, BR-7"/>
    <s v="62-304.520 (10), F.A.C."/>
    <n v="0.59"/>
    <n v="0.64"/>
    <s v="Natural Lands"/>
    <n v="0.29841239439591999"/>
    <n v="3140.8891171467999"/>
    <n v="6.1827440072406903"/>
    <n v="0.84426008751270998"/>
    <n v="1.8450074431377299"/>
    <n v="0.25193767420757002"/>
    <n v="937.28024197987202"/>
    <n v="3100"/>
    <s v="Herbaceous Dry Prairie"/>
    <n v="3100"/>
    <s v="US Air Force                                  Brevard County"/>
    <s v="US Air Force"/>
    <m/>
    <m/>
    <s v="Natural Lands"/>
    <n v="0"/>
    <n v="1"/>
    <n v="1.8450074431377299"/>
    <n v="0.25193767420757002"/>
    <n v="1940.3265080183101"/>
    <m/>
    <n v="-1"/>
    <n v="-1"/>
    <n v="-1"/>
    <n v="-1"/>
    <n v="0"/>
    <m/>
    <m/>
    <s v="Banana River B"/>
    <n v="-1"/>
    <m/>
    <m/>
    <n v="666"/>
    <x v="9"/>
    <m/>
    <x v="0"/>
    <m/>
    <n v="178.336495465524"/>
    <n v="1.5736630235"/>
  </r>
  <r>
    <n v="820000"/>
    <n v="2400000"/>
    <n v="2500000"/>
    <x v="0"/>
    <x v="1"/>
    <s v="BR3-5, BR-7"/>
    <s v="62-304.520 (10), F.A.C."/>
    <n v="0.59"/>
    <n v="0.64"/>
    <s v="US Air Force"/>
    <n v="4.7812578083690001E-2"/>
    <n v="3804.5364553846598"/>
    <n v="7.6094802816242799"/>
    <n v="1.03929969638682"/>
    <n v="0.36382887014149001"/>
    <n v="4.9691597885850002E-2"/>
    <n v="181.904696345339"/>
    <n v="8110"/>
    <s v="Airports"/>
    <n v="8110"/>
    <s v="US Air Force                                  Brevard County"/>
    <s v="US Air Force"/>
    <m/>
    <m/>
    <m/>
    <n v="0"/>
    <n v="1"/>
    <n v="0.36382887014149001"/>
    <n v="4.9691597885850002E-2"/>
    <n v="1817.82407372336"/>
    <m/>
    <n v="-1"/>
    <n v="-1"/>
    <n v="-1"/>
    <n v="-1"/>
    <n v="0"/>
    <m/>
    <m/>
    <s v="Banana River B"/>
    <n v="-1"/>
    <m/>
    <m/>
    <n v="672"/>
    <x v="9"/>
    <m/>
    <x v="0"/>
    <m/>
    <n v="179.29982095538799"/>
    <n v="1.4743098733"/>
  </r>
  <r>
    <n v="820000"/>
    <n v="2400000"/>
    <n v="2500000"/>
    <x v="0"/>
    <x v="1"/>
    <s v="BR3-5, BR-7"/>
    <s v="62-304.520 (10), F.A.C."/>
    <n v="0.59"/>
    <n v="0.64"/>
    <s v="US Air Force"/>
    <n v="2.92893995671E-3"/>
    <n v="3804.5364553846598"/>
    <n v="7.6094802816242799"/>
    <n v="1.03929969638682"/>
    <n v="2.228771084664E-2"/>
    <n v="3.0440464077400001E-3"/>
    <n v="11.1432588409359"/>
    <n v="8110"/>
    <s v="Airports"/>
    <n v="8110"/>
    <s v="US Air Force                                  Brevard County"/>
    <s v="US Air Force"/>
    <m/>
    <m/>
    <m/>
    <n v="0"/>
    <n v="1"/>
    <n v="2.228771084664E-2"/>
    <n v="3.0440464077400001E-3"/>
    <n v="11.1432588409342"/>
    <m/>
    <n v="-1"/>
    <n v="-1"/>
    <n v="-1"/>
    <n v="-1"/>
    <n v="0"/>
    <m/>
    <m/>
    <s v="Banana River B"/>
    <n v="-1"/>
    <m/>
    <m/>
    <n v="672"/>
    <x v="9"/>
    <m/>
    <x v="0"/>
    <m/>
    <n v="17.268355796171299"/>
    <n v="9.0375173000000007E-3"/>
  </r>
  <r>
    <n v="820000"/>
    <n v="2400000"/>
    <n v="2500000"/>
    <x v="0"/>
    <x v="1"/>
    <s v="BR3-5, BR-7"/>
    <s v="62-304.520 (10), F.A.C."/>
    <n v="0.59"/>
    <n v="0.64"/>
    <s v="US Air Force"/>
    <n v="0.13700425946957001"/>
    <n v="3804.5364553846598"/>
    <n v="7.6094802816242799"/>
    <n v="1.03929969638682"/>
    <n v="1.04253121093225"/>
    <n v="0.14238848527042"/>
    <n v="521.23769969496902"/>
    <n v="8110"/>
    <s v="Airports"/>
    <n v="8110"/>
    <s v="US Air Force                                  Brevard County"/>
    <s v="US Air Force"/>
    <m/>
    <m/>
    <m/>
    <n v="0"/>
    <n v="1"/>
    <n v="1.04253121093225"/>
    <n v="0.14238848527042"/>
    <n v="521.33624649383103"/>
    <m/>
    <n v="-1"/>
    <n v="-1"/>
    <n v="-1"/>
    <n v="-1"/>
    <n v="0"/>
    <m/>
    <m/>
    <s v="Banana River B"/>
    <n v="-1"/>
    <m/>
    <m/>
    <n v="672"/>
    <x v="9"/>
    <m/>
    <x v="0"/>
    <m/>
    <n v="181.55514877652101"/>
    <n v="0.4228193402"/>
  </r>
  <r>
    <n v="820000"/>
    <n v="2400000"/>
    <n v="2500000"/>
    <x v="0"/>
    <x v="1"/>
    <s v="BR3-5, BR-7"/>
    <s v="62-304.520 (10), F.A.C."/>
    <n v="0.59"/>
    <n v="0.64"/>
    <s v="Natural Lands"/>
    <n v="0.38109440215064"/>
    <n v="3418.8069310027299"/>
    <n v="6.8104547124419597"/>
    <n v="0.92840056139050997"/>
    <n v="2.59542616701208"/>
    <n v="0.35380825689943002"/>
    <n v="1302.8881834389499"/>
    <n v="3100"/>
    <s v="Herbaceous Dry Prairie"/>
    <n v="3100"/>
    <s v="US Air Force                                  Brevard County"/>
    <s v="US Air Force"/>
    <m/>
    <m/>
    <s v="Natural Lands"/>
    <n v="0"/>
    <n v="1"/>
    <n v="2.59542616701208"/>
    <n v="0.35380825689943002"/>
    <n v="1302.8881834389499"/>
    <m/>
    <n v="-1"/>
    <n v="-1"/>
    <n v="-1"/>
    <n v="-1"/>
    <n v="0"/>
    <m/>
    <m/>
    <s v="Banana River B"/>
    <n v="-1"/>
    <m/>
    <m/>
    <n v="658"/>
    <x v="9"/>
    <m/>
    <x v="0"/>
    <m/>
    <n v="199.33126571608099"/>
    <n v="1.056681414"/>
  </r>
  <r>
    <n v="820000"/>
    <n v="2400000"/>
    <n v="2500000"/>
    <x v="0"/>
    <x v="1"/>
    <s v="BR3-5, BR-7"/>
    <s v="62-304.520 (10), F.A.C."/>
    <n v="0.59"/>
    <n v="0.64"/>
    <s v="US Air Force"/>
    <n v="0.23666905165534999"/>
    <n v="3418.8069310027299"/>
    <n v="6.8104547124419597"/>
    <n v="0.92840056139050997"/>
    <n v="1.6118238581353601"/>
    <n v="0.21972368042059001"/>
    <n v="809.12579415316395"/>
    <n v="8330"/>
    <s v="Water supply plants"/>
    <n v="8330"/>
    <s v="US Air Force                                  Brevard County"/>
    <s v="US Air Force"/>
    <m/>
    <m/>
    <m/>
    <n v="0"/>
    <n v="1"/>
    <n v="1.6118238581353601"/>
    <n v="0.21972368042059001"/>
    <n v="809.12579415316395"/>
    <m/>
    <n v="-1"/>
    <n v="-1"/>
    <n v="-1"/>
    <n v="-1"/>
    <n v="0"/>
    <m/>
    <m/>
    <s v="Banana River B"/>
    <n v="-1"/>
    <m/>
    <m/>
    <n v="658"/>
    <x v="9"/>
    <m/>
    <x v="0"/>
    <m/>
    <n v="124.34633815494701"/>
    <n v="0.65622529939999996"/>
  </r>
  <r>
    <n v="820000"/>
    <n v="2400000"/>
    <n v="2500000"/>
    <x v="0"/>
    <x v="1"/>
    <s v="BR3-5, BR-7"/>
    <s v="62-304.520 (10), F.A.C."/>
    <n v="0.59"/>
    <n v="0.64"/>
    <s v="Natural Lands"/>
    <n v="2.515855881716E-2"/>
    <n v="3182.05983330457"/>
    <n v="6.2410116770482196"/>
    <n v="0.85637016945216005"/>
    <n v="0.15701485935562001"/>
    <n v="2.1545039277419999E-2"/>
    <n v="80.056039475928202"/>
    <n v="3100"/>
    <s v="Herbaceous Dry Prairie"/>
    <n v="3100"/>
    <s v="US Air Force                                  Brevard County"/>
    <s v="US Air Force"/>
    <m/>
    <m/>
    <s v="Natural Lands"/>
    <n v="0"/>
    <n v="1"/>
    <n v="0.15701485935562001"/>
    <n v="2.1545039277419999E-2"/>
    <n v="80.056039475926895"/>
    <m/>
    <n v="-1"/>
    <n v="-1"/>
    <n v="-1"/>
    <n v="-1"/>
    <n v="0"/>
    <m/>
    <m/>
    <s v="Banana River B"/>
    <n v="-1"/>
    <m/>
    <m/>
    <n v="666"/>
    <x v="9"/>
    <m/>
    <x v="0"/>
    <m/>
    <n v="58.855288366580197"/>
    <n v="6.4927850300000006E-2"/>
  </r>
  <r>
    <n v="820000"/>
    <n v="2400000"/>
    <n v="2500000"/>
    <x v="0"/>
    <x v="1"/>
    <s v="BR3-5, BR-7"/>
    <s v="62-304.520 (10), F.A.C."/>
    <n v="0.59"/>
    <n v="0.64"/>
    <s v="US Air Force"/>
    <n v="2.4110863449650001E-2"/>
    <n v="3182.05983330457"/>
    <n v="6.2410116770482196"/>
    <n v="0.85637016945216005"/>
    <n v="0.15047618033297999"/>
    <n v="2.0647824218010001E-2"/>
    <n v="76.722210129422606"/>
    <n v="8110"/>
    <s v="Airports"/>
    <n v="8110"/>
    <s v="US Air Force                                  Brevard County"/>
    <s v="US Air Force"/>
    <m/>
    <m/>
    <m/>
    <n v="0"/>
    <n v="1"/>
    <n v="0.15047618033297999"/>
    <n v="2.0647824218010001E-2"/>
    <n v="76.722210129421299"/>
    <m/>
    <n v="-1"/>
    <n v="-1"/>
    <n v="-1"/>
    <n v="-1"/>
    <n v="0"/>
    <m/>
    <m/>
    <s v="Banana River B"/>
    <n v="-1"/>
    <m/>
    <m/>
    <n v="666"/>
    <x v="9"/>
    <m/>
    <x v="0"/>
    <m/>
    <n v="57.950485035961101"/>
    <n v="6.2224014699999997E-2"/>
  </r>
  <r>
    <n v="820000"/>
    <n v="2400000"/>
    <n v="2500000"/>
    <x v="0"/>
    <x v="1"/>
    <s v="BR3-5, BR-7"/>
    <s v="62-304.520 (10), F.A.C."/>
    <n v="0.59"/>
    <n v="0.64"/>
    <s v="Natural Lands"/>
    <n v="0.56849403135507004"/>
    <n v="3182.05983330457"/>
    <n v="6.2410116770482196"/>
    <n v="0.85637016945216005"/>
    <n v="3.5479778880192301"/>
    <n v="0.48684132996408003"/>
    <n v="1808.98202264836"/>
    <n v="3100"/>
    <s v="Herbaceous Dry Prairie"/>
    <n v="3100"/>
    <s v="US Air Force                                  Brevard County"/>
    <s v="US Air Force"/>
    <m/>
    <m/>
    <s v="Natural Lands"/>
    <n v="0"/>
    <n v="1"/>
    <n v="3.5479778880192301"/>
    <n v="0.48684132996408003"/>
    <n v="1808.98202264836"/>
    <m/>
    <n v="-1"/>
    <n v="-1"/>
    <n v="-1"/>
    <n v="-1"/>
    <n v="0"/>
    <m/>
    <m/>
    <s v="Banana River B"/>
    <n v="-1"/>
    <m/>
    <m/>
    <n v="666"/>
    <x v="9"/>
    <m/>
    <x v="0"/>
    <m/>
    <n v="186.345510709076"/>
    <n v="1.4671387044999999"/>
  </r>
  <r>
    <n v="820000"/>
    <n v="2400000"/>
    <n v="2500000"/>
    <x v="0"/>
    <x v="1"/>
    <s v="BR3-5, BR-7"/>
    <s v="62-304.520 (10), F.A.C."/>
    <n v="0.59"/>
    <n v="0.64"/>
    <s v="US Air Force"/>
    <n v="6.4462536570420004E-2"/>
    <n v="3803.8004313862298"/>
    <n v="8.0042475391879009"/>
    <n v="1.0853754884747"/>
    <n v="0.51597409971360997"/>
    <n v="6.9966057118440006E-2"/>
    <n v="245.202624414826"/>
    <n v="1550"/>
    <s v="Other Light Industrial"/>
    <n v="1550"/>
    <s v="US Air Force                                  Brevard County"/>
    <s v="US Air Force"/>
    <m/>
    <m/>
    <m/>
    <n v="0"/>
    <n v="1"/>
    <n v="0.51597409971360997"/>
    <n v="6.9966057118440006E-2"/>
    <n v="611.962220520453"/>
    <m/>
    <n v="-1"/>
    <n v="-1"/>
    <n v="-1"/>
    <n v="-1"/>
    <n v="0"/>
    <m/>
    <m/>
    <s v="Banana River B"/>
    <n v="-1"/>
    <m/>
    <m/>
    <n v="674"/>
    <x v="9"/>
    <m/>
    <x v="0"/>
    <m/>
    <n v="67.448902486004997"/>
    <n v="0.49631972470000002"/>
  </r>
  <r>
    <n v="820000"/>
    <n v="2500000"/>
    <n v="2500000"/>
    <x v="0"/>
    <x v="1"/>
    <s v="BR3-5, BR-7"/>
    <s v="62-304.520 (10), F.A.C."/>
    <n v="0.59"/>
    <n v="0.64"/>
    <s v="US Air Force"/>
    <n v="1.4576363508470001E-2"/>
    <n v="3667.8908418036799"/>
    <n v="7.6903616598134104"/>
    <n v="1.0318918641411099"/>
    <n v="0.11209750706506"/>
    <n v="1.5041230913149999E-2"/>
    <n v="53.464510219529402"/>
    <n v="1860"/>
    <s v="Community Recreational Facilities"/>
    <n v="1860"/>
    <s v="US Air Force                                  Brevard County"/>
    <s v="US Air Force"/>
    <m/>
    <m/>
    <m/>
    <n v="0"/>
    <n v="1"/>
    <n v="0.11209750706506"/>
    <n v="1.5041230913149999E-2"/>
    <n v="1727.49946712618"/>
    <m/>
    <n v="-1"/>
    <n v="-1"/>
    <n v="-1"/>
    <n v="-1"/>
    <n v="0"/>
    <m/>
    <m/>
    <s v="Banana River B"/>
    <n v="-1"/>
    <m/>
    <m/>
    <n v="668"/>
    <x v="9"/>
    <m/>
    <x v="0"/>
    <m/>
    <n v="42.2505317835639"/>
    <n v="1.4010539068000001"/>
  </r>
  <r>
    <n v="820000"/>
    <n v="2500000"/>
    <n v="2500000"/>
    <x v="0"/>
    <x v="1"/>
    <s v="BR3-5, BR-7"/>
    <s v="62-304.520 (10), F.A.C."/>
    <n v="0.59"/>
    <n v="0.64"/>
    <s v="US Air Force"/>
    <n v="0.21673535364703"/>
    <n v="3761.39158815663"/>
    <n v="7.4851099566835799"/>
    <n v="1.0366093120270901"/>
    <n v="1.62228795354879"/>
    <n v="0.22466988583600001"/>
    <n v="815.22653606412598"/>
    <n v="1800"/>
    <s v="Recreational"/>
    <n v="1800"/>
    <s v="US Air Force                                  Brevard County"/>
    <s v="US Air Force"/>
    <m/>
    <m/>
    <m/>
    <n v="0"/>
    <n v="1"/>
    <n v="1.62228795354879"/>
    <n v="0.22466988583600001"/>
    <n v="2323.6502585298899"/>
    <m/>
    <n v="-1"/>
    <n v="-1"/>
    <n v="-1"/>
    <n v="-1"/>
    <n v="0"/>
    <m/>
    <m/>
    <s v="Banana River B"/>
    <n v="-1"/>
    <m/>
    <m/>
    <n v="663"/>
    <x v="9"/>
    <m/>
    <x v="0"/>
    <m/>
    <n v="118.995372520972"/>
    <n v="1.8845500879999999"/>
  </r>
  <r>
    <n v="820000"/>
    <n v="2500000"/>
    <n v="2500000"/>
    <x v="0"/>
    <x v="1"/>
    <s v="BR3-5, BR-7"/>
    <s v="62-304.520 (10), F.A.C."/>
    <n v="0.59"/>
    <n v="0.64"/>
    <s v="US Air Force"/>
    <n v="9.0839955950399991E-3"/>
    <n v="3646.2915978174801"/>
    <n v="7.8495469346714302"/>
    <n v="1.0238905196845001"/>
    <n v="7.1305249777630003E-2"/>
    <n v="9.3010169706100009E-3"/>
    <n v="33.122896812812598"/>
    <n v="8110"/>
    <s v="Airports"/>
    <n v="8110"/>
    <s v="US Air Force                                  Brevard County"/>
    <s v="US Air Force"/>
    <m/>
    <m/>
    <m/>
    <n v="0"/>
    <n v="1"/>
    <n v="7.1305249777630003E-2"/>
    <n v="9.3010169706100009E-3"/>
    <n v="1666.35461049778"/>
    <m/>
    <n v="-1"/>
    <n v="-1"/>
    <n v="-1"/>
    <n v="-1"/>
    <n v="0"/>
    <m/>
    <m/>
    <s v="Banana River B"/>
    <n v="-1"/>
    <m/>
    <m/>
    <n v="669"/>
    <x v="9"/>
    <m/>
    <x v="0"/>
    <m/>
    <n v="42.155669978225198"/>
    <n v="1.3514635933000001"/>
  </r>
  <r>
    <n v="820000"/>
    <n v="2500000"/>
    <n v="2500000"/>
    <x v="0"/>
    <x v="1"/>
    <s v="BR3-5, BR-7"/>
    <s v="62-304.520 (10), F.A.C."/>
    <n v="0.59"/>
    <n v="0.64"/>
    <s v="Natural Lands"/>
    <n v="5.1367523965450003E-2"/>
    <n v="3646.2915978174801"/>
    <n v="7.8495469346714302"/>
    <n v="1.0238905196845001"/>
    <n v="0.40321179028471998"/>
    <n v="5.2594720807890002E-2"/>
    <n v="187.30097103593701"/>
    <n v="3100"/>
    <s v="Herbaceous Dry Prairie"/>
    <n v="3100"/>
    <s v="US Air Force                                  Brevard County"/>
    <s v="US Air Force"/>
    <m/>
    <m/>
    <s v="Natural Lands"/>
    <n v="0"/>
    <n v="1"/>
    <n v="0.40321179028471998"/>
    <n v="5.2594720807890002E-2"/>
    <n v="583.18812697045405"/>
    <m/>
    <n v="-1"/>
    <n v="-1"/>
    <n v="-1"/>
    <n v="-1"/>
    <n v="0"/>
    <m/>
    <m/>
    <s v="Banana River B"/>
    <n v="-1"/>
    <m/>
    <m/>
    <n v="669"/>
    <x v="9"/>
    <m/>
    <x v="0"/>
    <m/>
    <n v="72.099144214920102"/>
    <n v="0.4729830713"/>
  </r>
  <r>
    <n v="820000"/>
    <n v="2500000"/>
    <n v="2500000"/>
    <x v="0"/>
    <x v="1"/>
    <s v="BR3-5, BR-7"/>
    <s v="62-304.520 (10), F.A.C."/>
    <n v="0.59"/>
    <n v="0.64"/>
    <s v="Natural Lands"/>
    <n v="0.10669028879617"/>
    <n v="3139.0129706030202"/>
    <n v="6.5995773820457497"/>
    <n v="0.82056961685748997"/>
    <n v="0.70411081682318"/>
    <n v="8.7546809399889999E-2"/>
    <n v="334.902200368585"/>
    <n v="3100"/>
    <s v="Herbaceous Dry Prairie"/>
    <n v="3100"/>
    <s v="US Air Force                                  Brevard County"/>
    <s v="US Air Force"/>
    <m/>
    <m/>
    <s v="Natural Lands"/>
    <n v="0"/>
    <n v="1"/>
    <n v="0.70411081682318"/>
    <n v="8.7546809399889999E-2"/>
    <n v="973.85920117383296"/>
    <m/>
    <n v="-1"/>
    <n v="-1"/>
    <n v="-1"/>
    <n v="-1"/>
    <n v="0"/>
    <m/>
    <m/>
    <s v="Banana River B"/>
    <n v="-1"/>
    <m/>
    <m/>
    <n v="654"/>
    <x v="9"/>
    <m/>
    <x v="0"/>
    <m/>
    <n v="105.279662271424"/>
    <n v="0.78982903579999997"/>
  </r>
  <r>
    <n v="820000"/>
    <n v="2500000"/>
    <n v="2500000"/>
    <x v="0"/>
    <x v="1"/>
    <s v="BR3-5, BR-7"/>
    <s v="62-304.520 (10), F.A.C."/>
    <n v="0.59"/>
    <n v="0.64"/>
    <s v="Natural Lands"/>
    <n v="4.6444003131349998E-2"/>
    <n v="3139.0129706030202"/>
    <n v="6.5995773820457497"/>
    <n v="0.82056961685748997"/>
    <n v="0.30651079259731001"/>
    <n v="3.8110537854819999E-2"/>
    <n v="145.788328236035"/>
    <n v="3100"/>
    <s v="Herbaceous Dry Prairie"/>
    <n v="3100"/>
    <s v="US Air Force                                  Brevard County"/>
    <s v="US Air Force"/>
    <m/>
    <m/>
    <s v="Natural Lands"/>
    <n v="0"/>
    <n v="1"/>
    <n v="0.30651079259731001"/>
    <n v="3.8110537854819999E-2"/>
    <n v="973.85920117383296"/>
    <m/>
    <n v="-1"/>
    <n v="-1"/>
    <n v="-1"/>
    <n v="-1"/>
    <n v="0"/>
    <m/>
    <m/>
    <s v="Banana River B"/>
    <n v="-1"/>
    <m/>
    <m/>
    <n v="658"/>
    <x v="9"/>
    <m/>
    <x v="0"/>
    <m/>
    <n v="58.468694558244003"/>
    <n v="0.78982903579999997"/>
  </r>
  <r>
    <n v="820000"/>
    <n v="2500000"/>
    <n v="2500000"/>
    <x v="0"/>
    <x v="1"/>
    <s v="BR3-5, BR-7"/>
    <s v="62-304.520 (10), F.A.C."/>
    <n v="0.59"/>
    <n v="0.64"/>
    <s v="US Air Force"/>
    <n v="5.0369187945699997E-3"/>
    <n v="3139.0129706030202"/>
    <n v="6.5995773820457497"/>
    <n v="0.82056961685748997"/>
    <n v="3.3241535351850003E-2"/>
    <n v="4.1331425253999998E-3"/>
    <n v="15.8109534280325"/>
    <n v="1920"/>
    <s v="Inactive Land with street patterns but withoutstructures"/>
    <n v="1920"/>
    <s v="US Air Force                                  Brevard County"/>
    <s v="US Air Force"/>
    <m/>
    <m/>
    <m/>
    <n v="0"/>
    <n v="1"/>
    <n v="3.3241535351850003E-2"/>
    <n v="4.1331425253999998E-3"/>
    <n v="965.30829222082605"/>
    <m/>
    <n v="-1"/>
    <n v="-1"/>
    <n v="-1"/>
    <n v="-1"/>
    <n v="0"/>
    <m/>
    <m/>
    <s v="Banana River B"/>
    <n v="-1"/>
    <m/>
    <m/>
    <n v="658"/>
    <x v="9"/>
    <m/>
    <x v="0"/>
    <m/>
    <n v="19.301221045465599"/>
    <n v="0.78289399209999999"/>
  </r>
  <r>
    <n v="820000"/>
    <n v="2500000"/>
    <n v="2500000"/>
    <x v="0"/>
    <x v="1"/>
    <s v="BR3-5, BR-7"/>
    <s v="62-304.520 (10), F.A.C."/>
    <n v="0.59"/>
    <n v="0.64"/>
    <s v="US Air Force"/>
    <n v="4.99381253851E-2"/>
    <n v="3332.7472737708599"/>
    <n v="6.68387329441292"/>
    <n v="0.92587711001077"/>
    <n v="0.33378010263451002"/>
    <n v="4.6236567210909997E-2"/>
    <n v="166.43115123441899"/>
    <n v="1800"/>
    <s v="Recreational"/>
    <n v="1800"/>
    <s v="US Air Force                                  Brevard County"/>
    <s v="US Air Force"/>
    <m/>
    <m/>
    <m/>
    <n v="0"/>
    <n v="1"/>
    <n v="0.33378010263451002"/>
    <n v="4.6236567210909997E-2"/>
    <n v="1803.3221909526001"/>
    <m/>
    <n v="-1"/>
    <n v="-1"/>
    <n v="-1"/>
    <n v="-1"/>
    <n v="0"/>
    <m/>
    <m/>
    <s v="Banana River B"/>
    <n v="-1"/>
    <m/>
    <m/>
    <n v="667"/>
    <x v="9"/>
    <m/>
    <x v="0"/>
    <m/>
    <n v="70.508593575607406"/>
    <n v="1.4625484112"/>
  </r>
  <r>
    <n v="820000"/>
    <n v="2500000"/>
    <n v="2500000"/>
    <x v="0"/>
    <x v="1"/>
    <s v="BR3-5, BR-7"/>
    <s v="62-304.520 (10), F.A.C."/>
    <n v="0.59"/>
    <n v="0.64"/>
    <s v="US Air Force"/>
    <n v="6.2004392492070001E-2"/>
    <n v="2716.5336781011902"/>
    <n v="5.8682370203143703"/>
    <n v="0.90221305504319005"/>
    <n v="0.36385647144410999"/>
    <n v="5.5941172376370002E-2"/>
    <n v="168.43702039493499"/>
    <n v="1300"/>
    <s v="Residential, High Density"/>
    <n v="1300"/>
    <s v="US Air Force                                  Brevard County"/>
    <s v="US Air Force"/>
    <m/>
    <m/>
    <m/>
    <n v="0"/>
    <n v="1"/>
    <n v="0.36385647144410999"/>
    <n v="5.5941172376370002E-2"/>
    <n v="250.06099069202901"/>
    <m/>
    <n v="-1"/>
    <n v="-1"/>
    <n v="-1"/>
    <n v="-1"/>
    <n v="0"/>
    <m/>
    <m/>
    <s v="Banana River B"/>
    <n v="-1"/>
    <m/>
    <m/>
    <n v="679"/>
    <x v="9"/>
    <m/>
    <x v="0"/>
    <m/>
    <n v="74.073418109828793"/>
    <n v="0.2028069673"/>
  </r>
  <r>
    <n v="820000"/>
    <n v="2500000"/>
    <n v="2500000"/>
    <x v="0"/>
    <x v="1"/>
    <s v="BR3-5, BR-7"/>
    <s v="62-304.520 (10), F.A.C."/>
    <n v="0.59"/>
    <n v="0.64"/>
    <s v="US Air Force"/>
    <n v="6.3424292269419993E-2"/>
    <n v="2716.5336781011902"/>
    <n v="5.8682370203143703"/>
    <n v="0.90221305504319005"/>
    <n v="0.37218877988267002"/>
    <n v="5.7222224492350003E-2"/>
    <n v="172.294225959626"/>
    <n v="8310"/>
    <s v="Electrical power facilities"/>
    <n v="8310"/>
    <s v="US Air Force                                  Brevard County"/>
    <s v="US Air Force"/>
    <m/>
    <m/>
    <m/>
    <n v="0"/>
    <n v="1"/>
    <n v="0.37218877988267002"/>
    <n v="5.7222224492350003E-2"/>
    <n v="957.576251840488"/>
    <m/>
    <n v="-1"/>
    <n v="-1"/>
    <n v="-1"/>
    <n v="-1"/>
    <n v="0"/>
    <m/>
    <m/>
    <s v="Banana River B"/>
    <n v="-1"/>
    <m/>
    <m/>
    <n v="679"/>
    <x v="9"/>
    <m/>
    <x v="0"/>
    <m/>
    <n v="68.003853351213294"/>
    <n v="0.77662307529999997"/>
  </r>
  <r>
    <n v="820000"/>
    <n v="2500000"/>
    <n v="2500000"/>
    <x v="0"/>
    <x v="1"/>
    <s v="BR3-5, BR-7"/>
    <s v="62-304.520 (10), F.A.C."/>
    <n v="0.59"/>
    <n v="0.64"/>
    <s v="US Air Force"/>
    <n v="0.43514122606833"/>
    <n v="3623.8062444266802"/>
    <n v="7.2092311064195602"/>
    <n v="0.98589346915235998"/>
    <n v="3.1370336626573598"/>
    <n v="0.42900289293971999"/>
    <n v="1576.8674922339001"/>
    <n v="8110"/>
    <s v="Airports"/>
    <n v="8110"/>
    <s v="US Air Force                                  Brevard County"/>
    <s v="US Air Force"/>
    <m/>
    <m/>
    <m/>
    <n v="0"/>
    <n v="1"/>
    <n v="3.1370336626573598"/>
    <n v="0.42900289293971999"/>
    <n v="1576.8674922339001"/>
    <m/>
    <n v="-1"/>
    <n v="-1"/>
    <n v="-1"/>
    <n v="-1"/>
    <n v="0"/>
    <m/>
    <m/>
    <s v="Banana River B"/>
    <n v="-1"/>
    <m/>
    <m/>
    <n v="666"/>
    <x v="9"/>
    <m/>
    <x v="0"/>
    <m/>
    <n v="204.57807695771399"/>
    <n v="1.2788868550000001"/>
  </r>
  <r>
    <n v="820000"/>
    <n v="2500000"/>
    <n v="2500000"/>
    <x v="0"/>
    <x v="1"/>
    <s v="BR3-5, BR-7"/>
    <s v="62-304.520 (10), F.A.C."/>
    <n v="0.59"/>
    <n v="0.64"/>
    <s v="Natural Lands"/>
    <n v="0.18262222759957999"/>
    <n v="3623.8062444266802"/>
    <n v="7.2092311064195602"/>
    <n v="0.98589346915235998"/>
    <n v="1.31656584393454"/>
    <n v="0.18004606151248001"/>
    <n v="661.78756874647604"/>
    <n v="3100"/>
    <s v="Herbaceous Dry Prairie"/>
    <n v="3100"/>
    <s v="US Air Force                                  Brevard County"/>
    <s v="US Air Force"/>
    <m/>
    <m/>
    <s v="Natural Lands"/>
    <n v="0"/>
    <n v="1"/>
    <n v="1.31656584393454"/>
    <n v="0.18004606151248001"/>
    <n v="661.78756874647604"/>
    <m/>
    <n v="-1"/>
    <n v="-1"/>
    <n v="-1"/>
    <n v="-1"/>
    <n v="0"/>
    <m/>
    <m/>
    <s v="Banana River B"/>
    <n v="-1"/>
    <m/>
    <m/>
    <n v="666"/>
    <x v="9"/>
    <m/>
    <x v="0"/>
    <m/>
    <n v="114.371548685234"/>
    <n v="0.53672957720000003"/>
  </r>
  <r>
    <n v="820000"/>
    <n v="2500000"/>
    <n v="2500000"/>
    <x v="0"/>
    <x v="1"/>
    <s v="BR3-5, BR-7"/>
    <s v="62-304.520 (10), F.A.C."/>
    <n v="0.59"/>
    <n v="0.64"/>
    <s v="US Air Force"/>
    <n v="5.1545630693799999E-2"/>
    <n v="3813.7988710270702"/>
    <n v="7.8711498003292997"/>
    <n v="1.0781741648432901"/>
    <n v="0.40572338074337"/>
    <n v="5.557516732461E-2"/>
    <n v="196.584668146404"/>
    <n v="8110"/>
    <s v="Airports"/>
    <n v="8110"/>
    <s v="US Air Force                                  Brevard County"/>
    <s v="US Air Force"/>
    <m/>
    <m/>
    <m/>
    <n v="0"/>
    <n v="1"/>
    <n v="0.40572338074337"/>
    <n v="5.557516732461E-2"/>
    <n v="1320.06908430253"/>
    <m/>
    <n v="-1"/>
    <n v="-1"/>
    <n v="-1"/>
    <n v="-1"/>
    <n v="0"/>
    <m/>
    <m/>
    <s v="Banana River B"/>
    <n v="-1"/>
    <m/>
    <m/>
    <n v="674"/>
    <x v="9"/>
    <m/>
    <x v="0"/>
    <m/>
    <n v="80.322078432879707"/>
    <n v="1.0706156401"/>
  </r>
  <r>
    <n v="820000"/>
    <n v="2500000"/>
    <n v="2500000"/>
    <x v="0"/>
    <x v="1"/>
    <s v="BR3-5, BR-7"/>
    <s v="62-304.520 (10), F.A.C."/>
    <n v="0.59"/>
    <n v="0.64"/>
    <s v="US Air Force"/>
    <n v="0.20027214868313001"/>
    <n v="3813.7988710270702"/>
    <n v="7.8711498003292997"/>
    <n v="1.0781741648432901"/>
    <n v="1.57637208311879"/>
    <n v="0.21592825664781001"/>
    <n v="763.79769454591406"/>
    <n v="1550"/>
    <s v="Other Light Industrial"/>
    <n v="1550"/>
    <s v="US Air Force                                  Brevard County"/>
    <s v="US Air Force"/>
    <m/>
    <m/>
    <m/>
    <n v="0"/>
    <n v="1"/>
    <n v="1.57637208311879"/>
    <n v="0.21592825664781001"/>
    <n v="1035.95647864785"/>
    <m/>
    <n v="-1"/>
    <n v="-1"/>
    <n v="-1"/>
    <n v="-1"/>
    <n v="0"/>
    <m/>
    <m/>
    <s v="Banana River B"/>
    <n v="-1"/>
    <m/>
    <m/>
    <n v="673"/>
    <x v="9"/>
    <m/>
    <x v="0"/>
    <m/>
    <n v="133.43708045611399"/>
    <n v="0.84019179129999999"/>
  </r>
  <r>
    <n v="820000"/>
    <n v="2500000"/>
    <n v="2500000"/>
    <x v="0"/>
    <x v="1"/>
    <s v="BR3-5, BR-7"/>
    <s v="62-304.520 (10), F.A.C."/>
    <n v="0.59"/>
    <n v="0.64"/>
    <s v="US Air Force"/>
    <n v="1.363931666485E-2"/>
    <n v="3156.7736424517402"/>
    <n v="6.1778518716775999"/>
    <n v="0.84646001364761003"/>
    <n v="8.4261677986349995E-2"/>
    <n v="1.154513617027E-2"/>
    <n v="43.056235348657601"/>
    <n v="1920"/>
    <s v="Inactive Land with street patterns but withoutstructures"/>
    <n v="1920"/>
    <s v="US Air Force                                  Brevard County"/>
    <s v="US Air Force"/>
    <m/>
    <m/>
    <m/>
    <n v="0"/>
    <n v="1"/>
    <n v="8.4261677986349995E-2"/>
    <n v="1.154513617027E-2"/>
    <n v="1950.1393879541199"/>
    <m/>
    <n v="-1"/>
    <n v="-1"/>
    <n v="-1"/>
    <n v="-1"/>
    <n v="0"/>
    <m/>
    <m/>
    <s v="Banana River B"/>
    <n v="-1"/>
    <m/>
    <m/>
    <n v="658"/>
    <x v="9"/>
    <m/>
    <x v="0"/>
    <m/>
    <n v="64.395784400385097"/>
    <n v="1.5816215635999999"/>
  </r>
  <r>
    <n v="820000"/>
    <n v="2500000"/>
    <n v="2500000"/>
    <x v="0"/>
    <x v="1"/>
    <s v="BR3-5, BR-7"/>
    <s v="62-304.520 (10), F.A.C."/>
    <n v="0.59"/>
    <n v="0.64"/>
    <s v="US Air Force"/>
    <n v="0.45980511206855001"/>
    <n v="3975.96081298731"/>
    <n v="9.6797913626386798"/>
    <n v="1.3030972877989999"/>
    <n v="4.4508175522982896"/>
    <n v="0.59917079445263999"/>
    <n v="1828.1671071958001"/>
    <n v="1400"/>
    <s v="Commercial and Services"/>
    <n v="1400"/>
    <s v="US Air Force                                  Brevard County"/>
    <s v="US Air Force"/>
    <m/>
    <m/>
    <m/>
    <n v="0"/>
    <n v="1"/>
    <n v="4.4508175522982896"/>
    <n v="0.59917079445263999"/>
    <n v="2456.2032821983198"/>
    <m/>
    <n v="-1"/>
    <n v="-1"/>
    <n v="-1"/>
    <n v="-1"/>
    <n v="0"/>
    <m/>
    <m/>
    <s v="Banana River B"/>
    <n v="-1"/>
    <m/>
    <m/>
    <n v="653"/>
    <x v="9"/>
    <m/>
    <x v="0"/>
    <m/>
    <n v="191.991805969137"/>
    <n v="1.9920545678999999"/>
  </r>
  <r>
    <n v="820000"/>
    <n v="2500000"/>
    <n v="2500000"/>
    <x v="0"/>
    <x v="1"/>
    <s v="BR3-5, BR-7"/>
    <s v="62-304.520 (10), F.A.C."/>
    <n v="0.59"/>
    <n v="0.64"/>
    <s v="US Air Force"/>
    <n v="5.3999129671100004E-3"/>
    <n v="3801.07681657593"/>
    <n v="7.6024717510111701"/>
    <n v="1.03834665085186"/>
    <n v="4.1052685790400001E-2"/>
    <n v="5.6069815442899998E-3"/>
    <n v="20.5254839908247"/>
    <n v="8110"/>
    <s v="Airports"/>
    <n v="8110"/>
    <s v="US Air Force                                  Brevard County"/>
    <s v="US Air Force"/>
    <m/>
    <m/>
    <m/>
    <n v="0"/>
    <n v="1"/>
    <n v="4.1052685790400001E-2"/>
    <n v="5.6069815442899998E-3"/>
    <n v="20.727325680478401"/>
    <m/>
    <n v="-1"/>
    <n v="-1"/>
    <n v="-1"/>
    <n v="-1"/>
    <n v="0"/>
    <m/>
    <m/>
    <s v="Banana River B"/>
    <n v="-1"/>
    <m/>
    <m/>
    <n v="672"/>
    <x v="9"/>
    <m/>
    <x v="0"/>
    <m/>
    <n v="25.1704102589683"/>
    <n v="1.6810483099999999E-2"/>
  </r>
  <r>
    <n v="820000"/>
    <n v="2500000"/>
    <n v="2500000"/>
    <x v="0"/>
    <x v="1"/>
    <s v="BR3-5, BR-7"/>
    <s v="62-304.520 (10), F.A.C."/>
    <n v="0.59"/>
    <n v="0.64"/>
    <s v="US Air Force"/>
    <n v="0.59329486432501999"/>
    <n v="3801.07681657593"/>
    <n v="7.6024717510111701"/>
    <n v="1.03834665085186"/>
    <n v="4.5105074460509798"/>
    <n v="0.61604573533949003"/>
    <n v="2255.1593541794"/>
    <n v="8110"/>
    <s v="Airports"/>
    <n v="8110"/>
    <s v="US Air Force                                  Brevard County"/>
    <s v="US Air Force"/>
    <m/>
    <m/>
    <m/>
    <n v="0"/>
    <n v="1"/>
    <n v="4.5105074460509798"/>
    <n v="0.61604573533949003"/>
    <n v="2256.0835390093098"/>
    <m/>
    <n v="-1"/>
    <n v="-1"/>
    <n v="-1"/>
    <n v="-1"/>
    <n v="0"/>
    <m/>
    <m/>
    <s v="Banana River B"/>
    <n v="-1"/>
    <m/>
    <m/>
    <n v="672"/>
    <x v="9"/>
    <m/>
    <x v="0"/>
    <m/>
    <n v="190.509947472829"/>
    <n v="1.8297514508999999"/>
  </r>
  <r>
    <n v="820000"/>
    <n v="2500000"/>
    <n v="2500000"/>
    <x v="0"/>
    <x v="1"/>
    <s v="BR3-5, BR-7"/>
    <s v="62-304.520 (10), F.A.C."/>
    <n v="0.59"/>
    <n v="0.64"/>
    <s v="US Air Force"/>
    <n v="1.877243766855E-2"/>
    <n v="3801.07681657593"/>
    <n v="7.6024717510111701"/>
    <n v="1.03834665085186"/>
    <n v="0.14271692707283001"/>
    <n v="1.9492297781469999E-2"/>
    <n v="71.355477612576294"/>
    <n v="8110"/>
    <s v="Airports"/>
    <n v="8110"/>
    <s v="US Air Force                                  Brevard County"/>
    <s v="US Air Force"/>
    <m/>
    <m/>
    <m/>
    <n v="0"/>
    <n v="1"/>
    <n v="0.14271692707283001"/>
    <n v="1.9492297781469999E-2"/>
    <n v="71.355477612576706"/>
    <m/>
    <n v="-1"/>
    <n v="-1"/>
    <n v="-1"/>
    <n v="-1"/>
    <n v="0"/>
    <m/>
    <m/>
    <s v="Banana River B"/>
    <n v="-1"/>
    <m/>
    <m/>
    <n v="672"/>
    <x v="9"/>
    <m/>
    <x v="0"/>
    <m/>
    <n v="41.189605155449499"/>
    <n v="5.7871433600000001E-2"/>
  </r>
  <r>
    <n v="820000"/>
    <n v="2500000"/>
    <n v="2500000"/>
    <x v="0"/>
    <x v="1"/>
    <s v="BR3-5, BR-7"/>
    <s v="62-304.520 (10), F.A.C."/>
    <n v="0.59"/>
    <n v="0.64"/>
    <s v="Natural Lands"/>
    <n v="7.0325327468529999E-2"/>
    <n v="3498.3837334701102"/>
    <n v="7.42783329599213"/>
    <n v="0.97810084613349002"/>
    <n v="0.52236480892236004"/>
    <n v="6.8785262301590003E-2"/>
    <n v="246.024981666896"/>
    <n v="3100"/>
    <s v="Herbaceous Dry Prairie"/>
    <n v="3100"/>
    <s v="US Air Force                                  Brevard County"/>
    <s v="US Air Force"/>
    <m/>
    <m/>
    <s v="Natural Lands"/>
    <n v="0"/>
    <n v="1"/>
    <n v="0.52236480892236004"/>
    <n v="6.8785262301590003E-2"/>
    <n v="957.64130860157297"/>
    <m/>
    <n v="-1"/>
    <n v="-1"/>
    <n v="-1"/>
    <n v="-1"/>
    <n v="0"/>
    <m/>
    <m/>
    <s v="Banana River B"/>
    <n v="-1"/>
    <m/>
    <m/>
    <n v="655"/>
    <x v="9"/>
    <m/>
    <x v="0"/>
    <m/>
    <n v="79.509418714944204"/>
    <n v="0.77667583829999998"/>
  </r>
  <r>
    <n v="820000"/>
    <n v="2500000"/>
    <n v="2500000"/>
    <x v="0"/>
    <x v="1"/>
    <s v="BR3-5, BR-7"/>
    <s v="62-304.520 (10), F.A.C."/>
    <n v="0.59"/>
    <n v="0.64"/>
    <s v="US Air Force"/>
    <n v="0.11672910793459"/>
    <n v="3498.3837334701102"/>
    <n v="7.42783329599213"/>
    <n v="0.97810084613349002"/>
    <n v="0.86704435452803996"/>
    <n v="0.11417283923923"/>
    <n v="408.36321242086399"/>
    <n v="1550"/>
    <s v="Other Light Industrial"/>
    <n v="1550"/>
    <s v="US Air Force                                  Brevard County"/>
    <s v="US Air Force"/>
    <m/>
    <m/>
    <m/>
    <n v="0"/>
    <n v="1"/>
    <n v="0.86704435452803996"/>
    <n v="0.11417283923923"/>
    <n v="1203.5323089230801"/>
    <m/>
    <n v="-1"/>
    <n v="-1"/>
    <n v="-1"/>
    <n v="-1"/>
    <n v="0"/>
    <m/>
    <m/>
    <s v="Banana River B"/>
    <n v="-1"/>
    <m/>
    <m/>
    <n v="655"/>
    <x v="9"/>
    <m/>
    <x v="0"/>
    <m/>
    <n v="87.068868550940095"/>
    <n v="0.97610081829999995"/>
  </r>
  <r>
    <n v="820000"/>
    <n v="2500000"/>
    <n v="2500000"/>
    <x v="0"/>
    <x v="1"/>
    <s v="BR3-5, BR-7"/>
    <s v="62-304.520 (10), F.A.C."/>
    <n v="0.59"/>
    <n v="0.64"/>
    <s v="Natural Lands"/>
    <n v="4.3723804400799997E-3"/>
    <n v="2573.20136075255"/>
    <n v="6.1388508695221997"/>
    <n v="0.65461588896125"/>
    <n v="2.6841391466489999E-2"/>
    <n v="2.86222970866E-3"/>
    <n v="11.251015298154501"/>
    <n v="6460"/>
    <s v="Mixed scrub-shrub wetland"/>
    <n v="6460"/>
    <s v="US Air Force                                  Brevard County"/>
    <s v="US Air Force"/>
    <m/>
    <m/>
    <s v="Natural Lands"/>
    <n v="0"/>
    <n v="1"/>
    <n v="2.6841391466489999E-2"/>
    <n v="2.86222970866E-3"/>
    <n v="1124.45640463466"/>
    <m/>
    <n v="-1"/>
    <n v="-1"/>
    <n v="-1"/>
    <n v="-1"/>
    <n v="0"/>
    <m/>
    <m/>
    <s v="Banana River B"/>
    <n v="-1"/>
    <m/>
    <m/>
    <n v="668"/>
    <x v="9"/>
    <m/>
    <x v="0"/>
    <m/>
    <n v="26.303722710924198"/>
    <n v="0.91196788699999998"/>
  </r>
  <r>
    <n v="820000"/>
    <n v="2500000"/>
    <n v="2500000"/>
    <x v="0"/>
    <x v="1"/>
    <s v="BR3-5, BR-7"/>
    <s v="62-304.520 (10), F.A.C."/>
    <n v="0.59"/>
    <n v="0.64"/>
    <s v="US Air Force"/>
    <n v="7.9662856529999996E-3"/>
    <n v="2573.20136075255"/>
    <n v="6.1388508695221997"/>
    <n v="0.65461588896125"/>
    <n v="4.8903839607829999E-2"/>
    <n v="5.2148571644600001E-3"/>
    <n v="20.498857082466198"/>
    <n v="1860"/>
    <s v="Community Recreational Facilities"/>
    <n v="1860"/>
    <s v="US Air Force                                  Brevard County"/>
    <s v="US Air Force"/>
    <m/>
    <m/>
    <m/>
    <n v="0"/>
    <n v="1"/>
    <n v="4.8903839607829999E-2"/>
    <n v="5.2148571644600001E-3"/>
    <n v="66.126394132288894"/>
    <m/>
    <n v="-1"/>
    <n v="-1"/>
    <n v="-1"/>
    <n v="-1"/>
    <n v="0"/>
    <m/>
    <m/>
    <s v="Banana River B"/>
    <n v="-1"/>
    <m/>
    <m/>
    <n v="668"/>
    <x v="9"/>
    <m/>
    <x v="0"/>
    <m/>
    <n v="35.052324553781801"/>
    <n v="5.3630490000000003E-2"/>
  </r>
  <r>
    <n v="820000"/>
    <n v="2500000"/>
    <n v="2500000"/>
    <x v="0"/>
    <x v="1"/>
    <s v="BR3-5, BR-7"/>
    <s v="62-304.520 (10), F.A.C."/>
    <n v="0.59"/>
    <n v="0.64"/>
    <s v="US Air Force"/>
    <n v="0.29115587445273999"/>
    <n v="3780.88999070921"/>
    <n v="8.1718482798300407"/>
    <n v="1.0874588403963501"/>
    <n v="2.3792816318090599"/>
    <n v="0.31662002960696001"/>
    <n v="1100.8283314545599"/>
    <n v="1860"/>
    <s v="Community Recreational Facilities"/>
    <n v="1860"/>
    <s v="US Air Force                                  Brevard County"/>
    <s v="US Air Force"/>
    <m/>
    <m/>
    <m/>
    <n v="0"/>
    <n v="1"/>
    <n v="2.3792816318090599"/>
    <n v="0.31662002960696001"/>
    <n v="2335.6956585989601"/>
    <m/>
    <n v="-1"/>
    <n v="-1"/>
    <n v="-1"/>
    <n v="-1"/>
    <n v="0"/>
    <m/>
    <m/>
    <s v="Banana River B"/>
    <n v="-1"/>
    <m/>
    <m/>
    <n v="678"/>
    <x v="9"/>
    <m/>
    <x v="0"/>
    <m/>
    <n v="156.86972743938799"/>
    <n v="1.8943192688999999"/>
  </r>
  <r>
    <n v="820000"/>
    <n v="2500000"/>
    <n v="2500000"/>
    <x v="0"/>
    <x v="1"/>
    <s v="BR3-5, BR-7"/>
    <s v="62-304.520 (10), F.A.C."/>
    <n v="0.59"/>
    <n v="0.64"/>
    <s v="US Air Force"/>
    <n v="3.6282353867109998E-2"/>
    <n v="3508.2680619759299"/>
    <n v="7.1407802403343403"/>
    <n v="0.96627847474541995"/>
    <n v="0.25908431556712003"/>
    <n v="3.5058857554890001E-2"/>
    <n v="127.288223285312"/>
    <n v="8140"/>
    <s v="Roads and Highways"/>
    <n v="8140"/>
    <s v="US Air Force                                  Brevard County"/>
    <s v="US Air Force"/>
    <m/>
    <m/>
    <m/>
    <n v="0"/>
    <n v="1"/>
    <n v="0.25908431556712003"/>
    <n v="3.5058857554890001E-2"/>
    <n v="366.343014891434"/>
    <m/>
    <n v="-1"/>
    <n v="-1"/>
    <n v="-1"/>
    <n v="-1"/>
    <n v="0"/>
    <m/>
    <m/>
    <s v="Banana River B"/>
    <n v="-1"/>
    <m/>
    <m/>
    <n v="666"/>
    <x v="9"/>
    <m/>
    <x v="0"/>
    <m/>
    <n v="100.261915784495"/>
    <n v="0.2971151783"/>
  </r>
  <r>
    <n v="820000"/>
    <n v="2500000"/>
    <n v="2500000"/>
    <x v="0"/>
    <x v="1"/>
    <s v="BR3-5, BR-7"/>
    <s v="62-304.520 (10), F.A.C."/>
    <n v="0.59"/>
    <n v="0.64"/>
    <s v="US Air Force"/>
    <n v="5.5048772362569998E-2"/>
    <n v="3484.8218217417898"/>
    <n v="6.9732563900384603"/>
    <n v="0.94827588726601997"/>
    <n v="0.3838692036411"/>
    <n v="5.2201423455019998E-2"/>
    <n v="191.83516318920101"/>
    <n v="8110"/>
    <s v="Airports"/>
    <n v="8110"/>
    <s v="US Air Force                                  Brevard County"/>
    <s v="US Air Force"/>
    <m/>
    <m/>
    <m/>
    <n v="0"/>
    <n v="1"/>
    <n v="0.3838692036411"/>
    <n v="5.2201423455019998E-2"/>
    <n v="202.71769182633301"/>
    <m/>
    <n v="-1"/>
    <n v="-1"/>
    <n v="-1"/>
    <n v="-1"/>
    <n v="0"/>
    <m/>
    <m/>
    <s v="Banana River B"/>
    <n v="-1"/>
    <m/>
    <m/>
    <n v="666"/>
    <x v="9"/>
    <m/>
    <x v="0"/>
    <m/>
    <n v="70.727735436496701"/>
    <n v="0.1644101312"/>
  </r>
  <r>
    <n v="820000"/>
    <n v="2500000"/>
    <n v="2500000"/>
    <x v="0"/>
    <x v="1"/>
    <s v="BR3-5, BR-7"/>
    <s v="62-304.520 (10), F.A.C."/>
    <n v="0.59"/>
    <n v="0.64"/>
    <s v="Brevard County"/>
    <n v="3.7728750616999998E-4"/>
    <n v="3815.7012400888002"/>
    <n v="7.7926783590085202"/>
    <n v="1.0572991444436699"/>
    <n v="2.9400801844800001E-3"/>
    <n v="3.9890575748000002E-4"/>
    <n v="1.4396164051781399"/>
    <n v="8140"/>
    <s v="Roads and Highways"/>
    <n v="8140"/>
    <s v="Brevard County"/>
    <s v="Brevard County"/>
    <m/>
    <m/>
    <m/>
    <n v="0"/>
    <n v="1"/>
    <n v="2.9400801844800001E-3"/>
    <n v="3.9890575748000002E-4"/>
    <n v="61.836720378160997"/>
    <m/>
    <n v="-1"/>
    <n v="-1"/>
    <n v="-1"/>
    <n v="-1"/>
    <n v="0"/>
    <m/>
    <m/>
    <s v="Banana River B"/>
    <n v="-1"/>
    <m/>
    <m/>
    <n v="661"/>
    <x v="9"/>
    <m/>
    <x v="0"/>
    <m/>
    <n v="16.505932574283801"/>
    <n v="5.0151435799999998E-2"/>
  </r>
  <r>
    <n v="820000"/>
    <n v="2500000"/>
    <n v="2500000"/>
    <x v="0"/>
    <x v="1"/>
    <s v="BR3-5, BR-7"/>
    <s v="62-304.520 (10), F.A.C."/>
    <n v="0.59"/>
    <n v="0.64"/>
    <s v="US Air Force"/>
    <n v="4.7303227690299997E-3"/>
    <n v="3815.7012400888002"/>
    <n v="7.7926783590085202"/>
    <n v="1.0572991444436699"/>
    <n v="3.6861883873350001E-2"/>
    <n v="5.0013662166299997E-3"/>
    <n v="18.0494984558119"/>
    <n v="8140"/>
    <s v="Roads and Highways"/>
    <n v="8140"/>
    <s v="US Air Force                                  Brevard County"/>
    <s v="US Air Force"/>
    <m/>
    <m/>
    <m/>
    <n v="0"/>
    <n v="1"/>
    <n v="3.6861883873350001E-2"/>
    <n v="5.0013662166299997E-3"/>
    <n v="36.599898574689597"/>
    <m/>
    <n v="-1"/>
    <n v="-1"/>
    <n v="-1"/>
    <n v="-1"/>
    <n v="0"/>
    <m/>
    <m/>
    <s v="Banana River B"/>
    <n v="-1"/>
    <m/>
    <m/>
    <n v="661"/>
    <x v="9"/>
    <m/>
    <x v="0"/>
    <m/>
    <n v="48.611939271546603"/>
    <n v="2.9683615999999999E-2"/>
  </r>
  <r>
    <n v="820000"/>
    <n v="2500000"/>
    <n v="2500000"/>
    <x v="0"/>
    <x v="1"/>
    <s v="BR3-5, BR-7"/>
    <s v="62-304.520 (10), F.A.C."/>
    <n v="0.59"/>
    <n v="0.64"/>
    <s v="Natural Lands"/>
    <n v="5.4077492251900002E-3"/>
    <n v="3299.0688159696301"/>
    <n v="6.5270345592453802"/>
    <n v="0.88734925332843995"/>
    <n v="3.5296566080590001E-2"/>
    <n v="4.7985622371600001E-3"/>
    <n v="17.840536833431301"/>
    <n v="3100"/>
    <s v="Herbaceous Dry Prairie"/>
    <n v="3100"/>
    <s v="US Air Force                                  Brevard County"/>
    <s v="US Air Force"/>
    <m/>
    <m/>
    <s v="Natural Lands"/>
    <n v="0"/>
    <n v="1"/>
    <n v="3.5296566080590001E-2"/>
    <n v="4.7985622371600001E-3"/>
    <n v="2009.0126786988601"/>
    <m/>
    <n v="-1"/>
    <n v="-1"/>
    <n v="-1"/>
    <n v="-1"/>
    <n v="0"/>
    <m/>
    <m/>
    <s v="Banana River B"/>
    <n v="-1"/>
    <m/>
    <m/>
    <n v="672"/>
    <x v="9"/>
    <m/>
    <x v="0"/>
    <m/>
    <n v="30.3976188384441"/>
    <n v="1.6293695691000001"/>
  </r>
  <r>
    <n v="820000"/>
    <n v="2500000"/>
    <n v="2500000"/>
    <x v="0"/>
    <x v="1"/>
    <s v="BR3-5, BR-7"/>
    <s v="62-304.520 (10), F.A.C."/>
    <n v="0.59"/>
    <n v="0.64"/>
    <s v="US Air Force"/>
    <n v="5.9832449328940003E-2"/>
    <n v="3318.7875974743301"/>
    <n v="6.5321963414292599"/>
    <n v="0.89779757881452005"/>
    <n v="0.39083730660530003"/>
    <n v="5.3717428142069999E-2"/>
    <n v="198.57119075942001"/>
    <n v="1800"/>
    <s v="Recreational"/>
    <n v="1800"/>
    <s v="US Air Force                                  Brevard County"/>
    <s v="US Air Force"/>
    <m/>
    <m/>
    <m/>
    <n v="0"/>
    <n v="1"/>
    <n v="0.39083730660530003"/>
    <n v="5.3717428142069999E-2"/>
    <n v="534.82474180010399"/>
    <m/>
    <n v="-1"/>
    <n v="-1"/>
    <n v="-1"/>
    <n v="-1"/>
    <n v="0"/>
    <m/>
    <m/>
    <s v="Banana River B"/>
    <n v="-1"/>
    <m/>
    <m/>
    <n v="665"/>
    <x v="9"/>
    <m/>
    <x v="0"/>
    <m/>
    <n v="65.360085422604897"/>
    <n v="0.4337589147"/>
  </r>
  <r>
    <n v="820000"/>
    <n v="2500000"/>
    <n v="2500000"/>
    <x v="0"/>
    <x v="1"/>
    <s v="BR3-5, BR-7"/>
    <s v="62-304.520 (10), F.A.C."/>
    <n v="0.59"/>
    <n v="0.64"/>
    <s v="Natural Lands"/>
    <n v="1.127712069963E-2"/>
    <n v="3318.7875974743301"/>
    <n v="6.5321963414292599"/>
    <n v="0.89779757881452005"/>
    <n v="7.3664366575990001E-2"/>
    <n v="1.0124571660119999E-2"/>
    <n v="37.426368313159699"/>
    <n v="3200"/>
    <s v="Shrub and Brushland"/>
    <n v="3200"/>
    <s v="US Air Force                                  Brevard County"/>
    <s v="US Air Force"/>
    <m/>
    <m/>
    <s v="Natural Lands"/>
    <n v="0"/>
    <n v="1"/>
    <n v="7.3664366575990001E-2"/>
    <n v="1.0124571660119999E-2"/>
    <n v="1515.4009466350001"/>
    <m/>
    <n v="-1"/>
    <n v="-1"/>
    <n v="-1"/>
    <n v="-1"/>
    <n v="0"/>
    <m/>
    <m/>
    <s v="Banana River B"/>
    <n v="-1"/>
    <m/>
    <m/>
    <n v="665"/>
    <x v="9"/>
    <m/>
    <x v="0"/>
    <m/>
    <n v="47.016963691983499"/>
    <n v="1.2290356419999999"/>
  </r>
  <r>
    <n v="820000"/>
    <n v="2500000"/>
    <n v="2500000"/>
    <x v="0"/>
    <x v="1"/>
    <s v="BR3-5, BR-7"/>
    <s v="62-304.520 (10), F.A.C."/>
    <n v="0.59"/>
    <n v="0.64"/>
    <s v="US Air Force"/>
    <n v="7.3878108617619995E-2"/>
    <n v="3356.49725705726"/>
    <n v="6.7646669113462403"/>
    <n v="0.91793589456460001"/>
    <n v="0.49976079683849001"/>
    <n v="6.7815367722660003E-2"/>
    <n v="247.971668931637"/>
    <n v="8110"/>
    <s v="Airports"/>
    <n v="8110"/>
    <s v="US Air Force                                  Brevard County"/>
    <s v="US Air Force"/>
    <m/>
    <m/>
    <m/>
    <n v="0"/>
    <n v="1"/>
    <n v="0.49976079683849001"/>
    <n v="6.7815367722660003E-2"/>
    <n v="694.30787216098395"/>
    <m/>
    <n v="-1"/>
    <n v="-1"/>
    <n v="-1"/>
    <n v="-1"/>
    <n v="0"/>
    <m/>
    <m/>
    <s v="Banana River B"/>
    <n v="-1"/>
    <m/>
    <m/>
    <n v="666"/>
    <x v="9"/>
    <m/>
    <x v="0"/>
    <m/>
    <n v="75.975479160099397"/>
    <n v="0.56310451920000004"/>
  </r>
  <r>
    <n v="820000"/>
    <n v="2500000"/>
    <n v="2500000"/>
    <x v="0"/>
    <x v="1"/>
    <s v="BR3-5, BR-7"/>
    <s v="62-304.520 (10), F.A.C."/>
    <n v="0.59"/>
    <n v="0.64"/>
    <s v="Natural Lands"/>
    <n v="0.16110831090097"/>
    <n v="3356.49725705726"/>
    <n v="6.7646669113462403"/>
    <n v="0.91793589456460001"/>
    <n v="1.0898440598947201"/>
    <n v="0.14788710148868001"/>
    <n v="540.75960362826197"/>
    <n v="3100"/>
    <s v="Herbaceous Dry Prairie"/>
    <n v="3100"/>
    <s v="US Air Force                                  Brevard County"/>
    <s v="US Air Force"/>
    <m/>
    <m/>
    <s v="Natural Lands"/>
    <n v="0"/>
    <n v="1"/>
    <n v="1.0898440598947201"/>
    <n v="0.14788710148868001"/>
    <n v="1377.8402178724"/>
    <m/>
    <n v="-1"/>
    <n v="-1"/>
    <n v="-1"/>
    <n v="-1"/>
    <n v="0"/>
    <m/>
    <m/>
    <s v="Banana River B"/>
    <n v="-1"/>
    <m/>
    <m/>
    <n v="666"/>
    <x v="9"/>
    <m/>
    <x v="0"/>
    <m/>
    <n v="104.549008046721"/>
    <n v="1.1174697630999999"/>
  </r>
  <r>
    <n v="820000"/>
    <n v="2500000"/>
    <n v="2500000"/>
    <x v="0"/>
    <x v="1"/>
    <s v="BR3-5, BR-7"/>
    <s v="62-304.520 (10), F.A.C."/>
    <n v="0.59"/>
    <n v="0.64"/>
    <s v="US Air Force"/>
    <n v="0.61776473851060998"/>
    <n v="3992.3249365776201"/>
    <n v="8.8813877689024707"/>
    <n v="1.20609340891523"/>
    <n v="5.4866081926673997"/>
    <n v="0.74508197937789"/>
    <n v="2466.3175704942701"/>
    <n v="1400"/>
    <s v="Commercial and Services"/>
    <n v="1400"/>
    <s v="US Air Force                                  Brevard County"/>
    <s v="US Air Force"/>
    <m/>
    <m/>
    <m/>
    <n v="0"/>
    <n v="1"/>
    <n v="5.4866081926673997"/>
    <n v="0.74508197937789"/>
    <n v="2466.3124411684698"/>
    <m/>
    <n v="-1"/>
    <n v="-1"/>
    <n v="-1"/>
    <n v="-1"/>
    <n v="0"/>
    <m/>
    <m/>
    <s v="Banana River B"/>
    <n v="-1"/>
    <m/>
    <m/>
    <n v="653"/>
    <x v="9"/>
    <m/>
    <x v="0"/>
    <m/>
    <n v="200.00020798329101"/>
    <n v="2.0002533992"/>
  </r>
  <r>
    <n v="820000"/>
    <n v="2500000"/>
    <n v="2500000"/>
    <x v="0"/>
    <x v="1"/>
    <s v="BR3-5, BR-7"/>
    <s v="62-304.520 (10), F.A.C."/>
    <n v="0.59"/>
    <n v="0.64"/>
    <s v="US Air Force"/>
    <n v="0.17048699444366999"/>
    <n v="3740.5528748891702"/>
    <n v="7.5020038762540899"/>
    <n v="1.02977230481308"/>
    <n v="1.27899409316739"/>
    <n v="0.17556278520891999"/>
    <n v="637.71561719751696"/>
    <n v="1800"/>
    <s v="Recreational"/>
    <n v="1800"/>
    <s v="US Air Force                                  Brevard County"/>
    <s v="US Air Force"/>
    <m/>
    <m/>
    <m/>
    <n v="0"/>
    <n v="1"/>
    <n v="1.27899409316739"/>
    <n v="0.17556278520891999"/>
    <n v="2230.6053293290202"/>
    <m/>
    <n v="-1"/>
    <n v="-1"/>
    <n v="-1"/>
    <n v="-1"/>
    <n v="0"/>
    <m/>
    <m/>
    <s v="Banana River B"/>
    <n v="-1"/>
    <m/>
    <m/>
    <n v="664"/>
    <x v="9"/>
    <m/>
    <x v="0"/>
    <m/>
    <n v="112.948902093862"/>
    <n v="1.8090878583000001"/>
  </r>
  <r>
    <n v="820000"/>
    <n v="2500000"/>
    <n v="2500000"/>
    <x v="0"/>
    <x v="1"/>
    <s v="BR3-5, BR-7"/>
    <s v="62-304.520 (10), F.A.C."/>
    <n v="0.59"/>
    <n v="0.64"/>
    <s v="Natural Lands"/>
    <n v="2.77233021251E-3"/>
    <n v="3348.3064997015499"/>
    <n v="6.6751076332763102"/>
    <n v="0.90583929148897002"/>
    <n v="1.8505602563490001E-2"/>
    <n v="2.5112856354699998E-3"/>
    <n v="9.2826112698695606"/>
    <n v="3100"/>
    <s v="Herbaceous Dry Prairie"/>
    <n v="3100"/>
    <s v="US Air Force                                  Brevard County"/>
    <s v="US Air Force"/>
    <m/>
    <m/>
    <s v="Natural Lands"/>
    <n v="0"/>
    <n v="1"/>
    <n v="1.8505602563490001E-2"/>
    <n v="2.5112856354699998E-3"/>
    <n v="1870.1896104232201"/>
    <m/>
    <n v="-1"/>
    <n v="-1"/>
    <n v="-1"/>
    <n v="-1"/>
    <n v="0"/>
    <m/>
    <m/>
    <s v="Banana River B"/>
    <n v="-1"/>
    <m/>
    <m/>
    <n v="672"/>
    <x v="9"/>
    <m/>
    <x v="0"/>
    <m/>
    <n v="17.001224114844799"/>
    <n v="1.5167798949"/>
  </r>
  <r>
    <n v="820000"/>
    <n v="2500000"/>
    <n v="2500000"/>
    <x v="0"/>
    <x v="1"/>
    <s v="BR3-5, BR-7"/>
    <s v="62-304.520 (10), F.A.C."/>
    <n v="0.59"/>
    <n v="0.64"/>
    <s v="US Air Force"/>
    <n v="0.40431996839183998"/>
    <n v="2753.2026795932602"/>
    <n v="5.4282534829665297"/>
    <n v="0.74960363343021996"/>
    <n v="2.19475127665596"/>
    <n v="0.30307971737492001"/>
    <n v="1113.1748203894899"/>
    <n v="1800"/>
    <s v="Recreational"/>
    <n v="1800"/>
    <s v="US Air Force                                  Brevard County"/>
    <s v="US Air Force"/>
    <m/>
    <m/>
    <m/>
    <n v="0"/>
    <n v="1"/>
    <n v="2.19475127665596"/>
    <n v="0.30307971737492001"/>
    <n v="1263.91922801537"/>
    <m/>
    <n v="-1"/>
    <n v="-1"/>
    <n v="-1"/>
    <n v="-1"/>
    <n v="0"/>
    <m/>
    <m/>
    <s v="Banana River B"/>
    <n v="-1"/>
    <m/>
    <m/>
    <n v="665"/>
    <x v="9"/>
    <m/>
    <x v="0"/>
    <m/>
    <n v="165.449772950224"/>
    <n v="1.0250764216999999"/>
  </r>
  <r>
    <n v="820000"/>
    <n v="2500000"/>
    <n v="2500000"/>
    <x v="0"/>
    <x v="1"/>
    <s v="BR3-5, BR-7"/>
    <s v="62-304.520 (10), F.A.C."/>
    <n v="0.59"/>
    <n v="0.64"/>
    <s v="Natural Lands"/>
    <n v="0.41433804173217997"/>
    <n v="3369.7911597370098"/>
    <n v="6.6536741231704299"/>
    <n v="0.91153525794211998"/>
    <n v="2.7568703065185698"/>
    <n v="0.37768373374558001"/>
    <n v="1396.23267017187"/>
    <n v="3100"/>
    <s v="Herbaceous Dry Prairie"/>
    <n v="3100"/>
    <s v="US Air Force                                  Brevard County"/>
    <s v="US Air Force"/>
    <m/>
    <m/>
    <s v="Natural Lands"/>
    <n v="0"/>
    <n v="1"/>
    <n v="2.7568703065185698"/>
    <n v="0.37768373374558001"/>
    <n v="1396.23267017187"/>
    <m/>
    <n v="-1"/>
    <n v="-1"/>
    <n v="-1"/>
    <n v="-1"/>
    <n v="0"/>
    <m/>
    <m/>
    <s v="Banana River B"/>
    <n v="-1"/>
    <m/>
    <m/>
    <n v="666"/>
    <x v="9"/>
    <m/>
    <x v="0"/>
    <m/>
    <n v="199.180314029741"/>
    <n v="1.1323865938"/>
  </r>
  <r>
    <n v="820000"/>
    <n v="2500000"/>
    <n v="2500000"/>
    <x v="0"/>
    <x v="1"/>
    <s v="BR3-5, BR-7"/>
    <s v="62-304.520 (10), F.A.C."/>
    <n v="0.59"/>
    <n v="0.64"/>
    <s v="US Air Force"/>
    <n v="7.6835707545299999E-3"/>
    <n v="3251.2246402665501"/>
    <n v="6.5159512630719796"/>
    <n v="0.88289979506649996"/>
    <n v="5.0065772562919997E-2"/>
    <n v="6.7838230445500004E-3"/>
    <n v="24.9810145623788"/>
    <n v="8110"/>
    <s v="Airports"/>
    <n v="8110"/>
    <s v="US Air Force                                  Brevard County"/>
    <s v="US Air Force"/>
    <m/>
    <m/>
    <m/>
    <n v="0"/>
    <n v="1"/>
    <n v="5.0065772562919997E-2"/>
    <n v="6.7838230445500004E-3"/>
    <n v="310.29493727670598"/>
    <m/>
    <n v="-1"/>
    <n v="-1"/>
    <n v="-1"/>
    <n v="-1"/>
    <n v="0"/>
    <m/>
    <m/>
    <s v="Banana River B"/>
    <n v="-1"/>
    <m/>
    <m/>
    <n v="666"/>
    <x v="9"/>
    <m/>
    <x v="0"/>
    <m/>
    <n v="32.768711128582503"/>
    <n v="0.25165850550000002"/>
  </r>
  <r>
    <n v="820000"/>
    <n v="2500000"/>
    <n v="2500000"/>
    <x v="0"/>
    <x v="1"/>
    <s v="BR3-5, BR-7"/>
    <s v="62-304.520 (10), F.A.C."/>
    <n v="0.59"/>
    <n v="0.64"/>
    <s v="US Air Force"/>
    <n v="1.81087524325E-3"/>
    <n v="3818.0240934972298"/>
    <n v="7.8377327710587101"/>
    <n v="1.0847570052317901"/>
    <n v="1.4193156238390001E-2"/>
    <n v="1.9643596057199999E-3"/>
    <n v="6.9139653090805302"/>
    <n v="8110"/>
    <s v="Airports"/>
    <n v="8110"/>
    <s v="US Air Force                                  Brevard County"/>
    <s v="US Air Force"/>
    <m/>
    <m/>
    <m/>
    <n v="0"/>
    <n v="1"/>
    <n v="1.4193156238390001E-2"/>
    <n v="1.9643596057199999E-3"/>
    <n v="186.66654040415801"/>
    <m/>
    <n v="-1"/>
    <n v="-1"/>
    <n v="-1"/>
    <n v="-1"/>
    <n v="0"/>
    <m/>
    <m/>
    <s v="Banana River B"/>
    <n v="-1"/>
    <m/>
    <m/>
    <n v="673"/>
    <x v="9"/>
    <m/>
    <x v="0"/>
    <m/>
    <n v="21.043348927949602"/>
    <n v="0.15139216580000001"/>
  </r>
  <r>
    <n v="820000"/>
    <n v="2500000"/>
    <n v="2500000"/>
    <x v="0"/>
    <x v="1"/>
    <s v="BR3-5, BR-7"/>
    <s v="62-304.520 (10), F.A.C."/>
    <n v="0.59"/>
    <n v="0.64"/>
    <s v="US Air Force"/>
    <n v="0.24720531972460999"/>
    <n v="3818.0240934972298"/>
    <n v="7.8377327710587101"/>
    <n v="1.0847570052317901"/>
    <n v="1.9375292355856499"/>
    <n v="0.26815770230184"/>
    <n v="943.83586674926403"/>
    <n v="1550"/>
    <s v="Other Light Industrial"/>
    <n v="1550"/>
    <s v="US Air Force                                  Brevard County"/>
    <s v="US Air Force"/>
    <m/>
    <m/>
    <m/>
    <n v="0"/>
    <n v="1"/>
    <n v="1.9375292355856499"/>
    <n v="0.26815770230184"/>
    <n v="1463.9881717447399"/>
    <m/>
    <n v="-1"/>
    <n v="-1"/>
    <n v="-1"/>
    <n v="-1"/>
    <n v="0"/>
    <m/>
    <m/>
    <s v="Banana River B"/>
    <n v="-1"/>
    <m/>
    <m/>
    <n v="673"/>
    <x v="9"/>
    <m/>
    <x v="0"/>
    <m/>
    <n v="139.92690059997599"/>
    <n v="1.1873383388000001"/>
  </r>
  <r>
    <n v="820000"/>
    <n v="2500000"/>
    <n v="2500000"/>
    <x v="0"/>
    <x v="1"/>
    <s v="BR3-5, BR-7"/>
    <s v="62-304.520 (10), F.A.C."/>
    <n v="0.59"/>
    <n v="0.64"/>
    <s v="US Air Force"/>
    <n v="7.435495230993E-2"/>
    <n v="3792.1218798545001"/>
    <n v="8.0500468290863303"/>
    <n v="1.07760250781198"/>
    <n v="0.59856084806944998"/>
    <n v="8.0125083077420001E-2"/>
    <n v="281.96304153003899"/>
    <n v="8110"/>
    <s v="Airports"/>
    <n v="8110"/>
    <s v="US Air Force                                  Brevard County"/>
    <s v="US Air Force"/>
    <m/>
    <m/>
    <m/>
    <n v="0"/>
    <n v="1"/>
    <n v="0.59856084806944998"/>
    <n v="8.0125083077420001E-2"/>
    <n v="819.18673308452901"/>
    <m/>
    <n v="-1"/>
    <n v="-1"/>
    <n v="-1"/>
    <n v="-1"/>
    <n v="0"/>
    <m/>
    <m/>
    <s v="Banana River B"/>
    <n v="-1"/>
    <m/>
    <m/>
    <n v="675"/>
    <x v="9"/>
    <m/>
    <x v="0"/>
    <m/>
    <n v="71.406043296855998"/>
    <n v="0.6643850228"/>
  </r>
  <r>
    <n v="820000"/>
    <n v="2500000"/>
    <n v="2500000"/>
    <x v="0"/>
    <x v="1"/>
    <s v="BR3-5, BR-7"/>
    <s v="62-304.520 (10), F.A.C."/>
    <n v="0.59"/>
    <n v="0.64"/>
    <s v="US Air Force"/>
    <n v="1.6542285670799999E-3"/>
    <n v="3803.2033260642902"/>
    <n v="7.6064444279978103"/>
    <n v="1.0389024217651801"/>
    <n v="1.2582797666730001E-2"/>
    <n v="1.7185820644899999E-3"/>
    <n v="6.29136758840444"/>
    <n v="8110"/>
    <s v="Airports"/>
    <n v="8110"/>
    <s v="US Air Force                                  Brevard County"/>
    <s v="US Air Force"/>
    <m/>
    <m/>
    <m/>
    <n v="0"/>
    <n v="1"/>
    <n v="1.2582797666730001E-2"/>
    <n v="1.7185820644899999E-3"/>
    <n v="6.2913675884029203"/>
    <m/>
    <n v="-1"/>
    <n v="-1"/>
    <n v="-1"/>
    <n v="-1"/>
    <n v="0"/>
    <m/>
    <m/>
    <s v="Banana River B"/>
    <n v="-1"/>
    <m/>
    <m/>
    <n v="666"/>
    <x v="9"/>
    <m/>
    <x v="0"/>
    <m/>
    <n v="13.2816739155879"/>
    <n v="5.1024879E-3"/>
  </r>
  <r>
    <n v="820000"/>
    <n v="2500000"/>
    <n v="2500000"/>
    <x v="0"/>
    <x v="1"/>
    <s v="BR3-5, BR-7"/>
    <s v="62-304.520 (10), F.A.C."/>
    <n v="0.59"/>
    <n v="0.64"/>
    <s v="Natural Lands"/>
    <n v="5.8684379006570003E-2"/>
    <n v="3014.87266523569"/>
    <n v="5.9577692605346897"/>
    <n v="0.81005521529297997"/>
    <n v="0.34962798931894001"/>
    <n v="4.7537587270499997E-2"/>
    <n v="176.92593014325701"/>
    <n v="3100"/>
    <s v="Herbaceous Dry Prairie"/>
    <n v="3100"/>
    <s v="US Air Force                                  Brevard County"/>
    <s v="US Air Force"/>
    <m/>
    <m/>
    <s v="Natural Lands"/>
    <n v="0"/>
    <n v="1"/>
    <n v="0.34962798931894001"/>
    <n v="4.7537587270499997E-2"/>
    <n v="1862.4781500449801"/>
    <m/>
    <n v="-1"/>
    <n v="-1"/>
    <n v="-1"/>
    <n v="-1"/>
    <n v="0"/>
    <m/>
    <m/>
    <s v="Banana River B"/>
    <n v="-1"/>
    <m/>
    <m/>
    <n v="659"/>
    <x v="9"/>
    <m/>
    <x v="0"/>
    <m/>
    <n v="89.5647772748666"/>
    <n v="1.5105256691"/>
  </r>
  <r>
    <n v="820000"/>
    <n v="2500000"/>
    <n v="2500000"/>
    <x v="0"/>
    <x v="1"/>
    <s v="BR3-5, BR-7"/>
    <s v="62-304.520 (10), F.A.C."/>
    <n v="0.59"/>
    <n v="0.64"/>
    <s v="US Air Force"/>
    <n v="2.971674253164E-2"/>
    <n v="3794.3512907494701"/>
    <n v="7.9674104275487903"/>
    <n v="1.0704087863979199"/>
    <n v="0.23676548431939001"/>
    <n v="3.1809062308989999E-2"/>
    <n v="112.755760381809"/>
    <n v="8110"/>
    <s v="Airports"/>
    <n v="8110"/>
    <s v="US Air Force                                  Brevard County"/>
    <s v="US Air Force"/>
    <m/>
    <m/>
    <m/>
    <n v="0"/>
    <n v="1"/>
    <n v="0.23676548431939001"/>
    <n v="3.1809062308989999E-2"/>
    <n v="146.23566693424601"/>
    <m/>
    <n v="-1"/>
    <n v="-1"/>
    <n v="-1"/>
    <n v="-1"/>
    <n v="0"/>
    <m/>
    <m/>
    <s v="Banana River B"/>
    <n v="-1"/>
    <m/>
    <m/>
    <n v="672"/>
    <x v="9"/>
    <m/>
    <x v="0"/>
    <m/>
    <n v="59.883572083561504"/>
    <n v="0.1186015141"/>
  </r>
  <r>
    <n v="820000"/>
    <n v="2500000"/>
    <n v="2500000"/>
    <x v="0"/>
    <x v="1"/>
    <s v="BR3-5, BR-7"/>
    <s v="62-304.520 (10), F.A.C."/>
    <n v="0.59"/>
    <n v="0.64"/>
    <s v="US Air Force"/>
    <n v="1.1588794750099999E-3"/>
    <n v="3794.3512907494701"/>
    <n v="7.9674104275487903"/>
    <n v="1.0704087863979199"/>
    <n v="9.2332684135200006E-3"/>
    <n v="1.24047477243E-3"/>
    <n v="4.3971958318538302"/>
    <n v="8110"/>
    <s v="Airports"/>
    <n v="8110"/>
    <s v="US Air Force                                  Brevard County"/>
    <s v="US Air Force"/>
    <m/>
    <m/>
    <m/>
    <n v="0"/>
    <n v="1"/>
    <n v="9.2332684135200006E-3"/>
    <n v="1.24047477243E-3"/>
    <n v="378.17480404416301"/>
    <m/>
    <n v="-1"/>
    <n v="-1"/>
    <n v="-1"/>
    <n v="-1"/>
    <n v="0"/>
    <m/>
    <m/>
    <s v="Banana River B"/>
    <n v="-1"/>
    <m/>
    <m/>
    <n v="672"/>
    <x v="9"/>
    <m/>
    <x v="0"/>
    <m/>
    <n v="9.9757202584425499"/>
    <n v="0.30671111439999998"/>
  </r>
  <r>
    <n v="820000"/>
    <n v="2500000"/>
    <n v="2500000"/>
    <x v="0"/>
    <x v="1"/>
    <s v="BR3-5, BR-7"/>
    <s v="62-304.520 (10), F.A.C."/>
    <n v="0.59"/>
    <n v="0.64"/>
    <s v="US Air Force"/>
    <n v="1.7914799943870002E-2"/>
    <n v="3794.3512907494701"/>
    <n v="7.9674104275487903"/>
    <n v="1.0704087863979199"/>
    <n v="0.14273456388028"/>
    <n v="1.9176159266479999E-2"/>
    <n v="67.975044290564497"/>
    <n v="8110"/>
    <s v="Airports"/>
    <n v="8110"/>
    <s v="US Air Force                                  Brevard County"/>
    <s v="US Air Force"/>
    <m/>
    <m/>
    <m/>
    <n v="0"/>
    <n v="1"/>
    <n v="0.14273456388028"/>
    <n v="1.9176159266479999E-2"/>
    <n v="637.71545993887196"/>
    <m/>
    <n v="-1"/>
    <n v="-1"/>
    <n v="-1"/>
    <n v="-1"/>
    <n v="0"/>
    <m/>
    <m/>
    <s v="Banana River B"/>
    <n v="-1"/>
    <m/>
    <m/>
    <n v="672"/>
    <x v="9"/>
    <m/>
    <x v="0"/>
    <m/>
    <n v="50.531141166760399"/>
    <n v="0.51720637459999996"/>
  </r>
  <r>
    <n v="820000"/>
    <n v="2500000"/>
    <n v="2500000"/>
    <x v="0"/>
    <x v="1"/>
    <s v="BR3-5, BR-7"/>
    <s v="62-304.520 (10), F.A.C."/>
    <n v="0.59"/>
    <n v="0.64"/>
    <s v="US Air Force"/>
    <n v="4.344701329371E-2"/>
    <n v="3794.3512907494701"/>
    <n v="7.9674104275487903"/>
    <n v="1.0704087863979199"/>
    <n v="0.34616018676216997"/>
    <n v="4.6506064772329998E-2"/>
    <n v="164.853230970205"/>
    <n v="8110"/>
    <s v="Airports"/>
    <n v="8110"/>
    <s v="US Air Force                                  Brevard County"/>
    <s v="US Air Force"/>
    <m/>
    <m/>
    <m/>
    <n v="0"/>
    <n v="1"/>
    <n v="0.34616018676216997"/>
    <n v="4.6506064772329998E-2"/>
    <n v="1181.8856260995201"/>
    <m/>
    <n v="-1"/>
    <n v="-1"/>
    <n v="-1"/>
    <n v="-1"/>
    <n v="0"/>
    <m/>
    <m/>
    <s v="Banana River B"/>
    <n v="-1"/>
    <m/>
    <m/>
    <n v="672"/>
    <x v="9"/>
    <m/>
    <x v="0"/>
    <m/>
    <n v="55.919167080925"/>
    <n v="0.95854470889999999"/>
  </r>
  <r>
    <n v="820000"/>
    <n v="2500000"/>
    <n v="2500000"/>
    <x v="0"/>
    <x v="1"/>
    <s v="BR3-5, BR-7"/>
    <s v="62-304.520 (10), F.A.C."/>
    <n v="0.59"/>
    <n v="0.64"/>
    <s v="Natural Lands"/>
    <n v="0.61698579755036997"/>
    <n v="3152.3786764320298"/>
    <n v="6.1769055610690202"/>
    <n v="0.84775778656662004"/>
    <n v="3.8110630039895099"/>
    <n v="0.52305451407434"/>
    <n v="1944.97287185921"/>
    <n v="3100"/>
    <s v="Herbaceous Dry Prairie"/>
    <n v="3100"/>
    <s v="US Air Force                                  Brevard County"/>
    <s v="US Air Force"/>
    <m/>
    <m/>
    <s v="Natural Lands"/>
    <n v="0"/>
    <n v="1"/>
    <n v="3.8110630039895099"/>
    <n v="0.52305451407434"/>
    <n v="1947.42433892956"/>
    <m/>
    <n v="-1"/>
    <n v="-1"/>
    <n v="-1"/>
    <n v="-1"/>
    <n v="0"/>
    <m/>
    <m/>
    <s v="Banana River B"/>
    <n v="-1"/>
    <m/>
    <m/>
    <n v="658"/>
    <x v="9"/>
    <m/>
    <x v="0"/>
    <m/>
    <n v="237.322017370705"/>
    <n v="1.5794195773999999"/>
  </r>
  <r>
    <n v="820000"/>
    <n v="2500000"/>
    <n v="2500000"/>
    <x v="0"/>
    <x v="1"/>
    <s v="BR3-5, BR-7"/>
    <s v="62-304.520 (10), F.A.C."/>
    <n v="0.59"/>
    <n v="0.64"/>
    <s v="US Air Force"/>
    <n v="1.4663785840000001E-6"/>
    <n v="3830.0777102761899"/>
    <n v="7.8527128533523802"/>
    <n v="1.0906063240496999"/>
    <n v="1.151504995E-5"/>
    <n v="1.599241757161E-6"/>
    <n v="5.6163439293999999E-3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1.151504995E-5"/>
    <n v="1.599241757161E-6"/>
    <n v="1379.20359390469"/>
    <m/>
    <n v="-1"/>
    <n v="-1"/>
    <n v="-1"/>
    <n v="-1"/>
    <n v="0"/>
    <m/>
    <m/>
    <s v="Banana River B"/>
    <n v="-1"/>
    <m/>
    <m/>
    <n v="652"/>
    <x v="9"/>
    <m/>
    <x v="0"/>
    <m/>
    <n v="1.22186527629796"/>
    <n v="1.1185755020000001"/>
  </r>
  <r>
    <n v="820000"/>
    <n v="2500000"/>
    <n v="2500000"/>
    <x v="0"/>
    <x v="1"/>
    <s v="BR3-5, BR-7"/>
    <s v="62-304.520 (10), F.A.C."/>
    <n v="0.59"/>
    <n v="0.64"/>
    <s v="US Air Force"/>
    <n v="0.15336994569137"/>
    <n v="3463.0284800352201"/>
    <n v="6.9922430667159903"/>
    <n v="0.94985710565470005"/>
    <n v="1.0723999394031101"/>
    <n v="0.14567953270882"/>
    <n v="531.124489910683"/>
    <n v="8110"/>
    <s v="Airports"/>
    <n v="8110"/>
    <s v="US Air Force                                  Brevard County"/>
    <s v="US Air Force"/>
    <m/>
    <m/>
    <m/>
    <n v="0"/>
    <n v="1"/>
    <n v="1.0723999394031101"/>
    <n v="0.14567953270882"/>
    <n v="1026.1167189723401"/>
    <m/>
    <n v="-1"/>
    <n v="-1"/>
    <n v="-1"/>
    <n v="-1"/>
    <n v="0"/>
    <m/>
    <m/>
    <s v="Banana River B"/>
    <n v="-1"/>
    <m/>
    <m/>
    <n v="666"/>
    <x v="9"/>
    <m/>
    <x v="0"/>
    <m/>
    <n v="130.10379385666801"/>
    <n v="0.83221145090000004"/>
  </r>
  <r>
    <n v="820000"/>
    <n v="2500000"/>
    <n v="2500000"/>
    <x v="0"/>
    <x v="1"/>
    <s v="BR3-5, BR-7"/>
    <s v="62-304.520 (10), F.A.C."/>
    <n v="0.59"/>
    <n v="0.64"/>
    <s v="Natural Lands"/>
    <n v="0.20664022274121999"/>
    <n v="3463.0284800352201"/>
    <n v="6.9922430667159903"/>
    <n v="0.94985710565470005"/>
    <n v="1.44487866476697"/>
    <n v="0.19627868388482"/>
    <n v="715.600976473684"/>
    <n v="3100"/>
    <s v="Herbaceous Dry Prairie"/>
    <n v="3100"/>
    <s v="US Air Force                                  Brevard County"/>
    <s v="US Air Force"/>
    <m/>
    <m/>
    <s v="Natural Lands"/>
    <n v="0"/>
    <n v="1"/>
    <n v="1.44487866476697"/>
    <n v="0.19627868388482"/>
    <n v="715.600976473684"/>
    <m/>
    <n v="-1"/>
    <n v="-1"/>
    <n v="-1"/>
    <n v="-1"/>
    <n v="0"/>
    <m/>
    <m/>
    <s v="Banana River B"/>
    <n v="-1"/>
    <m/>
    <m/>
    <n v="666"/>
    <x v="9"/>
    <m/>
    <x v="0"/>
    <m/>
    <n v="136.101823696004"/>
    <n v="0.58037386580000005"/>
  </r>
  <r>
    <n v="820000"/>
    <n v="2500000"/>
    <n v="2500000"/>
    <x v="0"/>
    <x v="1"/>
    <s v="BR3-5, BR-7"/>
    <s v="62-304.520 (10), F.A.C."/>
    <n v="0.59"/>
    <n v="0.64"/>
    <s v="US Air Force"/>
    <n v="5.141337083776E-2"/>
    <n v="3803.9822904019002"/>
    <n v="8.0110059981869206"/>
    <n v="1.0799844935137399"/>
    <n v="0.41187282216832"/>
    <n v="5.5525643264049997E-2"/>
    <n v="195.57555215671201"/>
    <n v="8110"/>
    <s v="Airports"/>
    <n v="8110"/>
    <s v="US Air Force                                  Brevard County"/>
    <s v="US Air Force"/>
    <m/>
    <m/>
    <m/>
    <n v="0"/>
    <n v="1"/>
    <n v="0.41187282216832"/>
    <n v="5.5525643264049997E-2"/>
    <n v="1776.3215146939101"/>
    <m/>
    <n v="-1"/>
    <n v="-1"/>
    <n v="-1"/>
    <n v="-1"/>
    <n v="0"/>
    <m/>
    <m/>
    <s v="Banana River B"/>
    <n v="-1"/>
    <m/>
    <m/>
    <n v="660"/>
    <x v="9"/>
    <m/>
    <x v="0"/>
    <m/>
    <n v="64.893693718831301"/>
    <n v="1.4406500524999999"/>
  </r>
  <r>
    <n v="820000"/>
    <n v="2500000"/>
    <n v="2500000"/>
    <x v="0"/>
    <x v="1"/>
    <s v="BR3-5, BR-7"/>
    <s v="62-304.520 (10), F.A.C."/>
    <n v="0.59"/>
    <n v="0.64"/>
    <s v="US Air Force"/>
    <n v="0.15382022578856999"/>
    <n v="3811.1107323103001"/>
    <n v="7.6199545699411404"/>
    <n v="1.04085597054277"/>
    <n v="1.1721031324470099"/>
    <n v="0.16010470040227001"/>
    <n v="586.22591334922504"/>
    <n v="8110"/>
    <s v="Airports"/>
    <n v="8110"/>
    <s v="US Air Force                                  Brevard County"/>
    <s v="US Air Force"/>
    <m/>
    <m/>
    <m/>
    <n v="0"/>
    <n v="1"/>
    <n v="1.1721031324470099"/>
    <n v="0.16010470040227001"/>
    <n v="586.22591334922504"/>
    <m/>
    <n v="-1"/>
    <n v="-1"/>
    <n v="-1"/>
    <n v="-1"/>
    <n v="0"/>
    <m/>
    <m/>
    <s v="Banana River B"/>
    <n v="-1"/>
    <m/>
    <m/>
    <n v="660"/>
    <x v="9"/>
    <m/>
    <x v="0"/>
    <m/>
    <n v="100.108371953191"/>
    <n v="0.4754468073"/>
  </r>
  <r>
    <n v="820000"/>
    <n v="2500000"/>
    <n v="2500000"/>
    <x v="0"/>
    <x v="1"/>
    <s v="BR3-5, BR-7"/>
    <s v="62-304.520 (10), F.A.C."/>
    <n v="0.59"/>
    <n v="0.64"/>
    <s v="US Air Force"/>
    <n v="0.34880068614611998"/>
    <n v="3800.8106526008701"/>
    <n v="7.8183429520575896"/>
    <n v="1.0580773031065001"/>
    <n v="2.7270433862034"/>
    <n v="0.36905808931917999"/>
    <n v="1325.7253635386801"/>
    <n v="8110"/>
    <s v="Airports"/>
    <n v="8110"/>
    <s v="US Air Force                                  Brevard County"/>
    <s v="US Air Force"/>
    <m/>
    <m/>
    <m/>
    <n v="0"/>
    <n v="1"/>
    <n v="2.7270433862034"/>
    <n v="0.36905808931917999"/>
    <n v="2295.2295973174"/>
    <m/>
    <n v="-1"/>
    <n v="-1"/>
    <n v="-1"/>
    <n v="-1"/>
    <n v="0"/>
    <m/>
    <m/>
    <s v="Banana River B"/>
    <n v="-1"/>
    <m/>
    <m/>
    <n v="674"/>
    <x v="9"/>
    <m/>
    <x v="0"/>
    <m/>
    <n v="150.00497508579099"/>
    <n v="1.8615000789"/>
  </r>
  <r>
    <n v="820000"/>
    <n v="2500000"/>
    <n v="2500000"/>
    <x v="0"/>
    <x v="1"/>
    <s v="BR3-5, BR-7"/>
    <s v="62-304.520 (10), F.A.C."/>
    <n v="0.59"/>
    <n v="0.64"/>
    <s v="US Air Force"/>
    <n v="1.3884490062039999E-2"/>
    <n v="3800.8106526008701"/>
    <n v="7.8183429520575896"/>
    <n v="1.0580773031065001"/>
    <n v="0.10855370501952"/>
    <n v="1.469086379986E-2"/>
    <n v="52.772317733763003"/>
    <n v="1550"/>
    <s v="Other Light Industrial"/>
    <n v="1550"/>
    <s v="US Air Force                                  Brevard County"/>
    <s v="US Air Force"/>
    <m/>
    <m/>
    <m/>
    <n v="0"/>
    <n v="1"/>
    <n v="0.10855370501952"/>
    <n v="1.469086379986E-2"/>
    <n v="52.772317733761099"/>
    <m/>
    <n v="-1"/>
    <n v="-1"/>
    <n v="-1"/>
    <n v="-1"/>
    <n v="0"/>
    <m/>
    <m/>
    <s v="Banana River B"/>
    <n v="-1"/>
    <m/>
    <m/>
    <n v="674"/>
    <x v="9"/>
    <m/>
    <x v="0"/>
    <m/>
    <n v="42.668652558714498"/>
    <n v="4.2799933300000002E-2"/>
  </r>
  <r>
    <n v="820000"/>
    <n v="2500000"/>
    <n v="2500000"/>
    <x v="0"/>
    <x v="1"/>
    <s v="BR3-5, BR-7"/>
    <s v="62-304.520 (10), F.A.C."/>
    <n v="0.59"/>
    <n v="0.64"/>
    <s v="Natural Lands"/>
    <n v="0.61591161793834004"/>
    <n v="3152.6689331459802"/>
    <n v="6.1775683351081403"/>
    <n v="0.84783449154171997"/>
    <n v="3.8048361082011102"/>
    <n v="0.52219111342938995"/>
    <n v="1941.7654234378799"/>
    <n v="3100"/>
    <s v="Herbaceous Dry Prairie"/>
    <n v="3100"/>
    <s v="US Air Force                                  Brevard County"/>
    <s v="US Air Force"/>
    <m/>
    <m/>
    <s v="Natural Lands"/>
    <n v="0"/>
    <n v="1"/>
    <n v="3.8048361082011102"/>
    <n v="0.52219111342938995"/>
    <n v="1947.60364877456"/>
    <m/>
    <n v="-1"/>
    <n v="-1"/>
    <n v="-1"/>
    <n v="-1"/>
    <n v="0"/>
    <m/>
    <m/>
    <s v="Banana River B"/>
    <n v="-1"/>
    <m/>
    <m/>
    <n v="658"/>
    <x v="9"/>
    <m/>
    <x v="0"/>
    <m/>
    <n v="299.70283512820799"/>
    <n v="1.5795650030999999"/>
  </r>
  <r>
    <n v="820000"/>
    <n v="2500000"/>
    <n v="2500000"/>
    <x v="0"/>
    <x v="1"/>
    <s v="BR3-5, BR-7"/>
    <s v="62-304.520 (10), F.A.C."/>
    <n v="0.59"/>
    <n v="0.64"/>
    <s v="Natural Lands"/>
    <n v="8.7653514185389997E-2"/>
    <n v="3641.4166242945298"/>
    <n v="7.2521363957691198"/>
    <n v="0.99025172218298996"/>
    <n v="0.63567524044097001"/>
    <n v="8.6799043377479998E-2"/>
    <n v="319.18296373253798"/>
    <n v="3100"/>
    <s v="Herbaceous Dry Prairie"/>
    <n v="3100"/>
    <s v="US Air Force                                  Brevard County"/>
    <s v="US Air Force"/>
    <m/>
    <m/>
    <s v="Natural Lands"/>
    <n v="0"/>
    <n v="1"/>
    <n v="0.63567524044097001"/>
    <n v="8.6799043377479998E-2"/>
    <n v="741.54678846360196"/>
    <m/>
    <n v="-1"/>
    <n v="-1"/>
    <n v="-1"/>
    <n v="-1"/>
    <n v="0"/>
    <m/>
    <m/>
    <s v="Banana River B"/>
    <n v="-1"/>
    <m/>
    <m/>
    <n v="672"/>
    <x v="9"/>
    <m/>
    <x v="0"/>
    <m/>
    <n v="120.549638264549"/>
    <n v="0.60141669789999996"/>
  </r>
  <r>
    <n v="820000"/>
    <n v="2500000"/>
    <n v="2500000"/>
    <x v="0"/>
    <x v="1"/>
    <s v="BR3-5, BR-7"/>
    <s v="62-304.520 (10), F.A.C."/>
    <n v="0.59"/>
    <n v="0.64"/>
    <s v="US Air Force"/>
    <n v="0.41006876436905998"/>
    <n v="3641.4166242945298"/>
    <n v="7.2521363957691198"/>
    <n v="0.99025172218298996"/>
    <n v="2.97387461084897"/>
    <n v="0.40607130012991999"/>
    <n v="1493.2312156774301"/>
    <n v="8110"/>
    <s v="Airports"/>
    <n v="8110"/>
    <s v="US Air Force                                  Brevard County"/>
    <s v="US Air Force"/>
    <m/>
    <m/>
    <m/>
    <n v="0"/>
    <n v="1"/>
    <n v="2.97387461084897"/>
    <n v="0.40607130012991999"/>
    <n v="1507.9873216881399"/>
    <m/>
    <n v="-1"/>
    <n v="-1"/>
    <n v="-1"/>
    <n v="-1"/>
    <n v="0"/>
    <m/>
    <m/>
    <s v="Banana River B"/>
    <n v="-1"/>
    <m/>
    <m/>
    <n v="672"/>
    <x v="9"/>
    <m/>
    <x v="0"/>
    <m/>
    <n v="178.14535492861901"/>
    <n v="1.2230229696999999"/>
  </r>
  <r>
    <n v="820000"/>
    <n v="2500000"/>
    <n v="2500000"/>
    <x v="0"/>
    <x v="1"/>
    <s v="BR3-5, BR-7"/>
    <s v="62-304.520 (10), F.A.C."/>
    <n v="0.59"/>
    <n v="0.64"/>
    <s v="Natural Lands"/>
    <n v="0.40855042869448999"/>
    <n v="3156.5479114783602"/>
    <n v="6.1850067563920197"/>
    <n v="0.84887998469370995"/>
    <n v="2.5268871618022701"/>
    <n v="0.34681028165678002"/>
    <n v="1289.60900242918"/>
    <n v="3100"/>
    <s v="Herbaceous Dry Prairie"/>
    <n v="3100"/>
    <s v="US Air Force                                  Brevard County"/>
    <s v="US Air Force"/>
    <m/>
    <m/>
    <s v="Natural Lands"/>
    <n v="0"/>
    <n v="1"/>
    <n v="2.5268871618022701"/>
    <n v="0.34681028165678002"/>
    <n v="1289.60900242918"/>
    <m/>
    <n v="-1"/>
    <n v="-1"/>
    <n v="-1"/>
    <n v="-1"/>
    <n v="0"/>
    <m/>
    <m/>
    <s v="Banana River B"/>
    <n v="-1"/>
    <m/>
    <m/>
    <n v="666"/>
    <x v="9"/>
    <m/>
    <x v="0"/>
    <m/>
    <n v="168.88191943963699"/>
    <n v="1.0459115996999999"/>
  </r>
  <r>
    <n v="820000"/>
    <n v="2500000"/>
    <n v="2500000"/>
    <x v="0"/>
    <x v="1"/>
    <s v="BR3-5, BR-7"/>
    <s v="62-304.520 (10), F.A.C."/>
    <n v="0.59"/>
    <n v="0.64"/>
    <s v="Natural Lands"/>
    <n v="0.20921302490438001"/>
    <n v="3156.5479114783602"/>
    <n v="6.1850067563920197"/>
    <n v="0.84887998469370995"/>
    <n v="1.29398397255882"/>
    <n v="0.17759674937855"/>
    <n v="660.39093681600104"/>
    <n v="3100"/>
    <s v="Herbaceous Dry Prairie"/>
    <n v="3100"/>
    <s v="US Air Force                                  Brevard County"/>
    <s v="US Air Force"/>
    <m/>
    <m/>
    <s v="Natural Lands"/>
    <n v="0"/>
    <n v="1"/>
    <n v="1.29398397255882"/>
    <n v="0.17759674937855"/>
    <n v="660.39093681600104"/>
    <m/>
    <n v="-1"/>
    <n v="-1"/>
    <n v="-1"/>
    <n v="-1"/>
    <n v="0"/>
    <m/>
    <m/>
    <s v="Banana River B"/>
    <n v="-1"/>
    <m/>
    <m/>
    <n v="666"/>
    <x v="9"/>
    <m/>
    <x v="0"/>
    <m/>
    <n v="136.61432533314201"/>
    <n v="0.53559686679999996"/>
  </r>
  <r>
    <n v="820000"/>
    <n v="2500000"/>
    <n v="2500000"/>
    <x v="0"/>
    <x v="1"/>
    <s v="BR3-5, BR-7"/>
    <s v="62-304.520 (10), F.A.C."/>
    <n v="0.59"/>
    <n v="0.64"/>
    <s v="US Air Force"/>
    <n v="8.8592267272879999E-2"/>
    <n v="3836.33532315825"/>
    <n v="7.6166505484854499"/>
    <n v="1.06862497584409"/>
    <n v="0.67477634111557006"/>
    <n v="9.4671909474450006E-2"/>
    <n v="339.86964429763702"/>
    <n v="1550"/>
    <s v="Other Light Industrial"/>
    <n v="1550"/>
    <s v="US Air Force                                  Brevard County"/>
    <s v="US Air Force"/>
    <m/>
    <m/>
    <m/>
    <n v="0"/>
    <n v="1"/>
    <n v="0.67477634111557006"/>
    <n v="9.4671909474450006E-2"/>
    <n v="2369.9477594570299"/>
    <m/>
    <n v="-1"/>
    <n v="-1"/>
    <n v="-1"/>
    <n v="-1"/>
    <n v="0"/>
    <m/>
    <m/>
    <s v="Banana River B"/>
    <n v="-1"/>
    <m/>
    <m/>
    <n v="674"/>
    <x v="9"/>
    <m/>
    <x v="0"/>
    <m/>
    <n v="99.051525476161899"/>
    <n v="1.9220987506"/>
  </r>
  <r>
    <n v="820000"/>
    <n v="2500000"/>
    <n v="2500000"/>
    <x v="0"/>
    <x v="1"/>
    <s v="BR3-5, BR-7"/>
    <s v="62-304.520 (10), F.A.C."/>
    <n v="0.59"/>
    <n v="0.64"/>
    <s v="US Air Force"/>
    <n v="0.51101011154363996"/>
    <n v="3706.4589455598202"/>
    <n v="7.4082430699782398"/>
    <n v="1.01084254889234"/>
    <n v="3.7856871175319902"/>
    <n v="0.51655076366253005"/>
    <n v="1894.03799920245"/>
    <n v="8110"/>
    <s v="Airports"/>
    <n v="8110"/>
    <s v="US Air Force                                  Brevard County"/>
    <s v="US Air Force"/>
    <m/>
    <m/>
    <m/>
    <n v="0"/>
    <n v="1"/>
    <n v="3.7856871175319902"/>
    <n v="0.51655076366253005"/>
    <n v="1925.3223357688601"/>
    <m/>
    <n v="-1"/>
    <n v="-1"/>
    <n v="-1"/>
    <n v="-1"/>
    <n v="0"/>
    <m/>
    <m/>
    <s v="Banana River B"/>
    <n v="-1"/>
    <m/>
    <m/>
    <n v="666"/>
    <x v="9"/>
    <m/>
    <x v="0"/>
    <m/>
    <n v="183.75730977209699"/>
    <n v="1.5614941896000001"/>
  </r>
  <r>
    <n v="820000"/>
    <n v="2500000"/>
    <n v="2500000"/>
    <x v="0"/>
    <x v="1"/>
    <s v="BR3-5, BR-7"/>
    <s v="62-304.520 (10), F.A.C."/>
    <n v="0.59"/>
    <n v="0.64"/>
    <s v="US Air Force"/>
    <n v="9.6996289005360004E-2"/>
    <n v="3821.2338288590099"/>
    <n v="7.7766157912298102"/>
    <n v="1.1117900317998299"/>
    <n v="0.75430287276982"/>
    <n v="0.10783950723774"/>
    <n v="370.64550082109002"/>
    <n v="1550"/>
    <s v="Other Light Industrial"/>
    <n v="1550"/>
    <s v="US Air Force                                  Brevard County"/>
    <s v="US Air Force"/>
    <m/>
    <m/>
    <m/>
    <n v="0"/>
    <n v="1"/>
    <n v="0.75430287276982"/>
    <n v="0.10783950723774"/>
    <n v="2061.8570463692299"/>
    <m/>
    <n v="-1"/>
    <n v="-1"/>
    <n v="-1"/>
    <n v="-1"/>
    <n v="0"/>
    <m/>
    <m/>
    <s v="Banana River B"/>
    <n v="-1"/>
    <m/>
    <m/>
    <n v="677"/>
    <x v="9"/>
    <m/>
    <x v="0"/>
    <m/>
    <n v="86.603923372397006"/>
    <n v="1.6722279369999999"/>
  </r>
  <r>
    <n v="820000"/>
    <n v="2500000"/>
    <n v="2500000"/>
    <x v="0"/>
    <x v="1"/>
    <s v="BR3-5, BR-7"/>
    <s v="62-304.520 (10), F.A.C."/>
    <n v="0.59"/>
    <n v="0.64"/>
    <s v="US Air Force"/>
    <n v="4.8620963183310002E-2"/>
    <n v="3821.2338288590099"/>
    <n v="7.7766157912298102"/>
    <n v="1.1117900317998299"/>
    <n v="0.37810655007617"/>
    <n v="5.4056302203710001E-2"/>
    <n v="185.79206930779199"/>
    <n v="1860"/>
    <s v="Community Recreational Facilities"/>
    <n v="1860"/>
    <s v="US Air Force                                  Brevard County"/>
    <s v="US Air Force"/>
    <m/>
    <m/>
    <m/>
    <n v="0"/>
    <n v="1"/>
    <n v="0.37810655007617"/>
    <n v="5.4056302203710001E-2"/>
    <n v="298.76156119525098"/>
    <m/>
    <n v="-1"/>
    <n v="-1"/>
    <n v="-1"/>
    <n v="-1"/>
    <n v="0"/>
    <m/>
    <m/>
    <s v="Banana River B"/>
    <n v="-1"/>
    <m/>
    <m/>
    <n v="677"/>
    <x v="9"/>
    <m/>
    <x v="0"/>
    <m/>
    <n v="79.879367194722803"/>
    <n v="0.24230459139999999"/>
  </r>
  <r>
    <n v="820000"/>
    <n v="2500000"/>
    <n v="2500000"/>
    <x v="0"/>
    <x v="1"/>
    <s v="BR3-5, BR-7"/>
    <s v="62-304.520 (10), F.A.C."/>
    <n v="0.59"/>
    <n v="0.64"/>
    <s v="US Air Force"/>
    <n v="0.38597803993474999"/>
    <n v="3445.8133466311501"/>
    <n v="6.9899785961844501"/>
    <n v="1.1721735663138799"/>
    <n v="2.6979782377411601"/>
    <n v="0.45243325558915998"/>
    <n v="1330.00828151371"/>
    <n v="1300"/>
    <s v="Residential, High Density"/>
    <n v="1300"/>
    <s v="US Air Force                                  Brevard County"/>
    <s v="US Air Force"/>
    <m/>
    <m/>
    <m/>
    <n v="0"/>
    <n v="1"/>
    <n v="2.6979782377411601"/>
    <n v="0.45243325558915998"/>
    <n v="1911.69784293372"/>
    <m/>
    <n v="-1"/>
    <n v="-1"/>
    <n v="-1"/>
    <n v="-1"/>
    <n v="0"/>
    <m/>
    <m/>
    <s v="Banana River B"/>
    <n v="-1"/>
    <m/>
    <m/>
    <n v="679"/>
    <x v="9"/>
    <m/>
    <x v="0"/>
    <m/>
    <n v="164.34543712370601"/>
    <n v="1.5504443171"/>
  </r>
  <r>
    <n v="820000"/>
    <n v="2500000"/>
    <n v="2500000"/>
    <x v="0"/>
    <x v="1"/>
    <s v="BR3-5, BR-7"/>
    <s v="62-304.520 (10), F.A.C."/>
    <n v="0.59"/>
    <n v="0.64"/>
    <s v="US Air Force"/>
    <n v="0.18781092427724"/>
    <n v="3841.9155534059901"/>
    <n v="8.0142488015408606"/>
    <n v="1.1255902987401301"/>
    <n v="1.5051634748052101"/>
    <n v="0.21139815436387999"/>
    <n v="721.55371108030999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1.5051634748052101"/>
    <n v="0.21139815436387999"/>
    <n v="2373.3950208841402"/>
    <m/>
    <n v="-1"/>
    <n v="-1"/>
    <n v="-1"/>
    <n v="-1"/>
    <n v="0"/>
    <m/>
    <m/>
    <s v="Banana River B"/>
    <n v="-1"/>
    <m/>
    <m/>
    <n v="652"/>
    <x v="9"/>
    <m/>
    <x v="0"/>
    <m/>
    <n v="133.824659266526"/>
    <n v="1.9248945829999999"/>
  </r>
  <r>
    <n v="820000"/>
    <n v="2500000"/>
    <n v="2500000"/>
    <x v="0"/>
    <x v="1"/>
    <s v="BR3-5, BR-7"/>
    <s v="62-304.520 (10), F.A.C."/>
    <n v="0.59"/>
    <n v="0.64"/>
    <s v="US Air Force"/>
    <n v="6.3729738190199999E-3"/>
    <n v="1049.52184766295"/>
    <n v="2.8344156410719199"/>
    <n v="0.52326418029045996"/>
    <n v="1.806365667277E-2"/>
    <n v="3.33474892142E-3"/>
    <n v="6.68857525764657"/>
    <n v="1300"/>
    <s v="Residential, High Density"/>
    <n v="1300"/>
    <s v="US Air Force                                  Brevard County"/>
    <s v="US Air Force"/>
    <m/>
    <m/>
    <m/>
    <n v="0"/>
    <n v="1"/>
    <n v="1.806365667277E-2"/>
    <n v="3.33474892142E-3"/>
    <n v="156.86995538099401"/>
    <m/>
    <n v="-1"/>
    <n v="-1"/>
    <n v="-1"/>
    <n v="-1"/>
    <n v="0"/>
    <m/>
    <m/>
    <s v="Banana River B"/>
    <n v="-1"/>
    <m/>
    <m/>
    <n v="679"/>
    <x v="9"/>
    <m/>
    <x v="0"/>
    <m/>
    <n v="34.620289363022799"/>
    <n v="0.12722624120000001"/>
  </r>
  <r>
    <n v="820000"/>
    <n v="2500000"/>
    <n v="2500000"/>
    <x v="0"/>
    <x v="1"/>
    <s v="BR3-5, BR-7"/>
    <s v="62-304.520 (10), F.A.C."/>
    <n v="0.59"/>
    <n v="0.64"/>
    <s v="Natural Lands"/>
    <n v="6.4260983070649993E-2"/>
    <n v="3055.9821535582601"/>
    <n v="6.0702659205214502"/>
    <n v="0.82443979865268002"/>
    <n v="0.39008125555300999"/>
    <n v="5.2979311943989998E-2"/>
    <n v="196.38041743403701"/>
    <n v="3100"/>
    <s v="Herbaceous Dry Prairie"/>
    <n v="3100"/>
    <s v="US Air Force                                  Brevard County"/>
    <s v="US Air Force"/>
    <m/>
    <m/>
    <s v="Natural Lands"/>
    <n v="0"/>
    <n v="1"/>
    <n v="0.39008125555300999"/>
    <n v="5.2979311943989998E-2"/>
    <n v="1790.51247932044"/>
    <m/>
    <n v="-1"/>
    <n v="-1"/>
    <n v="-1"/>
    <n v="-1"/>
    <n v="0"/>
    <m/>
    <m/>
    <s v="Banana River B"/>
    <n v="-1"/>
    <m/>
    <m/>
    <n v="659"/>
    <x v="9"/>
    <m/>
    <x v="0"/>
    <m/>
    <n v="72.965802947773795"/>
    <n v="1.4521593505999999"/>
  </r>
  <r>
    <n v="820000"/>
    <n v="2500000"/>
    <n v="2500000"/>
    <x v="0"/>
    <x v="1"/>
    <s v="BR3-5, BR-7"/>
    <s v="62-304.520 (10), F.A.C."/>
    <n v="0.59"/>
    <n v="0.64"/>
    <s v="US Air Force"/>
    <n v="0.12735505777594999"/>
    <n v="3807.4883648710102"/>
    <n v="8.7876223395373003"/>
    <n v="1.2776528364147799"/>
    <n v="1.1191481507650201"/>
    <n v="0.16271555079920999"/>
    <n v="484.90290068941698"/>
    <n v="8310"/>
    <s v="Electrical power facilities"/>
    <n v="8310"/>
    <s v="US Air Force                                  Brevard County"/>
    <s v="US Air Force"/>
    <m/>
    <m/>
    <m/>
    <n v="0"/>
    <n v="1"/>
    <n v="1.1191481507650201"/>
    <n v="0.16271555079920999"/>
    <n v="876.45957035805395"/>
    <m/>
    <n v="-1"/>
    <n v="-1"/>
    <n v="-1"/>
    <n v="-1"/>
    <n v="0"/>
    <m/>
    <m/>
    <s v="Banana River B"/>
    <n v="-1"/>
    <m/>
    <m/>
    <n v="679"/>
    <x v="9"/>
    <m/>
    <x v="0"/>
    <m/>
    <n v="90.864689445378104"/>
    <n v="0.71083501250000003"/>
  </r>
  <r>
    <n v="820000"/>
    <n v="2500000"/>
    <n v="2500000"/>
    <x v="0"/>
    <x v="1"/>
    <s v="BR3-5, BR-7"/>
    <s v="62-304.520 (10), F.A.C."/>
    <n v="0.59"/>
    <n v="0.64"/>
    <s v="US Air Force"/>
    <n v="2.2431749217370001E-2"/>
    <n v="3799.32179869125"/>
    <n v="7.9944165702660701"/>
    <n v="1.07329538770502"/>
    <n v="0.17932874764340001"/>
    <n v="2.4075892973159999E-2"/>
    <n v="85.225433784333006"/>
    <n v="8110"/>
    <s v="Airports"/>
    <n v="8110"/>
    <s v="US Air Force                                  Brevard County"/>
    <s v="US Air Force"/>
    <m/>
    <m/>
    <m/>
    <n v="0"/>
    <n v="1"/>
    <n v="0.17932874764340001"/>
    <n v="2.4075892973159999E-2"/>
    <n v="1884.6141147513199"/>
    <m/>
    <n v="-1"/>
    <n v="-1"/>
    <n v="-1"/>
    <n v="-1"/>
    <n v="0"/>
    <m/>
    <m/>
    <s v="Banana River B"/>
    <n v="-1"/>
    <m/>
    <m/>
    <n v="672"/>
    <x v="9"/>
    <m/>
    <x v="0"/>
    <m/>
    <n v="61.884540071340297"/>
    <n v="1.5284786008"/>
  </r>
  <r>
    <n v="820000"/>
    <n v="2500000"/>
    <n v="2500000"/>
    <x v="0"/>
    <x v="1"/>
    <s v="BR3-5, BR-7"/>
    <s v="62-304.520 (10), F.A.C."/>
    <n v="0.59"/>
    <n v="0.64"/>
    <s v="US Air Force"/>
    <n v="0.11769567529135"/>
    <n v="3799.32179869125"/>
    <n v="7.9944165702660701"/>
    <n v="1.07329538770502"/>
    <n v="0.94090825679781998"/>
    <n v="0.12632222544303001"/>
    <n v="447.16374474611303"/>
    <n v="8110"/>
    <s v="Airports"/>
    <n v="8110"/>
    <s v="US Air Force                                  Brevard County"/>
    <s v="US Air Force"/>
    <m/>
    <m/>
    <m/>
    <n v="0"/>
    <n v="1"/>
    <n v="0.94090825679781998"/>
    <n v="0.12632222544303001"/>
    <n v="462.46804129140799"/>
    <m/>
    <n v="-1"/>
    <n v="-1"/>
    <n v="-1"/>
    <n v="-1"/>
    <n v="0"/>
    <m/>
    <m/>
    <s v="Banana River B"/>
    <n v="-1"/>
    <m/>
    <m/>
    <n v="672"/>
    <x v="9"/>
    <m/>
    <x v="0"/>
    <m/>
    <n v="107.692704899861"/>
    <n v="0.37507545930000002"/>
  </r>
  <r>
    <n v="820000"/>
    <n v="2500000"/>
    <n v="2500000"/>
    <x v="0"/>
    <x v="1"/>
    <s v="BR3-5, BR-7"/>
    <s v="62-304.520 (10), F.A.C."/>
    <n v="0.59"/>
    <n v="0.64"/>
    <s v="Natural Lands"/>
    <n v="1.7105818240800001E-3"/>
    <n v="3777.9915188489899"/>
    <n v="8.0387698077104908"/>
    <n v="1.0690079712312801"/>
    <n v="1.375097352103E-2"/>
    <n v="1.82862560538E-3"/>
    <n v="6.4625636236714801"/>
    <n v="6460"/>
    <s v="Mixed scrub-shrub wetland"/>
    <n v="6460"/>
    <s v="US Air Force                                  Brevard County"/>
    <s v="US Air Force"/>
    <m/>
    <m/>
    <s v="Natural Lands"/>
    <n v="0"/>
    <n v="1"/>
    <n v="1.375097352103E-2"/>
    <n v="1.82862560538E-3"/>
    <n v="79.776548588745996"/>
    <m/>
    <n v="-1"/>
    <n v="-1"/>
    <n v="-1"/>
    <n v="-1"/>
    <n v="0"/>
    <m/>
    <m/>
    <s v="Banana River B"/>
    <n v="-1"/>
    <m/>
    <m/>
    <n v="668"/>
    <x v="9"/>
    <m/>
    <x v="0"/>
    <m/>
    <n v="11.5945878479661"/>
    <n v="6.4701174799999997E-2"/>
  </r>
  <r>
    <n v="820000"/>
    <n v="2500000"/>
    <n v="2500000"/>
    <x v="0"/>
    <x v="1"/>
    <s v="BR3-5, BR-7"/>
    <s v="62-304.520 (10), F.A.C."/>
    <n v="0.59"/>
    <n v="0.64"/>
    <s v="US Air Force"/>
    <n v="5.997860216321E-2"/>
    <n v="3777.9915188489899"/>
    <n v="8.0387698077104908"/>
    <n v="1.0690079712312801"/>
    <n v="0.48215417617832002"/>
    <n v="6.4117603815779994E-2"/>
    <n v="226.59865028504001"/>
    <n v="1860"/>
    <s v="Community Recreational Facilities"/>
    <n v="1860"/>
    <s v="US Air Force                                  Brevard County"/>
    <s v="US Air Force"/>
    <m/>
    <m/>
    <m/>
    <n v="0"/>
    <n v="1"/>
    <n v="0.48215417617832002"/>
    <n v="6.4117603815779994E-2"/>
    <n v="2254.1285395887598"/>
    <m/>
    <n v="-1"/>
    <n v="-1"/>
    <n v="-1"/>
    <n v="-1"/>
    <n v="0"/>
    <m/>
    <m/>
    <s v="Banana River B"/>
    <n v="-1"/>
    <m/>
    <m/>
    <n v="668"/>
    <x v="9"/>
    <m/>
    <x v="0"/>
    <m/>
    <n v="81.719323033019506"/>
    <n v="1.8281658877"/>
  </r>
  <r>
    <n v="820000"/>
    <n v="2500000"/>
    <n v="2500000"/>
    <x v="0"/>
    <x v="1"/>
    <s v="BR3-5, BR-7"/>
    <s v="62-304.520 (10), F.A.C."/>
    <n v="0.59"/>
    <n v="0.64"/>
    <s v="US Air Force"/>
    <n v="0.31902782216730002"/>
    <n v="2625.9976296126301"/>
    <n v="5.1933796943840003"/>
    <n v="0.71785334195893002"/>
    <n v="1.65683261358723"/>
    <n v="0.22901518832067"/>
    <n v="837.76630479182302"/>
    <n v="1800"/>
    <s v="Recreational"/>
    <n v="1800"/>
    <s v="US Air Force                                  Brevard County"/>
    <s v="US Air Force"/>
    <m/>
    <m/>
    <m/>
    <n v="0"/>
    <n v="1"/>
    <n v="1.65683261358723"/>
    <n v="0.22901518832067"/>
    <n v="1153.6472683230299"/>
    <m/>
    <n v="-1"/>
    <n v="-1"/>
    <n v="-1"/>
    <n v="-1"/>
    <n v="0"/>
    <m/>
    <m/>
    <s v="Banana River B"/>
    <n v="-1"/>
    <m/>
    <m/>
    <n v="665"/>
    <x v="9"/>
    <m/>
    <x v="0"/>
    <m/>
    <n v="156.373930015745"/>
    <n v="0.93564255340000002"/>
  </r>
  <r>
    <n v="820000"/>
    <n v="2500000"/>
    <n v="2500000"/>
    <x v="0"/>
    <x v="1"/>
    <s v="BR3-5, BR-7"/>
    <s v="62-304.520 (10), F.A.C."/>
    <n v="0.59"/>
    <n v="0.64"/>
    <s v="US Air Force"/>
    <n v="5.2888388194199998E-2"/>
    <n v="3803.6750523824599"/>
    <n v="7.81584996401544"/>
    <n v="1.0959864758562301"/>
    <n v="0.41336770696453001"/>
    <n v="5.7964958190679997E-2"/>
    <n v="201.17024273502801"/>
    <n v="8140"/>
    <s v="Roads and Highways"/>
    <n v="8140"/>
    <s v="US Air Force                                  Brevard County"/>
    <s v="US Air Force"/>
    <m/>
    <m/>
    <m/>
    <n v="0"/>
    <n v="1"/>
    <n v="0.41336770696453001"/>
    <n v="5.7964958190679997E-2"/>
    <n v="407.26918091841799"/>
    <m/>
    <n v="-1"/>
    <n v="-1"/>
    <n v="-1"/>
    <n v="-1"/>
    <n v="0"/>
    <m/>
    <m/>
    <s v="Banana River B"/>
    <n v="-1"/>
    <m/>
    <m/>
    <n v="666"/>
    <x v="9"/>
    <m/>
    <x v="0"/>
    <m/>
    <n v="120.144267769891"/>
    <n v="0.3303075271"/>
  </r>
  <r>
    <n v="820000"/>
    <n v="2500000"/>
    <n v="2500000"/>
    <x v="0"/>
    <x v="1"/>
    <s v="BR3-5, BR-7"/>
    <s v="62-304.520 (10), F.A.C."/>
    <n v="0.59"/>
    <n v="0.64"/>
    <s v="US Air Force"/>
    <n v="0.25383056023945"/>
    <n v="3797.9621418041802"/>
    <n v="7.7917640562690602"/>
    <n v="1.05501229411808"/>
    <n v="1.97778783565641"/>
    <n v="0.26779436167550003"/>
    <n v="964.03885822238897"/>
    <n v="8110"/>
    <s v="Airports"/>
    <n v="8110"/>
    <s v="US Air Force                                  Brevard County"/>
    <s v="US Air Force"/>
    <m/>
    <m/>
    <m/>
    <n v="0"/>
    <n v="1"/>
    <n v="1.97778783565641"/>
    <n v="0.26779436167550003"/>
    <n v="2346.2422081350601"/>
    <m/>
    <n v="-1"/>
    <n v="-1"/>
    <n v="-1"/>
    <n v="-1"/>
    <n v="0"/>
    <m/>
    <m/>
    <s v="Banana River B"/>
    <n v="-1"/>
    <m/>
    <m/>
    <n v="672"/>
    <x v="9"/>
    <m/>
    <x v="0"/>
    <m/>
    <n v="132.043291453271"/>
    <n v="1.9028728371000001"/>
  </r>
  <r>
    <n v="820000"/>
    <n v="2500000"/>
    <n v="2500000"/>
    <x v="0"/>
    <x v="1"/>
    <s v="BR3-5, BR-7"/>
    <s v="62-304.520 (10), F.A.C."/>
    <n v="0.59"/>
    <n v="0.64"/>
    <s v="Natural Lands"/>
    <n v="5.9328835635279999E-2"/>
    <n v="3200.2775780176098"/>
    <n v="6.2687292903685501"/>
    <n v="0.86017091204575002"/>
    <n v="0.37191640971038997"/>
    <n v="5.1032938659009999E-2"/>
    <n v="189.86874241350401"/>
    <n v="3100"/>
    <s v="Herbaceous Dry Prairie"/>
    <n v="3100"/>
    <s v="US Air Force                                  Brevard County"/>
    <s v="US Air Force"/>
    <m/>
    <m/>
    <s v="Natural Lands"/>
    <n v="0"/>
    <n v="1"/>
    <n v="0.37191640971038997"/>
    <n v="5.1032938659009999E-2"/>
    <n v="189.86874241350401"/>
    <m/>
    <n v="-1"/>
    <n v="-1"/>
    <n v="-1"/>
    <n v="-1"/>
    <n v="0"/>
    <m/>
    <m/>
    <s v="Banana River B"/>
    <n v="-1"/>
    <m/>
    <m/>
    <n v="658"/>
    <x v="9"/>
    <m/>
    <x v="0"/>
    <m/>
    <n v="83.323581647432803"/>
    <n v="0.1539892477"/>
  </r>
  <r>
    <n v="820000"/>
    <n v="2500000"/>
    <n v="2500000"/>
    <x v="0"/>
    <x v="1"/>
    <s v="BR3-5, BR-7"/>
    <s v="62-304.520 (10), F.A.C."/>
    <n v="0.59"/>
    <n v="0.64"/>
    <s v="US Air Force"/>
    <n v="0.10132982440079"/>
    <n v="3200.2775780176098"/>
    <n v="6.2687292903685501"/>
    <n v="0.86017091204575002"/>
    <n v="0.63520923820915998"/>
    <n v="8.7160967472260001E-2"/>
    <n v="324.28356501432597"/>
    <n v="1920"/>
    <s v="Inactive Land with street patterns but withoutstructures"/>
    <n v="1920"/>
    <s v="US Air Force                                  Brevard County"/>
    <s v="US Air Force"/>
    <m/>
    <m/>
    <m/>
    <n v="0"/>
    <n v="1"/>
    <n v="0.63520923820915998"/>
    <n v="8.7160967472260001E-2"/>
    <n v="1664.23838229428"/>
    <m/>
    <n v="-1"/>
    <n v="-1"/>
    <n v="-1"/>
    <n v="-1"/>
    <n v="0"/>
    <m/>
    <m/>
    <s v="Banana River B"/>
    <n v="-1"/>
    <m/>
    <m/>
    <n v="658"/>
    <x v="9"/>
    <m/>
    <x v="0"/>
    <m/>
    <n v="119.15688847850301"/>
    <n v="1.3497472687000001"/>
  </r>
  <r>
    <n v="820000"/>
    <n v="2500000"/>
    <n v="2500000"/>
    <x v="0"/>
    <x v="1"/>
    <s v="BR3-5, BR-7"/>
    <s v="62-304.520 (10), F.A.C."/>
    <n v="0.59"/>
    <n v="0.64"/>
    <s v="US Air Force"/>
    <n v="3.5907022604050001E-2"/>
    <n v="3200.2775780176098"/>
    <n v="6.2687292903685501"/>
    <n v="0.86017091204575002"/>
    <n v="0.22509140432795"/>
    <n v="3.0886176382169998E-2"/>
    <n v="114.91243933312199"/>
    <n v="8330"/>
    <s v="Water supply plants"/>
    <n v="8330"/>
    <s v="US Air Force                                  Brevard County"/>
    <s v="US Air Force"/>
    <m/>
    <m/>
    <m/>
    <n v="0"/>
    <n v="1"/>
    <n v="0.22509140432795"/>
    <n v="3.0886176382169998E-2"/>
    <n v="114.912439333123"/>
    <m/>
    <n v="-1"/>
    <n v="-1"/>
    <n v="-1"/>
    <n v="-1"/>
    <n v="0"/>
    <m/>
    <m/>
    <s v="Banana River B"/>
    <n v="-1"/>
    <m/>
    <m/>
    <n v="658"/>
    <x v="9"/>
    <m/>
    <x v="0"/>
    <m/>
    <n v="48.175709610656703"/>
    <n v="9.3197436600000003E-2"/>
  </r>
  <r>
    <n v="820000"/>
    <n v="2500000"/>
    <n v="2500000"/>
    <x v="0"/>
    <x v="1"/>
    <s v="BR3-5, BR-7"/>
    <s v="62-304.520 (10), F.A.C."/>
    <n v="0.59"/>
    <n v="0.64"/>
    <s v="US Air Force"/>
    <n v="0.40493718483110003"/>
    <n v="3571.9982892079402"/>
    <n v="7.1016194498815901"/>
    <n v="0.98321895378696"/>
    <n v="2.8757097877768598"/>
    <n v="0.39814191521907"/>
    <n v="1446.4349314533799"/>
    <n v="1800"/>
    <s v="Recreational"/>
    <n v="1800"/>
    <s v="US Air Force                                  Brevard County"/>
    <s v="US Air Force"/>
    <m/>
    <m/>
    <m/>
    <n v="0"/>
    <n v="1"/>
    <n v="2.8757097877768598"/>
    <n v="0.39814191521907"/>
    <n v="2099.78834611088"/>
    <m/>
    <n v="-1"/>
    <n v="-1"/>
    <n v="-1"/>
    <n v="-1"/>
    <n v="0"/>
    <m/>
    <m/>
    <s v="Banana River B"/>
    <n v="-1"/>
    <m/>
    <m/>
    <n v="665"/>
    <x v="9"/>
    <m/>
    <x v="0"/>
    <m/>
    <n v="160.185780049258"/>
    <n v="1.7029913593999999"/>
  </r>
  <r>
    <n v="820000"/>
    <n v="2500000"/>
    <n v="2500000"/>
    <x v="0"/>
    <x v="1"/>
    <s v="BR3-5, BR-7"/>
    <s v="62-304.520 (10), F.A.C."/>
    <n v="0.59"/>
    <n v="0.64"/>
    <s v="US Air Force"/>
    <n v="0.26046716759881"/>
    <n v="3805.5502344927099"/>
    <n v="7.6421622584306403"/>
    <n v="1.0423229031041701"/>
    <n v="1.99053235778399"/>
    <n v="0.27149089429491002"/>
    <n v="991.22089073332404"/>
    <n v="8110"/>
    <s v="Airports"/>
    <n v="8110"/>
    <s v="US Air Force                                  Brevard County"/>
    <s v="US Air Force"/>
    <m/>
    <m/>
    <m/>
    <n v="0"/>
    <n v="1"/>
    <n v="1.99053235778399"/>
    <n v="0.27149089429491002"/>
    <n v="992.906576783731"/>
    <m/>
    <n v="-1"/>
    <n v="-1"/>
    <n v="-1"/>
    <n v="-1"/>
    <n v="0"/>
    <m/>
    <m/>
    <s v="Banana River B"/>
    <n v="-1"/>
    <m/>
    <m/>
    <n v="672"/>
    <x v="9"/>
    <m/>
    <x v="0"/>
    <m/>
    <n v="139.341248220876"/>
    <n v="0.80527702899999998"/>
  </r>
  <r>
    <n v="820000"/>
    <n v="2500000"/>
    <n v="2500000"/>
    <x v="0"/>
    <x v="1"/>
    <s v="BR3-5, BR-7"/>
    <s v="62-304.520 (10), F.A.C."/>
    <n v="0.59"/>
    <n v="0.64"/>
    <s v="US Air Force"/>
    <n v="0.32107328955023001"/>
    <n v="3805.5502344927099"/>
    <n v="7.6421622584306403"/>
    <n v="1.0423229031041701"/>
    <n v="2.4536941755909498"/>
    <n v="0.33466204327319998"/>
    <n v="1221.8605323372301"/>
    <n v="8110"/>
    <s v="Airports"/>
    <n v="8110"/>
    <s v="US Air Force                                  Brevard County"/>
    <s v="US Air Force"/>
    <m/>
    <m/>
    <m/>
    <n v="0"/>
    <n v="1"/>
    <n v="2.4536941755909498"/>
    <n v="0.33466204327319998"/>
    <n v="1358.0232789204799"/>
    <m/>
    <n v="-1"/>
    <n v="-1"/>
    <n v="-1"/>
    <n v="-1"/>
    <n v="0"/>
    <m/>
    <m/>
    <s v="Banana River B"/>
    <n v="-1"/>
    <m/>
    <m/>
    <n v="672"/>
    <x v="9"/>
    <m/>
    <x v="0"/>
    <m/>
    <n v="176.70014978591701"/>
    <n v="1.1013976309"/>
  </r>
  <r>
    <n v="820000"/>
    <n v="2500000"/>
    <n v="2500000"/>
    <x v="0"/>
    <x v="1"/>
    <s v="BR3-5, BR-7"/>
    <s v="62-304.520 (10), F.A.C."/>
    <n v="0.59"/>
    <n v="0.64"/>
    <s v="US Air Force"/>
    <n v="1.0266381986E-4"/>
    <n v="3814.0226023560899"/>
    <n v="7.7879601404072503"/>
    <n v="1.05670920271533"/>
    <n v="7.9954173696999997E-4"/>
    <n v="1.0848580323E-4"/>
    <n v="0.39156212941313001"/>
    <n v="8140"/>
    <s v="Roads and Highways"/>
    <n v="8140"/>
    <s v="US Air Force                                  Brevard County"/>
    <s v="US Air Force"/>
    <m/>
    <m/>
    <m/>
    <n v="0"/>
    <n v="1"/>
    <n v="7.9954173696999997E-4"/>
    <n v="1.0848580323E-4"/>
    <n v="270.85367557060903"/>
    <m/>
    <n v="-1"/>
    <n v="-1"/>
    <n v="-1"/>
    <n v="-1"/>
    <n v="0"/>
    <m/>
    <m/>
    <s v="Banana River B"/>
    <n v="-1"/>
    <m/>
    <m/>
    <n v="660"/>
    <x v="9"/>
    <m/>
    <x v="0"/>
    <m/>
    <n v="5.7676109762458001"/>
    <n v="0.21967045869999999"/>
  </r>
  <r>
    <n v="820000"/>
    <n v="2500000"/>
    <n v="2500000"/>
    <x v="0"/>
    <x v="1"/>
    <s v="BR3-5, BR-7"/>
    <s v="62-304.520 (10), F.A.C."/>
    <n v="0.59"/>
    <n v="0.64"/>
    <s v="US Air Force"/>
    <n v="1.3802120140569999E-2"/>
    <n v="3538.5967385752801"/>
    <n v="7.2901094484211599"/>
    <n v="0.98188348399641001"/>
    <n v="0.10061896644502"/>
    <n v="1.3552073810159999E-2"/>
    <n v="48.840137314848697"/>
    <n v="1860"/>
    <s v="Community Recreational Facilities"/>
    <n v="1860"/>
    <s v="US Air Force                                  Brevard County"/>
    <s v="US Air Force"/>
    <m/>
    <m/>
    <m/>
    <n v="0"/>
    <n v="1"/>
    <n v="0.10061896644502"/>
    <n v="1.3552073810159999E-2"/>
    <n v="115.350312525135"/>
    <m/>
    <n v="-1"/>
    <n v="-1"/>
    <n v="-1"/>
    <n v="-1"/>
    <n v="0"/>
    <m/>
    <m/>
    <s v="Banana River B"/>
    <n v="-1"/>
    <m/>
    <m/>
    <n v="668"/>
    <x v="9"/>
    <m/>
    <x v="0"/>
    <m/>
    <n v="35.205096294429801"/>
    <n v="9.3552564899999996E-2"/>
  </r>
  <r>
    <n v="820000"/>
    <n v="2500000"/>
    <n v="2500000"/>
    <x v="0"/>
    <x v="1"/>
    <s v="BR3-5, BR-7"/>
    <s v="62-304.520 (10), F.A.C."/>
    <n v="0.59"/>
    <n v="0.64"/>
    <s v="US Air Force"/>
    <n v="1.2712362367999999E-4"/>
    <n v="3827.43502002184"/>
    <n v="7.8175247851168699"/>
    <n v="1.0829799739286099"/>
    <n v="9.9379207890999991E-4"/>
    <n v="1.3767233866000001E-4"/>
    <n v="0.48655740915639001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9.9379207890999991E-4"/>
    <n v="1.3767233866000001E-4"/>
    <n v="1163.47213290164"/>
    <m/>
    <n v="-1"/>
    <n v="-1"/>
    <n v="-1"/>
    <n v="-1"/>
    <n v="0"/>
    <m/>
    <m/>
    <s v="Banana River B"/>
    <n v="-1"/>
    <m/>
    <m/>
    <n v="652"/>
    <x v="9"/>
    <m/>
    <x v="0"/>
    <m/>
    <n v="11.1779113781911"/>
    <n v="0.94361081339999997"/>
  </r>
  <r>
    <n v="820000"/>
    <n v="2500000"/>
    <n v="2500000"/>
    <x v="0"/>
    <x v="1"/>
    <s v="BR3-5, BR-7"/>
    <s v="62-304.520 (10), F.A.C."/>
    <n v="0.59"/>
    <n v="0.64"/>
    <s v="Natural Lands"/>
    <n v="5.7918497443589997E-2"/>
    <n v="3746.1626041818899"/>
    <n v="7.7186304962402996"/>
    <n v="1.04341391374863"/>
    <n v="0.44705148066451"/>
    <n v="6.0432966096049999E-2"/>
    <n v="216.97210921358101"/>
    <n v="3100"/>
    <s v="Herbaceous Dry Prairie"/>
    <n v="3100"/>
    <s v="US Air Force                                  Brevard County"/>
    <s v="US Air Force"/>
    <m/>
    <m/>
    <s v="Natural Lands"/>
    <n v="0"/>
    <n v="1"/>
    <n v="0.44705148066451"/>
    <n v="6.0432966096049999E-2"/>
    <n v="216.97210921358001"/>
    <m/>
    <n v="-1"/>
    <n v="-1"/>
    <n v="-1"/>
    <n v="-1"/>
    <n v="0"/>
    <m/>
    <m/>
    <s v="Banana River B"/>
    <n v="-1"/>
    <m/>
    <m/>
    <n v="658"/>
    <x v="9"/>
    <m/>
    <x v="0"/>
    <m/>
    <n v="109.377681629452"/>
    <n v="0.1759708915"/>
  </r>
  <r>
    <n v="820000"/>
    <n v="2500000"/>
    <n v="2500000"/>
    <x v="0"/>
    <x v="1"/>
    <s v="BR3-5, BR-7"/>
    <s v="62-304.520 (10), F.A.C."/>
    <n v="0.59"/>
    <n v="0.64"/>
    <s v="US Air Force"/>
    <n v="0.53452154503533"/>
    <n v="3719.8077449518501"/>
    <n v="7.42222999692589"/>
    <n v="1.01430454609939"/>
    <n v="3.9673418455644001"/>
    <n v="0.54216763311741001"/>
    <n v="1988.3173830660501"/>
    <n v="8110"/>
    <s v="Airports"/>
    <n v="8110"/>
    <s v="US Air Force                                  Brevard County"/>
    <s v="US Air Force"/>
    <m/>
    <m/>
    <m/>
    <n v="0"/>
    <n v="1"/>
    <n v="3.9673418455644001"/>
    <n v="0.54216763311741001"/>
    <n v="1988.3173830660501"/>
    <m/>
    <n v="-1"/>
    <n v="-1"/>
    <n v="-1"/>
    <n v="-1"/>
    <n v="0"/>
    <m/>
    <m/>
    <s v="Banana River B"/>
    <n v="-1"/>
    <m/>
    <m/>
    <n v="666"/>
    <x v="9"/>
    <m/>
    <x v="0"/>
    <m/>
    <n v="207.17161205676501"/>
    <n v="1.6125850633000001"/>
  </r>
  <r>
    <n v="820000"/>
    <n v="2500000"/>
    <n v="2500000"/>
    <x v="0"/>
    <x v="1"/>
    <s v="BR3-5, BR-7"/>
    <s v="62-304.520 (10), F.A.C."/>
    <n v="0.59"/>
    <n v="0.64"/>
    <s v="Natural Lands"/>
    <n v="8.3241908632580006E-2"/>
    <n v="3719.8077449518501"/>
    <n v="7.42222999692589"/>
    <n v="1.01430454609939"/>
    <n v="0.61784059125413004"/>
    <n v="8.4432646352019997E-2"/>
    <n v="309.64389643606"/>
    <n v="3100"/>
    <s v="Herbaceous Dry Prairie"/>
    <n v="3100"/>
    <s v="US Air Force                                  Brevard County"/>
    <s v="US Air Force"/>
    <m/>
    <m/>
    <s v="Natural Lands"/>
    <n v="0"/>
    <n v="1"/>
    <n v="0.61784059125413004"/>
    <n v="8.4432646352019997E-2"/>
    <n v="309.64389643605898"/>
    <m/>
    <n v="-1"/>
    <n v="-1"/>
    <n v="-1"/>
    <n v="-1"/>
    <n v="0"/>
    <m/>
    <m/>
    <s v="Banana River B"/>
    <n v="-1"/>
    <m/>
    <m/>
    <n v="666"/>
    <x v="9"/>
    <m/>
    <x v="0"/>
    <m/>
    <n v="83.656989588264395"/>
    <n v="0.25113049180000002"/>
  </r>
  <r>
    <n v="820000"/>
    <n v="2500000"/>
    <n v="2500000"/>
    <x v="0"/>
    <x v="1"/>
    <s v="BR3-5, BR-7"/>
    <s v="62-304.520 (10), F.A.C."/>
    <n v="0.59"/>
    <n v="0.64"/>
    <s v="US Air Force"/>
    <n v="0.17239491781001001"/>
    <n v="3761.3125340290298"/>
    <n v="7.4949450744155603"/>
    <n v="1.03839666503897"/>
    <n v="1.29209044009441"/>
    <n v="0.17901430772358001"/>
    <n v="648.43116516169505"/>
    <n v="1800"/>
    <s v="Recreational"/>
    <n v="1800"/>
    <s v="US Air Force                                  Brevard County"/>
    <s v="US Air Force"/>
    <m/>
    <m/>
    <m/>
    <n v="0"/>
    <n v="1"/>
    <n v="1.29209044009441"/>
    <n v="0.17901430772358001"/>
    <n v="2323.6014211730599"/>
    <m/>
    <n v="-1"/>
    <n v="-1"/>
    <n v="-1"/>
    <n v="-1"/>
    <n v="0"/>
    <m/>
    <m/>
    <s v="Banana River B"/>
    <n v="-1"/>
    <m/>
    <m/>
    <n v="665"/>
    <x v="9"/>
    <m/>
    <x v="0"/>
    <m/>
    <n v="131.142228584051"/>
    <n v="1.8845104795000001"/>
  </r>
  <r>
    <n v="820000"/>
    <n v="2500000"/>
    <n v="2500000"/>
    <x v="0"/>
    <x v="1"/>
    <s v="BR3-5, BR-7"/>
    <s v="62-304.520 (10), F.A.C."/>
    <n v="0.59"/>
    <n v="0.64"/>
    <s v="Natural Lands"/>
    <n v="0.16012863516368001"/>
    <n v="3460.1724159885998"/>
    <n v="6.83147144328019"/>
    <n v="0.94053834211526999"/>
    <n v="1.0939141983721099"/>
    <n v="0.15060712104202001"/>
    <n v="554.07268640326697"/>
    <n v="3100"/>
    <s v="Herbaceous Dry Prairie"/>
    <n v="3100"/>
    <s v="US Air Force                                  Brevard County"/>
    <s v="US Air Force"/>
    <m/>
    <m/>
    <s v="Natural Lands"/>
    <n v="0"/>
    <n v="1"/>
    <n v="1.0939141983721099"/>
    <n v="0.15060712104202001"/>
    <n v="1505.8340177369701"/>
    <m/>
    <n v="-1"/>
    <n v="-1"/>
    <n v="-1"/>
    <n v="-1"/>
    <n v="0"/>
    <m/>
    <m/>
    <s v="Banana River B"/>
    <n v="-1"/>
    <m/>
    <m/>
    <n v="670"/>
    <x v="9"/>
    <m/>
    <x v="0"/>
    <m/>
    <n v="118.165860023292"/>
    <n v="1.2212765755999999"/>
  </r>
  <r>
    <n v="820000"/>
    <n v="2500000"/>
    <n v="2500000"/>
    <x v="0"/>
    <x v="1"/>
    <s v="BR3-5, BR-7"/>
    <s v="62-304.520 (10), F.A.C."/>
    <n v="0.59"/>
    <n v="0.64"/>
    <s v="US Air Force"/>
    <n v="0.16343553759088"/>
    <n v="3460.1724159885998"/>
    <n v="6.83147144328019"/>
    <n v="0.94053834211526999"/>
    <n v="1.1165052078692701"/>
    <n v="0.15371738956844"/>
    <n v="565.51513896424797"/>
    <n v="1550"/>
    <s v="Other Light Industrial"/>
    <n v="1550"/>
    <s v="US Air Force                                  Brevard County"/>
    <s v="US Air Force"/>
    <m/>
    <m/>
    <m/>
    <n v="0"/>
    <n v="1"/>
    <n v="1.1165052078692701"/>
    <n v="0.15371738956844"/>
    <n v="631.73404496727198"/>
    <m/>
    <n v="-1"/>
    <n v="-1"/>
    <n v="-1"/>
    <n v="-1"/>
    <n v="0"/>
    <m/>
    <m/>
    <s v="Banana River B"/>
    <n v="-1"/>
    <m/>
    <m/>
    <n v="670"/>
    <x v="9"/>
    <m/>
    <x v="0"/>
    <m/>
    <n v="114.29843778078001"/>
    <n v="0.51235526760000005"/>
  </r>
  <r>
    <n v="820000"/>
    <n v="2500000"/>
    <n v="2500000"/>
    <x v="0"/>
    <x v="1"/>
    <s v="BR3-5, BR-7"/>
    <s v="62-304.520 (10), F.A.C."/>
    <n v="0.59"/>
    <n v="0.64"/>
    <s v="US Air Force"/>
    <n v="6.7725070183099999E-3"/>
    <n v="3815.7127703963702"/>
    <n v="7.8033111874835903"/>
    <n v="1.1238460862486599"/>
    <n v="5.2847979783299998E-2"/>
    <n v="7.6112555066200002E-3"/>
    <n v="25.841941517372099"/>
    <n v="1300"/>
    <s v="Residential, High Density"/>
    <n v="1300"/>
    <s v="US Air Force                                  Brevard County"/>
    <s v="US Air Force"/>
    <m/>
    <m/>
    <m/>
    <n v="0"/>
    <n v="1"/>
    <n v="5.2847979783299998E-2"/>
    <n v="7.6112555066200002E-3"/>
    <n v="25.841941517372401"/>
    <m/>
    <n v="-1"/>
    <n v="-1"/>
    <n v="-1"/>
    <n v="-1"/>
    <n v="0"/>
    <m/>
    <m/>
    <s v="Banana River B"/>
    <n v="-1"/>
    <m/>
    <m/>
    <n v="679"/>
    <x v="9"/>
    <m/>
    <x v="0"/>
    <m/>
    <n v="29.773912426166898"/>
    <n v="2.0958589999999999E-2"/>
  </r>
  <r>
    <n v="820000"/>
    <n v="2500000"/>
    <n v="2500000"/>
    <x v="0"/>
    <x v="1"/>
    <s v="BR3-5, BR-7"/>
    <s v="62-304.520 (10), F.A.C."/>
    <n v="0.59"/>
    <n v="0.64"/>
    <s v="US Air Force"/>
    <n v="0.11437544323868"/>
    <n v="3815.7127703963702"/>
    <n v="7.8033111874835903"/>
    <n v="1.1238460862486599"/>
    <n v="0.89250717579779004"/>
    <n v="0.12854039424673999"/>
    <n v="436.42383938557998"/>
    <n v="8310"/>
    <s v="Electrical power facilities"/>
    <n v="8310"/>
    <s v="US Air Force                                  Brevard County"/>
    <s v="US Air Force"/>
    <m/>
    <m/>
    <m/>
    <n v="0"/>
    <n v="1"/>
    <n v="0.89250717579779004"/>
    <n v="0.12854039424673999"/>
    <n v="2242.55759700213"/>
    <m/>
    <n v="-1"/>
    <n v="-1"/>
    <n v="-1"/>
    <n v="-1"/>
    <n v="0"/>
    <m/>
    <m/>
    <s v="Banana River B"/>
    <n v="-1"/>
    <m/>
    <m/>
    <n v="679"/>
    <x v="9"/>
    <m/>
    <x v="0"/>
    <m/>
    <n v="138.79492088982599"/>
    <n v="1.8187815060999999"/>
  </r>
  <r>
    <n v="820000"/>
    <n v="2500000"/>
    <n v="2500000"/>
    <x v="0"/>
    <x v="1"/>
    <s v="BR3-5, BR-7"/>
    <s v="62-304.520 (10), F.A.C."/>
    <n v="0.59"/>
    <n v="0.64"/>
    <s v="US Air Force"/>
    <n v="2.3831843904389999E-2"/>
    <n v="1986.75738196567"/>
    <n v="4.0666849139134698"/>
    <n v="0.59012424474222003"/>
    <n v="9.6916600076719997E-2"/>
    <n v="1.4063748884890001E-2"/>
    <n v="47.348091802902601"/>
    <n v="1550"/>
    <s v="Other Light Industrial"/>
    <n v="1550"/>
    <s v="US Air Force                                  Brevard County"/>
    <s v="US Air Force"/>
    <m/>
    <m/>
    <m/>
    <n v="0"/>
    <n v="1"/>
    <n v="9.6916600076719997E-2"/>
    <n v="1.4063748884890001E-2"/>
    <n v="656.58371151714005"/>
    <m/>
    <n v="-1"/>
    <n v="-1"/>
    <n v="-1"/>
    <n v="-1"/>
    <n v="0"/>
    <m/>
    <m/>
    <s v="Banana River B"/>
    <n v="-1"/>
    <m/>
    <m/>
    <n v="677"/>
    <x v="9"/>
    <m/>
    <x v="0"/>
    <m/>
    <n v="44.390922981104197"/>
    <n v="0.53250909290000004"/>
  </r>
  <r>
    <n v="820000"/>
    <n v="2500000"/>
    <n v="2500000"/>
    <x v="0"/>
    <x v="1"/>
    <s v="BR3-5, BR-7"/>
    <s v="62-304.520 (10), F.A.C."/>
    <n v="0.59"/>
    <n v="0.64"/>
    <s v="Natural Lands"/>
    <n v="0.11270902680878001"/>
    <n v="3218.9257335908701"/>
    <n v="7.3701271882474204"/>
    <n v="0.85036468751557004"/>
    <n v="0.83067986284430995"/>
    <n v="9.5843776362429994E-2"/>
    <n v="362.80198680277101"/>
    <n v="3100"/>
    <s v="Herbaceous Dry Prairie"/>
    <n v="3100"/>
    <s v="US Air Force                                  Brevard County"/>
    <s v="US Air Force"/>
    <m/>
    <m/>
    <s v="Natural Lands"/>
    <n v="0"/>
    <n v="1"/>
    <n v="0.83067986284430995"/>
    <n v="9.5843776362429994E-2"/>
    <n v="1988.53467828361"/>
    <m/>
    <n v="-1"/>
    <n v="-1"/>
    <n v="-1"/>
    <n v="-1"/>
    <n v="0"/>
    <m/>
    <m/>
    <s v="Banana River B"/>
    <n v="-1"/>
    <m/>
    <m/>
    <n v="669"/>
    <x v="9"/>
    <m/>
    <x v="0"/>
    <m/>
    <n v="90.932805637121305"/>
    <n v="1.6127612963"/>
  </r>
  <r>
    <n v="820000"/>
    <n v="2500000"/>
    <n v="2500000"/>
    <x v="0"/>
    <x v="1"/>
    <s v="BR3-5, BR-7"/>
    <s v="62-304.520 (10), F.A.C."/>
    <n v="0.59"/>
    <n v="0.64"/>
    <s v="US Air Force"/>
    <n v="9.9470495600170003E-2"/>
    <n v="3823.8252515147101"/>
    <n v="7.7331060939866596"/>
    <n v="1.08107638408243"/>
    <n v="0.76921589569759996"/>
    <n v="0.10753520370632"/>
    <n v="380.35779285664"/>
    <n v="8110"/>
    <s v="Airports"/>
    <n v="8110"/>
    <s v="US Air Force                                  Brevard County"/>
    <s v="US Air Force"/>
    <m/>
    <m/>
    <m/>
    <n v="0"/>
    <n v="1"/>
    <n v="0.76921589569759996"/>
    <n v="0.10753520370632"/>
    <n v="706.06819397563504"/>
    <m/>
    <n v="-1"/>
    <n v="-1"/>
    <n v="-1"/>
    <n v="-1"/>
    <n v="0"/>
    <m/>
    <m/>
    <s v="Banana River B"/>
    <n v="-1"/>
    <m/>
    <m/>
    <n v="674"/>
    <x v="9"/>
    <m/>
    <x v="0"/>
    <m/>
    <n v="83.821005184955396"/>
    <n v="0.57264249310000004"/>
  </r>
  <r>
    <n v="820000"/>
    <n v="2500000"/>
    <n v="2500000"/>
    <x v="0"/>
    <x v="1"/>
    <s v="BR3-5, BR-7"/>
    <s v="62-304.520 (10), F.A.C."/>
    <n v="0.59"/>
    <n v="0.64"/>
    <s v="US Air Force"/>
    <n v="3.008162391353E-2"/>
    <n v="3823.8252515147101"/>
    <n v="7.7331060939866596"/>
    <n v="1.08107638408243"/>
    <n v="0.23262438920274001"/>
    <n v="3.2520533207760001E-2"/>
    <n v="115.026873127128"/>
    <n v="1550"/>
    <s v="Other Light Industrial"/>
    <n v="1550"/>
    <s v="US Air Force                                  Brevard County"/>
    <s v="US Air Force"/>
    <m/>
    <m/>
    <m/>
    <n v="0"/>
    <n v="1"/>
    <n v="0.23262438920274001"/>
    <n v="3.2520533207760001E-2"/>
    <n v="1656.1512998866599"/>
    <m/>
    <n v="-1"/>
    <n v="-1"/>
    <n v="-1"/>
    <n v="-1"/>
    <n v="0"/>
    <m/>
    <m/>
    <s v="Banana River B"/>
    <n v="-1"/>
    <m/>
    <m/>
    <n v="673"/>
    <x v="9"/>
    <m/>
    <x v="0"/>
    <m/>
    <n v="51.257351613671602"/>
    <n v="1.3431884022"/>
  </r>
  <r>
    <n v="820000"/>
    <n v="2500000"/>
    <n v="2500000"/>
    <x v="0"/>
    <x v="1"/>
    <s v="BR3-5, BR-7"/>
    <s v="62-304.520 (10), F.A.C."/>
    <n v="0.59"/>
    <n v="0.64"/>
    <s v="US Air Force"/>
    <n v="0.14871631488204001"/>
    <n v="3823.8252515147101"/>
    <n v="7.7331060939866596"/>
    <n v="1.08107638408243"/>
    <n v="1.1500390408896"/>
    <n v="0.16077369594673999"/>
    <n v="568.66520015818901"/>
    <n v="1550"/>
    <s v="Other Light Industrial"/>
    <n v="1550"/>
    <s v="US Air Force                                  Brevard County"/>
    <s v="US Air Force"/>
    <m/>
    <m/>
    <m/>
    <n v="0"/>
    <n v="1"/>
    <n v="1.1500390408896"/>
    <n v="0.16077369594673999"/>
    <n v="1656.1512998866599"/>
    <m/>
    <n v="-1"/>
    <n v="-1"/>
    <n v="-1"/>
    <n v="-1"/>
    <n v="0"/>
    <m/>
    <m/>
    <s v="Banana River B"/>
    <n v="-1"/>
    <m/>
    <m/>
    <n v="674"/>
    <x v="9"/>
    <m/>
    <x v="0"/>
    <m/>
    <n v="124.088766600067"/>
    <n v="1.3431884022"/>
  </r>
  <r>
    <n v="820000"/>
    <n v="2500000"/>
    <n v="2500000"/>
    <x v="0"/>
    <x v="1"/>
    <s v="BR3-5, BR-7"/>
    <s v="62-304.520 (10), F.A.C."/>
    <n v="0.59"/>
    <n v="0.64"/>
    <s v="US Air Force"/>
    <n v="0.47783735169588998"/>
    <n v="3483.51490306802"/>
    <n v="8.0922096823891003"/>
    <n v="1.3346902899528601"/>
    <n v="3.8667600440006402"/>
    <n v="0.63776487348528998"/>
    <n v="1664.5535358751799"/>
    <n v="1300"/>
    <s v="Residential, High Density"/>
    <n v="1300"/>
    <s v="US Air Force                                  Brevard County"/>
    <s v="US Air Force"/>
    <m/>
    <m/>
    <m/>
    <n v="0"/>
    <n v="1"/>
    <n v="3.8667600440006402"/>
    <n v="0.63776487348528998"/>
    <n v="1925.2607769901399"/>
    <m/>
    <n v="-1"/>
    <n v="-1"/>
    <n v="-1"/>
    <n v="-1"/>
    <n v="0"/>
    <m/>
    <m/>
    <s v="Banana River B"/>
    <n v="-1"/>
    <m/>
    <m/>
    <n v="679"/>
    <x v="9"/>
    <m/>
    <x v="0"/>
    <m/>
    <n v="180.70205554450399"/>
    <n v="1.5614442636000001"/>
  </r>
  <r>
    <n v="820000"/>
    <n v="2500000"/>
    <n v="2500000"/>
    <x v="0"/>
    <x v="1"/>
    <s v="BR3-5, BR-7"/>
    <s v="62-304.520 (10), F.A.C."/>
    <n v="0.59"/>
    <n v="0.64"/>
    <s v="Natural Lands"/>
    <n v="0.15217350108013999"/>
    <n v="3121.6502011191801"/>
    <n v="6.8568093188684003"/>
    <n v="0.81755523659133"/>
    <n v="1.04342468029113"/>
    <n v="0.1244102426785"/>
    <n v="475.03244025182897"/>
    <n v="3100"/>
    <s v="Herbaceous Dry Prairie"/>
    <n v="3100"/>
    <s v="US Air Force                                  Brevard County"/>
    <s v="US Air Force"/>
    <m/>
    <m/>
    <s v="Natural Lands"/>
    <n v="0"/>
    <n v="1"/>
    <n v="1.04342468029113"/>
    <n v="0.1244102426785"/>
    <n v="1451.30642690487"/>
    <m/>
    <n v="-1"/>
    <n v="-1"/>
    <n v="-1"/>
    <n v="-1"/>
    <n v="0"/>
    <m/>
    <m/>
    <s v="Banana River B"/>
    <n v="-1"/>
    <m/>
    <m/>
    <n v="654"/>
    <x v="9"/>
    <m/>
    <x v="0"/>
    <m/>
    <n v="152.708551866741"/>
    <n v="1.1770530632"/>
  </r>
  <r>
    <n v="820000"/>
    <n v="2500000"/>
    <n v="2500000"/>
    <x v="0"/>
    <x v="1"/>
    <s v="BR3-5, BR-7"/>
    <s v="62-304.520 (10), F.A.C."/>
    <n v="0.59"/>
    <n v="0.64"/>
    <s v="US Air Force"/>
    <n v="3.8999283202169999E-2"/>
    <n v="3818.5642165232198"/>
    <n v="7.7816137420978002"/>
    <n v="1.0678576155125801"/>
    <n v="0.30347735809800003"/>
    <n v="4.1645681566970003E-2"/>
    <n v="148.921267305877"/>
    <n v="8140"/>
    <s v="Roads and Highways"/>
    <n v="8140"/>
    <s v="US Air Force                                  Brevard County"/>
    <s v="US Air Force"/>
    <m/>
    <m/>
    <m/>
    <n v="0"/>
    <n v="1"/>
    <n v="0.30347735809800003"/>
    <n v="4.1645681566970003E-2"/>
    <n v="363.66044709553398"/>
    <m/>
    <n v="-1"/>
    <n v="-1"/>
    <n v="-1"/>
    <n v="-1"/>
    <n v="0"/>
    <m/>
    <m/>
    <s v="Banana River B"/>
    <n v="-1"/>
    <m/>
    <m/>
    <n v="666"/>
    <x v="9"/>
    <m/>
    <x v="0"/>
    <m/>
    <n v="107.09386050784499"/>
    <n v="0.29493953540000001"/>
  </r>
  <r>
    <n v="820000"/>
    <n v="2500000"/>
    <n v="2500000"/>
    <x v="0"/>
    <x v="1"/>
    <s v="BR3-5, BR-7"/>
    <s v="62-304.520 (10), F.A.C."/>
    <n v="0.59"/>
    <n v="0.64"/>
    <s v="US Air Force"/>
    <n v="0.25097337022317001"/>
    <n v="3761.4525723763099"/>
    <n v="7.4775153138362001"/>
    <n v="1.03522912957839"/>
    <n v="1.87665721920885"/>
    <n v="0.25981494360349"/>
    <n v="944.02442902390806"/>
    <n v="1800"/>
    <s v="Recreational"/>
    <n v="1800"/>
    <s v="US Air Force                                  Brevard County"/>
    <s v="US Air Force"/>
    <m/>
    <m/>
    <m/>
    <n v="0"/>
    <n v="1"/>
    <n v="1.87665721920885"/>
    <n v="0.25981494360349"/>
    <n v="2323.6879319192499"/>
    <m/>
    <n v="-1"/>
    <n v="-1"/>
    <n v="-1"/>
    <n v="-1"/>
    <n v="0"/>
    <m/>
    <m/>
    <s v="Banana River B"/>
    <n v="-1"/>
    <m/>
    <m/>
    <n v="665"/>
    <x v="9"/>
    <m/>
    <x v="0"/>
    <m/>
    <n v="140.63874684797801"/>
    <n v="1.8845806423"/>
  </r>
  <r>
    <n v="820000"/>
    <n v="2500000"/>
    <n v="2500000"/>
    <x v="0"/>
    <x v="1"/>
    <s v="BR3-5, BR-7"/>
    <s v="62-304.520 (10), F.A.C."/>
    <n v="0.59"/>
    <n v="0.64"/>
    <s v="Natural Lands"/>
    <n v="0.45928063952454001"/>
    <n v="3328.81982981907"/>
    <n v="6.5497484414747698"/>
    <n v="0.90083047346015999"/>
    <n v="3.0081726529254298"/>
    <n v="0.41373399595398003"/>
    <n v="1528.8625003012901"/>
    <n v="3100"/>
    <s v="Herbaceous Dry Prairie"/>
    <n v="3100"/>
    <s v="US Air Force                                  Brevard County"/>
    <s v="US Air Force"/>
    <m/>
    <m/>
    <s v="Natural Lands"/>
    <n v="0"/>
    <n v="1"/>
    <n v="3.0081726529254298"/>
    <n v="0.41373399595398003"/>
    <n v="1528.8625003012901"/>
    <m/>
    <n v="-1"/>
    <n v="-1"/>
    <n v="-1"/>
    <n v="-1"/>
    <n v="0"/>
    <m/>
    <m/>
    <s v="Banana River B"/>
    <n v="-1"/>
    <m/>
    <m/>
    <n v="658"/>
    <x v="9"/>
    <m/>
    <x v="0"/>
    <m/>
    <n v="186.298951014929"/>
    <n v="1.2399533659999999"/>
  </r>
  <r>
    <n v="820000"/>
    <n v="2500000"/>
    <n v="2500000"/>
    <x v="0"/>
    <x v="1"/>
    <s v="BR3-5, BR-7"/>
    <s v="62-304.520 (10), F.A.C."/>
    <n v="0.59"/>
    <n v="0.64"/>
    <s v="US Air Force"/>
    <n v="8.6468738814750007E-2"/>
    <n v="3328.81982981907"/>
    <n v="6.5497484414747698"/>
    <n v="0.90083047346015999"/>
    <n v="0.56634848728825005"/>
    <n v="7.7893674925999995E-2"/>
    <n v="287.83885242601201"/>
    <n v="8330"/>
    <s v="Water supply plants"/>
    <n v="8330"/>
    <s v="US Air Force                                  Brevard County"/>
    <s v="US Air Force"/>
    <m/>
    <m/>
    <m/>
    <n v="0"/>
    <n v="1"/>
    <n v="0.56634848728825005"/>
    <n v="7.7893674925999995E-2"/>
    <n v="287.83885242601201"/>
    <m/>
    <n v="-1"/>
    <n v="-1"/>
    <n v="-1"/>
    <n v="-1"/>
    <n v="0"/>
    <m/>
    <m/>
    <s v="Banana River B"/>
    <n v="-1"/>
    <m/>
    <m/>
    <n v="658"/>
    <x v="9"/>
    <m/>
    <x v="0"/>
    <m/>
    <n v="91.538509527981404"/>
    <n v="0.2334459468"/>
  </r>
  <r>
    <n v="820000"/>
    <n v="2500000"/>
    <n v="2500000"/>
    <x v="0"/>
    <x v="1"/>
    <s v="BR3-5, BR-7"/>
    <s v="62-304.520 (10), F.A.C."/>
    <n v="0.59"/>
    <n v="0.64"/>
    <s v="US Air Force"/>
    <n v="1.5226252559729999E-2"/>
    <n v="3922.4839239031899"/>
    <n v="10.3217705310936"/>
    <n v="1.37277015834065"/>
    <n v="0.15716188497002001"/>
    <n v="2.090214513735E-2"/>
    <n v="59.7247308868346"/>
    <n v="1400"/>
    <s v="Commercial and Services"/>
    <n v="1400"/>
    <s v="US Air Force                                  Brevard County"/>
    <s v="US Air Force"/>
    <m/>
    <m/>
    <m/>
    <n v="0"/>
    <n v="1"/>
    <n v="0.15716188497002001"/>
    <n v="2.090214513735E-2"/>
    <n v="2408.22882509899"/>
    <m/>
    <n v="-1"/>
    <n v="-1"/>
    <n v="-1"/>
    <n v="-1"/>
    <n v="0"/>
    <m/>
    <m/>
    <s v="Banana River B"/>
    <n v="-1"/>
    <m/>
    <m/>
    <n v="653"/>
    <x v="9"/>
    <m/>
    <x v="0"/>
    <m/>
    <n v="58.491357144128202"/>
    <n v="1.9531458436"/>
  </r>
  <r>
    <n v="820000"/>
    <n v="2500000"/>
    <n v="2500000"/>
    <x v="0"/>
    <x v="1"/>
    <s v="BR3-5, BR-7"/>
    <s v="62-304.520 (10), F.A.C."/>
    <n v="0.59"/>
    <n v="0.64"/>
    <s v="US Air Force"/>
    <n v="0.47993963769606002"/>
    <n v="3803.2033252142101"/>
    <n v="7.6064444262976396"/>
    <n v="1.0389024215329701"/>
    <n v="3.6506341821125399"/>
    <n v="0.49861045179209001"/>
    <n v="1825.30802598778"/>
    <n v="8110"/>
    <s v="Airports"/>
    <n v="8110"/>
    <s v="US Air Force                                  Brevard County"/>
    <s v="US Air Force"/>
    <m/>
    <m/>
    <m/>
    <n v="0"/>
    <n v="1"/>
    <n v="3.6506341821125399"/>
    <n v="0.49861045179209001"/>
    <n v="1825.30802598778"/>
    <m/>
    <n v="-1"/>
    <n v="-1"/>
    <n v="-1"/>
    <n v="-1"/>
    <n v="0"/>
    <m/>
    <m/>
    <s v="Banana River B"/>
    <n v="-1"/>
    <m/>
    <m/>
    <n v="666"/>
    <x v="9"/>
    <m/>
    <x v="0"/>
    <m/>
    <n v="181.59716278812999"/>
    <n v="1.4803795831"/>
  </r>
  <r>
    <n v="820000"/>
    <n v="2500000"/>
    <n v="2500000"/>
    <x v="0"/>
    <x v="1"/>
    <s v="BR3-5, BR-7"/>
    <s v="62-304.520 (10), F.A.C."/>
    <n v="0.59"/>
    <n v="0.64"/>
    <s v="US Air Force"/>
    <n v="6.1312908456860001E-2"/>
    <n v="3083.7042377525499"/>
    <n v="6.0589855243552799"/>
    <n v="0.83087270997024998"/>
    <n v="0.37149402479623"/>
    <n v="5.0943222405699998E-2"/>
    <n v="189.070875637353"/>
    <n v="8110"/>
    <s v="Airports"/>
    <n v="8110"/>
    <s v="US Air Force                                  Brevard County"/>
    <s v="US Air Force"/>
    <m/>
    <m/>
    <m/>
    <n v="0"/>
    <n v="1"/>
    <n v="0.37149402479623"/>
    <n v="5.0943222405699998E-2"/>
    <n v="189.070875637352"/>
    <m/>
    <n v="-1"/>
    <n v="-1"/>
    <n v="-1"/>
    <n v="-1"/>
    <n v="0"/>
    <m/>
    <m/>
    <s v="Banana River B"/>
    <n v="-1"/>
    <m/>
    <m/>
    <n v="659"/>
    <x v="9"/>
    <m/>
    <x v="0"/>
    <m/>
    <n v="92.498105483015806"/>
    <n v="0.15334215379999999"/>
  </r>
  <r>
    <n v="820000"/>
    <n v="2500000"/>
    <n v="2500000"/>
    <x v="0"/>
    <x v="1"/>
    <s v="BR3-5, BR-7"/>
    <s v="62-304.520 (10), F.A.C."/>
    <n v="0.59"/>
    <n v="0.64"/>
    <s v="Natural Lands"/>
    <n v="0.54975911670309996"/>
    <n v="3083.7042377525499"/>
    <n v="6.0589855243552799"/>
    <n v="0.83087270997024998"/>
    <n v="3.3309825299864499"/>
    <n v="0.45677984712595998"/>
    <n v="1695.2945179204601"/>
    <n v="3100"/>
    <s v="Herbaceous Dry Prairie"/>
    <n v="3100"/>
    <s v="US Air Force                                  Brevard County"/>
    <s v="US Air Force"/>
    <m/>
    <m/>
    <s v="Natural Lands"/>
    <n v="0"/>
    <n v="1"/>
    <n v="3.3309825299864499"/>
    <n v="0.45677984712595998"/>
    <n v="1715.9289047218699"/>
    <m/>
    <n v="-1"/>
    <n v="-1"/>
    <n v="-1"/>
    <n v="-1"/>
    <n v="0"/>
    <m/>
    <m/>
    <s v="Banana River B"/>
    <n v="-1"/>
    <m/>
    <m/>
    <n v="659"/>
    <x v="9"/>
    <m/>
    <x v="0"/>
    <m/>
    <n v="185.68860134594701"/>
    <n v="1.3916698335"/>
  </r>
  <r>
    <n v="820000"/>
    <n v="2500000"/>
    <n v="2500000"/>
    <x v="0"/>
    <x v="1"/>
    <s v="BR3-5, BR-7"/>
    <s v="62-304.520 (10), F.A.C."/>
    <n v="0.59"/>
    <n v="0.64"/>
    <s v="Natural Lands"/>
    <n v="0.11146658356241999"/>
    <n v="3266.2614198380502"/>
    <n v="6.4301324504393804"/>
    <n v="0.88018469163951996"/>
    <n v="0.71674489610434"/>
    <n v="9.8111180480999996E-2"/>
    <n v="364.07900149109298"/>
    <n v="3100"/>
    <s v="Herbaceous Dry Prairie"/>
    <n v="3100"/>
    <s v="US Air Force                                  Brevard County"/>
    <s v="US Air Force"/>
    <m/>
    <m/>
    <s v="Natural Lands"/>
    <n v="0"/>
    <n v="1"/>
    <n v="0.71674489610434"/>
    <n v="9.8111180480999996E-2"/>
    <n v="364.07900149109298"/>
    <m/>
    <n v="-1"/>
    <n v="-1"/>
    <n v="-1"/>
    <n v="-1"/>
    <n v="0"/>
    <m/>
    <m/>
    <s v="Banana River B"/>
    <n v="-1"/>
    <m/>
    <m/>
    <n v="658"/>
    <x v="9"/>
    <m/>
    <x v="0"/>
    <m/>
    <n v="85.745556928555601"/>
    <n v="0.29527899549999997"/>
  </r>
  <r>
    <n v="820000"/>
    <n v="2500000"/>
    <n v="2500000"/>
    <x v="0"/>
    <x v="1"/>
    <s v="BR3-5, BR-7"/>
    <s v="62-304.520 (10), F.A.C."/>
    <n v="0.59"/>
    <n v="0.64"/>
    <s v="US Air Force"/>
    <n v="9.3273344207449996E-2"/>
    <n v="3266.2614198380502"/>
    <n v="6.4301324504393804"/>
    <n v="0.88018469163951996"/>
    <n v="0.59975995734937004"/>
    <n v="8.2097769709419996E-2"/>
    <n v="304.65512568409503"/>
    <n v="1920"/>
    <s v="Inactive Land with street patterns but withoutstructures"/>
    <n v="1920"/>
    <s v="US Air Force                                  Brevard County"/>
    <s v="US Air Force"/>
    <m/>
    <m/>
    <m/>
    <n v="0"/>
    <n v="1"/>
    <n v="0.59975995734937004"/>
    <n v="8.2097769709419996E-2"/>
    <n v="1334.70655014918"/>
    <m/>
    <n v="-1"/>
    <n v="-1"/>
    <n v="-1"/>
    <n v="-1"/>
    <n v="0"/>
    <m/>
    <m/>
    <s v="Banana River B"/>
    <n v="-1"/>
    <m/>
    <m/>
    <n v="658"/>
    <x v="9"/>
    <m/>
    <x v="0"/>
    <m/>
    <n v="116.835688259712"/>
    <n v="1.0824870642"/>
  </r>
  <r>
    <n v="820000"/>
    <n v="2500000"/>
    <n v="2500000"/>
    <x v="0"/>
    <x v="1"/>
    <s v="BR3-5, BR-7"/>
    <s v="62-304.520 (10), F.A.C."/>
    <n v="0.59"/>
    <n v="0.64"/>
    <s v="US Air Force"/>
    <n v="9.7662539110830004E-2"/>
    <n v="3266.2614198380502"/>
    <n v="6.4301324504393804"/>
    <n v="0.88018469163951996"/>
    <n v="0.62798306192886"/>
    <n v="8.5961071872E-2"/>
    <n v="318.99138366113499"/>
    <n v="8330"/>
    <s v="Water supply plants"/>
    <n v="8330"/>
    <s v="US Air Force                                  Brevard County"/>
    <s v="US Air Force"/>
    <m/>
    <m/>
    <m/>
    <n v="0"/>
    <n v="1"/>
    <n v="0.62798306192886"/>
    <n v="8.5961071872E-2"/>
    <n v="318.99138366113499"/>
    <m/>
    <n v="-1"/>
    <n v="-1"/>
    <n v="-1"/>
    <n v="-1"/>
    <n v="0"/>
    <m/>
    <m/>
    <s v="Banana River B"/>
    <n v="-1"/>
    <m/>
    <m/>
    <n v="658"/>
    <x v="9"/>
    <m/>
    <x v="0"/>
    <m/>
    <n v="82.867126006294598"/>
    <n v="0.25871158449999998"/>
  </r>
  <r>
    <n v="820000"/>
    <n v="2500000"/>
    <n v="2500000"/>
    <x v="0"/>
    <x v="1"/>
    <s v="BR3-5, BR-7"/>
    <s v="62-304.520 (10), F.A.C."/>
    <n v="0.59"/>
    <n v="0.64"/>
    <s v="US Air Force"/>
    <n v="0.11851121425757"/>
    <n v="3810.1374600148301"/>
    <n v="7.6132083813096996"/>
    <n v="1.04016011523029"/>
    <n v="0.90225056966498995"/>
    <n v="0.12327063827824"/>
    <n v="451.54401687464502"/>
    <n v="8110"/>
    <s v="Airports"/>
    <n v="8110"/>
    <s v="US Air Force                                  Brevard County"/>
    <s v="US Air Force"/>
    <m/>
    <m/>
    <m/>
    <n v="0"/>
    <n v="1"/>
    <n v="0.90225056966498995"/>
    <n v="0.12327063827824"/>
    <n v="451.54401687464502"/>
    <m/>
    <n v="-1"/>
    <n v="-1"/>
    <n v="-1"/>
    <n v="-1"/>
    <n v="0"/>
    <m/>
    <m/>
    <s v="Banana River B"/>
    <n v="-1"/>
    <m/>
    <m/>
    <n v="660"/>
    <x v="9"/>
    <m/>
    <x v="0"/>
    <m/>
    <n v="88.356456635912906"/>
    <n v="0.36621574769999998"/>
  </r>
  <r>
    <n v="820000"/>
    <n v="2500000"/>
    <n v="2500000"/>
    <x v="0"/>
    <x v="1"/>
    <s v="BR3-5, BR-7"/>
    <s v="62-304.520 (10), F.A.C."/>
    <n v="0.59"/>
    <n v="0.64"/>
    <s v="US Air Force"/>
    <n v="0.27221371175711001"/>
    <n v="3396.2467474005398"/>
    <n v="6.7584434270484701"/>
    <n v="0.92337090171627001"/>
    <n v="1.83974097097736"/>
    <n v="0.25135422048470002"/>
    <n v="924.50493315294102"/>
    <n v="8110"/>
    <s v="Airports"/>
    <n v="8110"/>
    <s v="US Air Force                                  Brevard County"/>
    <s v="US Air Force"/>
    <m/>
    <m/>
    <m/>
    <n v="0"/>
    <n v="1"/>
    <n v="1.83974097097736"/>
    <n v="0.25135422048470002"/>
    <n v="1018.3687983331801"/>
    <m/>
    <n v="-1"/>
    <n v="-1"/>
    <n v="-1"/>
    <n v="-1"/>
    <n v="0"/>
    <m/>
    <m/>
    <s v="Banana River B"/>
    <n v="-1"/>
    <m/>
    <m/>
    <n v="659"/>
    <x v="9"/>
    <m/>
    <x v="0"/>
    <m/>
    <n v="150.21469477585899"/>
    <n v="0.82592765479999997"/>
  </r>
  <r>
    <n v="820000"/>
    <n v="2500000"/>
    <n v="2500000"/>
    <x v="0"/>
    <x v="1"/>
    <s v="BR3-5, BR-7"/>
    <s v="62-304.520 (10), F.A.C."/>
    <n v="0.59"/>
    <n v="0.64"/>
    <s v="Natural Lands"/>
    <n v="0.27896238198466999"/>
    <n v="3396.2467474005398"/>
    <n v="6.7584434270484701"/>
    <n v="0.92337090171627001"/>
    <n v="1.8853514769181201"/>
    <n v="0.25758574619810998"/>
    <n v="947.42508246256398"/>
    <n v="3100"/>
    <s v="Herbaceous Dry Prairie"/>
    <n v="3100"/>
    <s v="US Air Force                                  Brevard County"/>
    <s v="US Air Force"/>
    <m/>
    <m/>
    <s v="Natural Lands"/>
    <n v="0"/>
    <n v="1"/>
    <n v="1.8853514769181201"/>
    <n v="0.25758574619810998"/>
    <n v="1069.1210544185101"/>
    <m/>
    <n v="-1"/>
    <n v="-1"/>
    <n v="-1"/>
    <n v="-1"/>
    <n v="0"/>
    <m/>
    <m/>
    <s v="Banana River B"/>
    <n v="-1"/>
    <m/>
    <m/>
    <n v="659"/>
    <x v="9"/>
    <m/>
    <x v="0"/>
    <m/>
    <n v="135.32359016429899"/>
    <n v="0.86708925739999998"/>
  </r>
  <r>
    <n v="820000"/>
    <n v="2500000"/>
    <n v="2500000"/>
    <x v="0"/>
    <x v="1"/>
    <s v="BR3-5, BR-7"/>
    <s v="62-304.520 (10), F.A.C."/>
    <n v="0.59"/>
    <n v="0.64"/>
    <s v="Natural Lands"/>
    <n v="3.1173432070300002E-3"/>
    <n v="3396.2467474005398"/>
    <n v="6.7584434270484701"/>
    <n v="0.92337090171627001"/>
    <n v="2.1068387707460001E-2"/>
    <n v="2.8784640080399999E-3"/>
    <n v="10.587266727437299"/>
    <n v="3100"/>
    <s v="Herbaceous Dry Prairie"/>
    <n v="3100"/>
    <s v="US Air Force                                  Brevard County"/>
    <s v="US Air Force"/>
    <m/>
    <m/>
    <s v="Natural Lands"/>
    <n v="0"/>
    <n v="1"/>
    <n v="2.1068387707460001E-2"/>
    <n v="2.8784640080399999E-3"/>
    <n v="10.5872667274388"/>
    <m/>
    <n v="-1"/>
    <n v="-1"/>
    <n v="-1"/>
    <n v="-1"/>
    <n v="0"/>
    <m/>
    <m/>
    <s v="Banana River B"/>
    <n v="-1"/>
    <m/>
    <m/>
    <n v="659"/>
    <x v="9"/>
    <m/>
    <x v="0"/>
    <m/>
    <n v="26.4429006748916"/>
    <n v="8.5865909999999993E-3"/>
  </r>
  <r>
    <n v="820000"/>
    <n v="2500000"/>
    <n v="2500000"/>
    <x v="0"/>
    <x v="1"/>
    <s v="BR3-5, BR-7"/>
    <s v="62-304.520 (10), F.A.C."/>
    <n v="0.59"/>
    <n v="0.64"/>
    <s v="US Air Force"/>
    <n v="0.19582404621706001"/>
    <n v="3837.5828933518001"/>
    <n v="7.5850598671142997"/>
    <n v="1.05873790318826"/>
    <n v="1.48533711397695"/>
    <n v="0.20732634008569001"/>
    <n v="751.49100986952305"/>
    <n v="1550"/>
    <s v="Other Light Industrial"/>
    <n v="1550"/>
    <s v="US Air Force                                  Brevard County"/>
    <s v="US Air Force"/>
    <m/>
    <m/>
    <m/>
    <n v="0"/>
    <n v="1"/>
    <n v="1.48533711397695"/>
    <n v="0.20732634008569001"/>
    <n v="2370.7184621988599"/>
    <m/>
    <n v="-1"/>
    <n v="-1"/>
    <n v="-1"/>
    <n v="-1"/>
    <n v="0"/>
    <m/>
    <m/>
    <s v="Banana River B"/>
    <n v="-1"/>
    <m/>
    <m/>
    <n v="674"/>
    <x v="9"/>
    <m/>
    <x v="0"/>
    <m/>
    <n v="147.27042300653301"/>
    <n v="1.9227238136"/>
  </r>
  <r>
    <n v="820000"/>
    <n v="2500000"/>
    <n v="2500000"/>
    <x v="0"/>
    <x v="1"/>
    <s v="BR3-5, BR-7"/>
    <s v="62-304.520 (10), F.A.C."/>
    <n v="0.59"/>
    <n v="0.64"/>
    <s v="US Air Force"/>
    <n v="0.36357397762621002"/>
    <n v="3258.0773762825702"/>
    <n v="6.4469435755418596"/>
    <n v="0.89127728861264"/>
    <n v="2.34394091929149"/>
    <n v="0.3240452289888"/>
    <n v="1184.5521511090201"/>
    <n v="1800"/>
    <s v="Recreational"/>
    <n v="1800"/>
    <s v="US Air Force                                  Brevard County"/>
    <s v="US Air Force"/>
    <m/>
    <m/>
    <m/>
    <n v="0"/>
    <n v="1"/>
    <n v="2.34394091929149"/>
    <n v="0.3240452289888"/>
    <n v="1753.42177865642"/>
    <m/>
    <n v="-1"/>
    <n v="-1"/>
    <n v="-1"/>
    <n v="-1"/>
    <n v="0"/>
    <m/>
    <m/>
    <s v="Banana River B"/>
    <n v="-1"/>
    <m/>
    <m/>
    <n v="665"/>
    <x v="9"/>
    <m/>
    <x v="0"/>
    <m/>
    <n v="183.08820191054599"/>
    <n v="1.4220776794000001"/>
  </r>
  <r>
    <n v="820000"/>
    <n v="2500000"/>
    <n v="2500000"/>
    <x v="0"/>
    <x v="1"/>
    <s v="BR3-5, BR-7"/>
    <s v="62-304.520 (10), F.A.C."/>
    <n v="0.59"/>
    <n v="0.64"/>
    <s v="US Air Force"/>
    <n v="1.8546873887710001E-2"/>
    <n v="3862.0782518524602"/>
    <n v="9.0264146890691599"/>
    <n v="1.2191075149875801"/>
    <n v="0.16741177489636"/>
    <n v="2.261063333603E-2"/>
    <n v="71.629478281586699"/>
    <n v="1400"/>
    <s v="Commercial and Services"/>
    <n v="1400"/>
    <s v="US Air Force                                  Brevard County"/>
    <s v="US Air Force"/>
    <m/>
    <m/>
    <m/>
    <n v="0"/>
    <n v="1"/>
    <n v="0.16741177489636"/>
    <n v="2.261063333603E-2"/>
    <n v="1486.7485584060501"/>
    <m/>
    <n v="-1"/>
    <n v="-1"/>
    <n v="-1"/>
    <n v="-1"/>
    <n v="0"/>
    <m/>
    <m/>
    <s v="Banana River B"/>
    <n v="-1"/>
    <m/>
    <m/>
    <n v="653"/>
    <x v="9"/>
    <m/>
    <x v="0"/>
    <m/>
    <n v="44.565146605855098"/>
    <n v="1.2057976954"/>
  </r>
  <r>
    <n v="820000"/>
    <n v="2500000"/>
    <n v="2500000"/>
    <x v="0"/>
    <x v="1"/>
    <s v="BR3-5, BR-7"/>
    <s v="62-304.520 (10), F.A.C."/>
    <n v="0.59"/>
    <n v="0.64"/>
    <s v="Natural Lands"/>
    <n v="0.34390904803110001"/>
    <n v="3443.4254208778302"/>
    <n v="6.81556339127585"/>
    <n v="0.93317531054337999"/>
    <n v="2.3439339176892999"/>
    <n v="0.32092743269509999"/>
    <n v="1184.22515846019"/>
    <n v="3100"/>
    <s v="Herbaceous Dry Prairie"/>
    <n v="3100"/>
    <s v="US Air Force                                  Brevard County"/>
    <s v="US Air Force"/>
    <m/>
    <m/>
    <s v="Natural Lands"/>
    <n v="0"/>
    <n v="1"/>
    <n v="2.3439339176892999"/>
    <n v="0.32092743269509999"/>
    <n v="1184.22515846019"/>
    <m/>
    <n v="-1"/>
    <n v="-1"/>
    <n v="-1"/>
    <n v="-1"/>
    <n v="0"/>
    <m/>
    <m/>
    <s v="Banana River B"/>
    <n v="-1"/>
    <m/>
    <m/>
    <n v="666"/>
    <x v="9"/>
    <m/>
    <x v="0"/>
    <m/>
    <n v="162.74262960766799"/>
    <n v="0.96044213990000005"/>
  </r>
  <r>
    <n v="820000"/>
    <n v="2500000"/>
    <n v="2500000"/>
    <x v="0"/>
    <x v="1"/>
    <s v="BR3-5, BR-7"/>
    <s v="62-304.520 (10), F.A.C."/>
    <n v="0.59"/>
    <n v="0.64"/>
    <s v="US Air Force"/>
    <n v="0.27385440559078"/>
    <n v="3443.4254208778302"/>
    <n v="6.81556339127585"/>
    <n v="0.93317531054337999"/>
    <n v="1.8664720612841501"/>
    <n v="0.25555416998085001"/>
    <n v="942.99722183069298"/>
    <n v="8110"/>
    <s v="Airports"/>
    <n v="8110"/>
    <s v="US Air Force                                  Brevard County"/>
    <s v="US Air Force"/>
    <m/>
    <m/>
    <m/>
    <n v="0"/>
    <n v="1"/>
    <n v="1.8664720612841501"/>
    <n v="0.25555416998085001"/>
    <n v="942.99722183069298"/>
    <m/>
    <n v="-1"/>
    <n v="-1"/>
    <n v="-1"/>
    <n v="-1"/>
    <n v="0"/>
    <m/>
    <m/>
    <s v="Banana River B"/>
    <n v="-1"/>
    <m/>
    <m/>
    <n v="666"/>
    <x v="9"/>
    <m/>
    <x v="0"/>
    <m/>
    <n v="151.40258642052601"/>
    <n v="0.76479904450000002"/>
  </r>
  <r>
    <n v="820000"/>
    <n v="2500000"/>
    <n v="2500000"/>
    <x v="0"/>
    <x v="1"/>
    <s v="BR3-5, BR-7"/>
    <s v="62-304.520 (10), F.A.C."/>
    <n v="0.59"/>
    <n v="0.64"/>
    <s v="US Air Force"/>
    <n v="1.8701107260789999E-2"/>
    <n v="3791.5131393029901"/>
    <n v="8.0965388652086308"/>
    <n v="1.0817104382410401"/>
    <n v="0.15141424175943"/>
    <n v="2.0229182930659999E-2"/>
    <n v="70.905493898803698"/>
    <n v="8110"/>
    <s v="Airports"/>
    <n v="8110"/>
    <s v="US Air Force                                  Brevard County"/>
    <s v="US Air Force"/>
    <m/>
    <m/>
    <m/>
    <n v="0"/>
    <n v="1"/>
    <n v="0.15141424175943"/>
    <n v="2.0229182930659999E-2"/>
    <n v="523.61909705931203"/>
    <m/>
    <n v="-1"/>
    <n v="-1"/>
    <n v="-1"/>
    <n v="-1"/>
    <n v="0"/>
    <m/>
    <m/>
    <s v="Banana River B"/>
    <n v="-1"/>
    <m/>
    <m/>
    <n v="672"/>
    <x v="9"/>
    <m/>
    <x v="0"/>
    <m/>
    <n v="46.853782659189903"/>
    <n v="0.4246708005"/>
  </r>
  <r>
    <n v="820000"/>
    <n v="2500000"/>
    <n v="2500000"/>
    <x v="0"/>
    <x v="1"/>
    <s v="BR3-5, BR-7"/>
    <s v="62-304.520 (10), F.A.C."/>
    <n v="0.59"/>
    <n v="0.64"/>
    <s v="US Air Force"/>
    <n v="1.843531370254E-2"/>
    <n v="3841.9501578893601"/>
    <n v="8.1407624284778706"/>
    <n v="1.14200969116933"/>
    <n v="0.15007750914689"/>
    <n v="2.1053306908050001E-2"/>
    <n v="70.827556390240403"/>
    <n v="8140"/>
    <s v="Roads and Highways"/>
    <n v="8140"/>
    <s v="US Air Force                                  Brevard County"/>
    <s v="US Air Force"/>
    <m/>
    <m/>
    <m/>
    <n v="0"/>
    <n v="1"/>
    <n v="0.15007750914689"/>
    <n v="2.1053306908050001E-2"/>
    <n v="702.28568243159202"/>
    <m/>
    <n v="-1"/>
    <n v="-1"/>
    <n v="-1"/>
    <n v="-1"/>
    <n v="0"/>
    <m/>
    <m/>
    <s v="Banana River B"/>
    <n v="-1"/>
    <m/>
    <m/>
    <n v="660"/>
    <x v="9"/>
    <m/>
    <x v="0"/>
    <m/>
    <n v="72.322729661032398"/>
    <n v="0.56957476269999996"/>
  </r>
  <r>
    <n v="820000"/>
    <n v="2500000"/>
    <n v="2500000"/>
    <x v="0"/>
    <x v="1"/>
    <s v="BR3-5, BR-7"/>
    <s v="62-304.520 (10), F.A.C."/>
    <n v="0.59"/>
    <n v="0.64"/>
    <s v="US Air Force"/>
    <n v="2.8600103597999999E-4"/>
    <n v="598.67139528266705"/>
    <n v="1.24387427975833"/>
    <n v="0.17449920774557001"/>
    <n v="3.5574933264999998E-4"/>
    <n v="4.9906954190000003E-5"/>
    <n v="0.17122063926722"/>
    <n v="1800"/>
    <s v="Recreational"/>
    <n v="1800"/>
    <s v="US Air Force                                  Brevard County"/>
    <s v="US Air Force"/>
    <m/>
    <m/>
    <m/>
    <n v="0"/>
    <n v="1"/>
    <n v="3.5574933264999998E-4"/>
    <n v="4.9906954190000003E-5"/>
    <n v="77.698738184729905"/>
    <m/>
    <n v="-1"/>
    <n v="-1"/>
    <n v="-1"/>
    <n v="-1"/>
    <n v="0"/>
    <m/>
    <m/>
    <s v="Banana River B"/>
    <n v="-1"/>
    <m/>
    <m/>
    <n v="665"/>
    <x v="9"/>
    <m/>
    <x v="0"/>
    <m/>
    <n v="11.7067532508123"/>
    <n v="6.3016008299999995E-2"/>
  </r>
  <r>
    <n v="820000"/>
    <n v="2500000"/>
    <n v="2500000"/>
    <x v="0"/>
    <x v="1"/>
    <s v="BR3-5, BR-7"/>
    <s v="62-304.520 (10), F.A.C."/>
    <n v="0.59"/>
    <n v="0.64"/>
    <s v="US Air Force"/>
    <n v="2.6884366509330002E-2"/>
    <n v="3796.6843733319502"/>
    <n v="8.1002527211262798"/>
    <n v="1.0825291879330801"/>
    <n v="0.21777016297303001"/>
    <n v="2.9103111445450001E-2"/>
    <n v="102.071454212936"/>
    <n v="8110"/>
    <s v="Airports"/>
    <n v="8110"/>
    <s v="US Air Force                                  Brevard County"/>
    <s v="US Air Force"/>
    <m/>
    <m/>
    <m/>
    <n v="0"/>
    <n v="1"/>
    <n v="0.21777016297303001"/>
    <n v="2.9103111445450001E-2"/>
    <n v="1577.5617119009701"/>
    <m/>
    <n v="-1"/>
    <n v="-1"/>
    <n v="-1"/>
    <n v="-1"/>
    <n v="0"/>
    <m/>
    <m/>
    <s v="Banana River B"/>
    <n v="-1"/>
    <m/>
    <m/>
    <n v="672"/>
    <x v="9"/>
    <m/>
    <x v="0"/>
    <m/>
    <n v="53.220778573926196"/>
    <n v="1.279449888"/>
  </r>
  <r>
    <n v="820000"/>
    <n v="2500000"/>
    <n v="2500000"/>
    <x v="0"/>
    <x v="1"/>
    <s v="BR3-5, BR-7"/>
    <s v="62-304.520 (10), F.A.C."/>
    <n v="0.59"/>
    <n v="0.64"/>
    <s v="US Air Force"/>
    <n v="1.878151072459E-2"/>
    <n v="3796.08587913067"/>
    <n v="8.1059733932482594"/>
    <n v="1.0829854424757599"/>
    <n v="0.15224242621853001"/>
    <n v="2.0340102702429998E-2"/>
    <n v="71.296227650357395"/>
    <n v="8110"/>
    <s v="Airports"/>
    <n v="8110"/>
    <s v="US Air Force                                  Brevard County"/>
    <s v="US Air Force"/>
    <m/>
    <m/>
    <m/>
    <n v="0"/>
    <n v="1"/>
    <n v="0.15224242621853001"/>
    <n v="2.0340102702429998E-2"/>
    <n v="2342.7423952466902"/>
    <m/>
    <n v="-1"/>
    <n v="-1"/>
    <n v="-1"/>
    <n v="-1"/>
    <n v="0"/>
    <m/>
    <m/>
    <s v="Banana River B"/>
    <n v="-1"/>
    <m/>
    <m/>
    <n v="672"/>
    <x v="9"/>
    <m/>
    <x v="0"/>
    <m/>
    <n v="61.196867459229097"/>
    <n v="1.9000343838"/>
  </r>
  <r>
    <n v="820000"/>
    <n v="2500000"/>
    <n v="2500000"/>
    <x v="0"/>
    <x v="1"/>
    <s v="BR3-5, BR-7"/>
    <s v="62-304.520 (10), F.A.C."/>
    <n v="0.59"/>
    <n v="0.64"/>
    <s v="US Air Force"/>
    <n v="0.15978080184655999"/>
    <n v="3486.0266845767801"/>
    <n v="7.0309323707081797"/>
    <n v="0.95560064183279003"/>
    <n v="1.1234080119207099"/>
    <n v="0.15268663679712999"/>
    <n v="557.00013892019297"/>
    <n v="8110"/>
    <s v="Airports"/>
    <n v="8110"/>
    <s v="US Air Force                                  Brevard County"/>
    <s v="US Air Force"/>
    <m/>
    <m/>
    <m/>
    <n v="0"/>
    <n v="1"/>
    <n v="1.1234080119207099"/>
    <n v="0.15268663679712999"/>
    <n v="1034.0364019650401"/>
    <m/>
    <n v="-1"/>
    <n v="-1"/>
    <n v="-1"/>
    <n v="-1"/>
    <n v="0"/>
    <m/>
    <m/>
    <s v="Banana River B"/>
    <n v="-1"/>
    <m/>
    <m/>
    <n v="666"/>
    <x v="9"/>
    <m/>
    <x v="0"/>
    <m/>
    <n v="131.14318913294301"/>
    <n v="0.83863455149999999"/>
  </r>
  <r>
    <n v="820000"/>
    <n v="2500000"/>
    <n v="2500000"/>
    <x v="0"/>
    <x v="1"/>
    <s v="BR3-5, BR-7"/>
    <s v="62-304.520 (10), F.A.C."/>
    <n v="0.59"/>
    <n v="0.64"/>
    <s v="Natural Lands"/>
    <n v="0.21901145610065001"/>
    <n v="3486.0266845767801"/>
    <n v="7.0309323707081797"/>
    <n v="0.95560064183279003"/>
    <n v="1.5398547362539901"/>
    <n v="0.20928748801850999"/>
    <n v="763.47978019488198"/>
    <n v="3100"/>
    <s v="Herbaceous Dry Prairie"/>
    <n v="3100"/>
    <s v="US Air Force                                  Brevard County"/>
    <s v="US Air Force"/>
    <m/>
    <m/>
    <s v="Natural Lands"/>
    <n v="0"/>
    <n v="1"/>
    <n v="1.5398547362539901"/>
    <n v="0.20928748801850999"/>
    <n v="763.47978019488198"/>
    <m/>
    <n v="-1"/>
    <n v="-1"/>
    <n v="-1"/>
    <n v="-1"/>
    <n v="0"/>
    <m/>
    <m/>
    <s v="Banana River B"/>
    <n v="-1"/>
    <m/>
    <m/>
    <n v="666"/>
    <x v="9"/>
    <m/>
    <x v="0"/>
    <m/>
    <n v="138.10356847632599"/>
    <n v="0.61920501230000002"/>
  </r>
  <r>
    <n v="820000"/>
    <n v="2500000"/>
    <n v="2500000"/>
    <x v="0"/>
    <x v="1"/>
    <s v="BR3-5, BR-7"/>
    <s v="62-304.520 (10), F.A.C."/>
    <n v="0.59"/>
    <n v="0.64"/>
    <s v="US Air Force"/>
    <n v="0.19163016410459"/>
    <n v="3961.5826891992501"/>
    <n v="9.7492815806257394"/>
    <n v="1.3102214535987899"/>
    <n v="1.8682564291972501"/>
    <n v="0.25107795216649997"/>
    <n v="759.15874084519203"/>
    <n v="1400"/>
    <s v="Commercial and Services"/>
    <n v="1400"/>
    <s v="US Air Force                                  Brevard County"/>
    <s v="US Air Force"/>
    <m/>
    <m/>
    <m/>
    <n v="0"/>
    <n v="1"/>
    <n v="1.8682564291972501"/>
    <n v="0.25107795216649997"/>
    <n v="2313.96245186533"/>
    <m/>
    <n v="-1"/>
    <n v="-1"/>
    <n v="-1"/>
    <n v="-1"/>
    <n v="0"/>
    <m/>
    <m/>
    <s v="Banana River B"/>
    <n v="-1"/>
    <m/>
    <m/>
    <n v="653"/>
    <x v="9"/>
    <m/>
    <x v="0"/>
    <m/>
    <n v="135.719811986064"/>
    <n v="1.8766929860999999"/>
  </r>
  <r>
    <n v="820000"/>
    <n v="2500000"/>
    <n v="2500000"/>
    <x v="0"/>
    <x v="1"/>
    <s v="BR3-5, BR-7"/>
    <s v="62-304.520 (10), F.A.C."/>
    <n v="0.59"/>
    <n v="0.64"/>
    <s v="Natural Lands"/>
    <n v="0.57096100730154997"/>
    <n v="3203.8131809351498"/>
    <n v="6.2893229570882996"/>
    <n v="0.86281420409815002"/>
    <n v="3.5909581708239"/>
    <n v="0.49263326708596"/>
    <n v="1829.2524009927099"/>
    <n v="3100"/>
    <s v="Herbaceous Dry Prairie"/>
    <n v="3100"/>
    <s v="US Air Force                                  Brevard County"/>
    <s v="US Air Force"/>
    <m/>
    <m/>
    <s v="Natural Lands"/>
    <n v="0"/>
    <n v="1"/>
    <n v="3.5909581708239"/>
    <n v="0.49263326708596"/>
    <n v="1829.2524009927099"/>
    <m/>
    <n v="-1"/>
    <n v="-1"/>
    <n v="-1"/>
    <n v="-1"/>
    <n v="0"/>
    <m/>
    <m/>
    <s v="Banana River B"/>
    <n v="-1"/>
    <m/>
    <m/>
    <n v="658"/>
    <x v="9"/>
    <m/>
    <x v="0"/>
    <m/>
    <n v="200.81362612952299"/>
    <n v="1.4835785896"/>
  </r>
  <r>
    <n v="820000"/>
    <n v="2500000"/>
    <n v="2500000"/>
    <x v="0"/>
    <x v="1"/>
    <s v="BR3-5, BR-7"/>
    <s v="62-304.520 (10), F.A.C."/>
    <n v="0.59"/>
    <n v="0.64"/>
    <s v="Natural Lands"/>
    <n v="0.10481191264796"/>
    <n v="3341.2238043157399"/>
    <n v="6.6303991741737596"/>
    <n v="0.90383464641338995"/>
    <n v="0.69494481906464001"/>
    <n v="9.4732638008080003E-2"/>
    <n v="350.20005751524297"/>
    <n v="3100"/>
    <s v="Herbaceous Dry Prairie"/>
    <n v="3100"/>
    <s v="US Air Force                                  Brevard County"/>
    <s v="US Air Force"/>
    <m/>
    <m/>
    <s v="Natural Lands"/>
    <n v="0"/>
    <n v="1"/>
    <n v="0.69494481906464001"/>
    <n v="9.4732638008080003E-2"/>
    <n v="1405.5246884006001"/>
    <m/>
    <n v="-1"/>
    <n v="-1"/>
    <n v="-1"/>
    <n v="-1"/>
    <n v="0"/>
    <m/>
    <m/>
    <s v="Banana River B"/>
    <n v="-1"/>
    <m/>
    <m/>
    <n v="662"/>
    <x v="9"/>
    <m/>
    <x v="0"/>
    <m/>
    <n v="104.997920326749"/>
    <n v="1.1399226994"/>
  </r>
  <r>
    <n v="820000"/>
    <n v="2500000"/>
    <n v="2500000"/>
    <x v="0"/>
    <x v="1"/>
    <s v="BR3-5, BR-7"/>
    <s v="62-304.520 (10), F.A.C."/>
    <n v="0.59"/>
    <n v="0.64"/>
    <s v="US Air Force"/>
    <n v="1.1712270748999999E-2"/>
    <n v="3207.6409544273902"/>
    <n v="6.2878328195899202"/>
    <n v="0.86292897914611999"/>
    <n v="7.364480040752E-2"/>
    <n v="1.0106857840920001E-2"/>
    <n v="37.568759323856902"/>
    <n v="8110"/>
    <s v="Airports"/>
    <n v="8110"/>
    <s v="US Air Force                                  Brevard County"/>
    <s v="US Air Force"/>
    <m/>
    <m/>
    <m/>
    <n v="0"/>
    <n v="1"/>
    <n v="7.364480040752E-2"/>
    <n v="1.0106857840920001E-2"/>
    <n v="37.568759323855602"/>
    <m/>
    <n v="-1"/>
    <n v="-1"/>
    <n v="-1"/>
    <n v="-1"/>
    <n v="0"/>
    <m/>
    <m/>
    <s v="Banana River B"/>
    <n v="-1"/>
    <m/>
    <m/>
    <n v="666"/>
    <x v="9"/>
    <m/>
    <x v="0"/>
    <m/>
    <n v="35.2601330408691"/>
    <n v="3.0469391200000001E-2"/>
  </r>
  <r>
    <n v="820000"/>
    <n v="2500000"/>
    <n v="2500000"/>
    <x v="0"/>
    <x v="1"/>
    <s v="BR3-5, BR-7"/>
    <s v="62-304.520 (10), F.A.C."/>
    <n v="0.59"/>
    <n v="0.64"/>
    <s v="Natural Lands"/>
    <n v="0.60605118287287996"/>
    <n v="3207.6409544273902"/>
    <n v="6.2878328195899202"/>
    <n v="0.86292897914611999"/>
    <n v="3.8107485180193801"/>
    <n v="0.52297912854678996"/>
    <n v="1943.9945946622099"/>
    <n v="3100"/>
    <s v="Herbaceous Dry Prairie"/>
    <n v="3100"/>
    <s v="US Air Force                                  Brevard County"/>
    <s v="US Air Force"/>
    <m/>
    <m/>
    <s v="Natural Lands"/>
    <n v="0"/>
    <n v="1"/>
    <n v="3.8107485180193801"/>
    <n v="0.52297912854678996"/>
    <n v="1943.9945946622099"/>
    <m/>
    <n v="-1"/>
    <n v="-1"/>
    <n v="-1"/>
    <n v="-1"/>
    <n v="0"/>
    <m/>
    <m/>
    <s v="Banana River B"/>
    <n v="-1"/>
    <m/>
    <m/>
    <n v="666"/>
    <x v="9"/>
    <m/>
    <x v="0"/>
    <m/>
    <n v="194.62306303697201"/>
    <n v="1.5766379519"/>
  </r>
  <r>
    <n v="820000"/>
    <n v="2500000"/>
    <n v="2500000"/>
    <x v="0"/>
    <x v="1"/>
    <s v="BR3-5, BR-7"/>
    <s v="62-304.520 (10), F.A.C."/>
    <n v="0.59"/>
    <n v="0.64"/>
    <s v="US Air Force"/>
    <n v="9.1496189729420002E-2"/>
    <n v="3160.5930500367899"/>
    <n v="6.1861725033305399"/>
    <n v="0.84758371858804005"/>
    <n v="0.56601121306368996"/>
    <n v="7.7550680727500002E-2"/>
    <n v="289.18222136367399"/>
    <n v="1920"/>
    <s v="Inactive Land with street patterns but withoutstructures"/>
    <n v="1920"/>
    <s v="US Air Force                                  Brevard County"/>
    <s v="US Air Force"/>
    <m/>
    <m/>
    <m/>
    <n v="0"/>
    <n v="1"/>
    <n v="0.56601121306368996"/>
    <n v="7.7550680727500002E-2"/>
    <n v="1942.3950510139"/>
    <m/>
    <n v="-1"/>
    <n v="-1"/>
    <n v="-1"/>
    <n v="-1"/>
    <n v="0"/>
    <m/>
    <m/>
    <s v="Banana River B"/>
    <n v="-1"/>
    <m/>
    <m/>
    <n v="658"/>
    <x v="9"/>
    <m/>
    <x v="0"/>
    <m/>
    <n v="113.90289938172501"/>
    <n v="1.575340674"/>
  </r>
  <r>
    <n v="820000"/>
    <n v="2500000"/>
    <n v="2500000"/>
    <x v="0"/>
    <x v="1"/>
    <s v="BR3-5, BR-7"/>
    <s v="62-304.520 (10), F.A.C."/>
    <n v="0.59"/>
    <n v="0.64"/>
    <s v="US Air Force"/>
    <n v="9.1262051235000005E-4"/>
    <n v="3783.8168477992099"/>
    <n v="8.0173381827980297"/>
    <n v="1.0737632093578"/>
    <n v="7.3167872801100002E-3"/>
    <n v="9.7993833027000001E-4"/>
    <n v="3.4531888702997802"/>
    <n v="8110"/>
    <s v="Airports"/>
    <n v="8110"/>
    <s v="US Air Force                                  Brevard County"/>
    <s v="US Air Force"/>
    <m/>
    <m/>
    <m/>
    <n v="0"/>
    <n v="1"/>
    <n v="7.3167872801100002E-3"/>
    <n v="9.7993833027000001E-4"/>
    <n v="1251.2056517109399"/>
    <m/>
    <n v="-1"/>
    <n v="-1"/>
    <n v="-1"/>
    <n v="-1"/>
    <n v="0"/>
    <m/>
    <m/>
    <s v="Banana River B"/>
    <n v="-1"/>
    <m/>
    <m/>
    <n v="672"/>
    <x v="9"/>
    <m/>
    <x v="0"/>
    <m/>
    <n v="28.680722018066898"/>
    <n v="1.0147653298999999"/>
  </r>
  <r>
    <n v="820000"/>
    <n v="2500000"/>
    <n v="2500000"/>
    <x v="0"/>
    <x v="1"/>
    <s v="BR3-5, BR-7"/>
    <s v="62-304.520 (10), F.A.C."/>
    <n v="0.59"/>
    <n v="0.64"/>
    <s v="US Air Force"/>
    <n v="8.0233995808439998E-2"/>
    <n v="3783.8168477992099"/>
    <n v="8.0173381827980297"/>
    <n v="1.0737632093578"/>
    <n v="0.64326307815351003"/>
    <n v="8.6152312838869996E-2"/>
    <n v="303.59074510624902"/>
    <n v="8110"/>
    <s v="Airports"/>
    <n v="8110"/>
    <s v="US Air Force                                  Brevard County"/>
    <s v="US Air Force"/>
    <m/>
    <m/>
    <m/>
    <n v="0"/>
    <n v="1"/>
    <n v="0.64326307815351003"/>
    <n v="8.6152312838869996E-2"/>
    <n v="1046.9422149924501"/>
    <m/>
    <n v="-1"/>
    <n v="-1"/>
    <n v="-1"/>
    <n v="-1"/>
    <n v="0"/>
    <m/>
    <m/>
    <s v="Banana River B"/>
    <n v="-1"/>
    <m/>
    <m/>
    <n v="672"/>
    <x v="9"/>
    <m/>
    <x v="0"/>
    <m/>
    <n v="111.028552586397"/>
    <n v="0.84910155310000002"/>
  </r>
  <r>
    <n v="820000"/>
    <n v="2500000"/>
    <n v="2500000"/>
    <x v="0"/>
    <x v="1"/>
    <s v="BR3-5, BR-7"/>
    <s v="62-304.520 (10), F.A.C."/>
    <n v="0.59"/>
    <n v="0.64"/>
    <s v="US Air Force"/>
    <n v="7.2358776861000001E-4"/>
    <n v="3814.8141768949499"/>
    <n v="7.9056748877632197"/>
    <n v="1.14172089805029"/>
    <n v="5.7204496514499997E-3"/>
    <n v="8.2613527699999995E-4"/>
    <n v="2.7603528779517301"/>
    <n v="1300"/>
    <s v="Residential, High Density"/>
    <n v="1300"/>
    <s v="US Air Force                                  Brevard County"/>
    <s v="US Air Force"/>
    <m/>
    <m/>
    <m/>
    <n v="0"/>
    <n v="1"/>
    <n v="5.7204496514499997E-3"/>
    <n v="8.2613527699999995E-4"/>
    <n v="2.76035287795247"/>
    <m/>
    <n v="-1"/>
    <n v="-1"/>
    <n v="-1"/>
    <n v="-1"/>
    <n v="0"/>
    <m/>
    <m/>
    <s v="Banana River B"/>
    <n v="-1"/>
    <m/>
    <m/>
    <n v="679"/>
    <x v="9"/>
    <m/>
    <x v="0"/>
    <m/>
    <n v="9.7860012304694397"/>
    <n v="2.2387290000000001E-3"/>
  </r>
  <r>
    <n v="820000"/>
    <n v="2500000"/>
    <n v="2500000"/>
    <x v="0"/>
    <x v="1"/>
    <s v="BR3-5, BR-7"/>
    <s v="62-304.520 (10), F.A.C."/>
    <n v="0.59"/>
    <n v="0.64"/>
    <s v="US Air Force"/>
    <n v="9.6362146328270004E-2"/>
    <n v="3814.8141768949499"/>
    <n v="7.9056748877632197"/>
    <n v="1.14172089805029"/>
    <n v="0.76180780035841"/>
    <n v="0.11001867624397001"/>
    <n v="367.60368192913302"/>
    <n v="8310"/>
    <s v="Electrical power facilities"/>
    <n v="8310"/>
    <s v="US Air Force                                  Brevard County"/>
    <s v="US Air Force"/>
    <m/>
    <m/>
    <m/>
    <n v="0"/>
    <n v="1"/>
    <n v="0.76180780035841"/>
    <n v="0.11001867624397001"/>
    <n v="2153.5932199552199"/>
    <m/>
    <n v="-1"/>
    <n v="-1"/>
    <n v="-1"/>
    <n v="-1"/>
    <n v="0"/>
    <m/>
    <m/>
    <s v="Banana River B"/>
    <n v="-1"/>
    <m/>
    <m/>
    <n v="679"/>
    <x v="9"/>
    <m/>
    <x v="0"/>
    <m/>
    <n v="100.425529896451"/>
    <n v="1.7466287266"/>
  </r>
  <r>
    <n v="820000"/>
    <n v="2500000"/>
    <n v="2500000"/>
    <x v="0"/>
    <x v="1"/>
    <s v="BR3-5, BR-7"/>
    <s v="62-304.520 (10), F.A.C."/>
    <n v="0.59"/>
    <n v="0.64"/>
    <s v="Brevard County"/>
    <n v="5.6042050969100001E-3"/>
    <n v="3825.8406488772398"/>
    <n v="8.1280944879955594"/>
    <n v="1.0888210982814801"/>
    <n v="4.5551508557799998E-2"/>
    <n v="6.1019767486099998E-3"/>
    <n v="21.440795664410899"/>
    <n v="8140"/>
    <s v="Roads and Highways"/>
    <n v="8140"/>
    <s v="Brevard County"/>
    <s v="Brevard County"/>
    <m/>
    <m/>
    <m/>
    <n v="0"/>
    <n v="1"/>
    <n v="4.5551508557799998E-2"/>
    <n v="6.1019767486099998E-3"/>
    <n v="164.56506125187801"/>
    <m/>
    <n v="-1"/>
    <n v="-1"/>
    <n v="-1"/>
    <n v="-1"/>
    <n v="0"/>
    <m/>
    <m/>
    <s v="Banana River B"/>
    <n v="-1"/>
    <m/>
    <m/>
    <n v="661"/>
    <x v="9"/>
    <m/>
    <x v="0"/>
    <m/>
    <n v="49.973057318446202"/>
    <n v="0.13346720300000001"/>
  </r>
  <r>
    <n v="820000"/>
    <n v="2500000"/>
    <n v="2500000"/>
    <x v="0"/>
    <x v="1"/>
    <s v="BR3-5, BR-7"/>
    <s v="62-304.520 (10), F.A.C."/>
    <n v="0.59"/>
    <n v="0.64"/>
    <s v="US Air Force"/>
    <n v="1.303451273105E-2"/>
    <n v="3825.8406488772398"/>
    <n v="8.1280944879955594"/>
    <n v="1.0888210982814801"/>
    <n v="0.10594575108302"/>
    <n v="1.4192252467390001E-2"/>
    <n v="49.867968644789599"/>
    <n v="8140"/>
    <s v="Roads and Highways"/>
    <n v="8140"/>
    <s v="US Air Force                                  Brevard County"/>
    <s v="US Air Force"/>
    <m/>
    <m/>
    <m/>
    <n v="0"/>
    <n v="1"/>
    <n v="0.10594575108302"/>
    <n v="1.4192252467390001E-2"/>
    <n v="81.9644421835918"/>
    <m/>
    <n v="-1"/>
    <n v="-1"/>
    <n v="-1"/>
    <n v="-1"/>
    <n v="0"/>
    <m/>
    <m/>
    <s v="Banana River B"/>
    <n v="-1"/>
    <m/>
    <m/>
    <n v="661"/>
    <x v="9"/>
    <m/>
    <x v="0"/>
    <m/>
    <n v="52.8734137040368"/>
    <n v="6.6475622200000001E-2"/>
  </r>
  <r>
    <n v="820000"/>
    <n v="2500000"/>
    <n v="2500000"/>
    <x v="0"/>
    <x v="1"/>
    <s v="BR3-5, BR-7"/>
    <s v="62-304.520 (10), F.A.C."/>
    <n v="0.59"/>
    <n v="0.64"/>
    <s v="US Air Force"/>
    <n v="1.460031666195E-2"/>
    <n v="3812.6112811263101"/>
    <n v="8.0306056593741193"/>
    <n v="1.08911916614411"/>
    <n v="0.11724938561415001"/>
    <n v="1.5901484708310001E-2"/>
    <n v="55.66533201339"/>
    <n v="8140"/>
    <s v="Roads and Highways"/>
    <n v="8140"/>
    <s v="US Air Force                                  Brevard County"/>
    <s v="US Air Force"/>
    <m/>
    <m/>
    <m/>
    <n v="0"/>
    <n v="1"/>
    <n v="0.11724938561415001"/>
    <n v="1.5901484708310001E-2"/>
    <n v="364.96203949595201"/>
    <m/>
    <n v="-1"/>
    <n v="-1"/>
    <n v="-1"/>
    <n v="-1"/>
    <n v="0"/>
    <m/>
    <m/>
    <s v="Banana River B"/>
    <n v="-1"/>
    <m/>
    <m/>
    <n v="666"/>
    <x v="9"/>
    <m/>
    <x v="0"/>
    <m/>
    <n v="43.167899761068199"/>
    <n v="0.29599516590000002"/>
  </r>
  <r>
    <n v="820000"/>
    <n v="2500000"/>
    <n v="2500000"/>
    <x v="0"/>
    <x v="1"/>
    <s v="BR3-5, BR-7"/>
    <s v="62-304.520 (10), F.A.C."/>
    <n v="0.59"/>
    <n v="0.64"/>
    <s v="Natural Lands"/>
    <n v="0.45734269833322"/>
    <n v="3124.65889405913"/>
    <n v="6.6616861367569404"/>
    <n v="0.83254800726300004"/>
    <n v="3.0466735132334302"/>
    <n v="0.38075975213361002"/>
    <n v="1429.0399299799001"/>
    <n v="3100"/>
    <s v="Herbaceous Dry Prairie"/>
    <n v="3100"/>
    <s v="US Air Force                                  Brevard County"/>
    <s v="US Air Force"/>
    <m/>
    <m/>
    <s v="Natural Lands"/>
    <n v="0"/>
    <n v="1"/>
    <n v="3.0466735132334302"/>
    <n v="0.38075975213361002"/>
    <n v="1930.3000705034001"/>
    <m/>
    <n v="-1"/>
    <n v="-1"/>
    <n v="-1"/>
    <n v="-1"/>
    <n v="0"/>
    <m/>
    <m/>
    <s v="Banana River B"/>
    <n v="-1"/>
    <m/>
    <m/>
    <n v="654"/>
    <x v="9"/>
    <m/>
    <x v="0"/>
    <m/>
    <n v="193.23975669961001"/>
    <n v="1.5655312818"/>
  </r>
  <r>
    <n v="820000"/>
    <n v="2500000"/>
    <n v="2500000"/>
    <x v="0"/>
    <x v="1"/>
    <s v="BR3-5, BR-7"/>
    <s v="62-304.520 (10), F.A.C."/>
    <n v="0.59"/>
    <n v="0.64"/>
    <s v="Natural Lands"/>
    <n v="1.0777055998580001E-2"/>
    <n v="3071.2715631759102"/>
    <n v="7.2378377502389402"/>
    <n v="0.80839761426795997"/>
    <n v="7.8002582742979998E-2"/>
    <n v="8.7121463580800002E-3"/>
    <n v="33.099265623202399"/>
    <n v="3100"/>
    <s v="Herbaceous Dry Prairie"/>
    <n v="3100"/>
    <s v="US Air Force                                  Brevard County"/>
    <s v="US Air Force"/>
    <m/>
    <m/>
    <s v="Natural Lands"/>
    <n v="0"/>
    <n v="1"/>
    <n v="7.8002582742979998E-2"/>
    <n v="8.7121463580800002E-3"/>
    <n v="1897.3193288677701"/>
    <m/>
    <n v="-1"/>
    <n v="-1"/>
    <n v="-1"/>
    <n v="-1"/>
    <n v="0"/>
    <m/>
    <m/>
    <s v="Banana River B"/>
    <n v="-1"/>
    <m/>
    <m/>
    <n v="655"/>
    <x v="9"/>
    <m/>
    <x v="0"/>
    <m/>
    <n v="49.368328406733802"/>
    <n v="1.5387829107"/>
  </r>
  <r>
    <n v="820000"/>
    <n v="2500000"/>
    <n v="2500000"/>
    <x v="0"/>
    <x v="1"/>
    <s v="BR3-5, BR-7"/>
    <s v="62-304.520 (10), F.A.C."/>
    <n v="0.59"/>
    <n v="0.64"/>
    <s v="US Air Force"/>
    <n v="0.23293682868651"/>
    <n v="3761.4204530911702"/>
    <n v="7.4815161160163397"/>
    <n v="1.03595619900296"/>
    <n v="1.74272063783188"/>
    <n v="0.24131235165387999"/>
    <n v="876.17335169964394"/>
    <n v="1800"/>
    <s v="Recreational"/>
    <n v="1800"/>
    <s v="US Air Force                                  Brevard County"/>
    <s v="US Air Force"/>
    <m/>
    <m/>
    <m/>
    <n v="0"/>
    <n v="1"/>
    <n v="1.74272063783188"/>
    <n v="0.24131235165387999"/>
    <n v="2323.6680900584201"/>
    <m/>
    <n v="-1"/>
    <n v="-1"/>
    <n v="-1"/>
    <n v="-1"/>
    <n v="0"/>
    <m/>
    <m/>
    <s v="Banana River B"/>
    <n v="-1"/>
    <m/>
    <m/>
    <n v="665"/>
    <x v="9"/>
    <m/>
    <x v="0"/>
    <m/>
    <n v="140.88589929314401"/>
    <n v="1.8845645499000001"/>
  </r>
  <r>
    <n v="820000"/>
    <n v="2500000"/>
    <n v="2500000"/>
    <x v="0"/>
    <x v="1"/>
    <s v="BR3-5, BR-7"/>
    <s v="62-304.520 (10), F.A.C."/>
    <n v="0.59"/>
    <n v="0.64"/>
    <s v="Natural Lands"/>
    <n v="0.18408794429570999"/>
    <n v="3135.2706545750302"/>
    <n v="6.9300291185972096"/>
    <n v="0.83184064549138004"/>
    <n v="1.27573481435197"/>
    <n v="0.15313183441011999"/>
    <n v="577.16552961138598"/>
    <n v="3100"/>
    <s v="Herbaceous Dry Prairie"/>
    <n v="3100"/>
    <s v="US Air Force                                  Brevard County"/>
    <s v="US Air Force"/>
    <m/>
    <m/>
    <s v="Natural Lands"/>
    <n v="0"/>
    <n v="1"/>
    <n v="1.27573481435197"/>
    <n v="0.15313183441011999"/>
    <n v="1936.8556277539301"/>
    <m/>
    <n v="-1"/>
    <n v="-1"/>
    <n v="-1"/>
    <n v="-1"/>
    <n v="0"/>
    <m/>
    <m/>
    <s v="Banana River B"/>
    <n v="-1"/>
    <m/>
    <m/>
    <n v="654"/>
    <x v="9"/>
    <m/>
    <x v="0"/>
    <m/>
    <n v="124.584656434699"/>
    <n v="1.5708480355000001"/>
  </r>
  <r>
    <n v="820000"/>
    <n v="2500000"/>
    <n v="2500000"/>
    <x v="0"/>
    <x v="1"/>
    <s v="BR3-5, BR-7"/>
    <s v="62-304.520 (10), F.A.C."/>
    <n v="0.59"/>
    <n v="0.64"/>
    <s v="Natural Lands"/>
    <n v="0.1104746119924"/>
    <n v="3135.2706545750302"/>
    <n v="6.9300291185972096"/>
    <n v="0.83184064549138004"/>
    <n v="0.76559227797310003"/>
    <n v="9.1897272550169995E-2"/>
    <n v="346.36780905535602"/>
    <n v="3100"/>
    <s v="Herbaceous Dry Prairie"/>
    <n v="3100"/>
    <s v="US Air Force                                  Brevard County"/>
    <s v="US Air Force"/>
    <m/>
    <m/>
    <s v="Natural Lands"/>
    <n v="0"/>
    <n v="1"/>
    <n v="0.76559227797310003"/>
    <n v="9.1897272550169995E-2"/>
    <n v="1936.8556277539301"/>
    <m/>
    <n v="-1"/>
    <n v="-1"/>
    <n v="-1"/>
    <n v="-1"/>
    <n v="0"/>
    <m/>
    <m/>
    <s v="Banana River B"/>
    <n v="-1"/>
    <m/>
    <m/>
    <n v="658"/>
    <x v="9"/>
    <m/>
    <x v="0"/>
    <m/>
    <n v="117.88402827916499"/>
    <n v="1.5708480355000001"/>
  </r>
  <r>
    <n v="820000"/>
    <n v="2500000"/>
    <n v="2500000"/>
    <x v="0"/>
    <x v="1"/>
    <s v="BR3-5, BR-7"/>
    <s v="62-304.520 (10), F.A.C."/>
    <n v="0.59"/>
    <n v="0.64"/>
    <s v="US Air Force"/>
    <n v="8.1886112736800007E-2"/>
    <n v="3801.2512437087598"/>
    <n v="8.06233338457122"/>
    <n v="1.07956128628047"/>
    <n v="0.66019314045072996"/>
    <n v="8.8401077194649999E-2"/>
    <n v="311.26968788327099"/>
    <n v="8110"/>
    <s v="Airports"/>
    <n v="8110"/>
    <s v="US Air Force                                  Brevard County"/>
    <s v="US Air Force"/>
    <m/>
    <m/>
    <m/>
    <n v="0"/>
    <n v="1"/>
    <n v="0.66019314045072996"/>
    <n v="8.8401077194649999E-2"/>
    <n v="2348.27409701037"/>
    <m/>
    <n v="-1"/>
    <n v="-1"/>
    <n v="-1"/>
    <n v="-1"/>
    <n v="0"/>
    <m/>
    <m/>
    <s v="Banana River B"/>
    <n v="-1"/>
    <m/>
    <m/>
    <n v="660"/>
    <x v="9"/>
    <m/>
    <x v="0"/>
    <m/>
    <n v="113.323488923372"/>
    <n v="1.9045207599"/>
  </r>
  <r>
    <n v="820000"/>
    <n v="2500000"/>
    <n v="2500000"/>
    <x v="0"/>
    <x v="1"/>
    <s v="BR3-5, BR-7"/>
    <s v="62-304.520 (10), F.A.C."/>
    <n v="0.59"/>
    <n v="0.64"/>
    <s v="US Air Force"/>
    <n v="1.6268396474380001E-2"/>
    <n v="3791.0543921640001"/>
    <n v="8.0976999027746199"/>
    <n v="1.08177133716296"/>
    <n v="0.13173659254893"/>
    <n v="1.7598685007590001E-2"/>
    <n v="61.674375907686297"/>
    <n v="8110"/>
    <s v="Airports"/>
    <n v="8110"/>
    <s v="US Air Force                                  Brevard County"/>
    <s v="US Air Force"/>
    <m/>
    <m/>
    <m/>
    <n v="0"/>
    <n v="1"/>
    <n v="0.13173659254893"/>
    <n v="1.7598685007590001E-2"/>
    <n v="2341.9748540843998"/>
    <m/>
    <n v="-1"/>
    <n v="-1"/>
    <n v="-1"/>
    <n v="-1"/>
    <n v="0"/>
    <m/>
    <m/>
    <s v="Banana River B"/>
    <n v="-1"/>
    <m/>
    <m/>
    <n v="675"/>
    <x v="9"/>
    <m/>
    <x v="0"/>
    <m/>
    <n v="33.253476817677402"/>
    <n v="1.8994118848999999"/>
  </r>
  <r>
    <n v="820000"/>
    <n v="2500000"/>
    <n v="2500000"/>
    <x v="0"/>
    <x v="1"/>
    <s v="BR3-5, BR-7"/>
    <s v="62-304.520 (10), F.A.C."/>
    <n v="0.59"/>
    <n v="0.64"/>
    <s v="Brevard County"/>
    <n v="1.3619885860000001E-5"/>
    <n v="3625.0560069592502"/>
    <n v="7.2141527885966301"/>
    <n v="0.98597254780472998"/>
    <n v="9.8255937610000003E-5"/>
    <n v="1.342883357E-5"/>
    <n v="4.9372849079890001E-2"/>
    <n v="8140"/>
    <s v="Roads and Highways"/>
    <n v="8140"/>
    <s v="Brevard County"/>
    <s v="Brevard County"/>
    <m/>
    <m/>
    <m/>
    <n v="0"/>
    <n v="1"/>
    <n v="9.8255937610000003E-5"/>
    <n v="1.342883357E-5"/>
    <n v="4.9372849078349997E-2"/>
    <m/>
    <n v="-1"/>
    <n v="-1"/>
    <n v="-1"/>
    <n v="-1"/>
    <n v="0"/>
    <m/>
    <m/>
    <s v="Banana River B"/>
    <n v="-1"/>
    <m/>
    <m/>
    <n v="658"/>
    <x v="9"/>
    <m/>
    <x v="0"/>
    <m/>
    <n v="12.8376626958194"/>
    <n v="4.0042900000000002E-5"/>
  </r>
  <r>
    <n v="820000"/>
    <n v="2500000"/>
    <n v="2500000"/>
    <x v="0"/>
    <x v="1"/>
    <s v="BR3-5, BR-7"/>
    <s v="62-304.520 (10), F.A.C."/>
    <n v="0.59"/>
    <n v="0.64"/>
    <s v="US Air Force"/>
    <n v="1.0967832889700001E-3"/>
    <n v="3625.0560069592502"/>
    <n v="7.2141527885966301"/>
    <n v="0.98597254780472998"/>
    <n v="7.9123622226699997E-3"/>
    <n v="1.08139821382E-3"/>
    <n v="3.9759008500458499"/>
    <n v="8140"/>
    <s v="Roads and Highways"/>
    <n v="8140"/>
    <s v="US Air Force                                  Brevard County"/>
    <s v="US Air Force"/>
    <m/>
    <m/>
    <m/>
    <n v="0"/>
    <n v="1"/>
    <n v="7.9123622226699997E-3"/>
    <n v="1.08139821382E-3"/>
    <n v="3.9759008500461701"/>
    <m/>
    <n v="-1"/>
    <n v="-1"/>
    <n v="-1"/>
    <n v="-1"/>
    <n v="0"/>
    <m/>
    <m/>
    <s v="Banana River B"/>
    <n v="-1"/>
    <m/>
    <m/>
    <n v="658"/>
    <x v="9"/>
    <m/>
    <x v="0"/>
    <m/>
    <n v="20.512843172674"/>
    <n v="3.2245748999999999E-3"/>
  </r>
  <r>
    <n v="820000"/>
    <n v="2500000"/>
    <n v="2500000"/>
    <x v="0"/>
    <x v="1"/>
    <s v="BR3-5, BR-7"/>
    <s v="62-304.520 (10), F.A.C."/>
    <n v="0.59"/>
    <n v="0.64"/>
    <s v="US Air Force"/>
    <n v="2.5844688401389999E-2"/>
    <n v="3625.0560069592502"/>
    <n v="7.2141527885966301"/>
    <n v="0.98597254780472998"/>
    <n v="0.18644753090134999"/>
    <n v="2.5482153270340001E-2"/>
    <n v="93.688442937477902"/>
    <n v="1920"/>
    <s v="Inactive Land with street patterns but withoutstructures"/>
    <n v="1920"/>
    <s v="US Air Force                                  Brevard County"/>
    <s v="US Air Force"/>
    <m/>
    <m/>
    <m/>
    <n v="0"/>
    <n v="1"/>
    <n v="0.18644753090134999"/>
    <n v="2.5482153270340001E-2"/>
    <n v="93.688442937476097"/>
    <m/>
    <n v="-1"/>
    <n v="-1"/>
    <n v="-1"/>
    <n v="-1"/>
    <n v="0"/>
    <m/>
    <m/>
    <s v="Banana River B"/>
    <n v="-1"/>
    <m/>
    <m/>
    <n v="658"/>
    <x v="9"/>
    <m/>
    <x v="0"/>
    <m/>
    <n v="47.226448638980401"/>
    <n v="7.5984138600000001E-2"/>
  </r>
  <r>
    <n v="820000"/>
    <n v="2500000"/>
    <n v="2500000"/>
    <x v="0"/>
    <x v="1"/>
    <s v="BR3-5, BR-7"/>
    <s v="62-304.520 (10), F.A.C."/>
    <n v="0.59"/>
    <n v="0.64"/>
    <s v="US Air Force"/>
    <n v="2.5762838242E-4"/>
    <n v="3728.5675065606001"/>
    <n v="8.7729808232316007"/>
    <n v="1.1596007131024599"/>
    <n v="2.26016885851E-3"/>
    <n v="2.9874605597000003E-4"/>
    <n v="0.96058481547015995"/>
    <n v="8140"/>
    <s v="Roads and Highways"/>
    <n v="8140"/>
    <s v="US Air Force                                  Brevard County"/>
    <s v="US Air Force"/>
    <m/>
    <m/>
    <m/>
    <n v="0"/>
    <n v="1"/>
    <n v="2.26016885851E-3"/>
    <n v="2.9874605597000003E-4"/>
    <n v="755.07663585078296"/>
    <m/>
    <n v="-1"/>
    <n v="-1"/>
    <n v="-1"/>
    <n v="-1"/>
    <n v="0"/>
    <m/>
    <m/>
    <s v="Banana River B"/>
    <n v="-1"/>
    <m/>
    <m/>
    <n v="653"/>
    <x v="9"/>
    <m/>
    <x v="0"/>
    <m/>
    <n v="12.6167706979258"/>
    <n v="0.61238981010000004"/>
  </r>
  <r>
    <n v="820000"/>
    <n v="2500000"/>
    <n v="2500000"/>
    <x v="0"/>
    <x v="1"/>
    <s v="BR3-5, BR-7"/>
    <s v="62-304.520 (10), F.A.C."/>
    <n v="0.59"/>
    <n v="0.64"/>
    <s v="US Air Force"/>
    <n v="6.3256321994999999E-4"/>
    <n v="3728.5675065606001"/>
    <n v="8.7729808232316007"/>
    <n v="1.1596007131024599"/>
    <n v="5.5494649981499998E-3"/>
    <n v="7.3352076094000001E-4"/>
    <n v="2.3585546677732898"/>
    <n v="8140"/>
    <s v="Roads and Highways"/>
    <n v="8140"/>
    <s v="US Air Force                                  Brevard County"/>
    <s v="US Air Force"/>
    <m/>
    <m/>
    <m/>
    <n v="0"/>
    <n v="1"/>
    <n v="5.5494649981499998E-3"/>
    <n v="7.3352076094000001E-4"/>
    <n v="755.07663585078296"/>
    <m/>
    <n v="-1"/>
    <n v="-1"/>
    <n v="-1"/>
    <n v="-1"/>
    <n v="0"/>
    <m/>
    <m/>
    <s v="Banana River B"/>
    <n v="-1"/>
    <m/>
    <m/>
    <n v="654"/>
    <x v="9"/>
    <m/>
    <x v="0"/>
    <m/>
    <n v="28.136176320777999"/>
    <n v="0.61238981010000004"/>
  </r>
  <r>
    <n v="820000"/>
    <n v="2500000"/>
    <n v="2500000"/>
    <x v="0"/>
    <x v="1"/>
    <s v="BR3-5, BR-7"/>
    <s v="62-304.520 (10), F.A.C."/>
    <n v="0.59"/>
    <n v="0.64"/>
    <s v="Natural Lands"/>
    <n v="0.14669567400878999"/>
    <n v="3728.5675065606001"/>
    <n v="8.7729808232316007"/>
    <n v="1.1596007131024599"/>
    <n v="1.2869583349302001"/>
    <n v="0.17010840818963999"/>
    <n v="546.96472346220298"/>
    <n v="3100"/>
    <s v="Herbaceous Dry Prairie"/>
    <n v="3100"/>
    <s v="US Air Force                                  Brevard County"/>
    <s v="US Air Force"/>
    <m/>
    <m/>
    <s v="Natural Lands"/>
    <n v="0"/>
    <n v="1"/>
    <n v="1.2869583349302001"/>
    <n v="0.17010840818963999"/>
    <n v="564.22883203410504"/>
    <m/>
    <n v="-1"/>
    <n v="-1"/>
    <n v="-1"/>
    <n v="-1"/>
    <n v="0"/>
    <m/>
    <m/>
    <s v="Banana River B"/>
    <n v="-1"/>
    <m/>
    <m/>
    <n v="654"/>
    <x v="9"/>
    <m/>
    <x v="0"/>
    <m/>
    <n v="125.262751297238"/>
    <n v="0.45760651419999998"/>
  </r>
  <r>
    <n v="820000"/>
    <n v="2500000"/>
    <n v="2500000"/>
    <x v="0"/>
    <x v="1"/>
    <s v="BR3-5, BR-7"/>
    <s v="62-304.520 (10), F.A.C."/>
    <n v="0.59"/>
    <n v="0.64"/>
    <s v="US Air Force"/>
    <n v="0.17389288446595"/>
    <n v="3728.5675065606001"/>
    <n v="8.7729808232316007"/>
    <n v="1.1596007131024599"/>
    <n v="1.52555894071627"/>
    <n v="0.20164631283017001"/>
    <n v="648.37135864186803"/>
    <n v="1400"/>
    <s v="Commercial and Services"/>
    <n v="1400"/>
    <s v="US Air Force                                  Brevard County"/>
    <s v="US Air Force"/>
    <m/>
    <m/>
    <m/>
    <n v="0"/>
    <n v="1"/>
    <n v="1.52555894071627"/>
    <n v="0.20164631283017001"/>
    <n v="984.06727306002301"/>
    <m/>
    <n v="-1"/>
    <n v="-1"/>
    <n v="-1"/>
    <n v="-1"/>
    <n v="0"/>
    <m/>
    <m/>
    <s v="Banana River B"/>
    <n v="-1"/>
    <m/>
    <m/>
    <n v="653"/>
    <x v="9"/>
    <m/>
    <x v="0"/>
    <m/>
    <n v="115.27315688551499"/>
    <n v="0.79810808850000003"/>
  </r>
  <r>
    <n v="820000"/>
    <n v="2500000"/>
    <n v="2500000"/>
    <x v="0"/>
    <x v="1"/>
    <s v="BR3-5, BR-7"/>
    <s v="62-304.520 (10), F.A.C."/>
    <n v="0.59"/>
    <n v="0.64"/>
    <s v="US Air Force"/>
    <n v="2.5805713903999999E-3"/>
    <n v="3517.3834964082498"/>
    <n v="8.1989456921000095"/>
    <n v="1.03048584013512"/>
    <n v="2.1157964684490001E-2"/>
    <n v="2.6592422772600001E-3"/>
    <n v="9.0768592199032891"/>
    <n v="8140"/>
    <s v="Roads and Highways"/>
    <n v="8140"/>
    <s v="US Air Force                                  Brevard County"/>
    <s v="US Air Force"/>
    <m/>
    <m/>
    <m/>
    <n v="0"/>
    <n v="1"/>
    <n v="2.1157964684490001E-2"/>
    <n v="2.6592422772600001E-3"/>
    <n v="725.72863891511099"/>
    <m/>
    <n v="-1"/>
    <n v="-1"/>
    <n v="-1"/>
    <n v="-1"/>
    <n v="0"/>
    <m/>
    <m/>
    <s v="Banana River B"/>
    <n v="-1"/>
    <m/>
    <m/>
    <n v="654"/>
    <x v="9"/>
    <m/>
    <x v="0"/>
    <m/>
    <n v="35.839804860097999"/>
    <n v="0.58858770390000004"/>
  </r>
  <r>
    <n v="820000"/>
    <n v="2500000"/>
    <n v="2500000"/>
    <x v="0"/>
    <x v="1"/>
    <s v="BR3-5, BR-7"/>
    <s v="62-304.520 (10), F.A.C."/>
    <n v="0.59"/>
    <n v="0.64"/>
    <s v="Natural Lands"/>
    <n v="9.8925025951100004E-2"/>
    <n v="3517.3834964082498"/>
    <n v="8.1989456921000095"/>
    <n v="1.03048584013512"/>
    <n v="0.81108091536265003"/>
    <n v="0.10194083847759999"/>
    <n v="347.95725366215697"/>
    <n v="3100"/>
    <s v="Herbaceous Dry Prairie"/>
    <n v="3100"/>
    <s v="US Air Force                                  Brevard County"/>
    <s v="US Air Force"/>
    <m/>
    <m/>
    <s v="Natural Lands"/>
    <n v="0"/>
    <n v="1"/>
    <n v="0.81108091536265003"/>
    <n v="0.10194083847759999"/>
    <n v="1071.7687187942599"/>
    <m/>
    <n v="-1"/>
    <n v="-1"/>
    <n v="-1"/>
    <n v="-1"/>
    <n v="0"/>
    <m/>
    <m/>
    <s v="Banana River B"/>
    <n v="-1"/>
    <m/>
    <m/>
    <n v="654"/>
    <x v="9"/>
    <m/>
    <x v="0"/>
    <m/>
    <n v="80.590171880719595"/>
    <n v="0.86923659269999998"/>
  </r>
  <r>
    <n v="820000"/>
    <n v="2500000"/>
    <n v="2500000"/>
    <x v="0"/>
    <x v="1"/>
    <s v="BR3-5, BR-7"/>
    <s v="62-304.520 (10), F.A.C."/>
    <n v="0.59"/>
    <n v="0.64"/>
    <s v="US Air Force"/>
    <n v="6.934500379413E-2"/>
    <n v="3517.3834964082498"/>
    <n v="8.1989456921000095"/>
    <n v="1.03048584013512"/>
    <n v="0.56855592012658995"/>
    <n v="7.1459044493970003E-2"/>
    <n v="243.91297190386501"/>
    <n v="1400"/>
    <s v="Commercial and Services"/>
    <n v="1400"/>
    <s v="US Air Force                                  Brevard County"/>
    <s v="US Air Force"/>
    <m/>
    <m/>
    <m/>
    <n v="0"/>
    <n v="1"/>
    <n v="0.56855592012658995"/>
    <n v="7.1459044493970003E-2"/>
    <n v="375.41361923009202"/>
    <m/>
    <n v="-1"/>
    <n v="-1"/>
    <n v="-1"/>
    <n v="-1"/>
    <n v="0"/>
    <m/>
    <m/>
    <s v="Banana River B"/>
    <n v="-1"/>
    <m/>
    <m/>
    <n v="653"/>
    <x v="9"/>
    <m/>
    <x v="0"/>
    <m/>
    <n v="115.044690861676"/>
    <n v="0.3044717106"/>
  </r>
  <r>
    <n v="820000"/>
    <n v="2500000"/>
    <n v="2500000"/>
    <x v="0"/>
    <x v="1"/>
    <s v="BR3-5, BR-7"/>
    <s v="62-304.520 (10), F.A.C."/>
    <n v="0.59"/>
    <n v="0.64"/>
    <s v="US Air Force"/>
    <n v="0.60815636333014"/>
    <n v="3792.1781237621799"/>
    <n v="7.6223081170357503"/>
    <n v="1.03928739187293"/>
    <n v="4.6355551846382799"/>
    <n v="0.63204924069630997"/>
    <n v="2306.2372568473202"/>
    <n v="1860"/>
    <s v="Community Recreational Facilities"/>
    <n v="1860"/>
    <s v="US Air Force                                  Brevard County"/>
    <s v="US Air Force"/>
    <m/>
    <m/>
    <m/>
    <n v="0"/>
    <n v="1"/>
    <n v="4.6355551846382799"/>
    <n v="0.63204924069630997"/>
    <n v="2342.6690544846801"/>
    <m/>
    <n v="-1"/>
    <n v="-1"/>
    <n v="-1"/>
    <n v="-1"/>
    <n v="0"/>
    <m/>
    <m/>
    <s v="Banana River B"/>
    <n v="-1"/>
    <m/>
    <m/>
    <n v="678"/>
    <x v="9"/>
    <m/>
    <x v="0"/>
    <m/>
    <n v="195.63346214741401"/>
    <n v="1.8999749023000001"/>
  </r>
  <r>
    <n v="820000"/>
    <n v="2500000"/>
    <n v="2500000"/>
    <x v="0"/>
    <x v="1"/>
    <s v="BR3-5, BR-7"/>
    <s v="62-304.520 (10), F.A.C."/>
    <n v="0.59"/>
    <n v="0.64"/>
    <s v="US Air Force"/>
    <n v="5.7672192833570002E-2"/>
    <n v="3761.5188185279899"/>
    <n v="7.4692575054969801"/>
    <n v="1.0337284347205"/>
    <n v="0.43076845918065998"/>
    <n v="5.9617385624749997E-2"/>
    <n v="216.93503864927499"/>
    <n v="1800"/>
    <s v="Recreational"/>
    <n v="1800"/>
    <s v="US Air Force                                  Brevard County"/>
    <s v="US Air Force"/>
    <m/>
    <m/>
    <m/>
    <n v="0"/>
    <n v="1"/>
    <n v="0.43076845918065998"/>
    <n v="5.9617385624749997E-2"/>
    <n v="2323.7288561109999"/>
    <m/>
    <n v="-1"/>
    <n v="-1"/>
    <n v="-1"/>
    <n v="-1"/>
    <n v="0"/>
    <m/>
    <m/>
    <s v="Banana River B"/>
    <n v="-1"/>
    <m/>
    <m/>
    <n v="663"/>
    <x v="9"/>
    <m/>
    <x v="0"/>
    <m/>
    <n v="63.739713157402299"/>
    <n v="1.884613833"/>
  </r>
  <r>
    <n v="820000"/>
    <n v="2500000"/>
    <n v="2500000"/>
    <x v="0"/>
    <x v="1"/>
    <s v="BR3-5, BR-7"/>
    <s v="62-304.520 (10), F.A.C."/>
    <n v="0.59"/>
    <n v="0.64"/>
    <s v="US Air Force"/>
    <n v="0.23052983291571999"/>
    <n v="3761.5188185279899"/>
    <n v="7.4692575054969801"/>
    <n v="1.0337284347205"/>
    <n v="1.72188668474673"/>
    <n v="0.23830524333634001"/>
    <n v="867.14230474460703"/>
    <n v="1800"/>
    <s v="Recreational"/>
    <n v="1800"/>
    <s v="US Air Force                                  Brevard County"/>
    <s v="US Air Force"/>
    <m/>
    <m/>
    <m/>
    <n v="0"/>
    <n v="1"/>
    <n v="1.72188668474673"/>
    <n v="0.23830524333634001"/>
    <n v="2323.7288561109999"/>
    <m/>
    <n v="-1"/>
    <n v="-1"/>
    <n v="-1"/>
    <n v="-1"/>
    <n v="0"/>
    <m/>
    <m/>
    <s v="Banana River B"/>
    <n v="-1"/>
    <m/>
    <m/>
    <n v="664"/>
    <x v="9"/>
    <m/>
    <x v="0"/>
    <m/>
    <n v="137.40142911195801"/>
    <n v="1.884613833"/>
  </r>
  <r>
    <n v="820000"/>
    <n v="2500000"/>
    <n v="2500000"/>
    <x v="0"/>
    <x v="1"/>
    <s v="BR3-5, BR-7"/>
    <s v="62-304.520 (10), F.A.C."/>
    <n v="0.59"/>
    <n v="0.64"/>
    <s v="Natural Lands"/>
    <n v="0.17368357229067"/>
    <n v="3558.1938908923398"/>
    <n v="7.06695766863752"/>
    <n v="0.96681087620420003"/>
    <n v="1.2274144531159601"/>
    <n v="0.16791916670862"/>
    <n v="617.99982587304896"/>
    <n v="3100"/>
    <s v="Herbaceous Dry Prairie"/>
    <n v="3100"/>
    <s v="US Air Force                                  Brevard County"/>
    <s v="US Air Force"/>
    <m/>
    <m/>
    <s v="Natural Lands"/>
    <n v="0"/>
    <n v="1"/>
    <n v="1.2274144531159601"/>
    <n v="0.16791916670862"/>
    <n v="617.99982587304896"/>
    <m/>
    <n v="-1"/>
    <n v="-1"/>
    <n v="-1"/>
    <n v="-1"/>
    <n v="0"/>
    <m/>
    <m/>
    <s v="Banana River B"/>
    <n v="-1"/>
    <m/>
    <m/>
    <n v="658"/>
    <x v="9"/>
    <m/>
    <x v="0"/>
    <m/>
    <n v="109.737559953698"/>
    <n v="0.50121640379999999"/>
  </r>
  <r>
    <n v="820000"/>
    <n v="2500000"/>
    <n v="2500000"/>
    <x v="0"/>
    <x v="1"/>
    <s v="BR3-5, BR-7"/>
    <s v="62-304.520 (10), F.A.C."/>
    <n v="0.59"/>
    <n v="0.64"/>
    <s v="US Air Force"/>
    <n v="0.58131229699331999"/>
    <n v="3989.5919754679499"/>
    <n v="9.0525076424583304"/>
    <n v="1.2266827166120799"/>
    <n v="5.2623340111870496"/>
    <n v="0.71308574767577004"/>
    <n v="2319.1988753254"/>
    <n v="1400"/>
    <s v="Commercial and Services"/>
    <n v="1400"/>
    <s v="US Air Force                                  Brevard County"/>
    <s v="US Air Force"/>
    <m/>
    <m/>
    <m/>
    <n v="0"/>
    <n v="1"/>
    <n v="5.2623340111870496"/>
    <n v="0.71308574767577004"/>
    <n v="2451.5042873094299"/>
    <m/>
    <n v="-1"/>
    <n v="-1"/>
    <n v="-1"/>
    <n v="-1"/>
    <n v="0"/>
    <m/>
    <m/>
    <s v="Banana River B"/>
    <n v="-1"/>
    <m/>
    <m/>
    <n v="653"/>
    <x v="9"/>
    <m/>
    <x v="0"/>
    <m/>
    <n v="196.00880120122699"/>
    <n v="1.988243542"/>
  </r>
  <r>
    <n v="820000"/>
    <n v="2500000"/>
    <n v="2500000"/>
    <x v="0"/>
    <x v="1"/>
    <s v="BR3-5, BR-7"/>
    <s v="62-304.520 (10), F.A.C."/>
    <n v="0.59"/>
    <n v="0.64"/>
    <s v="US Air Force"/>
    <n v="1.372297892522E-2"/>
    <n v="3793.4737319810101"/>
    <n v="8.1049316120217103"/>
    <n v="1.0826466017724601"/>
    <n v="0.11122380570219"/>
    <n v="1.485713649959E-2"/>
    <n v="52.057760077385197"/>
    <n v="8110"/>
    <s v="Airports"/>
    <n v="8110"/>
    <s v="US Air Force                                  Brevard County"/>
    <s v="US Air Force"/>
    <m/>
    <m/>
    <m/>
    <n v="0"/>
    <n v="1"/>
    <n v="0.11122380570219"/>
    <n v="1.485713649959E-2"/>
    <n v="1251.9791645180201"/>
    <m/>
    <n v="-1"/>
    <n v="-1"/>
    <n v="-1"/>
    <n v="-1"/>
    <n v="0"/>
    <m/>
    <m/>
    <s v="Banana River B"/>
    <n v="-1"/>
    <m/>
    <m/>
    <n v="666"/>
    <x v="9"/>
    <m/>
    <x v="0"/>
    <m/>
    <n v="43.570546709863898"/>
    <n v="1.0153926719999999"/>
  </r>
  <r>
    <n v="820000"/>
    <n v="2500000"/>
    <n v="2500000"/>
    <x v="0"/>
    <x v="1"/>
    <s v="BR3-5, BR-7"/>
    <s v="62-304.520 (10), F.A.C."/>
    <n v="0.59"/>
    <n v="0.64"/>
    <s v="US Air Force"/>
    <n v="7.4159796217939999E-2"/>
    <n v="3623.73809960683"/>
    <n v="6.7968812151603304"/>
    <n v="0.96504888097051"/>
    <n v="0.50405532583386004"/>
    <n v="7.1567828353129997E-2"/>
    <n v="268.73567901404601"/>
    <n v="8110"/>
    <s v="Airports"/>
    <n v="8110"/>
    <s v="US Air Force                                  Brevard County"/>
    <s v="US Air Force"/>
    <m/>
    <m/>
    <m/>
    <n v="0"/>
    <n v="1"/>
    <n v="0.50405532583386004"/>
    <n v="7.1567828353129997E-2"/>
    <n v="268.73567901404402"/>
    <m/>
    <n v="-1"/>
    <n v="-1"/>
    <n v="-1"/>
    <n v="-1"/>
    <n v="0"/>
    <m/>
    <m/>
    <s v="Banana River B"/>
    <n v="-1"/>
    <m/>
    <m/>
    <n v="675"/>
    <x v="9"/>
    <m/>
    <x v="0"/>
    <m/>
    <n v="95.800450982122101"/>
    <n v="0.21795269989999999"/>
  </r>
  <r>
    <n v="820000"/>
    <n v="2500000"/>
    <n v="2500000"/>
    <x v="0"/>
    <x v="1"/>
    <s v="BR3-5, BR-7"/>
    <s v="62-304.520 (10), F.A.C."/>
    <n v="0.59"/>
    <n v="0.64"/>
    <s v="US Air Force"/>
    <n v="0.25015047781922001"/>
    <n v="3623.73809960683"/>
    <n v="6.7968812151603304"/>
    <n v="0.96504888097051"/>
    <n v="1.7002430836528499"/>
    <n v="0.24140743869368"/>
    <n v="906.47981710836802"/>
    <n v="1460"/>
    <s v="Oil and Gas Storage(except industrial use or manufacturing)"/>
    <n v="1460"/>
    <s v="US Air Force                                  Brevard County"/>
    <s v="US Air Force"/>
    <m/>
    <m/>
    <m/>
    <n v="0"/>
    <n v="1"/>
    <n v="1.7002430836528499"/>
    <n v="0.24140743869368"/>
    <n v="1861.3748386421801"/>
    <m/>
    <n v="-1"/>
    <n v="-1"/>
    <n v="-1"/>
    <n v="-1"/>
    <n v="0"/>
    <m/>
    <m/>
    <s v="Banana River B"/>
    <n v="-1"/>
    <m/>
    <m/>
    <n v="675"/>
    <x v="9"/>
    <m/>
    <x v="0"/>
    <m/>
    <n v="160.467918054069"/>
    <n v="1.5096308505"/>
  </r>
  <r>
    <n v="820000"/>
    <n v="2500000"/>
    <n v="2500000"/>
    <x v="0"/>
    <x v="1"/>
    <s v="BR3-5, BR-7"/>
    <s v="62-304.520 (10), F.A.C."/>
    <n v="0.59"/>
    <n v="0.64"/>
    <s v="Natural Lands"/>
    <n v="0.40420354056840002"/>
    <n v="3028.1924797322699"/>
    <n v="5.9531581432925398"/>
    <n v="0.81407905310174999"/>
    <n v="2.4062875990824799"/>
    <n v="0.32905363556630002"/>
    <n v="1224.0061218303999"/>
    <n v="3100"/>
    <s v="Herbaceous Dry Prairie"/>
    <n v="3100"/>
    <s v="US Air Force                                  Brevard County"/>
    <s v="US Air Force"/>
    <m/>
    <m/>
    <s v="Natural Lands"/>
    <n v="0"/>
    <n v="1"/>
    <n v="2.4062875990824799"/>
    <n v="0.32905363556630002"/>
    <n v="1870.7066452778099"/>
    <m/>
    <n v="-1"/>
    <n v="-1"/>
    <n v="-1"/>
    <n v="-1"/>
    <n v="0"/>
    <m/>
    <m/>
    <s v="Banana River B"/>
    <n v="-1"/>
    <m/>
    <m/>
    <n v="659"/>
    <x v="9"/>
    <m/>
    <x v="0"/>
    <m/>
    <n v="166.28055772383999"/>
    <n v="1.5171992257"/>
  </r>
  <r>
    <n v="820000"/>
    <n v="2500000"/>
    <n v="2500000"/>
    <x v="0"/>
    <x v="1"/>
    <s v="BR3-5, BR-7"/>
    <s v="62-304.520 (10), F.A.C."/>
    <n v="0.59"/>
    <n v="0.64"/>
    <s v="Natural Lands"/>
    <n v="0.12137985892715999"/>
    <n v="3496.6289015943998"/>
    <n v="7.5280249148243596"/>
    <n v="0.95350341141837003"/>
    <n v="0.91375060216152004"/>
    <n v="0.11573610956452"/>
    <n v="424.42032279615802"/>
    <n v="3100"/>
    <s v="Herbaceous Dry Prairie"/>
    <n v="3100"/>
    <s v="US Air Force                                  Brevard County"/>
    <s v="US Air Force"/>
    <m/>
    <m/>
    <s v="Natural Lands"/>
    <n v="0"/>
    <n v="1"/>
    <n v="0.91375060216152004"/>
    <n v="0.11573610956452"/>
    <n v="1143.6630135765499"/>
    <m/>
    <n v="-1"/>
    <n v="-1"/>
    <n v="-1"/>
    <n v="-1"/>
    <n v="0"/>
    <m/>
    <m/>
    <s v="Banana River B"/>
    <n v="-1"/>
    <m/>
    <m/>
    <n v="669"/>
    <x v="9"/>
    <m/>
    <x v="0"/>
    <m/>
    <n v="133.001856704826"/>
    <n v="0.92754502319999999"/>
  </r>
  <r>
    <n v="820000"/>
    <n v="2500000"/>
    <n v="2500000"/>
    <x v="0"/>
    <x v="1"/>
    <s v="BR3-5, BR-7"/>
    <s v="62-304.520 (10), F.A.C."/>
    <n v="0.59"/>
    <n v="0.64"/>
    <s v="US Air Force"/>
    <n v="0.13128893218957"/>
    <n v="3496.6289015943998"/>
    <n v="7.5280249148243596"/>
    <n v="0.95350341141837003"/>
    <n v="0.98834635256382997"/>
    <n v="0.12518444472422999"/>
    <n v="459.06867475354898"/>
    <n v="8110"/>
    <s v="Airports"/>
    <n v="8110"/>
    <s v="US Air Force                                  Brevard County"/>
    <s v="US Air Force"/>
    <m/>
    <m/>
    <m/>
    <n v="0"/>
    <n v="1"/>
    <n v="0.98834635256382997"/>
    <n v="0.12518444472422999"/>
    <n v="1016.42653326979"/>
    <m/>
    <n v="-1"/>
    <n v="-1"/>
    <n v="-1"/>
    <n v="-1"/>
    <n v="0"/>
    <m/>
    <m/>
    <s v="Banana River B"/>
    <n v="-1"/>
    <m/>
    <m/>
    <n v="669"/>
    <x v="9"/>
    <m/>
    <x v="0"/>
    <m/>
    <n v="98.889940216500904"/>
    <n v="0.82435241950000004"/>
  </r>
  <r>
    <n v="820000"/>
    <n v="2500000"/>
    <n v="2500000"/>
    <x v="0"/>
    <x v="1"/>
    <s v="BR3-5, BR-7"/>
    <s v="62-304.520 (10), F.A.C."/>
    <n v="0.59"/>
    <n v="0.64"/>
    <s v="Natural Lands"/>
    <n v="0.24826542227868001"/>
    <n v="3444.4896851315102"/>
    <n v="6.8093921173118197"/>
    <n v="0.93059030517676"/>
    <n v="1.6905366094655301"/>
    <n v="0.23103339508314999"/>
    <n v="855.14768621373105"/>
    <n v="3100"/>
    <s v="Herbaceous Dry Prairie"/>
    <n v="3100"/>
    <s v="US Air Force                                  Brevard County"/>
    <s v="US Air Force"/>
    <m/>
    <m/>
    <s v="Natural Lands"/>
    <n v="0"/>
    <n v="1"/>
    <n v="1.6905366094655301"/>
    <n v="0.23103339508314999"/>
    <n v="1531.4990684684699"/>
    <m/>
    <n v="-1"/>
    <n v="-1"/>
    <n v="-1"/>
    <n v="-1"/>
    <n v="0"/>
    <m/>
    <m/>
    <s v="Banana River B"/>
    <n v="-1"/>
    <m/>
    <m/>
    <n v="672"/>
    <x v="9"/>
    <m/>
    <x v="0"/>
    <m/>
    <n v="162.71533640992899"/>
    <n v="1.2420917019"/>
  </r>
  <r>
    <n v="820000"/>
    <n v="2500000"/>
    <n v="2500000"/>
    <x v="0"/>
    <x v="1"/>
    <s v="BR3-5, BR-7"/>
    <s v="62-304.520 (10), F.A.C."/>
    <n v="0.59"/>
    <n v="0.64"/>
    <s v="US Air Force"/>
    <n v="2.6385123178599999E-2"/>
    <n v="3444.4896851315102"/>
    <n v="6.8093921173118197"/>
    <n v="0.93059030517676"/>
    <n v="0.17966664978668001"/>
    <n v="2.45537398309E-2"/>
    <n v="90.883284629622295"/>
    <n v="8110"/>
    <s v="Airports"/>
    <n v="8110"/>
    <s v="US Air Force                                  Brevard County"/>
    <s v="US Air Force"/>
    <m/>
    <m/>
    <m/>
    <n v="0"/>
    <n v="1"/>
    <n v="0.17966664978668001"/>
    <n v="2.45537398309E-2"/>
    <n v="90.883284629623702"/>
    <m/>
    <n v="-1"/>
    <n v="-1"/>
    <n v="-1"/>
    <n v="-1"/>
    <n v="0"/>
    <m/>
    <m/>
    <s v="Banana River B"/>
    <n v="-1"/>
    <m/>
    <m/>
    <n v="672"/>
    <x v="9"/>
    <m/>
    <x v="0"/>
    <m/>
    <n v="62.6268645109487"/>
    <n v="7.3709071099999995E-2"/>
  </r>
  <r>
    <n v="820000"/>
    <n v="2500000"/>
    <n v="2500000"/>
    <x v="0"/>
    <x v="1"/>
    <s v="BR3-5, BR-7"/>
    <s v="62-304.520 (10), F.A.C."/>
    <n v="0.59"/>
    <n v="0.64"/>
    <s v="US Air Force"/>
    <n v="0.14675540862013001"/>
    <n v="3444.4896851315102"/>
    <n v="6.8093921173118197"/>
    <n v="0.93059030517676"/>
    <n v="0.99931512263083999"/>
    <n v="0.13656916049414999"/>
    <n v="505.49749122932502"/>
    <n v="8110"/>
    <s v="Airports"/>
    <n v="8110"/>
    <s v="US Air Force                                  Brevard County"/>
    <s v="US Air Force"/>
    <m/>
    <m/>
    <m/>
    <n v="0"/>
    <n v="1"/>
    <n v="0.99931512263083999"/>
    <n v="0.13656916049414999"/>
    <n v="505.49749122932502"/>
    <m/>
    <n v="-1"/>
    <n v="-1"/>
    <n v="-1"/>
    <n v="-1"/>
    <n v="0"/>
    <m/>
    <m/>
    <s v="Banana River B"/>
    <n v="-1"/>
    <m/>
    <m/>
    <n v="672"/>
    <x v="9"/>
    <m/>
    <x v="0"/>
    <m/>
    <n v="101.573590869641"/>
    <n v="0.40997363440000001"/>
  </r>
  <r>
    <n v="820000"/>
    <n v="2500000"/>
    <n v="2500000"/>
    <x v="0"/>
    <x v="1"/>
    <s v="BR3-5, BR-7"/>
    <s v="62-304.520 (10), F.A.C."/>
    <n v="0.59"/>
    <n v="0.64"/>
    <s v="Natural Lands"/>
    <n v="6.2984023679209994E-2"/>
    <n v="3371.2112005607401"/>
    <n v="6.6917099810025897"/>
    <n v="0.91213585293960997"/>
    <n v="0.42147081989787999"/>
    <n v="5.7449986160200001E-2"/>
    <n v="212.332446083739"/>
    <n v="3100"/>
    <s v="Herbaceous Dry Prairie"/>
    <n v="3100"/>
    <s v="US Air Force                                  Brevard County"/>
    <s v="US Air Force"/>
    <m/>
    <m/>
    <s v="Natural Lands"/>
    <n v="0"/>
    <n v="1"/>
    <n v="0.42147081989787999"/>
    <n v="5.7449986160200001E-2"/>
    <n v="1314.44199148997"/>
    <m/>
    <n v="-1"/>
    <n v="-1"/>
    <n v="-1"/>
    <n v="-1"/>
    <n v="0"/>
    <m/>
    <m/>
    <s v="Banana River B"/>
    <n v="-1"/>
    <m/>
    <m/>
    <n v="662"/>
    <x v="9"/>
    <m/>
    <x v="0"/>
    <m/>
    <n v="116.490243910133"/>
    <n v="1.0660518990000001"/>
  </r>
  <r>
    <n v="820000"/>
    <n v="2500000"/>
    <n v="2500000"/>
    <x v="0"/>
    <x v="1"/>
    <s v="BR3-5, BR-7"/>
    <s v="62-304.520 (10), F.A.C."/>
    <n v="0.59"/>
    <n v="0.64"/>
    <s v="US Air Force"/>
    <n v="3.3379689708309998E-2"/>
    <n v="3810.8381908188599"/>
    <n v="7.9123752887141503"/>
    <n v="1.110779816582"/>
    <n v="0.26411263199299001"/>
    <n v="3.7077485611759997E-2"/>
    <n v="127.20459633811799"/>
    <n v="8110"/>
    <s v="Airports"/>
    <n v="8110"/>
    <s v="US Air Force                                  Brevard County"/>
    <s v="US Air Force"/>
    <m/>
    <m/>
    <m/>
    <n v="0"/>
    <n v="1"/>
    <n v="0.26411263199299001"/>
    <n v="3.7077485611759997E-2"/>
    <n v="810.50456446717396"/>
    <m/>
    <n v="-1"/>
    <n v="-1"/>
    <n v="-1"/>
    <n v="-1"/>
    <n v="0"/>
    <m/>
    <m/>
    <s v="Banana River B"/>
    <n v="-1"/>
    <m/>
    <m/>
    <n v="671"/>
    <x v="9"/>
    <m/>
    <x v="0"/>
    <m/>
    <n v="60.970287053150798"/>
    <n v="0.65734352350000003"/>
  </r>
  <r>
    <n v="820000"/>
    <n v="2500000"/>
    <n v="2500000"/>
    <x v="0"/>
    <x v="1"/>
    <s v="BR3-5, BR-7"/>
    <s v="62-304.520 (10), F.A.C."/>
    <n v="0.59"/>
    <n v="0.64"/>
    <s v="US Air Force"/>
    <n v="1.3657298855E-4"/>
    <n v="3790.70663459655"/>
    <n v="8.1108029161069801"/>
    <n v="1.08291252953331"/>
    <n v="1.10771659381E-3"/>
    <n v="1.4789660049999999E-4"/>
    <n v="0.51770813381452996"/>
    <n v="8110"/>
    <s v="Airports"/>
    <n v="8110"/>
    <s v="US Air Force                                  Brevard County"/>
    <s v="US Air Force"/>
    <m/>
    <m/>
    <m/>
    <n v="0"/>
    <n v="1"/>
    <n v="1.10771659381E-3"/>
    <n v="1.4789660049999999E-4"/>
    <n v="3.5094987977783401"/>
    <m/>
    <n v="-1"/>
    <n v="-1"/>
    <n v="-1"/>
    <n v="-1"/>
    <n v="0"/>
    <m/>
    <m/>
    <s v="Banana River B"/>
    <n v="-1"/>
    <m/>
    <m/>
    <n v="672"/>
    <x v="9"/>
    <m/>
    <x v="0"/>
    <m/>
    <n v="4.2286771331955197"/>
    <n v="2.8463087999999999E-3"/>
  </r>
  <r>
    <n v="820000"/>
    <n v="2500000"/>
    <n v="2500000"/>
    <x v="0"/>
    <x v="1"/>
    <s v="BR3-5, BR-7"/>
    <s v="62-304.520 (10), F.A.C."/>
    <n v="0.59"/>
    <n v="0.64"/>
    <s v="US Air Force"/>
    <n v="4.0491132762690001E-2"/>
    <n v="3637.0331675931302"/>
    <n v="7.5845333357477696"/>
    <n v="1.0193204779112499"/>
    <n v="0.30710634624087002"/>
    <n v="4.1273440798840003E-2"/>
    <n v="147.26759285135299"/>
    <n v="8110"/>
    <s v="Airports"/>
    <n v="8110"/>
    <s v="US Air Force                                  Brevard County"/>
    <s v="US Air Force"/>
    <m/>
    <m/>
    <m/>
    <n v="0"/>
    <n v="1"/>
    <n v="0.30710634624087002"/>
    <n v="4.1273440798840003E-2"/>
    <n v="699.19827326043298"/>
    <m/>
    <n v="-1"/>
    <n v="-1"/>
    <n v="-1"/>
    <n v="-1"/>
    <n v="0"/>
    <m/>
    <m/>
    <s v="Banana River B"/>
    <n v="-1"/>
    <m/>
    <m/>
    <n v="666"/>
    <x v="9"/>
    <m/>
    <x v="0"/>
    <m/>
    <n v="53.625932393288302"/>
    <n v="0.56707078119999998"/>
  </r>
  <r>
    <n v="820000"/>
    <n v="2500000"/>
    <n v="2500000"/>
    <x v="0"/>
    <x v="1"/>
    <s v="BR3-5, BR-7"/>
    <s v="62-304.520 (10), F.A.C."/>
    <n v="0.59"/>
    <n v="0.64"/>
    <s v="US Air Force"/>
    <n v="2.6402665022119999E-2"/>
    <n v="3637.0331675931302"/>
    <n v="7.5845333357477696"/>
    <n v="1.0193204779112499"/>
    <n v="0.20025189301285001"/>
    <n v="2.6912777128470001E-2"/>
    <n v="96.027368398301505"/>
    <n v="8110"/>
    <s v="Airports"/>
    <n v="8110"/>
    <s v="US Air Force                                  Brevard County"/>
    <s v="US Air Force"/>
    <m/>
    <m/>
    <m/>
    <n v="0"/>
    <n v="1"/>
    <n v="0.20025189301285001"/>
    <n v="2.6912777128470001E-2"/>
    <n v="117.887590440449"/>
    <m/>
    <n v="-1"/>
    <n v="-1"/>
    <n v="-1"/>
    <n v="-1"/>
    <n v="0"/>
    <m/>
    <m/>
    <s v="Banana River B"/>
    <n v="-1"/>
    <m/>
    <m/>
    <n v="666"/>
    <x v="9"/>
    <m/>
    <x v="0"/>
    <m/>
    <n v="47.225146278912099"/>
    <n v="9.5610373400000004E-2"/>
  </r>
  <r>
    <n v="820000"/>
    <n v="2500000"/>
    <n v="2500000"/>
    <x v="0"/>
    <x v="1"/>
    <s v="BR3-5, BR-7"/>
    <s v="62-304.520 (10), F.A.C."/>
    <n v="0.59"/>
    <n v="0.64"/>
    <s v="US Air Force"/>
    <n v="3.4226288450900002E-3"/>
    <n v="3637.0331675931302"/>
    <n v="7.5845333357477696"/>
    <n v="1.0193204779112499"/>
    <n v="2.595904257148E-2"/>
    <n v="3.48875567009E-3"/>
    <n v="12.448214629956899"/>
    <n v="8110"/>
    <s v="Airports"/>
    <n v="8110"/>
    <s v="US Air Force                                  Brevard County"/>
    <s v="US Air Force"/>
    <m/>
    <m/>
    <m/>
    <n v="0"/>
    <n v="1"/>
    <n v="2.595904257148E-2"/>
    <n v="3.48875567009E-3"/>
    <n v="839.06854697722895"/>
    <m/>
    <n v="-1"/>
    <n v="-1"/>
    <n v="-1"/>
    <n v="-1"/>
    <n v="0"/>
    <m/>
    <m/>
    <s v="Banana River B"/>
    <n v="-1"/>
    <m/>
    <m/>
    <n v="666"/>
    <x v="9"/>
    <m/>
    <x v="0"/>
    <m/>
    <n v="16.850301468955099"/>
    <n v="0.68050977050000006"/>
  </r>
  <r>
    <n v="820000"/>
    <n v="2500000"/>
    <n v="2500000"/>
    <x v="0"/>
    <x v="1"/>
    <s v="BR3-5, BR-7"/>
    <s v="62-304.520 (10), F.A.C."/>
    <n v="0.59"/>
    <n v="0.64"/>
    <s v="US Air Force"/>
    <n v="2.1815253503570001E-2"/>
    <n v="3222.01082301625"/>
    <n v="6.7408745720009904"/>
    <n v="0.91242529316008003"/>
    <n v="0.14705388762398999"/>
    <n v="1.9904789073360001E-2"/>
    <n v="70.2889828953586"/>
    <n v="1400"/>
    <s v="Commercial and Services"/>
    <n v="1400"/>
    <s v="US Air Force                                  Brevard County"/>
    <s v="US Air Force"/>
    <m/>
    <m/>
    <m/>
    <n v="0"/>
    <n v="1"/>
    <n v="0.14705388762398999"/>
    <n v="1.9904789073360001E-2"/>
    <n v="228.309392559732"/>
    <m/>
    <n v="-1"/>
    <n v="-1"/>
    <n v="-1"/>
    <n v="-1"/>
    <n v="0"/>
    <m/>
    <m/>
    <s v="Banana River B"/>
    <n v="-1"/>
    <m/>
    <m/>
    <n v="653"/>
    <x v="9"/>
    <m/>
    <x v="0"/>
    <m/>
    <n v="60.226834306215601"/>
    <n v="0.18516576849999999"/>
  </r>
  <r>
    <n v="820000"/>
    <n v="2500000"/>
    <n v="2500000"/>
    <x v="0"/>
    <x v="1"/>
    <s v="BR3-5, BR-7"/>
    <s v="62-304.520 (10), F.A.C."/>
    <n v="0.59"/>
    <n v="0.64"/>
    <s v="Natural Lands"/>
    <n v="0.31139024398488002"/>
    <n v="3480.6294685182602"/>
    <n v="6.8966787499098601"/>
    <n v="0.94404104351662999"/>
    <n v="2.1475584786197701"/>
    <n v="0.29396517087238"/>
    <n v="1083.83405942287"/>
    <n v="3100"/>
    <s v="Herbaceous Dry Prairie"/>
    <n v="3100"/>
    <s v="US Air Force                                  Brevard County"/>
    <s v="US Air Force"/>
    <m/>
    <m/>
    <s v="Natural Lands"/>
    <n v="0"/>
    <n v="1"/>
    <n v="2.1475584786197701"/>
    <n v="0.29396517087238"/>
    <n v="1083.83405942287"/>
    <m/>
    <n v="-1"/>
    <n v="-1"/>
    <n v="-1"/>
    <n v="-1"/>
    <n v="0"/>
    <m/>
    <m/>
    <s v="Banana River B"/>
    <n v="-1"/>
    <m/>
    <m/>
    <n v="658"/>
    <x v="9"/>
    <m/>
    <x v="0"/>
    <m/>
    <n v="150.708838364591"/>
    <n v="0.87902194600000005"/>
  </r>
  <r>
    <n v="820000"/>
    <n v="2500000"/>
    <n v="2500000"/>
    <x v="0"/>
    <x v="1"/>
    <s v="BR3-5, BR-7"/>
    <s v="62-304.520 (10), F.A.C."/>
    <n v="0.59"/>
    <n v="0.64"/>
    <s v="Natural Lands"/>
    <n v="0.13751237380476999"/>
    <n v="3140.8435662586799"/>
    <n v="6.1870702171190999"/>
    <n v="0.84418431873419997"/>
    <n v="0.85079871245285998"/>
    <n v="0.1160857895979"/>
    <n v="431.90485454568397"/>
    <n v="3100"/>
    <s v="Herbaceous Dry Prairie"/>
    <n v="3100"/>
    <s v="US Air Force                                  Brevard County"/>
    <s v="US Air Force"/>
    <m/>
    <m/>
    <s v="Natural Lands"/>
    <n v="0"/>
    <n v="1"/>
    <n v="0.85079871245285998"/>
    <n v="0.1160857895979"/>
    <n v="1299.14669957506"/>
    <m/>
    <n v="-1"/>
    <n v="-1"/>
    <n v="-1"/>
    <n v="-1"/>
    <n v="0"/>
    <m/>
    <m/>
    <s v="Banana River B"/>
    <n v="-1"/>
    <m/>
    <m/>
    <n v="666"/>
    <x v="9"/>
    <m/>
    <x v="0"/>
    <m/>
    <n v="97.726469028616904"/>
    <n v="1.0536469583000001"/>
  </r>
  <r>
    <n v="820000"/>
    <n v="2500000"/>
    <n v="2500000"/>
    <x v="0"/>
    <x v="1"/>
    <s v="BR3-5, BR-7"/>
    <s v="62-304.520 (10), F.A.C."/>
    <n v="0.59"/>
    <n v="0.64"/>
    <s v="Natural Lands"/>
    <n v="0.11114185172598"/>
    <n v="3140.8435662586799"/>
    <n v="6.1870702171190999"/>
    <n v="0.84418431873419997"/>
    <n v="0.68764244068930003"/>
    <n v="9.3824208382149998E-2"/>
    <n v="349.07916993563703"/>
    <n v="3100"/>
    <s v="Herbaceous Dry Prairie"/>
    <n v="3100"/>
    <s v="US Air Force                                  Brevard County"/>
    <s v="US Air Force"/>
    <m/>
    <m/>
    <s v="Natural Lands"/>
    <n v="0"/>
    <n v="1"/>
    <n v="0.68764244068930003"/>
    <n v="9.3824208382149998E-2"/>
    <n v="641.15166920298395"/>
    <m/>
    <n v="-1"/>
    <n v="-1"/>
    <n v="-1"/>
    <n v="-1"/>
    <n v="0"/>
    <m/>
    <m/>
    <s v="Banana River B"/>
    <n v="-1"/>
    <m/>
    <m/>
    <n v="666"/>
    <x v="9"/>
    <m/>
    <x v="0"/>
    <m/>
    <n v="86.192097849485506"/>
    <n v="0.51999324349999998"/>
  </r>
  <r>
    <n v="820000"/>
    <n v="2500000"/>
    <n v="2500000"/>
    <x v="0"/>
    <x v="1"/>
    <s v="BR3-5, BR-7"/>
    <s v="62-304.520 (10), F.A.C."/>
    <n v="0.59"/>
    <n v="0.64"/>
    <s v="Natural Lands"/>
    <n v="1.909196345476E-2"/>
    <n v="3782.6607137038"/>
    <n v="7.5512025316521001"/>
    <n v="1.03440497958651"/>
    <n v="0.14416728277379001"/>
    <n v="1.974882206768E-2"/>
    <n v="72.218420107789299"/>
    <n v="3100"/>
    <s v="Herbaceous Dry Prairie"/>
    <n v="3100"/>
    <s v="US Air Force                                  Brevard County"/>
    <s v="US Air Force"/>
    <m/>
    <m/>
    <s v="Natural Lands"/>
    <n v="0"/>
    <n v="1"/>
    <n v="0.14416728277379001"/>
    <n v="1.974882206768E-2"/>
    <n v="137.660221412722"/>
    <m/>
    <n v="-1"/>
    <n v="-1"/>
    <n v="-1"/>
    <n v="-1"/>
    <n v="0"/>
    <m/>
    <m/>
    <s v="Banana River B"/>
    <n v="-1"/>
    <m/>
    <m/>
    <n v="670"/>
    <x v="9"/>
    <m/>
    <x v="0"/>
    <m/>
    <n v="36.721074638278502"/>
    <n v="0.1116465705"/>
  </r>
  <r>
    <n v="820000"/>
    <n v="2500000"/>
    <n v="2500000"/>
    <x v="0"/>
    <x v="1"/>
    <s v="BR3-5, BR-7"/>
    <s v="62-304.520 (10), F.A.C."/>
    <n v="0.59"/>
    <n v="0.64"/>
    <s v="US Air Force"/>
    <n v="8.8530693772460006E-2"/>
    <n v="3782.6607137038"/>
    <n v="7.5512025316521001"/>
    <n v="1.03440497958651"/>
    <n v="0.66851319894351002"/>
    <n v="9.1576590484479997E-2"/>
    <n v="334.88157729002597"/>
    <n v="1550"/>
    <s v="Other Light Industrial"/>
    <n v="1550"/>
    <s v="US Air Force                                  Brevard County"/>
    <s v="US Air Force"/>
    <m/>
    <m/>
    <m/>
    <n v="0"/>
    <n v="1"/>
    <n v="0.66851319894351002"/>
    <n v="9.1576590484479997E-2"/>
    <n v="334.88157729002398"/>
    <m/>
    <n v="-1"/>
    <n v="-1"/>
    <n v="-1"/>
    <n v="-1"/>
    <n v="0"/>
    <m/>
    <m/>
    <s v="Banana River B"/>
    <n v="-1"/>
    <m/>
    <m/>
    <n v="670"/>
    <x v="9"/>
    <m/>
    <x v="0"/>
    <m/>
    <n v="84.288233644799703"/>
    <n v="0.2715990083"/>
  </r>
  <r>
    <n v="820000"/>
    <n v="2500000"/>
    <n v="2500000"/>
    <x v="0"/>
    <x v="1"/>
    <s v="BR3-5, BR-7"/>
    <s v="62-304.520 (10), F.A.C."/>
    <n v="0.59"/>
    <n v="0.64"/>
    <s v="Natural Lands"/>
    <n v="7.4041477587419996E-2"/>
    <n v="3136.23005804472"/>
    <n v="7.2298144490163798"/>
    <n v="0.82886849527196005"/>
    <n v="0.53530614448807001"/>
    <n v="6.1370648115600002E-2"/>
    <n v="232.211107551721"/>
    <n v="3100"/>
    <s v="Herbaceous Dry Prairie"/>
    <n v="3100"/>
    <s v="US Air Force                                  Brevard County"/>
    <s v="US Air Force"/>
    <m/>
    <m/>
    <s v="Natural Lands"/>
    <n v="0"/>
    <n v="1"/>
    <n v="0.53530614448807001"/>
    <n v="6.1370648115600002E-2"/>
    <n v="1909.61983307384"/>
    <m/>
    <n v="-1"/>
    <n v="-1"/>
    <n v="-1"/>
    <n v="-1"/>
    <n v="0"/>
    <m/>
    <m/>
    <s v="Banana River B"/>
    <n v="-1"/>
    <m/>
    <m/>
    <n v="658"/>
    <x v="9"/>
    <m/>
    <x v="0"/>
    <m/>
    <n v="88.522010585456997"/>
    <n v="1.5487589887"/>
  </r>
  <r>
    <n v="820000"/>
    <n v="2500000"/>
    <n v="2500000"/>
    <x v="0"/>
    <x v="1"/>
    <s v="BR3-5, BR-7"/>
    <s v="62-304.520 (10), F.A.C."/>
    <n v="0.59"/>
    <n v="0.64"/>
    <s v="Natural Lands"/>
    <n v="0.59100613463855001"/>
    <n v="3156.7270634371398"/>
    <n v="6.1853486183784803"/>
    <n v="0.84892829538373005"/>
    <n v="3.6555789783398001"/>
    <n v="0.50172183044004004"/>
    <n v="1865.6450598709"/>
    <n v="3100"/>
    <s v="Herbaceous Dry Prairie"/>
    <n v="3100"/>
    <s v="US Air Force                                  Brevard County"/>
    <s v="US Air Force"/>
    <m/>
    <m/>
    <s v="Natural Lands"/>
    <n v="0"/>
    <n v="1"/>
    <n v="3.6555789783398001"/>
    <n v="0.50172183044004004"/>
    <n v="1865.6450598709"/>
    <m/>
    <n v="-1"/>
    <n v="-1"/>
    <n v="-1"/>
    <n v="-1"/>
    <n v="0"/>
    <m/>
    <m/>
    <s v="Banana River B"/>
    <n v="-1"/>
    <m/>
    <m/>
    <n v="666"/>
    <x v="9"/>
    <m/>
    <x v="0"/>
    <m/>
    <n v="192.86397317324901"/>
    <n v="1.5130941280000001"/>
  </r>
  <r>
    <n v="820000"/>
    <n v="2500000"/>
    <n v="2500000"/>
    <x v="0"/>
    <x v="1"/>
    <s v="BR3-5, BR-7"/>
    <s v="62-304.520 (10), F.A.C."/>
    <n v="0.59"/>
    <n v="0.64"/>
    <s v="Natural Lands"/>
    <n v="2.6757318845240002E-2"/>
    <n v="3156.7270634371398"/>
    <n v="6.1853486183784803"/>
    <n v="0.84892829538373005"/>
    <n v="0.16550334515095999"/>
    <n v="2.2715045076330001E-2"/>
    <n v="84.465552543811"/>
    <n v="3100"/>
    <s v="Herbaceous Dry Prairie"/>
    <n v="3100"/>
    <s v="US Air Force                                  Brevard County"/>
    <s v="US Air Force"/>
    <m/>
    <m/>
    <s v="Natural Lands"/>
    <n v="0"/>
    <n v="1"/>
    <n v="0.16550334515095999"/>
    <n v="2.2715045076330001E-2"/>
    <n v="84.465552543811597"/>
    <m/>
    <n v="-1"/>
    <n v="-1"/>
    <n v="-1"/>
    <n v="-1"/>
    <n v="0"/>
    <m/>
    <m/>
    <s v="Banana River B"/>
    <n v="-1"/>
    <m/>
    <m/>
    <n v="666"/>
    <x v="9"/>
    <m/>
    <x v="0"/>
    <m/>
    <n v="60.696536431956901"/>
    <n v="6.8504097799999997E-2"/>
  </r>
  <r>
    <n v="820000"/>
    <n v="2500000"/>
    <n v="2500000"/>
    <x v="0"/>
    <x v="1"/>
    <s v="BR3-5, BR-7"/>
    <s v="62-304.520 (10), F.A.C."/>
    <n v="0.59"/>
    <n v="0.64"/>
    <s v="US Air Force"/>
    <n v="8.2790223342900007E-3"/>
    <n v="1417.86630657978"/>
    <n v="2.8859371081622598"/>
    <n v="0.40241324568747999"/>
    <n v="2.389273777384E-2"/>
    <n v="3.3315882486600001E-3"/>
    <n v="11.7385468192155"/>
    <n v="1800"/>
    <s v="Recreational"/>
    <n v="1800"/>
    <s v="US Air Force                                  Brevard County"/>
    <s v="US Air Force"/>
    <m/>
    <m/>
    <m/>
    <n v="0"/>
    <n v="1"/>
    <n v="2.389273777384E-2"/>
    <n v="3.3315882486600001E-3"/>
    <n v="361.269946710586"/>
    <m/>
    <n v="-1"/>
    <n v="-1"/>
    <n v="-1"/>
    <n v="-1"/>
    <n v="0"/>
    <m/>
    <m/>
    <s v="Banana River B"/>
    <n v="-1"/>
    <m/>
    <m/>
    <n v="665"/>
    <x v="9"/>
    <m/>
    <x v="0"/>
    <m/>
    <n v="62.778833628277802"/>
    <n v="0.29300076780000001"/>
  </r>
  <r>
    <n v="820000"/>
    <n v="2500000"/>
    <n v="2500000"/>
    <x v="0"/>
    <x v="1"/>
    <s v="BR3-5, BR-7"/>
    <s v="62-304.520 (10), F.A.C."/>
    <n v="0.59"/>
    <n v="0.64"/>
    <s v="US Air Force"/>
    <n v="0.61665439007276002"/>
    <n v="3803.2033253558898"/>
    <n v="7.6064444265809996"/>
    <n v="1.03890242157167"/>
    <n v="4.6905473484957199"/>
    <n v="0.64064373911939998"/>
    <n v="2345.2620269200602"/>
    <n v="8110"/>
    <s v="Airports"/>
    <n v="8110"/>
    <s v="US Air Force                                  Brevard County"/>
    <s v="US Air Force"/>
    <m/>
    <m/>
    <m/>
    <n v="0"/>
    <n v="1"/>
    <n v="4.6905473484957199"/>
    <n v="0.64064373911939998"/>
    <n v="2345.2620269200602"/>
    <m/>
    <n v="-1"/>
    <n v="-1"/>
    <n v="-1"/>
    <n v="-1"/>
    <n v="0"/>
    <m/>
    <m/>
    <s v="Banana River B"/>
    <n v="-1"/>
    <m/>
    <m/>
    <n v="666"/>
    <x v="9"/>
    <m/>
    <x v="0"/>
    <m/>
    <n v="198.349128375259"/>
    <n v="1.9020778807000001"/>
  </r>
  <r>
    <n v="820000"/>
    <n v="2500000"/>
    <n v="2500000"/>
    <x v="0"/>
    <x v="1"/>
    <s v="BR3-5, BR-7"/>
    <s v="62-304.520 (10), F.A.C."/>
    <n v="0.59"/>
    <n v="0.64"/>
    <s v="US Air Force"/>
    <n v="5.6977429049600001E-2"/>
    <n v="3061.96546893804"/>
    <n v="6.0156703319671303"/>
    <n v="0.82490815325317002"/>
    <n v="0.34275742952544003"/>
    <n v="4.7001145774410003E-2"/>
    <n v="174.462920258742"/>
    <n v="8110"/>
    <s v="Airports"/>
    <n v="8110"/>
    <s v="US Air Force                                  Brevard County"/>
    <s v="US Air Force"/>
    <m/>
    <m/>
    <m/>
    <n v="0"/>
    <n v="1"/>
    <n v="0.34275742952544003"/>
    <n v="4.7001145774410003E-2"/>
    <n v="174.462920258743"/>
    <m/>
    <n v="-1"/>
    <n v="-1"/>
    <n v="-1"/>
    <n v="-1"/>
    <n v="0"/>
    <m/>
    <m/>
    <s v="Banana River B"/>
    <n v="-1"/>
    <m/>
    <m/>
    <n v="659"/>
    <x v="9"/>
    <m/>
    <x v="0"/>
    <m/>
    <n v="89.153376060173102"/>
    <n v="0.14149466359999999"/>
  </r>
  <r>
    <n v="820000"/>
    <n v="2500000"/>
    <n v="2500000"/>
    <x v="0"/>
    <x v="1"/>
    <s v="BR3-5, BR-7"/>
    <s v="62-304.520 (10), F.A.C."/>
    <n v="0.59"/>
    <n v="0.64"/>
    <s v="Natural Lands"/>
    <n v="0.55112620520915001"/>
    <n v="3061.96546893804"/>
    <n v="6.0156703319671303"/>
    <n v="0.82490815325317002"/>
    <n v="3.3153935618463599"/>
    <n v="0.45462850014850997"/>
    <n v="1687.5294093773"/>
    <n v="3100"/>
    <s v="Herbaceous Dry Prairie"/>
    <n v="3100"/>
    <s v="US Air Force                                  Brevard County"/>
    <s v="US Air Force"/>
    <m/>
    <m/>
    <s v="Natural Lands"/>
    <n v="0"/>
    <n v="1"/>
    <n v="3.3153935618463599"/>
    <n v="0.45462850014850997"/>
    <n v="1717.10744185778"/>
    <m/>
    <n v="-1"/>
    <n v="-1"/>
    <n v="-1"/>
    <n v="-1"/>
    <n v="0"/>
    <m/>
    <m/>
    <s v="Banana River B"/>
    <n v="-1"/>
    <m/>
    <m/>
    <n v="659"/>
    <x v="9"/>
    <m/>
    <x v="0"/>
    <m/>
    <n v="185.44665752277101"/>
    <n v="1.3926256625"/>
  </r>
  <r>
    <n v="820000"/>
    <n v="2500000"/>
    <n v="2500000"/>
    <x v="0"/>
    <x v="1"/>
    <s v="BR3-5, BR-7"/>
    <s v="62-304.520 (10), F.A.C."/>
    <n v="0.59"/>
    <n v="0.64"/>
    <s v="US Air Force"/>
    <n v="5.179358385439E-2"/>
    <n v="3818.8350902871098"/>
    <n v="7.9812127963538204"/>
    <n v="1.0908298054493499"/>
    <n v="0.41337561422773"/>
    <n v="5.649798499941E-2"/>
    <n v="197.791155474899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0.41337561422773"/>
    <n v="5.649798499941E-2"/>
    <n v="856.35826426900996"/>
    <m/>
    <n v="-1"/>
    <n v="-1"/>
    <n v="-1"/>
    <n v="-1"/>
    <n v="0"/>
    <m/>
    <m/>
    <s v="Banana River B"/>
    <n v="-1"/>
    <m/>
    <m/>
    <n v="652"/>
    <x v="9"/>
    <m/>
    <x v="0"/>
    <m/>
    <n v="59.2704409173908"/>
    <n v="0.69453224999999996"/>
  </r>
  <r>
    <n v="820000"/>
    <n v="2500000"/>
    <n v="2500000"/>
    <x v="0"/>
    <x v="1"/>
    <s v="BR3-5, BR-7"/>
    <s v="62-304.520 (10), F.A.C."/>
    <n v="0.59"/>
    <n v="0.64"/>
    <s v="US Air Force"/>
    <n v="0.14782318764713001"/>
    <n v="3366.6304661252998"/>
    <n v="6.6924177354223904"/>
    <n v="0.91470058033576995"/>
    <n v="0.98929452271636997"/>
    <n v="0.13521395552792001"/>
    <n v="497.66604713260898"/>
    <n v="8110"/>
    <s v="Airports"/>
    <n v="8110"/>
    <s v="US Air Force                                  Brevard County"/>
    <s v="US Air Force"/>
    <m/>
    <m/>
    <m/>
    <n v="0"/>
    <n v="1"/>
    <n v="0.98929452271636997"/>
    <n v="0.13521395552792001"/>
    <n v="676.59949670166702"/>
    <m/>
    <n v="-1"/>
    <n v="-1"/>
    <n v="-1"/>
    <n v="-1"/>
    <n v="0"/>
    <m/>
    <m/>
    <s v="Banana River B"/>
    <n v="-1"/>
    <m/>
    <m/>
    <n v="666"/>
    <x v="9"/>
    <m/>
    <x v="0"/>
    <m/>
    <n v="125.208835615594"/>
    <n v="0.54874249529999997"/>
  </r>
  <r>
    <n v="820000"/>
    <n v="2500000"/>
    <n v="2500000"/>
    <x v="0"/>
    <x v="1"/>
    <s v="BR3-5, BR-7"/>
    <s v="62-304.520 (10), F.A.C."/>
    <n v="0.59"/>
    <n v="0.64"/>
    <s v="Natural Lands"/>
    <n v="0.41668525792703998"/>
    <n v="3366.6304661252998"/>
    <n v="6.6924177354223904"/>
    <n v="0.91470058033576995"/>
    <n v="2.7886318102399898"/>
    <n v="0.38114224724321999"/>
    <n v="1402.8252841224601"/>
    <n v="3100"/>
    <s v="Herbaceous Dry Prairie"/>
    <n v="3100"/>
    <s v="US Air Force                                  Brevard County"/>
    <s v="US Air Force"/>
    <m/>
    <m/>
    <s v="Natural Lands"/>
    <n v="0"/>
    <n v="1"/>
    <n v="2.7886318102399898"/>
    <n v="0.38114224724321999"/>
    <n v="1402.8252841224601"/>
    <m/>
    <n v="-1"/>
    <n v="-1"/>
    <n v="-1"/>
    <n v="-1"/>
    <n v="0"/>
    <m/>
    <m/>
    <s v="Banana River B"/>
    <n v="-1"/>
    <m/>
    <m/>
    <n v="666"/>
    <x v="9"/>
    <m/>
    <x v="0"/>
    <m/>
    <n v="170.10270768826101"/>
    <n v="1.1377334016"/>
  </r>
  <r>
    <n v="820000"/>
    <n v="2500000"/>
    <n v="2500000"/>
    <x v="0"/>
    <x v="1"/>
    <s v="BR3-5, BR-7"/>
    <s v="62-304.520 (10), F.A.C."/>
    <n v="0.59"/>
    <n v="0.64"/>
    <s v="Natural Lands"/>
    <n v="1.418204233512E-2"/>
    <n v="3731.19161994264"/>
    <n v="7.86027414019535"/>
    <n v="1.0455833758835"/>
    <n v="0.11147474062194"/>
    <n v="1.482850770168E-2"/>
    <n v="52.915917514493799"/>
    <n v="3100"/>
    <s v="Herbaceous Dry Prairie"/>
    <n v="3100"/>
    <s v="US Air Force                                  Brevard County"/>
    <s v="US Air Force"/>
    <m/>
    <m/>
    <s v="Natural Lands"/>
    <n v="0"/>
    <n v="1"/>
    <n v="0.11147474062194"/>
    <n v="1.482850770168E-2"/>
    <n v="249.01500811929"/>
    <m/>
    <n v="-1"/>
    <n v="-1"/>
    <n v="-1"/>
    <n v="-1"/>
    <n v="0"/>
    <m/>
    <m/>
    <s v="Banana River B"/>
    <n v="-1"/>
    <m/>
    <m/>
    <n v="655"/>
    <x v="9"/>
    <m/>
    <x v="0"/>
    <m/>
    <n v="37.879851438382801"/>
    <n v="0.2019586441"/>
  </r>
  <r>
    <n v="820000"/>
    <n v="2500000"/>
    <n v="2500000"/>
    <x v="0"/>
    <x v="1"/>
    <s v="BR3-5, BR-7"/>
    <s v="62-304.520 (10), F.A.C."/>
    <n v="0.59"/>
    <n v="0.64"/>
    <s v="US Air Force"/>
    <n v="0.61776345339174998"/>
    <n v="3992.3169531431599"/>
    <n v="8.8813700088318299"/>
    <n v="1.2060909970957201"/>
    <n v="5.4865858075058798"/>
    <n v="0.74507893947055004"/>
    <n v="2466.3075080081499"/>
    <n v="1400"/>
    <s v="Commercial and Services"/>
    <n v="1400"/>
    <s v="US Air Force                                  Brevard County"/>
    <s v="US Air Force"/>
    <m/>
    <m/>
    <m/>
    <n v="0"/>
    <n v="1"/>
    <n v="5.4865858075058798"/>
    <n v="0.74507893947055004"/>
    <n v="2466.3075080081499"/>
    <m/>
    <n v="-1"/>
    <n v="-1"/>
    <n v="-1"/>
    <n v="-1"/>
    <n v="0"/>
    <m/>
    <m/>
    <s v="Banana River B"/>
    <n v="-1"/>
    <m/>
    <m/>
    <n v="653"/>
    <x v="9"/>
    <m/>
    <x v="0"/>
    <m/>
    <n v="199.999999955296"/>
    <n v="2.0002493981999998"/>
  </r>
  <r>
    <n v="820000"/>
    <n v="2500000"/>
    <n v="2500000"/>
    <x v="0"/>
    <x v="1"/>
    <s v="BR3-5, BR-7"/>
    <s v="62-304.520 (10), F.A.C."/>
    <n v="0.59"/>
    <n v="0.64"/>
    <s v="Brevard County"/>
    <n v="6.2977500786199998E-3"/>
    <n v="3625.0560069592502"/>
    <n v="7.2141527885966301"/>
    <n v="0.98597254780472998"/>
    <n v="4.5432931291579999E-2"/>
    <n v="6.2094086904499997E-3"/>
    <n v="22.829696752840398"/>
    <n v="8140"/>
    <s v="Roads and Highways"/>
    <n v="8140"/>
    <s v="Brevard County"/>
    <s v="Brevard County"/>
    <m/>
    <m/>
    <m/>
    <n v="0"/>
    <n v="1"/>
    <n v="4.5432931291579999E-2"/>
    <n v="6.2094086904499997E-3"/>
    <n v="22.829696752839801"/>
    <m/>
    <n v="-1"/>
    <n v="-1"/>
    <n v="-1"/>
    <n v="-1"/>
    <n v="0"/>
    <m/>
    <m/>
    <s v="Banana River B"/>
    <n v="-1"/>
    <m/>
    <m/>
    <n v="658"/>
    <x v="9"/>
    <m/>
    <x v="0"/>
    <m/>
    <n v="61.072375624609201"/>
    <n v="1.85155691E-2"/>
  </r>
  <r>
    <n v="820000"/>
    <n v="2500000"/>
    <n v="2500000"/>
    <x v="0"/>
    <x v="1"/>
    <s v="BR3-5, BR-7"/>
    <s v="62-304.520 (10), F.A.C."/>
    <n v="0.59"/>
    <n v="0.64"/>
    <s v="US Air Force"/>
    <n v="3.9576061615899999E-3"/>
    <n v="3625.0560069592502"/>
    <n v="7.2141527885966301"/>
    <n v="0.98597254780472998"/>
    <n v="2.8550775526839999E-2"/>
    <n v="3.9020910303500002E-3"/>
    <n v="14.346543989272501"/>
    <n v="8140"/>
    <s v="Roads and Highways"/>
    <n v="8140"/>
    <s v="US Air Force                                  Brevard County"/>
    <s v="US Air Force"/>
    <m/>
    <m/>
    <m/>
    <n v="0"/>
    <n v="1"/>
    <n v="2.8550775526839999E-2"/>
    <n v="3.9020910303500002E-3"/>
    <n v="14.346543989271799"/>
    <m/>
    <n v="-1"/>
    <n v="-1"/>
    <n v="-1"/>
    <n v="-1"/>
    <n v="0"/>
    <m/>
    <m/>
    <s v="Banana River B"/>
    <n v="-1"/>
    <m/>
    <m/>
    <n v="658"/>
    <x v="9"/>
    <m/>
    <x v="0"/>
    <m/>
    <n v="16.375175384186299"/>
    <n v="1.1635477700000001E-2"/>
  </r>
  <r>
    <n v="820000"/>
    <n v="2500000"/>
    <n v="2500000"/>
    <x v="0"/>
    <x v="1"/>
    <s v="BR3-5, BR-7"/>
    <s v="62-304.520 (10), F.A.C."/>
    <n v="0.59"/>
    <n v="0.64"/>
    <s v="US Air Force"/>
    <n v="0.14896595736686"/>
    <n v="3625.0560069592502"/>
    <n v="7.2141527885966301"/>
    <n v="0.98597254780472998"/>
    <n v="1.0746631767441199"/>
    <n v="0.14687634452116999"/>
    <n v="540.00993858518598"/>
    <n v="1920"/>
    <s v="Inactive Land with street patterns but withoutstructures"/>
    <n v="1920"/>
    <s v="US Air Force                                  Brevard County"/>
    <s v="US Air Force"/>
    <m/>
    <m/>
    <m/>
    <n v="0"/>
    <n v="1"/>
    <n v="1.0746631767441199"/>
    <n v="0.14687634452116999"/>
    <n v="589.58228377572595"/>
    <m/>
    <n v="-1"/>
    <n v="-1"/>
    <n v="-1"/>
    <n v="-1"/>
    <n v="0"/>
    <m/>
    <m/>
    <s v="Banana River B"/>
    <n v="-1"/>
    <m/>
    <m/>
    <n v="658"/>
    <x v="9"/>
    <m/>
    <x v="0"/>
    <m/>
    <n v="130.96134817125599"/>
    <n v="0.47816892439999997"/>
  </r>
  <r>
    <n v="820000"/>
    <n v="2500000"/>
    <n v="2500000"/>
    <x v="0"/>
    <x v="1"/>
    <s v="BR3-5, BR-7"/>
    <s v="62-304.520 (10), F.A.C."/>
    <n v="0.59"/>
    <n v="0.64"/>
    <s v="US Air Force"/>
    <n v="0.41037350511005"/>
    <n v="3136.4967795921398"/>
    <n v="6.2196826019232603"/>
    <n v="0.86042893263870002"/>
    <n v="2.5523929500232501"/>
    <n v="0.35309723698503998"/>
    <n v="1287.13517720761"/>
    <n v="1800"/>
    <s v="Recreational"/>
    <n v="1800"/>
    <s v="US Air Force                                  Brevard County"/>
    <s v="US Air Force"/>
    <m/>
    <m/>
    <m/>
    <n v="0"/>
    <n v="1"/>
    <n v="2.5523929500232501"/>
    <n v="0.35309723698503998"/>
    <n v="1628.18320675973"/>
    <m/>
    <n v="-1"/>
    <n v="-1"/>
    <n v="-1"/>
    <n v="-1"/>
    <n v="0"/>
    <m/>
    <m/>
    <s v="Banana River B"/>
    <n v="-1"/>
    <m/>
    <m/>
    <n v="665"/>
    <x v="9"/>
    <m/>
    <x v="0"/>
    <m/>
    <n v="166.485696953298"/>
    <n v="1.3205054394"/>
  </r>
  <r>
    <n v="820000"/>
    <n v="2500000"/>
    <n v="2500000"/>
    <x v="0"/>
    <x v="1"/>
    <s v="BR3-5, BR-7"/>
    <s v="62-304.520 (10), F.A.C."/>
    <n v="0.59"/>
    <n v="0.64"/>
    <s v="US Air Force"/>
    <n v="0.28311131682871998"/>
    <n v="3467.2805245849599"/>
    <n v="6.9417915105132302"/>
    <n v="0.94682155437268001"/>
    <n v="1.96529973569184"/>
    <n v="0.26805589706026001"/>
    <n v="981.62635512983195"/>
    <n v="8110"/>
    <s v="Airports"/>
    <n v="8110"/>
    <s v="US Air Force                                  Brevard County"/>
    <s v="US Air Force"/>
    <m/>
    <m/>
    <m/>
    <n v="0"/>
    <n v="1"/>
    <n v="1.96529973569184"/>
    <n v="0.26805589706026001"/>
    <n v="1217.4913997952799"/>
    <m/>
    <n v="-1"/>
    <n v="-1"/>
    <n v="-1"/>
    <n v="-1"/>
    <n v="0"/>
    <m/>
    <m/>
    <s v="Banana River B"/>
    <n v="-1"/>
    <m/>
    <m/>
    <n v="659"/>
    <x v="9"/>
    <m/>
    <x v="0"/>
    <m/>
    <n v="150.84565133491699"/>
    <n v="0.98742205989999998"/>
  </r>
  <r>
    <n v="820000"/>
    <n v="2500000"/>
    <n v="2500000"/>
    <x v="0"/>
    <x v="1"/>
    <s v="BR3-5, BR-7"/>
    <s v="62-304.520 (10), F.A.C."/>
    <n v="0.59"/>
    <n v="0.64"/>
    <s v="Natural Lands"/>
    <n v="0.11222695910269"/>
    <n v="3467.2805245849599"/>
    <n v="6.9417915105132302"/>
    <n v="0.94682155437268001"/>
    <n v="0.77905615194980005"/>
    <n v="0.10625890386013"/>
    <n v="389.122349630168"/>
    <n v="3100"/>
    <s v="Herbaceous Dry Prairie"/>
    <n v="3100"/>
    <s v="US Air Force                                  Brevard County"/>
    <s v="US Air Force"/>
    <m/>
    <m/>
    <s v="Natural Lands"/>
    <n v="0"/>
    <n v="1"/>
    <n v="0.77905615194980005"/>
    <n v="0.10625890386013"/>
    <n v="408.42302966629097"/>
    <m/>
    <n v="-1"/>
    <n v="-1"/>
    <n v="-1"/>
    <n v="-1"/>
    <n v="0"/>
    <m/>
    <m/>
    <s v="Banana River B"/>
    <n v="-1"/>
    <m/>
    <m/>
    <n v="659"/>
    <x v="9"/>
    <m/>
    <x v="0"/>
    <m/>
    <n v="109.575547544534"/>
    <n v="0.33124333309999998"/>
  </r>
  <r>
    <n v="820000"/>
    <n v="2500000"/>
    <n v="2500000"/>
    <x v="0"/>
    <x v="1"/>
    <s v="BR3-5, BR-7"/>
    <s v="62-304.520 (10), F.A.C."/>
    <n v="0.59"/>
    <n v="0.64"/>
    <s v="Natural Lands"/>
    <n v="0.13878943359938001"/>
    <n v="3467.2805245849599"/>
    <n v="6.9417915105132302"/>
    <n v="0.94682155437268001"/>
    <n v="0.96344731190914001"/>
    <n v="0.13140882725107"/>
    <n v="481.22190013732302"/>
    <n v="3100"/>
    <s v="Herbaceous Dry Prairie"/>
    <n v="3100"/>
    <s v="US Air Force                                  Brevard County"/>
    <s v="US Air Force"/>
    <m/>
    <m/>
    <s v="Natural Lands"/>
    <n v="0"/>
    <n v="1"/>
    <n v="0.96344731190914001"/>
    <n v="0.13140882725107"/>
    <n v="516.04476256070302"/>
    <m/>
    <n v="-1"/>
    <n v="-1"/>
    <n v="-1"/>
    <n v="-1"/>
    <n v="0"/>
    <m/>
    <m/>
    <s v="Banana River B"/>
    <n v="-1"/>
    <m/>
    <m/>
    <n v="659"/>
    <x v="9"/>
    <m/>
    <x v="0"/>
    <m/>
    <n v="105.752651587165"/>
    <n v="0.41852778800000001"/>
  </r>
  <r>
    <n v="830000"/>
    <n v="1400000"/>
    <n v="1400000"/>
    <x v="0"/>
    <x v="1"/>
    <s v="BR3-5, BR-7"/>
    <s v="62-304.520 (10), F.A.C."/>
    <n v="0.59"/>
    <n v="0.64"/>
    <s v="US Air Force"/>
    <n v="0.29471442347124999"/>
    <n v="3802.8777656698999"/>
    <n v="7.8608993958522797"/>
    <n v="1.0616680219177099"/>
    <n v="2.3167204334141598"/>
    <n v="0.31288887899735002"/>
    <n v="1120.7629282410701"/>
    <n v="1730"/>
    <s v="Military"/>
    <n v="1730"/>
    <s v="US Air Force                                  Brevard County"/>
    <s v="US Air Force"/>
    <m/>
    <m/>
    <m/>
    <n v="0"/>
    <n v="1"/>
    <n v="2.3167204334141598"/>
    <n v="0.31288887899735002"/>
    <n v="2349.2789026597102"/>
    <m/>
    <n v="-1"/>
    <n v="-1"/>
    <n v="-1"/>
    <n v="-1"/>
    <n v="0"/>
    <m/>
    <m/>
    <s v="Banana River B"/>
    <n v="-1"/>
    <m/>
    <m/>
    <n v="670"/>
    <x v="9"/>
    <m/>
    <x v="0"/>
    <m/>
    <n v="159.81316120490499"/>
    <n v="1.9053356875"/>
  </r>
  <r>
    <n v="830000"/>
    <n v="1400000"/>
    <n v="1400000"/>
    <x v="0"/>
    <x v="1"/>
    <s v="BR3-5, BR-7"/>
    <s v="62-304.520 (10), F.A.C."/>
    <n v="0.59"/>
    <n v="0.64"/>
    <s v="US Air Force"/>
    <n v="0.17384294411445"/>
    <n v="3807.4139635153401"/>
    <n v="7.6245515291324599"/>
    <n v="1.0409203543404399"/>
    <n v="1.32547448537672"/>
    <n v="0.18095665898720001"/>
    <n v="661.892052879978"/>
    <n v="1730"/>
    <s v="Military"/>
    <n v="1730"/>
    <s v="US Air Force                                  Brevard County"/>
    <s v="US Air Force"/>
    <m/>
    <m/>
    <m/>
    <n v="0"/>
    <n v="1"/>
    <n v="1.32547448537672"/>
    <n v="0.18095665898720001"/>
    <n v="2352.0811993818102"/>
    <m/>
    <n v="-1"/>
    <n v="-1"/>
    <n v="-1"/>
    <n v="-1"/>
    <n v="0"/>
    <m/>
    <m/>
    <s v="Banana River B"/>
    <n v="-1"/>
    <m/>
    <m/>
    <n v="670"/>
    <x v="9"/>
    <m/>
    <x v="0"/>
    <m/>
    <n v="131.03681345498401"/>
    <n v="1.9076084341999999"/>
  </r>
  <r>
    <n v="830000"/>
    <n v="1400000"/>
    <n v="1400000"/>
    <x v="0"/>
    <x v="1"/>
    <s v="BR3-5, BR-7"/>
    <s v="62-304.520 (10), F.A.C."/>
    <n v="0.59"/>
    <n v="0.64"/>
    <s v="US Air Force"/>
    <n v="0.10447490649417"/>
    <n v="3814.2230089915502"/>
    <n v="7.7211884734118899"/>
    <n v="1.0650800457838401"/>
    <n v="0.80667044378357"/>
    <n v="0.11127413819206999"/>
    <n v="398.49059221230402"/>
    <n v="1730"/>
    <s v="Military"/>
    <n v="1730"/>
    <s v="US Air Force                                  Brevard County"/>
    <s v="US Air Force"/>
    <m/>
    <m/>
    <m/>
    <n v="0"/>
    <n v="1"/>
    <n v="0.80667044378357"/>
    <n v="0.11127413819206999"/>
    <n v="1642.4835692854199"/>
    <m/>
    <n v="-1"/>
    <n v="-1"/>
    <n v="-1"/>
    <n v="-1"/>
    <n v="0"/>
    <m/>
    <m/>
    <s v="Banana River B"/>
    <n v="-1"/>
    <m/>
    <m/>
    <n v="670"/>
    <x v="9"/>
    <m/>
    <x v="0"/>
    <m/>
    <n v="118.164595664152"/>
    <n v="1.3321034624999999"/>
  </r>
  <r>
    <n v="830000"/>
    <n v="1400000"/>
    <n v="1400000"/>
    <x v="0"/>
    <x v="1"/>
    <s v="BR3-5, BR-7"/>
    <s v="62-304.520 (10), F.A.C."/>
    <n v="0.59"/>
    <n v="0.64"/>
    <s v="US Air Force"/>
    <n v="0.23741742543579"/>
    <n v="3814.2230089915502"/>
    <n v="7.7211884734118899"/>
    <n v="1.0650800457838401"/>
    <n v="1.833144688662"/>
    <n v="0.25286856235304001"/>
    <n v="905.56300683275197"/>
    <n v="1730"/>
    <s v="Military"/>
    <n v="1730"/>
    <s v="US Air Force                                  Brevard County"/>
    <s v="US Air Force"/>
    <m/>
    <m/>
    <m/>
    <n v="0"/>
    <n v="1"/>
    <n v="1.833144688662"/>
    <n v="0.25286856235304001"/>
    <n v="1642.4835692854199"/>
    <m/>
    <n v="-1"/>
    <n v="-1"/>
    <n v="-1"/>
    <n v="-1"/>
    <n v="0"/>
    <m/>
    <m/>
    <s v="Banana River B"/>
    <n v="-1"/>
    <m/>
    <m/>
    <n v="674"/>
    <x v="9"/>
    <m/>
    <x v="0"/>
    <m/>
    <n v="130.07396673089499"/>
    <n v="1.3321034624999999"/>
  </r>
  <r>
    <n v="830000"/>
    <n v="1400000"/>
    <n v="1400000"/>
    <x v="0"/>
    <x v="1"/>
    <s v="BR3-5, BR-7"/>
    <s v="62-304.520 (10), F.A.C."/>
    <n v="0.59"/>
    <n v="0.64"/>
    <s v="US Air Force"/>
    <n v="1.0710959760499999E-3"/>
    <n v="3813.8599435563501"/>
    <n v="7.9476382753698198"/>
    <n v="1.0954942477968601"/>
    <n v="8.5126833758599994E-3"/>
    <n v="1.1733794805999999E-3"/>
    <n v="4.0850100387691102"/>
    <n v="1730"/>
    <s v="Military"/>
    <n v="1730"/>
    <s v="US Air Force                                  Brevard County"/>
    <s v="US Air Force"/>
    <m/>
    <m/>
    <m/>
    <n v="0"/>
    <n v="1"/>
    <n v="8.5126833758599994E-3"/>
    <n v="1.1733794805999999E-3"/>
    <n v="1264.58704614828"/>
    <m/>
    <n v="-1"/>
    <n v="-1"/>
    <n v="-1"/>
    <n v="-1"/>
    <n v="0"/>
    <m/>
    <m/>
    <s v="Banana River B"/>
    <n v="-1"/>
    <m/>
    <m/>
    <n v="674"/>
    <x v="9"/>
    <m/>
    <x v="0"/>
    <m/>
    <n v="15.020010030244"/>
    <n v="1.0256180423000001"/>
  </r>
  <r>
    <n v="830000"/>
    <n v="1400000"/>
    <n v="1400000"/>
    <x v="0"/>
    <x v="1"/>
    <s v="BR3-5, BR-7"/>
    <s v="62-304.520 (10), F.A.C."/>
    <n v="0.59"/>
    <n v="0.64"/>
    <s v="US Air Force"/>
    <n v="0.14061739532930001"/>
    <n v="3823.01159705901"/>
    <n v="7.6330266041757397"/>
    <n v="1.0594273216602501"/>
    <n v="1.07333631955844"/>
    <n v="0.14897391051256001"/>
    <n v="537.58193309214596"/>
    <n v="1730"/>
    <s v="Military"/>
    <n v="1730"/>
    <s v="US Air Force                                  Brevard County"/>
    <s v="US Air Force"/>
    <m/>
    <m/>
    <m/>
    <n v="0"/>
    <n v="1"/>
    <n v="1.07333631955844"/>
    <n v="0.14897391051256001"/>
    <n v="1163.6885383630599"/>
    <m/>
    <n v="-1"/>
    <n v="-1"/>
    <n v="-1"/>
    <n v="-1"/>
    <n v="0"/>
    <m/>
    <m/>
    <s v="Banana River B"/>
    <n v="-1"/>
    <m/>
    <m/>
    <n v="670"/>
    <x v="9"/>
    <m/>
    <x v="0"/>
    <m/>
    <n v="94.822767698219195"/>
    <n v="0.94378632470000001"/>
  </r>
  <r>
    <n v="830000"/>
    <n v="1400000"/>
    <n v="1400000"/>
    <x v="0"/>
    <x v="1"/>
    <s v="BR3-5, BR-7"/>
    <s v="62-304.520 (10), F.A.C."/>
    <n v="0.59"/>
    <n v="0.64"/>
    <s v="US Air Force"/>
    <n v="0.13988514402356"/>
    <n v="3823.01159705901"/>
    <n v="7.6330266041757397"/>
    <n v="1.0594273216602501"/>
    <n v="1.0677470258608299"/>
    <n v="0.14819814347294"/>
    <n v="534.78252785836298"/>
    <n v="1730"/>
    <s v="Military"/>
    <n v="1730"/>
    <s v="US Air Force                                  Brevard County"/>
    <s v="US Air Force"/>
    <m/>
    <m/>
    <m/>
    <n v="0"/>
    <n v="1"/>
    <n v="1.0677470258608299"/>
    <n v="0.14819814347294"/>
    <n v="1163.6885383630599"/>
    <m/>
    <n v="-1"/>
    <n v="-1"/>
    <n v="-1"/>
    <n v="-1"/>
    <n v="0"/>
    <m/>
    <m/>
    <s v="Banana River B"/>
    <n v="-1"/>
    <m/>
    <m/>
    <n v="674"/>
    <x v="9"/>
    <m/>
    <x v="0"/>
    <m/>
    <n v="96.519528355924706"/>
    <n v="0.94378632470000001"/>
  </r>
  <r>
    <n v="830000"/>
    <n v="1400000"/>
    <n v="1400000"/>
    <x v="0"/>
    <x v="1"/>
    <s v="BR3-5, BR-7"/>
    <s v="62-304.520 (10), F.A.C."/>
    <n v="0.59"/>
    <n v="0.64"/>
    <s v="US Air Force"/>
    <n v="1.55393397972E-3"/>
    <n v="3765.0446028116698"/>
    <n v="7.7692964287175901"/>
    <n v="1.0493169409851699"/>
    <n v="1.207297371914E-2"/>
    <n v="1.63056925009E-3"/>
    <n v="5.8506307434892797"/>
    <n v="1730"/>
    <s v="Military"/>
    <n v="1730"/>
    <s v="US Air Force                                  Brevard County"/>
    <s v="US Air Force"/>
    <m/>
    <m/>
    <m/>
    <n v="0"/>
    <n v="1"/>
    <n v="1.207297371914E-2"/>
    <n v="1.63056925009E-3"/>
    <n v="1894.75326634926"/>
    <m/>
    <n v="-1"/>
    <n v="-1"/>
    <n v="-1"/>
    <n v="-1"/>
    <n v="0"/>
    <m/>
    <m/>
    <s v="Banana River B"/>
    <n v="-1"/>
    <m/>
    <m/>
    <n v="670"/>
    <x v="9"/>
    <m/>
    <x v="0"/>
    <m/>
    <n v="14.270600932680599"/>
    <n v="1.5367017569999999"/>
  </r>
  <r>
    <n v="830000"/>
    <n v="1400000"/>
    <n v="1400000"/>
    <x v="0"/>
    <x v="1"/>
    <s v="BR3-5, BR-7"/>
    <s v="62-304.520 (10), F.A.C."/>
    <n v="0.59"/>
    <n v="0.64"/>
    <s v="US Air Force"/>
    <n v="2.8623333396E-4"/>
    <n v="3819.6050879555801"/>
    <n v="7.9168124323403903"/>
    <n v="1.1207237966835799"/>
    <n v="2.26605561686E-3"/>
    <n v="3.2078850877E-4"/>
    <n v="1.0932982987437401"/>
    <n v="1730"/>
    <s v="Military"/>
    <n v="1730"/>
    <s v="US Air Force                                  Brevard County"/>
    <s v="US Air Force"/>
    <m/>
    <m/>
    <m/>
    <n v="0"/>
    <n v="1"/>
    <n v="2.26605561686E-3"/>
    <n v="3.2078850877E-4"/>
    <n v="688.62536717937905"/>
    <m/>
    <n v="-1"/>
    <n v="-1"/>
    <n v="-1"/>
    <n v="-1"/>
    <n v="0"/>
    <m/>
    <m/>
    <s v="Banana River B"/>
    <n v="-1"/>
    <m/>
    <m/>
    <n v="670"/>
    <x v="9"/>
    <m/>
    <x v="0"/>
    <m/>
    <n v="7.0290848801383197"/>
    <n v="0.55849583709999995"/>
  </r>
  <r>
    <n v="830000"/>
    <n v="1400000"/>
    <n v="1400000"/>
    <x v="0"/>
    <x v="1"/>
    <s v="BR3-5, BR-7"/>
    <s v="62-304.520 (10), F.A.C."/>
    <n v="0.59"/>
    <n v="0.64"/>
    <s v="US Air Force"/>
    <n v="0.29474731991871"/>
    <n v="3806.0048253069999"/>
    <n v="7.70064348078576"/>
    <n v="1.04760486473897"/>
    <n v="2.2697440276110998"/>
    <n v="0.30877872621560998"/>
    <n v="1121.8097218569201"/>
    <n v="1730"/>
    <s v="Military"/>
    <n v="1730"/>
    <s v="US Air Force                                  Brevard County"/>
    <s v="US Air Force"/>
    <m/>
    <m/>
    <m/>
    <n v="0"/>
    <n v="1"/>
    <n v="2.2697440276110998"/>
    <n v="0.30877872621560998"/>
    <n v="2351.2106859963401"/>
    <m/>
    <n v="-1"/>
    <n v="-1"/>
    <n v="-1"/>
    <n v="-1"/>
    <n v="0"/>
    <m/>
    <m/>
    <s v="Banana River B"/>
    <n v="-1"/>
    <m/>
    <m/>
    <n v="670"/>
    <x v="9"/>
    <m/>
    <x v="0"/>
    <m/>
    <n v="157.74920917809499"/>
    <n v="1.9069024216999999"/>
  </r>
  <r>
    <n v="830000"/>
    <n v="1400000"/>
    <n v="1400000"/>
    <x v="0"/>
    <x v="1"/>
    <s v="BR3-5, BR-7"/>
    <s v="62-304.520 (10), F.A.C."/>
    <n v="0.59"/>
    <n v="0.64"/>
    <s v="US Air Force"/>
    <n v="8.5251808843699994E-3"/>
    <n v="3782.6607137038"/>
    <n v="7.5512025316521001"/>
    <n v="1.03440497958651"/>
    <n v="6.4375367476890002E-2"/>
    <n v="8.8184895586699997E-3"/>
    <n v="32.247866808547698"/>
    <n v="1730"/>
    <s v="Military"/>
    <n v="1730"/>
    <s v="US Air Force                                  Brevard County"/>
    <s v="US Air Force"/>
    <m/>
    <m/>
    <m/>
    <n v="0"/>
    <n v="1"/>
    <n v="6.4375367476890002E-2"/>
    <n v="8.8184895586699997E-3"/>
    <n v="1864.2478401241699"/>
    <m/>
    <n v="-1"/>
    <n v="-1"/>
    <n v="-1"/>
    <n v="-1"/>
    <n v="0"/>
    <m/>
    <m/>
    <s v="Banana River B"/>
    <n v="-1"/>
    <m/>
    <m/>
    <n v="670"/>
    <x v="9"/>
    <m/>
    <x v="0"/>
    <m/>
    <n v="33.463992488169303"/>
    <n v="1.5119609409000001"/>
  </r>
  <r>
    <n v="830000"/>
    <n v="2400000"/>
    <n v="2400000"/>
    <x v="0"/>
    <x v="1"/>
    <s v="BR3-5, BR-7"/>
    <s v="62-304.520 (10), F.A.C."/>
    <n v="0.59"/>
    <n v="0.64"/>
    <s v="US Air Force"/>
    <n v="0.12544139644384"/>
    <n v="3831.1152011785798"/>
    <n v="7.7031657405640699"/>
    <n v="1.09627533899081"/>
    <n v="0.96629586753476004"/>
    <n v="0.13751830940995999"/>
    <n v="480.58044077309501"/>
    <n v="1550"/>
    <s v="Other Light Industrial"/>
    <n v="1550"/>
    <s v="US Air Force                                  Brevard County"/>
    <s v="US Air Force"/>
    <m/>
    <m/>
    <m/>
    <n v="0"/>
    <n v="1"/>
    <n v="0.96629586753476004"/>
    <n v="0.13751830940995999"/>
    <n v="2366.7229580797198"/>
    <m/>
    <n v="-1"/>
    <n v="-1"/>
    <n v="-1"/>
    <n v="-1"/>
    <n v="0"/>
    <m/>
    <m/>
    <s v="Banana River B"/>
    <n v="-1"/>
    <m/>
    <m/>
    <n v="674"/>
    <x v="9"/>
    <m/>
    <x v="0"/>
    <m/>
    <n v="105.89839483882901"/>
    <n v="1.9194833399"/>
  </r>
  <r>
    <n v="830000"/>
    <n v="2400000"/>
    <n v="2400000"/>
    <x v="0"/>
    <x v="1"/>
    <s v="BR3-5, BR-7"/>
    <s v="62-304.520 (10), F.A.C."/>
    <n v="0.59"/>
    <n v="0.64"/>
    <s v="US Air Force"/>
    <n v="8.0308247700129995E-2"/>
    <n v="3834.5701726863899"/>
    <n v="7.7263543658452898"/>
    <n v="1.1021433311220299"/>
    <n v="0.62048998023129998"/>
    <n v="8.8511199636789994E-2"/>
    <n v="307.94761125164001"/>
    <n v="1550"/>
    <s v="Other Light Industrial"/>
    <n v="1550"/>
    <s v="US Air Force                                  Brevard County"/>
    <s v="US Air Force"/>
    <m/>
    <m/>
    <m/>
    <n v="0"/>
    <n v="1"/>
    <n v="0.62048998023129998"/>
    <n v="8.8511199636789994E-2"/>
    <n v="2368.85731329896"/>
    <m/>
    <n v="-1"/>
    <n v="-1"/>
    <n v="-1"/>
    <n v="-1"/>
    <n v="0"/>
    <m/>
    <m/>
    <s v="Banana River B"/>
    <n v="-1"/>
    <m/>
    <m/>
    <n v="674"/>
    <x v="9"/>
    <m/>
    <x v="0"/>
    <m/>
    <n v="103.673878854986"/>
    <n v="1.9212143660000001"/>
  </r>
  <r>
    <n v="830000"/>
    <n v="2400000"/>
    <n v="2400000"/>
    <x v="0"/>
    <x v="1"/>
    <s v="BR3-5, BR-7"/>
    <s v="62-304.520 (10), F.A.C."/>
    <n v="0.59"/>
    <n v="0.64"/>
    <s v="US Air Force"/>
    <n v="5.5248082353800002E-3"/>
    <n v="3829.9765048266399"/>
    <n v="7.5912855181659902"/>
    <n v="1.0541746393314599"/>
    <n v="4.1940396747899997E-2"/>
    <n v="5.8241127289100003E-3"/>
    <n v="21.159885735189601"/>
    <n v="8110"/>
    <s v="Airports"/>
    <n v="8110"/>
    <s v="US Air Force                                  Brevard County"/>
    <s v="US Air Force"/>
    <m/>
    <m/>
    <m/>
    <n v="0"/>
    <n v="1"/>
    <n v="4.1940396747899997E-2"/>
    <n v="5.8241127289100003E-3"/>
    <n v="562.90000243890904"/>
    <m/>
    <n v="-1"/>
    <n v="-1"/>
    <n v="-1"/>
    <n v="-1"/>
    <n v="0"/>
    <m/>
    <m/>
    <s v="Banana River B"/>
    <n v="-1"/>
    <m/>
    <m/>
    <n v="674"/>
    <x v="9"/>
    <m/>
    <x v="0"/>
    <m/>
    <n v="21.5964797678655"/>
    <n v="0.45652879349999997"/>
  </r>
  <r>
    <n v="830000"/>
    <n v="2400000"/>
    <n v="2400000"/>
    <x v="0"/>
    <x v="1"/>
    <s v="BR3-5, BR-7"/>
    <s v="62-304.520 (10), F.A.C."/>
    <n v="0.59"/>
    <n v="0.64"/>
    <s v="US Air Force"/>
    <n v="0.22088110355703999"/>
    <n v="3829.9765048266399"/>
    <n v="7.5912855181659902"/>
    <n v="1.0541746393314599"/>
    <n v="1.67677152266912"/>
    <n v="0.23284725767737999"/>
    <n v="845.96943698366294"/>
    <n v="1550"/>
    <s v="Other Light Industrial"/>
    <n v="1550"/>
    <s v="US Air Force                                  Brevard County"/>
    <s v="US Air Force"/>
    <m/>
    <m/>
    <m/>
    <n v="0"/>
    <n v="1"/>
    <n v="1.67677152266912"/>
    <n v="0.23284725767737999"/>
    <n v="1803.1195102090501"/>
    <m/>
    <n v="-1"/>
    <n v="-1"/>
    <n v="-1"/>
    <n v="-1"/>
    <n v="0"/>
    <m/>
    <m/>
    <s v="Banana River B"/>
    <n v="-1"/>
    <m/>
    <m/>
    <n v="674"/>
    <x v="9"/>
    <m/>
    <x v="0"/>
    <m/>
    <n v="135.14621487479101"/>
    <n v="1.462384031"/>
  </r>
  <r>
    <n v="830000"/>
    <n v="2400000"/>
    <n v="2400000"/>
    <x v="0"/>
    <x v="1"/>
    <s v="BR3-5, BR-7"/>
    <s v="62-304.520 (10), F.A.C."/>
    <n v="0.59"/>
    <n v="0.64"/>
    <s v="US Air Force"/>
    <n v="0.59036374869091002"/>
    <n v="3837.5277633283599"/>
    <n v="7.5864774758479596"/>
    <n v="1.0591813069310001"/>
    <n v="4.4787812820007602"/>
    <n v="0.62530224690311997"/>
    <n v="2265.5372760639698"/>
    <n v="1550"/>
    <s v="Other Light Industrial"/>
    <n v="1550"/>
    <s v="US Air Force                                  Brevard County"/>
    <s v="US Air Force"/>
    <m/>
    <m/>
    <m/>
    <n v="0"/>
    <n v="1"/>
    <n v="4.4787812820007602"/>
    <n v="0.62530224690311997"/>
    <n v="2370.6844050618001"/>
    <m/>
    <n v="-1"/>
    <n v="-1"/>
    <n v="-1"/>
    <n v="-1"/>
    <n v="0"/>
    <m/>
    <m/>
    <s v="Banana River B"/>
    <n v="-1"/>
    <m/>
    <m/>
    <n v="674"/>
    <x v="9"/>
    <m/>
    <x v="0"/>
    <m/>
    <n v="189.97168850702499"/>
    <n v="1.9226961923000001"/>
  </r>
  <r>
    <n v="830000"/>
    <n v="2400000"/>
    <n v="2400000"/>
    <x v="0"/>
    <x v="1"/>
    <s v="BR3-5, BR-7"/>
    <s v="62-304.520 (10), F.A.C."/>
    <n v="0.59"/>
    <n v="0.64"/>
    <s v="US Air Force"/>
    <n v="0.61776345359886997"/>
    <n v="3837.5828933518001"/>
    <n v="7.5850598671142997"/>
    <n v="1.05873790318826"/>
    <n v="4.6857727792627397"/>
    <n v="0.65404958352960996"/>
    <n v="2370.7184616689601"/>
    <n v="1550"/>
    <s v="Other Light Industrial"/>
    <n v="1550"/>
    <s v="US Air Force                                  Brevard County"/>
    <s v="US Air Force"/>
    <m/>
    <m/>
    <m/>
    <n v="0"/>
    <n v="1"/>
    <n v="4.6857727792627397"/>
    <n v="0.65404958352960996"/>
    <n v="2370.7184616689601"/>
    <m/>
    <n v="-1"/>
    <n v="-1"/>
    <n v="-1"/>
    <n v="-1"/>
    <n v="0"/>
    <m/>
    <m/>
    <s v="Banana River B"/>
    <n v="-1"/>
    <m/>
    <m/>
    <n v="674"/>
    <x v="9"/>
    <m/>
    <x v="0"/>
    <m/>
    <n v="199.99999998882399"/>
    <n v="1.9227238132"/>
  </r>
  <r>
    <n v="830000"/>
    <n v="2400000"/>
    <n v="2400000"/>
    <x v="0"/>
    <x v="1"/>
    <s v="BR3-5, BR-7"/>
    <s v="62-304.520 (10), F.A.C."/>
    <n v="0.59"/>
    <n v="0.64"/>
    <s v="US Air Force"/>
    <n v="0.54976957173603003"/>
    <n v="3836.5218172739601"/>
    <n v="7.6119922171677104"/>
    <n v="1.06716623382652"/>
    <n v="4.1848417012902797"/>
    <n v="0.58669552334194996"/>
    <n v="2109.2029564386398"/>
    <n v="1550"/>
    <s v="Other Light Industrial"/>
    <n v="1550"/>
    <s v="US Air Force                                  Brevard County"/>
    <s v="US Air Force"/>
    <m/>
    <m/>
    <m/>
    <n v="0"/>
    <n v="1"/>
    <n v="4.1848417012902797"/>
    <n v="0.58669552334194996"/>
    <n v="2370.0629683529201"/>
    <m/>
    <n v="-1"/>
    <n v="-1"/>
    <n v="-1"/>
    <n v="-1"/>
    <n v="0"/>
    <m/>
    <m/>
    <s v="Banana River B"/>
    <n v="-1"/>
    <m/>
    <m/>
    <n v="674"/>
    <x v="9"/>
    <m/>
    <x v="0"/>
    <m/>
    <n v="203.22948936632699"/>
    <n v="1.9221921883999999"/>
  </r>
  <r>
    <n v="830000"/>
    <n v="2400000"/>
    <n v="2400000"/>
    <x v="0"/>
    <x v="1"/>
    <s v="BR3-5, BR-7"/>
    <s v="62-304.520 (10), F.A.C."/>
    <n v="0.59"/>
    <n v="0.64"/>
    <s v="US Air Force"/>
    <n v="0.23835035452025"/>
    <n v="3448.16567408326"/>
    <n v="6.9470357836729599"/>
    <n v="0.99085825037662001"/>
    <n v="1.65582844190337"/>
    <n v="0.23617141525658999"/>
    <n v="821.87151086233098"/>
    <n v="1550"/>
    <s v="Other Light Industrial"/>
    <n v="1550"/>
    <s v="US Air Force                                  Brevard County"/>
    <s v="US Air Force"/>
    <m/>
    <m/>
    <m/>
    <n v="0"/>
    <n v="1"/>
    <n v="1.65582844190337"/>
    <n v="0.23617141525658999"/>
    <n v="1909.6063012951799"/>
    <m/>
    <n v="-1"/>
    <n v="-1"/>
    <n v="-1"/>
    <n v="-1"/>
    <n v="0"/>
    <m/>
    <m/>
    <s v="Banana River B"/>
    <n v="-1"/>
    <m/>
    <m/>
    <n v="674"/>
    <x v="9"/>
    <m/>
    <x v="0"/>
    <m/>
    <n v="163.658468768109"/>
    <n v="1.5487480140000001"/>
  </r>
  <r>
    <n v="830000"/>
    <n v="2400000"/>
    <n v="2400000"/>
    <x v="0"/>
    <x v="1"/>
    <s v="BR3-5, BR-7"/>
    <s v="62-304.520 (10), F.A.C."/>
    <n v="0.59"/>
    <n v="0.64"/>
    <s v="US Air Force"/>
    <n v="0.24594613202144999"/>
    <n v="3789.1700965657401"/>
    <n v="7.8796278673626396"/>
    <n v="1.06205752471796"/>
    <n v="1.93796399574626"/>
    <n v="0.26120894018864999"/>
    <n v="931.93172882168801"/>
    <n v="1860"/>
    <s v="Community Recreational Facilities"/>
    <n v="1860"/>
    <s v="US Air Force                                  Brevard County"/>
    <s v="US Air Force"/>
    <m/>
    <m/>
    <m/>
    <n v="0"/>
    <n v="1"/>
    <n v="1.93796399574626"/>
    <n v="0.26120894018864999"/>
    <n v="2340.81080556403"/>
    <m/>
    <n v="-1"/>
    <n v="-1"/>
    <n v="-1"/>
    <n v="-1"/>
    <n v="0"/>
    <m/>
    <m/>
    <s v="Banana River B"/>
    <n v="-1"/>
    <m/>
    <m/>
    <n v="676"/>
    <x v="9"/>
    <m/>
    <x v="0"/>
    <m/>
    <n v="129.90986189440699"/>
    <n v="1.8984678066"/>
  </r>
  <r>
    <n v="830000"/>
    <n v="2400000"/>
    <n v="2400000"/>
    <x v="0"/>
    <x v="1"/>
    <s v="BR3-5, BR-7"/>
    <s v="62-304.520 (10), F.A.C."/>
    <n v="0.59"/>
    <n v="0.64"/>
    <s v="US Air Force"/>
    <n v="1.002431970067E-2"/>
    <n v="3837.5828933518001"/>
    <n v="7.5850598671142997"/>
    <n v="1.05873790318826"/>
    <n v="7.6035065056670001E-2"/>
    <n v="1.0613127220769999E-2"/>
    <n v="38.4691578007807"/>
    <n v="1550"/>
    <s v="Other Light Industrial"/>
    <n v="1550"/>
    <s v="US Air Force                                  Brevard County"/>
    <s v="US Air Force"/>
    <m/>
    <m/>
    <m/>
    <n v="0"/>
    <n v="1"/>
    <n v="7.6035065056670001E-2"/>
    <n v="1.0613127220769999E-2"/>
    <n v="2370.7184627287602"/>
    <m/>
    <n v="-1"/>
    <n v="-1"/>
    <n v="-1"/>
    <n v="-1"/>
    <n v="0"/>
    <m/>
    <m/>
    <s v="Banana River B"/>
    <n v="-1"/>
    <m/>
    <m/>
    <n v="674"/>
    <x v="9"/>
    <m/>
    <x v="0"/>
    <m/>
    <n v="32.192821332981602"/>
    <n v="1.9227238141"/>
  </r>
  <r>
    <n v="830000"/>
    <n v="2400000"/>
    <n v="2400000"/>
    <x v="0"/>
    <x v="1"/>
    <s v="BR3-5, BR-7"/>
    <s v="62-304.520 (10), F.A.C."/>
    <n v="0.59"/>
    <n v="0.64"/>
    <s v="US Air Force"/>
    <n v="0.11808044670086"/>
    <n v="3830.2814141179401"/>
    <n v="7.7839994905737697"/>
    <n v="1.1208244702850101"/>
    <n v="0.91913813696627999"/>
    <n v="0.13234745412450999"/>
    <n v="452.28134036907898"/>
    <n v="1550"/>
    <s v="Other Light Industrial"/>
    <n v="1550"/>
    <s v="US Air Force                                  Brevard County"/>
    <s v="US Air Force"/>
    <m/>
    <m/>
    <m/>
    <n v="0"/>
    <n v="1"/>
    <n v="0.91913813696627999"/>
    <n v="0.13234745412450999"/>
    <n v="2366.2078747292198"/>
    <m/>
    <n v="-1"/>
    <n v="-1"/>
    <n v="-1"/>
    <n v="-1"/>
    <n v="0"/>
    <m/>
    <m/>
    <s v="Banana River B"/>
    <n v="-1"/>
    <m/>
    <m/>
    <n v="674"/>
    <x v="9"/>
    <m/>
    <x v="0"/>
    <m/>
    <n v="123.122797296461"/>
    <n v="1.9190655917999999"/>
  </r>
  <r>
    <n v="830000"/>
    <n v="2400000"/>
    <n v="2400000"/>
    <x v="0"/>
    <x v="1"/>
    <s v="BR3-5, BR-7"/>
    <s v="62-304.520 (10), F.A.C."/>
    <n v="0.59"/>
    <n v="0.64"/>
    <s v="US Air Force"/>
    <n v="8.4316574865479998E-2"/>
    <n v="3814.2230089915502"/>
    <n v="7.7211884734118899"/>
    <n v="1.0650800457838401"/>
    <n v="0.65102416596892998"/>
    <n v="8.9803901418059995E-2"/>
    <n v="321.60221989128303"/>
    <n v="1550"/>
    <s v="Other Light Industrial"/>
    <n v="1550"/>
    <s v="US Air Force                                  Brevard County"/>
    <s v="US Air Force"/>
    <m/>
    <m/>
    <m/>
    <n v="0"/>
    <n v="1"/>
    <n v="0.65102416596892998"/>
    <n v="8.9803901418059995E-2"/>
    <n v="713.80398979531105"/>
    <m/>
    <n v="-1"/>
    <n v="-1"/>
    <n v="-1"/>
    <n v="-1"/>
    <n v="0"/>
    <m/>
    <m/>
    <s v="Banana River B"/>
    <n v="-1"/>
    <m/>
    <m/>
    <n v="674"/>
    <x v="9"/>
    <m/>
    <x v="0"/>
    <m/>
    <n v="106.91136488159199"/>
    <n v="0.57891645560000005"/>
  </r>
  <r>
    <n v="830000"/>
    <n v="2400000"/>
    <n v="2400000"/>
    <x v="0"/>
    <x v="1"/>
    <s v="BR3-5, BR-7"/>
    <s v="62-304.520 (10), F.A.C."/>
    <n v="0.59"/>
    <n v="0.64"/>
    <s v="US Air Force"/>
    <n v="0.10342498776252999"/>
    <n v="3813.8599435563501"/>
    <n v="7.9476382753698198"/>
    <n v="1.0954942477968601"/>
    <n v="0.82198439137117996"/>
    <n v="0.11330147917232"/>
    <n v="394.44841799034202"/>
    <n v="1550"/>
    <s v="Other Light Industrial"/>
    <n v="1550"/>
    <s v="US Air Force                                  Brevard County"/>
    <s v="US Air Force"/>
    <m/>
    <m/>
    <m/>
    <n v="0"/>
    <n v="1"/>
    <n v="0.82198439137117996"/>
    <n v="0.11330147917232"/>
    <n v="1091.4767673236299"/>
    <m/>
    <n v="-1"/>
    <n v="-1"/>
    <n v="-1"/>
    <n v="-1"/>
    <n v="0"/>
    <m/>
    <m/>
    <s v="Banana River B"/>
    <n v="-1"/>
    <m/>
    <m/>
    <n v="674"/>
    <x v="9"/>
    <m/>
    <x v="0"/>
    <m/>
    <n v="146.994029971663"/>
    <n v="0.88522041149999997"/>
  </r>
  <r>
    <n v="830000"/>
    <n v="2400000"/>
    <n v="2400000"/>
    <x v="0"/>
    <x v="1"/>
    <s v="BR3-5, BR-7"/>
    <s v="62-304.520 (10), F.A.C."/>
    <n v="0.59"/>
    <n v="0.64"/>
    <s v="US Air Force"/>
    <n v="0.40164229382332001"/>
    <n v="3556.4449997863899"/>
    <n v="7.1072821928745"/>
    <n v="1.00300679091862"/>
    <n v="2.8545851227957701"/>
    <n v="0.40284994822491998"/>
    <n v="1428.41872757069"/>
    <n v="1550"/>
    <s v="Other Light Industrial"/>
    <n v="1550"/>
    <s v="US Air Force                                  Brevard County"/>
    <s v="US Air Force"/>
    <m/>
    <m/>
    <m/>
    <n v="0"/>
    <n v="1"/>
    <n v="2.8545851227957701"/>
    <n v="0.40284994822491998"/>
    <n v="2011.1731601588201"/>
    <m/>
    <n v="-1"/>
    <n v="-1"/>
    <n v="-1"/>
    <n v="-1"/>
    <n v="0"/>
    <m/>
    <m/>
    <s v="Banana River B"/>
    <n v="-1"/>
    <m/>
    <m/>
    <n v="674"/>
    <x v="9"/>
    <m/>
    <x v="0"/>
    <m/>
    <n v="169.16281315740099"/>
    <n v="1.6311217844000001"/>
  </r>
  <r>
    <n v="830000"/>
    <n v="2400000"/>
    <n v="2400000"/>
    <x v="0"/>
    <x v="1"/>
    <s v="BR3-5, BR-7"/>
    <s v="62-304.520 (10), F.A.C."/>
    <n v="0.59"/>
    <n v="0.64"/>
    <s v="US Air Force"/>
    <n v="0.25426886007805"/>
    <n v="3812.3170638076199"/>
    <n v="8.6043083564596401"/>
    <n v="1.1554876405713099"/>
    <n v="2.1878076775570801"/>
    <n v="0.29380452520235001"/>
    <n v="969.35351407048597"/>
    <n v="1860"/>
    <s v="Community Recreational Facilities"/>
    <n v="1860"/>
    <s v="US Air Force                                  Brevard County"/>
    <s v="US Air Force"/>
    <m/>
    <m/>
    <m/>
    <n v="0"/>
    <n v="1"/>
    <n v="2.1878076775570801"/>
    <n v="0.29380452520235001"/>
    <n v="1921.3884394301699"/>
    <m/>
    <n v="-1"/>
    <n v="-1"/>
    <n v="-1"/>
    <n v="-1"/>
    <n v="0"/>
    <m/>
    <m/>
    <s v="Banana River B"/>
    <n v="-1"/>
    <m/>
    <m/>
    <n v="676"/>
    <x v="9"/>
    <m/>
    <x v="0"/>
    <m/>
    <n v="131.252397407828"/>
    <n v="1.5583036816"/>
  </r>
  <r>
    <n v="830000"/>
    <n v="2400000"/>
    <n v="2400000"/>
    <x v="0"/>
    <x v="1"/>
    <s v="BR3-5, BR-7"/>
    <s v="62-304.520 (10), F.A.C."/>
    <n v="0.59"/>
    <n v="0.64"/>
    <s v="US Air Force"/>
    <n v="1.3144196949740001E-2"/>
    <n v="3828.2971128654799"/>
    <n v="7.8248944184812803"/>
    <n v="1.1337409305662201"/>
    <n v="0.1028519533475"/>
    <n v="1.4902114081350001E-2"/>
    <n v="50.319891233655497"/>
    <n v="1550"/>
    <s v="Other Light Industrial"/>
    <n v="1550"/>
    <s v="US Air Force                                  Brevard County"/>
    <s v="US Air Force"/>
    <m/>
    <m/>
    <m/>
    <n v="0"/>
    <n v="1"/>
    <n v="0.1028519533475"/>
    <n v="1.4902114081350001E-2"/>
    <n v="2364.9820464630898"/>
    <m/>
    <n v="-1"/>
    <n v="-1"/>
    <n v="-1"/>
    <n v="-1"/>
    <n v="0"/>
    <m/>
    <m/>
    <s v="Banana River B"/>
    <n v="-1"/>
    <m/>
    <m/>
    <n v="674"/>
    <x v="9"/>
    <m/>
    <x v="0"/>
    <m/>
    <n v="57.939322988682299"/>
    <n v="1.9180714082999999"/>
  </r>
  <r>
    <n v="830000"/>
    <n v="2400000"/>
    <n v="2400000"/>
    <x v="0"/>
    <x v="1"/>
    <s v="BR3-5, BR-7"/>
    <s v="62-304.520 (10), F.A.C."/>
    <n v="0.59"/>
    <n v="0.64"/>
    <s v="US Air Force"/>
    <n v="6.369146783337E-2"/>
    <n v="1420.8001290536799"/>
    <n v="2.9244582847634102"/>
    <n v="0.41936556522530999"/>
    <n v="0.18626304077406"/>
    <n v="2.6710008407969998E-2"/>
    <n v="90.492845717282194"/>
    <n v="1550"/>
    <s v="Other Light Industrial"/>
    <n v="1550"/>
    <s v="US Air Force                                  Brevard County"/>
    <s v="US Air Force"/>
    <m/>
    <m/>
    <m/>
    <n v="0"/>
    <n v="1"/>
    <n v="0.18626304077406"/>
    <n v="2.6710008407969998E-2"/>
    <n v="328.31826676239501"/>
    <m/>
    <n v="-1"/>
    <n v="-1"/>
    <n v="-1"/>
    <n v="-1"/>
    <n v="0"/>
    <m/>
    <m/>
    <s v="Banana River B"/>
    <n v="-1"/>
    <m/>
    <m/>
    <n v="674"/>
    <x v="9"/>
    <m/>
    <x v="0"/>
    <m/>
    <n v="124.022819887314"/>
    <n v="0.26627596660000002"/>
  </r>
  <r>
    <n v="830000"/>
    <n v="2400000"/>
    <n v="2400000"/>
    <x v="0"/>
    <x v="1"/>
    <s v="BR3-5, BR-7"/>
    <s v="62-304.520 (10), F.A.C."/>
    <n v="0.59"/>
    <n v="0.64"/>
    <s v="US Air Force"/>
    <n v="0.61484374151529997"/>
    <n v="3838.6956071640202"/>
    <n v="7.58849320641957"/>
    <n v="1.0594156157233201"/>
    <n v="4.6657375554984704"/>
    <n v="0.65137506099107001"/>
    <n v="2360.1979696470798"/>
    <n v="1550"/>
    <s v="Other Light Industrial"/>
    <n v="1550"/>
    <s v="US Air Force                                  Brevard County"/>
    <s v="US Air Force"/>
    <m/>
    <m/>
    <m/>
    <n v="0"/>
    <n v="1"/>
    <n v="4.6657375554984704"/>
    <n v="0.65137506099107001"/>
    <n v="2371.40585515475"/>
    <m/>
    <n v="-1"/>
    <n v="-1"/>
    <n v="-1"/>
    <n v="-1"/>
    <n v="0"/>
    <m/>
    <m/>
    <s v="Banana River B"/>
    <n v="-1"/>
    <m/>
    <m/>
    <n v="674"/>
    <x v="9"/>
    <m/>
    <x v="0"/>
    <m/>
    <n v="202.48450332940001"/>
    <n v="1.9232813098999999"/>
  </r>
  <r>
    <n v="830000"/>
    <n v="2400000"/>
    <n v="2400000"/>
    <x v="0"/>
    <x v="1"/>
    <s v="BR3-5, BR-7"/>
    <s v="62-304.520 (10), F.A.C."/>
    <n v="0.59"/>
    <n v="0.64"/>
    <s v="US Air Force"/>
    <n v="3.9231642604000002E-4"/>
    <n v="2171.5542188955901"/>
    <n v="4.4662891195954799"/>
    <n v="0.65142651154995002"/>
    <n v="1.75219858507E-3"/>
    <n v="2.5556532083999999E-4"/>
    <n v="0.85193639011570998"/>
    <n v="1550"/>
    <s v="Other Light Industrial"/>
    <n v="1550"/>
    <s v="US Air Force                                  Brevard County"/>
    <s v="US Air Force"/>
    <m/>
    <m/>
    <m/>
    <n v="0"/>
    <n v="1"/>
    <n v="1.75219858507E-3"/>
    <n v="2.5556532083999999E-4"/>
    <n v="786.99118543109205"/>
    <m/>
    <n v="-1"/>
    <n v="-1"/>
    <n v="-1"/>
    <n v="-1"/>
    <n v="0"/>
    <m/>
    <m/>
    <s v="Banana River B"/>
    <n v="-1"/>
    <m/>
    <m/>
    <n v="674"/>
    <x v="9"/>
    <m/>
    <x v="0"/>
    <m/>
    <n v="9.1299914266903901"/>
    <n v="0.63827346750000002"/>
  </r>
  <r>
    <n v="830000"/>
    <n v="2400000"/>
    <n v="2500000"/>
    <x v="0"/>
    <x v="1"/>
    <s v="BR3-5, BR-7"/>
    <s v="62-304.520 (10), F.A.C."/>
    <n v="0.59"/>
    <n v="0.64"/>
    <s v="US Air Force"/>
    <n v="8.5859294917599999E-3"/>
    <n v="3823.01159705901"/>
    <n v="7.6330266041757397"/>
    <n v="1.0594273216602501"/>
    <n v="6.5536628232210001E-2"/>
    <n v="9.0961682854200001E-3"/>
    <n v="32.824108018544798"/>
    <n v="1550"/>
    <s v="Other Light Industrial"/>
    <n v="1550"/>
    <s v="US Air Force                                  Brevard County"/>
    <s v="US Air Force"/>
    <m/>
    <m/>
    <m/>
    <n v="0"/>
    <n v="1"/>
    <n v="6.5536628232210001E-2"/>
    <n v="9.0961682854200001E-3"/>
    <n v="1198.02885327792"/>
    <m/>
    <n v="-1"/>
    <n v="-1"/>
    <n v="-1"/>
    <n v="-1"/>
    <n v="0"/>
    <m/>
    <m/>
    <s v="Banana River B"/>
    <n v="-1"/>
    <m/>
    <m/>
    <n v="670"/>
    <x v="9"/>
    <m/>
    <x v="0"/>
    <m/>
    <n v="48.262997478664197"/>
    <n v="0.9716373506"/>
  </r>
  <r>
    <n v="830000"/>
    <n v="2400000"/>
    <n v="2500000"/>
    <x v="0"/>
    <x v="1"/>
    <s v="BR3-5, BR-7"/>
    <s v="62-304.520 (10), F.A.C."/>
    <n v="0.59"/>
    <n v="0.64"/>
    <s v="US Air Force"/>
    <n v="0.15560245700628"/>
    <n v="3823.01159705901"/>
    <n v="7.6330266041757397"/>
    <n v="1.0594273216602501"/>
    <n v="1.1877176940041101"/>
    <n v="0.16484949426991999"/>
    <n v="594.86999766591998"/>
    <n v="1550"/>
    <s v="Other Light Industrial"/>
    <n v="1550"/>
    <s v="US Air Force                                  Brevard County"/>
    <s v="US Air Force"/>
    <m/>
    <m/>
    <m/>
    <n v="0"/>
    <n v="1"/>
    <n v="1.1877176940041101"/>
    <n v="0.16484949426991999"/>
    <n v="1198.02885327792"/>
    <m/>
    <n v="-1"/>
    <n v="-1"/>
    <n v="-1"/>
    <n v="-1"/>
    <n v="0"/>
    <m/>
    <m/>
    <s v="Banana River B"/>
    <n v="-1"/>
    <m/>
    <m/>
    <n v="674"/>
    <x v="9"/>
    <m/>
    <x v="0"/>
    <m/>
    <n v="141.66386398774799"/>
    <n v="0.9716373506"/>
  </r>
  <r>
    <n v="830000"/>
    <n v="2400000"/>
    <n v="2500000"/>
    <x v="0"/>
    <x v="1"/>
    <s v="BR3-5, BR-7"/>
    <s v="62-304.520 (10), F.A.C."/>
    <n v="0.59"/>
    <n v="0.64"/>
    <s v="US Air Force"/>
    <n v="1.1226226467999999E-4"/>
    <n v="3859.6649677578198"/>
    <n v="11.9663721548408"/>
    <n v="1.5783230115896301"/>
    <n v="1.3433720382E-3"/>
    <n v="1.7718611569E-4"/>
    <n v="0.43329473021741999"/>
    <n v="1860"/>
    <s v="Community Recreational Facilities"/>
    <n v="1860"/>
    <s v="US Air Force                                  Brevard County"/>
    <s v="US Air Force"/>
    <m/>
    <m/>
    <m/>
    <n v="0"/>
    <n v="1"/>
    <n v="1.3433720382E-3"/>
    <n v="1.7718611569E-4"/>
    <n v="50.065124517295601"/>
    <m/>
    <n v="-1"/>
    <n v="-1"/>
    <n v="-1"/>
    <n v="-1"/>
    <n v="0"/>
    <m/>
    <m/>
    <s v="Banana River B"/>
    <n v="-1"/>
    <m/>
    <m/>
    <n v="676"/>
    <x v="9"/>
    <m/>
    <x v="0"/>
    <m/>
    <n v="3.7311041690986202"/>
    <n v="4.0604318299999997E-2"/>
  </r>
  <r>
    <n v="830000"/>
    <n v="2400000"/>
    <n v="2500000"/>
    <x v="0"/>
    <x v="1"/>
    <s v="BR3-5, BR-7"/>
    <s v="62-304.520 (10), F.A.C."/>
    <n v="0.59"/>
    <n v="0.64"/>
    <s v="US Air Force"/>
    <n v="0.61776345378298003"/>
    <n v="3837.5828930658799"/>
    <n v="7.5850598665491704"/>
    <n v="1.05873790310938"/>
    <n v="4.6857727803100904"/>
    <n v="0.65404958367580002"/>
    <n v="2370.7184621988599"/>
    <n v="1550"/>
    <s v="Other Light Industrial"/>
    <n v="1550"/>
    <s v="US Air Force                                  Brevard County"/>
    <s v="US Air Force"/>
    <m/>
    <m/>
    <m/>
    <n v="0"/>
    <n v="1"/>
    <n v="4.6857727803100904"/>
    <n v="0.65404958367580002"/>
    <n v="2370.7184621988599"/>
    <m/>
    <n v="-1"/>
    <n v="-1"/>
    <n v="-1"/>
    <n v="-1"/>
    <n v="0"/>
    <m/>
    <m/>
    <s v="Banana River B"/>
    <n v="-1"/>
    <m/>
    <m/>
    <n v="674"/>
    <x v="9"/>
    <m/>
    <x v="0"/>
    <m/>
    <n v="200.000000018626"/>
    <n v="1.9227238136"/>
  </r>
  <r>
    <n v="830000"/>
    <n v="2400000"/>
    <n v="2500000"/>
    <x v="0"/>
    <x v="1"/>
    <s v="BR3-5, BR-7"/>
    <s v="62-304.520 (10), F.A.C."/>
    <n v="0.59"/>
    <n v="0.64"/>
    <s v="US Air Force"/>
    <n v="3.016761288299E-2"/>
    <n v="3803.8004313862298"/>
    <n v="8.0042475391879009"/>
    <n v="1.0853754884747"/>
    <n v="0.24146904118191001"/>
    <n v="3.2743187569E-2"/>
    <n v="114.75157889824"/>
    <n v="1550"/>
    <s v="Other Light Industrial"/>
    <n v="1550"/>
    <s v="US Air Force                                  Brevard County"/>
    <s v="US Air Force"/>
    <m/>
    <m/>
    <m/>
    <n v="0"/>
    <n v="1"/>
    <n v="0.24146904118191001"/>
    <n v="3.2743187569E-2"/>
    <n v="611.962220520453"/>
    <m/>
    <n v="-1"/>
    <n v="-1"/>
    <n v="-1"/>
    <n v="-1"/>
    <n v="0"/>
    <m/>
    <m/>
    <s v="Banana River B"/>
    <n v="-1"/>
    <m/>
    <m/>
    <n v="674"/>
    <x v="9"/>
    <m/>
    <x v="0"/>
    <m/>
    <n v="64.868226954585097"/>
    <n v="0.49631972470000002"/>
  </r>
  <r>
    <n v="830000"/>
    <n v="2500000"/>
    <n v="2500000"/>
    <x v="0"/>
    <x v="1"/>
    <s v="BR3-5, BR-7"/>
    <s v="62-304.520 (10), F.A.C."/>
    <n v="0.59"/>
    <n v="0.64"/>
    <s v="US Air Force"/>
    <n v="4.0647315162E-4"/>
    <n v="3811.3705218257201"/>
    <n v="7.9932804385615404"/>
    <n v="1.1074405998838801"/>
    <n v="3.2490538916999999E-3"/>
    <n v="4.5014487087000001E-4"/>
    <n v="1.5492197880285501"/>
    <n v="1550"/>
    <s v="Other Light Industrial"/>
    <n v="1550"/>
    <s v="US Air Force                                  Brevard County"/>
    <s v="US Air Force"/>
    <m/>
    <m/>
    <m/>
    <n v="0"/>
    <n v="1"/>
    <n v="3.2490538916999999E-3"/>
    <n v="4.5014487087000001E-4"/>
    <n v="1053.3860037791701"/>
    <m/>
    <n v="-1"/>
    <n v="-1"/>
    <n v="-1"/>
    <n v="-1"/>
    <n v="0"/>
    <m/>
    <m/>
    <s v="Banana River B"/>
    <n v="-1"/>
    <m/>
    <m/>
    <n v="674"/>
    <x v="9"/>
    <m/>
    <x v="0"/>
    <m/>
    <n v="7.71803279790982"/>
    <n v="0.85432765919999998"/>
  </r>
  <r>
    <n v="830000"/>
    <n v="2500000"/>
    <n v="2500000"/>
    <x v="0"/>
    <x v="1"/>
    <s v="BR3-5, BR-7"/>
    <s v="62-304.520 (10), F.A.C."/>
    <n v="0.59"/>
    <n v="0.64"/>
    <s v="US Air Force"/>
    <n v="2.0886586934969999E-2"/>
    <n v="3847.38082899346"/>
    <n v="10.741555822620001"/>
    <n v="1.44244846516832"/>
    <n v="0.22435443950605"/>
    <n v="3.012782526696E-2"/>
    <n v="80.358654156732001"/>
    <n v="1860"/>
    <s v="Community Recreational Facilities"/>
    <n v="1860"/>
    <s v="US Air Force                                  Brevard County"/>
    <s v="US Air Force"/>
    <m/>
    <m/>
    <m/>
    <n v="0"/>
    <n v="1"/>
    <n v="0.22435443950605"/>
    <n v="3.012782526696E-2"/>
    <n v="720.48236307707498"/>
    <m/>
    <n v="-1"/>
    <n v="-1"/>
    <n v="-1"/>
    <n v="-1"/>
    <n v="0"/>
    <m/>
    <m/>
    <s v="Banana River B"/>
    <n v="-1"/>
    <m/>
    <m/>
    <n v="676"/>
    <x v="9"/>
    <m/>
    <x v="0"/>
    <m/>
    <n v="48.535362926555301"/>
    <n v="0.58433281680000004"/>
  </r>
  <r>
    <n v="830000"/>
    <n v="2500000"/>
    <n v="2500000"/>
    <x v="0"/>
    <x v="1"/>
    <s v="BR3-5, BR-7"/>
    <s v="62-304.520 (10), F.A.C."/>
    <n v="0.59"/>
    <n v="0.64"/>
    <s v="US Air Force"/>
    <n v="0.55592843355272004"/>
    <n v="3837.0545200737902"/>
    <n v="7.61041544522738"/>
    <n v="1.0665231941728499"/>
    <n v="4.2308463371507301"/>
    <n v="0.59291056868416003"/>
    <n v="2133.1277088010302"/>
    <n v="1550"/>
    <s v="Other Light Industrial"/>
    <n v="1550"/>
    <s v="US Air Force                                  Brevard County"/>
    <s v="US Air Force"/>
    <m/>
    <m/>
    <m/>
    <n v="0"/>
    <n v="1"/>
    <n v="4.2308463371507301"/>
    <n v="0.59291056868416003"/>
    <n v="2370.3920524977698"/>
    <m/>
    <n v="-1"/>
    <n v="-1"/>
    <n v="-1"/>
    <n v="-1"/>
    <n v="0"/>
    <m/>
    <m/>
    <s v="Banana River B"/>
    <n v="-1"/>
    <m/>
    <m/>
    <n v="674"/>
    <x v="9"/>
    <m/>
    <x v="0"/>
    <m/>
    <n v="189.202871177384"/>
    <n v="1.9224590855999999"/>
  </r>
  <r>
    <n v="830000"/>
    <n v="2500000"/>
    <n v="2500000"/>
    <x v="0"/>
    <x v="1"/>
    <s v="BR3-5, BR-7"/>
    <s v="62-304.520 (10), F.A.C."/>
    <n v="0.59"/>
    <n v="0.64"/>
    <s v="US Air Force"/>
    <n v="0.23639959914040001"/>
    <n v="3832.42850402561"/>
    <n v="7.7377134270575496"/>
    <n v="1.1062366549123399"/>
    <n v="1.82919235241974"/>
    <n v="0.2615139017757"/>
    <n v="905.98456208592097"/>
    <n v="1550"/>
    <s v="Other Light Industrial"/>
    <n v="1550"/>
    <s v="US Air Force                                  Brevard County"/>
    <s v="US Air Force"/>
    <m/>
    <m/>
    <m/>
    <n v="0"/>
    <n v="1"/>
    <n v="1.82919235241974"/>
    <n v="0.2615139017757"/>
    <n v="2367.5342685822102"/>
    <m/>
    <n v="-1"/>
    <n v="-1"/>
    <n v="-1"/>
    <n v="-1"/>
    <n v="0"/>
    <m/>
    <m/>
    <s v="Banana River B"/>
    <n v="-1"/>
    <m/>
    <m/>
    <n v="674"/>
    <x v="9"/>
    <m/>
    <x v="0"/>
    <m/>
    <n v="205.04444131212199"/>
    <n v="1.920141337"/>
  </r>
  <r>
    <n v="830000"/>
    <n v="2500000"/>
    <n v="2500000"/>
    <x v="0"/>
    <x v="1"/>
    <s v="BR3-5, BR-7"/>
    <s v="62-304.520 (10), F.A.C."/>
    <n v="0.59"/>
    <n v="0.64"/>
    <s v="US Air Force"/>
    <n v="0.28845065635341"/>
    <n v="3814.9283744986101"/>
    <n v="7.6797359757945296"/>
    <n v="1.0943823531285199"/>
    <n v="2.2152248828388701"/>
    <n v="0.31567530806151001"/>
    <n v="1100.41859356539"/>
    <n v="1550"/>
    <s v="Other Light Industrial"/>
    <n v="1550"/>
    <s v="US Air Force                                  Brevard County"/>
    <s v="US Air Force"/>
    <m/>
    <m/>
    <m/>
    <n v="0"/>
    <n v="1"/>
    <n v="2.2152248828388701"/>
    <n v="0.31567530806151001"/>
    <n v="2341.1373305751299"/>
    <m/>
    <n v="-1"/>
    <n v="-1"/>
    <n v="-1"/>
    <n v="-1"/>
    <n v="0"/>
    <m/>
    <m/>
    <s v="Banana River B"/>
    <n v="-1"/>
    <m/>
    <m/>
    <n v="674"/>
    <x v="9"/>
    <m/>
    <x v="0"/>
    <m/>
    <n v="150.13498870138801"/>
    <n v="1.8987326282000001"/>
  </r>
  <r>
    <n v="830000"/>
    <n v="2500000"/>
    <n v="2500000"/>
    <x v="0"/>
    <x v="1"/>
    <s v="BR3-5, BR-7"/>
    <s v="62-304.520 (10), F.A.C."/>
    <n v="0.59"/>
    <n v="0.64"/>
    <s v="US Air Force"/>
    <n v="0.41896574015247001"/>
    <n v="3834.40323953814"/>
    <n v="7.6636523126643201"/>
    <n v="1.08335945159748"/>
    <n v="3.2108077634466601"/>
    <n v="0.45389049448972002"/>
    <n v="1606.4835912961601"/>
    <n v="1550"/>
    <s v="Other Light Industrial"/>
    <n v="1550"/>
    <s v="US Air Force                                  Brevard County"/>
    <s v="US Air Force"/>
    <m/>
    <m/>
    <m/>
    <n v="0"/>
    <n v="1"/>
    <n v="3.2108077634466601"/>
    <n v="0.45389049448972002"/>
    <n v="2368.7541882772498"/>
    <m/>
    <n v="-1"/>
    <n v="-1"/>
    <n v="-1"/>
    <n v="-1"/>
    <n v="0"/>
    <m/>
    <m/>
    <s v="Banana River B"/>
    <n v="-1"/>
    <m/>
    <m/>
    <n v="674"/>
    <x v="9"/>
    <m/>
    <x v="0"/>
    <m/>
    <n v="206.838157990745"/>
    <n v="1.9211307285000001"/>
  </r>
  <r>
    <n v="830000"/>
    <n v="2500000"/>
    <n v="2500000"/>
    <x v="0"/>
    <x v="1"/>
    <s v="BR3-5, BR-7"/>
    <s v="62-304.520 (10), F.A.C."/>
    <n v="0.59"/>
    <n v="0.64"/>
    <s v="US Air Force"/>
    <n v="0.44940331876854001"/>
    <n v="3836.33532315825"/>
    <n v="7.6166505484854499"/>
    <n v="1.06862497584409"/>
    <n v="3.4229480343896301"/>
    <n v="0.48024361066329002"/>
    <n v="1724.06182613632"/>
    <n v="1550"/>
    <s v="Other Light Industrial"/>
    <n v="1550"/>
    <s v="US Air Force                                  Brevard County"/>
    <s v="US Air Force"/>
    <m/>
    <m/>
    <m/>
    <n v="0"/>
    <n v="1"/>
    <n v="3.4229480343896301"/>
    <n v="0.48024361066329002"/>
    <n v="2369.9477594570299"/>
    <m/>
    <n v="-1"/>
    <n v="-1"/>
    <n v="-1"/>
    <n v="-1"/>
    <n v="0"/>
    <m/>
    <m/>
    <s v="Banana River B"/>
    <n v="-1"/>
    <m/>
    <m/>
    <n v="674"/>
    <x v="9"/>
    <m/>
    <x v="0"/>
    <m/>
    <n v="179.627296115105"/>
    <n v="1.9220987506"/>
  </r>
  <r>
    <n v="830000"/>
    <n v="2500000"/>
    <n v="2500000"/>
    <x v="0"/>
    <x v="1"/>
    <s v="BR3-5, BR-7"/>
    <s v="62-304.520 (10), F.A.C."/>
    <n v="0.59"/>
    <n v="0.64"/>
    <s v="US Air Force"/>
    <n v="0.61776345359886997"/>
    <n v="3837.5828939236499"/>
    <n v="7.58505986824456"/>
    <n v="1.05873790334603"/>
    <n v="4.6857727799609696"/>
    <n v="0.65404958362707"/>
    <n v="2370.7184620222301"/>
    <n v="1550"/>
    <s v="Other Light Industrial"/>
    <n v="1550"/>
    <s v="US Air Force                                  Brevard County"/>
    <s v="US Air Force"/>
    <m/>
    <m/>
    <m/>
    <n v="0"/>
    <n v="1"/>
    <n v="4.6857727799609696"/>
    <n v="0.65404958362707"/>
    <n v="2370.7184620222301"/>
    <m/>
    <n v="-1"/>
    <n v="-1"/>
    <n v="-1"/>
    <n v="-1"/>
    <n v="0"/>
    <m/>
    <m/>
    <s v="Banana River B"/>
    <n v="-1"/>
    <m/>
    <m/>
    <n v="674"/>
    <x v="9"/>
    <m/>
    <x v="0"/>
    <m/>
    <n v="199.99999998882399"/>
    <n v="1.9227238135"/>
  </r>
  <r>
    <n v="830000"/>
    <n v="2500000"/>
    <n v="2500000"/>
    <x v="0"/>
    <x v="1"/>
    <s v="BR3-5, BR-7"/>
    <s v="62-304.520 (10), F.A.C."/>
    <n v="0.59"/>
    <n v="0.64"/>
    <s v="US Air Force"/>
    <n v="7.9480945469249997E-2"/>
    <n v="3825.6519064233198"/>
    <n v="7.8440627519502097"/>
    <n v="1.11825815917786"/>
    <n v="0.62345352384515995"/>
    <n v="8.8880215770160004E-2"/>
    <n v="304.06643055877998"/>
    <n v="1550"/>
    <s v="Other Light Industrial"/>
    <n v="1550"/>
    <s v="US Air Force                                  Brevard County"/>
    <s v="US Air Force"/>
    <m/>
    <m/>
    <m/>
    <n v="0"/>
    <n v="1"/>
    <n v="0.62345352384515995"/>
    <n v="8.8880215770160004E-2"/>
    <n v="2012.78953729056"/>
    <m/>
    <n v="-1"/>
    <n v="-1"/>
    <n v="-1"/>
    <n v="-1"/>
    <n v="0"/>
    <m/>
    <m/>
    <s v="Banana River B"/>
    <n v="-1"/>
    <m/>
    <m/>
    <n v="674"/>
    <x v="9"/>
    <m/>
    <x v="0"/>
    <m/>
    <n v="105.28847225481699"/>
    <n v="1.6324327148"/>
  </r>
  <r>
    <n v="830000"/>
    <n v="2500000"/>
    <n v="2500000"/>
    <x v="0"/>
    <x v="1"/>
    <s v="BR3-5, BR-7"/>
    <s v="62-304.520 (10), F.A.C."/>
    <n v="0.59"/>
    <n v="0.64"/>
    <s v="US Air Force"/>
    <n v="7.7481653250990004E-2"/>
    <n v="3823.8252515147101"/>
    <n v="7.7331060939866596"/>
    <n v="1.08107638408243"/>
    <n v="0.59917384492741999"/>
    <n v="8.376358552931E-2"/>
    <n v="296.27630223025801"/>
    <n v="1550"/>
    <s v="Other Light Industrial"/>
    <n v="1550"/>
    <s v="US Air Force                                  Brevard County"/>
    <s v="US Air Force"/>
    <m/>
    <m/>
    <m/>
    <n v="0"/>
    <n v="1"/>
    <n v="0.59917384492741999"/>
    <n v="8.376358552931E-2"/>
    <n v="1656.1512998866599"/>
    <m/>
    <n v="-1"/>
    <n v="-1"/>
    <n v="-1"/>
    <n v="-1"/>
    <n v="0"/>
    <m/>
    <m/>
    <s v="Banana River B"/>
    <n v="-1"/>
    <m/>
    <m/>
    <n v="674"/>
    <x v="9"/>
    <m/>
    <x v="0"/>
    <m/>
    <n v="87.745183364313505"/>
    <n v="1.3431884022"/>
  </r>
  <r>
    <n v="830000"/>
    <n v="2500000"/>
    <n v="2500000"/>
    <x v="0"/>
    <x v="1"/>
    <s v="BR3-5, BR-7"/>
    <s v="62-304.520 (10), F.A.C."/>
    <n v="0.59"/>
    <n v="0.64"/>
    <s v="US Air Force"/>
    <n v="0.61776345373694996"/>
    <n v="3838.0182127500002"/>
    <n v="7.5859181459683498"/>
    <n v="1.0588573594914501"/>
    <n v="4.68630299361923"/>
    <n v="0.65412337941423004"/>
    <n v="2370.98738661377"/>
    <n v="1550"/>
    <s v="Other Light Industrial"/>
    <n v="1550"/>
    <s v="US Air Force                                  Brevard County"/>
    <s v="US Air Force"/>
    <m/>
    <m/>
    <m/>
    <n v="0"/>
    <n v="1"/>
    <n v="4.68630299361923"/>
    <n v="0.65412337941423004"/>
    <n v="2370.98738661377"/>
    <m/>
    <n v="-1"/>
    <n v="-1"/>
    <n v="-1"/>
    <n v="-1"/>
    <n v="0"/>
    <m/>
    <m/>
    <s v="Banana River B"/>
    <n v="-1"/>
    <m/>
    <m/>
    <n v="674"/>
    <x v="9"/>
    <m/>
    <x v="0"/>
    <m/>
    <n v="200.00000001117499"/>
    <n v="1.9229419193999999"/>
  </r>
  <r>
    <n v="830000"/>
    <n v="2500000"/>
    <n v="2500000"/>
    <x v="0"/>
    <x v="1"/>
    <s v="BR3-5, BR-7"/>
    <s v="62-304.520 (10), F.A.C."/>
    <n v="0.59"/>
    <n v="0.64"/>
    <s v="US Air Force"/>
    <n v="0.61758885998905999"/>
    <n v="3837.5802043802901"/>
    <n v="7.58512908273247"/>
    <n v="1.0587595517630699"/>
    <n v="4.6844912230746498"/>
    <n v="0.65387810457589002"/>
    <n v="2370.0467835398299"/>
    <n v="1550"/>
    <s v="Other Light Industrial"/>
    <n v="1550"/>
    <s v="US Air Force                                  Brevard County"/>
    <s v="US Air Force"/>
    <m/>
    <m/>
    <m/>
    <n v="0"/>
    <n v="1"/>
    <n v="4.6844912230746498"/>
    <n v="0.65387810457589002"/>
    <n v="2370.7167998141099"/>
    <m/>
    <n v="-1"/>
    <n v="-1"/>
    <n v="-1"/>
    <n v="-1"/>
    <n v="0"/>
    <m/>
    <m/>
    <s v="Banana River B"/>
    <n v="-1"/>
    <m/>
    <m/>
    <n v="674"/>
    <x v="9"/>
    <m/>
    <x v="0"/>
    <m/>
    <n v="199.30496252369301"/>
    <n v="1.9227224653999999"/>
  </r>
  <r>
    <n v="830000"/>
    <n v="2500000"/>
    <n v="2500000"/>
    <x v="0"/>
    <x v="1"/>
    <s v="BR3-5, BR-7"/>
    <s v="62-304.520 (10), F.A.C."/>
    <n v="0.59"/>
    <n v="0.64"/>
    <s v="US Air Force"/>
    <n v="0.42193940751989001"/>
    <n v="3837.5828933518001"/>
    <n v="7.5850598671142997"/>
    <n v="1.05873790318826"/>
    <n v="3.2004356663331301"/>
    <n v="0.44672324359011001"/>
    <n v="1619.2274523293399"/>
    <n v="1550"/>
    <s v="Other Light Industrial"/>
    <n v="1550"/>
    <s v="US Air Force                                  Brevard County"/>
    <s v="US Air Force"/>
    <m/>
    <m/>
    <m/>
    <n v="0"/>
    <n v="1"/>
    <n v="3.2004356663331301"/>
    <n v="0.44672324359011001"/>
    <n v="2370.7184621988599"/>
    <m/>
    <n v="-1"/>
    <n v="-1"/>
    <n v="-1"/>
    <n v="-1"/>
    <n v="0"/>
    <m/>
    <m/>
    <s v="Banana River B"/>
    <n v="-1"/>
    <m/>
    <m/>
    <n v="674"/>
    <x v="9"/>
    <m/>
    <x v="0"/>
    <m/>
    <n v="184.37395754110599"/>
    <n v="1.9227238136"/>
  </r>
  <r>
    <n v="830000"/>
    <n v="2500000"/>
    <n v="2500000"/>
    <x v="0"/>
    <x v="1"/>
    <s v="BR3-5, BR-7"/>
    <s v="62-304.520 (10), F.A.C."/>
    <n v="0.59"/>
    <n v="0.64"/>
    <s v="US Air Force"/>
    <n v="0.61776345359886997"/>
    <n v="3837.5828936377302"/>
    <n v="7.5850598676794299"/>
    <n v="1.05873790326715"/>
    <n v="4.6857727796118498"/>
    <n v="0.65404958357833998"/>
    <n v="2370.7184618455999"/>
    <n v="1550"/>
    <s v="Other Light Industrial"/>
    <n v="1550"/>
    <s v="US Air Force                                  Brevard County"/>
    <s v="US Air Force"/>
    <m/>
    <m/>
    <m/>
    <n v="0"/>
    <n v="1"/>
    <n v="4.6857727796118498"/>
    <n v="0.65404958357833998"/>
    <n v="2370.7184618455999"/>
    <m/>
    <n v="-1"/>
    <n v="-1"/>
    <n v="-1"/>
    <n v="-1"/>
    <n v="0"/>
    <m/>
    <m/>
    <s v="Banana River B"/>
    <n v="-1"/>
    <m/>
    <m/>
    <n v="674"/>
    <x v="9"/>
    <m/>
    <x v="0"/>
    <m/>
    <n v="199.99999998882399"/>
    <n v="1.9227238133"/>
  </r>
  <r>
    <n v="830000"/>
    <n v="2500000"/>
    <n v="2500000"/>
    <x v="0"/>
    <x v="1"/>
    <s v="BR3-5, BR-7"/>
    <s v="62-304.520 (10), F.A.C."/>
    <n v="0.59"/>
    <n v="0.64"/>
    <s v="US Air Force"/>
    <n v="0.61776345362188001"/>
    <n v="3839.17474998036"/>
    <n v="7.5881913652916602"/>
    <n v="1.0591726174041101"/>
    <n v="4.6877073045663504"/>
    <n v="0.65431813410928996"/>
    <n v="2371.7018526058"/>
    <n v="1550"/>
    <s v="Other Light Industrial"/>
    <n v="1550"/>
    <s v="US Air Force                                  Brevard County"/>
    <s v="US Air Force"/>
    <m/>
    <m/>
    <m/>
    <n v="0"/>
    <n v="1"/>
    <n v="4.6877073045663504"/>
    <n v="0.65431813410928996"/>
    <n v="2371.7018526058"/>
    <m/>
    <n v="-1"/>
    <n v="-1"/>
    <n v="-1"/>
    <n v="-1"/>
    <n v="0"/>
    <m/>
    <m/>
    <s v="Banana River B"/>
    <n v="-1"/>
    <m/>
    <m/>
    <n v="674"/>
    <x v="9"/>
    <m/>
    <x v="0"/>
    <m/>
    <n v="199.99999999254899"/>
    <n v="1.9235213728"/>
  </r>
  <r>
    <n v="1200000"/>
    <n v="77000"/>
    <n v="77000"/>
    <x v="0"/>
    <x v="1"/>
    <s v="BR3-5, BR-7"/>
    <s v="62-304.520 (10), F.A.C."/>
    <n v="0.59"/>
    <n v="0.64"/>
    <s v="US Air Force"/>
    <n v="6.9556238960000002E-6"/>
    <n v="3817.0807837811099"/>
    <n v="7.3017657033350103"/>
    <n v="0.99250017663406997"/>
    <n v="5.0788336000000001E-5"/>
    <n v="6.9034579453799996E-6"/>
    <n v="2.6550178312629999E-2"/>
    <n v="1740"/>
    <s v="Medical and Health Care"/>
    <n v="1740"/>
    <s v="US Air Force                                  Brevard County"/>
    <s v="US Air Force"/>
    <m/>
    <m/>
    <m/>
    <n v="0"/>
    <n v="1"/>
    <n v="5.0788336000000001E-5"/>
    <n v="6.9034579453799996E-6"/>
    <n v="2358.0530083572698"/>
    <m/>
    <n v="-1"/>
    <n v="-1"/>
    <n v="-1"/>
    <n v="-1"/>
    <n v="0"/>
    <m/>
    <m/>
    <s v="Banana River B"/>
    <n v="-1"/>
    <m/>
    <m/>
    <n v="646"/>
    <x v="9"/>
    <m/>
    <x v="0"/>
    <m/>
    <n v="1.0270310469277399"/>
    <n v="1.9124517505"/>
  </r>
  <r>
    <n v="1200000"/>
    <n v="79000"/>
    <n v="79000"/>
    <x v="0"/>
    <x v="1"/>
    <s v="BR3-5, BR-7"/>
    <s v="62-304.520 (10), F.A.C."/>
    <n v="0.59"/>
    <n v="0.64"/>
    <s v="US Air Force"/>
    <n v="0.31706261144254"/>
    <n v="3575.7482136062799"/>
    <n v="7.0667780091353096"/>
    <n v="0.96605711176590003"/>
    <n v="2.2406110900611802"/>
    <n v="0.30630059065913001"/>
    <n v="1133.73606646702"/>
    <n v="1730"/>
    <s v="Military"/>
    <n v="1730"/>
    <s v="US Air Force                                  Brevard County"/>
    <s v="US Air Force"/>
    <m/>
    <m/>
    <m/>
    <n v="0"/>
    <n v="1"/>
    <n v="2.2406110900611802"/>
    <n v="0.30630059065913001"/>
    <n v="1286.2228404325001"/>
    <m/>
    <n v="-1"/>
    <n v="-1"/>
    <n v="-1"/>
    <n v="-1"/>
    <n v="0"/>
    <m/>
    <m/>
    <s v="Banana River B"/>
    <n v="-1"/>
    <m/>
    <m/>
    <n v="648"/>
    <x v="9"/>
    <m/>
    <x v="0"/>
    <m/>
    <n v="142.79093768260199"/>
    <n v="1.0431653207"/>
  </r>
  <r>
    <n v="1200000"/>
    <n v="81000"/>
    <n v="81000"/>
    <x v="0"/>
    <x v="1"/>
    <s v="BR3-5, BR-7"/>
    <s v="62-304.520 (10), F.A.C."/>
    <n v="0.59"/>
    <n v="0.64"/>
    <s v="US Air Force"/>
    <n v="1.68103243068E-2"/>
    <n v="3807.6128385333"/>
    <n v="7.2938613572985904"/>
    <n v="0.99234786923549001"/>
    <n v="0.12261217486507001"/>
    <n v="1.668168950701E-2"/>
    <n v="64.007206650506802"/>
    <n v="1740"/>
    <s v="Medical and Health Care"/>
    <n v="1740"/>
    <s v="US Air Force                                  Brevard County"/>
    <s v="US Air Force"/>
    <m/>
    <m/>
    <m/>
    <n v="0"/>
    <n v="1"/>
    <n v="0.12261217486507001"/>
    <n v="1.668168950701E-2"/>
    <n v="2349.9476700934601"/>
    <m/>
    <n v="-1"/>
    <n v="-1"/>
    <n v="-1"/>
    <n v="-1"/>
    <n v="0"/>
    <m/>
    <m/>
    <s v="Banana River B"/>
    <n v="-1"/>
    <m/>
    <m/>
    <n v="647"/>
    <x v="9"/>
    <m/>
    <x v="0"/>
    <m/>
    <n v="33.372703677361102"/>
    <n v="1.9058780779"/>
  </r>
  <r>
    <n v="1200000"/>
    <n v="82000"/>
    <n v="82000"/>
    <x v="0"/>
    <x v="1"/>
    <s v="BR3-5, BR-7"/>
    <s v="62-304.520 (10), F.A.C."/>
    <n v="0.59"/>
    <n v="0.64"/>
    <s v="US Air Force"/>
    <n v="0.41523772779012003"/>
    <n v="3825.5855702708"/>
    <n v="7.5375765537461197"/>
    <n v="1.0285535596837401"/>
    <n v="3.1298861612216302"/>
    <n v="0.42709424303351001"/>
    <n v="1588.5274596659201"/>
    <n v="1740"/>
    <s v="Medical and Health Care"/>
    <n v="1740"/>
    <s v="US Air Force                                  Brevard County"/>
    <s v="US Air Force"/>
    <m/>
    <m/>
    <m/>
    <n v="0"/>
    <n v="1"/>
    <n v="3.1298861612216302"/>
    <n v="0.42709424303351001"/>
    <n v="2363.3069546328202"/>
    <m/>
    <n v="-1"/>
    <n v="-1"/>
    <n v="-1"/>
    <n v="-1"/>
    <n v="0"/>
    <m/>
    <m/>
    <s v="Banana River B"/>
    <n v="-1"/>
    <m/>
    <m/>
    <n v="647"/>
    <x v="9"/>
    <m/>
    <x v="0"/>
    <m/>
    <n v="169.54910584606699"/>
    <n v="1.9167128586"/>
  </r>
  <r>
    <n v="1200000"/>
    <n v="83000"/>
    <n v="83000"/>
    <x v="0"/>
    <x v="1"/>
    <s v="BR3-5, BR-7"/>
    <s v="62-304.520 (10), F.A.C."/>
    <n v="0.59"/>
    <n v="0.64"/>
    <s v="US Air Force"/>
    <n v="9.4210809774829998E-2"/>
    <n v="3821.85365624223"/>
    <n v="7.3681587315195101"/>
    <n v="1.00306608542298"/>
    <n v="0.69416020064596995"/>
    <n v="9.4499668165370004E-2"/>
    <n v="360.05992779549399"/>
    <n v="1740"/>
    <s v="Medical and Health Care"/>
    <n v="1740"/>
    <s v="US Air Force                                  Brevard County"/>
    <s v="US Air Force"/>
    <m/>
    <m/>
    <m/>
    <n v="0"/>
    <n v="1"/>
    <n v="0.69416020064596995"/>
    <n v="9.4499668165370004E-2"/>
    <n v="2361.0015140935402"/>
    <m/>
    <n v="-1"/>
    <n v="-1"/>
    <n v="-1"/>
    <n v="-1"/>
    <n v="0"/>
    <m/>
    <m/>
    <s v="Banana River B"/>
    <n v="-1"/>
    <m/>
    <m/>
    <n v="647"/>
    <x v="9"/>
    <m/>
    <x v="0"/>
    <m/>
    <n v="80.341293280682194"/>
    <n v="1.9148430771"/>
  </r>
  <r>
    <n v="1200000"/>
    <n v="83000"/>
    <n v="83000"/>
    <x v="0"/>
    <x v="1"/>
    <s v="BR3-5, BR-7"/>
    <s v="62-304.520 (10), F.A.C."/>
    <n v="0.59"/>
    <n v="0.64"/>
    <s v="US Air Force"/>
    <n v="4.4335717970650002E-2"/>
    <n v="3812.19201852998"/>
    <n v="7.3161191232296003"/>
    <n v="0.99479994789839998"/>
    <n v="0.32436539408719001"/>
    <n v="4.410516992724E-2"/>
    <n v="169.01627018351201"/>
    <n v="1740"/>
    <s v="Medical and Health Care"/>
    <n v="1740"/>
    <s v="US Air Force                                  Brevard County"/>
    <s v="US Air Force"/>
    <m/>
    <m/>
    <m/>
    <n v="0"/>
    <n v="1"/>
    <n v="0.32436539408719001"/>
    <n v="4.410516992724E-2"/>
    <n v="2355.0329071491401"/>
    <m/>
    <n v="-1"/>
    <n v="-1"/>
    <n v="-1"/>
    <n v="-1"/>
    <n v="0"/>
    <m/>
    <m/>
    <s v="Banana River B"/>
    <n v="-1"/>
    <m/>
    <m/>
    <n v="649"/>
    <x v="9"/>
    <m/>
    <x v="0"/>
    <m/>
    <n v="77.394593972901404"/>
    <n v="1.9100023578000001"/>
  </r>
  <r>
    <n v="1200000"/>
    <n v="84000"/>
    <n v="84000"/>
    <x v="0"/>
    <x v="1"/>
    <s v="BR3-5, BR-7"/>
    <s v="62-304.520 (10), F.A.C."/>
    <n v="0.59"/>
    <n v="0.64"/>
    <s v="US Air Force"/>
    <n v="0.19984915657437"/>
    <n v="3813.7456051446402"/>
    <n v="7.4057486143143203"/>
    <n v="1.0089716890304901"/>
    <n v="1.48003261437253"/>
    <n v="0.20164214106016001"/>
    <n v="762.17384257737103"/>
    <n v="1740"/>
    <s v="Medical and Health Care"/>
    <n v="1740"/>
    <s v="US Air Force                                  Brevard County"/>
    <s v="US Air Force"/>
    <m/>
    <m/>
    <m/>
    <n v="0"/>
    <n v="1"/>
    <n v="1.48003261437253"/>
    <n v="0.20164214106016001"/>
    <n v="2355.9926561816701"/>
    <m/>
    <n v="-1"/>
    <n v="-1"/>
    <n v="-1"/>
    <n v="-1"/>
    <n v="0"/>
    <m/>
    <m/>
    <s v="Banana River B"/>
    <n v="-1"/>
    <m/>
    <m/>
    <n v="647"/>
    <x v="9"/>
    <m/>
    <x v="0"/>
    <m/>
    <n v="142.55951307638901"/>
    <n v="1.9107807430999999"/>
  </r>
  <r>
    <n v="1200000"/>
    <n v="85000"/>
    <n v="85000"/>
    <x v="0"/>
    <x v="1"/>
    <s v="BR3-5, BR-7"/>
    <s v="62-304.520 (10), F.A.C."/>
    <n v="0.59"/>
    <n v="0.64"/>
    <s v="US Air Force"/>
    <n v="3.554215308586E-2"/>
    <n v="3811.45689096759"/>
    <n v="7.31691815621397"/>
    <n v="0.99542674154332"/>
    <n v="0.26005902522488999"/>
    <n v="3.5379609633690003E-2"/>
    <n v="135.467384298941"/>
    <n v="1730"/>
    <s v="Military"/>
    <n v="1730"/>
    <s v="US Air Force                                  Brevard County"/>
    <s v="US Air Force"/>
    <m/>
    <m/>
    <m/>
    <n v="0"/>
    <n v="1"/>
    <n v="0.26005902522488999"/>
    <n v="3.5379609633690003E-2"/>
    <n v="2354.5787723827898"/>
    <m/>
    <n v="-1"/>
    <n v="-1"/>
    <n v="-1"/>
    <n v="-1"/>
    <n v="0"/>
    <m/>
    <m/>
    <s v="Banana River B"/>
    <n v="-1"/>
    <m/>
    <m/>
    <n v="648"/>
    <x v="9"/>
    <m/>
    <x v="0"/>
    <m/>
    <n v="60.191968985191998"/>
    <n v="1.9096340409000001"/>
  </r>
  <r>
    <n v="1200000"/>
    <n v="85000"/>
    <n v="85000"/>
    <x v="0"/>
    <x v="1"/>
    <s v="BR3-5, BR-7"/>
    <s v="62-304.520 (10), F.A.C."/>
    <n v="0.59"/>
    <n v="0.64"/>
    <s v="US Air Force"/>
    <n v="0.29929489208129001"/>
    <n v="3688.7931228309199"/>
    <n v="7.2452884078714197"/>
    <n v="0.98871223537663999"/>
    <n v="2.1684778121317398"/>
    <n v="0.29591652178651001"/>
    <n v="1104.0369396079"/>
    <n v="1730"/>
    <s v="Military"/>
    <n v="1730"/>
    <s v="US Air Force                                  Brevard County"/>
    <s v="US Air Force"/>
    <m/>
    <m/>
    <m/>
    <n v="0"/>
    <n v="1"/>
    <n v="2.1684778121317398"/>
    <n v="0.29591652178651001"/>
    <n v="1798.56106129818"/>
    <m/>
    <n v="-1"/>
    <n v="-1"/>
    <n v="-1"/>
    <n v="-1"/>
    <n v="0"/>
    <m/>
    <m/>
    <s v="Banana River B"/>
    <n v="-1"/>
    <m/>
    <m/>
    <n v="648"/>
    <x v="9"/>
    <m/>
    <x v="0"/>
    <m/>
    <n v="157.12315044729601"/>
    <n v="1.4586869921000001"/>
  </r>
  <r>
    <n v="1200000"/>
    <n v="86000"/>
    <n v="86000"/>
    <x v="0"/>
    <x v="1"/>
    <s v="BR3-5, BR-7"/>
    <s v="62-304.520 (10), F.A.C."/>
    <n v="0.59"/>
    <n v="0.64"/>
    <s v="US Air Force"/>
    <n v="0.17427922413147001"/>
    <n v="3869.1741348604"/>
    <n v="7.6904469216006497"/>
    <n v="1.04475049274716"/>
    <n v="1.3402851227208801"/>
    <n v="0.18207830528694999"/>
    <n v="674.31666625305695"/>
    <n v="1740"/>
    <s v="Medical and Health Care"/>
    <n v="1740"/>
    <s v="US Air Force                                  Brevard County"/>
    <s v="US Air Force"/>
    <m/>
    <m/>
    <m/>
    <n v="0"/>
    <n v="1"/>
    <n v="1.3402851227208801"/>
    <n v="0.18207830528694999"/>
    <n v="1591.2868514258701"/>
    <m/>
    <n v="-1"/>
    <n v="-1"/>
    <n v="-1"/>
    <n v="-1"/>
    <n v="0"/>
    <m/>
    <m/>
    <s v="Banana River B"/>
    <n v="-1"/>
    <m/>
    <m/>
    <n v="649"/>
    <x v="9"/>
    <m/>
    <x v="0"/>
    <m/>
    <n v="146.70757362371401"/>
    <n v="1.2905813880000001"/>
  </r>
  <r>
    <n v="1200000"/>
    <n v="88000"/>
    <n v="88000"/>
    <x v="0"/>
    <x v="1"/>
    <s v="BR3-5, BR-7"/>
    <s v="62-304.520 (10), F.A.C."/>
    <n v="0.59"/>
    <n v="0.64"/>
    <s v="US Air Force"/>
    <n v="0.24313920076203999"/>
    <n v="3822.0384326704102"/>
    <n v="7.5287791286046497"/>
    <n v="1.0272476247912301"/>
    <n v="1.83054134004288"/>
    <n v="0.24976416647644001"/>
    <n v="929.28736980129099"/>
    <n v="1740"/>
    <s v="Medical and Health Care"/>
    <n v="1740"/>
    <s v="US Air Force                                  Brevard County"/>
    <s v="US Air Force"/>
    <m/>
    <m/>
    <m/>
    <n v="0"/>
    <n v="1"/>
    <n v="1.83054134004288"/>
    <n v="0.24976416647644001"/>
    <n v="2361.1156628336798"/>
    <m/>
    <n v="-1"/>
    <n v="-1"/>
    <n v="-1"/>
    <n v="-1"/>
    <n v="0"/>
    <m/>
    <m/>
    <s v="Banana River B"/>
    <n v="-1"/>
    <m/>
    <m/>
    <n v="646"/>
    <x v="9"/>
    <m/>
    <x v="0"/>
    <m/>
    <n v="135.360056163297"/>
    <n v="1.9149356552000001"/>
  </r>
  <r>
    <n v="1200000"/>
    <n v="88000"/>
    <n v="88000"/>
    <x v="0"/>
    <x v="1"/>
    <s v="BR3-5, BR-7"/>
    <s v="62-304.520 (10), F.A.C."/>
    <n v="0.59"/>
    <n v="0.64"/>
    <s v="US Air Force"/>
    <n v="0.16873722094589999"/>
    <n v="3822.0384326704102"/>
    <n v="7.5287791286046497"/>
    <n v="1.0272476247912301"/>
    <n v="1.2703852672762601"/>
    <n v="0.17333490943054999"/>
    <n v="644.92014347723602"/>
    <n v="1740"/>
    <s v="Medical and Health Care"/>
    <n v="1740"/>
    <s v="US Air Force                                  Brevard County"/>
    <s v="US Air Force"/>
    <m/>
    <m/>
    <m/>
    <n v="0"/>
    <n v="1"/>
    <n v="1.2703852672762601"/>
    <n v="0.17333490943054999"/>
    <n v="2361.1156628336798"/>
    <m/>
    <n v="-1"/>
    <n v="-1"/>
    <n v="-1"/>
    <n v="-1"/>
    <n v="0"/>
    <m/>
    <m/>
    <s v="Banana River B"/>
    <n v="-1"/>
    <m/>
    <m/>
    <n v="647"/>
    <x v="9"/>
    <m/>
    <x v="0"/>
    <m/>
    <n v="126.28699775457901"/>
    <n v="1.9149356552000001"/>
  </r>
  <r>
    <n v="1200000"/>
    <n v="88000"/>
    <n v="88000"/>
    <x v="0"/>
    <x v="1"/>
    <s v="BR3-5, BR-7"/>
    <s v="62-304.520 (10), F.A.C."/>
    <n v="0.59"/>
    <n v="0.64"/>
    <s v="US Air Force"/>
    <n v="0.23053896689497999"/>
    <n v="3902.7252681053601"/>
    <n v="7.6093336047382403"/>
    <n v="1.0301179512385801"/>
    <n v="1.7542479079956601"/>
    <n v="0.23748232825852"/>
    <n v="899.73025138397099"/>
    <n v="1740"/>
    <s v="Medical and Health Care"/>
    <n v="1740"/>
    <s v="US Air Force                                  Brevard County"/>
    <s v="US Air Force"/>
    <m/>
    <m/>
    <m/>
    <n v="0"/>
    <n v="1"/>
    <n v="1.7542479079956601"/>
    <n v="0.23748232825852"/>
    <n v="953.662395446652"/>
    <m/>
    <n v="-1"/>
    <n v="-1"/>
    <n v="-1"/>
    <n v="-1"/>
    <n v="0"/>
    <m/>
    <m/>
    <s v="Banana River B"/>
    <n v="-1"/>
    <m/>
    <m/>
    <n v="649"/>
    <x v="9"/>
    <m/>
    <x v="0"/>
    <m/>
    <n v="139.509905087807"/>
    <n v="0.77344882029999995"/>
  </r>
  <r>
    <n v="1200000"/>
    <n v="88000"/>
    <n v="88000"/>
    <x v="0"/>
    <x v="1"/>
    <s v="BR3-5, BR-7"/>
    <s v="62-304.520 (10), F.A.C."/>
    <n v="0.59"/>
    <n v="0.64"/>
    <s v="US Air Force"/>
    <n v="0.16386806243297"/>
    <n v="3822.8769662589202"/>
    <n v="7.4053219979221696"/>
    <n v="1.0086504351861401"/>
    <n v="1.2134957674917499"/>
    <n v="0.16528559248611999"/>
    <n v="626.44744138047997"/>
    <n v="1740"/>
    <s v="Medical and Health Care"/>
    <n v="1740"/>
    <s v="US Air Force                                  Brevard County"/>
    <s v="US Air Force"/>
    <m/>
    <m/>
    <m/>
    <n v="0"/>
    <n v="1"/>
    <n v="1.2134957674917499"/>
    <n v="0.16528559248611999"/>
    <n v="2361.6336782394701"/>
    <m/>
    <n v="-1"/>
    <n v="-1"/>
    <n v="-1"/>
    <n v="-1"/>
    <n v="0"/>
    <m/>
    <m/>
    <s v="Banana River B"/>
    <n v="-1"/>
    <m/>
    <m/>
    <n v="647"/>
    <x v="9"/>
    <m/>
    <x v="0"/>
    <m/>
    <n v="126.77565712227501"/>
    <n v="1.9153557811999999"/>
  </r>
  <r>
    <n v="1200000"/>
    <n v="91000"/>
    <n v="91000"/>
    <x v="0"/>
    <x v="1"/>
    <s v="BR3-5, BR-7"/>
    <s v="62-304.520 (10), F.A.C."/>
    <n v="0.59"/>
    <n v="0.64"/>
    <s v="US Air Force"/>
    <n v="0.16816263815776999"/>
    <n v="3788.5026532383499"/>
    <n v="7.39278939012123"/>
    <n v="1.0178548724320799"/>
    <n v="1.24319096718758"/>
    <n v="0.17116516060991999"/>
    <n v="637.08460083628302"/>
    <n v="1730"/>
    <s v="Military"/>
    <n v="1730"/>
    <s v="US Air Force                                  Brevard County"/>
    <s v="US Air Force"/>
    <m/>
    <m/>
    <m/>
    <n v="0"/>
    <n v="1"/>
    <n v="1.24319096718758"/>
    <n v="0.17116516060991999"/>
    <n v="1651.59659451517"/>
    <m/>
    <n v="-1"/>
    <n v="-1"/>
    <n v="-1"/>
    <n v="-1"/>
    <n v="0"/>
    <m/>
    <m/>
    <s v="Banana River B"/>
    <n v="-1"/>
    <m/>
    <m/>
    <n v="648"/>
    <x v="9"/>
    <m/>
    <x v="0"/>
    <m/>
    <n v="107.918092331118"/>
    <n v="1.3394943993999999"/>
  </r>
  <r>
    <n v="1200000"/>
    <n v="92000"/>
    <n v="92000"/>
    <x v="0"/>
    <x v="1"/>
    <s v="BR3-5, BR-7"/>
    <s v="62-304.520 (10), F.A.C."/>
    <n v="0.59"/>
    <n v="0.64"/>
    <s v="US Air Force"/>
    <n v="0.38793408041820998"/>
    <n v="3821.3369050964802"/>
    <n v="7.5172682827161799"/>
    <n v="1.02541233264198"/>
    <n v="2.9162045585124798"/>
    <n v="0.39779239031295999"/>
    <n v="1482.4268182467699"/>
    <n v="1730"/>
    <s v="Military"/>
    <n v="1730"/>
    <s v="US Air Force                                  Brevard County"/>
    <s v="US Air Force"/>
    <m/>
    <m/>
    <m/>
    <n v="0"/>
    <n v="1"/>
    <n v="2.9162045585124798"/>
    <n v="0.39779239031295999"/>
    <n v="2360.6822847366502"/>
    <m/>
    <n v="-1"/>
    <n v="-1"/>
    <n v="-1"/>
    <n v="-1"/>
    <n v="0"/>
    <m/>
    <m/>
    <s v="Banana River B"/>
    <n v="-1"/>
    <m/>
    <m/>
    <n v="648"/>
    <x v="9"/>
    <m/>
    <x v="0"/>
    <m/>
    <n v="196.37715734575701"/>
    <n v="1.9145841724999999"/>
  </r>
  <r>
    <n v="1200000"/>
    <n v="93000"/>
    <n v="93000"/>
    <x v="0"/>
    <x v="1"/>
    <s v="BR3-5, BR-7"/>
    <s v="62-304.520 (10), F.A.C."/>
    <n v="0.59"/>
    <n v="0.64"/>
    <s v="US Air Force"/>
    <n v="1.6178117304490001E-2"/>
    <n v="1768.87120197838"/>
    <n v="0"/>
    <n v="0"/>
    <n v="0"/>
    <n v="0"/>
    <n v="28.617005802145801"/>
    <n v="1730"/>
    <s v="Military"/>
    <n v="1730"/>
    <s v="US Air Force                                  Brevard County"/>
    <s v="US Air Force"/>
    <m/>
    <m/>
    <m/>
    <n v="0"/>
    <n v="1"/>
    <n v="0"/>
    <n v="0"/>
    <n v="449.80817773298298"/>
    <m/>
    <n v="-1"/>
    <n v="-1"/>
    <n v="-1"/>
    <n v="-1"/>
    <n v="0"/>
    <m/>
    <m/>
    <s v="Banana River B"/>
    <n v="-1"/>
    <m/>
    <m/>
    <n v="648"/>
    <x v="9"/>
    <m/>
    <x v="0"/>
    <m/>
    <n v="50.787263204221603"/>
    <n v="0.36480793"/>
  </r>
  <r>
    <n v="1200000"/>
    <n v="94000"/>
    <n v="94000"/>
    <x v="0"/>
    <x v="1"/>
    <s v="BR3-5, BR-7"/>
    <s v="62-304.520 (10), F.A.C."/>
    <n v="0.59"/>
    <n v="0.64"/>
    <s v="US Air Force"/>
    <n v="1.8941835404379999E-2"/>
    <n v="1620.1252064170801"/>
    <n v="0"/>
    <n v="0"/>
    <n v="0"/>
    <n v="0"/>
    <n v="30.688144994452401"/>
    <n v="1730"/>
    <s v="Military"/>
    <n v="1730"/>
    <s v="US Air Force                                  Brevard County"/>
    <s v="US Air Force"/>
    <m/>
    <m/>
    <m/>
    <n v="0"/>
    <n v="1"/>
    <n v="0"/>
    <n v="0"/>
    <n v="350.17699005067198"/>
    <m/>
    <n v="-1"/>
    <n v="-1"/>
    <n v="-1"/>
    <n v="-1"/>
    <n v="0"/>
    <m/>
    <m/>
    <s v="Banana River B"/>
    <n v="-1"/>
    <m/>
    <m/>
    <n v="648"/>
    <x v="9"/>
    <m/>
    <x v="0"/>
    <m/>
    <n v="79.386976995170102"/>
    <n v="0.28400404709999999"/>
  </r>
  <r>
    <n v="1200000"/>
    <n v="94000"/>
    <n v="94000"/>
    <x v="0"/>
    <x v="1"/>
    <s v="BR3-5, BR-7"/>
    <s v="62-304.520 (10), F.A.C."/>
    <n v="0.59"/>
    <n v="0.64"/>
    <s v="US Air Force"/>
    <n v="0.36999459060944001"/>
    <n v="3598.1047022928101"/>
    <n v="7.1320171684261204"/>
    <n v="0.97504236450773996"/>
    <n v="2.6388077724513201"/>
    <n v="0.36076040048289998"/>
    <n v="1331.2792762947299"/>
    <n v="1730"/>
    <s v="Military"/>
    <n v="1730"/>
    <s v="US Air Force                                  Brevard County"/>
    <s v="US Air Force"/>
    <m/>
    <m/>
    <m/>
    <n v="0"/>
    <n v="1"/>
    <n v="2.6388077724513201"/>
    <n v="0.36076040048289998"/>
    <n v="1390.21928556528"/>
    <m/>
    <n v="-1"/>
    <n v="-1"/>
    <n v="-1"/>
    <n v="-1"/>
    <n v="0"/>
    <m/>
    <m/>
    <s v="Banana River B"/>
    <n v="-1"/>
    <m/>
    <m/>
    <n v="648"/>
    <x v="9"/>
    <m/>
    <x v="0"/>
    <m/>
    <n v="159.984561636488"/>
    <n v="1.1275095583999999"/>
  </r>
  <r>
    <n v="1200000"/>
    <n v="97000"/>
    <n v="97000"/>
    <x v="0"/>
    <x v="1"/>
    <s v="BR3-5, BR-7"/>
    <s v="62-304.520 (10), F.A.C."/>
    <n v="0.59"/>
    <n v="0.64"/>
    <s v="US Air Force"/>
    <n v="2.6768880601730001E-2"/>
    <n v="3821.11705034028"/>
    <n v="7.3294107098784496"/>
    <n v="0.99700653049475996"/>
    <n v="0.19620012017378999"/>
    <n v="2.6688748773959999E-2"/>
    <n v="102.287026085805"/>
    <n v="1740"/>
    <s v="Medical and Health Care"/>
    <n v="1740"/>
    <s v="US Air Force                                  Brevard County"/>
    <s v="US Air Force"/>
    <m/>
    <m/>
    <m/>
    <n v="0"/>
    <n v="1"/>
    <n v="0.19620012017378999"/>
    <n v="2.6688748773959999E-2"/>
    <n v="2360.5464660634302"/>
    <m/>
    <n v="-1"/>
    <n v="-1"/>
    <n v="-1"/>
    <n v="-1"/>
    <n v="0"/>
    <m/>
    <m/>
    <s v="Banana River B"/>
    <n v="-1"/>
    <m/>
    <m/>
    <n v="647"/>
    <x v="9"/>
    <m/>
    <x v="0"/>
    <m/>
    <n v="42.531357255443297"/>
    <n v="1.9144740195000001"/>
  </r>
  <r>
    <n v="1200000"/>
    <n v="97000"/>
    <n v="97000"/>
    <x v="0"/>
    <x v="1"/>
    <s v="BR3-5, BR-7"/>
    <s v="62-304.520 (10), F.A.C."/>
    <n v="0.59"/>
    <n v="0.64"/>
    <s v="US Air Force"/>
    <n v="0.58773277168510996"/>
    <n v="3823.7254900176699"/>
    <n v="7.6209506234512201"/>
    <n v="1.0411998704040899"/>
    <n v="4.4790824327963996"/>
    <n v="0.61194728571078005"/>
    <n v="2247.3287804111101"/>
    <n v="1740"/>
    <s v="Medical and Health Care"/>
    <n v="1740"/>
    <s v="US Air Force                                  Brevard County"/>
    <s v="US Air Force"/>
    <m/>
    <m/>
    <m/>
    <n v="0"/>
    <n v="1"/>
    <n v="4.4790824327963996"/>
    <n v="0.61194728571078005"/>
    <n v="2362.15786503134"/>
    <m/>
    <n v="-1"/>
    <n v="-1"/>
    <n v="-1"/>
    <n v="-1"/>
    <n v="0"/>
    <m/>
    <m/>
    <s v="Banana River B"/>
    <n v="-1"/>
    <m/>
    <m/>
    <n v="647"/>
    <x v="9"/>
    <m/>
    <x v="0"/>
    <m/>
    <n v="192.641985948242"/>
    <n v="1.9157809124"/>
  </r>
  <r>
    <n v="1200000"/>
    <n v="99000"/>
    <n v="99000"/>
    <x v="0"/>
    <x v="1"/>
    <s v="BR3-5, BR-7"/>
    <s v="62-304.520 (10), F.A.C."/>
    <n v="0.59"/>
    <n v="0.64"/>
    <s v="US Air Force"/>
    <n v="0.15379551698437999"/>
    <n v="3902.4666580926"/>
    <n v="7.5460529833992398"/>
    <n v="1.02080199130847"/>
    <n v="1.1605491197734701"/>
    <n v="0.15699476999198"/>
    <n v="600.18187719568903"/>
    <n v="1740"/>
    <s v="Medical and Health Care"/>
    <n v="1740"/>
    <s v="US Air Force                                  Brevard County"/>
    <s v="US Air Force"/>
    <m/>
    <m/>
    <m/>
    <n v="0"/>
    <n v="1"/>
    <n v="1.1605491197734701"/>
    <n v="0.15699476999198"/>
    <n v="916.78699975473603"/>
    <m/>
    <n v="-1"/>
    <n v="-1"/>
    <n v="-1"/>
    <n v="-1"/>
    <n v="0"/>
    <m/>
    <m/>
    <s v="Banana River B"/>
    <n v="-1"/>
    <m/>
    <m/>
    <n v="649"/>
    <x v="9"/>
    <m/>
    <x v="0"/>
    <m/>
    <n v="131.99669230276399"/>
    <n v="0.74354176780000003"/>
  </r>
  <r>
    <n v="1200000"/>
    <n v="100000"/>
    <n v="100000"/>
    <x v="0"/>
    <x v="1"/>
    <s v="BR3-5, BR-7"/>
    <s v="62-304.520 (10), F.A.C."/>
    <n v="0.59"/>
    <n v="0.64"/>
    <s v="US Air Force"/>
    <n v="0.1175812258599"/>
    <n v="3814.0058547112199"/>
    <n v="7.4038137761372704"/>
    <n v="1.00843159418248"/>
    <n v="0.87054949983670005"/>
    <n v="0.11857262303983"/>
    <n v="448.45548383381498"/>
    <n v="1740"/>
    <s v="Medical and Health Care"/>
    <n v="1740"/>
    <s v="US Air Force                                  Brevard County"/>
    <s v="US Air Force"/>
    <m/>
    <m/>
    <m/>
    <n v="0"/>
    <n v="1"/>
    <n v="0.87054949983670005"/>
    <n v="0.11857262303983"/>
    <n v="2356.1534290282698"/>
    <m/>
    <n v="-1"/>
    <n v="-1"/>
    <n v="-1"/>
    <n v="-1"/>
    <n v="0"/>
    <m/>
    <m/>
    <s v="Banana River B"/>
    <n v="-1"/>
    <m/>
    <m/>
    <n v="646"/>
    <x v="9"/>
    <m/>
    <x v="0"/>
    <m/>
    <n v="85.178233337810298"/>
    <n v="1.9109111347000001"/>
  </r>
  <r>
    <n v="1200000"/>
    <n v="100000"/>
    <n v="100000"/>
    <x v="0"/>
    <x v="1"/>
    <s v="BR3-5, BR-7"/>
    <s v="62-304.520 (10), F.A.C."/>
    <n v="0.59"/>
    <n v="0.64"/>
    <s v="US Air Force"/>
    <n v="4.9480266985760003E-2"/>
    <n v="3814.0058547112199"/>
    <n v="7.4038137761372704"/>
    <n v="1.00843159418248"/>
    <n v="0.36634268235614997"/>
    <n v="4.9897464517019999E-2"/>
    <n v="188.71802797637801"/>
    <n v="1740"/>
    <s v="Medical and Health Care"/>
    <n v="1740"/>
    <s v="US Air Force                                  Brevard County"/>
    <s v="US Air Force"/>
    <m/>
    <m/>
    <m/>
    <n v="0"/>
    <n v="1"/>
    <n v="0.36634268235614997"/>
    <n v="4.9897464517019999E-2"/>
    <n v="2356.1534290282698"/>
    <m/>
    <n v="-1"/>
    <n v="-1"/>
    <n v="-1"/>
    <n v="-1"/>
    <n v="0"/>
    <m/>
    <m/>
    <s v="Banana River B"/>
    <n v="-1"/>
    <m/>
    <m/>
    <n v="647"/>
    <x v="9"/>
    <m/>
    <x v="0"/>
    <m/>
    <n v="65.798822131170596"/>
    <n v="1.9109111347000001"/>
  </r>
  <r>
    <n v="1200000"/>
    <n v="100000"/>
    <n v="100000"/>
    <x v="0"/>
    <x v="1"/>
    <s v="BR3-5, BR-7"/>
    <s v="62-304.520 (10), F.A.C."/>
    <n v="0.59"/>
    <n v="0.64"/>
    <s v="US Air Force"/>
    <n v="3.1480734960869998E-2"/>
    <n v="3814.0058547112199"/>
    <n v="7.4038137761372704"/>
    <n v="1.00843159418248"/>
    <n v="0.23307749918625001"/>
    <n v="3.1746167742629998E-2"/>
    <n v="120.067707451389"/>
    <n v="1740"/>
    <s v="Medical and Health Care"/>
    <n v="1740"/>
    <s v="US Air Force                                  Brevard County"/>
    <s v="US Air Force"/>
    <m/>
    <m/>
    <m/>
    <n v="0"/>
    <n v="1"/>
    <n v="0.23307749918625001"/>
    <n v="3.1746167742629998E-2"/>
    <n v="2356.1534290282698"/>
    <m/>
    <n v="-1"/>
    <n v="-1"/>
    <n v="-1"/>
    <n v="-1"/>
    <n v="0"/>
    <m/>
    <m/>
    <s v="Banana River B"/>
    <n v="-1"/>
    <m/>
    <m/>
    <n v="649"/>
    <x v="9"/>
    <m/>
    <x v="0"/>
    <m/>
    <n v="44.192403781411699"/>
    <n v="1.9109111347000001"/>
  </r>
  <r>
    <n v="1200000"/>
    <n v="100000"/>
    <n v="100000"/>
    <x v="0"/>
    <x v="1"/>
    <s v="BR3-5, BR-7"/>
    <s v="62-304.520 (10), F.A.C."/>
    <n v="0.59"/>
    <n v="0.64"/>
    <s v="US Air Force"/>
    <n v="0.54871616977838"/>
    <n v="3769.6613447366199"/>
    <n v="7.5166873999012997"/>
    <n v="1.02487365019919"/>
    <n v="4.1245279194952902"/>
    <n v="0.56236474384408996"/>
    <n v="2068.4741344455101"/>
    <n v="1730"/>
    <s v="Military"/>
    <n v="1730"/>
    <s v="US Air Force                                  Brevard County"/>
    <s v="US Air Force"/>
    <m/>
    <m/>
    <m/>
    <n v="0"/>
    <n v="1"/>
    <n v="4.1245279194952902"/>
    <n v="0.56236474384408996"/>
    <n v="2105.69533522249"/>
    <m/>
    <n v="-1"/>
    <n v="-1"/>
    <n v="-1"/>
    <n v="-1"/>
    <n v="0"/>
    <m/>
    <m/>
    <s v="Banana River B"/>
    <n v="-1"/>
    <m/>
    <m/>
    <n v="648"/>
    <x v="9"/>
    <m/>
    <x v="0"/>
    <m/>
    <n v="185.11119922722699"/>
    <n v="1.7077821047999999"/>
  </r>
  <r>
    <n v="1200000"/>
    <n v="100000"/>
    <n v="100000"/>
    <x v="0"/>
    <x v="1"/>
    <s v="BR3-5, BR-7"/>
    <s v="62-304.520 (10), F.A.C."/>
    <n v="0.59"/>
    <n v="0.64"/>
    <s v="US Air Force"/>
    <n v="1.8401944644150001E-2"/>
    <n v="3817.1757102645702"/>
    <n v="7.3208308626476803"/>
    <n v="0.99604780543551996"/>
    <n v="0.13471752428367001"/>
    <n v="1.8329216578549998E-2"/>
    <n v="70.243456117309407"/>
    <n v="1740"/>
    <s v="Medical and Health Care"/>
    <n v="1740"/>
    <s v="US Air Force                                  Brevard County"/>
    <s v="US Air Force"/>
    <m/>
    <m/>
    <m/>
    <n v="0"/>
    <n v="1"/>
    <n v="0.13471752428367001"/>
    <n v="1.8329216578549998E-2"/>
    <n v="2358.1116497667699"/>
    <m/>
    <n v="-1"/>
    <n v="-1"/>
    <n v="-1"/>
    <n v="-1"/>
    <n v="0"/>
    <m/>
    <m/>
    <s v="Banana River B"/>
    <n v="-1"/>
    <m/>
    <m/>
    <n v="647"/>
    <x v="9"/>
    <m/>
    <x v="0"/>
    <m/>
    <n v="51.716798453885701"/>
    <n v="1.9124993104000001"/>
  </r>
  <r>
    <n v="1200000"/>
    <n v="1800000"/>
    <n v="1800000"/>
    <x v="0"/>
    <x v="1"/>
    <s v="BR3-5, BR-7"/>
    <s v="62-304.520 (10), F.A.C."/>
    <n v="0.59"/>
    <n v="0.64"/>
    <s v="Natural Lands"/>
    <n v="2.2986369348500001E-3"/>
    <n v="3575.7482136062799"/>
    <n v="7.0667780091353096"/>
    <n v="0.96605711176590003"/>
    <n v="1.624395694219E-2"/>
    <n v="2.22061455828E-3"/>
    <n v="8.2193469135264596"/>
    <n v="3100"/>
    <s v="Herbaceous Dry Prairie"/>
    <n v="3100"/>
    <s v="US Air Force                                  Brevard County"/>
    <s v="US Air Force"/>
    <m/>
    <m/>
    <s v="Natural Lands"/>
    <n v="0"/>
    <n v="1"/>
    <n v="1.624395694219E-2"/>
    <n v="2.22061455828E-3"/>
    <n v="922.74315686615103"/>
    <m/>
    <n v="-1"/>
    <n v="-1"/>
    <n v="-1"/>
    <n v="-1"/>
    <n v="0"/>
    <m/>
    <m/>
    <s v="Banana River B"/>
    <n v="-1"/>
    <m/>
    <m/>
    <n v="648"/>
    <x v="9"/>
    <m/>
    <x v="0"/>
    <m/>
    <n v="31.692058644961399"/>
    <n v="0.74837239"/>
  </r>
  <r>
    <n v="1200000"/>
    <n v="1800000"/>
    <n v="1800000"/>
    <x v="0"/>
    <x v="1"/>
    <s v="BR3-5, BR-7"/>
    <s v="62-304.520 (10), F.A.C."/>
    <n v="0.59"/>
    <n v="0.64"/>
    <s v="Natural Lands"/>
    <n v="7.3114473238100001E-3"/>
    <n v="3769.6613447366199"/>
    <n v="7.5166873999012997"/>
    <n v="1.02487365019919"/>
    <n v="5.4957863973930002E-2"/>
    <n v="7.4933097069899996E-3"/>
    <n v="27.561680350648299"/>
    <n v="3100"/>
    <s v="Herbaceous Dry Prairie"/>
    <n v="3100"/>
    <s v="US Air Force                                  Brevard County"/>
    <s v="US Air Force"/>
    <m/>
    <m/>
    <s v="Natural Lands"/>
    <n v="0"/>
    <n v="1"/>
    <n v="5.4957863973930002E-2"/>
    <n v="7.4933097069899996E-3"/>
    <n v="223.06369621363001"/>
    <m/>
    <n v="-1"/>
    <n v="-1"/>
    <n v="-1"/>
    <n v="-1"/>
    <n v="0"/>
    <m/>
    <m/>
    <s v="Banana River B"/>
    <n v="-1"/>
    <m/>
    <m/>
    <n v="648"/>
    <x v="9"/>
    <m/>
    <x v="0"/>
    <m/>
    <n v="80.546415903531496"/>
    <n v="0.1809113513"/>
  </r>
  <r>
    <n v="1200000"/>
    <n v="77000"/>
    <n v="77000"/>
    <x v="0"/>
    <x v="1"/>
    <s v="BR3-5, BR-7"/>
    <s v="62-304.520 (10), F.A.C."/>
    <n v="0.59"/>
    <n v="0.64"/>
    <s v="US Air Force"/>
    <n v="2.30495009975E-3"/>
    <n v="3578.2288388369798"/>
    <n v="6.7566975448098203"/>
    <n v="0.88272902662966002"/>
    <n v="1.557385067991E-2"/>
    <n v="2.03464635798E-3"/>
    <n v="8.2476389190163601"/>
    <n v="1740"/>
    <s v="Medical and Health Care"/>
    <n v="1740"/>
    <s v="US Air Force                                  Brevard County"/>
    <s v="US Air Force"/>
    <m/>
    <m/>
    <m/>
    <n v="0"/>
    <n v="1"/>
    <n v="1.557385067991E-2"/>
    <n v="2.03464635798E-3"/>
    <n v="8.2476389190153192"/>
    <m/>
    <n v="-1"/>
    <n v="-1"/>
    <n v="-1"/>
    <n v="-1"/>
    <n v="0"/>
    <m/>
    <m/>
    <s v="Banana River B"/>
    <n v="-1"/>
    <m/>
    <m/>
    <n v="649"/>
    <x v="9"/>
    <m/>
    <x v="0"/>
    <m/>
    <n v="31.1584042144998"/>
    <n v="6.6890826999999996E-3"/>
  </r>
  <r>
    <n v="1200000"/>
    <n v="80000"/>
    <n v="80000"/>
    <x v="0"/>
    <x v="1"/>
    <s v="BR3-5, BR-7"/>
    <s v="62-304.520 (10), F.A.C."/>
    <n v="0.59"/>
    <n v="0.64"/>
    <s v="US Air Force"/>
    <n v="0.13474127704818001"/>
    <n v="3819.9203531899502"/>
    <n v="7.4178019119174401"/>
    <n v="1.0098358184646801"/>
    <n v="0.99948410250221997"/>
    <n v="0.13606656778893"/>
    <n v="514.70094661116696"/>
    <n v="1740"/>
    <s v="Medical and Health Care"/>
    <n v="1740"/>
    <s v="US Air Force                                  Brevard County"/>
    <s v="US Air Force"/>
    <m/>
    <m/>
    <m/>
    <n v="0"/>
    <n v="1"/>
    <n v="0.99948410250221997"/>
    <n v="0.13606656778893"/>
    <n v="2251.2396952752501"/>
    <m/>
    <n v="-1"/>
    <n v="-1"/>
    <n v="-1"/>
    <n v="-1"/>
    <n v="0"/>
    <m/>
    <m/>
    <s v="Banana River B"/>
    <n v="-1"/>
    <m/>
    <m/>
    <n v="649"/>
    <x v="9"/>
    <m/>
    <x v="0"/>
    <m/>
    <n v="121.351233691481"/>
    <n v="1.8258229482999999"/>
  </r>
  <r>
    <n v="1200000"/>
    <n v="81000"/>
    <n v="81000"/>
    <x v="0"/>
    <x v="1"/>
    <s v="BR3-5, BR-7"/>
    <s v="62-304.520 (10), F.A.C."/>
    <n v="0.59"/>
    <n v="0.64"/>
    <s v="US Air Force"/>
    <n v="0.21768352192979001"/>
    <n v="3825.5785139301802"/>
    <n v="7.5112164114103903"/>
    <n v="1.0226648756429999"/>
    <n v="1.63506804241269"/>
    <n v="0.22261729188386001"/>
    <n v="832.76540433127298"/>
    <n v="1740"/>
    <s v="Medical and Health Care"/>
    <n v="1740"/>
    <s v="US Air Force                                  Brevard County"/>
    <s v="US Air Force"/>
    <m/>
    <m/>
    <m/>
    <n v="0"/>
    <n v="1"/>
    <n v="1.63506804241269"/>
    <n v="0.22261729188386001"/>
    <n v="2218.6791451327699"/>
    <m/>
    <n v="-1"/>
    <n v="-1"/>
    <n v="-1"/>
    <n v="-1"/>
    <n v="0"/>
    <m/>
    <m/>
    <s v="Banana River B"/>
    <n v="-1"/>
    <m/>
    <m/>
    <n v="649"/>
    <x v="9"/>
    <m/>
    <x v="0"/>
    <m/>
    <n v="133.16968267025501"/>
    <n v="1.7994153651"/>
  </r>
  <r>
    <n v="1200000"/>
    <n v="81000"/>
    <n v="81000"/>
    <x v="0"/>
    <x v="1"/>
    <s v="BR3-5, BR-7"/>
    <s v="62-304.520 (10), F.A.C."/>
    <n v="0.59"/>
    <n v="0.64"/>
    <s v="US Air Force"/>
    <n v="0.19398367818088"/>
    <n v="2688.79389780881"/>
    <n v="3.38509246492309"/>
    <n v="0.45177057762345002"/>
    <n v="0.65665268732816995"/>
    <n v="8.7636118341300001E-2"/>
    <n v="521.58213016726404"/>
    <n v="1730"/>
    <s v="Military"/>
    <n v="1730"/>
    <s v="US Air Force                                  Brevard County"/>
    <s v="US Air Force"/>
    <m/>
    <m/>
    <m/>
    <n v="0"/>
    <n v="1"/>
    <n v="0.65665268732816995"/>
    <n v="8.7636118341300001E-2"/>
    <n v="962.64303332495194"/>
    <m/>
    <n v="-1"/>
    <n v="-1"/>
    <n v="-1"/>
    <n v="-1"/>
    <n v="0"/>
    <m/>
    <m/>
    <s v="Banana River B"/>
    <n v="-1"/>
    <m/>
    <m/>
    <n v="649"/>
    <x v="9"/>
    <m/>
    <x v="0"/>
    <m/>
    <n v="131.67829156383999"/>
    <n v="0.78073238710000004"/>
  </r>
  <r>
    <n v="1200000"/>
    <n v="81000"/>
    <n v="81000"/>
    <x v="0"/>
    <x v="1"/>
    <s v="BR3-5, BR-7"/>
    <s v="62-304.520 (10), F.A.C."/>
    <n v="0.59"/>
    <n v="0.64"/>
    <s v="US Air Force"/>
    <n v="8.9899295857620007E-2"/>
    <n v="2041.1277483424301"/>
    <n v="0.65953157282416996"/>
    <n v="8.2820701625980001E-2"/>
    <n v="5.9291423992760002E-2"/>
    <n v="7.4455227586099999E-3"/>
    <n v="183.495947331438"/>
    <n v="1730"/>
    <s v="Military"/>
    <n v="1730"/>
    <s v="US Air Force                                  Brevard County"/>
    <s v="US Air Force"/>
    <m/>
    <m/>
    <m/>
    <n v="0"/>
    <n v="1"/>
    <n v="5.9291423992760002E-2"/>
    <n v="7.4455227586099999E-3"/>
    <n v="184.33043737346401"/>
    <m/>
    <n v="-1"/>
    <n v="-1"/>
    <n v="-1"/>
    <n v="-1"/>
    <n v="0"/>
    <m/>
    <m/>
    <s v="Banana River B"/>
    <n v="-1"/>
    <m/>
    <m/>
    <n v="649"/>
    <x v="9"/>
    <m/>
    <x v="0"/>
    <m/>
    <n v="87.902321518231702"/>
    <n v="0.14949751610000001"/>
  </r>
  <r>
    <n v="1200000"/>
    <n v="81000"/>
    <n v="81000"/>
    <x v="0"/>
    <x v="1"/>
    <s v="BR3-5, BR-7"/>
    <s v="62-304.520 (10), F.A.C."/>
    <n v="0.59"/>
    <n v="0.64"/>
    <s v="US Air Force"/>
    <n v="4.0270121612810003E-2"/>
    <n v="2041.1277483424301"/>
    <n v="0.65953157282416996"/>
    <n v="8.2820701625980001E-2"/>
    <n v="2.6559416645109999E-2"/>
    <n v="3.3351997265299999E-3"/>
    <n v="82.196462653031006"/>
    <n v="1740"/>
    <s v="Medical and Health Care"/>
    <n v="1740"/>
    <s v="US Air Force                                  Brevard County"/>
    <s v="US Air Force"/>
    <m/>
    <m/>
    <m/>
    <n v="0"/>
    <n v="1"/>
    <n v="2.6559416645109999E-2"/>
    <n v="3.3351997265299999E-3"/>
    <n v="490.64697754967398"/>
    <m/>
    <n v="-1"/>
    <n v="-1"/>
    <n v="-1"/>
    <n v="-1"/>
    <n v="0"/>
    <m/>
    <m/>
    <s v="Banana River B"/>
    <n v="-1"/>
    <m/>
    <m/>
    <n v="649"/>
    <x v="9"/>
    <m/>
    <x v="0"/>
    <m/>
    <n v="57.863781310714998"/>
    <n v="0.39792942219999999"/>
  </r>
  <r>
    <n v="1200000"/>
    <n v="87000"/>
    <n v="87000"/>
    <x v="0"/>
    <x v="1"/>
    <s v="BR3-5, BR-7"/>
    <s v="62-304.520 (10), F.A.C."/>
    <n v="0.59"/>
    <n v="0.64"/>
    <s v="US Air Force"/>
    <n v="0.11009551143089"/>
    <n v="3860.3111537380801"/>
    <n v="7.4850532947403998"/>
    <n v="1.0158594381049899"/>
    <n v="0.82407077057195"/>
    <n v="0.11184156438006999"/>
    <n v="425.00293075318598"/>
    <n v="1740"/>
    <s v="Medical and Health Care"/>
    <n v="1740"/>
    <s v="US Air Force                                  Brevard County"/>
    <s v="US Air Force"/>
    <m/>
    <m/>
    <m/>
    <n v="0"/>
    <n v="1"/>
    <n v="0.82407077057195"/>
    <n v="0.11184156438006999"/>
    <n v="1633.3227865169399"/>
    <m/>
    <n v="-1"/>
    <n v="-1"/>
    <n v="-1"/>
    <n v="-1"/>
    <n v="0"/>
    <m/>
    <m/>
    <s v="Banana River B"/>
    <n v="-1"/>
    <m/>
    <m/>
    <n v="649"/>
    <x v="9"/>
    <m/>
    <x v="0"/>
    <m/>
    <n v="123.704445748342"/>
    <n v="1.3246737928000001"/>
  </r>
  <r>
    <n v="1200000"/>
    <n v="96000"/>
    <n v="96000"/>
    <x v="0"/>
    <x v="1"/>
    <s v="BR3-5, BR-7"/>
    <s v="62-304.520 (10), F.A.C."/>
    <n v="0.59"/>
    <n v="0.64"/>
    <s v="US Air Force"/>
    <n v="5.8078703489559999E-2"/>
    <n v="3834.0457557893001"/>
    <n v="7.25118965282992"/>
    <n v="0.98276240453621999"/>
    <n v="0.42113969379327998"/>
    <n v="5.7077566293740001E-2"/>
    <n v="222.67640661589601"/>
    <n v="1740"/>
    <s v="Medical and Health Care"/>
    <n v="1740"/>
    <s v="US Air Force                                  Brevard County"/>
    <s v="US Air Force"/>
    <m/>
    <m/>
    <m/>
    <n v="0"/>
    <n v="1"/>
    <n v="0.42113969379327998"/>
    <n v="5.7077566293740001E-2"/>
    <n v="1684.97540644681"/>
    <m/>
    <n v="-1"/>
    <n v="-1"/>
    <n v="-1"/>
    <n v="-1"/>
    <n v="0"/>
    <m/>
    <m/>
    <s v="Banana River B"/>
    <n v="-1"/>
    <m/>
    <m/>
    <n v="649"/>
    <x v="9"/>
    <m/>
    <x v="0"/>
    <m/>
    <n v="66.265999698474602"/>
    <n v="1.3665656176000001"/>
  </r>
  <r>
    <n v="1200000"/>
    <n v="96000"/>
    <n v="96000"/>
    <x v="0"/>
    <x v="1"/>
    <s v="BR3-5, BR-7"/>
    <s v="62-304.520 (10), F.A.C."/>
    <n v="0.59"/>
    <n v="0.64"/>
    <s v="US Air Force"/>
    <n v="0.10679080348675001"/>
    <n v="3604.0754070256698"/>
    <n v="7.0268741920964599"/>
    <n v="0.95721720517427"/>
    <n v="0.75040554097432999"/>
    <n v="0.1022219944519"/>
    <n v="384.88210854313297"/>
    <n v="1730"/>
    <s v="Military"/>
    <n v="1730"/>
    <s v="US Air Force                                  Brevard County"/>
    <s v="US Air Force"/>
    <m/>
    <m/>
    <m/>
    <n v="0"/>
    <n v="1"/>
    <n v="0.75040554097432999"/>
    <n v="0.1022219944519"/>
    <n v="1400.4132511989701"/>
    <m/>
    <n v="-1"/>
    <n v="-1"/>
    <n v="-1"/>
    <n v="-1"/>
    <n v="0"/>
    <m/>
    <m/>
    <s v="Banana River B"/>
    <n v="-1"/>
    <m/>
    <m/>
    <n v="649"/>
    <x v="9"/>
    <m/>
    <x v="0"/>
    <m/>
    <n v="99.027263229161704"/>
    <n v="1.1357771704999999"/>
  </r>
  <r>
    <n v="1200000"/>
    <n v="100000"/>
    <n v="100000"/>
    <x v="0"/>
    <x v="1"/>
    <s v="BR3-5, BR-7"/>
    <s v="62-304.520 (10), F.A.C."/>
    <n v="0.59"/>
    <n v="0.64"/>
    <s v="US Air Force"/>
    <n v="4.0791008023799997E-3"/>
    <n v="3948.2353693709101"/>
    <n v="7.6027517052243399"/>
    <n v="1.0236870065947401"/>
    <n v="3.1012390581069998E-2"/>
    <n v="4.1757224899799999E-3"/>
    <n v="16.105250063185998"/>
    <n v="1740"/>
    <s v="Medical and Health Care"/>
    <n v="1740"/>
    <s v="US Air Force                                  Brevard County"/>
    <s v="US Air Force"/>
    <m/>
    <m/>
    <m/>
    <n v="0"/>
    <n v="1"/>
    <n v="3.1012390581069998E-2"/>
    <n v="4.1757224899799999E-3"/>
    <n v="43.857491970552601"/>
    <m/>
    <n v="-1"/>
    <n v="-1"/>
    <n v="-1"/>
    <n v="-1"/>
    <n v="0"/>
    <m/>
    <m/>
    <s v="Banana River B"/>
    <n v="-1"/>
    <m/>
    <m/>
    <n v="649"/>
    <x v="9"/>
    <m/>
    <x v="0"/>
    <m/>
    <n v="25.410701390680298"/>
    <n v="3.5569742100000003E-2"/>
  </r>
  <r>
    <n v="1200000"/>
    <n v="1800000"/>
    <n v="1800000"/>
    <x v="0"/>
    <x v="1"/>
    <s v="BR3-5, BR-7"/>
    <s v="62-304.520 (10), F.A.C."/>
    <n v="0.59"/>
    <n v="0.64"/>
    <s v="US Air Force"/>
    <n v="2.8861607736400002E-3"/>
    <n v="3928.6003155868402"/>
    <n v="7.1659810869790403"/>
    <n v="0.96115025114747998"/>
    <n v="2.068217351792E-2"/>
    <n v="2.7740341524400002E-3"/>
    <n v="11.338572126180001"/>
    <n v="1400"/>
    <s v="Commercial and Services"/>
    <n v="1400"/>
    <s v="US Air Force                                  Brevard County"/>
    <s v="US Air Force"/>
    <m/>
    <m/>
    <m/>
    <n v="0"/>
    <n v="1"/>
    <n v="2.068217351792E-2"/>
    <n v="2.7740341524400002E-3"/>
    <n v="2426.9456977720301"/>
    <m/>
    <n v="-1"/>
    <n v="-1"/>
    <n v="-1"/>
    <n v="-1"/>
    <n v="0"/>
    <m/>
    <m/>
    <s v="Banana River B"/>
    <n v="-1"/>
    <m/>
    <m/>
    <n v="649"/>
    <x v="9"/>
    <m/>
    <x v="0"/>
    <m/>
    <n v="19.045148175010699"/>
    <n v="1.9683257889000001"/>
  </r>
  <r>
    <n v="1200000"/>
    <n v="1800000"/>
    <n v="1800000"/>
    <x v="0"/>
    <x v="1"/>
    <s v="BR3-5, BR-7"/>
    <s v="62-304.520 (10), F.A.C."/>
    <n v="0.59"/>
    <n v="0.64"/>
    <s v="US Air Force"/>
    <n v="4.3504461233100002E-3"/>
    <n v="3578.2288388369798"/>
    <n v="6.7566975448098203"/>
    <n v="0.88272902662966002"/>
    <n v="2.93946486402E-2"/>
    <n v="3.8402650718300001E-3"/>
    <n v="15.566891780237899"/>
    <n v="1400"/>
    <s v="Commercial and Services"/>
    <n v="1400"/>
    <s v="US Air Force                                  Brevard County"/>
    <s v="US Air Force"/>
    <m/>
    <m/>
    <m/>
    <n v="0"/>
    <n v="1"/>
    <n v="2.93946486402E-2"/>
    <n v="3.8402650718300001E-3"/>
    <n v="1140.0912776142"/>
    <m/>
    <n v="-1"/>
    <n v="-1"/>
    <n v="-1"/>
    <n v="-1"/>
    <n v="0"/>
    <m/>
    <m/>
    <s v="Banana River B"/>
    <n v="-1"/>
    <m/>
    <m/>
    <n v="649"/>
    <x v="9"/>
    <m/>
    <x v="0"/>
    <m/>
    <n v="35.626537882688403"/>
    <n v="0.92464823809999996"/>
  </r>
  <r>
    <n v="1200000"/>
    <n v="1800000"/>
    <n v="1800000"/>
    <x v="0"/>
    <x v="1"/>
    <s v="BR3-5, BR-7"/>
    <s v="62-304.520 (10), F.A.C."/>
    <n v="0.59"/>
    <n v="0.64"/>
    <s v="Natural Lands"/>
    <n v="7.4239558584599996E-3"/>
    <n v="3578.2288388369798"/>
    <n v="6.7566975448098203"/>
    <n v="0.88272902662966002"/>
    <n v="5.0161424321679998E-2"/>
    <n v="6.5533413286799997E-3"/>
    <n v="26.564612951022902"/>
    <n v="3100"/>
    <s v="Herbaceous Dry Prairie"/>
    <n v="3100"/>
    <s v="US Air Force                                  Brevard County"/>
    <s v="US Air Force"/>
    <m/>
    <m/>
    <s v="Natural Lands"/>
    <n v="0"/>
    <n v="1"/>
    <n v="5.0161424321679998E-2"/>
    <n v="6.5533413286799997E-3"/>
    <n v="1062.1602180448399"/>
    <m/>
    <n v="-1"/>
    <n v="-1"/>
    <n v="-1"/>
    <n v="-1"/>
    <n v="0"/>
    <m/>
    <m/>
    <s v="Banana River B"/>
    <n v="-1"/>
    <m/>
    <m/>
    <n v="649"/>
    <x v="9"/>
    <m/>
    <x v="0"/>
    <m/>
    <n v="36.583980152574703"/>
    <n v="0.86144381029999995"/>
  </r>
  <r>
    <n v="1200000"/>
    <n v="1800000"/>
    <n v="1800000"/>
    <x v="0"/>
    <x v="1"/>
    <s v="BR3-5, BR-7"/>
    <s v="62-304.520 (10), F.A.C."/>
    <n v="0.59"/>
    <n v="0.64"/>
    <s v="US Air Force"/>
    <n v="1.9339843894400001E-2"/>
    <n v="3819.9203531899502"/>
    <n v="7.4178019119174401"/>
    <n v="1.0098358184646801"/>
    <n v="0.14345913101607"/>
    <n v="1.953006708808E-2"/>
    <n v="73.876663319738697"/>
    <n v="1400"/>
    <s v="Commercial and Services"/>
    <n v="1400"/>
    <s v="US Air Force                                  Brevard County"/>
    <s v="US Air Force"/>
    <m/>
    <m/>
    <m/>
    <n v="0"/>
    <n v="1"/>
    <n v="0.14345913101607"/>
    <n v="1.953006708808E-2"/>
    <n v="106.828821119159"/>
    <m/>
    <n v="-1"/>
    <n v="-1"/>
    <n v="-1"/>
    <n v="-1"/>
    <n v="0"/>
    <m/>
    <m/>
    <s v="Banana River B"/>
    <n v="-1"/>
    <m/>
    <m/>
    <n v="649"/>
    <x v="9"/>
    <m/>
    <x v="0"/>
    <m/>
    <n v="63.290367864572403"/>
    <n v="8.6641379700000007E-2"/>
  </r>
  <r>
    <n v="1200000"/>
    <n v="1800000"/>
    <n v="1800000"/>
    <x v="0"/>
    <x v="1"/>
    <s v="BR3-5, BR-7"/>
    <s v="62-304.520 (10), F.A.C."/>
    <n v="0.59"/>
    <n v="0.64"/>
    <s v="Natural Lands"/>
    <n v="3.9735912107999999E-4"/>
    <n v="3819.9203531899502"/>
    <n v="7.4178019119174401"/>
    <n v="1.0098358184646801"/>
    <n v="2.94753124812E-3"/>
    <n v="4.0126747326E-4"/>
    <n v="1.51788019416972"/>
    <n v="3100"/>
    <s v="Herbaceous Dry Prairie"/>
    <n v="3100"/>
    <s v="US Air Force                                  Brevard County"/>
    <s v="US Air Force"/>
    <m/>
    <m/>
    <s v="Natural Lands"/>
    <n v="0"/>
    <n v="1"/>
    <n v="2.94753124812E-3"/>
    <n v="4.0126747326E-4"/>
    <n v="1.51788019416864"/>
    <m/>
    <n v="-1"/>
    <n v="-1"/>
    <n v="-1"/>
    <n v="-1"/>
    <n v="0"/>
    <m/>
    <m/>
    <s v="Banana River B"/>
    <n v="-1"/>
    <m/>
    <m/>
    <n v="649"/>
    <x v="9"/>
    <m/>
    <x v="0"/>
    <m/>
    <n v="11.4324117146798"/>
    <n v="1.2310464000000001E-3"/>
  </r>
  <r>
    <n v="1200000"/>
    <n v="1800000"/>
    <n v="1800000"/>
    <x v="0"/>
    <x v="1"/>
    <s v="BR3-5, BR-7"/>
    <s v="62-304.520 (10), F.A.C."/>
    <n v="0.59"/>
    <n v="0.64"/>
    <s v="US Air Force"/>
    <n v="3.7804296764639998E-2"/>
    <n v="3825.5785139301802"/>
    <n v="7.5112164114103903"/>
    <n v="1.0226648756429999"/>
    <n v="0.2839562542804"/>
    <n v="3.8661126449580002E-2"/>
    <n v="144.62330543704999"/>
    <n v="1400"/>
    <s v="Commercial and Services"/>
    <n v="1400"/>
    <s v="US Air Force                                  Brevard County"/>
    <s v="US Air Force"/>
    <m/>
    <m/>
    <m/>
    <n v="0"/>
    <n v="1"/>
    <n v="0.2839562542804"/>
    <n v="3.8661126449580002E-2"/>
    <n v="144.62330543705099"/>
    <m/>
    <n v="-1"/>
    <n v="-1"/>
    <n v="-1"/>
    <n v="-1"/>
    <n v="0"/>
    <m/>
    <m/>
    <s v="Banana River B"/>
    <n v="-1"/>
    <m/>
    <m/>
    <n v="649"/>
    <x v="9"/>
    <m/>
    <x v="0"/>
    <m/>
    <n v="75.630176870519193"/>
    <n v="0.1172938406"/>
  </r>
  <r>
    <n v="1200000"/>
    <n v="1800000"/>
    <n v="1800000"/>
    <x v="0"/>
    <x v="1"/>
    <s v="BR3-5, BR-7"/>
    <s v="62-304.520 (10), F.A.C."/>
    <n v="0.59"/>
    <n v="0.64"/>
    <s v="Natural Lands"/>
    <n v="0.11193776675596"/>
    <n v="2688.79389780881"/>
    <n v="3.38509246492309"/>
    <n v="0.45177057762345002"/>
    <n v="0.37891969078592003"/>
    <n v="5.0570189545220003E-2"/>
    <n v="300.97758418777602"/>
    <n v="3100"/>
    <s v="Herbaceous Dry Prairie"/>
    <n v="3100"/>
    <s v="US Air Force                                  Brevard County"/>
    <s v="US Air Force"/>
    <m/>
    <m/>
    <s v="Natural Lands"/>
    <n v="0"/>
    <n v="1"/>
    <n v="0.37891969078592003"/>
    <n v="5.0570189545220003E-2"/>
    <n v="300.97758418777602"/>
    <m/>
    <n v="-1"/>
    <n v="-1"/>
    <n v="-1"/>
    <n v="-1"/>
    <n v="0"/>
    <m/>
    <m/>
    <s v="Banana River B"/>
    <n v="-1"/>
    <m/>
    <m/>
    <n v="649"/>
    <x v="9"/>
    <m/>
    <x v="0"/>
    <m/>
    <n v="120.020646507443"/>
    <n v="0.24410185249999999"/>
  </r>
  <r>
    <n v="1200000"/>
    <n v="1800000"/>
    <n v="1800000"/>
    <x v="0"/>
    <x v="1"/>
    <s v="BR3-5, BR-7"/>
    <s v="62-304.520 (10), F.A.C."/>
    <n v="0.59"/>
    <n v="0.64"/>
    <s v="Natural Lands"/>
    <n v="3.0626562762100002E-3"/>
    <n v="2041.1277483424301"/>
    <n v="0.65953157282416996"/>
    <n v="8.2820701625980001E-2"/>
    <n v="2.0199185108699998E-3"/>
    <n v="2.5365134162999998E-4"/>
    <n v="6.2512727090216398"/>
    <n v="5300"/>
    <s v="Reservoirs"/>
    <n v="5300"/>
    <s v="US Air Force                                  Brevard County"/>
    <s v="US Air Force"/>
    <m/>
    <m/>
    <s v="Natural Lands"/>
    <n v="0"/>
    <n v="1"/>
    <n v="2.0199185108699998E-3"/>
    <n v="2.5365134162999998E-4"/>
    <n v="522.91861228141602"/>
    <m/>
    <n v="-1"/>
    <n v="-1"/>
    <n v="-1"/>
    <n v="-1"/>
    <n v="0"/>
    <m/>
    <m/>
    <s v="Banana River B"/>
    <n v="-1"/>
    <m/>
    <m/>
    <n v="649"/>
    <x v="9"/>
    <m/>
    <x v="0"/>
    <m/>
    <n v="47.155366320960802"/>
    <n v="0.42410268639999998"/>
  </r>
  <r>
    <n v="1200000"/>
    <n v="1800000"/>
    <n v="1800000"/>
    <x v="0"/>
    <x v="1"/>
    <s v="BR3-5, BR-7"/>
    <s v="62-304.520 (10), F.A.C."/>
    <n v="0.59"/>
    <n v="0.64"/>
    <s v="Natural Lands"/>
    <n v="3.0883872360489999E-2"/>
    <n v="2041.1277483424301"/>
    <n v="0.65953157282416996"/>
    <n v="8.2820701625980001E-2"/>
    <n v="2.0368888912809999E-2"/>
    <n v="2.5578239778200002E-3"/>
    <n v="63.037928851268298"/>
    <n v="3100"/>
    <s v="Herbaceous Dry Prairie"/>
    <n v="3100"/>
    <s v="US Air Force                                  Brevard County"/>
    <s v="US Air Force"/>
    <m/>
    <m/>
    <s v="Natural Lands"/>
    <n v="0"/>
    <n v="1"/>
    <n v="2.0368888912809999E-2"/>
    <n v="2.5578239778200002E-3"/>
    <n v="63.037928851269101"/>
    <m/>
    <n v="-1"/>
    <n v="-1"/>
    <n v="-1"/>
    <n v="-1"/>
    <n v="0"/>
    <m/>
    <m/>
    <s v="Banana River B"/>
    <n v="-1"/>
    <m/>
    <m/>
    <n v="649"/>
    <x v="9"/>
    <m/>
    <x v="0"/>
    <m/>
    <n v="105.129488937777"/>
    <n v="5.1125651899999999E-2"/>
  </r>
  <r>
    <n v="1200000"/>
    <n v="1800000"/>
    <n v="1800000"/>
    <x v="0"/>
    <x v="1"/>
    <s v="BR3-5, BR-7"/>
    <s v="62-304.520 (10), F.A.C."/>
    <n v="0.59"/>
    <n v="0.64"/>
    <s v="Natural Lands"/>
    <n v="2.1142946780219999E-2"/>
    <n v="3640.5043970994002"/>
    <n v="7.1184899637995498"/>
    <n v="1.00175145688956"/>
    <n v="0.15050585446017001"/>
    <n v="2.1179977740019999E-2"/>
    <n v="76.970990721044203"/>
    <n v="3100"/>
    <s v="Herbaceous Dry Prairie"/>
    <n v="3100"/>
    <s v="US Air Force                                  Brevard County"/>
    <s v="US Air Force"/>
    <m/>
    <m/>
    <s v="Natural Lands"/>
    <n v="0"/>
    <n v="1"/>
    <n v="0.15050585446017001"/>
    <n v="2.1179977740019999E-2"/>
    <n v="686.60823930303798"/>
    <m/>
    <n v="-1"/>
    <n v="-1"/>
    <n v="-1"/>
    <n v="-1"/>
    <n v="0"/>
    <m/>
    <m/>
    <s v="Banana River B"/>
    <n v="-1"/>
    <m/>
    <m/>
    <n v="649"/>
    <x v="9"/>
    <m/>
    <x v="0"/>
    <m/>
    <n v="55.722118045029497"/>
    <n v="0.55685988590000002"/>
  </r>
  <r>
    <n v="1200000"/>
    <n v="1800000"/>
    <n v="1800000"/>
    <x v="0"/>
    <x v="1"/>
    <s v="BR3-5, BR-7"/>
    <s v="62-304.520 (10), F.A.C."/>
    <n v="0.59"/>
    <n v="0.64"/>
    <s v="US Air Force"/>
    <n v="2.630894347512E-2"/>
    <n v="3874.1771874221399"/>
    <n v="7.2183471121029399"/>
    <n v="0.97800538279698002"/>
    <n v="0.18990708615613999"/>
    <n v="2.5730288334370001E-2"/>
    <n v="101.925508636508"/>
    <n v="1400"/>
    <s v="Commercial and Services"/>
    <n v="1400"/>
    <s v="US Air Force                                  Brevard County"/>
    <s v="US Air Force"/>
    <m/>
    <m/>
    <m/>
    <n v="0"/>
    <n v="1"/>
    <n v="0.18990708615613999"/>
    <n v="2.5730288334370001E-2"/>
    <n v="597.62323858138905"/>
    <m/>
    <n v="-1"/>
    <n v="-1"/>
    <n v="-1"/>
    <n v="-1"/>
    <n v="0"/>
    <m/>
    <m/>
    <s v="Banana River B"/>
    <n v="-1"/>
    <m/>
    <m/>
    <n v="649"/>
    <x v="9"/>
    <m/>
    <x v="0"/>
    <m/>
    <n v="45.423303038069598"/>
    <n v="0.48469037999999998"/>
  </r>
  <r>
    <n v="1200000"/>
    <n v="1800000"/>
    <n v="1800000"/>
    <x v="0"/>
    <x v="1"/>
    <s v="BR3-5, BR-7"/>
    <s v="62-304.520 (10), F.A.C."/>
    <n v="0.59"/>
    <n v="0.64"/>
    <s v="US Air Force"/>
    <n v="0.1212647387271"/>
    <n v="3869.1741348604"/>
    <n v="7.6904469216006497"/>
    <n v="1.04475049274716"/>
    <n v="0.93258003664255995"/>
    <n v="0.12669139553799"/>
    <n v="469.19439055351501"/>
    <n v="1400"/>
    <s v="Commercial and Services"/>
    <n v="1400"/>
    <s v="US Air Force                                  Brevard County"/>
    <s v="US Air Force"/>
    <m/>
    <m/>
    <m/>
    <n v="0"/>
    <n v="1"/>
    <n v="0.93258003664255995"/>
    <n v="0.12669139553799"/>
    <n v="798.94750894028095"/>
    <m/>
    <n v="-1"/>
    <n v="-1"/>
    <n v="-1"/>
    <n v="-1"/>
    <n v="0"/>
    <m/>
    <m/>
    <s v="Banana River B"/>
    <n v="-1"/>
    <m/>
    <m/>
    <n v="649"/>
    <x v="9"/>
    <m/>
    <x v="0"/>
    <m/>
    <n v="122.432532806235"/>
    <n v="0.6479704047"/>
  </r>
  <r>
    <n v="1200000"/>
    <n v="1800000"/>
    <n v="1800000"/>
    <x v="0"/>
    <x v="1"/>
    <s v="BR3-5, BR-7"/>
    <s v="62-304.520 (10), F.A.C."/>
    <n v="0.59"/>
    <n v="0.64"/>
    <s v="US Air Force"/>
    <n v="5.8121916589290001E-2"/>
    <n v="3860.3111537380801"/>
    <n v="7.4850532947403998"/>
    <n v="1.0158594381049899"/>
    <n v="0.43504564326328998"/>
    <n v="5.9043697527979999E-2"/>
    <n v="224.36868288626999"/>
    <n v="1400"/>
    <s v="Commercial and Services"/>
    <n v="1400"/>
    <s v="US Air Force                                  Brevard County"/>
    <s v="US Air Force"/>
    <m/>
    <m/>
    <m/>
    <n v="0"/>
    <n v="1"/>
    <n v="0.43504564326328998"/>
    <n v="5.9043697527979999E-2"/>
    <n v="751.43635845219399"/>
    <m/>
    <n v="-1"/>
    <n v="-1"/>
    <n v="-1"/>
    <n v="-1"/>
    <n v="0"/>
    <m/>
    <m/>
    <s v="Banana River B"/>
    <n v="-1"/>
    <m/>
    <m/>
    <n v="649"/>
    <x v="9"/>
    <m/>
    <x v="0"/>
    <m/>
    <n v="116.458194249743"/>
    <n v="0.60943743589999999"/>
  </r>
  <r>
    <n v="1200000"/>
    <n v="1800000"/>
    <n v="1800000"/>
    <x v="0"/>
    <x v="1"/>
    <s v="BR3-5, BR-7"/>
    <s v="62-304.520 (10), F.A.C."/>
    <n v="0.59"/>
    <n v="0.64"/>
    <s v="US Air Force"/>
    <n v="9.0620555197700001E-2"/>
    <n v="3902.7252681053601"/>
    <n v="7.6093336047382403"/>
    <n v="1.0301179512385801"/>
    <n v="0.68956203594592003"/>
    <n v="9.3349860660359996E-2"/>
    <n v="353.66713057981599"/>
    <n v="1400"/>
    <s v="Commercial and Services"/>
    <n v="1400"/>
    <s v="US Air Force                                  Brevard County"/>
    <s v="US Air Force"/>
    <m/>
    <m/>
    <m/>
    <n v="0"/>
    <n v="1"/>
    <n v="0.68956203594592003"/>
    <n v="9.3349860660359996E-2"/>
    <n v="1457.2986686961999"/>
    <m/>
    <n v="-1"/>
    <n v="-1"/>
    <n v="-1"/>
    <n v="-1"/>
    <n v="0"/>
    <m/>
    <m/>
    <s v="Banana River B"/>
    <n v="-1"/>
    <m/>
    <m/>
    <n v="649"/>
    <x v="9"/>
    <m/>
    <x v="0"/>
    <m/>
    <n v="116.14369914530999"/>
    <n v="1.1819129510999999"/>
  </r>
  <r>
    <n v="1200000"/>
    <n v="1800000"/>
    <n v="1800000"/>
    <x v="0"/>
    <x v="1"/>
    <s v="BR3-5, BR-7"/>
    <s v="62-304.520 (10), F.A.C."/>
    <n v="0.59"/>
    <n v="0.64"/>
    <s v="Natural Lands"/>
    <n v="0.17494474541155999"/>
    <n v="3196.15995490671"/>
    <n v="6.3585931342564699"/>
    <n v="0.81022272534714002"/>
    <n v="1.11240245704824"/>
    <n v="0.14174420841252"/>
    <n v="559.15138960580305"/>
    <n v="3100"/>
    <s v="Herbaceous Dry Prairie"/>
    <n v="3100"/>
    <s v="US Air Force                                  Brevard County"/>
    <s v="US Air Force"/>
    <m/>
    <m/>
    <s v="Natural Lands"/>
    <n v="0"/>
    <n v="1"/>
    <n v="1.11240245704824"/>
    <n v="0.14174420841252"/>
    <n v="1974.47081207114"/>
    <m/>
    <n v="-1"/>
    <n v="-1"/>
    <n v="-1"/>
    <n v="-1"/>
    <n v="0"/>
    <m/>
    <m/>
    <s v="Banana River B"/>
    <n v="-1"/>
    <m/>
    <m/>
    <n v="649"/>
    <x v="9"/>
    <m/>
    <x v="0"/>
    <m/>
    <n v="131.40118866678301"/>
    <n v="1.6013550786999999"/>
  </r>
  <r>
    <n v="1200000"/>
    <n v="1800000"/>
    <n v="1800000"/>
    <x v="0"/>
    <x v="1"/>
    <s v="BR3-5, BR-7"/>
    <s v="62-304.520 (10), F.A.C."/>
    <n v="0.59"/>
    <n v="0.64"/>
    <s v="US Air Force"/>
    <n v="1.17893183141E-2"/>
    <n v="3788.5026532383499"/>
    <n v="7.39278939012123"/>
    <n v="1.0178548724320799"/>
    <n v="8.7155947349239996E-2"/>
    <n v="1.199981508866E-2"/>
    <n v="44.663863712843103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8.7155947349239996E-2"/>
    <n v="1.199981508866E-2"/>
    <n v="573.26518376822298"/>
    <m/>
    <n v="-1"/>
    <n v="-1"/>
    <n v="-1"/>
    <n v="-1"/>
    <n v="0"/>
    <m/>
    <m/>
    <s v="Banana River B"/>
    <n v="-1"/>
    <m/>
    <m/>
    <n v="648"/>
    <x v="9"/>
    <m/>
    <x v="0"/>
    <m/>
    <n v="33.914955535598203"/>
    <n v="0.46493526660000001"/>
  </r>
  <r>
    <n v="1200000"/>
    <n v="1800000"/>
    <n v="1800000"/>
    <x v="0"/>
    <x v="1"/>
    <s v="BR3-5, BR-7"/>
    <s v="62-304.520 (10), F.A.C."/>
    <n v="0.59"/>
    <n v="0.64"/>
    <s v="Natural Lands"/>
    <n v="6.8917789117100003E-3"/>
    <n v="3788.5026532383499"/>
    <n v="7.39278939012123"/>
    <n v="1.0178548724320799"/>
    <n v="5.094947001761E-2"/>
    <n v="7.0148307450100004E-3"/>
    <n v="26.1095226925795"/>
    <n v="3100"/>
    <s v="Herbaceous Dry Prairie"/>
    <n v="3100"/>
    <s v="US Air Force                                  Brevard County"/>
    <s v="US Air Force"/>
    <m/>
    <m/>
    <s v="Natural Lands"/>
    <n v="0"/>
    <n v="1"/>
    <n v="5.094947001761E-2"/>
    <n v="7.0148307450100004E-3"/>
    <n v="115.53705878944599"/>
    <m/>
    <n v="-1"/>
    <n v="-1"/>
    <n v="-1"/>
    <n v="-1"/>
    <n v="0"/>
    <m/>
    <m/>
    <s v="Banana River B"/>
    <n v="-1"/>
    <m/>
    <m/>
    <n v="648"/>
    <x v="9"/>
    <m/>
    <x v="0"/>
    <m/>
    <n v="24.807027166880999"/>
    <n v="9.3704021700000001E-2"/>
  </r>
  <r>
    <n v="1200000"/>
    <n v="1800000"/>
    <n v="1800000"/>
    <x v="0"/>
    <x v="1"/>
    <s v="BR3-5, BR-7"/>
    <s v="62-304.520 (10), F.A.C."/>
    <n v="0.59"/>
    <n v="0.64"/>
    <s v="Natural Lands"/>
    <n v="0.15864703246254999"/>
    <n v="3604.0754070256698"/>
    <n v="7.0268741920964599"/>
    <n v="0.95721720517427"/>
    <n v="1.1147927380638301"/>
    <n v="0.15185966902299999"/>
    <n v="571.77586809590605"/>
    <n v="3100"/>
    <s v="Herbaceous Dry Prairie"/>
    <n v="3100"/>
    <s v="US Air Force                                  Brevard County"/>
    <s v="US Air Force"/>
    <m/>
    <m/>
    <s v="Natural Lands"/>
    <n v="0"/>
    <n v="1"/>
    <n v="1.1147927380638301"/>
    <n v="0.15185966902299999"/>
    <n v="772.90793740090498"/>
    <m/>
    <n v="-1"/>
    <n v="-1"/>
    <n v="-1"/>
    <n v="-1"/>
    <n v="0"/>
    <m/>
    <m/>
    <s v="Banana River B"/>
    <n v="-1"/>
    <m/>
    <m/>
    <n v="649"/>
    <x v="9"/>
    <m/>
    <x v="0"/>
    <m/>
    <n v="106.472465371067"/>
    <n v="0.62685153069999999"/>
  </r>
  <r>
    <n v="1200000"/>
    <n v="1800000"/>
    <n v="1800000"/>
    <x v="0"/>
    <x v="1"/>
    <s v="BR3-5, BR-7"/>
    <s v="62-304.520 (10), F.A.C."/>
    <n v="0.59"/>
    <n v="0.64"/>
    <s v="US Air Force"/>
    <n v="8.4878815082389994E-2"/>
    <n v="3902.4666580926"/>
    <n v="7.5460529833992398"/>
    <n v="1.02080199130847"/>
    <n v="0.64050003577986003"/>
    <n v="8.6644463456000007E-2"/>
    <n v="331.23674583743798"/>
    <n v="1400"/>
    <s v="Commercial and Services"/>
    <n v="1400"/>
    <s v="US Air Force                                  Brevard County"/>
    <s v="US Air Force"/>
    <m/>
    <m/>
    <m/>
    <n v="0"/>
    <n v="1"/>
    <n v="0.64050003577986003"/>
    <n v="8.6644463456000007E-2"/>
    <n v="1494.0142812214699"/>
    <m/>
    <n v="-1"/>
    <n v="-1"/>
    <n v="-1"/>
    <n v="-1"/>
    <n v="0"/>
    <m/>
    <m/>
    <s v="Banana River B"/>
    <n v="-1"/>
    <m/>
    <m/>
    <n v="649"/>
    <x v="9"/>
    <m/>
    <x v="0"/>
    <m/>
    <n v="115.913457847232"/>
    <n v="1.2116904146"/>
  </r>
  <r>
    <n v="1200000"/>
    <n v="1800000"/>
    <n v="1800000"/>
    <x v="0"/>
    <x v="1"/>
    <s v="BR3-5, BR-7"/>
    <s v="62-304.520 (10), F.A.C."/>
    <n v="0.59"/>
    <n v="0.64"/>
    <s v="US Air Force"/>
    <n v="0.15345536091588999"/>
    <n v="3948.2353693709101"/>
    <n v="7.6027517052243399"/>
    <n v="1.0236870065947401"/>
    <n v="1.16668300687916"/>
    <n v="0.15709025906190999"/>
    <n v="605.87788358772696"/>
    <n v="1400"/>
    <s v="Commercial and Services"/>
    <n v="1400"/>
    <s v="US Air Force                                  Brevard County"/>
    <s v="US Air Force"/>
    <m/>
    <m/>
    <m/>
    <n v="0"/>
    <n v="1"/>
    <n v="1.16668300687916"/>
    <n v="0.15709025906190999"/>
    <n v="2395.2176439918599"/>
    <m/>
    <n v="-1"/>
    <n v="-1"/>
    <n v="-1"/>
    <n v="-1"/>
    <n v="0"/>
    <m/>
    <m/>
    <s v="Banana River B"/>
    <n v="-1"/>
    <m/>
    <m/>
    <n v="649"/>
    <x v="9"/>
    <m/>
    <x v="0"/>
    <m/>
    <n v="126.089095173735"/>
    <n v="1.9425933851999999"/>
  </r>
  <r>
    <n v="1200000"/>
    <n v="1800000"/>
    <n v="1800000"/>
    <x v="0"/>
    <x v="1"/>
    <s v="BR3-5, BR-7"/>
    <s v="62-304.520 (10), F.A.C."/>
    <n v="0.59"/>
    <n v="0.64"/>
    <s v="Natural Lands"/>
    <n v="0.16698932558033999"/>
    <n v="3198.80795186452"/>
    <n v="6.3532005806120901"/>
    <n v="0.82320546959900998"/>
    <n v="1.0609166802330301"/>
    <n v="0.13746652618238001"/>
    <n v="534.16678254288502"/>
    <n v="3100"/>
    <s v="Herbaceous Dry Prairie"/>
    <n v="3100"/>
    <s v="US Air Force                                  Brevard County"/>
    <s v="US Air Force"/>
    <m/>
    <m/>
    <s v="Natural Lands"/>
    <n v="0"/>
    <n v="1"/>
    <n v="1.0609166802330301"/>
    <n v="0.13746652618238001"/>
    <n v="1976.10664796421"/>
    <m/>
    <n v="-1"/>
    <n v="-1"/>
    <n v="-1"/>
    <n v="-1"/>
    <n v="0"/>
    <m/>
    <m/>
    <s v="Banana River B"/>
    <n v="-1"/>
    <m/>
    <m/>
    <n v="649"/>
    <x v="9"/>
    <m/>
    <x v="0"/>
    <m/>
    <n v="126.15759053292"/>
    <n v="1.6026817906999999"/>
  </r>
  <r>
    <n v="1200000"/>
    <n v="2400000"/>
    <n v="2400000"/>
    <x v="0"/>
    <x v="1"/>
    <s v="BR3-5, BR-7"/>
    <s v="62-304.520 (10), F.A.C."/>
    <n v="0.59"/>
    <n v="0.64"/>
    <s v="US Air Force"/>
    <n v="1.0068021892899999E-3"/>
    <n v="3586.1804761983099"/>
    <n v="6.8795341524984801"/>
    <n v="0.92447167483575998"/>
    <n v="6.9263300460500003E-3"/>
    <n v="9.3076010616000005E-4"/>
    <n v="3.6105743546362699"/>
    <n v="1400"/>
    <s v="Commercial and Services"/>
    <n v="1400"/>
    <s v="US Air Force                                  Brevard County"/>
    <s v="US Air Force"/>
    <m/>
    <m/>
    <m/>
    <n v="0"/>
    <n v="1"/>
    <n v="6.9263300460500003E-3"/>
    <n v="9.3076010616000005E-4"/>
    <n v="131.61193975913301"/>
    <m/>
    <n v="-1"/>
    <n v="-1"/>
    <n v="-1"/>
    <n v="-1"/>
    <n v="0"/>
    <m/>
    <m/>
    <s v="Banana River B"/>
    <n v="-1"/>
    <m/>
    <m/>
    <n v="651"/>
    <x v="9"/>
    <m/>
    <x v="0"/>
    <m/>
    <n v="10.9742989344658"/>
    <n v="0.1067412326"/>
  </r>
  <r>
    <n v="1200000"/>
    <n v="2400000"/>
    <n v="2400000"/>
    <x v="0"/>
    <x v="1"/>
    <s v="BR3-5, BR-7"/>
    <s v="62-304.520 (10), F.A.C."/>
    <n v="0.59"/>
    <n v="0.64"/>
    <s v="Natural Lands"/>
    <n v="2.079376324868E-2"/>
    <n v="3586.1804761983099"/>
    <n v="6.8795341524984801"/>
    <n v="0.92447167483575998"/>
    <n v="0.14305140442830999"/>
    <n v="1.922324513665E-2"/>
    <n v="74.570187789131296"/>
    <n v="3100"/>
    <s v="Herbaceous Dry Prairie"/>
    <n v="3100"/>
    <s v="US Air Force                                  Brevard County"/>
    <s v="US Air Force"/>
    <m/>
    <m/>
    <s v="Natural Lands"/>
    <n v="0"/>
    <n v="1"/>
    <n v="0.14305140442830999"/>
    <n v="1.922324513665E-2"/>
    <n v="905.25032545214196"/>
    <m/>
    <n v="-1"/>
    <n v="-1"/>
    <n v="-1"/>
    <n v="-1"/>
    <n v="0"/>
    <m/>
    <m/>
    <s v="Banana River B"/>
    <n v="-1"/>
    <m/>
    <m/>
    <n v="651"/>
    <x v="9"/>
    <m/>
    <x v="0"/>
    <m/>
    <n v="66.037433143473095"/>
    <n v="0.7341851788"/>
  </r>
  <r>
    <n v="1200000"/>
    <n v="2400000"/>
    <n v="2400000"/>
    <x v="0"/>
    <x v="1"/>
    <s v="BR3-5, BR-7"/>
    <s v="62-304.520 (10), F.A.C."/>
    <n v="0.59"/>
    <n v="0.64"/>
    <s v="US Air Force"/>
    <n v="2.1077241114579998E-2"/>
    <n v="692.730414807545"/>
    <n v="0"/>
    <n v="0"/>
    <n v="0"/>
    <n v="0"/>
    <n v="14.6008459803072"/>
    <n v="1820"/>
    <s v="Golf Course"/>
    <n v="1820"/>
    <s v="US Air Force                                  Brevard County"/>
    <s v="US Air Force"/>
    <m/>
    <m/>
    <m/>
    <n v="0"/>
    <n v="1"/>
    <n v="0"/>
    <n v="0"/>
    <n v="15.6649088253178"/>
    <m/>
    <n v="-1"/>
    <n v="-1"/>
    <n v="-1"/>
    <n v="-1"/>
    <n v="0"/>
    <m/>
    <m/>
    <s v="Banana River B"/>
    <n v="-1"/>
    <m/>
    <m/>
    <n v="650"/>
    <x v="9"/>
    <m/>
    <x v="0"/>
    <m/>
    <n v="38.964979446021303"/>
    <n v="1.27047111E-2"/>
  </r>
  <r>
    <n v="1200000"/>
    <n v="2400000"/>
    <n v="2400000"/>
    <x v="0"/>
    <x v="1"/>
    <s v="BR3-5, BR-7"/>
    <s v="62-304.520 (10), F.A.C."/>
    <n v="0.59"/>
    <n v="0.64"/>
    <s v="Natural Lands"/>
    <n v="6.8111417248000003E-4"/>
    <n v="692.730414807545"/>
    <n v="0"/>
    <n v="0"/>
    <n v="0"/>
    <n v="0"/>
    <n v="0.47182850323960002"/>
    <n v="5300"/>
    <s v="Reservoirs"/>
    <n v="5300"/>
    <s v="US Air Force                                  Brevard County"/>
    <s v="US Air Force"/>
    <m/>
    <m/>
    <s v="Natural Lands"/>
    <n v="0"/>
    <n v="1"/>
    <n v="0"/>
    <n v="0"/>
    <n v="412.27862473482401"/>
    <m/>
    <n v="-1"/>
    <n v="-1"/>
    <n v="-1"/>
    <n v="-1"/>
    <n v="0"/>
    <m/>
    <m/>
    <s v="Banana River B"/>
    <n v="-1"/>
    <m/>
    <m/>
    <n v="650"/>
    <x v="9"/>
    <m/>
    <x v="0"/>
    <m/>
    <n v="16.3631498320443"/>
    <n v="0.33437033640000002"/>
  </r>
  <r>
    <n v="1200000"/>
    <n v="2400000"/>
    <n v="2400000"/>
    <x v="0"/>
    <x v="1"/>
    <s v="BR3-5, BR-7"/>
    <s v="62-304.520 (10), F.A.C."/>
    <n v="0.59"/>
    <n v="0.64"/>
    <s v="US Air Force"/>
    <n v="5.9732695393899998E-2"/>
    <n v="3947.3926967457601"/>
    <n v="8.7495754514519906"/>
    <n v="1.18615259528559"/>
    <n v="0.52263572526755997"/>
    <n v="7.0852091664880004E-2"/>
    <n v="235.78840555483501"/>
    <n v="1400"/>
    <s v="Commercial and Services"/>
    <n v="1400"/>
    <s v="US Air Force                                  Brevard County"/>
    <s v="US Air Force"/>
    <m/>
    <m/>
    <m/>
    <n v="0"/>
    <n v="1"/>
    <n v="0.52263572526755997"/>
    <n v="7.0852091664880004E-2"/>
    <n v="2297.2801170071298"/>
    <m/>
    <n v="-1"/>
    <n v="-1"/>
    <n v="-1"/>
    <n v="-1"/>
    <n v="0"/>
    <m/>
    <m/>
    <s v="Banana River B"/>
    <n v="-1"/>
    <m/>
    <m/>
    <n v="651"/>
    <x v="9"/>
    <m/>
    <x v="0"/>
    <m/>
    <n v="84.050711516339604"/>
    <n v="1.8631631119000001"/>
  </r>
  <r>
    <n v="1200000"/>
    <n v="2500000"/>
    <n v="2500000"/>
    <x v="0"/>
    <x v="1"/>
    <s v="BR3-5, BR-7"/>
    <s v="62-304.520 (10), F.A.C."/>
    <n v="0.59"/>
    <n v="0.64"/>
    <s v="US Air Force"/>
    <n v="3.3111279504900002E-3"/>
    <n v="3598.67390714454"/>
    <n v="7.6450523143912701"/>
    <n v="1.0260563982311299"/>
    <n v="2.5313746401159999E-2"/>
    <n v="3.3974040189599999E-3"/>
    <n v="11.915669758656099"/>
    <n v="1200"/>
    <s v="Residential, Medium Density-Two-five dwellingunits per acre"/>
    <n v="1200"/>
    <s v="US Air Force                                  Brevard County"/>
    <s v="US Air Force"/>
    <m/>
    <m/>
    <m/>
    <n v="0"/>
    <n v="1"/>
    <n v="2.5313746401159999E-2"/>
    <n v="3.3974040189599999E-3"/>
    <n v="295.94237678180298"/>
    <m/>
    <n v="-1"/>
    <n v="-1"/>
    <n v="-1"/>
    <n v="-1"/>
    <n v="0"/>
    <m/>
    <m/>
    <s v="Banana River B"/>
    <n v="-1"/>
    <m/>
    <m/>
    <n v="651"/>
    <x v="9"/>
    <m/>
    <x v="0"/>
    <m/>
    <n v="47.008844746297498"/>
    <n v="0.2400181482"/>
  </r>
  <r>
    <n v="1200000"/>
    <n v="2500000"/>
    <n v="2500000"/>
    <x v="0"/>
    <x v="1"/>
    <s v="BR3-5, BR-7"/>
    <s v="62-304.520 (10), F.A.C."/>
    <n v="0.59"/>
    <n v="0.64"/>
    <s v="US Air Force"/>
    <n v="0.25486008272223998"/>
    <n v="3598.67390714454"/>
    <n v="7.6450523143912701"/>
    <n v="1.0260563982311299"/>
    <n v="1.94841866526165"/>
    <n v="0.26150081853086998"/>
    <n v="917.15832966524601"/>
    <n v="1400"/>
    <s v="Commercial and Services"/>
    <n v="1400"/>
    <s v="US Air Force                                  Brevard County"/>
    <s v="US Air Force"/>
    <m/>
    <m/>
    <m/>
    <n v="0"/>
    <n v="1"/>
    <n v="1.94841866526165"/>
    <n v="0.26150081853086998"/>
    <n v="917.34891267950104"/>
    <m/>
    <n v="-1"/>
    <n v="-1"/>
    <n v="-1"/>
    <n v="-1"/>
    <n v="0"/>
    <m/>
    <m/>
    <s v="Banana River B"/>
    <n v="-1"/>
    <m/>
    <m/>
    <n v="651"/>
    <x v="9"/>
    <m/>
    <x v="0"/>
    <m/>
    <n v="129.16128022090899"/>
    <n v="0.74399749609999999"/>
  </r>
  <r>
    <n v="1200000"/>
    <n v="2500000"/>
    <n v="2500000"/>
    <x v="0"/>
    <x v="1"/>
    <s v="BR3-5, BR-7"/>
    <s v="62-304.520 (10), F.A.C."/>
    <n v="0.59"/>
    <n v="0.64"/>
    <s v="Natural Lands"/>
    <n v="0.20403742011878001"/>
    <n v="3598.67390714454"/>
    <n v="7.6450523143912701"/>
    <n v="1.0260563982311299"/>
    <n v="1.5598767509015099"/>
    <n v="0.20935390039144"/>
    <n v="734.26413986254602"/>
    <n v="3100"/>
    <s v="Herbaceous Dry Prairie"/>
    <n v="3100"/>
    <s v="US Air Force                                  Brevard County"/>
    <s v="US Air Force"/>
    <m/>
    <m/>
    <s v="Natural Lands"/>
    <n v="0"/>
    <n v="1"/>
    <n v="1.5598767509015099"/>
    <n v="0.20935390039144"/>
    <n v="1009.837932455"/>
    <m/>
    <n v="-1"/>
    <n v="-1"/>
    <n v="-1"/>
    <n v="-1"/>
    <n v="0"/>
    <m/>
    <m/>
    <s v="Banana River B"/>
    <n v="-1"/>
    <m/>
    <m/>
    <n v="651"/>
    <x v="9"/>
    <m/>
    <x v="0"/>
    <m/>
    <n v="209.76459947356699"/>
    <n v="0.81900886650000004"/>
  </r>
  <r>
    <n v="1200000"/>
    <n v="2500000"/>
    <n v="2500000"/>
    <x v="0"/>
    <x v="1"/>
    <s v="BR3-5, BR-7"/>
    <s v="62-304.520 (10), F.A.C."/>
    <n v="0.59"/>
    <n v="0.64"/>
    <s v="US Air Force"/>
    <n v="0.18919068031111"/>
    <n v="3773.9543202152399"/>
    <n v="7.3872963157792801"/>
    <n v="1.0199478565996001"/>
    <n v="1.3976076156420401"/>
    <n v="0.19296462887193999"/>
    <n v="713.99698530457897"/>
    <n v="1820"/>
    <s v="Golf Course"/>
    <n v="1820"/>
    <s v="US Air Force                                  Brevard County"/>
    <s v="US Air Force"/>
    <m/>
    <m/>
    <m/>
    <n v="0"/>
    <n v="1"/>
    <n v="1.3976076156420401"/>
    <n v="0.19296462887193999"/>
    <n v="2331.4110546674001"/>
    <m/>
    <n v="-1"/>
    <n v="-1"/>
    <n v="-1"/>
    <n v="-1"/>
    <n v="0"/>
    <m/>
    <m/>
    <s v="Banana River B"/>
    <n v="-1"/>
    <m/>
    <m/>
    <n v="650"/>
    <x v="9"/>
    <m/>
    <x v="0"/>
    <m/>
    <n v="119.887848375761"/>
    <n v="1.8908443265999999"/>
  </r>
  <r>
    <n v="1200000"/>
    <n v="2500000"/>
    <n v="2500000"/>
    <x v="0"/>
    <x v="1"/>
    <s v="BR3-5, BR-7"/>
    <s v="62-304.520 (10), F.A.C."/>
    <n v="0.59"/>
    <n v="0.64"/>
    <s v="US Air Force"/>
    <n v="6.9575392085809998E-2"/>
    <n v="1995.1530545984999"/>
    <n v="2.2041938327909998E-2"/>
    <n v="8.03777600237E-3"/>
    <n v="1.53357650149E-3"/>
    <n v="5.5923141685999996E-4"/>
    <n v="138.81355604490599"/>
    <n v="1820"/>
    <s v="Golf Course"/>
    <n v="1820"/>
    <s v="US Air Force                                  Brevard County"/>
    <s v="US Air Force"/>
    <m/>
    <m/>
    <m/>
    <n v="0"/>
    <n v="1"/>
    <n v="1.53357650149E-3"/>
    <n v="5.5923141685999996E-4"/>
    <n v="584.14263762053599"/>
    <m/>
    <n v="-1"/>
    <n v="-1"/>
    <n v="-1"/>
    <n v="-1"/>
    <n v="0"/>
    <m/>
    <m/>
    <s v="Banana River B"/>
    <n v="-1"/>
    <m/>
    <m/>
    <n v="650"/>
    <x v="9"/>
    <m/>
    <x v="0"/>
    <m/>
    <n v="68.048195869378006"/>
    <n v="0.47375720809999999"/>
  </r>
  <r>
    <n v="1200000"/>
    <n v="2500000"/>
    <n v="2500000"/>
    <x v="0"/>
    <x v="1"/>
    <s v="BR3-5, BR-7"/>
    <s v="62-304.520 (10), F.A.C."/>
    <n v="0.59"/>
    <n v="0.64"/>
    <s v="Natural Lands"/>
    <n v="9.7712822920000005E-6"/>
    <n v="1995.1530545984999"/>
    <n v="2.2041938327909998E-2"/>
    <n v="8.03777600237E-3"/>
    <n v="2.1537800166489999E-7"/>
    <n v="7.8539378319059994E-8"/>
    <n v="1.9495203712220001E-2"/>
    <n v="5300"/>
    <s v="Reservoirs"/>
    <n v="5300"/>
    <s v="US Air Force                                  Brevard County"/>
    <s v="US Air Force"/>
    <m/>
    <m/>
    <s v="Natural Lands"/>
    <n v="0"/>
    <n v="1"/>
    <n v="2.1537800166489999E-7"/>
    <n v="7.8539378319059994E-8"/>
    <n v="648.39000421389596"/>
    <m/>
    <n v="-1"/>
    <n v="-1"/>
    <n v="-1"/>
    <n v="-1"/>
    <n v="0"/>
    <m/>
    <m/>
    <s v="Banana River B"/>
    <n v="-1"/>
    <m/>
    <m/>
    <n v="650"/>
    <x v="9"/>
    <m/>
    <x v="0"/>
    <m/>
    <n v="4.2587406358100504"/>
    <n v="0.5258637504"/>
  </r>
  <r>
    <n v="1200000"/>
    <n v="2500000"/>
    <n v="2500000"/>
    <x v="0"/>
    <x v="1"/>
    <s v="BR3-5, BR-7"/>
    <s v="62-304.520 (10), F.A.C."/>
    <n v="0.59"/>
    <n v="0.64"/>
    <s v="US Air Force"/>
    <n v="0.28196126473934002"/>
    <n v="3765.41485786885"/>
    <n v="7.4658016125661204"/>
    <n v="1.0453236731798701"/>
    <n v="2.1050668649721702"/>
    <n v="0.29474078495176997"/>
    <n v="1061.7011355930099"/>
    <n v="1820"/>
    <s v="Golf Course"/>
    <n v="1820"/>
    <s v="US Air Force                                  Brevard County"/>
    <s v="US Air Force"/>
    <m/>
    <m/>
    <m/>
    <n v="0"/>
    <n v="1"/>
    <n v="2.1050668649721702"/>
    <n v="0.29474078495176997"/>
    <n v="2326.1356868295702"/>
    <m/>
    <n v="-1"/>
    <n v="-1"/>
    <n v="-1"/>
    <n v="-1"/>
    <n v="0"/>
    <m/>
    <m/>
    <s v="Banana River B"/>
    <n v="-1"/>
    <m/>
    <m/>
    <n v="650"/>
    <x v="9"/>
    <m/>
    <x v="0"/>
    <m/>
    <n v="145.009640740262"/>
    <n v="1.886565845"/>
  </r>
  <r>
    <n v="1200000"/>
    <n v="2500000"/>
    <n v="2500000"/>
    <x v="0"/>
    <x v="1"/>
    <s v="BR3-5, BR-7"/>
    <s v="62-304.520 (10), F.A.C."/>
    <n v="0.59"/>
    <n v="0.64"/>
    <s v="US Air Force"/>
    <n v="0.13382993157697001"/>
    <n v="3766.8425857275301"/>
    <n v="7.37953785079673"/>
    <n v="1.0302591631511"/>
    <n v="0.98760304564181001"/>
    <n v="0.13787951331105999"/>
    <n v="504.11628550914298"/>
    <n v="1820"/>
    <s v="Golf Course"/>
    <n v="1820"/>
    <s v="US Air Force                                  Brevard County"/>
    <s v="US Air Force"/>
    <m/>
    <m/>
    <m/>
    <n v="0"/>
    <n v="1"/>
    <n v="0.98760304564181001"/>
    <n v="0.13787951331105999"/>
    <n v="2327.0176851824099"/>
    <m/>
    <n v="-1"/>
    <n v="-1"/>
    <n v="-1"/>
    <n v="-1"/>
    <n v="0"/>
    <m/>
    <m/>
    <s v="Banana River B"/>
    <n v="-1"/>
    <m/>
    <m/>
    <n v="650"/>
    <x v="9"/>
    <m/>
    <x v="0"/>
    <m/>
    <n v="91.032735533544695"/>
    <n v="1.8872811721"/>
  </r>
  <r>
    <n v="1200000"/>
    <n v="2500000"/>
    <n v="2500000"/>
    <x v="0"/>
    <x v="1"/>
    <s v="BR3-5, BR-7"/>
    <s v="62-304.520 (10), F.A.C."/>
    <n v="0.59"/>
    <n v="0.64"/>
    <s v="US Air Force"/>
    <n v="5.3184271499999998E-7"/>
    <n v="3942.1565200513"/>
    <n v="8.0836114768200602"/>
    <n v="1.09421282054261"/>
    <n v="4.2992098748370001E-6"/>
    <n v="5.8194911726519995E-7"/>
    <n v="2.0966072265700001E-3"/>
    <n v="1400"/>
    <s v="Commercial and Services"/>
    <n v="1400"/>
    <s v="US Air Force                                  Brevard County"/>
    <s v="US Air Force"/>
    <m/>
    <m/>
    <m/>
    <n v="0"/>
    <n v="1"/>
    <n v="4.2992098748370001E-6"/>
    <n v="5.8194911726519995E-7"/>
    <n v="1340.8794347242599"/>
    <m/>
    <n v="-1"/>
    <n v="-1"/>
    <n v="-1"/>
    <n v="-1"/>
    <n v="0"/>
    <m/>
    <m/>
    <s v="Banana River B"/>
    <n v="-1"/>
    <m/>
    <m/>
    <n v="651"/>
    <x v="9"/>
    <m/>
    <x v="0"/>
    <m/>
    <n v="0.25303654875908999"/>
    <n v="1.0874934588"/>
  </r>
  <r>
    <n v="1200000"/>
    <n v="2500000"/>
    <n v="2500000"/>
    <x v="0"/>
    <x v="1"/>
    <s v="BR3-5, BR-7"/>
    <s v="62-304.520 (10), F.A.C."/>
    <n v="0.59"/>
    <n v="0.64"/>
    <s v="US Air Force"/>
    <n v="0.23271338408808001"/>
    <n v="3363.97207433331"/>
    <n v="5.7738928253570796"/>
    <n v="0.79742961072146001"/>
    <n v="1.3436621387507399"/>
    <n v="0.18557254328302999"/>
    <n v="782.84132539590996"/>
    <n v="1820"/>
    <s v="Golf Course"/>
    <n v="1820"/>
    <s v="US Air Force                                  Brevard County"/>
    <s v="US Air Force"/>
    <m/>
    <m/>
    <m/>
    <n v="0"/>
    <n v="1"/>
    <n v="1.3436621387507399"/>
    <n v="0.18557254328302999"/>
    <n v="1868.7400290747401"/>
    <m/>
    <n v="-1"/>
    <n v="-1"/>
    <n v="-1"/>
    <n v="-1"/>
    <n v="0"/>
    <m/>
    <m/>
    <s v="Banana River B"/>
    <n v="-1"/>
    <m/>
    <m/>
    <n v="650"/>
    <x v="9"/>
    <m/>
    <x v="0"/>
    <m/>
    <n v="161.03182969464601"/>
    <n v="1.5156042408999999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9">
  <r>
    <s v="CCAFS-01"/>
    <s v="Nonuse of Fertilizer/ Fertilizer Ordinance"/>
    <s v="Education Efforts"/>
    <x v="0"/>
    <s v="N/A"/>
    <n v="23409"/>
    <n v="0.01"/>
    <n v="234.09"/>
    <n v="3186"/>
    <n v="0.01"/>
    <n v="31.86"/>
    <m/>
  </r>
  <r>
    <s v="CCAFS-02"/>
    <s v="Street Sweeping"/>
    <s v="Street Sweeping"/>
    <x v="0"/>
    <s v="N/A"/>
    <s v="N/A"/>
    <s v="N/A"/>
    <n v="27"/>
    <s v="N/A"/>
    <s v="N/A"/>
    <n v="17"/>
    <m/>
  </r>
  <r>
    <s v="CCAFS-03"/>
    <s v="Dry Detention Ponds after 2000"/>
    <s v="Dry Detention Pond"/>
    <x v="0"/>
    <n v="208.47457072644707"/>
    <n v="1198.3601415221908"/>
    <n v="0.1"/>
    <n v="119.83601415221909"/>
    <n v="161.11679624655599"/>
    <n v="0.1"/>
    <n v="16.111679624655601"/>
    <m/>
  </r>
  <r>
    <s v="CCAFS-04"/>
    <s v="Online Wet Retention Ponds after 2000"/>
    <s v="On-line Retention BMPs"/>
    <x v="0"/>
    <n v="208.47457072644707"/>
    <n v="1198.3601415221908"/>
    <n v="0.72"/>
    <n v="862.81930189597733"/>
    <n v="161.11679624655599"/>
    <n v="0.72"/>
    <n v="116.00409329752031"/>
    <s v="No backup calcs. "/>
  </r>
  <r>
    <s v="CCAFS-05"/>
    <s v="TMDL Monitoring and Data Collection"/>
    <s v="Monitoring/Data Collection"/>
    <x v="0"/>
    <s v="N/A"/>
    <s v="N/A"/>
    <s v="N/A"/>
    <s v="N/A"/>
    <s v="N/A"/>
    <s v="N/A"/>
    <s v="N/A"/>
    <m/>
  </r>
  <r>
    <s v="CCAFS-06"/>
    <s v="WWTF Upgrade Feasibility Study"/>
    <s v="Study"/>
    <x v="0"/>
    <s v="N/A"/>
    <s v="N/A"/>
    <s v="N/A"/>
    <s v="N/A"/>
    <s v="N/A"/>
    <s v="N/A"/>
    <s v="N/A"/>
    <m/>
  </r>
  <r>
    <s v="CCAFS-07"/>
    <s v="Invasive Vegetation Management"/>
    <s v="Exotic Vegetation Removal"/>
    <x v="0"/>
    <s v="N/A"/>
    <s v="N/A"/>
    <s v="N/A"/>
    <n v="14"/>
    <s v="N/A"/>
    <s v="N/A"/>
    <n v="9"/>
    <m/>
  </r>
  <r>
    <s v="CCAFS-08"/>
    <s v="Sanitary Sewer Infiltration and Inflow Study"/>
    <s v="Study"/>
    <x v="0"/>
    <s v="N/A"/>
    <s v="N/A"/>
    <s v="N/A"/>
    <s v="N/A"/>
    <s v="N/A"/>
    <s v="N/A"/>
    <s v="N/A"/>
    <m/>
  </r>
  <r>
    <s v="CCAFS-09"/>
    <s v="Public Education"/>
    <s v="Enhanced Public Education"/>
    <x v="0"/>
    <s v="N/A"/>
    <s v="N/A"/>
    <s v="N/A"/>
    <s v="N/A"/>
    <s v="N/A"/>
    <s v="N/A"/>
    <s v="N/A"/>
    <m/>
  </r>
  <r>
    <s v="CCAFS-10"/>
    <s v="Wetlands as Filters"/>
    <s v="Natural Wetlands as Filters"/>
    <x v="1"/>
    <s v="N/A"/>
    <s v="N/A"/>
    <s v="N/A"/>
    <s v="N/A"/>
    <s v="N/A"/>
    <s v="N/A"/>
    <s v="N/A"/>
    <s v="Canceled"/>
  </r>
  <r>
    <s v="CCAFS-11"/>
    <s v="WWTF Upgrade"/>
    <s v="WWTF Upgrade"/>
    <x v="0"/>
    <s v="N/A"/>
    <s v="N/A"/>
    <s v="N/A"/>
    <n v="10320"/>
    <s v="N/A"/>
    <s v="N/A"/>
    <s v="TBD"/>
    <s v="Credits based on data pre and post upgrade. These should be evaluated again in 2021 to see if an increase is needed."/>
  </r>
  <r>
    <s v="CCAFS-12"/>
    <s v="Shoreline Stabilization"/>
    <s v="Shoreline Stabilization"/>
    <x v="0"/>
    <s v="TBD"/>
    <s v="TBD"/>
    <s v="TBD"/>
    <s v="TBD"/>
    <s v="TBD"/>
    <s v="TBD"/>
    <s v="TBD"/>
    <m/>
  </r>
  <r>
    <s v="PAFB-01"/>
    <s v="Youth Center Bldg. 3656"/>
    <s v="On-line Retention BMPs"/>
    <x v="2"/>
    <n v="1.7539369731882402"/>
    <n v="14.306413937243246"/>
    <n v="0.25049999999999994"/>
    <n v="3.5837566912794321"/>
    <n v="1.9102773160217803"/>
    <n v="0.25049999999999994"/>
    <n v="0.47852446766345585"/>
    <m/>
  </r>
  <r>
    <s v="PAFB-02"/>
    <s v="Building 543 Replace Main Gate"/>
    <s v="On-line Retention BMPs"/>
    <x v="2"/>
    <n v="1.1880677922474701"/>
    <n v="12.04227155851563"/>
    <n v="0.25049999999999994"/>
    <n v="3.0165890254081646"/>
    <n v="1.59089499532553"/>
    <n v="0.25049999999999994"/>
    <n v="0.3985191963290452"/>
    <m/>
  </r>
  <r>
    <s v="PAFB-03"/>
    <s v="Basin 6B No Discharge"/>
    <s v="100% On-site Retention"/>
    <x v="2"/>
    <n v="3.2305400562330702"/>
    <n v="21.339769662674509"/>
    <n v="1"/>
    <n v="21.339769662674509"/>
    <n v="2.8477884197260201"/>
    <n v="1"/>
    <n v="2.8477884197260201"/>
    <s v="Hard typed efficiency. Retention provided in 2016 credit workbook."/>
  </r>
  <r>
    <s v="PAFB-04"/>
    <s v="Basin 6C No Discharge"/>
    <s v="100% On-site Retention"/>
    <x v="2"/>
    <n v="11.314125252774449"/>
    <n v="74.787553650833331"/>
    <n v="1"/>
    <n v="74.787553650833331"/>
    <n v="9.8506265260356418"/>
    <n v="1"/>
    <n v="9.8506265260356418"/>
    <s v="Hard typed efficiency. Retention provided in 2016 credit workbook."/>
  </r>
  <r>
    <s v="PAFB-05"/>
    <s v="Education Efforts"/>
    <s v="Education Efforts"/>
    <x v="2"/>
    <s v="N/A"/>
    <n v="8431"/>
    <n v="0.06"/>
    <n v="505.85999999999996"/>
    <n v="1159"/>
    <n v="0.06"/>
    <n v="69.539999999999992"/>
    <m/>
  </r>
  <r>
    <s v="PAFB-06"/>
    <s v="Golf Course Pond Stormwater Reuse"/>
    <s v="Stormwater Reuse"/>
    <x v="2"/>
    <n v="434.97581849424915"/>
    <n v="3094.4551286986721"/>
    <n v="0.8"/>
    <n v="2475.5641029589378"/>
    <n v="433.86459990326142"/>
    <n v="0.8"/>
    <n v="347.09167992260916"/>
    <s v="Hard typed efficiency. "/>
  </r>
  <r>
    <s v="PAFB-07"/>
    <s v="Street Sweeping"/>
    <s v="Street Sweeping"/>
    <x v="2"/>
    <s v="N/A"/>
    <s v="N/A"/>
    <s v="N/A"/>
    <n v="11"/>
    <s v="N/A"/>
    <s v="N/A"/>
    <n v="7"/>
    <m/>
  </r>
  <r>
    <s v="PAFB-08"/>
    <s v="Demo AFTEC Bldg."/>
    <s v="Land use change"/>
    <x v="2"/>
    <s v="TBD"/>
    <s v="N/A"/>
    <s v="N/A"/>
    <s v="N/A"/>
    <s v="N/A"/>
    <s v="N/A"/>
    <s v="N/A"/>
    <s v="No efficiency. Previous credits of 0 TN and 13 TP were hard typed. No supporting data."/>
  </r>
  <r>
    <s v="PAFB-09"/>
    <s v="Fuel Farm Baffle Box"/>
    <s v="Baffle Boxes- Second Generation"/>
    <x v="2"/>
    <n v="86.813783290402341"/>
    <n v="714.80235787852541"/>
    <n v="0.1905"/>
    <n v="136.1698491758591"/>
    <n v="98.229859028396859"/>
    <n v="0.155"/>
    <n v="15.225628149401514"/>
    <m/>
  </r>
  <r>
    <s v="PAFB-10"/>
    <s v="South Patrick Drive Baffle Box"/>
    <s v="Baffle Boxes- Second Generation"/>
    <x v="1"/>
    <s v="N/A"/>
    <s v="N/A"/>
    <s v="N/A"/>
    <s v="N/A"/>
    <s v="N/A"/>
    <s v="N/A"/>
    <s v="N/A"/>
    <s v="Canceled"/>
  </r>
  <r>
    <s v="PAFB-11"/>
    <s v="Canal/ Basin Clean Out"/>
    <s v="BMP Cleanout"/>
    <x v="2"/>
    <m/>
    <s v="N/A"/>
    <s v="N/A"/>
    <n v="71"/>
    <s v="N/A"/>
    <s v="N/A"/>
    <n v="29"/>
    <m/>
  </r>
  <r>
    <s v="PAFB-12"/>
    <s v="Ponds Without Discharge"/>
    <s v="Impoundment"/>
    <x v="2"/>
    <n v="87.34868987246449"/>
    <n v="675.40373861613136"/>
    <s v="TBD"/>
    <s v="TBD"/>
    <n v="94.636697924604718"/>
    <s v="TBD"/>
    <s v="TBD"/>
    <s v="No efficiency noted. Previous reductions were noted but no recalc due to lack of efficiencies. "/>
  </r>
  <r>
    <s v="PAFB-13"/>
    <s v="Dry Detention Ponds after 2000"/>
    <s v="Dry Detention Pond"/>
    <x v="2"/>
    <n v="143.35754987286202"/>
    <n v="1060.679862454198"/>
    <n v="0.1"/>
    <n v="106.0679862454198"/>
    <n v="145.18153958124734"/>
    <n v="0.1"/>
    <n v="14.518153958124735"/>
    <m/>
  </r>
  <r>
    <s v="PAFB-14"/>
    <s v="Golf Course MAPS Install"/>
    <s v="Floating Islands/ Managed Aquatic Plant Systems (MAPS)"/>
    <x v="2"/>
    <s v="TBD"/>
    <s v="TBD"/>
    <n v="0.1"/>
    <s v="TBD"/>
    <s v="TBD"/>
    <n v="0.1"/>
    <s v="TBD"/>
    <m/>
  </r>
  <r>
    <s v="PAFB-15"/>
    <s v="TMDL Monitoring and Data Collection"/>
    <s v="Monitoring/Data Collection"/>
    <x v="2"/>
    <s v="N/A"/>
    <s v="N/A"/>
    <s v="N/A"/>
    <s v="N/A"/>
    <s v="N/A"/>
    <s v="N/A"/>
    <s v="N/A"/>
    <m/>
  </r>
  <r>
    <s v="PAFB-16"/>
    <s v="Shoreline Stabilization Projects"/>
    <s v="Shoreline Stabilization"/>
    <x v="2"/>
    <s v="TBD"/>
    <s v="TBD"/>
    <s v="TBD"/>
    <s v="TBD"/>
    <s v="TBD"/>
    <s v="TBD"/>
    <s v="TBD"/>
    <m/>
  </r>
  <r>
    <s v="PAFB-17"/>
    <s v="Public Education"/>
    <s v="Enhanced Public Education"/>
    <x v="2"/>
    <s v="N/A"/>
    <s v="N/A"/>
    <s v="N/A"/>
    <s v="N/A"/>
    <s v="N/A"/>
    <s v="N/A"/>
    <s v="N/A"/>
    <m/>
  </r>
  <r>
    <s v="PAFB-18"/>
    <s v="Manatee Cove Marina Entrance Dredging Project"/>
    <s v="Muck Removal/Restoration Dredging"/>
    <x v="2"/>
    <s v="TBD"/>
    <s v="N/A"/>
    <s v="TBD"/>
    <s v="TBD"/>
    <s v="N/A"/>
    <s v="TBD"/>
    <s v="TBD"/>
    <m/>
  </r>
  <r>
    <s v="PAFB-19"/>
    <s v="Wetlands as Filters"/>
    <s v="Natural Wetlands as Filters"/>
    <x v="1"/>
    <s v="N/A"/>
    <s v="N/A"/>
    <s v="N/A"/>
    <s v="N/A"/>
    <s v="N/A"/>
    <s v="N/A"/>
    <s v="N/A"/>
    <s v="Canceled"/>
  </r>
  <r>
    <m/>
    <m/>
    <m/>
    <x v="3"/>
    <m/>
    <m/>
    <m/>
    <m/>
    <m/>
    <m/>
    <m/>
    <m/>
  </r>
  <r>
    <m/>
    <m/>
    <m/>
    <x v="3"/>
    <m/>
    <m/>
    <m/>
    <m/>
    <m/>
    <m/>
    <m/>
    <m/>
  </r>
  <r>
    <m/>
    <m/>
    <m/>
    <x v="3"/>
    <m/>
    <m/>
    <s v="TOTAL"/>
    <n v="14986.134923458611"/>
    <m/>
    <m/>
    <n v="685.92669356206534"/>
    <m/>
  </r>
  <r>
    <m/>
    <m/>
    <m/>
    <x v="3"/>
    <m/>
    <m/>
    <m/>
    <m/>
    <m/>
    <m/>
    <m/>
    <m/>
  </r>
  <r>
    <s v="Pull in the information form the existing project workbook or copy into that workbook the information and formatting from this template."/>
    <m/>
    <m/>
    <x v="3"/>
    <m/>
    <m/>
    <m/>
    <m/>
    <m/>
    <m/>
    <m/>
    <m/>
  </r>
  <r>
    <m/>
    <m/>
    <m/>
    <x v="3"/>
    <m/>
    <m/>
    <m/>
    <m/>
    <m/>
    <m/>
    <m/>
    <m/>
  </r>
  <r>
    <m/>
    <s v="Questions for Stacy Cecil on 10/21/20"/>
    <m/>
    <x v="3"/>
    <m/>
    <m/>
    <m/>
    <m/>
    <m/>
    <m/>
    <m/>
    <m/>
  </r>
  <r>
    <m/>
    <m/>
    <m/>
    <x v="3"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Table1" cacheId="1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O1:Q3" firstHeaderRow="0" firstDataRow="1" firstDataCol="1"/>
  <pivotFields count="12">
    <pivotField showAll="0"/>
    <pivotField showAll="0"/>
    <pivotField showAll="0"/>
    <pivotField axis="axisRow" showAll="0">
      <items count="2">
        <item x="0"/>
        <item t="default"/>
      </items>
    </pivotField>
    <pivotField showAll="0"/>
    <pivotField showAll="0"/>
    <pivotField showAll="0"/>
    <pivotField dataField="1" showAll="0"/>
    <pivotField showAll="0"/>
    <pivotField showAll="0"/>
    <pivotField dataField="1" showAll="0"/>
    <pivotField showAll="0"/>
  </pivotFields>
  <rowFields count="1">
    <field x="3"/>
  </rowFields>
  <rowItems count="2">
    <i>
      <x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TN Credit (lbs/yr)" fld="7" baseField="0" baseItem="0"/>
    <dataField name="Sum of TP Credit (lbs/yr)" fld="1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PivotTable3" cacheId="14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O1:Q4" firstHeaderRow="0" firstDataRow="1" firstDataCol="1"/>
  <pivotFields count="12">
    <pivotField showAll="0"/>
    <pivotField showAll="0"/>
    <pivotField showAll="0"/>
    <pivotField axis="axisRow" showAll="0">
      <items count="8">
        <item h="1" x="3"/>
        <item x="0"/>
        <item h="1" x="1"/>
        <item x="2"/>
        <item h="1" m="1" x="4"/>
        <item h="1" m="1" x="5"/>
        <item h="1" m="1" x="6"/>
        <item t="default"/>
      </items>
    </pivotField>
    <pivotField showAll="0"/>
    <pivotField showAll="0"/>
    <pivotField showAll="0"/>
    <pivotField dataField="1" showAll="0"/>
    <pivotField showAll="0"/>
    <pivotField showAll="0"/>
    <pivotField dataField="1" showAll="0"/>
    <pivotField showAll="0"/>
  </pivotFields>
  <rowFields count="1">
    <field x="3"/>
  </rowFields>
  <rowItems count="3">
    <i>
      <x v="1"/>
    </i>
    <i>
      <x v="3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TN Credit (lbs/yr)" fld="7" baseField="0" baseItem="0"/>
    <dataField name="Sum of TP Credit (lbs/yr)" fld="1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PivotTable1" cacheId="13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1:F24" firstHeaderRow="0" firstDataRow="1" firstDataCol="1"/>
  <pivotFields count="49">
    <pivotField numFmtId="11" showAll="0"/>
    <pivotField numFmtId="11" showAll="0"/>
    <pivotField numFmtId="11" showAll="0"/>
    <pivotField axis="axisRow" showAll="0">
      <items count="2">
        <item x="0"/>
        <item t="default"/>
      </items>
    </pivotField>
    <pivotField axis="axisRow" showAll="0">
      <items count="3">
        <item x="0"/>
        <item x="1"/>
        <item t="default"/>
      </items>
    </pivotField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showAll="0"/>
    <pivotField axis="axisRow" showAll="0">
      <items count="2">
        <item x="0"/>
        <item t="default"/>
      </items>
    </pivotField>
    <pivotField showAll="0"/>
    <pivotField showAll="0"/>
    <pivotField dataField="1" showAll="0"/>
  </pivotFields>
  <rowFields count="4">
    <field x="45"/>
    <field x="3"/>
    <field x="43"/>
    <field x="4"/>
  </rowFields>
  <rowItems count="23">
    <i>
      <x/>
    </i>
    <i r="1">
      <x/>
    </i>
    <i r="2">
      <x/>
    </i>
    <i r="3">
      <x/>
    </i>
    <i r="2">
      <x v="1"/>
    </i>
    <i r="3">
      <x/>
    </i>
    <i r="2">
      <x v="2"/>
    </i>
    <i r="3">
      <x v="1"/>
    </i>
    <i r="2">
      <x v="3"/>
    </i>
    <i r="3">
      <x v="1"/>
    </i>
    <i r="2">
      <x v="4"/>
    </i>
    <i r="3">
      <x v="1"/>
    </i>
    <i r="2">
      <x v="5"/>
    </i>
    <i r="3">
      <x v="1"/>
    </i>
    <i r="2">
      <x v="6"/>
    </i>
    <i r="3">
      <x v="1"/>
    </i>
    <i r="2">
      <x v="7"/>
    </i>
    <i r="3">
      <x v="1"/>
    </i>
    <i r="2">
      <x v="8"/>
    </i>
    <i r="3">
      <x v="1"/>
    </i>
    <i r="2">
      <x v="9"/>
    </i>
    <i r="3">
      <x v="1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 of TN_C1" fld="27" baseField="0" baseItem="0"/>
    <dataField name="Sum of TP_C1" fld="28" baseField="0" baseItem="0"/>
    <dataField name="Sum of Vol_C1" fld="29" baseField="0" baseItem="0"/>
    <dataField name="Sum of vol_c1_ACFT" fld="48" baseField="0" baseItem="0"/>
    <dataField name="Sum of Acres" fld="1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N2" dT="2020-10-15T01:10:38.48" personId="{7DCBAE47-86C4-4F96-873F-06D62C3BE409}" id="{F115FF1F-B879-48B6-BC0F-110474D5B6AD}">
    <text>Difference in required and provided efficiency for crediting.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F1" dT="2020-10-14T15:19:17.54" personId="{7DCBAE47-86C4-4F96-873F-06D62C3BE409}" id="{4F432471-C715-4A3E-8FBF-95BE17112DC0}">
    <text>Must pull the Efficiencies Table from the Stormwater Handbook for the appropriate Zone and cross reference Percent DCIA with NDCIA Curve Number for efficiency.</text>
  </threadedComment>
  <threadedComment ref="F5" dT="2019-07-19T20:52:14.75" personId="{6B54A8B9-46D5-4347-9433-314EAB1FEC81}" id="{9DF5FF5E-AF1D-414B-8E7A-EC7E12D2B897}">
    <text>From SRJWMD 2012 Water Supply Impact Study</text>
  </threadedComment>
  <threadedComment ref="M5" dT="2019-06-10T15:30:10.02" personId="{6B54A8B9-46D5-4347-9433-314EAB1FEC81}" id="{55EACB19-7D32-49B7-862D-1911929E0670}">
    <text>Pag 182 stormwater quality handbook</text>
  </threadedComment>
  <threadedComment ref="D32" dT="2020-10-14T14:29:32.36" personId="{7DCBAE47-86C4-4F96-873F-06D62C3BE409}" id="{3598EB10-C2C6-49EB-B6DE-FBE513051A89}">
    <text>Sum of acres to use in weighted average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Relationship Id="rId4" Type="http://schemas.microsoft.com/office/2017/10/relationships/threadedComment" Target="../threadedComments/threadedComment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Relationship Id="rId4" Type="http://schemas.microsoft.com/office/2017/10/relationships/threadedComment" Target="../threadedComments/threadedComment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5"/>
  <sheetViews>
    <sheetView workbookViewId="0">
      <selection activeCell="B7" sqref="B7"/>
    </sheetView>
  </sheetViews>
  <sheetFormatPr defaultColWidth="8.85546875" defaultRowHeight="15" x14ac:dyDescent="0.25"/>
  <cols>
    <col min="1" max="1" width="16.140625" style="9" customWidth="1"/>
    <col min="2" max="2" width="20" style="9" customWidth="1"/>
    <col min="3" max="16384" width="8.85546875" style="9"/>
  </cols>
  <sheetData>
    <row r="1" spans="1:7" x14ac:dyDescent="0.25">
      <c r="A1" s="79" t="s">
        <v>57</v>
      </c>
    </row>
    <row r="2" spans="1:7" x14ac:dyDescent="0.25">
      <c r="A2" s="9" t="s">
        <v>56</v>
      </c>
    </row>
    <row r="3" spans="1:7" x14ac:dyDescent="0.25">
      <c r="A3"/>
    </row>
    <row r="5" spans="1:7" x14ac:dyDescent="0.25">
      <c r="B5" s="172" t="s">
        <v>71</v>
      </c>
      <c r="C5" s="173"/>
      <c r="D5" s="173"/>
      <c r="E5" s="173"/>
      <c r="F5" s="173"/>
      <c r="G5" s="174"/>
    </row>
    <row r="6" spans="1:7" x14ac:dyDescent="0.25">
      <c r="B6" s="25"/>
      <c r="C6" s="26" t="s">
        <v>40</v>
      </c>
      <c r="D6" s="26"/>
      <c r="E6" s="26"/>
      <c r="F6" s="26"/>
      <c r="G6" s="27"/>
    </row>
    <row r="7" spans="1:7" x14ac:dyDescent="0.25">
      <c r="B7" s="164"/>
      <c r="C7" s="26" t="s">
        <v>49</v>
      </c>
      <c r="D7" s="26"/>
      <c r="E7" s="26"/>
      <c r="F7" s="26"/>
      <c r="G7" s="27"/>
    </row>
    <row r="8" spans="1:7" x14ac:dyDescent="0.25">
      <c r="B8" s="28"/>
      <c r="C8" s="26" t="s">
        <v>41</v>
      </c>
      <c r="D8" s="26"/>
      <c r="E8" s="26"/>
      <c r="F8" s="26"/>
      <c r="G8" s="27"/>
    </row>
    <row r="9" spans="1:7" x14ac:dyDescent="0.25">
      <c r="B9" s="76"/>
      <c r="C9" s="75" t="s">
        <v>48</v>
      </c>
      <c r="D9" s="29"/>
      <c r="E9" s="29"/>
      <c r="F9" s="29"/>
      <c r="G9" s="30"/>
    </row>
    <row r="12" spans="1:7" x14ac:dyDescent="0.25">
      <c r="A12" s="9" t="s">
        <v>42</v>
      </c>
    </row>
    <row r="15" spans="1:7" x14ac:dyDescent="0.25">
      <c r="A15" s="9" t="s">
        <v>14</v>
      </c>
    </row>
    <row r="16" spans="1:7" x14ac:dyDescent="0.25">
      <c r="A16" s="72"/>
      <c r="B16" s="9" t="s">
        <v>46</v>
      </c>
    </row>
    <row r="18" spans="1:2" x14ac:dyDescent="0.25">
      <c r="A18" s="24" t="s">
        <v>70</v>
      </c>
      <c r="B18" s="24" t="s">
        <v>83</v>
      </c>
    </row>
    <row r="19" spans="1:2" ht="31.5" x14ac:dyDescent="0.25">
      <c r="A19" s="9" t="s">
        <v>13</v>
      </c>
      <c r="B19" s="84" t="s">
        <v>84</v>
      </c>
    </row>
    <row r="20" spans="1:2" ht="15.75" x14ac:dyDescent="0.25">
      <c r="A20" s="9" t="s">
        <v>77</v>
      </c>
      <c r="B20" s="84" t="s">
        <v>85</v>
      </c>
    </row>
    <row r="21" spans="1:2" ht="31.5" x14ac:dyDescent="0.25">
      <c r="A21" s="9" t="s">
        <v>78</v>
      </c>
      <c r="B21" s="84" t="s">
        <v>86</v>
      </c>
    </row>
    <row r="22" spans="1:2" ht="31.5" x14ac:dyDescent="0.25">
      <c r="A22" s="9" t="s">
        <v>73</v>
      </c>
      <c r="B22" s="84" t="s">
        <v>87</v>
      </c>
    </row>
    <row r="23" spans="1:2" ht="31.5" x14ac:dyDescent="0.25">
      <c r="A23" s="9" t="s">
        <v>79</v>
      </c>
      <c r="B23" s="84" t="s">
        <v>88</v>
      </c>
    </row>
    <row r="24" spans="1:2" ht="47.25" x14ac:dyDescent="0.25">
      <c r="A24" s="9" t="s">
        <v>72</v>
      </c>
      <c r="B24" s="84" t="s">
        <v>89</v>
      </c>
    </row>
    <row r="25" spans="1:2" ht="47.25" x14ac:dyDescent="0.25">
      <c r="A25" s="9" t="s">
        <v>80</v>
      </c>
      <c r="B25" s="84" t="s">
        <v>90</v>
      </c>
    </row>
    <row r="26" spans="1:2" ht="15.75" x14ac:dyDescent="0.25">
      <c r="A26" s="9" t="s">
        <v>74</v>
      </c>
      <c r="B26" s="84" t="s">
        <v>91</v>
      </c>
    </row>
    <row r="27" spans="1:2" ht="15.75" x14ac:dyDescent="0.25">
      <c r="A27" s="9" t="s">
        <v>61</v>
      </c>
      <c r="B27" s="84" t="s">
        <v>92</v>
      </c>
    </row>
    <row r="28" spans="1:2" ht="31.5" x14ac:dyDescent="0.25">
      <c r="A28" s="9" t="s">
        <v>12</v>
      </c>
      <c r="B28" s="84" t="s">
        <v>93</v>
      </c>
    </row>
    <row r="29" spans="1:2" ht="31.5" x14ac:dyDescent="0.25">
      <c r="A29" s="9" t="s">
        <v>81</v>
      </c>
      <c r="B29" s="84" t="s">
        <v>94</v>
      </c>
    </row>
    <row r="30" spans="1:2" ht="47.25" x14ac:dyDescent="0.25">
      <c r="A30" s="9" t="s">
        <v>47</v>
      </c>
      <c r="B30" s="84" t="s">
        <v>95</v>
      </c>
    </row>
    <row r="31" spans="1:2" ht="31.5" x14ac:dyDescent="0.25">
      <c r="A31" s="9" t="s">
        <v>82</v>
      </c>
      <c r="B31" s="84" t="s">
        <v>96</v>
      </c>
    </row>
    <row r="32" spans="1:2" ht="15.75" x14ac:dyDescent="0.25">
      <c r="A32" s="9" t="s">
        <v>65</v>
      </c>
      <c r="B32" s="84" t="s">
        <v>97</v>
      </c>
    </row>
    <row r="33" spans="2:2" ht="31.5" x14ac:dyDescent="0.25">
      <c r="B33" s="84" t="s">
        <v>98</v>
      </c>
    </row>
    <row r="34" spans="2:2" ht="31.5" x14ac:dyDescent="0.25">
      <c r="B34" s="84" t="s">
        <v>99</v>
      </c>
    </row>
    <row r="35" spans="2:2" ht="15.75" x14ac:dyDescent="0.25">
      <c r="B35" s="84" t="s">
        <v>100</v>
      </c>
    </row>
    <row r="36" spans="2:2" ht="15.75" x14ac:dyDescent="0.25">
      <c r="B36" s="84" t="s">
        <v>101</v>
      </c>
    </row>
    <row r="37" spans="2:2" ht="31.5" x14ac:dyDescent="0.25">
      <c r="B37" s="84" t="s">
        <v>102</v>
      </c>
    </row>
    <row r="38" spans="2:2" ht="15.75" x14ac:dyDescent="0.25">
      <c r="B38" s="84" t="s">
        <v>103</v>
      </c>
    </row>
    <row r="39" spans="2:2" ht="47.25" x14ac:dyDescent="0.25">
      <c r="B39" s="84" t="s">
        <v>104</v>
      </c>
    </row>
    <row r="40" spans="2:2" ht="15.75" x14ac:dyDescent="0.25">
      <c r="B40" s="84" t="s">
        <v>105</v>
      </c>
    </row>
    <row r="41" spans="2:2" ht="15.75" x14ac:dyDescent="0.25">
      <c r="B41" s="84" t="s">
        <v>106</v>
      </c>
    </row>
    <row r="42" spans="2:2" ht="31.5" x14ac:dyDescent="0.25">
      <c r="B42" s="84" t="s">
        <v>107</v>
      </c>
    </row>
    <row r="43" spans="2:2" ht="15.75" x14ac:dyDescent="0.25">
      <c r="B43" s="84" t="s">
        <v>108</v>
      </c>
    </row>
    <row r="44" spans="2:2" ht="31.5" x14ac:dyDescent="0.25">
      <c r="B44" s="84" t="s">
        <v>109</v>
      </c>
    </row>
    <row r="45" spans="2:2" ht="15.75" x14ac:dyDescent="0.25">
      <c r="B45" s="84" t="s">
        <v>110</v>
      </c>
    </row>
    <row r="46" spans="2:2" ht="15.75" x14ac:dyDescent="0.25">
      <c r="B46" s="84" t="s">
        <v>111</v>
      </c>
    </row>
    <row r="47" spans="2:2" ht="15.75" x14ac:dyDescent="0.25">
      <c r="B47" s="84" t="s">
        <v>112</v>
      </c>
    </row>
    <row r="48" spans="2:2" ht="63" x14ac:dyDescent="0.25">
      <c r="B48" s="84" t="s">
        <v>113</v>
      </c>
    </row>
    <row r="49" spans="2:2" ht="31.5" x14ac:dyDescent="0.25">
      <c r="B49" s="84" t="s">
        <v>114</v>
      </c>
    </row>
    <row r="50" spans="2:2" ht="47.25" x14ac:dyDescent="0.25">
      <c r="B50" s="84" t="s">
        <v>115</v>
      </c>
    </row>
    <row r="51" spans="2:2" ht="47.25" x14ac:dyDescent="0.25">
      <c r="B51" s="84" t="s">
        <v>116</v>
      </c>
    </row>
    <row r="52" spans="2:2" ht="47.25" x14ac:dyDescent="0.25">
      <c r="B52" s="84" t="s">
        <v>117</v>
      </c>
    </row>
    <row r="53" spans="2:2" ht="31.5" x14ac:dyDescent="0.25">
      <c r="B53" s="84" t="s">
        <v>118</v>
      </c>
    </row>
    <row r="54" spans="2:2" ht="31.5" x14ac:dyDescent="0.25">
      <c r="B54" s="84" t="s">
        <v>119</v>
      </c>
    </row>
    <row r="55" spans="2:2" ht="15.75" x14ac:dyDescent="0.25">
      <c r="B55" s="84" t="s">
        <v>120</v>
      </c>
    </row>
    <row r="56" spans="2:2" ht="47.25" x14ac:dyDescent="0.25">
      <c r="B56" s="84" t="s">
        <v>121</v>
      </c>
    </row>
    <row r="57" spans="2:2" ht="63" x14ac:dyDescent="0.25">
      <c r="B57" s="84" t="s">
        <v>122</v>
      </c>
    </row>
    <row r="58" spans="2:2" ht="31.5" x14ac:dyDescent="0.25">
      <c r="B58" s="84" t="s">
        <v>123</v>
      </c>
    </row>
    <row r="59" spans="2:2" ht="15.75" x14ac:dyDescent="0.25">
      <c r="B59" s="84" t="s">
        <v>124</v>
      </c>
    </row>
    <row r="60" spans="2:2" ht="15.75" x14ac:dyDescent="0.25">
      <c r="B60" s="84" t="s">
        <v>125</v>
      </c>
    </row>
    <row r="61" spans="2:2" ht="15.75" x14ac:dyDescent="0.25">
      <c r="B61" s="84" t="s">
        <v>126</v>
      </c>
    </row>
    <row r="62" spans="2:2" ht="15.75" x14ac:dyDescent="0.25">
      <c r="B62" s="84" t="s">
        <v>127</v>
      </c>
    </row>
    <row r="63" spans="2:2" ht="15.75" x14ac:dyDescent="0.25">
      <c r="B63" s="84" t="s">
        <v>128</v>
      </c>
    </row>
    <row r="64" spans="2:2" ht="15.75" x14ac:dyDescent="0.25">
      <c r="B64" s="84" t="s">
        <v>129</v>
      </c>
    </row>
    <row r="65" spans="2:2" ht="31.5" x14ac:dyDescent="0.25">
      <c r="B65" s="84" t="s">
        <v>130</v>
      </c>
    </row>
    <row r="66" spans="2:2" ht="31.5" x14ac:dyDescent="0.25">
      <c r="B66" s="84" t="s">
        <v>131</v>
      </c>
    </row>
    <row r="67" spans="2:2" ht="31.5" x14ac:dyDescent="0.25">
      <c r="B67" s="84" t="s">
        <v>132</v>
      </c>
    </row>
    <row r="68" spans="2:2" ht="47.25" x14ac:dyDescent="0.25">
      <c r="B68" s="84" t="s">
        <v>133</v>
      </c>
    </row>
    <row r="69" spans="2:2" ht="31.5" x14ac:dyDescent="0.25">
      <c r="B69" s="84" t="s">
        <v>134</v>
      </c>
    </row>
    <row r="70" spans="2:2" ht="31.5" x14ac:dyDescent="0.25">
      <c r="B70" s="84" t="s">
        <v>135</v>
      </c>
    </row>
    <row r="71" spans="2:2" ht="31.5" x14ac:dyDescent="0.25">
      <c r="B71" s="84" t="s">
        <v>136</v>
      </c>
    </row>
    <row r="72" spans="2:2" ht="31.5" x14ac:dyDescent="0.25">
      <c r="B72" s="84" t="s">
        <v>137</v>
      </c>
    </row>
    <row r="73" spans="2:2" ht="78.75" x14ac:dyDescent="0.25">
      <c r="B73" s="84" t="s">
        <v>138</v>
      </c>
    </row>
    <row r="74" spans="2:2" ht="15.75" x14ac:dyDescent="0.25">
      <c r="B74" s="84" t="s">
        <v>139</v>
      </c>
    </row>
    <row r="75" spans="2:2" ht="31.5" x14ac:dyDescent="0.25">
      <c r="B75" s="84" t="s">
        <v>140</v>
      </c>
    </row>
    <row r="76" spans="2:2" ht="31.5" x14ac:dyDescent="0.25">
      <c r="B76" s="84" t="s">
        <v>141</v>
      </c>
    </row>
    <row r="77" spans="2:2" ht="31.5" x14ac:dyDescent="0.25">
      <c r="B77" s="84" t="s">
        <v>142</v>
      </c>
    </row>
    <row r="78" spans="2:2" ht="47.25" x14ac:dyDescent="0.25">
      <c r="B78" s="84" t="s">
        <v>143</v>
      </c>
    </row>
    <row r="79" spans="2:2" ht="63" x14ac:dyDescent="0.25">
      <c r="B79" s="84" t="s">
        <v>144</v>
      </c>
    </row>
    <row r="80" spans="2:2" ht="47.25" x14ac:dyDescent="0.25">
      <c r="B80" s="84" t="s">
        <v>145</v>
      </c>
    </row>
    <row r="81" spans="2:2" ht="47.25" x14ac:dyDescent="0.25">
      <c r="B81" s="84" t="s">
        <v>146</v>
      </c>
    </row>
    <row r="82" spans="2:2" ht="78.75" x14ac:dyDescent="0.25">
      <c r="B82" s="84" t="s">
        <v>147</v>
      </c>
    </row>
    <row r="83" spans="2:2" ht="31.5" x14ac:dyDescent="0.25">
      <c r="B83" s="84" t="s">
        <v>148</v>
      </c>
    </row>
    <row r="84" spans="2:2" ht="15.75" x14ac:dyDescent="0.25">
      <c r="B84" s="84" t="s">
        <v>149</v>
      </c>
    </row>
    <row r="85" spans="2:2" ht="31.5" x14ac:dyDescent="0.25">
      <c r="B85" s="84" t="s">
        <v>150</v>
      </c>
    </row>
    <row r="86" spans="2:2" ht="31.5" x14ac:dyDescent="0.25">
      <c r="B86" s="84" t="s">
        <v>151</v>
      </c>
    </row>
    <row r="87" spans="2:2" ht="47.25" x14ac:dyDescent="0.25">
      <c r="B87" s="84" t="s">
        <v>152</v>
      </c>
    </row>
    <row r="88" spans="2:2" ht="31.5" x14ac:dyDescent="0.25">
      <c r="B88" s="84" t="s">
        <v>153</v>
      </c>
    </row>
    <row r="89" spans="2:2" ht="31.5" x14ac:dyDescent="0.25">
      <c r="B89" s="84" t="s">
        <v>154</v>
      </c>
    </row>
    <row r="90" spans="2:2" ht="15.75" x14ac:dyDescent="0.25">
      <c r="B90" s="84" t="s">
        <v>155</v>
      </c>
    </row>
    <row r="91" spans="2:2" ht="31.5" x14ac:dyDescent="0.25">
      <c r="B91" s="84" t="s">
        <v>156</v>
      </c>
    </row>
    <row r="92" spans="2:2" ht="31.5" x14ac:dyDescent="0.25">
      <c r="B92" s="84" t="s">
        <v>157</v>
      </c>
    </row>
    <row r="93" spans="2:2" ht="47.25" x14ac:dyDescent="0.25">
      <c r="B93" s="84" t="s">
        <v>158</v>
      </c>
    </row>
    <row r="94" spans="2:2" ht="15.75" x14ac:dyDescent="0.25">
      <c r="B94" s="84" t="s">
        <v>3</v>
      </c>
    </row>
    <row r="95" spans="2:2" ht="15.75" x14ac:dyDescent="0.25">
      <c r="B95" s="84" t="s">
        <v>159</v>
      </c>
    </row>
    <row r="96" spans="2:2" ht="47.25" x14ac:dyDescent="0.25">
      <c r="B96" s="84" t="s">
        <v>160</v>
      </c>
    </row>
    <row r="97" spans="2:2" ht="15.75" x14ac:dyDescent="0.25">
      <c r="B97" s="84" t="s">
        <v>161</v>
      </c>
    </row>
    <row r="98" spans="2:2" ht="31.5" x14ac:dyDescent="0.25">
      <c r="B98" s="84" t="s">
        <v>162</v>
      </c>
    </row>
    <row r="99" spans="2:2" ht="31.5" x14ac:dyDescent="0.25">
      <c r="B99" s="84" t="s">
        <v>163</v>
      </c>
    </row>
    <row r="100" spans="2:2" ht="15.75" x14ac:dyDescent="0.25">
      <c r="B100" s="84" t="s">
        <v>164</v>
      </c>
    </row>
    <row r="101" spans="2:2" ht="15.75" x14ac:dyDescent="0.25">
      <c r="B101" s="84" t="s">
        <v>165</v>
      </c>
    </row>
    <row r="102" spans="2:2" ht="15.75" x14ac:dyDescent="0.25">
      <c r="B102" s="84" t="s">
        <v>166</v>
      </c>
    </row>
    <row r="103" spans="2:2" ht="31.5" x14ac:dyDescent="0.25">
      <c r="B103" s="84" t="s">
        <v>167</v>
      </c>
    </row>
    <row r="104" spans="2:2" ht="31.5" x14ac:dyDescent="0.25">
      <c r="B104" s="84" t="s">
        <v>168</v>
      </c>
    </row>
    <row r="105" spans="2:2" ht="15.75" x14ac:dyDescent="0.25">
      <c r="B105" s="84" t="s">
        <v>169</v>
      </c>
    </row>
  </sheetData>
  <mergeCells count="1">
    <mergeCell ref="B5:G5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7"/>
  <sheetViews>
    <sheetView workbookViewId="0">
      <selection activeCell="C9" sqref="C9"/>
    </sheetView>
  </sheetViews>
  <sheetFormatPr defaultRowHeight="15" x14ac:dyDescent="0.25"/>
  <cols>
    <col min="1" max="1" width="17.42578125" bestFit="1" customWidth="1"/>
    <col min="2" max="2" width="15.140625" style="4" bestFit="1" customWidth="1"/>
    <col min="3" max="3" width="13.42578125" customWidth="1"/>
    <col min="4" max="4" width="17" customWidth="1"/>
    <col min="5" max="5" width="13.7109375" customWidth="1"/>
    <col min="6" max="6" width="13.42578125" bestFit="1" customWidth="1"/>
    <col min="7" max="7" width="12.5703125" bestFit="1" customWidth="1"/>
    <col min="8" max="8" width="10.7109375" style="4" bestFit="1" customWidth="1"/>
    <col min="9" max="9" width="30.42578125" customWidth="1"/>
  </cols>
  <sheetData>
    <row r="1" spans="1:9" s="9" customFormat="1" ht="45" x14ac:dyDescent="0.25">
      <c r="A1" s="16" t="s">
        <v>18</v>
      </c>
      <c r="B1" s="17" t="s">
        <v>19</v>
      </c>
      <c r="C1" s="16" t="s">
        <v>34</v>
      </c>
      <c r="D1" s="16" t="s">
        <v>35</v>
      </c>
      <c r="E1" s="16" t="s">
        <v>36</v>
      </c>
      <c r="F1" s="17" t="s">
        <v>26</v>
      </c>
      <c r="G1" s="17" t="s">
        <v>25</v>
      </c>
      <c r="H1" s="16" t="s">
        <v>33</v>
      </c>
      <c r="I1" s="17" t="s">
        <v>30</v>
      </c>
    </row>
    <row r="2" spans="1:9" s="9" customFormat="1" x14ac:dyDescent="0.25">
      <c r="A2" s="11"/>
      <c r="B2" s="13"/>
      <c r="C2" s="20"/>
      <c r="D2" s="20"/>
      <c r="E2" s="77" t="e">
        <f>#REF!</f>
        <v>#REF!</v>
      </c>
      <c r="F2" s="21" t="e">
        <f t="shared" ref="F2:G10" si="0">$D2/$E2</f>
        <v>#REF!</v>
      </c>
      <c r="G2" s="21" t="e">
        <f t="shared" si="0"/>
        <v>#REF!</v>
      </c>
      <c r="H2" s="20"/>
      <c r="I2" s="10"/>
    </row>
    <row r="3" spans="1:9" s="9" customFormat="1" x14ac:dyDescent="0.25">
      <c r="A3" s="11"/>
      <c r="B3" s="13"/>
      <c r="C3" s="20"/>
      <c r="D3" s="20"/>
      <c r="E3" s="77" t="e">
        <f>#REF!</f>
        <v>#REF!</v>
      </c>
      <c r="F3" s="21" t="e">
        <f t="shared" si="0"/>
        <v>#REF!</v>
      </c>
      <c r="G3" s="21" t="e">
        <f t="shared" si="0"/>
        <v>#REF!</v>
      </c>
      <c r="H3" s="20"/>
      <c r="I3" s="10"/>
    </row>
    <row r="4" spans="1:9" s="9" customFormat="1" x14ac:dyDescent="0.25">
      <c r="A4" s="11"/>
      <c r="B4" s="13"/>
      <c r="C4" s="20"/>
      <c r="D4" s="20"/>
      <c r="E4" s="77" t="e">
        <f>#REF!</f>
        <v>#REF!</v>
      </c>
      <c r="F4" s="21" t="e">
        <f t="shared" si="0"/>
        <v>#REF!</v>
      </c>
      <c r="G4" s="21" t="e">
        <f t="shared" si="0"/>
        <v>#REF!</v>
      </c>
      <c r="H4" s="20"/>
      <c r="I4" s="10"/>
    </row>
    <row r="5" spans="1:9" s="9" customFormat="1" x14ac:dyDescent="0.25">
      <c r="A5" s="11"/>
      <c r="B5" s="13"/>
      <c r="C5" s="20"/>
      <c r="D5" s="20"/>
      <c r="E5" s="77" t="e">
        <f>#REF!</f>
        <v>#REF!</v>
      </c>
      <c r="F5" s="21" t="e">
        <f t="shared" si="0"/>
        <v>#REF!</v>
      </c>
      <c r="G5" s="21" t="e">
        <f t="shared" si="0"/>
        <v>#REF!</v>
      </c>
      <c r="H5" s="20"/>
      <c r="I5" s="10"/>
    </row>
    <row r="6" spans="1:9" s="9" customFormat="1" x14ac:dyDescent="0.25">
      <c r="A6" s="11"/>
      <c r="B6" s="13"/>
      <c r="C6" s="20"/>
      <c r="D6" s="20"/>
      <c r="E6" s="77" t="e">
        <f>#REF!</f>
        <v>#REF!</v>
      </c>
      <c r="F6" s="21" t="e">
        <f t="shared" si="0"/>
        <v>#REF!</v>
      </c>
      <c r="G6" s="21" t="e">
        <f t="shared" si="0"/>
        <v>#REF!</v>
      </c>
      <c r="H6" s="20"/>
      <c r="I6" s="10"/>
    </row>
    <row r="7" spans="1:9" s="9" customFormat="1" x14ac:dyDescent="0.25">
      <c r="A7" s="11"/>
      <c r="B7" s="13"/>
      <c r="C7" s="20"/>
      <c r="D7" s="20"/>
      <c r="E7" s="77" t="e">
        <f>#REF!</f>
        <v>#REF!</v>
      </c>
      <c r="F7" s="21" t="e">
        <f t="shared" si="0"/>
        <v>#REF!</v>
      </c>
      <c r="G7" s="21" t="e">
        <f t="shared" si="0"/>
        <v>#REF!</v>
      </c>
      <c r="H7" s="20"/>
      <c r="I7" s="10"/>
    </row>
    <row r="8" spans="1:9" x14ac:dyDescent="0.25">
      <c r="A8" s="11"/>
      <c r="B8" s="13"/>
      <c r="C8" s="20"/>
      <c r="D8" s="20"/>
      <c r="E8" s="77" t="e">
        <f>#REF!</f>
        <v>#REF!</v>
      </c>
      <c r="F8" s="21" t="e">
        <f t="shared" si="0"/>
        <v>#REF!</v>
      </c>
      <c r="G8" s="21" t="e">
        <f t="shared" si="0"/>
        <v>#REF!</v>
      </c>
      <c r="H8" s="20"/>
      <c r="I8" s="10"/>
    </row>
    <row r="9" spans="1:9" x14ac:dyDescent="0.25">
      <c r="A9" s="11"/>
      <c r="B9" s="13"/>
      <c r="C9" s="20"/>
      <c r="D9" s="20"/>
      <c r="E9" s="77" t="e">
        <f>#REF!</f>
        <v>#REF!</v>
      </c>
      <c r="F9" s="21" t="e">
        <f t="shared" si="0"/>
        <v>#REF!</v>
      </c>
      <c r="G9" s="21" t="e">
        <f t="shared" si="0"/>
        <v>#REF!</v>
      </c>
      <c r="H9" s="20"/>
      <c r="I9" s="10"/>
    </row>
    <row r="10" spans="1:9" x14ac:dyDescent="0.25">
      <c r="A10" s="11"/>
      <c r="B10" s="13"/>
      <c r="C10" s="20"/>
      <c r="D10" s="20"/>
      <c r="E10" s="77" t="e">
        <f>#REF!</f>
        <v>#REF!</v>
      </c>
      <c r="F10" s="21" t="e">
        <f t="shared" si="0"/>
        <v>#REF!</v>
      </c>
      <c r="G10" s="21" t="e">
        <f t="shared" si="0"/>
        <v>#REF!</v>
      </c>
      <c r="H10" s="20"/>
      <c r="I10" s="10"/>
    </row>
    <row r="14" spans="1:9" x14ac:dyDescent="0.25">
      <c r="A14" s="3"/>
    </row>
    <row r="15" spans="1:9" x14ac:dyDescent="0.25">
      <c r="A15" s="3"/>
    </row>
    <row r="16" spans="1:9" x14ac:dyDescent="0.25">
      <c r="A16" s="3"/>
    </row>
    <row r="17" spans="1:8" x14ac:dyDescent="0.25">
      <c r="A17" s="3"/>
      <c r="H17" s="2"/>
    </row>
  </sheetData>
  <pageMargins left="0.7" right="0.7" top="0.75" bottom="0.75" header="0.3" footer="0.3"/>
  <pageSetup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12"/>
  <sheetViews>
    <sheetView topLeftCell="C1" workbookViewId="0">
      <selection activeCell="E4" sqref="E4"/>
    </sheetView>
  </sheetViews>
  <sheetFormatPr defaultRowHeight="15" x14ac:dyDescent="0.25"/>
  <cols>
    <col min="1" max="1" width="13.7109375" style="9" customWidth="1"/>
    <col min="2" max="2" width="9.140625" style="9"/>
    <col min="3" max="3" width="16.7109375" style="9" customWidth="1"/>
    <col min="4" max="4" width="18" style="9" customWidth="1"/>
    <col min="5" max="5" width="9.85546875" style="9" customWidth="1"/>
    <col min="6" max="6" width="19" style="9" customWidth="1"/>
    <col min="7" max="12" width="12" style="9" customWidth="1"/>
    <col min="13" max="13" width="23.5703125" style="9" customWidth="1"/>
    <col min="14" max="14" width="22" style="9" customWidth="1"/>
    <col min="15" max="16" width="12.140625" style="9" customWidth="1"/>
    <col min="17" max="17" width="13" style="9" customWidth="1"/>
    <col min="18" max="18" width="14.5703125" style="9" customWidth="1"/>
    <col min="19" max="19" width="18.85546875" style="9" bestFit="1" customWidth="1"/>
    <col min="20" max="16384" width="9.140625" style="9"/>
  </cols>
  <sheetData>
    <row r="1" spans="1:19" ht="75" x14ac:dyDescent="0.25">
      <c r="A1" s="16" t="s">
        <v>170</v>
      </c>
      <c r="B1" s="16" t="s">
        <v>18</v>
      </c>
      <c r="C1" s="16" t="s">
        <v>19</v>
      </c>
      <c r="D1" s="16" t="s">
        <v>183</v>
      </c>
      <c r="E1" s="16" t="s">
        <v>206</v>
      </c>
      <c r="F1" s="16" t="s">
        <v>197</v>
      </c>
      <c r="G1" s="16" t="s">
        <v>184</v>
      </c>
      <c r="H1" s="16" t="s">
        <v>185</v>
      </c>
      <c r="I1" s="16" t="s">
        <v>186</v>
      </c>
      <c r="J1" s="16" t="s">
        <v>187</v>
      </c>
      <c r="K1" s="16" t="s">
        <v>188</v>
      </c>
      <c r="L1" s="16" t="s">
        <v>189</v>
      </c>
      <c r="M1" s="16" t="s">
        <v>190</v>
      </c>
      <c r="N1" s="16" t="s">
        <v>191</v>
      </c>
      <c r="O1" s="16" t="s">
        <v>192</v>
      </c>
      <c r="P1" s="16" t="s">
        <v>193</v>
      </c>
      <c r="Q1" s="16" t="s">
        <v>194</v>
      </c>
      <c r="R1" s="16" t="s">
        <v>195</v>
      </c>
      <c r="S1" s="16" t="s">
        <v>196</v>
      </c>
    </row>
    <row r="2" spans="1:19" ht="30" x14ac:dyDescent="0.25">
      <c r="A2" s="10" t="s">
        <v>66</v>
      </c>
      <c r="B2" s="113" t="s">
        <v>275</v>
      </c>
      <c r="C2" s="113" t="s">
        <v>276</v>
      </c>
      <c r="D2" s="113" t="s">
        <v>310</v>
      </c>
      <c r="E2" s="10">
        <v>1</v>
      </c>
      <c r="F2" s="117">
        <f>(((LN(E2))*0.3178)+0.7405)</f>
        <v>0.74050000000000005</v>
      </c>
      <c r="G2" s="92" t="s">
        <v>12</v>
      </c>
      <c r="H2" s="92" t="s">
        <v>12</v>
      </c>
      <c r="I2" s="92" t="s">
        <v>12</v>
      </c>
      <c r="J2" s="92" t="s">
        <v>12</v>
      </c>
      <c r="K2" s="92" t="s">
        <v>12</v>
      </c>
      <c r="L2" s="92" t="s">
        <v>12</v>
      </c>
      <c r="M2" s="93" t="s">
        <v>311</v>
      </c>
      <c r="N2" s="118">
        <f>99.1%-F2</f>
        <v>0.25049999999999994</v>
      </c>
      <c r="O2" s="118">
        <f>99.1%-F2</f>
        <v>0.25049999999999994</v>
      </c>
      <c r="P2" s="91" t="s">
        <v>12</v>
      </c>
      <c r="Q2" s="91" t="s">
        <v>12</v>
      </c>
      <c r="R2" s="91" t="s">
        <v>12</v>
      </c>
      <c r="S2" s="91" t="s">
        <v>12</v>
      </c>
    </row>
    <row r="3" spans="1:19" ht="30" x14ac:dyDescent="0.25">
      <c r="A3" s="10" t="s">
        <v>66</v>
      </c>
      <c r="B3" s="113" t="s">
        <v>277</v>
      </c>
      <c r="C3" s="113" t="s">
        <v>278</v>
      </c>
      <c r="D3" s="113" t="s">
        <v>137</v>
      </c>
      <c r="E3" s="10">
        <v>1</v>
      </c>
      <c r="F3" s="117">
        <f>(((LN(E3))*0.3178)+0.7405)</f>
        <v>0.74050000000000005</v>
      </c>
      <c r="G3" s="92" t="s">
        <v>12</v>
      </c>
      <c r="H3" s="92" t="s">
        <v>12</v>
      </c>
      <c r="I3" s="92" t="s">
        <v>12</v>
      </c>
      <c r="J3" s="92" t="s">
        <v>12</v>
      </c>
      <c r="K3" s="92" t="s">
        <v>12</v>
      </c>
      <c r="L3" s="92" t="s">
        <v>12</v>
      </c>
      <c r="M3" s="93" t="s">
        <v>311</v>
      </c>
      <c r="N3" s="118">
        <f>99.1%-F3</f>
        <v>0.25049999999999994</v>
      </c>
      <c r="O3" s="118">
        <f>99.1%-F3</f>
        <v>0.25049999999999994</v>
      </c>
      <c r="P3" s="91" t="s">
        <v>12</v>
      </c>
      <c r="Q3" s="91" t="s">
        <v>12</v>
      </c>
      <c r="R3" s="91" t="s">
        <v>12</v>
      </c>
      <c r="S3" s="91" t="s">
        <v>12</v>
      </c>
    </row>
    <row r="4" spans="1:19" x14ac:dyDescent="0.25">
      <c r="A4" s="10"/>
      <c r="B4" s="87"/>
      <c r="C4" s="87"/>
      <c r="D4" s="87"/>
      <c r="E4" s="10"/>
      <c r="F4" s="78" t="e">
        <f t="shared" ref="F4" si="0">(((LN(E4))*0.3178)+0.7405)</f>
        <v>#NUM!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8" spans="1:19" x14ac:dyDescent="0.25">
      <c r="A8" s="9" t="s">
        <v>201</v>
      </c>
    </row>
    <row r="9" spans="1:19" ht="60" x14ac:dyDescent="0.25">
      <c r="A9" s="16" t="s">
        <v>202</v>
      </c>
      <c r="B9" s="16"/>
    </row>
    <row r="10" spans="1:19" x14ac:dyDescent="0.25">
      <c r="A10" s="10" t="s">
        <v>203</v>
      </c>
      <c r="B10" s="10">
        <v>2.2000000000000002</v>
      </c>
    </row>
    <row r="11" spans="1:19" x14ac:dyDescent="0.25">
      <c r="A11" s="10" t="s">
        <v>204</v>
      </c>
      <c r="B11" s="10">
        <v>1.6</v>
      </c>
      <c r="C11" s="9" t="s">
        <v>252</v>
      </c>
    </row>
    <row r="12" spans="1:19" ht="75" x14ac:dyDescent="0.25">
      <c r="A12" s="93" t="s">
        <v>205</v>
      </c>
      <c r="B12" s="10">
        <v>4</v>
      </c>
    </row>
  </sheetData>
  <pageMargins left="0.7" right="0.7" top="0.75" bottom="0.75" header="0.3" footer="0.3"/>
  <pageSetup orientation="portrait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32"/>
  <sheetViews>
    <sheetView workbookViewId="0">
      <selection activeCell="J15" sqref="J15"/>
    </sheetView>
  </sheetViews>
  <sheetFormatPr defaultRowHeight="15" x14ac:dyDescent="0.25"/>
  <cols>
    <col min="1" max="1" width="10.140625" customWidth="1"/>
    <col min="2" max="2" width="31.85546875" customWidth="1"/>
    <col min="3" max="3" width="13.85546875" customWidth="1"/>
    <col min="4" max="5" width="15.42578125" customWidth="1"/>
    <col min="6" max="6" width="17.28515625" customWidth="1"/>
    <col min="7" max="8" width="15.42578125" style="9" customWidth="1"/>
    <col min="9" max="10" width="15.42578125" customWidth="1"/>
    <col min="11" max="11" width="15.28515625" customWidth="1"/>
    <col min="12" max="12" width="15" customWidth="1"/>
    <col min="13" max="13" width="12.140625" customWidth="1"/>
    <col min="14" max="14" width="12.7109375" customWidth="1"/>
    <col min="15" max="15" width="11.42578125" customWidth="1"/>
  </cols>
  <sheetData>
    <row r="1" spans="1:14" ht="90" x14ac:dyDescent="0.25">
      <c r="A1" s="102" t="s">
        <v>235</v>
      </c>
      <c r="B1" s="102" t="s">
        <v>229</v>
      </c>
      <c r="C1" s="102" t="s">
        <v>251</v>
      </c>
      <c r="D1" s="102" t="s">
        <v>230</v>
      </c>
      <c r="E1" s="102" t="s">
        <v>231</v>
      </c>
      <c r="F1" s="103" t="s">
        <v>232</v>
      </c>
      <c r="G1" s="104" t="s">
        <v>184</v>
      </c>
      <c r="H1" s="105" t="s">
        <v>250</v>
      </c>
      <c r="I1" s="104" t="s">
        <v>233</v>
      </c>
      <c r="J1" s="105" t="s">
        <v>234</v>
      </c>
      <c r="K1" s="102" t="s">
        <v>16</v>
      </c>
    </row>
    <row r="2" spans="1:14" x14ac:dyDescent="0.25">
      <c r="A2" s="10"/>
      <c r="B2" s="106"/>
      <c r="C2" s="91"/>
      <c r="D2" s="107" t="e">
        <f>N6</f>
        <v>#DIV/0!</v>
      </c>
      <c r="E2" s="108" t="e">
        <f>M6</f>
        <v>#DIV/0!</v>
      </c>
      <c r="F2" s="78"/>
      <c r="G2" s="91"/>
      <c r="H2" s="91"/>
      <c r="I2" s="91">
        <f>G2*F2</f>
        <v>0</v>
      </c>
      <c r="J2" s="91" t="e">
        <f>H2*D2</f>
        <v>#DIV/0!</v>
      </c>
      <c r="K2" s="10"/>
    </row>
    <row r="5" spans="1:14" ht="45" x14ac:dyDescent="0.25">
      <c r="A5" s="102" t="s">
        <v>245</v>
      </c>
      <c r="B5" s="102" t="s">
        <v>246</v>
      </c>
      <c r="C5" s="102" t="s">
        <v>247</v>
      </c>
      <c r="D5" s="102" t="s">
        <v>248</v>
      </c>
      <c r="E5" s="102" t="s">
        <v>236</v>
      </c>
      <c r="F5" s="102" t="s">
        <v>237</v>
      </c>
      <c r="G5" s="102" t="s">
        <v>244</v>
      </c>
      <c r="H5" s="102" t="s">
        <v>238</v>
      </c>
      <c r="I5" s="102" t="s">
        <v>239</v>
      </c>
      <c r="J5" s="102" t="s">
        <v>240</v>
      </c>
      <c r="K5" s="102" t="s">
        <v>241</v>
      </c>
      <c r="L5" s="102" t="s">
        <v>242</v>
      </c>
      <c r="M5" s="102" t="s">
        <v>249</v>
      </c>
      <c r="N5" s="102" t="s">
        <v>230</v>
      </c>
    </row>
    <row r="6" spans="1:14" x14ac:dyDescent="0.25">
      <c r="A6" s="10"/>
      <c r="B6" s="10"/>
      <c r="C6" s="10"/>
      <c r="D6" s="10"/>
      <c r="E6" s="78" t="e">
        <f>D6/$D$32</f>
        <v>#DIV/0!</v>
      </c>
      <c r="F6" s="10"/>
      <c r="G6" s="10" t="e">
        <f>E6*F6</f>
        <v>#DIV/0!</v>
      </c>
      <c r="H6" s="78" t="e">
        <f>G32</f>
        <v>#DIV/0!</v>
      </c>
      <c r="I6" s="10" t="e">
        <f>D32*H6</f>
        <v>#DIV/0!</v>
      </c>
      <c r="J6" s="10" t="e">
        <f>I6-K6</f>
        <v>#DIV/0!</v>
      </c>
      <c r="K6" s="10" t="e">
        <f>I6*0.75</f>
        <v>#DIV/0!</v>
      </c>
      <c r="L6" s="10" t="e">
        <f>D32-I6</f>
        <v>#DIV/0!</v>
      </c>
      <c r="M6" s="108" t="e">
        <f>((L6*80)+(J6*98))/(L6+J6)</f>
        <v>#DIV/0!</v>
      </c>
      <c r="N6" s="78" t="e">
        <f>K6/D32</f>
        <v>#DIV/0!</v>
      </c>
    </row>
    <row r="7" spans="1:14" x14ac:dyDescent="0.25">
      <c r="A7" s="10"/>
      <c r="B7" s="10"/>
      <c r="C7" s="10"/>
      <c r="D7" s="10"/>
      <c r="E7" s="78" t="e">
        <f t="shared" ref="E7:E31" si="0">D7/$D$32</f>
        <v>#DIV/0!</v>
      </c>
      <c r="F7" s="10"/>
      <c r="G7" s="10" t="e">
        <f t="shared" ref="G7:G31" si="1">E7*F7</f>
        <v>#DIV/0!</v>
      </c>
      <c r="H7"/>
    </row>
    <row r="8" spans="1:14" x14ac:dyDescent="0.25">
      <c r="A8" s="10"/>
      <c r="B8" s="10"/>
      <c r="C8" s="10"/>
      <c r="D8" s="10"/>
      <c r="E8" s="78" t="e">
        <f t="shared" si="0"/>
        <v>#DIV/0!</v>
      </c>
      <c r="F8" s="10"/>
      <c r="G8" s="10" t="e">
        <f t="shared" si="1"/>
        <v>#DIV/0!</v>
      </c>
      <c r="H8"/>
    </row>
    <row r="9" spans="1:14" x14ac:dyDescent="0.25">
      <c r="A9" s="10"/>
      <c r="B9" s="10"/>
      <c r="C9" s="10"/>
      <c r="D9" s="10"/>
      <c r="E9" s="78" t="e">
        <f t="shared" si="0"/>
        <v>#DIV/0!</v>
      </c>
      <c r="F9" s="10"/>
      <c r="G9" s="10" t="e">
        <f t="shared" si="1"/>
        <v>#DIV/0!</v>
      </c>
      <c r="H9"/>
    </row>
    <row r="10" spans="1:14" x14ac:dyDescent="0.25">
      <c r="A10" s="10"/>
      <c r="B10" s="10"/>
      <c r="C10" s="10"/>
      <c r="D10" s="10"/>
      <c r="E10" s="78" t="e">
        <f t="shared" si="0"/>
        <v>#DIV/0!</v>
      </c>
      <c r="F10" s="10"/>
      <c r="G10" s="10" t="e">
        <f t="shared" si="1"/>
        <v>#DIV/0!</v>
      </c>
      <c r="H10"/>
    </row>
    <row r="11" spans="1:14" x14ac:dyDescent="0.25">
      <c r="A11" s="10"/>
      <c r="B11" s="10"/>
      <c r="C11" s="10"/>
      <c r="D11" s="10"/>
      <c r="E11" s="78" t="e">
        <f t="shared" si="0"/>
        <v>#DIV/0!</v>
      </c>
      <c r="F11" s="10"/>
      <c r="G11" s="10" t="e">
        <f t="shared" si="1"/>
        <v>#DIV/0!</v>
      </c>
      <c r="H11"/>
    </row>
    <row r="12" spans="1:14" x14ac:dyDescent="0.25">
      <c r="A12" s="10"/>
      <c r="B12" s="10"/>
      <c r="C12" s="10"/>
      <c r="D12" s="10"/>
      <c r="E12" s="78" t="e">
        <f t="shared" si="0"/>
        <v>#DIV/0!</v>
      </c>
      <c r="F12" s="10"/>
      <c r="G12" s="10" t="e">
        <f t="shared" si="1"/>
        <v>#DIV/0!</v>
      </c>
      <c r="H12"/>
    </row>
    <row r="13" spans="1:14" x14ac:dyDescent="0.25">
      <c r="A13" s="10"/>
      <c r="B13" s="10"/>
      <c r="C13" s="10"/>
      <c r="D13" s="10"/>
      <c r="E13" s="78" t="e">
        <f t="shared" si="0"/>
        <v>#DIV/0!</v>
      </c>
      <c r="F13" s="10"/>
      <c r="G13" s="10" t="e">
        <f t="shared" si="1"/>
        <v>#DIV/0!</v>
      </c>
      <c r="H13"/>
    </row>
    <row r="14" spans="1:14" x14ac:dyDescent="0.25">
      <c r="A14" s="10"/>
      <c r="B14" s="10"/>
      <c r="C14" s="10"/>
      <c r="D14" s="10"/>
      <c r="E14" s="78" t="e">
        <f t="shared" si="0"/>
        <v>#DIV/0!</v>
      </c>
      <c r="F14" s="10"/>
      <c r="G14" s="10" t="e">
        <f t="shared" si="1"/>
        <v>#DIV/0!</v>
      </c>
      <c r="H14"/>
    </row>
    <row r="15" spans="1:14" x14ac:dyDescent="0.25">
      <c r="A15" s="10"/>
      <c r="B15" s="10"/>
      <c r="C15" s="10"/>
      <c r="D15" s="10"/>
      <c r="E15" s="78" t="e">
        <f t="shared" si="0"/>
        <v>#DIV/0!</v>
      </c>
      <c r="F15" s="10"/>
      <c r="G15" s="10" t="e">
        <f t="shared" si="1"/>
        <v>#DIV/0!</v>
      </c>
      <c r="H15"/>
    </row>
    <row r="16" spans="1:14" x14ac:dyDescent="0.25">
      <c r="A16" s="10"/>
      <c r="B16" s="10"/>
      <c r="C16" s="10"/>
      <c r="D16" s="10"/>
      <c r="E16" s="78" t="e">
        <f t="shared" si="0"/>
        <v>#DIV/0!</v>
      </c>
      <c r="F16" s="10"/>
      <c r="G16" s="10" t="e">
        <f t="shared" si="1"/>
        <v>#DIV/0!</v>
      </c>
      <c r="H16"/>
    </row>
    <row r="17" spans="1:8" x14ac:dyDescent="0.25">
      <c r="A17" s="10"/>
      <c r="B17" s="10"/>
      <c r="C17" s="10"/>
      <c r="D17" s="10"/>
      <c r="E17" s="78" t="e">
        <f t="shared" si="0"/>
        <v>#DIV/0!</v>
      </c>
      <c r="F17" s="10"/>
      <c r="G17" s="10" t="e">
        <f t="shared" si="1"/>
        <v>#DIV/0!</v>
      </c>
      <c r="H17"/>
    </row>
    <row r="18" spans="1:8" x14ac:dyDescent="0.25">
      <c r="A18" s="10"/>
      <c r="B18" s="10"/>
      <c r="C18" s="10"/>
      <c r="D18" s="10"/>
      <c r="E18" s="78" t="e">
        <f t="shared" si="0"/>
        <v>#DIV/0!</v>
      </c>
      <c r="F18" s="10"/>
      <c r="G18" s="10" t="e">
        <f t="shared" si="1"/>
        <v>#DIV/0!</v>
      </c>
      <c r="H18"/>
    </row>
    <row r="19" spans="1:8" x14ac:dyDescent="0.25">
      <c r="A19" s="10"/>
      <c r="B19" s="10"/>
      <c r="C19" s="10"/>
      <c r="D19" s="10"/>
      <c r="E19" s="10" t="e">
        <f t="shared" si="0"/>
        <v>#DIV/0!</v>
      </c>
      <c r="F19" s="10"/>
      <c r="G19" s="10" t="e">
        <f t="shared" si="1"/>
        <v>#DIV/0!</v>
      </c>
      <c r="H19"/>
    </row>
    <row r="20" spans="1:8" x14ac:dyDescent="0.25">
      <c r="A20" s="10"/>
      <c r="B20" s="10"/>
      <c r="C20" s="10"/>
      <c r="D20" s="10"/>
      <c r="E20" s="10" t="e">
        <f t="shared" si="0"/>
        <v>#DIV/0!</v>
      </c>
      <c r="F20" s="10"/>
      <c r="G20" s="10" t="e">
        <f t="shared" si="1"/>
        <v>#DIV/0!</v>
      </c>
      <c r="H20"/>
    </row>
    <row r="21" spans="1:8" x14ac:dyDescent="0.25">
      <c r="A21" s="10"/>
      <c r="B21" s="10"/>
      <c r="C21" s="10"/>
      <c r="D21" s="10"/>
      <c r="E21" s="10" t="e">
        <f t="shared" si="0"/>
        <v>#DIV/0!</v>
      </c>
      <c r="F21" s="10"/>
      <c r="G21" s="10" t="e">
        <f t="shared" si="1"/>
        <v>#DIV/0!</v>
      </c>
      <c r="H21"/>
    </row>
    <row r="22" spans="1:8" x14ac:dyDescent="0.25">
      <c r="A22" s="10"/>
      <c r="B22" s="10"/>
      <c r="C22" s="10"/>
      <c r="D22" s="10"/>
      <c r="E22" s="10" t="e">
        <f t="shared" si="0"/>
        <v>#DIV/0!</v>
      </c>
      <c r="F22" s="10"/>
      <c r="G22" s="10" t="e">
        <f t="shared" si="1"/>
        <v>#DIV/0!</v>
      </c>
      <c r="H22"/>
    </row>
    <row r="23" spans="1:8" x14ac:dyDescent="0.25">
      <c r="A23" s="10"/>
      <c r="B23" s="10"/>
      <c r="C23" s="10"/>
      <c r="D23" s="10"/>
      <c r="E23" s="10" t="e">
        <f t="shared" si="0"/>
        <v>#DIV/0!</v>
      </c>
      <c r="F23" s="10"/>
      <c r="G23" s="10" t="e">
        <f t="shared" si="1"/>
        <v>#DIV/0!</v>
      </c>
      <c r="H23"/>
    </row>
    <row r="24" spans="1:8" x14ac:dyDescent="0.25">
      <c r="A24" s="10"/>
      <c r="B24" s="10"/>
      <c r="C24" s="10"/>
      <c r="D24" s="10"/>
      <c r="E24" s="10" t="e">
        <f t="shared" si="0"/>
        <v>#DIV/0!</v>
      </c>
      <c r="F24" s="10"/>
      <c r="G24" s="10" t="e">
        <f t="shared" si="1"/>
        <v>#DIV/0!</v>
      </c>
      <c r="H24"/>
    </row>
    <row r="25" spans="1:8" x14ac:dyDescent="0.25">
      <c r="A25" s="10"/>
      <c r="B25" s="10"/>
      <c r="C25" s="10"/>
      <c r="D25" s="10"/>
      <c r="E25" s="10" t="e">
        <f t="shared" si="0"/>
        <v>#DIV/0!</v>
      </c>
      <c r="F25" s="10"/>
      <c r="G25" s="10" t="e">
        <f t="shared" si="1"/>
        <v>#DIV/0!</v>
      </c>
      <c r="H25"/>
    </row>
    <row r="26" spans="1:8" x14ac:dyDescent="0.25">
      <c r="A26" s="10"/>
      <c r="B26" s="10"/>
      <c r="C26" s="10"/>
      <c r="D26" s="10"/>
      <c r="E26" s="10" t="e">
        <f t="shared" si="0"/>
        <v>#DIV/0!</v>
      </c>
      <c r="F26" s="10"/>
      <c r="G26" s="10" t="e">
        <f t="shared" si="1"/>
        <v>#DIV/0!</v>
      </c>
      <c r="H26"/>
    </row>
    <row r="27" spans="1:8" x14ac:dyDescent="0.25">
      <c r="A27" s="10"/>
      <c r="B27" s="10"/>
      <c r="C27" s="10"/>
      <c r="D27" s="10"/>
      <c r="E27" s="10" t="e">
        <f t="shared" si="0"/>
        <v>#DIV/0!</v>
      </c>
      <c r="F27" s="10"/>
      <c r="G27" s="10" t="e">
        <f t="shared" si="1"/>
        <v>#DIV/0!</v>
      </c>
      <c r="H27"/>
    </row>
    <row r="28" spans="1:8" s="9" customFormat="1" x14ac:dyDescent="0.25">
      <c r="A28" s="10"/>
      <c r="B28" s="10"/>
      <c r="C28" s="10"/>
      <c r="D28" s="10"/>
      <c r="E28" s="10" t="e">
        <f t="shared" si="0"/>
        <v>#DIV/0!</v>
      </c>
      <c r="F28" s="10"/>
      <c r="G28" s="10" t="e">
        <f t="shared" si="1"/>
        <v>#DIV/0!</v>
      </c>
    </row>
    <row r="29" spans="1:8" x14ac:dyDescent="0.25">
      <c r="A29" s="10"/>
      <c r="B29" s="10"/>
      <c r="C29" s="10"/>
      <c r="D29" s="10"/>
      <c r="E29" s="10" t="e">
        <f t="shared" si="0"/>
        <v>#DIV/0!</v>
      </c>
      <c r="F29" s="10"/>
      <c r="G29" s="10" t="e">
        <f t="shared" si="1"/>
        <v>#DIV/0!</v>
      </c>
      <c r="H29"/>
    </row>
    <row r="30" spans="1:8" x14ac:dyDescent="0.25">
      <c r="A30" s="10"/>
      <c r="B30" s="10"/>
      <c r="C30" s="10"/>
      <c r="D30" s="10"/>
      <c r="E30" s="10" t="e">
        <f t="shared" si="0"/>
        <v>#DIV/0!</v>
      </c>
      <c r="F30" s="10"/>
      <c r="G30" s="10" t="e">
        <f t="shared" si="1"/>
        <v>#DIV/0!</v>
      </c>
      <c r="H30"/>
    </row>
    <row r="31" spans="1:8" x14ac:dyDescent="0.25">
      <c r="A31" s="10"/>
      <c r="B31" s="10"/>
      <c r="C31" s="10"/>
      <c r="D31" s="10"/>
      <c r="E31" s="10" t="e">
        <f t="shared" si="0"/>
        <v>#DIV/0!</v>
      </c>
      <c r="F31" s="10"/>
      <c r="G31" s="10" t="e">
        <f t="shared" si="1"/>
        <v>#DIV/0!</v>
      </c>
      <c r="H31"/>
    </row>
    <row r="32" spans="1:8" x14ac:dyDescent="0.25">
      <c r="C32" s="68" t="s">
        <v>243</v>
      </c>
      <c r="D32" s="68">
        <f>SUM(D6:D31)</f>
        <v>0</v>
      </c>
      <c r="E32" s="109" t="e">
        <f>SUM(E6:E18)</f>
        <v>#DIV/0!</v>
      </c>
      <c r="F32" s="68" t="e">
        <f>SUM(E6*F6,E7*F7,E8*F8,E9*F9,E10,F10)</f>
        <v>#DIV/0!</v>
      </c>
      <c r="G32" s="68" t="e">
        <f>SUM(G6:G18)/100</f>
        <v>#DIV/0!</v>
      </c>
      <c r="H32"/>
    </row>
  </sheetData>
  <pageMargins left="0.7" right="0.7" top="0.75" bottom="0.75" header="0.3" footer="0.3"/>
  <pageSetup orientation="portrait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7"/>
  <sheetViews>
    <sheetView workbookViewId="0">
      <selection activeCell="B18" sqref="B18"/>
    </sheetView>
  </sheetViews>
  <sheetFormatPr defaultRowHeight="15" x14ac:dyDescent="0.25"/>
  <cols>
    <col min="1" max="1" width="9" style="12"/>
    <col min="2" max="2" width="23.42578125" style="12" customWidth="1"/>
    <col min="3" max="3" width="9" style="12"/>
    <col min="4" max="4" width="23" style="12" customWidth="1"/>
    <col min="5" max="5" width="9" style="12"/>
    <col min="6" max="6" width="13.28515625" style="12" customWidth="1"/>
    <col min="7" max="7" width="12.85546875" style="12" customWidth="1"/>
    <col min="8" max="8" width="34.28515625" style="12" customWidth="1"/>
  </cols>
  <sheetData>
    <row r="1" spans="1:8" x14ac:dyDescent="0.25">
      <c r="A1"/>
      <c r="B1"/>
      <c r="C1"/>
      <c r="D1"/>
      <c r="E1"/>
      <c r="F1"/>
      <c r="G1"/>
      <c r="H1"/>
    </row>
    <row r="2" spans="1:8" x14ac:dyDescent="0.25">
      <c r="A2"/>
      <c r="B2"/>
      <c r="C2"/>
      <c r="D2"/>
      <c r="E2"/>
      <c r="F2"/>
      <c r="G2"/>
      <c r="H2"/>
    </row>
    <row r="3" spans="1:8" x14ac:dyDescent="0.25">
      <c r="A3"/>
      <c r="B3"/>
      <c r="C3"/>
      <c r="D3"/>
      <c r="E3"/>
      <c r="F3"/>
      <c r="G3"/>
      <c r="H3"/>
    </row>
    <row r="4" spans="1:8" x14ac:dyDescent="0.25">
      <c r="A4"/>
      <c r="B4"/>
      <c r="C4"/>
      <c r="D4"/>
      <c r="E4"/>
      <c r="F4"/>
      <c r="G4"/>
      <c r="H4"/>
    </row>
    <row r="5" spans="1:8" x14ac:dyDescent="0.25">
      <c r="A5"/>
      <c r="B5"/>
      <c r="C5"/>
      <c r="D5"/>
      <c r="E5"/>
      <c r="F5"/>
      <c r="G5"/>
      <c r="H5"/>
    </row>
    <row r="6" spans="1:8" x14ac:dyDescent="0.25">
      <c r="A6"/>
      <c r="B6"/>
      <c r="C6"/>
      <c r="D6"/>
      <c r="E6"/>
      <c r="F6"/>
      <c r="G6"/>
      <c r="H6"/>
    </row>
    <row r="7" spans="1:8" x14ac:dyDescent="0.25">
      <c r="A7"/>
      <c r="B7"/>
      <c r="C7"/>
      <c r="D7"/>
      <c r="E7"/>
      <c r="F7"/>
      <c r="G7"/>
      <c r="H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19"/>
  <sheetViews>
    <sheetView tabSelected="1" workbookViewId="0"/>
  </sheetViews>
  <sheetFormatPr defaultRowHeight="15" x14ac:dyDescent="0.25"/>
  <cols>
    <col min="1" max="1" width="24.42578125" customWidth="1"/>
    <col min="2" max="2" width="22.28515625" customWidth="1"/>
    <col min="3" max="3" width="19.85546875" customWidth="1"/>
    <col min="4" max="4" width="18.85546875" customWidth="1"/>
    <col min="5" max="5" width="18.140625" customWidth="1"/>
    <col min="6" max="6" width="23.140625" customWidth="1"/>
    <col min="7" max="7" width="22" customWidth="1"/>
    <col min="8" max="8" width="15.5703125" customWidth="1"/>
    <col min="9" max="9" width="16.140625" customWidth="1"/>
  </cols>
  <sheetData>
    <row r="1" spans="1:39" s="145" customFormat="1" ht="28.5" x14ac:dyDescent="0.25">
      <c r="A1" s="144" t="s">
        <v>17</v>
      </c>
      <c r="B1" s="144" t="s">
        <v>50</v>
      </c>
      <c r="C1" s="144" t="s">
        <v>51</v>
      </c>
      <c r="D1" s="144" t="s">
        <v>8</v>
      </c>
      <c r="E1" s="144" t="s">
        <v>52</v>
      </c>
      <c r="F1" s="144" t="s">
        <v>53</v>
      </c>
      <c r="G1" s="144" t="s">
        <v>54</v>
      </c>
      <c r="H1" s="144" t="s">
        <v>11</v>
      </c>
      <c r="I1" s="144" t="s">
        <v>55</v>
      </c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  <c r="AA1" s="169"/>
      <c r="AB1" s="169"/>
      <c r="AC1" s="169"/>
      <c r="AD1" s="169"/>
      <c r="AE1" s="169"/>
      <c r="AF1" s="169"/>
      <c r="AG1" s="169"/>
      <c r="AH1" s="169"/>
      <c r="AI1" s="169"/>
      <c r="AJ1" s="169"/>
      <c r="AK1" s="169"/>
      <c r="AL1" s="169"/>
      <c r="AM1" s="169"/>
    </row>
    <row r="2" spans="1:39" s="145" customFormat="1" x14ac:dyDescent="0.25">
      <c r="A2" s="140" t="s">
        <v>61</v>
      </c>
      <c r="B2" s="144"/>
      <c r="C2" s="144"/>
      <c r="D2" s="144"/>
      <c r="E2" s="144"/>
      <c r="F2" s="144"/>
      <c r="G2" s="144"/>
      <c r="H2" s="144"/>
      <c r="I2" s="144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W2" s="169"/>
      <c r="X2" s="169"/>
      <c r="Y2" s="169"/>
      <c r="Z2" s="169"/>
      <c r="AA2" s="169"/>
      <c r="AB2" s="169"/>
      <c r="AC2" s="169"/>
      <c r="AD2" s="169"/>
      <c r="AE2" s="169"/>
      <c r="AF2" s="169"/>
      <c r="AG2" s="169"/>
      <c r="AH2" s="169"/>
      <c r="AI2" s="169"/>
      <c r="AJ2" s="169"/>
      <c r="AK2" s="169"/>
      <c r="AL2" s="169"/>
      <c r="AM2" s="169"/>
    </row>
    <row r="3" spans="1:39" s="145" customFormat="1" x14ac:dyDescent="0.25">
      <c r="A3" s="139" t="s">
        <v>62</v>
      </c>
      <c r="B3" s="144"/>
      <c r="C3" s="144"/>
      <c r="D3" s="144"/>
      <c r="E3" s="144"/>
      <c r="F3" s="144"/>
      <c r="G3" s="144"/>
      <c r="H3" s="144"/>
      <c r="I3" s="144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</row>
    <row r="4" spans="1:39" s="149" customFormat="1" x14ac:dyDescent="0.25">
      <c r="A4" s="146" t="s">
        <v>428</v>
      </c>
      <c r="B4" s="147">
        <v>954</v>
      </c>
      <c r="C4" s="147">
        <v>512</v>
      </c>
      <c r="D4" s="147">
        <f>'CIRL Summary'!H35</f>
        <v>0</v>
      </c>
      <c r="E4" s="148">
        <f>D4/C4</f>
        <v>0</v>
      </c>
      <c r="F4" s="147">
        <v>118</v>
      </c>
      <c r="G4" s="147">
        <v>67</v>
      </c>
      <c r="H4" s="147">
        <f>'CIRL Summary'!K35</f>
        <v>0</v>
      </c>
      <c r="I4" s="148">
        <f>H4/G4</f>
        <v>0</v>
      </c>
    </row>
    <row r="5" spans="1:39" s="149" customFormat="1" x14ac:dyDescent="0.25">
      <c r="A5" s="140" t="s">
        <v>64</v>
      </c>
      <c r="B5" s="150">
        <f>SUM(B4)</f>
        <v>954</v>
      </c>
      <c r="C5" s="150">
        <f t="shared" ref="C5:I5" si="0">SUM(C4)</f>
        <v>512</v>
      </c>
      <c r="D5" s="150">
        <f t="shared" si="0"/>
        <v>0</v>
      </c>
      <c r="E5" s="150">
        <f t="shared" si="0"/>
        <v>0</v>
      </c>
      <c r="F5" s="150">
        <f t="shared" si="0"/>
        <v>118</v>
      </c>
      <c r="G5" s="150">
        <f t="shared" si="0"/>
        <v>67</v>
      </c>
      <c r="H5" s="150">
        <f t="shared" si="0"/>
        <v>0</v>
      </c>
      <c r="I5" s="150">
        <f t="shared" si="0"/>
        <v>0</v>
      </c>
    </row>
    <row r="6" spans="1:39" s="112" customFormat="1" ht="30" x14ac:dyDescent="0.25">
      <c r="B6" s="81" t="s">
        <v>58</v>
      </c>
      <c r="C6" s="81" t="s">
        <v>58</v>
      </c>
      <c r="D6" s="82" t="s">
        <v>59</v>
      </c>
      <c r="E6" s="82" t="s">
        <v>60</v>
      </c>
      <c r="F6" s="81" t="s">
        <v>58</v>
      </c>
      <c r="G6" s="81" t="s">
        <v>58</v>
      </c>
      <c r="H6" s="82" t="s">
        <v>59</v>
      </c>
      <c r="I6" s="82" t="s">
        <v>60</v>
      </c>
    </row>
    <row r="7" spans="1:39" s="112" customFormat="1" x14ac:dyDescent="0.25">
      <c r="C7" s="6"/>
      <c r="D7" s="6"/>
      <c r="E7" s="80"/>
      <c r="F7" s="6"/>
      <c r="G7" s="6"/>
      <c r="H7" s="6"/>
      <c r="I7" s="80"/>
    </row>
    <row r="8" spans="1:39" s="112" customFormat="1" x14ac:dyDescent="0.25">
      <c r="C8" s="6"/>
      <c r="D8" s="6"/>
      <c r="E8" s="80"/>
      <c r="F8" s="6"/>
      <c r="G8" s="6"/>
      <c r="H8" s="6"/>
      <c r="I8" s="80"/>
    </row>
    <row r="9" spans="1:39" s="112" customFormat="1" x14ac:dyDescent="0.25">
      <c r="B9" s="6"/>
      <c r="C9" s="6"/>
      <c r="D9" s="6"/>
      <c r="E9" s="80"/>
      <c r="F9" s="6"/>
      <c r="G9" s="6"/>
      <c r="H9" s="6"/>
      <c r="I9" s="80"/>
    </row>
    <row r="10" spans="1:39" s="112" customFormat="1" x14ac:dyDescent="0.25"/>
    <row r="11" spans="1:39" s="149" customFormat="1" ht="28.5" x14ac:dyDescent="0.25">
      <c r="A11" s="141" t="s">
        <v>17</v>
      </c>
      <c r="B11" s="141" t="s">
        <v>50</v>
      </c>
      <c r="C11" s="141" t="s">
        <v>51</v>
      </c>
      <c r="D11" s="141" t="s">
        <v>8</v>
      </c>
      <c r="E11" s="141" t="s">
        <v>52</v>
      </c>
      <c r="F11" s="141" t="s">
        <v>53</v>
      </c>
      <c r="G11" s="141" t="s">
        <v>54</v>
      </c>
      <c r="H11" s="141" t="s">
        <v>11</v>
      </c>
      <c r="I11" s="141" t="s">
        <v>55</v>
      </c>
    </row>
    <row r="12" spans="1:39" s="149" customFormat="1" x14ac:dyDescent="0.25">
      <c r="A12" s="142" t="s">
        <v>66</v>
      </c>
      <c r="B12" s="141"/>
      <c r="C12" s="141"/>
      <c r="D12" s="141"/>
      <c r="E12" s="141"/>
      <c r="F12" s="141"/>
      <c r="G12" s="141"/>
      <c r="H12" s="141"/>
      <c r="I12" s="141"/>
    </row>
    <row r="13" spans="1:39" s="149" customFormat="1" x14ac:dyDescent="0.25">
      <c r="A13" s="142" t="s">
        <v>62</v>
      </c>
      <c r="B13" s="141"/>
      <c r="C13" s="141"/>
      <c r="D13" s="141"/>
      <c r="E13" s="141"/>
      <c r="F13" s="141"/>
      <c r="G13" s="141"/>
      <c r="H13" s="141"/>
      <c r="I13" s="141"/>
    </row>
    <row r="14" spans="1:39" s="149" customFormat="1" x14ac:dyDescent="0.25">
      <c r="A14" s="146" t="s">
        <v>429</v>
      </c>
      <c r="B14" s="147">
        <v>23409</v>
      </c>
      <c r="C14" s="147">
        <v>16321</v>
      </c>
      <c r="D14" s="147">
        <f>GETPIVOTDATA("Sum of TN Credit (lbs/yr)",'BIRL Summary'!$O$1,"Location (Project Zone)","A")</f>
        <v>11577.745316048196</v>
      </c>
      <c r="E14" s="148">
        <f>D14/C14</f>
        <v>0.7093772021351753</v>
      </c>
      <c r="F14" s="147">
        <v>3186</v>
      </c>
      <c r="G14" s="147">
        <v>2355</v>
      </c>
      <c r="H14" s="147">
        <f>GETPIVOTDATA("Sum of TP Credit (lbs/yr)",'BIRL Summary'!$O$1,"Location (Project Zone)","A")</f>
        <v>189.97577292217591</v>
      </c>
      <c r="I14" s="148">
        <f>H14/G14</f>
        <v>8.0669118013662805E-2</v>
      </c>
    </row>
    <row r="15" spans="1:39" s="149" customFormat="1" x14ac:dyDescent="0.25">
      <c r="A15" s="142" t="s">
        <v>63</v>
      </c>
      <c r="B15" s="141"/>
      <c r="C15" s="141"/>
      <c r="D15" s="141"/>
      <c r="E15" s="141"/>
      <c r="F15" s="141"/>
      <c r="G15" s="141"/>
      <c r="H15" s="141"/>
      <c r="I15" s="141"/>
    </row>
    <row r="16" spans="1:39" s="149" customFormat="1" x14ac:dyDescent="0.25">
      <c r="A16" s="146" t="s">
        <v>430</v>
      </c>
      <c r="B16" s="147">
        <v>8431</v>
      </c>
      <c r="C16" s="147">
        <v>5922</v>
      </c>
      <c r="D16" s="147">
        <f>GETPIVOTDATA("Sum of TN Credit (lbs/yr)",'BIRL Summary'!$O$1,"Location (Project Zone)","B")</f>
        <v>3408.3896074104123</v>
      </c>
      <c r="E16" s="148">
        <f>D16/C16</f>
        <v>0.57554704616859376</v>
      </c>
      <c r="F16" s="147">
        <v>1159</v>
      </c>
      <c r="G16" s="147">
        <v>858</v>
      </c>
      <c r="H16" s="147">
        <f>GETPIVOTDATA("Sum of TP Credit (lbs/yr)",'BIRL Summary'!$O$1,"Location (Project Zone)","B")</f>
        <v>495.9509206398896</v>
      </c>
      <c r="I16" s="148">
        <f>H16/G16</f>
        <v>0.57803137603716737</v>
      </c>
    </row>
    <row r="17" spans="1:9" s="149" customFormat="1" x14ac:dyDescent="0.25">
      <c r="A17" s="142" t="s">
        <v>67</v>
      </c>
      <c r="B17" s="151">
        <f>SUM(B14,B16)</f>
        <v>31840</v>
      </c>
      <c r="C17" s="151">
        <f t="shared" ref="C17:I17" si="1">SUM(C14,C16)</f>
        <v>22243</v>
      </c>
      <c r="D17" s="151">
        <f t="shared" si="1"/>
        <v>14986.134923458609</v>
      </c>
      <c r="E17" s="152">
        <f t="shared" si="1"/>
        <v>1.2849242483037691</v>
      </c>
      <c r="F17" s="151">
        <f t="shared" si="1"/>
        <v>4345</v>
      </c>
      <c r="G17" s="151">
        <f t="shared" si="1"/>
        <v>3213</v>
      </c>
      <c r="H17" s="151">
        <f t="shared" si="1"/>
        <v>685.92669356206557</v>
      </c>
      <c r="I17" s="152">
        <f t="shared" si="1"/>
        <v>0.6587004940508302</v>
      </c>
    </row>
    <row r="18" spans="1:9" s="112" customFormat="1" ht="30" x14ac:dyDescent="0.25">
      <c r="B18" s="81" t="s">
        <v>58</v>
      </c>
      <c r="C18" s="81" t="s">
        <v>58</v>
      </c>
      <c r="D18" s="82" t="s">
        <v>59</v>
      </c>
      <c r="E18" s="82" t="s">
        <v>60</v>
      </c>
      <c r="F18" s="81" t="s">
        <v>58</v>
      </c>
      <c r="G18" s="81" t="s">
        <v>58</v>
      </c>
      <c r="H18" s="82" t="s">
        <v>59</v>
      </c>
      <c r="I18" s="82" t="s">
        <v>60</v>
      </c>
    </row>
    <row r="19" spans="1:9" x14ac:dyDescent="0.25">
      <c r="B19" s="112"/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BI39"/>
  <sheetViews>
    <sheetView zoomScale="90" zoomScaleNormal="90" workbookViewId="0">
      <pane ySplit="1" topLeftCell="A2" activePane="bottomLeft" state="frozen"/>
      <selection pane="bottomLeft" activeCell="P18" sqref="P18"/>
    </sheetView>
  </sheetViews>
  <sheetFormatPr defaultColWidth="9.140625" defaultRowHeight="12.75" x14ac:dyDescent="0.25"/>
  <cols>
    <col min="1" max="1" width="9.140625" style="65"/>
    <col min="2" max="2" width="32.140625" style="66" customWidth="1"/>
    <col min="3" max="3" width="34.28515625" style="66" customWidth="1"/>
    <col min="4" max="4" width="38.42578125" style="66" customWidth="1"/>
    <col min="5" max="5" width="12.140625" style="67" bestFit="1" customWidth="1"/>
    <col min="6" max="10" width="12.140625" style="66" bestFit="1" customWidth="1"/>
    <col min="11" max="11" width="12.140625" style="66" customWidth="1"/>
    <col min="12" max="12" width="37.7109375" style="66" customWidth="1"/>
    <col min="13" max="14" width="9.140625" style="66"/>
    <col min="15" max="15" width="13.28515625" style="71" bestFit="1" customWidth="1"/>
    <col min="16" max="16" width="23.28515625" style="71" bestFit="1" customWidth="1"/>
    <col min="17" max="17" width="23" style="71" bestFit="1" customWidth="1"/>
    <col min="18" max="16384" width="9.140625" style="71"/>
  </cols>
  <sheetData>
    <row r="1" spans="1:61" s="40" customFormat="1" ht="45" x14ac:dyDescent="0.25">
      <c r="A1" s="34" t="s">
        <v>4</v>
      </c>
      <c r="B1" s="34" t="s">
        <v>0</v>
      </c>
      <c r="C1" s="34" t="s">
        <v>1</v>
      </c>
      <c r="D1" s="23" t="s">
        <v>75</v>
      </c>
      <c r="E1" s="35" t="s">
        <v>5</v>
      </c>
      <c r="F1" s="36" t="s">
        <v>6</v>
      </c>
      <c r="G1" s="37" t="s">
        <v>7</v>
      </c>
      <c r="H1" s="38" t="s">
        <v>8</v>
      </c>
      <c r="I1" s="36" t="s">
        <v>9</v>
      </c>
      <c r="J1" s="37" t="s">
        <v>10</v>
      </c>
      <c r="K1" s="36" t="s">
        <v>11</v>
      </c>
      <c r="L1" s="34" t="s">
        <v>16</v>
      </c>
      <c r="M1" s="39"/>
      <c r="N1" s="39"/>
      <c r="O1" s="31" t="s">
        <v>43</v>
      </c>
      <c r="P1" s="9" t="s">
        <v>199</v>
      </c>
      <c r="Q1" s="9" t="s">
        <v>200</v>
      </c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</row>
    <row r="2" spans="1:61" s="40" customFormat="1" ht="15" x14ac:dyDescent="0.25">
      <c r="A2" s="41"/>
      <c r="B2" s="42"/>
      <c r="C2" s="42"/>
      <c r="D2" s="42"/>
      <c r="E2" s="43"/>
      <c r="F2" s="45"/>
      <c r="G2" s="44"/>
      <c r="H2" s="45"/>
      <c r="I2" s="45"/>
      <c r="J2" s="44"/>
      <c r="K2" s="45"/>
      <c r="L2" s="41"/>
      <c r="M2" s="46"/>
      <c r="N2" s="46"/>
      <c r="O2" s="32" t="s">
        <v>198</v>
      </c>
      <c r="P2" s="33">
        <v>0</v>
      </c>
      <c r="Q2" s="33">
        <v>0</v>
      </c>
      <c r="R2" s="46"/>
      <c r="S2" s="46"/>
      <c r="T2" s="46"/>
      <c r="U2" s="46"/>
      <c r="V2" s="46"/>
      <c r="W2" s="46"/>
      <c r="X2" s="46" t="s">
        <v>2</v>
      </c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</row>
    <row r="3" spans="1:61" s="40" customFormat="1" ht="15" x14ac:dyDescent="0.25">
      <c r="A3" s="41"/>
      <c r="B3" s="42"/>
      <c r="C3" s="42"/>
      <c r="D3" s="42"/>
      <c r="E3" s="43"/>
      <c r="F3" s="45"/>
      <c r="G3" s="44"/>
      <c r="H3" s="45"/>
      <c r="I3" s="45"/>
      <c r="J3" s="44"/>
      <c r="K3" s="45"/>
      <c r="L3" s="41"/>
      <c r="M3" s="46"/>
      <c r="N3" s="46"/>
      <c r="O3" s="32" t="s">
        <v>44</v>
      </c>
      <c r="P3" s="33">
        <v>0</v>
      </c>
      <c r="Q3" s="33">
        <v>0</v>
      </c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</row>
    <row r="4" spans="1:61" s="40" customFormat="1" ht="15" x14ac:dyDescent="0.25">
      <c r="A4" s="41"/>
      <c r="B4" s="42"/>
      <c r="C4" s="42"/>
      <c r="D4" s="42"/>
      <c r="E4" s="43"/>
      <c r="F4" s="45"/>
      <c r="G4" s="44"/>
      <c r="H4" s="45"/>
      <c r="I4" s="45"/>
      <c r="J4" s="44"/>
      <c r="K4" s="45"/>
      <c r="L4" s="41"/>
      <c r="M4" s="46"/>
      <c r="N4" s="46"/>
      <c r="O4"/>
      <c r="P4"/>
      <c r="Q4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</row>
    <row r="5" spans="1:61" s="40" customFormat="1" ht="15" x14ac:dyDescent="0.25">
      <c r="A5" s="41"/>
      <c r="B5" s="42"/>
      <c r="C5" s="42"/>
      <c r="D5" s="42"/>
      <c r="E5" s="43"/>
      <c r="F5" s="45"/>
      <c r="G5" s="44"/>
      <c r="H5" s="45"/>
      <c r="I5" s="45"/>
      <c r="J5" s="44"/>
      <c r="K5" s="45"/>
      <c r="L5" s="41"/>
      <c r="M5" s="46"/>
      <c r="N5" s="46"/>
      <c r="O5"/>
      <c r="P5"/>
      <c r="Q5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</row>
    <row r="6" spans="1:61" s="40" customFormat="1" ht="15" x14ac:dyDescent="0.25">
      <c r="A6" s="41"/>
      <c r="B6" s="42"/>
      <c r="C6" s="42"/>
      <c r="D6" s="42"/>
      <c r="E6" s="48"/>
      <c r="F6" s="45"/>
      <c r="G6" s="44"/>
      <c r="H6" s="45"/>
      <c r="I6" s="45"/>
      <c r="J6" s="44"/>
      <c r="K6" s="45"/>
      <c r="L6" s="41"/>
      <c r="M6" s="46"/>
      <c r="N6" s="46"/>
      <c r="O6"/>
      <c r="P6"/>
      <c r="Q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</row>
    <row r="7" spans="1:61" s="40" customFormat="1" ht="15" x14ac:dyDescent="0.25">
      <c r="A7" s="41"/>
      <c r="B7" s="42"/>
      <c r="C7" s="42"/>
      <c r="D7" s="42"/>
      <c r="E7" s="48"/>
      <c r="F7" s="45"/>
      <c r="G7" s="44"/>
      <c r="H7" s="45"/>
      <c r="I7" s="45"/>
      <c r="J7" s="44"/>
      <c r="K7" s="45"/>
      <c r="L7" s="41"/>
      <c r="M7" s="46"/>
      <c r="N7" s="46"/>
      <c r="O7"/>
      <c r="P7"/>
      <c r="Q7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</row>
    <row r="8" spans="1:61" s="40" customFormat="1" ht="15" x14ac:dyDescent="0.25">
      <c r="A8" s="41"/>
      <c r="B8" s="42"/>
      <c r="C8" s="42"/>
      <c r="D8" s="42"/>
      <c r="E8" s="43"/>
      <c r="F8" s="45"/>
      <c r="G8" s="44"/>
      <c r="H8" s="45"/>
      <c r="I8" s="45"/>
      <c r="J8" s="44"/>
      <c r="K8" s="45"/>
      <c r="L8" s="41"/>
      <c r="M8" s="46" t="s">
        <v>2</v>
      </c>
      <c r="N8" s="46"/>
      <c r="O8"/>
      <c r="P8"/>
      <c r="Q8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46"/>
      <c r="AY8" s="46"/>
      <c r="AZ8" s="46"/>
      <c r="BA8" s="46"/>
      <c r="BB8" s="46"/>
      <c r="BC8" s="46"/>
      <c r="BD8" s="46"/>
      <c r="BE8" s="46"/>
      <c r="BF8" s="46"/>
      <c r="BG8" s="46"/>
      <c r="BH8" s="46"/>
      <c r="BI8" s="46"/>
    </row>
    <row r="9" spans="1:61" s="40" customFormat="1" ht="15" x14ac:dyDescent="0.25">
      <c r="A9" s="41"/>
      <c r="B9" s="42"/>
      <c r="C9" s="42"/>
      <c r="D9" s="42"/>
      <c r="E9" s="48"/>
      <c r="F9" s="45"/>
      <c r="G9" s="44"/>
      <c r="H9" s="45"/>
      <c r="I9" s="45"/>
      <c r="J9" s="44"/>
      <c r="K9" s="45"/>
      <c r="L9" s="41"/>
      <c r="M9" s="46"/>
      <c r="N9" s="46"/>
      <c r="O9"/>
      <c r="P9"/>
      <c r="Q9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</row>
    <row r="10" spans="1:61" s="55" customFormat="1" ht="15" x14ac:dyDescent="0.25">
      <c r="A10" s="41"/>
      <c r="B10" s="42"/>
      <c r="C10" s="42"/>
      <c r="D10" s="42"/>
      <c r="E10" s="49"/>
      <c r="F10" s="49"/>
      <c r="G10" s="50"/>
      <c r="H10" s="49"/>
      <c r="I10" s="49"/>
      <c r="J10" s="51"/>
      <c r="K10" s="51"/>
      <c r="L10" s="52"/>
      <c r="M10" s="53"/>
      <c r="N10" s="53"/>
      <c r="O10"/>
      <c r="P10"/>
      <c r="Q10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53"/>
      <c r="BB10" s="53"/>
      <c r="BC10" s="53"/>
      <c r="BD10" s="53"/>
      <c r="BE10" s="53"/>
      <c r="BF10" s="53"/>
      <c r="BG10" s="53"/>
      <c r="BH10" s="53"/>
      <c r="BI10" s="54"/>
    </row>
    <row r="11" spans="1:61" s="40" customFormat="1" ht="15" x14ac:dyDescent="0.25">
      <c r="A11" s="41"/>
      <c r="B11" s="42"/>
      <c r="C11" s="42"/>
      <c r="D11" s="42"/>
      <c r="E11" s="49"/>
      <c r="F11" s="49"/>
      <c r="G11" s="50"/>
      <c r="H11" s="45"/>
      <c r="I11" s="49"/>
      <c r="J11" s="50"/>
      <c r="K11" s="45"/>
      <c r="L11" s="54"/>
      <c r="M11" s="57"/>
      <c r="N11" s="57"/>
      <c r="O11"/>
      <c r="P11"/>
      <c r="Q11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6"/>
      <c r="BG11" s="56"/>
      <c r="BH11" s="56"/>
      <c r="BI11" s="56"/>
    </row>
    <row r="12" spans="1:61" s="40" customFormat="1" ht="15" x14ac:dyDescent="0.25">
      <c r="A12" s="41"/>
      <c r="B12" s="42"/>
      <c r="C12" s="42"/>
      <c r="D12" s="42"/>
      <c r="E12" s="49"/>
      <c r="F12" s="49"/>
      <c r="G12" s="50"/>
      <c r="H12" s="45"/>
      <c r="I12" s="49"/>
      <c r="J12" s="50"/>
      <c r="K12" s="45"/>
      <c r="L12" s="54"/>
      <c r="M12" s="57"/>
      <c r="N12" s="57"/>
      <c r="O12"/>
      <c r="P12"/>
      <c r="Q12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57"/>
      <c r="BD12" s="57"/>
      <c r="BE12" s="57"/>
      <c r="BF12" s="56"/>
      <c r="BG12" s="56"/>
      <c r="BH12" s="56"/>
      <c r="BI12" s="56"/>
    </row>
    <row r="13" spans="1:61" s="40" customFormat="1" ht="15" x14ac:dyDescent="0.25">
      <c r="A13" s="41"/>
      <c r="B13" s="42"/>
      <c r="C13" s="42"/>
      <c r="D13" s="42"/>
      <c r="E13" s="49"/>
      <c r="F13" s="49"/>
      <c r="G13" s="50"/>
      <c r="H13" s="45"/>
      <c r="I13" s="49"/>
      <c r="J13" s="50"/>
      <c r="K13" s="45"/>
      <c r="L13" s="54"/>
      <c r="M13" s="57"/>
      <c r="N13" s="57"/>
      <c r="O13"/>
      <c r="P13"/>
      <c r="Q13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6"/>
      <c r="BG13" s="56"/>
      <c r="BH13" s="56"/>
      <c r="BI13" s="56"/>
    </row>
    <row r="14" spans="1:61" s="40" customFormat="1" ht="15" x14ac:dyDescent="0.25">
      <c r="A14" s="41"/>
      <c r="B14" s="42"/>
      <c r="C14" s="42"/>
      <c r="D14" s="42"/>
      <c r="E14" s="49"/>
      <c r="F14" s="45"/>
      <c r="G14" s="44"/>
      <c r="H14" s="45"/>
      <c r="I14" s="45"/>
      <c r="J14" s="44"/>
      <c r="K14" s="45"/>
      <c r="L14" s="54"/>
      <c r="M14" s="57"/>
      <c r="N14" s="57"/>
      <c r="O14"/>
      <c r="P14"/>
      <c r="Q14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7"/>
      <c r="AY14" s="57"/>
      <c r="AZ14" s="57"/>
      <c r="BA14" s="57"/>
      <c r="BB14" s="57"/>
      <c r="BC14" s="57"/>
      <c r="BD14" s="57"/>
      <c r="BE14" s="57"/>
      <c r="BF14" s="56"/>
      <c r="BG14" s="56"/>
      <c r="BH14" s="56"/>
      <c r="BI14" s="56"/>
    </row>
    <row r="15" spans="1:61" s="55" customFormat="1" ht="15" x14ac:dyDescent="0.25">
      <c r="A15" s="41"/>
      <c r="B15" s="42"/>
      <c r="C15" s="42"/>
      <c r="D15" s="42"/>
      <c r="E15" s="85"/>
      <c r="F15" s="49"/>
      <c r="G15" s="44"/>
      <c r="H15" s="45"/>
      <c r="I15" s="49"/>
      <c r="J15" s="44"/>
      <c r="K15" s="45"/>
      <c r="L15" s="52"/>
      <c r="M15" s="58"/>
      <c r="N15" s="58"/>
      <c r="O15"/>
      <c r="P15"/>
      <c r="Q15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</row>
    <row r="16" spans="1:61" s="40" customFormat="1" ht="15" x14ac:dyDescent="0.25">
      <c r="A16" s="41"/>
      <c r="B16" s="42"/>
      <c r="C16" s="42"/>
      <c r="D16" s="42"/>
      <c r="E16" s="85"/>
      <c r="F16" s="49"/>
      <c r="G16" s="44"/>
      <c r="H16" s="45"/>
      <c r="I16" s="49"/>
      <c r="J16" s="44"/>
      <c r="K16" s="45"/>
      <c r="L16" s="52"/>
      <c r="M16" s="57"/>
      <c r="N16" s="57"/>
      <c r="O16"/>
      <c r="P16"/>
      <c r="Q16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  <c r="AZ16" s="57"/>
      <c r="BA16" s="57"/>
      <c r="BB16" s="57"/>
      <c r="BC16" s="57"/>
      <c r="BD16" s="57"/>
      <c r="BE16" s="57"/>
    </row>
    <row r="17" spans="1:57" s="40" customFormat="1" ht="15" x14ac:dyDescent="0.25">
      <c r="A17" s="41"/>
      <c r="B17" s="42"/>
      <c r="C17" s="42"/>
      <c r="D17" s="42"/>
      <c r="E17" s="85"/>
      <c r="F17" s="49"/>
      <c r="G17" s="44"/>
      <c r="H17" s="45"/>
      <c r="I17" s="49"/>
      <c r="J17" s="44"/>
      <c r="K17" s="45"/>
      <c r="L17" s="52"/>
      <c r="M17" s="57"/>
      <c r="N17" s="57"/>
      <c r="O17"/>
      <c r="P17"/>
      <c r="Q1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  <c r="BC17" s="57"/>
      <c r="BD17" s="57"/>
      <c r="BE17" s="57"/>
    </row>
    <row r="18" spans="1:57" s="40" customFormat="1" ht="15" x14ac:dyDescent="0.25">
      <c r="A18" s="41"/>
      <c r="B18" s="42"/>
      <c r="C18" s="42"/>
      <c r="D18" s="42"/>
      <c r="E18" s="85"/>
      <c r="F18" s="49"/>
      <c r="G18" s="44"/>
      <c r="H18" s="45"/>
      <c r="I18" s="49"/>
      <c r="J18" s="44"/>
      <c r="K18" s="45"/>
      <c r="L18" s="52"/>
      <c r="M18" s="57"/>
      <c r="N18" s="57"/>
      <c r="O18"/>
      <c r="P18"/>
      <c r="Q18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  <c r="AZ18" s="57"/>
      <c r="BA18" s="57"/>
      <c r="BB18" s="57"/>
      <c r="BC18" s="57"/>
      <c r="BD18" s="57"/>
      <c r="BE18" s="57"/>
    </row>
    <row r="19" spans="1:57" s="40" customFormat="1" ht="15" x14ac:dyDescent="0.25">
      <c r="A19" s="41"/>
      <c r="B19" s="42"/>
      <c r="C19" s="42"/>
      <c r="D19" s="42"/>
      <c r="E19" s="85"/>
      <c r="F19" s="49"/>
      <c r="G19" s="44"/>
      <c r="H19" s="45"/>
      <c r="I19" s="49"/>
      <c r="J19" s="44"/>
      <c r="K19" s="45"/>
      <c r="L19" s="52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  <c r="AZ19" s="57"/>
      <c r="BA19" s="57"/>
      <c r="BB19" s="57"/>
      <c r="BC19" s="57"/>
      <c r="BD19" s="57"/>
      <c r="BE19" s="57"/>
    </row>
    <row r="20" spans="1:57" s="40" customFormat="1" ht="15" x14ac:dyDescent="0.25">
      <c r="A20" s="41"/>
      <c r="B20" s="42"/>
      <c r="C20" s="42"/>
      <c r="D20" s="42"/>
      <c r="E20" s="85"/>
      <c r="F20" s="49"/>
      <c r="G20" s="44"/>
      <c r="H20" s="45"/>
      <c r="I20" s="49"/>
      <c r="J20" s="44"/>
      <c r="K20" s="45"/>
      <c r="L20" s="52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  <c r="AZ20" s="57"/>
      <c r="BA20" s="57"/>
      <c r="BB20" s="57"/>
      <c r="BC20" s="57"/>
      <c r="BD20" s="57"/>
      <c r="BE20" s="57"/>
    </row>
    <row r="21" spans="1:57" s="40" customFormat="1" ht="15" x14ac:dyDescent="0.25">
      <c r="A21" s="41"/>
      <c r="B21" s="42"/>
      <c r="C21" s="42"/>
      <c r="D21" s="42"/>
      <c r="E21" s="85"/>
      <c r="F21" s="49"/>
      <c r="G21" s="44"/>
      <c r="H21" s="45"/>
      <c r="I21" s="49"/>
      <c r="J21" s="44"/>
      <c r="K21" s="45"/>
      <c r="L21" s="52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A21" s="57"/>
      <c r="BB21" s="57"/>
      <c r="BC21" s="57"/>
      <c r="BD21" s="57"/>
      <c r="BE21" s="57"/>
    </row>
    <row r="22" spans="1:57" s="40" customFormat="1" ht="15" x14ac:dyDescent="0.25">
      <c r="A22" s="41"/>
      <c r="B22" s="42"/>
      <c r="C22" s="42"/>
      <c r="D22" s="42"/>
      <c r="E22" s="85"/>
      <c r="F22" s="49"/>
      <c r="G22" s="44"/>
      <c r="H22" s="45"/>
      <c r="I22" s="49"/>
      <c r="J22" s="44"/>
      <c r="K22" s="45"/>
      <c r="L22" s="52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57"/>
      <c r="BE22" s="57"/>
    </row>
    <row r="23" spans="1:57" s="40" customFormat="1" ht="15" x14ac:dyDescent="0.25">
      <c r="A23" s="41"/>
      <c r="B23" s="42"/>
      <c r="C23" s="42"/>
      <c r="D23" s="42"/>
      <c r="E23" s="85"/>
      <c r="F23" s="49"/>
      <c r="G23" s="44"/>
      <c r="H23" s="45"/>
      <c r="I23" s="49"/>
      <c r="J23" s="44"/>
      <c r="K23" s="45"/>
      <c r="L23" s="52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  <c r="AZ23" s="57"/>
      <c r="BA23" s="57"/>
      <c r="BB23" s="57"/>
      <c r="BC23" s="57"/>
      <c r="BD23" s="57"/>
      <c r="BE23" s="57"/>
    </row>
    <row r="24" spans="1:57" s="40" customFormat="1" ht="15" x14ac:dyDescent="0.25">
      <c r="A24" s="41"/>
      <c r="B24" s="42"/>
      <c r="C24" s="42"/>
      <c r="D24" s="42"/>
      <c r="E24" s="85"/>
      <c r="F24" s="49"/>
      <c r="G24" s="50"/>
      <c r="H24" s="50"/>
      <c r="I24" s="49"/>
      <c r="J24" s="50"/>
      <c r="K24" s="50"/>
      <c r="L24" s="59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7"/>
      <c r="BB24" s="57"/>
      <c r="BC24" s="57"/>
      <c r="BD24" s="57"/>
      <c r="BE24" s="57"/>
    </row>
    <row r="25" spans="1:57" s="40" customFormat="1" ht="15" x14ac:dyDescent="0.25">
      <c r="A25" s="41"/>
      <c r="B25" s="42"/>
      <c r="C25" s="42"/>
      <c r="D25" s="42"/>
      <c r="E25" s="85"/>
      <c r="F25" s="49"/>
      <c r="G25" s="50"/>
      <c r="H25" s="50"/>
      <c r="I25" s="49"/>
      <c r="J25" s="50"/>
      <c r="K25" s="50"/>
      <c r="L25" s="59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</row>
    <row r="26" spans="1:57" s="40" customFormat="1" ht="15" x14ac:dyDescent="0.25">
      <c r="A26" s="41"/>
      <c r="B26" s="42"/>
      <c r="C26" s="42"/>
      <c r="D26" s="42"/>
      <c r="E26" s="85"/>
      <c r="F26" s="49"/>
      <c r="G26" s="60"/>
      <c r="H26" s="45"/>
      <c r="I26" s="49"/>
      <c r="J26" s="51"/>
      <c r="K26" s="45"/>
      <c r="L26" s="42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</row>
    <row r="27" spans="1:57" s="40" customFormat="1" ht="15" x14ac:dyDescent="0.25">
      <c r="A27" s="41"/>
      <c r="B27" s="42"/>
      <c r="C27" s="42"/>
      <c r="D27" s="42"/>
      <c r="E27" s="85"/>
      <c r="F27" s="49"/>
      <c r="G27" s="60"/>
      <c r="H27" s="45"/>
      <c r="I27" s="49"/>
      <c r="J27" s="51"/>
      <c r="K27" s="45"/>
      <c r="L27" s="42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  <c r="AZ27" s="57"/>
      <c r="BA27" s="57"/>
      <c r="BB27" s="57"/>
      <c r="BC27" s="57"/>
      <c r="BD27" s="57"/>
      <c r="BE27" s="57"/>
    </row>
    <row r="28" spans="1:57" s="40" customFormat="1" ht="15" x14ac:dyDescent="0.25">
      <c r="A28" s="41"/>
      <c r="B28" s="42"/>
      <c r="C28" s="42"/>
      <c r="D28" s="42"/>
      <c r="E28" s="85"/>
      <c r="F28" s="49"/>
      <c r="G28" s="60"/>
      <c r="H28" s="45"/>
      <c r="I28" s="49"/>
      <c r="J28" s="51"/>
      <c r="K28" s="45"/>
      <c r="L28" s="42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  <c r="AZ28" s="57"/>
      <c r="BA28" s="57"/>
      <c r="BB28" s="57"/>
      <c r="BC28" s="57"/>
      <c r="BD28" s="57"/>
      <c r="BE28" s="57"/>
    </row>
    <row r="29" spans="1:57" s="40" customFormat="1" ht="15" x14ac:dyDescent="0.25">
      <c r="A29" s="41"/>
      <c r="B29" s="42"/>
      <c r="C29" s="42"/>
      <c r="D29" s="42"/>
      <c r="E29" s="85"/>
      <c r="F29" s="49"/>
      <c r="G29" s="60"/>
      <c r="H29" s="45"/>
      <c r="I29" s="49"/>
      <c r="J29" s="51"/>
      <c r="K29" s="45"/>
      <c r="L29" s="42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</row>
    <row r="30" spans="1:57" s="40" customFormat="1" ht="15" x14ac:dyDescent="0.25">
      <c r="A30" s="41"/>
      <c r="B30" s="42"/>
      <c r="C30" s="42"/>
      <c r="D30" s="42"/>
      <c r="E30" s="85"/>
      <c r="F30" s="49"/>
      <c r="G30" s="60"/>
      <c r="H30" s="45"/>
      <c r="I30" s="49"/>
      <c r="J30" s="51"/>
      <c r="K30" s="45"/>
      <c r="L30" s="42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</row>
    <row r="31" spans="1:57" s="40" customFormat="1" ht="15" x14ac:dyDescent="0.25">
      <c r="A31" s="41"/>
      <c r="B31" s="42"/>
      <c r="C31" s="42"/>
      <c r="D31" s="42"/>
      <c r="E31" s="85"/>
      <c r="F31" s="49"/>
      <c r="G31" s="50"/>
      <c r="H31" s="50"/>
      <c r="I31" s="49"/>
      <c r="J31" s="50"/>
      <c r="K31" s="50"/>
      <c r="L31" s="59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  <c r="AZ31" s="57"/>
      <c r="BA31" s="57"/>
      <c r="BB31" s="57"/>
      <c r="BC31" s="57"/>
      <c r="BD31" s="57"/>
      <c r="BE31" s="57"/>
    </row>
    <row r="32" spans="1:57" s="40" customFormat="1" ht="15" x14ac:dyDescent="0.25">
      <c r="A32" s="61"/>
      <c r="B32" s="62"/>
      <c r="C32" s="64"/>
      <c r="D32" s="42"/>
      <c r="E32" s="85"/>
      <c r="F32" s="86"/>
      <c r="G32" s="86"/>
      <c r="H32" s="86"/>
      <c r="I32" s="86"/>
      <c r="J32" s="86"/>
      <c r="K32" s="86"/>
      <c r="L32" s="74"/>
    </row>
    <row r="33" spans="1:12" s="40" customFormat="1" ht="15" x14ac:dyDescent="0.25">
      <c r="A33" s="61"/>
      <c r="B33" s="62"/>
      <c r="C33" s="63"/>
      <c r="D33" s="42"/>
      <c r="E33" s="85"/>
      <c r="F33" s="43"/>
      <c r="G33" s="73"/>
      <c r="H33" s="45"/>
      <c r="I33" s="43"/>
      <c r="J33" s="73"/>
      <c r="K33" s="45"/>
      <c r="L33" s="74"/>
    </row>
    <row r="34" spans="1:12" s="40" customFormat="1" ht="15" x14ac:dyDescent="0.25">
      <c r="A34" s="61"/>
      <c r="B34" s="64"/>
      <c r="C34" s="63"/>
      <c r="D34" s="42"/>
      <c r="E34" s="85"/>
      <c r="F34" s="49"/>
      <c r="G34" s="50"/>
      <c r="H34" s="50"/>
      <c r="I34" s="49"/>
      <c r="J34" s="50"/>
      <c r="K34" s="50"/>
      <c r="L34" s="59"/>
    </row>
    <row r="35" spans="1:12" x14ac:dyDescent="0.25">
      <c r="G35" s="68" t="s">
        <v>45</v>
      </c>
      <c r="H35" s="69">
        <f>SUM(H2:H34)</f>
        <v>0</v>
      </c>
      <c r="I35" s="70"/>
      <c r="J35" s="70"/>
      <c r="K35" s="69">
        <f>SUM(K2:K34)</f>
        <v>0</v>
      </c>
    </row>
    <row r="38" spans="1:12" x14ac:dyDescent="0.25">
      <c r="A38" s="83" t="s">
        <v>68</v>
      </c>
    </row>
    <row r="39" spans="1:12" x14ac:dyDescent="0.25">
      <c r="A39" s="83" t="s">
        <v>76</v>
      </c>
    </row>
  </sheetData>
  <pageMargins left="0.7" right="0.7" top="0.75" bottom="0.75" header="0.3" footer="0.3"/>
  <pageSetup orientation="portrait"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0000000}">
          <x14:formula1>
            <xm:f>Notes!$A$19:$A$32</xm:f>
          </x14:formula1>
          <xm:sqref>D2:D34</xm:sqref>
        </x14:dataValidation>
        <x14:dataValidation type="list" allowBlank="1" showInputMessage="1" showErrorMessage="1" xr:uid="{00000000-0002-0000-0200-000001000000}">
          <x14:formula1>
            <xm:f>Notes!$B$19:$B$105</xm:f>
          </x14:formula1>
          <xm:sqref>C15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I39"/>
  <sheetViews>
    <sheetView zoomScaleNormal="100" workbookViewId="0">
      <pane ySplit="1" topLeftCell="A2" activePane="bottomLeft" state="frozen"/>
      <selection pane="bottomLeft" activeCell="J18" sqref="J18"/>
    </sheetView>
  </sheetViews>
  <sheetFormatPr defaultColWidth="9.140625" defaultRowHeight="12.75" x14ac:dyDescent="0.25"/>
  <cols>
    <col min="1" max="1" width="15.42578125" style="65" customWidth="1"/>
    <col min="2" max="2" width="32.140625" style="66" customWidth="1"/>
    <col min="3" max="3" width="34.28515625" style="66" customWidth="1"/>
    <col min="4" max="4" width="38.42578125" style="66" customWidth="1"/>
    <col min="5" max="5" width="12.140625" style="180" bestFit="1" customWidth="1"/>
    <col min="6" max="7" width="12.140625" style="66" bestFit="1" customWidth="1"/>
    <col min="8" max="8" width="12.140625" style="179" bestFit="1" customWidth="1"/>
    <col min="9" max="10" width="12.140625" style="66" bestFit="1" customWidth="1"/>
    <col min="11" max="11" width="12.140625" style="179" bestFit="1" customWidth="1"/>
    <col min="12" max="12" width="58.7109375" style="66" customWidth="1"/>
    <col min="13" max="14" width="9.140625" style="66"/>
    <col min="15" max="15" width="13.28515625" style="71" bestFit="1" customWidth="1"/>
    <col min="16" max="16" width="23.28515625" style="71" bestFit="1" customWidth="1"/>
    <col min="17" max="17" width="23" style="71" bestFit="1" customWidth="1"/>
    <col min="18" max="16384" width="9.140625" style="71"/>
  </cols>
  <sheetData>
    <row r="1" spans="1:61" s="40" customFormat="1" ht="26.25" x14ac:dyDescent="0.25">
      <c r="A1" s="119" t="s">
        <v>4</v>
      </c>
      <c r="B1" s="119" t="s">
        <v>0</v>
      </c>
      <c r="C1" s="119" t="s">
        <v>1</v>
      </c>
      <c r="D1" s="119" t="s">
        <v>69</v>
      </c>
      <c r="E1" s="120" t="s">
        <v>5</v>
      </c>
      <c r="F1" s="121" t="s">
        <v>6</v>
      </c>
      <c r="G1" s="122" t="s">
        <v>7</v>
      </c>
      <c r="H1" s="123" t="s">
        <v>8</v>
      </c>
      <c r="I1" s="121" t="s">
        <v>9</v>
      </c>
      <c r="J1" s="122" t="s">
        <v>10</v>
      </c>
      <c r="K1" s="162" t="s">
        <v>11</v>
      </c>
      <c r="L1" s="119" t="s">
        <v>16</v>
      </c>
      <c r="M1" s="39"/>
      <c r="N1" s="39"/>
      <c r="O1" s="31" t="s">
        <v>43</v>
      </c>
      <c r="P1" s="168" t="s">
        <v>199</v>
      </c>
      <c r="Q1" s="168" t="s">
        <v>200</v>
      </c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</row>
    <row r="2" spans="1:61" s="40" customFormat="1" ht="25.5" x14ac:dyDescent="0.25">
      <c r="A2" s="113" t="s">
        <v>254</v>
      </c>
      <c r="B2" s="113" t="s">
        <v>255</v>
      </c>
      <c r="C2" s="113" t="s">
        <v>106</v>
      </c>
      <c r="D2" s="113" t="s">
        <v>13</v>
      </c>
      <c r="E2" s="160" t="s">
        <v>12</v>
      </c>
      <c r="F2" s="160">
        <f>'New Required Reductions'!B14</f>
        <v>23409</v>
      </c>
      <c r="G2" s="125">
        <f>Education!B16</f>
        <v>0.01</v>
      </c>
      <c r="H2" s="160">
        <f>F2*G2</f>
        <v>234.09</v>
      </c>
      <c r="I2" s="160">
        <f>'New Required Reductions'!F14</f>
        <v>3186</v>
      </c>
      <c r="J2" s="125">
        <f>Education!B16</f>
        <v>0.01</v>
      </c>
      <c r="K2" s="160">
        <f>I2*J2</f>
        <v>31.86</v>
      </c>
      <c r="L2" s="126"/>
      <c r="M2" s="46"/>
      <c r="N2" s="46"/>
      <c r="O2" s="32" t="s">
        <v>13</v>
      </c>
      <c r="P2" s="33">
        <v>11577.745316048196</v>
      </c>
      <c r="Q2" s="33">
        <v>189.97577292217591</v>
      </c>
      <c r="R2" s="46"/>
      <c r="S2" s="46"/>
      <c r="T2" s="46"/>
      <c r="U2" s="46"/>
      <c r="V2" s="46"/>
      <c r="W2" s="46"/>
      <c r="X2" s="46" t="s">
        <v>2</v>
      </c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</row>
    <row r="3" spans="1:61" s="40" customFormat="1" ht="15" x14ac:dyDescent="0.25">
      <c r="A3" s="113" t="s">
        <v>256</v>
      </c>
      <c r="B3" s="113" t="s">
        <v>3</v>
      </c>
      <c r="C3" s="113" t="s">
        <v>3</v>
      </c>
      <c r="D3" s="113" t="s">
        <v>13</v>
      </c>
      <c r="E3" s="160" t="s">
        <v>12</v>
      </c>
      <c r="F3" s="160" t="s">
        <v>12</v>
      </c>
      <c r="G3" s="124" t="s">
        <v>12</v>
      </c>
      <c r="H3" s="160">
        <f>'Street Sweeping and CO'!G2</f>
        <v>27</v>
      </c>
      <c r="I3" s="160" t="s">
        <v>12</v>
      </c>
      <c r="J3" s="124" t="s">
        <v>12</v>
      </c>
      <c r="K3" s="160">
        <f>'Street Sweeping and CO'!H2</f>
        <v>17</v>
      </c>
      <c r="L3" s="126"/>
      <c r="M3" s="46"/>
      <c r="N3" s="46"/>
      <c r="O3" s="32" t="s">
        <v>73</v>
      </c>
      <c r="P3" s="33">
        <v>3408.3896074104123</v>
      </c>
      <c r="Q3" s="33">
        <v>495.9509206398896</v>
      </c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</row>
    <row r="4" spans="1:61" s="40" customFormat="1" ht="15" x14ac:dyDescent="0.25">
      <c r="A4" s="113" t="s">
        <v>257</v>
      </c>
      <c r="B4" s="113" t="s">
        <v>258</v>
      </c>
      <c r="C4" s="113" t="s">
        <v>105</v>
      </c>
      <c r="D4" s="113" t="s">
        <v>13</v>
      </c>
      <c r="E4" s="157">
        <f>GETPIVOTDATA("Sum of Acres",'2020 Pivot Load Summary'!$A$1,"BMAP","Banana River","PZ","A","ProjNumber","CCAFS-03","ProjEntity","US Air Force")</f>
        <v>208.47457072644707</v>
      </c>
      <c r="F4" s="160">
        <f>GETPIVOTDATA("Sum of TN_C1",'2020 Pivot Load Summary'!$A$1,"BMAP","Banana River","PZ","A","ProjNumber","CCAFS-03","ProjEntity","US Air Force")</f>
        <v>1198.3601415221908</v>
      </c>
      <c r="G4" s="125">
        <v>0.1</v>
      </c>
      <c r="H4" s="160">
        <f>F4*G4</f>
        <v>119.83601415221909</v>
      </c>
      <c r="I4" s="160">
        <f>GETPIVOTDATA("Sum of TP_C1",'2020 Pivot Load Summary'!$A$1,"BMAP","Banana River","PZ","A","ProjNumber","CCAFS-03","ProjEntity","US Air Force")</f>
        <v>161.11679624655599</v>
      </c>
      <c r="J4" s="125">
        <v>0.1</v>
      </c>
      <c r="K4" s="160">
        <f>I4*J4</f>
        <v>16.111679624655601</v>
      </c>
      <c r="L4" s="126"/>
      <c r="M4" s="46"/>
      <c r="N4" s="46"/>
      <c r="O4" s="32" t="s">
        <v>44</v>
      </c>
      <c r="P4" s="33">
        <v>14986.134923458609</v>
      </c>
      <c r="Q4" s="33">
        <v>685.92669356206557</v>
      </c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</row>
    <row r="5" spans="1:61" s="40" customFormat="1" ht="15" x14ac:dyDescent="0.25">
      <c r="A5" s="113" t="s">
        <v>259</v>
      </c>
      <c r="B5" s="113" t="s">
        <v>260</v>
      </c>
      <c r="C5" s="113" t="s">
        <v>137</v>
      </c>
      <c r="D5" s="113" t="s">
        <v>13</v>
      </c>
      <c r="E5" s="157">
        <f>GETPIVOTDATA("Sum of Acres",'2020 Pivot Load Summary'!$A$1,"BMAP","Banana River","PZ","A","ProjNumber","CCAFS-04","ProjEntity","US Air Force")</f>
        <v>208.47457072644707</v>
      </c>
      <c r="F5" s="160">
        <f>GETPIVOTDATA("Sum of TN_C1",'2020 Pivot Load Summary'!$A$1,"BMAP","Banana River","PZ","A","ProjNumber","CCAFS-04","ProjEntity","US Air Force")</f>
        <v>1198.3601415221908</v>
      </c>
      <c r="G5" s="165">
        <v>0.72</v>
      </c>
      <c r="H5" s="160">
        <f>F5*G5</f>
        <v>862.81930189597733</v>
      </c>
      <c r="I5" s="160">
        <f>GETPIVOTDATA("Sum of TP_C1",'2020 Pivot Load Summary'!$A$1,"BMAP","Banana River","PZ","A","ProjNumber","CCAFS-04","ProjEntity","US Air Force")</f>
        <v>161.11679624655599</v>
      </c>
      <c r="J5" s="165">
        <v>0.72</v>
      </c>
      <c r="K5" s="160">
        <f>I5*J5</f>
        <v>116.00409329752031</v>
      </c>
      <c r="L5" s="133" t="s">
        <v>308</v>
      </c>
      <c r="M5" s="46"/>
      <c r="N5" s="46"/>
      <c r="O5"/>
      <c r="P5"/>
      <c r="Q5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</row>
    <row r="6" spans="1:61" s="40" customFormat="1" ht="15" x14ac:dyDescent="0.25">
      <c r="A6" s="113" t="s">
        <v>261</v>
      </c>
      <c r="B6" s="113" t="s">
        <v>262</v>
      </c>
      <c r="C6" s="113" t="s">
        <v>132</v>
      </c>
      <c r="D6" s="113" t="s">
        <v>13</v>
      </c>
      <c r="E6" s="161" t="s">
        <v>12</v>
      </c>
      <c r="F6" s="161" t="s">
        <v>12</v>
      </c>
      <c r="G6" s="114" t="s">
        <v>12</v>
      </c>
      <c r="H6" s="161" t="s">
        <v>12</v>
      </c>
      <c r="I6" s="161" t="s">
        <v>12</v>
      </c>
      <c r="J6" s="114" t="s">
        <v>12</v>
      </c>
      <c r="K6" s="161" t="s">
        <v>12</v>
      </c>
      <c r="L6" s="126"/>
      <c r="M6" s="46"/>
      <c r="N6" s="46"/>
      <c r="O6"/>
      <c r="P6"/>
      <c r="Q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</row>
    <row r="7" spans="1:61" s="40" customFormat="1" ht="15" x14ac:dyDescent="0.25">
      <c r="A7" s="113" t="s">
        <v>263</v>
      </c>
      <c r="B7" s="113" t="s">
        <v>264</v>
      </c>
      <c r="C7" s="113" t="s">
        <v>159</v>
      </c>
      <c r="D7" s="113" t="s">
        <v>13</v>
      </c>
      <c r="E7" s="161" t="s">
        <v>12</v>
      </c>
      <c r="F7" s="161" t="s">
        <v>12</v>
      </c>
      <c r="G7" s="114" t="s">
        <v>12</v>
      </c>
      <c r="H7" s="161" t="s">
        <v>12</v>
      </c>
      <c r="I7" s="161" t="s">
        <v>12</v>
      </c>
      <c r="J7" s="114" t="s">
        <v>12</v>
      </c>
      <c r="K7" s="161" t="s">
        <v>12</v>
      </c>
      <c r="L7" s="126"/>
      <c r="M7" s="46"/>
      <c r="N7" s="46"/>
      <c r="O7"/>
      <c r="P7"/>
      <c r="Q7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</row>
    <row r="8" spans="1:61" s="40" customFormat="1" ht="15" x14ac:dyDescent="0.25">
      <c r="A8" s="113" t="s">
        <v>265</v>
      </c>
      <c r="B8" s="113" t="s">
        <v>266</v>
      </c>
      <c r="C8" s="113" t="s">
        <v>109</v>
      </c>
      <c r="D8" s="113" t="s">
        <v>13</v>
      </c>
      <c r="E8" s="161" t="s">
        <v>12</v>
      </c>
      <c r="F8" s="161" t="s">
        <v>12</v>
      </c>
      <c r="G8" s="114" t="s">
        <v>12</v>
      </c>
      <c r="H8" s="178" t="s">
        <v>12</v>
      </c>
      <c r="I8" s="161" t="s">
        <v>12</v>
      </c>
      <c r="J8" s="114" t="s">
        <v>12</v>
      </c>
      <c r="K8" s="178" t="s">
        <v>12</v>
      </c>
      <c r="L8" s="177" t="s">
        <v>431</v>
      </c>
      <c r="M8" s="46" t="s">
        <v>2</v>
      </c>
      <c r="N8" s="46"/>
      <c r="O8"/>
      <c r="P8"/>
      <c r="Q8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46"/>
      <c r="AY8" s="46"/>
      <c r="AZ8" s="46"/>
      <c r="BA8" s="46"/>
      <c r="BB8" s="46"/>
      <c r="BC8" s="46"/>
      <c r="BD8" s="46"/>
      <c r="BE8" s="46"/>
      <c r="BF8" s="46"/>
      <c r="BG8" s="46"/>
      <c r="BH8" s="46"/>
      <c r="BI8" s="46"/>
    </row>
    <row r="9" spans="1:61" s="40" customFormat="1" ht="25.5" x14ac:dyDescent="0.25">
      <c r="A9" s="113" t="s">
        <v>267</v>
      </c>
      <c r="B9" s="113" t="s">
        <v>268</v>
      </c>
      <c r="C9" s="113" t="s">
        <v>159</v>
      </c>
      <c r="D9" s="113" t="s">
        <v>13</v>
      </c>
      <c r="E9" s="161" t="s">
        <v>12</v>
      </c>
      <c r="F9" s="161" t="s">
        <v>12</v>
      </c>
      <c r="G9" s="114" t="s">
        <v>12</v>
      </c>
      <c r="H9" s="161" t="s">
        <v>12</v>
      </c>
      <c r="I9" s="161" t="s">
        <v>12</v>
      </c>
      <c r="J9" s="114" t="s">
        <v>12</v>
      </c>
      <c r="K9" s="161" t="s">
        <v>12</v>
      </c>
      <c r="L9" s="126"/>
      <c r="M9" s="46"/>
      <c r="N9" s="46"/>
      <c r="O9"/>
      <c r="P9"/>
      <c r="Q9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</row>
    <row r="10" spans="1:61" s="55" customFormat="1" ht="15" x14ac:dyDescent="0.25">
      <c r="A10" s="113" t="s">
        <v>269</v>
      </c>
      <c r="B10" s="113" t="s">
        <v>270</v>
      </c>
      <c r="C10" s="113" t="s">
        <v>107</v>
      </c>
      <c r="D10" s="113" t="s">
        <v>13</v>
      </c>
      <c r="E10" s="161" t="s">
        <v>12</v>
      </c>
      <c r="F10" s="161" t="s">
        <v>12</v>
      </c>
      <c r="G10" s="114" t="s">
        <v>12</v>
      </c>
      <c r="H10" s="161" t="s">
        <v>12</v>
      </c>
      <c r="I10" s="161" t="s">
        <v>12</v>
      </c>
      <c r="J10" s="114" t="s">
        <v>12</v>
      </c>
      <c r="K10" s="161" t="s">
        <v>12</v>
      </c>
      <c r="L10" s="127"/>
      <c r="M10" s="53"/>
      <c r="N10" s="53"/>
      <c r="O10"/>
      <c r="P10"/>
      <c r="Q10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53"/>
      <c r="BB10" s="53"/>
      <c r="BC10" s="53"/>
      <c r="BD10" s="53"/>
      <c r="BE10" s="53"/>
      <c r="BF10" s="53"/>
      <c r="BG10" s="53"/>
      <c r="BH10" s="53"/>
      <c r="BI10" s="54"/>
    </row>
    <row r="11" spans="1:61" s="40" customFormat="1" ht="15" x14ac:dyDescent="0.25">
      <c r="A11" s="113" t="s">
        <v>271</v>
      </c>
      <c r="B11" s="113" t="s">
        <v>272</v>
      </c>
      <c r="C11" s="113" t="s">
        <v>134</v>
      </c>
      <c r="D11" s="114" t="s">
        <v>12</v>
      </c>
      <c r="E11" s="161" t="s">
        <v>12</v>
      </c>
      <c r="F11" s="161" t="s">
        <v>12</v>
      </c>
      <c r="G11" s="114" t="s">
        <v>12</v>
      </c>
      <c r="H11" s="161" t="s">
        <v>12</v>
      </c>
      <c r="I11" s="161" t="s">
        <v>12</v>
      </c>
      <c r="J11" s="114" t="s">
        <v>12</v>
      </c>
      <c r="K11" s="161" t="s">
        <v>12</v>
      </c>
      <c r="L11" s="128" t="s">
        <v>307</v>
      </c>
      <c r="M11" s="57"/>
      <c r="N11" s="57"/>
      <c r="O11"/>
      <c r="P11"/>
      <c r="Q11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6"/>
      <c r="BG11" s="56"/>
      <c r="BH11" s="56"/>
      <c r="BI11" s="56"/>
    </row>
    <row r="12" spans="1:61" s="40" customFormat="1" ht="25.5" x14ac:dyDescent="0.25">
      <c r="A12" s="113" t="s">
        <v>273</v>
      </c>
      <c r="B12" s="113" t="s">
        <v>169</v>
      </c>
      <c r="C12" s="113" t="s">
        <v>169</v>
      </c>
      <c r="D12" s="113" t="s">
        <v>13</v>
      </c>
      <c r="E12" s="161" t="s">
        <v>12</v>
      </c>
      <c r="F12" s="161" t="s">
        <v>12</v>
      </c>
      <c r="G12" s="114" t="s">
        <v>12</v>
      </c>
      <c r="H12" s="158">
        <v>10320</v>
      </c>
      <c r="I12" s="161" t="s">
        <v>12</v>
      </c>
      <c r="J12" s="114" t="s">
        <v>12</v>
      </c>
      <c r="K12" s="158" t="s">
        <v>47</v>
      </c>
      <c r="L12" s="128" t="s">
        <v>309</v>
      </c>
      <c r="M12" s="57"/>
      <c r="N12" s="57"/>
      <c r="O12"/>
      <c r="P12"/>
      <c r="Q12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57"/>
      <c r="BD12" s="57"/>
      <c r="BE12" s="57"/>
      <c r="BF12" s="56"/>
      <c r="BG12" s="56"/>
      <c r="BH12" s="56"/>
      <c r="BI12" s="56"/>
    </row>
    <row r="13" spans="1:61" s="40" customFormat="1" ht="15" x14ac:dyDescent="0.25">
      <c r="A13" s="113" t="s">
        <v>274</v>
      </c>
      <c r="B13" s="113" t="s">
        <v>150</v>
      </c>
      <c r="C13" s="114" t="s">
        <v>150</v>
      </c>
      <c r="D13" s="113" t="s">
        <v>13</v>
      </c>
      <c r="E13" s="129" t="s">
        <v>47</v>
      </c>
      <c r="F13" s="129" t="s">
        <v>47</v>
      </c>
      <c r="G13" s="129" t="s">
        <v>47</v>
      </c>
      <c r="H13" s="129" t="s">
        <v>47</v>
      </c>
      <c r="I13" s="129" t="s">
        <v>47</v>
      </c>
      <c r="J13" s="129" t="s">
        <v>47</v>
      </c>
      <c r="K13" s="129" t="s">
        <v>47</v>
      </c>
      <c r="L13" s="128"/>
      <c r="M13" s="57"/>
      <c r="N13" s="57"/>
      <c r="O13"/>
      <c r="P13"/>
      <c r="Q13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6"/>
      <c r="BG13" s="56"/>
      <c r="BH13" s="56"/>
      <c r="BI13" s="56"/>
    </row>
    <row r="14" spans="1:61" s="40" customFormat="1" ht="15" x14ac:dyDescent="0.25">
      <c r="A14" s="113" t="s">
        <v>275</v>
      </c>
      <c r="B14" s="113" t="s">
        <v>276</v>
      </c>
      <c r="C14" s="113" t="s">
        <v>137</v>
      </c>
      <c r="D14" s="113" t="s">
        <v>73</v>
      </c>
      <c r="E14" s="158">
        <f>GETPIVOTDATA("Sum of Acres",'2020 Pivot Load Summary'!$A$1,"BMAP","Banana River","PZ","B","ProjNumber","PAFB-01","ProjEntity","US Air Force")</f>
        <v>1.7539369731882402</v>
      </c>
      <c r="F14" s="160">
        <f>GETPIVOTDATA("Sum of TN_C1",'2020 Pivot Load Summary'!$A$1,"BMAP","Banana River","PZ","B","ProjNumber","PAFB-01","ProjEntity","US Air Force")</f>
        <v>14.306413937243246</v>
      </c>
      <c r="G14" s="125">
        <f>'Retention, Trains, and Swales'!N2</f>
        <v>0.25049999999999994</v>
      </c>
      <c r="H14" s="160">
        <f>F14*G14</f>
        <v>3.5837566912794321</v>
      </c>
      <c r="I14" s="160">
        <f>GETPIVOTDATA("Sum of TP_C1",'2020 Pivot Load Summary'!$A$1,"BMAP","Banana River","PZ","B","ProjNumber","PAFB-01","ProjEntity","US Air Force")</f>
        <v>1.9102773160217803</v>
      </c>
      <c r="J14" s="125">
        <f>'Retention, Trains, and Swales'!O2</f>
        <v>0.25049999999999994</v>
      </c>
      <c r="K14" s="160">
        <f t="shared" ref="K14:K19" si="0">I14*J14</f>
        <v>0.47852446766345585</v>
      </c>
      <c r="L14" s="128"/>
      <c r="M14" s="57"/>
      <c r="N14" s="57"/>
      <c r="O14"/>
      <c r="P14"/>
      <c r="Q14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7"/>
      <c r="AY14" s="57"/>
      <c r="AZ14" s="57"/>
      <c r="BA14" s="57"/>
      <c r="BB14" s="57"/>
      <c r="BC14" s="57"/>
      <c r="BD14" s="57"/>
      <c r="BE14" s="57"/>
      <c r="BF14" s="56"/>
      <c r="BG14" s="56"/>
      <c r="BH14" s="56"/>
      <c r="BI14" s="56"/>
    </row>
    <row r="15" spans="1:61" s="55" customFormat="1" ht="15" x14ac:dyDescent="0.25">
      <c r="A15" s="113" t="s">
        <v>277</v>
      </c>
      <c r="B15" s="113" t="s">
        <v>278</v>
      </c>
      <c r="C15" s="113" t="s">
        <v>137</v>
      </c>
      <c r="D15" s="113" t="s">
        <v>73</v>
      </c>
      <c r="E15" s="158">
        <f>GETPIVOTDATA("Sum of Acres",'2020 Pivot Load Summary'!$A$1,"BMAP","Banana River","PZ","B","ProjNumber","PAFB-02","ProjEntity","US Air Force")</f>
        <v>1.1880677922474701</v>
      </c>
      <c r="F15" s="158">
        <f>GETPIVOTDATA("Sum of TN_C1",'2020 Pivot Load Summary'!$A$1,"BMAP","Banana River","PZ","B","ProjNumber","PAFB-02","ProjEntity","US Air Force")</f>
        <v>12.04227155851563</v>
      </c>
      <c r="G15" s="125">
        <f>'Retention, Trains, and Swales'!N3</f>
        <v>0.25049999999999994</v>
      </c>
      <c r="H15" s="160">
        <f t="shared" ref="H15:H19" si="1">F15*G15</f>
        <v>3.0165890254081646</v>
      </c>
      <c r="I15" s="158">
        <f>GETPIVOTDATA("Sum of TP_C1",'2020 Pivot Load Summary'!$A$1,"BMAP","Banana River","PZ","B","ProjNumber","PAFB-02","ProjEntity","US Air Force")</f>
        <v>1.59089499532553</v>
      </c>
      <c r="J15" s="125">
        <f>'Retention, Trains, and Swales'!O3</f>
        <v>0.25049999999999994</v>
      </c>
      <c r="K15" s="160">
        <f t="shared" si="0"/>
        <v>0.3985191963290452</v>
      </c>
      <c r="L15" s="127"/>
      <c r="M15" s="58"/>
      <c r="N15" s="58"/>
      <c r="O15"/>
      <c r="P15"/>
      <c r="Q15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</row>
    <row r="16" spans="1:61" s="40" customFormat="1" ht="15" x14ac:dyDescent="0.25">
      <c r="A16" s="113" t="s">
        <v>279</v>
      </c>
      <c r="B16" s="113" t="s">
        <v>280</v>
      </c>
      <c r="C16" s="115" t="s">
        <v>84</v>
      </c>
      <c r="D16" s="113" t="s">
        <v>73</v>
      </c>
      <c r="E16" s="159">
        <f>GETPIVOTDATA("Sum of Acres",'2020 Pivot Load Summary'!$A$1,"BMAP","Banana River","PZ","B","ProjNumber","PAFB-03","ProjEntity","US Air Force")</f>
        <v>3.2305400562330702</v>
      </c>
      <c r="F16" s="158">
        <f>GETPIVOTDATA("Sum of TN_C1",'2020 Pivot Load Summary'!$A$1,"BMAP","Banana River","PZ","B","ProjNumber","PAFB-03","ProjEntity","US Air Force")</f>
        <v>21.339769662674509</v>
      </c>
      <c r="G16" s="165">
        <v>1</v>
      </c>
      <c r="H16" s="160">
        <f t="shared" si="1"/>
        <v>21.339769662674509</v>
      </c>
      <c r="I16" s="158">
        <f>GETPIVOTDATA("Sum of TP_C1",'2020 Pivot Load Summary'!$A$1,"BMAP","Banana River","PZ","B","ProjNumber","PAFB-03","ProjEntity","US Air Force")</f>
        <v>2.8477884197260201</v>
      </c>
      <c r="J16" s="166">
        <v>1</v>
      </c>
      <c r="K16" s="160">
        <f t="shared" si="0"/>
        <v>2.8477884197260201</v>
      </c>
      <c r="L16" s="127" t="s">
        <v>312</v>
      </c>
      <c r="M16" s="57"/>
      <c r="N16" s="57"/>
      <c r="O16"/>
      <c r="P16"/>
      <c r="Q16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  <c r="AZ16" s="57"/>
      <c r="BA16" s="57"/>
      <c r="BB16" s="57"/>
      <c r="BC16" s="57"/>
      <c r="BD16" s="57"/>
      <c r="BE16" s="57"/>
    </row>
    <row r="17" spans="1:57" s="40" customFormat="1" ht="15" x14ac:dyDescent="0.25">
      <c r="A17" s="113" t="s">
        <v>281</v>
      </c>
      <c r="B17" s="113" t="s">
        <v>282</v>
      </c>
      <c r="C17" s="115" t="s">
        <v>84</v>
      </c>
      <c r="D17" s="113" t="s">
        <v>73</v>
      </c>
      <c r="E17" s="159">
        <f>GETPIVOTDATA("Sum of Acres",'2020 Pivot Load Summary'!$A$1,"BMAP","Banana River","PZ","B","ProjNumber","PAFB-04","ProjEntity","US Air Force")</f>
        <v>11.314125252774449</v>
      </c>
      <c r="F17" s="158">
        <f>GETPIVOTDATA("Sum of TN_C1",'2020 Pivot Load Summary'!$A$1,"BMAP","Banana River","PZ","B","ProjNumber","PAFB-04","ProjEntity","US Air Force")</f>
        <v>74.787553650833331</v>
      </c>
      <c r="G17" s="165">
        <v>1</v>
      </c>
      <c r="H17" s="160">
        <f t="shared" si="1"/>
        <v>74.787553650833331</v>
      </c>
      <c r="I17" s="158">
        <f>GETPIVOTDATA("Sum of TP_C1",'2020 Pivot Load Summary'!$A$1,"BMAP","Banana River","PZ","B","ProjNumber","PAFB-04","ProjEntity","US Air Force")</f>
        <v>9.8506265260356418</v>
      </c>
      <c r="J17" s="165">
        <v>1</v>
      </c>
      <c r="K17" s="160">
        <f t="shared" si="0"/>
        <v>9.8506265260356418</v>
      </c>
      <c r="L17" s="127" t="s">
        <v>312</v>
      </c>
      <c r="M17" s="57"/>
      <c r="N17" s="57"/>
      <c r="O17"/>
      <c r="P17"/>
      <c r="Q1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  <c r="BC17" s="57"/>
      <c r="BD17" s="57"/>
      <c r="BE17" s="57"/>
    </row>
    <row r="18" spans="1:57" s="40" customFormat="1" ht="15" x14ac:dyDescent="0.25">
      <c r="A18" s="113" t="s">
        <v>283</v>
      </c>
      <c r="B18" s="113" t="s">
        <v>106</v>
      </c>
      <c r="C18" s="113" t="s">
        <v>106</v>
      </c>
      <c r="D18" s="113" t="s">
        <v>73</v>
      </c>
      <c r="E18" s="159" t="s">
        <v>12</v>
      </c>
      <c r="F18" s="159">
        <f>'New Required Reductions'!B16</f>
        <v>8431</v>
      </c>
      <c r="G18" s="170">
        <f>Education!H16</f>
        <v>0.06</v>
      </c>
      <c r="H18" s="159">
        <f>F18*G18</f>
        <v>505.85999999999996</v>
      </c>
      <c r="I18" s="159">
        <f>'New Required Reductions'!F16</f>
        <v>1159</v>
      </c>
      <c r="J18" s="170">
        <f>Education!H16</f>
        <v>0.06</v>
      </c>
      <c r="K18" s="159">
        <f t="shared" si="0"/>
        <v>69.539999999999992</v>
      </c>
      <c r="L18" s="127"/>
      <c r="M18" s="57"/>
      <c r="N18" s="57"/>
      <c r="O18"/>
      <c r="P18"/>
      <c r="Q18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  <c r="AZ18" s="57"/>
      <c r="BA18" s="57"/>
      <c r="BB18" s="57"/>
      <c r="BC18" s="57"/>
      <c r="BD18" s="57"/>
      <c r="BE18" s="57"/>
    </row>
    <row r="19" spans="1:57" s="40" customFormat="1" ht="15" x14ac:dyDescent="0.25">
      <c r="A19" s="113" t="s">
        <v>284</v>
      </c>
      <c r="B19" s="113" t="s">
        <v>285</v>
      </c>
      <c r="C19" s="113" t="s">
        <v>155</v>
      </c>
      <c r="D19" s="113" t="s">
        <v>73</v>
      </c>
      <c r="E19" s="159">
        <f>GETPIVOTDATA("Sum of Acres",'2020 Pivot Load Summary'!$A$1,"BMAP","Banana River","PZ","B","ProjNumber","PAFB-06","ProjEntity","US Air Force")</f>
        <v>434.97581849424915</v>
      </c>
      <c r="F19" s="158">
        <f>GETPIVOTDATA("Sum of TN_C1",'2020 Pivot Load Summary'!$A$1,"BMAP","Banana River","PZ","B","ProjNumber","PAFB-06","ProjEntity","US Air Force")</f>
        <v>3094.4551286986721</v>
      </c>
      <c r="G19" s="165">
        <v>0.8</v>
      </c>
      <c r="H19" s="160">
        <f t="shared" si="1"/>
        <v>2475.5641029589378</v>
      </c>
      <c r="I19" s="158">
        <f>GETPIVOTDATA("Sum of TP_C1",'2020 Pivot Load Summary'!$A$1,"BMAP","Banana River","PZ","B","ProjNumber","PAFB-06","ProjEntity","US Air Force")</f>
        <v>433.86459990326142</v>
      </c>
      <c r="J19" s="165">
        <v>0.8</v>
      </c>
      <c r="K19" s="160">
        <f t="shared" si="0"/>
        <v>347.09167992260916</v>
      </c>
      <c r="L19" s="127" t="s">
        <v>313</v>
      </c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  <c r="AZ19" s="57"/>
      <c r="BA19" s="57"/>
      <c r="BB19" s="57"/>
      <c r="BC19" s="57"/>
      <c r="BD19" s="57"/>
      <c r="BE19" s="57"/>
    </row>
    <row r="20" spans="1:57" s="40" customFormat="1" ht="15" x14ac:dyDescent="0.25">
      <c r="A20" s="113" t="s">
        <v>286</v>
      </c>
      <c r="B20" s="113" t="s">
        <v>3</v>
      </c>
      <c r="C20" s="113" t="s">
        <v>3</v>
      </c>
      <c r="D20" s="113" t="s">
        <v>73</v>
      </c>
      <c r="E20" s="159" t="s">
        <v>12</v>
      </c>
      <c r="F20" s="160" t="s">
        <v>12</v>
      </c>
      <c r="G20" s="124" t="s">
        <v>12</v>
      </c>
      <c r="H20" s="160">
        <f>'Street Sweeping and CO'!G3</f>
        <v>11</v>
      </c>
      <c r="I20" s="160" t="s">
        <v>12</v>
      </c>
      <c r="J20" s="124" t="s">
        <v>12</v>
      </c>
      <c r="K20" s="160">
        <f>'Street Sweeping and CO'!H3</f>
        <v>7</v>
      </c>
      <c r="L20" s="12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  <c r="AZ20" s="57"/>
      <c r="BA20" s="57"/>
      <c r="BB20" s="57"/>
      <c r="BC20" s="57"/>
      <c r="BD20" s="57"/>
      <c r="BE20" s="57"/>
    </row>
    <row r="21" spans="1:57" s="40" customFormat="1" ht="25.5" x14ac:dyDescent="0.25">
      <c r="A21" s="113" t="s">
        <v>287</v>
      </c>
      <c r="B21" s="113" t="s">
        <v>288</v>
      </c>
      <c r="C21" s="113" t="s">
        <v>306</v>
      </c>
      <c r="D21" s="113" t="s">
        <v>73</v>
      </c>
      <c r="E21" s="160" t="s">
        <v>47</v>
      </c>
      <c r="F21" s="160" t="s">
        <v>12</v>
      </c>
      <c r="G21" s="167" t="s">
        <v>12</v>
      </c>
      <c r="H21" s="160" t="s">
        <v>47</v>
      </c>
      <c r="I21" s="160" t="s">
        <v>12</v>
      </c>
      <c r="J21" s="167" t="s">
        <v>12</v>
      </c>
      <c r="K21" s="160" t="s">
        <v>47</v>
      </c>
      <c r="L21" s="128" t="s">
        <v>314</v>
      </c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A21" s="57"/>
      <c r="BB21" s="57"/>
      <c r="BC21" s="57"/>
      <c r="BD21" s="57"/>
      <c r="BE21" s="57"/>
    </row>
    <row r="22" spans="1:57" s="40" customFormat="1" ht="15" x14ac:dyDescent="0.25">
      <c r="A22" s="113" t="s">
        <v>289</v>
      </c>
      <c r="B22" s="113" t="s">
        <v>290</v>
      </c>
      <c r="C22" s="113" t="s">
        <v>88</v>
      </c>
      <c r="D22" s="113" t="s">
        <v>73</v>
      </c>
      <c r="E22" s="159">
        <f>GETPIVOTDATA("Sum of Acres",'2020 Pivot Load Summary'!$A$1,"BMAP","Banana River","PZ","B","ProjNumber","PAFB-09","ProjEntity","US Air Force")</f>
        <v>86.813783290402341</v>
      </c>
      <c r="F22" s="158">
        <f>GETPIVOTDATA("Sum of TN_C1",'2020 Pivot Load Summary'!$A$1,"BMAP","Banana River","PZ","B","ProjNumber","PAFB-09","ProjEntity","US Air Force")</f>
        <v>714.80235787852541</v>
      </c>
      <c r="G22" s="130">
        <v>0.1905</v>
      </c>
      <c r="H22" s="160">
        <f t="shared" ref="H22" si="2">F22*G22</f>
        <v>136.1698491758591</v>
      </c>
      <c r="I22" s="158">
        <f>GETPIVOTDATA("Sum of TP_C1",'2020 Pivot Load Summary'!$A$1,"BMAP","Banana River","PZ","B","ProjNumber","PAFB-09","ProjEntity","US Air Force")</f>
        <v>98.229859028396859</v>
      </c>
      <c r="J22" s="125">
        <v>0.155</v>
      </c>
      <c r="K22" s="160">
        <f>I22*J22</f>
        <v>15.225628149401514</v>
      </c>
      <c r="L22" s="12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57"/>
      <c r="BE22" s="57"/>
    </row>
    <row r="23" spans="1:57" s="40" customFormat="1" ht="15" x14ac:dyDescent="0.25">
      <c r="A23" s="113" t="s">
        <v>291</v>
      </c>
      <c r="B23" s="113" t="s">
        <v>292</v>
      </c>
      <c r="C23" s="113" t="s">
        <v>88</v>
      </c>
      <c r="D23" s="113" t="s">
        <v>12</v>
      </c>
      <c r="E23" s="161" t="s">
        <v>12</v>
      </c>
      <c r="F23" s="161" t="s">
        <v>12</v>
      </c>
      <c r="G23" s="113" t="s">
        <v>12</v>
      </c>
      <c r="H23" s="161" t="s">
        <v>12</v>
      </c>
      <c r="I23" s="161" t="s">
        <v>12</v>
      </c>
      <c r="J23" s="113" t="s">
        <v>12</v>
      </c>
      <c r="K23" s="161" t="s">
        <v>12</v>
      </c>
      <c r="L23" s="127" t="s">
        <v>307</v>
      </c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  <c r="AZ23" s="57"/>
      <c r="BA23" s="57"/>
      <c r="BB23" s="57"/>
      <c r="BC23" s="57"/>
      <c r="BD23" s="57"/>
      <c r="BE23" s="57"/>
    </row>
    <row r="24" spans="1:57" s="40" customFormat="1" ht="15" x14ac:dyDescent="0.25">
      <c r="A24" s="113" t="s">
        <v>293</v>
      </c>
      <c r="B24" s="113" t="s">
        <v>294</v>
      </c>
      <c r="C24" s="113" t="s">
        <v>92</v>
      </c>
      <c r="D24" s="113" t="s">
        <v>73</v>
      </c>
      <c r="E24" s="161" t="s">
        <v>12</v>
      </c>
      <c r="F24" s="160" t="s">
        <v>12</v>
      </c>
      <c r="G24" s="124" t="s">
        <v>12</v>
      </c>
      <c r="H24" s="160">
        <f>'Street Sweeping and CO'!G4</f>
        <v>71</v>
      </c>
      <c r="I24" s="160" t="s">
        <v>12</v>
      </c>
      <c r="J24" s="124" t="s">
        <v>12</v>
      </c>
      <c r="K24" s="160">
        <f>'Street Sweeping and CO'!H4</f>
        <v>29</v>
      </c>
      <c r="L24" s="131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7"/>
      <c r="BB24" s="57"/>
      <c r="BC24" s="57"/>
      <c r="BD24" s="57"/>
      <c r="BE24" s="57"/>
    </row>
    <row r="25" spans="1:57" s="40" customFormat="1" ht="25.5" x14ac:dyDescent="0.25">
      <c r="A25" s="113" t="s">
        <v>295</v>
      </c>
      <c r="B25" s="113" t="s">
        <v>296</v>
      </c>
      <c r="C25" s="113" t="s">
        <v>120</v>
      </c>
      <c r="D25" s="113" t="s">
        <v>73</v>
      </c>
      <c r="E25" s="158">
        <f>GETPIVOTDATA("Sum of Acres",'2020 Pivot Load Summary'!$A$1,"BMAP","Banana River","PZ","B","ProjNumber","PAFB-12","ProjEntity","US Air Force")</f>
        <v>87.34868987246449</v>
      </c>
      <c r="F25" s="158">
        <f>GETPIVOTDATA("Sum of TN_C1",'2020 Pivot Load Summary'!$A$1,"BMAP","Banana River","PZ","B","ProjNumber","PAFB-12","ProjEntity","US Air Force")</f>
        <v>675.40373861613136</v>
      </c>
      <c r="G25" s="129" t="s">
        <v>47</v>
      </c>
      <c r="H25" s="158" t="s">
        <v>47</v>
      </c>
      <c r="I25" s="158">
        <f>GETPIVOTDATA("Sum of TP_C1",'2020 Pivot Load Summary'!$A$1,"BMAP","Banana River","PZ","B","ProjNumber","PAFB-12","ProjEntity","US Air Force")</f>
        <v>94.636697924604718</v>
      </c>
      <c r="J25" s="129" t="s">
        <v>47</v>
      </c>
      <c r="K25" s="160" t="s">
        <v>47</v>
      </c>
      <c r="L25" s="181" t="s">
        <v>427</v>
      </c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</row>
    <row r="26" spans="1:57" s="40" customFormat="1" ht="15" x14ac:dyDescent="0.25">
      <c r="A26" s="113" t="s">
        <v>297</v>
      </c>
      <c r="B26" s="113" t="s">
        <v>258</v>
      </c>
      <c r="C26" s="113" t="s">
        <v>105</v>
      </c>
      <c r="D26" s="113" t="s">
        <v>73</v>
      </c>
      <c r="E26" s="158">
        <f>GETPIVOTDATA("Sum of Acres",'2020 Pivot Load Summary'!$A$1,"BMAP","Banana River","PZ","B","ProjNumber","PAFB-13","ProjEntity","US Air Force")</f>
        <v>143.35754987286202</v>
      </c>
      <c r="F26" s="158">
        <f>GETPIVOTDATA("Sum of TN_C1",'2020 Pivot Load Summary'!$A$1,"BMAP","Banana River","PZ","B","ProjNumber","PAFB-13","ProjEntity","US Air Force")</f>
        <v>1060.679862454198</v>
      </c>
      <c r="G26" s="132">
        <v>0.1</v>
      </c>
      <c r="H26" s="160">
        <f t="shared" ref="H26" si="3">F26*G26</f>
        <v>106.0679862454198</v>
      </c>
      <c r="I26" s="158">
        <f>GETPIVOTDATA("Sum of TP_C1",'2020 Pivot Load Summary'!$A$1,"BMAP","Banana River","PZ","B","ProjNumber","PAFB-13","ProjEntity","US Air Force")</f>
        <v>145.18153958124734</v>
      </c>
      <c r="J26" s="132">
        <v>0.1</v>
      </c>
      <c r="K26" s="160">
        <f>I26*J26</f>
        <v>14.518153958124735</v>
      </c>
      <c r="L26" s="133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</row>
    <row r="27" spans="1:57" s="40" customFormat="1" ht="25.5" x14ac:dyDescent="0.25">
      <c r="A27" s="113" t="s">
        <v>298</v>
      </c>
      <c r="B27" s="113" t="s">
        <v>299</v>
      </c>
      <c r="C27" s="114" t="s">
        <v>113</v>
      </c>
      <c r="D27" s="113" t="s">
        <v>73</v>
      </c>
      <c r="E27" s="158" t="s">
        <v>47</v>
      </c>
      <c r="F27" s="158" t="s">
        <v>47</v>
      </c>
      <c r="G27" s="132">
        <v>0.1</v>
      </c>
      <c r="H27" s="160" t="s">
        <v>47</v>
      </c>
      <c r="I27" s="158" t="s">
        <v>47</v>
      </c>
      <c r="J27" s="132">
        <v>0.1</v>
      </c>
      <c r="K27" s="160" t="s">
        <v>47</v>
      </c>
      <c r="L27" s="133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  <c r="AZ27" s="57"/>
      <c r="BA27" s="57"/>
      <c r="BB27" s="57"/>
      <c r="BC27" s="57"/>
      <c r="BD27" s="57"/>
      <c r="BE27" s="57"/>
    </row>
    <row r="28" spans="1:57" s="40" customFormat="1" ht="15" x14ac:dyDescent="0.25">
      <c r="A28" s="113" t="s">
        <v>300</v>
      </c>
      <c r="B28" s="113" t="s">
        <v>262</v>
      </c>
      <c r="C28" s="113" t="s">
        <v>132</v>
      </c>
      <c r="D28" s="113" t="s">
        <v>73</v>
      </c>
      <c r="E28" s="161" t="s">
        <v>12</v>
      </c>
      <c r="F28" s="161" t="s">
        <v>12</v>
      </c>
      <c r="G28" s="114" t="s">
        <v>12</v>
      </c>
      <c r="H28" s="161" t="s">
        <v>12</v>
      </c>
      <c r="I28" s="161" t="s">
        <v>12</v>
      </c>
      <c r="J28" s="114" t="s">
        <v>12</v>
      </c>
      <c r="K28" s="161" t="s">
        <v>12</v>
      </c>
      <c r="L28" s="133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  <c r="AZ28" s="57"/>
      <c r="BA28" s="57"/>
      <c r="BB28" s="57"/>
      <c r="BC28" s="57"/>
      <c r="BD28" s="57"/>
      <c r="BE28" s="57"/>
    </row>
    <row r="29" spans="1:57" s="40" customFormat="1" ht="15" x14ac:dyDescent="0.25">
      <c r="A29" s="113" t="s">
        <v>301</v>
      </c>
      <c r="B29" s="113" t="s">
        <v>302</v>
      </c>
      <c r="C29" s="113" t="s">
        <v>150</v>
      </c>
      <c r="D29" s="113" t="s">
        <v>73</v>
      </c>
      <c r="E29" s="158" t="s">
        <v>47</v>
      </c>
      <c r="F29" s="158" t="s">
        <v>47</v>
      </c>
      <c r="G29" s="134" t="s">
        <v>47</v>
      </c>
      <c r="H29" s="160" t="s">
        <v>47</v>
      </c>
      <c r="I29" s="158" t="s">
        <v>47</v>
      </c>
      <c r="J29" s="132" t="s">
        <v>47</v>
      </c>
      <c r="K29" s="160" t="s">
        <v>47</v>
      </c>
      <c r="L29" s="133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</row>
    <row r="30" spans="1:57" s="40" customFormat="1" ht="15" x14ac:dyDescent="0.25">
      <c r="A30" s="113" t="s">
        <v>303</v>
      </c>
      <c r="B30" s="113" t="s">
        <v>270</v>
      </c>
      <c r="C30" s="114" t="s">
        <v>107</v>
      </c>
      <c r="D30" s="113" t="s">
        <v>73</v>
      </c>
      <c r="E30" s="161" t="s">
        <v>12</v>
      </c>
      <c r="F30" s="161" t="s">
        <v>12</v>
      </c>
      <c r="G30" s="114" t="s">
        <v>12</v>
      </c>
      <c r="H30" s="161" t="s">
        <v>12</v>
      </c>
      <c r="I30" s="161" t="s">
        <v>12</v>
      </c>
      <c r="J30" s="114" t="s">
        <v>12</v>
      </c>
      <c r="K30" s="161" t="s">
        <v>12</v>
      </c>
      <c r="L30" s="133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</row>
    <row r="31" spans="1:57" s="40" customFormat="1" ht="25.5" x14ac:dyDescent="0.25">
      <c r="A31" s="113" t="s">
        <v>304</v>
      </c>
      <c r="B31" s="113" t="s">
        <v>424</v>
      </c>
      <c r="C31" s="113" t="s">
        <v>133</v>
      </c>
      <c r="D31" s="113" t="s">
        <v>73</v>
      </c>
      <c r="E31" s="161" t="s">
        <v>12</v>
      </c>
      <c r="F31" s="161" t="s">
        <v>12</v>
      </c>
      <c r="G31" s="129" t="s">
        <v>47</v>
      </c>
      <c r="H31" s="158" t="s">
        <v>47</v>
      </c>
      <c r="I31" s="161" t="s">
        <v>12</v>
      </c>
      <c r="J31" s="129" t="s">
        <v>47</v>
      </c>
      <c r="K31" s="129" t="s">
        <v>47</v>
      </c>
      <c r="L31" s="131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  <c r="AZ31" s="57"/>
      <c r="BA31" s="57"/>
      <c r="BB31" s="57"/>
      <c r="BC31" s="57"/>
      <c r="BD31" s="57"/>
      <c r="BE31" s="57"/>
    </row>
    <row r="32" spans="1:57" s="40" customFormat="1" ht="15" x14ac:dyDescent="0.25">
      <c r="A32" s="113" t="s">
        <v>305</v>
      </c>
      <c r="B32" s="113" t="s">
        <v>272</v>
      </c>
      <c r="C32" s="113" t="s">
        <v>134</v>
      </c>
      <c r="D32" s="114" t="s">
        <v>12</v>
      </c>
      <c r="E32" s="161" t="s">
        <v>12</v>
      </c>
      <c r="F32" s="161" t="s">
        <v>12</v>
      </c>
      <c r="G32" s="114" t="s">
        <v>12</v>
      </c>
      <c r="H32" s="161" t="s">
        <v>12</v>
      </c>
      <c r="I32" s="161" t="s">
        <v>12</v>
      </c>
      <c r="J32" s="114" t="s">
        <v>12</v>
      </c>
      <c r="K32" s="161" t="s">
        <v>12</v>
      </c>
      <c r="L32" s="135" t="s">
        <v>307</v>
      </c>
    </row>
    <row r="33" spans="1:12" s="40" customFormat="1" ht="15" x14ac:dyDescent="0.25">
      <c r="A33" s="136"/>
      <c r="B33" s="137"/>
      <c r="C33" s="133"/>
      <c r="D33" s="133"/>
      <c r="E33" s="157"/>
      <c r="F33" s="157"/>
      <c r="G33" s="138"/>
      <c r="H33" s="160"/>
      <c r="I33" s="157"/>
      <c r="J33" s="138"/>
      <c r="K33" s="160"/>
      <c r="L33" s="135"/>
    </row>
    <row r="34" spans="1:12" s="40" customFormat="1" ht="15" x14ac:dyDescent="0.25">
      <c r="A34" s="136"/>
      <c r="B34" s="135"/>
      <c r="C34" s="133"/>
      <c r="D34" s="133"/>
      <c r="E34" s="158"/>
      <c r="F34" s="158"/>
      <c r="G34" s="129"/>
      <c r="H34" s="158"/>
      <c r="I34" s="158"/>
      <c r="J34" s="129"/>
      <c r="K34" s="158"/>
      <c r="L34" s="131"/>
    </row>
    <row r="35" spans="1:12" x14ac:dyDescent="0.25">
      <c r="G35" s="68" t="s">
        <v>45</v>
      </c>
      <c r="H35" s="163">
        <f>SUM(H2:H34)</f>
        <v>14972.134923458611</v>
      </c>
      <c r="I35" s="70"/>
      <c r="J35" s="70"/>
      <c r="K35" s="163">
        <f>SUM(K2:K34)</f>
        <v>676.92669356206534</v>
      </c>
    </row>
    <row r="37" spans="1:12" x14ac:dyDescent="0.25">
      <c r="A37" s="83"/>
    </row>
    <row r="39" spans="1:12" x14ac:dyDescent="0.25">
      <c r="A39" s="171"/>
    </row>
  </sheetData>
  <autoFilter ref="A1:M32" xr:uid="{00000000-0009-0000-0000-000003000000}"/>
  <dataValidations count="1">
    <dataValidation type="list" allowBlank="1" sqref="C25:D26" xr:uid="{00000000-0002-0000-0300-000000000000}">
      <formula1>Project_Type</formula1>
    </dataValidation>
  </dataValidations>
  <pageMargins left="0.7" right="0.7" top="0.75" bottom="0.75" header="0.3" footer="0.3"/>
  <pageSetup orientation="portrait" r:id="rId2"/>
  <ignoredErrors>
    <ignoredError sqref="H3 K3" formula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1000000}">
          <x14:formula1>
            <xm:f>Notes!$A$19:$A$32</xm:f>
          </x14:formula1>
          <xm:sqref>D33:D34</xm:sqref>
        </x14:dataValidation>
        <x14:dataValidation type="list" allowBlank="1" showInputMessage="1" showErrorMessage="1" xr:uid="{00000000-0002-0000-0300-000002000000}">
          <x14:formula1>
            <xm:f>Notes!$B$19:$B$105</xm:f>
          </x14:formula1>
          <xm:sqref>C33:C34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4"/>
  <sheetViews>
    <sheetView workbookViewId="0">
      <selection activeCell="B7" sqref="B7"/>
    </sheetView>
  </sheetViews>
  <sheetFormatPr defaultRowHeight="15" x14ac:dyDescent="0.25"/>
  <cols>
    <col min="1" max="1" width="16.28515625" customWidth="1"/>
    <col min="2" max="2" width="13.28515625" customWidth="1"/>
    <col min="3" max="3" width="12.85546875" customWidth="1"/>
    <col min="4" max="4" width="13.85546875" bestFit="1" customWidth="1"/>
    <col min="5" max="5" width="18.85546875" bestFit="1" customWidth="1"/>
    <col min="6" max="6" width="12.42578125" bestFit="1" customWidth="1"/>
  </cols>
  <sheetData>
    <row r="1" spans="1:6" x14ac:dyDescent="0.25">
      <c r="A1" s="31" t="s">
        <v>43</v>
      </c>
      <c r="B1" s="143" t="s">
        <v>420</v>
      </c>
      <c r="C1" s="143" t="s">
        <v>421</v>
      </c>
      <c r="D1" s="143" t="s">
        <v>422</v>
      </c>
      <c r="E1" s="143" t="s">
        <v>419</v>
      </c>
      <c r="F1" s="143" t="s">
        <v>423</v>
      </c>
    </row>
    <row r="2" spans="1:6" x14ac:dyDescent="0.25">
      <c r="A2" s="32" t="s">
        <v>366</v>
      </c>
      <c r="B2" s="33">
        <v>8064.5373795011747</v>
      </c>
      <c r="C2" s="33">
        <v>1110.3458761877314</v>
      </c>
      <c r="D2" s="33">
        <v>5094965.061222665</v>
      </c>
      <c r="E2" s="33">
        <v>4132.1695549181222</v>
      </c>
      <c r="F2" s="33">
        <v>1186.9316530573155</v>
      </c>
    </row>
    <row r="3" spans="1:6" x14ac:dyDescent="0.25">
      <c r="A3" s="154" t="s">
        <v>360</v>
      </c>
      <c r="B3" s="33">
        <v>8064.5373795011747</v>
      </c>
      <c r="C3" s="33">
        <v>1110.3458761877314</v>
      </c>
      <c r="D3" s="33">
        <v>5094965.061222665</v>
      </c>
      <c r="E3" s="33">
        <v>4132.1695549181222</v>
      </c>
      <c r="F3" s="33">
        <v>1186.9316530573155</v>
      </c>
    </row>
    <row r="4" spans="1:6" x14ac:dyDescent="0.25">
      <c r="A4" s="155" t="s">
        <v>257</v>
      </c>
      <c r="B4" s="33">
        <v>1198.3601415221908</v>
      </c>
      <c r="C4" s="33">
        <v>161.11679624655599</v>
      </c>
      <c r="D4" s="33">
        <v>716274.05001772067</v>
      </c>
      <c r="E4" s="33">
        <v>580.91974859357776</v>
      </c>
      <c r="F4" s="33">
        <v>208.47457072644707</v>
      </c>
    </row>
    <row r="5" spans="1:6" x14ac:dyDescent="0.25">
      <c r="A5" s="156" t="s">
        <v>13</v>
      </c>
      <c r="B5" s="33">
        <v>1198.3601415221908</v>
      </c>
      <c r="C5" s="33">
        <v>161.11679624655599</v>
      </c>
      <c r="D5" s="33">
        <v>716274.05001772067</v>
      </c>
      <c r="E5" s="33">
        <v>580.91974859357776</v>
      </c>
      <c r="F5" s="33">
        <v>208.47457072644707</v>
      </c>
    </row>
    <row r="6" spans="1:6" x14ac:dyDescent="0.25">
      <c r="A6" s="155" t="s">
        <v>259</v>
      </c>
      <c r="B6" s="33">
        <v>1198.3601415221908</v>
      </c>
      <c r="C6" s="33">
        <v>161.11679624655599</v>
      </c>
      <c r="D6" s="33">
        <v>716274.05001772067</v>
      </c>
      <c r="E6" s="33">
        <v>580.91974859357776</v>
      </c>
      <c r="F6" s="33">
        <v>208.47457072644707</v>
      </c>
    </row>
    <row r="7" spans="1:6" x14ac:dyDescent="0.25">
      <c r="A7" s="156" t="s">
        <v>13</v>
      </c>
      <c r="B7" s="33">
        <v>1198.3601415221908</v>
      </c>
      <c r="C7" s="33">
        <v>161.11679624655599</v>
      </c>
      <c r="D7" s="33">
        <v>716274.05001772067</v>
      </c>
      <c r="E7" s="33">
        <v>580.91974859357776</v>
      </c>
      <c r="F7" s="33">
        <v>208.47457072644707</v>
      </c>
    </row>
    <row r="8" spans="1:6" x14ac:dyDescent="0.25">
      <c r="A8" s="155" t="s">
        <v>275</v>
      </c>
      <c r="B8" s="33">
        <v>14.306413937243246</v>
      </c>
      <c r="C8" s="33">
        <v>1.9102773160217803</v>
      </c>
      <c r="D8" s="33">
        <v>21651.08977421897</v>
      </c>
      <c r="E8" s="33">
        <v>17.559683515099998</v>
      </c>
      <c r="F8" s="33">
        <v>1.7539369731882402</v>
      </c>
    </row>
    <row r="9" spans="1:6" x14ac:dyDescent="0.25">
      <c r="A9" s="156" t="s">
        <v>73</v>
      </c>
      <c r="B9" s="33">
        <v>14.306413937243246</v>
      </c>
      <c r="C9" s="33">
        <v>1.9102773160217803</v>
      </c>
      <c r="D9" s="33">
        <v>21651.08977421897</v>
      </c>
      <c r="E9" s="33">
        <v>17.559683515099998</v>
      </c>
      <c r="F9" s="33">
        <v>1.7539369731882402</v>
      </c>
    </row>
    <row r="10" spans="1:6" x14ac:dyDescent="0.25">
      <c r="A10" s="155" t="s">
        <v>277</v>
      </c>
      <c r="B10" s="33">
        <v>12.04227155851563</v>
      </c>
      <c r="C10" s="33">
        <v>1.59089499532553</v>
      </c>
      <c r="D10" s="33">
        <v>9861.2370410369367</v>
      </c>
      <c r="E10" s="33">
        <v>7.9977591572000017</v>
      </c>
      <c r="F10" s="33">
        <v>1.1880677922474701</v>
      </c>
    </row>
    <row r="11" spans="1:6" x14ac:dyDescent="0.25">
      <c r="A11" s="156" t="s">
        <v>73</v>
      </c>
      <c r="B11" s="33">
        <v>12.04227155851563</v>
      </c>
      <c r="C11" s="33">
        <v>1.59089499532553</v>
      </c>
      <c r="D11" s="33">
        <v>9861.2370410369367</v>
      </c>
      <c r="E11" s="33">
        <v>7.9977591572000017</v>
      </c>
      <c r="F11" s="33">
        <v>1.1880677922474701</v>
      </c>
    </row>
    <row r="12" spans="1:6" x14ac:dyDescent="0.25">
      <c r="A12" s="155" t="s">
        <v>279</v>
      </c>
      <c r="B12" s="33">
        <v>21.339769662674509</v>
      </c>
      <c r="C12" s="33">
        <v>2.8477884197260201</v>
      </c>
      <c r="D12" s="33">
        <v>16868.904258182694</v>
      </c>
      <c r="E12" s="33">
        <v>13.681187557299999</v>
      </c>
      <c r="F12" s="33">
        <v>3.2305400562330702</v>
      </c>
    </row>
    <row r="13" spans="1:6" x14ac:dyDescent="0.25">
      <c r="A13" s="156" t="s">
        <v>73</v>
      </c>
      <c r="B13" s="33">
        <v>21.339769662674509</v>
      </c>
      <c r="C13" s="33">
        <v>2.8477884197260201</v>
      </c>
      <c r="D13" s="33">
        <v>16868.904258182694</v>
      </c>
      <c r="E13" s="33">
        <v>13.681187557299999</v>
      </c>
      <c r="F13" s="33">
        <v>3.2305400562330702</v>
      </c>
    </row>
    <row r="14" spans="1:6" x14ac:dyDescent="0.25">
      <c r="A14" s="155" t="s">
        <v>281</v>
      </c>
      <c r="B14" s="33">
        <v>74.787553650833331</v>
      </c>
      <c r="C14" s="33">
        <v>9.8506265260356418</v>
      </c>
      <c r="D14" s="33">
        <v>51690.379721410958</v>
      </c>
      <c r="E14" s="33">
        <v>41.922449084600004</v>
      </c>
      <c r="F14" s="33">
        <v>11.314125252774449</v>
      </c>
    </row>
    <row r="15" spans="1:6" x14ac:dyDescent="0.25">
      <c r="A15" s="156" t="s">
        <v>73</v>
      </c>
      <c r="B15" s="33">
        <v>74.787553650833331</v>
      </c>
      <c r="C15" s="33">
        <v>9.8506265260356418</v>
      </c>
      <c r="D15" s="33">
        <v>51690.379721410958</v>
      </c>
      <c r="E15" s="33">
        <v>41.922449084600004</v>
      </c>
      <c r="F15" s="33">
        <v>11.314125252774449</v>
      </c>
    </row>
    <row r="16" spans="1:6" x14ac:dyDescent="0.25">
      <c r="A16" s="155" t="s">
        <v>284</v>
      </c>
      <c r="B16" s="33">
        <v>3094.4551286986721</v>
      </c>
      <c r="C16" s="33">
        <v>433.86459990326142</v>
      </c>
      <c r="D16" s="33">
        <v>1764627.3239170872</v>
      </c>
      <c r="E16" s="33">
        <v>1431.1657128256102</v>
      </c>
      <c r="F16" s="33">
        <v>434.97581849424915</v>
      </c>
    </row>
    <row r="17" spans="1:6" x14ac:dyDescent="0.25">
      <c r="A17" s="156" t="s">
        <v>73</v>
      </c>
      <c r="B17" s="33">
        <v>3094.4551286986721</v>
      </c>
      <c r="C17" s="33">
        <v>433.86459990326142</v>
      </c>
      <c r="D17" s="33">
        <v>1764627.3239170872</v>
      </c>
      <c r="E17" s="33">
        <v>1431.1657128256102</v>
      </c>
      <c r="F17" s="33">
        <v>434.97581849424915</v>
      </c>
    </row>
    <row r="18" spans="1:6" x14ac:dyDescent="0.25">
      <c r="A18" s="155" t="s">
        <v>289</v>
      </c>
      <c r="B18" s="33">
        <v>714.80235787852541</v>
      </c>
      <c r="C18" s="33">
        <v>98.229859028396859</v>
      </c>
      <c r="D18" s="33">
        <v>392602.17507523991</v>
      </c>
      <c r="E18" s="33">
        <v>318.4121452348561</v>
      </c>
      <c r="F18" s="33">
        <v>86.813783290402341</v>
      </c>
    </row>
    <row r="19" spans="1:6" x14ac:dyDescent="0.25">
      <c r="A19" s="156" t="s">
        <v>73</v>
      </c>
      <c r="B19" s="33">
        <v>714.80235787852541</v>
      </c>
      <c r="C19" s="33">
        <v>98.229859028396859</v>
      </c>
      <c r="D19" s="33">
        <v>392602.17507523991</v>
      </c>
      <c r="E19" s="33">
        <v>318.4121452348561</v>
      </c>
      <c r="F19" s="33">
        <v>86.813783290402341</v>
      </c>
    </row>
    <row r="20" spans="1:6" x14ac:dyDescent="0.25">
      <c r="A20" s="155" t="s">
        <v>295</v>
      </c>
      <c r="B20" s="33">
        <v>675.40373861613136</v>
      </c>
      <c r="C20" s="33">
        <v>94.636697924604718</v>
      </c>
      <c r="D20" s="33">
        <v>437017.85754905659</v>
      </c>
      <c r="E20" s="33">
        <v>354.43459655169983</v>
      </c>
      <c r="F20" s="33">
        <v>87.34868987246449</v>
      </c>
    </row>
    <row r="21" spans="1:6" x14ac:dyDescent="0.25">
      <c r="A21" s="156" t="s">
        <v>73</v>
      </c>
      <c r="B21" s="33">
        <v>675.40373861613136</v>
      </c>
      <c r="C21" s="33">
        <v>94.636697924604718</v>
      </c>
      <c r="D21" s="33">
        <v>437017.85754905659</v>
      </c>
      <c r="E21" s="33">
        <v>354.43459655169983</v>
      </c>
      <c r="F21" s="33">
        <v>87.34868987246449</v>
      </c>
    </row>
    <row r="22" spans="1:6" x14ac:dyDescent="0.25">
      <c r="A22" s="155" t="s">
        <v>297</v>
      </c>
      <c r="B22" s="33">
        <v>1060.679862454198</v>
      </c>
      <c r="C22" s="33">
        <v>145.18153958124734</v>
      </c>
      <c r="D22" s="33">
        <v>968097.99385099113</v>
      </c>
      <c r="E22" s="33">
        <v>785.15652380459983</v>
      </c>
      <c r="F22" s="33">
        <v>143.35754987286202</v>
      </c>
    </row>
    <row r="23" spans="1:6" x14ac:dyDescent="0.25">
      <c r="A23" s="156" t="s">
        <v>73</v>
      </c>
      <c r="B23" s="33">
        <v>1060.679862454198</v>
      </c>
      <c r="C23" s="33">
        <v>145.18153958124734</v>
      </c>
      <c r="D23" s="33">
        <v>968097.99385099113</v>
      </c>
      <c r="E23" s="33">
        <v>785.15652380459983</v>
      </c>
      <c r="F23" s="33">
        <v>143.35754987286202</v>
      </c>
    </row>
    <row r="24" spans="1:6" x14ac:dyDescent="0.25">
      <c r="A24" s="32" t="s">
        <v>44</v>
      </c>
      <c r="B24" s="33">
        <v>8064.5373795011747</v>
      </c>
      <c r="C24" s="33">
        <v>1110.3458761877314</v>
      </c>
      <c r="D24" s="33">
        <v>5094965.061222665</v>
      </c>
      <c r="E24" s="33">
        <v>4132.1695549181222</v>
      </c>
      <c r="F24" s="33">
        <v>1186.9316530573155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W4498"/>
  <sheetViews>
    <sheetView workbookViewId="0">
      <selection activeCell="H26" sqref="H26"/>
    </sheetView>
  </sheetViews>
  <sheetFormatPr defaultRowHeight="15" x14ac:dyDescent="0.25"/>
  <cols>
    <col min="1" max="16384" width="9.140625" style="143"/>
  </cols>
  <sheetData>
    <row r="1" spans="1:49" x14ac:dyDescent="0.25">
      <c r="A1" s="143" t="s">
        <v>315</v>
      </c>
      <c r="B1" s="143" t="s">
        <v>316</v>
      </c>
      <c r="C1" s="143" t="s">
        <v>317</v>
      </c>
      <c r="D1" s="143" t="s">
        <v>170</v>
      </c>
      <c r="E1" s="143" t="s">
        <v>318</v>
      </c>
      <c r="F1" s="143" t="s">
        <v>319</v>
      </c>
      <c r="G1" s="143" t="s">
        <v>320</v>
      </c>
      <c r="H1" s="143" t="s">
        <v>321</v>
      </c>
      <c r="I1" s="143" t="s">
        <v>322</v>
      </c>
      <c r="J1" s="143" t="s">
        <v>17</v>
      </c>
      <c r="K1" s="143" t="s">
        <v>14</v>
      </c>
      <c r="L1" s="143" t="s">
        <v>323</v>
      </c>
      <c r="M1" s="143" t="s">
        <v>324</v>
      </c>
      <c r="N1" s="143" t="s">
        <v>325</v>
      </c>
      <c r="O1" s="143" t="s">
        <v>326</v>
      </c>
      <c r="P1" s="143" t="s">
        <v>327</v>
      </c>
      <c r="Q1" s="143" t="s">
        <v>328</v>
      </c>
      <c r="R1" s="143" t="s">
        <v>329</v>
      </c>
      <c r="S1" s="143" t="s">
        <v>330</v>
      </c>
      <c r="T1" s="143" t="s">
        <v>331</v>
      </c>
      <c r="U1" s="143" t="s">
        <v>332</v>
      </c>
      <c r="V1" s="143" t="s">
        <v>333</v>
      </c>
      <c r="W1" s="143" t="s">
        <v>334</v>
      </c>
      <c r="X1" s="143" t="s">
        <v>335</v>
      </c>
      <c r="Y1" s="143" t="s">
        <v>336</v>
      </c>
      <c r="Z1" s="143" t="s">
        <v>337</v>
      </c>
      <c r="AA1" s="143" t="s">
        <v>338</v>
      </c>
      <c r="AB1" s="143" t="s">
        <v>339</v>
      </c>
      <c r="AC1" s="143" t="s">
        <v>340</v>
      </c>
      <c r="AD1" s="143" t="s">
        <v>341</v>
      </c>
      <c r="AE1" s="143" t="s">
        <v>342</v>
      </c>
      <c r="AF1" s="143" t="s">
        <v>343</v>
      </c>
      <c r="AG1" s="143" t="s">
        <v>344</v>
      </c>
      <c r="AH1" s="143" t="s">
        <v>345</v>
      </c>
      <c r="AI1" s="143" t="s">
        <v>346</v>
      </c>
      <c r="AJ1" s="143" t="s">
        <v>347</v>
      </c>
      <c r="AK1" s="143" t="s">
        <v>348</v>
      </c>
      <c r="AL1" s="143" t="s">
        <v>349</v>
      </c>
      <c r="AM1" s="143" t="s">
        <v>181</v>
      </c>
      <c r="AN1" s="143" t="s">
        <v>350</v>
      </c>
      <c r="AO1" s="143" t="s">
        <v>351</v>
      </c>
      <c r="AP1" s="143" t="s">
        <v>352</v>
      </c>
      <c r="AQ1" s="143" t="s">
        <v>353</v>
      </c>
      <c r="AR1" s="143" t="s">
        <v>354</v>
      </c>
      <c r="AS1" s="143" t="s">
        <v>355</v>
      </c>
      <c r="AT1" s="143" t="s">
        <v>356</v>
      </c>
      <c r="AU1" s="143" t="s">
        <v>357</v>
      </c>
      <c r="AV1" s="143" t="s">
        <v>358</v>
      </c>
      <c r="AW1" s="143" t="s">
        <v>359</v>
      </c>
    </row>
    <row r="2" spans="1:49" x14ac:dyDescent="0.25">
      <c r="A2" s="153">
        <v>820000</v>
      </c>
      <c r="B2" s="153">
        <v>1400000</v>
      </c>
      <c r="C2" s="153">
        <v>1400000</v>
      </c>
      <c r="D2" s="143" t="s">
        <v>360</v>
      </c>
      <c r="E2" s="143" t="s">
        <v>13</v>
      </c>
      <c r="F2" s="143" t="s">
        <v>361</v>
      </c>
      <c r="G2" s="143" t="s">
        <v>362</v>
      </c>
      <c r="H2" s="143">
        <v>0.67</v>
      </c>
      <c r="I2" s="143">
        <v>0.72</v>
      </c>
      <c r="J2" s="143" t="s">
        <v>363</v>
      </c>
      <c r="K2" s="143">
        <v>4.1312805859499997E-3</v>
      </c>
      <c r="L2" s="143">
        <v>3037.38770007115</v>
      </c>
      <c r="M2" s="143">
        <v>6.1854002413910996</v>
      </c>
      <c r="N2" s="143">
        <v>0.74694784946785997</v>
      </c>
      <c r="O2" s="143">
        <v>2.5553623933630001E-2</v>
      </c>
      <c r="P2" s="143">
        <v>3.0858511492200002E-3</v>
      </c>
      <c r="Q2" s="143">
        <v>12.548300837328499</v>
      </c>
      <c r="R2" s="143">
        <v>6120</v>
      </c>
      <c r="S2" s="143" t="s">
        <v>364</v>
      </c>
      <c r="T2" s="143">
        <v>6120</v>
      </c>
      <c r="U2" s="143" t="s">
        <v>365</v>
      </c>
      <c r="V2" s="143" t="s">
        <v>366</v>
      </c>
      <c r="Y2" s="143" t="s">
        <v>363</v>
      </c>
      <c r="Z2" s="143">
        <v>0</v>
      </c>
      <c r="AA2" s="143">
        <v>1</v>
      </c>
      <c r="AB2" s="143">
        <v>2.5553623933630001E-2</v>
      </c>
      <c r="AC2" s="143">
        <v>3.0858511492200002E-3</v>
      </c>
      <c r="AD2" s="143">
        <v>807.06731404330401</v>
      </c>
      <c r="AF2" s="143">
        <v>-1</v>
      </c>
      <c r="AG2" s="143">
        <v>-1</v>
      </c>
      <c r="AH2" s="143">
        <v>-1</v>
      </c>
      <c r="AI2" s="143">
        <v>-1</v>
      </c>
      <c r="AJ2" s="143">
        <v>0</v>
      </c>
      <c r="AM2" s="143" t="s">
        <v>367</v>
      </c>
      <c r="AN2" s="143">
        <v>-1</v>
      </c>
      <c r="AQ2" s="143">
        <v>333</v>
      </c>
      <c r="AR2" s="143" t="s">
        <v>257</v>
      </c>
      <c r="AT2" s="143" t="s">
        <v>366</v>
      </c>
      <c r="AV2" s="143">
        <v>35.391259686508299</v>
      </c>
      <c r="AW2" s="143">
        <v>0.65455581029999998</v>
      </c>
    </row>
    <row r="3" spans="1:49" x14ac:dyDescent="0.25">
      <c r="A3" s="153">
        <v>820000</v>
      </c>
      <c r="B3" s="153">
        <v>1400000</v>
      </c>
      <c r="C3" s="153">
        <v>1400000</v>
      </c>
      <c r="D3" s="143" t="s">
        <v>360</v>
      </c>
      <c r="E3" s="143" t="s">
        <v>13</v>
      </c>
      <c r="F3" s="143" t="s">
        <v>361</v>
      </c>
      <c r="G3" s="143" t="s">
        <v>362</v>
      </c>
      <c r="H3" s="143">
        <v>0.67</v>
      </c>
      <c r="I3" s="143">
        <v>0.72</v>
      </c>
      <c r="J3" s="143" t="s">
        <v>366</v>
      </c>
      <c r="K3" s="143">
        <v>0.1654794459026</v>
      </c>
      <c r="L3" s="143">
        <v>3037.38770007115</v>
      </c>
      <c r="M3" s="143">
        <v>6.1854002413910996</v>
      </c>
      <c r="N3" s="143">
        <v>0.74694784946785997</v>
      </c>
      <c r="O3" s="143">
        <v>1.0235566046312199</v>
      </c>
      <c r="P3" s="143">
        <v>0.12360451624808</v>
      </c>
      <c r="Q3" s="143">
        <v>502.62523359915599</v>
      </c>
      <c r="R3" s="143">
        <v>1730</v>
      </c>
      <c r="S3" s="143" t="s">
        <v>368</v>
      </c>
      <c r="T3" s="143">
        <v>1730</v>
      </c>
      <c r="U3" s="143" t="s">
        <v>365</v>
      </c>
      <c r="V3" s="143" t="s">
        <v>366</v>
      </c>
      <c r="Z3" s="143">
        <v>0</v>
      </c>
      <c r="AA3" s="143">
        <v>1</v>
      </c>
      <c r="AB3" s="143">
        <v>1.0235566046312199</v>
      </c>
      <c r="AC3" s="143">
        <v>0.12360451624808</v>
      </c>
      <c r="AD3" s="143">
        <v>1069.3197450963401</v>
      </c>
      <c r="AF3" s="143">
        <v>-1</v>
      </c>
      <c r="AG3" s="143">
        <v>-1</v>
      </c>
      <c r="AH3" s="143">
        <v>-1</v>
      </c>
      <c r="AI3" s="143">
        <v>-1</v>
      </c>
      <c r="AJ3" s="143">
        <v>0</v>
      </c>
      <c r="AM3" s="143" t="s">
        <v>367</v>
      </c>
      <c r="AN3" s="143">
        <v>-1</v>
      </c>
      <c r="AQ3" s="143">
        <v>333</v>
      </c>
      <c r="AR3" s="143" t="s">
        <v>257</v>
      </c>
      <c r="AT3" s="143" t="s">
        <v>366</v>
      </c>
      <c r="AV3" s="143">
        <v>122.392145675526</v>
      </c>
      <c r="AW3" s="143">
        <v>0.86725040149999999</v>
      </c>
    </row>
    <row r="4" spans="1:49" x14ac:dyDescent="0.25">
      <c r="A4" s="153">
        <v>820000</v>
      </c>
      <c r="B4" s="153">
        <v>1400000</v>
      </c>
      <c r="C4" s="153">
        <v>1400000</v>
      </c>
      <c r="D4" s="143" t="s">
        <v>360</v>
      </c>
      <c r="E4" s="143" t="s">
        <v>13</v>
      </c>
      <c r="F4" s="143" t="s">
        <v>361</v>
      </c>
      <c r="G4" s="143" t="s">
        <v>362</v>
      </c>
      <c r="H4" s="143">
        <v>0.67</v>
      </c>
      <c r="I4" s="143">
        <v>0.72</v>
      </c>
      <c r="J4" s="143" t="s">
        <v>366</v>
      </c>
      <c r="K4" s="143">
        <v>1.985537835146E-2</v>
      </c>
      <c r="L4" s="143">
        <v>3320.497218689</v>
      </c>
      <c r="M4" s="143">
        <v>6.1116798089831397</v>
      </c>
      <c r="N4" s="143">
        <v>0.81582752870958997</v>
      </c>
      <c r="O4" s="143">
        <v>0.12134971497032999</v>
      </c>
      <c r="P4" s="143">
        <v>1.619856425206E-2</v>
      </c>
      <c r="Q4" s="143">
        <v>65.929728592040703</v>
      </c>
      <c r="R4" s="143">
        <v>1730</v>
      </c>
      <c r="S4" s="143" t="s">
        <v>368</v>
      </c>
      <c r="T4" s="143">
        <v>1730</v>
      </c>
      <c r="U4" s="143" t="s">
        <v>365</v>
      </c>
      <c r="V4" s="143" t="s">
        <v>366</v>
      </c>
      <c r="Z4" s="143">
        <v>0</v>
      </c>
      <c r="AA4" s="143">
        <v>1</v>
      </c>
      <c r="AB4" s="143">
        <v>0.12134971497032999</v>
      </c>
      <c r="AC4" s="143">
        <v>1.619856425206E-2</v>
      </c>
      <c r="AD4" s="143">
        <v>65.929728592038998</v>
      </c>
      <c r="AF4" s="143">
        <v>-1</v>
      </c>
      <c r="AG4" s="143">
        <v>-1</v>
      </c>
      <c r="AH4" s="143">
        <v>-1</v>
      </c>
      <c r="AI4" s="143">
        <v>-1</v>
      </c>
      <c r="AJ4" s="143">
        <v>0</v>
      </c>
      <c r="AM4" s="143" t="s">
        <v>367</v>
      </c>
      <c r="AN4" s="143">
        <v>-1</v>
      </c>
      <c r="AQ4" s="143">
        <v>333</v>
      </c>
      <c r="AR4" s="143" t="s">
        <v>257</v>
      </c>
      <c r="AT4" s="143" t="s">
        <v>366</v>
      </c>
      <c r="AV4" s="143">
        <v>44.424594711082101</v>
      </c>
      <c r="AW4" s="143">
        <v>5.3470988300000001E-2</v>
      </c>
    </row>
    <row r="5" spans="1:49" x14ac:dyDescent="0.25">
      <c r="A5" s="153">
        <v>820000</v>
      </c>
      <c r="B5" s="153">
        <v>1400000</v>
      </c>
      <c r="C5" s="153">
        <v>1400000</v>
      </c>
      <c r="D5" s="143" t="s">
        <v>360</v>
      </c>
      <c r="E5" s="143" t="s">
        <v>13</v>
      </c>
      <c r="F5" s="143" t="s">
        <v>361</v>
      </c>
      <c r="G5" s="143" t="s">
        <v>362</v>
      </c>
      <c r="H5" s="143">
        <v>0.67</v>
      </c>
      <c r="I5" s="143">
        <v>0.72</v>
      </c>
      <c r="J5" s="143" t="s">
        <v>366</v>
      </c>
      <c r="K5" s="143">
        <v>0.11964440404759</v>
      </c>
      <c r="L5" s="143">
        <v>3320.497218689</v>
      </c>
      <c r="M5" s="143">
        <v>6.1116798089831397</v>
      </c>
      <c r="N5" s="143">
        <v>0.81582752870958997</v>
      </c>
      <c r="O5" s="143">
        <v>0.73122828847548005</v>
      </c>
      <c r="P5" s="143">
        <v>9.7609198478069994E-2</v>
      </c>
      <c r="Q5" s="143">
        <v>397.27891087172799</v>
      </c>
      <c r="R5" s="143">
        <v>8140</v>
      </c>
      <c r="S5" s="143" t="s">
        <v>369</v>
      </c>
      <c r="T5" s="143">
        <v>8140</v>
      </c>
      <c r="U5" s="143" t="s">
        <v>365</v>
      </c>
      <c r="V5" s="143" t="s">
        <v>366</v>
      </c>
      <c r="Z5" s="143">
        <v>0</v>
      </c>
      <c r="AA5" s="143">
        <v>1</v>
      </c>
      <c r="AB5" s="143">
        <v>0.73122828847548005</v>
      </c>
      <c r="AC5" s="143">
        <v>9.7609198478069994E-2</v>
      </c>
      <c r="AD5" s="143">
        <v>397.27891087172799</v>
      </c>
      <c r="AF5" s="143">
        <v>-1</v>
      </c>
      <c r="AG5" s="143">
        <v>-1</v>
      </c>
      <c r="AH5" s="143">
        <v>-1</v>
      </c>
      <c r="AI5" s="143">
        <v>-1</v>
      </c>
      <c r="AJ5" s="143">
        <v>0</v>
      </c>
      <c r="AM5" s="143" t="s">
        <v>367</v>
      </c>
      <c r="AN5" s="143">
        <v>-1</v>
      </c>
      <c r="AQ5" s="143">
        <v>333</v>
      </c>
      <c r="AR5" s="143" t="s">
        <v>257</v>
      </c>
      <c r="AT5" s="143" t="s">
        <v>366</v>
      </c>
      <c r="AV5" s="143">
        <v>110.81143690814901</v>
      </c>
      <c r="AW5" s="143">
        <v>0.32220511829999998</v>
      </c>
    </row>
    <row r="6" spans="1:49" x14ac:dyDescent="0.25">
      <c r="A6" s="153">
        <v>820000</v>
      </c>
      <c r="B6" s="153">
        <v>1400000</v>
      </c>
      <c r="C6" s="153">
        <v>1400000</v>
      </c>
      <c r="D6" s="143" t="s">
        <v>360</v>
      </c>
      <c r="E6" s="143" t="s">
        <v>13</v>
      </c>
      <c r="F6" s="143" t="s">
        <v>361</v>
      </c>
      <c r="G6" s="143" t="s">
        <v>362</v>
      </c>
      <c r="H6" s="143">
        <v>0.67</v>
      </c>
      <c r="I6" s="143">
        <v>0.72</v>
      </c>
      <c r="J6" s="143" t="s">
        <v>366</v>
      </c>
      <c r="K6" s="143">
        <v>0.47826355048699998</v>
      </c>
      <c r="L6" s="143">
        <v>3320.497218689</v>
      </c>
      <c r="M6" s="143">
        <v>6.1116798089831397</v>
      </c>
      <c r="N6" s="143">
        <v>0.81582752870958997</v>
      </c>
      <c r="O6" s="143">
        <v>2.9229936848840001</v>
      </c>
      <c r="P6" s="143">
        <v>0.39018057046568</v>
      </c>
      <c r="Q6" s="143">
        <v>1588.07278919242</v>
      </c>
      <c r="R6" s="143">
        <v>1730</v>
      </c>
      <c r="S6" s="143" t="s">
        <v>368</v>
      </c>
      <c r="T6" s="143">
        <v>1730</v>
      </c>
      <c r="U6" s="143" t="s">
        <v>365</v>
      </c>
      <c r="V6" s="143" t="s">
        <v>366</v>
      </c>
      <c r="Z6" s="143">
        <v>0</v>
      </c>
      <c r="AA6" s="143">
        <v>1</v>
      </c>
      <c r="AB6" s="143">
        <v>2.9229936848840001</v>
      </c>
      <c r="AC6" s="143">
        <v>0.39018057046568</v>
      </c>
      <c r="AD6" s="143">
        <v>1588.07278919242</v>
      </c>
      <c r="AF6" s="143">
        <v>-1</v>
      </c>
      <c r="AG6" s="143">
        <v>-1</v>
      </c>
      <c r="AH6" s="143">
        <v>-1</v>
      </c>
      <c r="AI6" s="143">
        <v>-1</v>
      </c>
      <c r="AJ6" s="143">
        <v>0</v>
      </c>
      <c r="AM6" s="143" t="s">
        <v>367</v>
      </c>
      <c r="AN6" s="143">
        <v>-1</v>
      </c>
      <c r="AQ6" s="143">
        <v>333</v>
      </c>
      <c r="AR6" s="143" t="s">
        <v>257</v>
      </c>
      <c r="AT6" s="143" t="s">
        <v>366</v>
      </c>
      <c r="AV6" s="143">
        <v>180.870699765431</v>
      </c>
      <c r="AW6" s="143">
        <v>1.2879746871</v>
      </c>
    </row>
    <row r="7" spans="1:49" x14ac:dyDescent="0.25">
      <c r="A7" s="153">
        <v>820000</v>
      </c>
      <c r="B7" s="153">
        <v>1400000</v>
      </c>
      <c r="C7" s="153">
        <v>1400000</v>
      </c>
      <c r="D7" s="143" t="s">
        <v>360</v>
      </c>
      <c r="E7" s="143" t="s">
        <v>13</v>
      </c>
      <c r="F7" s="143" t="s">
        <v>361</v>
      </c>
      <c r="G7" s="143" t="s">
        <v>362</v>
      </c>
      <c r="H7" s="143">
        <v>0.67</v>
      </c>
      <c r="I7" s="143">
        <v>0.72</v>
      </c>
      <c r="J7" s="143" t="s">
        <v>366</v>
      </c>
      <c r="K7" s="143">
        <v>0.61776345359886997</v>
      </c>
      <c r="L7" s="143">
        <v>3339.65197737058</v>
      </c>
      <c r="M7" s="143">
        <v>6.2272997338786498</v>
      </c>
      <c r="N7" s="143">
        <v>0.83275082621311003</v>
      </c>
      <c r="O7" s="143">
        <v>3.84699819019621</v>
      </c>
      <c r="P7" s="143">
        <v>0.51444302638872996</v>
      </c>
      <c r="Q7" s="143">
        <v>2063.1149393587498</v>
      </c>
      <c r="R7" s="143">
        <v>1730</v>
      </c>
      <c r="S7" s="143" t="s">
        <v>368</v>
      </c>
      <c r="T7" s="143">
        <v>1730</v>
      </c>
      <c r="U7" s="143" t="s">
        <v>365</v>
      </c>
      <c r="V7" s="143" t="s">
        <v>366</v>
      </c>
      <c r="Z7" s="143">
        <v>0</v>
      </c>
      <c r="AA7" s="143">
        <v>1</v>
      </c>
      <c r="AB7" s="143">
        <v>3.84699819019621</v>
      </c>
      <c r="AC7" s="143">
        <v>0.51444302638872996</v>
      </c>
      <c r="AD7" s="143">
        <v>2063.1149393587498</v>
      </c>
      <c r="AF7" s="143">
        <v>-1</v>
      </c>
      <c r="AG7" s="143">
        <v>-1</v>
      </c>
      <c r="AH7" s="143">
        <v>-1</v>
      </c>
      <c r="AI7" s="143">
        <v>-1</v>
      </c>
      <c r="AJ7" s="143">
        <v>0</v>
      </c>
      <c r="AM7" s="143" t="s">
        <v>367</v>
      </c>
      <c r="AN7" s="143">
        <v>-1</v>
      </c>
      <c r="AQ7" s="143">
        <v>333</v>
      </c>
      <c r="AR7" s="143" t="s">
        <v>257</v>
      </c>
      <c r="AT7" s="143" t="s">
        <v>366</v>
      </c>
      <c r="AV7" s="143">
        <v>199.99999998882399</v>
      </c>
      <c r="AW7" s="143">
        <v>1.6732481260000001</v>
      </c>
    </row>
    <row r="8" spans="1:49" x14ac:dyDescent="0.25">
      <c r="A8" s="153">
        <v>820000</v>
      </c>
      <c r="B8" s="153">
        <v>1400000</v>
      </c>
      <c r="C8" s="153">
        <v>1400000</v>
      </c>
      <c r="D8" s="143" t="s">
        <v>360</v>
      </c>
      <c r="E8" s="143" t="s">
        <v>13</v>
      </c>
      <c r="F8" s="143" t="s">
        <v>361</v>
      </c>
      <c r="G8" s="143" t="s">
        <v>362</v>
      </c>
      <c r="H8" s="143">
        <v>0.67</v>
      </c>
      <c r="I8" s="143">
        <v>0.72</v>
      </c>
      <c r="J8" s="143" t="s">
        <v>363</v>
      </c>
      <c r="K8" s="143">
        <v>0.38615229577827997</v>
      </c>
      <c r="L8" s="143">
        <v>2506.1920409619202</v>
      </c>
      <c r="M8" s="143">
        <v>4.9340537185686699</v>
      </c>
      <c r="N8" s="143">
        <v>0.67271370023324994</v>
      </c>
      <c r="O8" s="143">
        <v>1.90529617091868</v>
      </c>
      <c r="P8" s="143">
        <v>0.25976993974656998</v>
      </c>
      <c r="Q8" s="143">
        <v>967.77181027871598</v>
      </c>
      <c r="R8" s="143">
        <v>3200</v>
      </c>
      <c r="S8" s="143" t="s">
        <v>370</v>
      </c>
      <c r="T8" s="143">
        <v>3200</v>
      </c>
      <c r="U8" s="143" t="s">
        <v>365</v>
      </c>
      <c r="V8" s="143" t="s">
        <v>366</v>
      </c>
      <c r="Y8" s="143" t="s">
        <v>363</v>
      </c>
      <c r="Z8" s="143">
        <v>0</v>
      </c>
      <c r="AA8" s="143">
        <v>1</v>
      </c>
      <c r="AB8" s="143">
        <v>1.90529617091868</v>
      </c>
      <c r="AC8" s="143">
        <v>0.25976993974656998</v>
      </c>
      <c r="AD8" s="143">
        <v>967.77181027871598</v>
      </c>
      <c r="AF8" s="143">
        <v>-1</v>
      </c>
      <c r="AG8" s="143">
        <v>-1</v>
      </c>
      <c r="AH8" s="143">
        <v>-1</v>
      </c>
      <c r="AI8" s="143">
        <v>-1</v>
      </c>
      <c r="AJ8" s="143">
        <v>0</v>
      </c>
      <c r="AM8" s="143" t="s">
        <v>367</v>
      </c>
      <c r="AN8" s="143">
        <v>-1</v>
      </c>
      <c r="AQ8" s="143">
        <v>333</v>
      </c>
      <c r="AR8" s="143" t="s">
        <v>257</v>
      </c>
      <c r="AT8" s="143" t="s">
        <v>366</v>
      </c>
      <c r="AV8" s="143">
        <v>166.284424997288</v>
      </c>
      <c r="AW8" s="143">
        <v>0.78489197909999997</v>
      </c>
    </row>
    <row r="9" spans="1:49" x14ac:dyDescent="0.25">
      <c r="A9" s="153">
        <v>820000</v>
      </c>
      <c r="B9" s="153">
        <v>1400000</v>
      </c>
      <c r="C9" s="153">
        <v>1400000</v>
      </c>
      <c r="D9" s="143" t="s">
        <v>360</v>
      </c>
      <c r="E9" s="143" t="s">
        <v>13</v>
      </c>
      <c r="F9" s="143" t="s">
        <v>361</v>
      </c>
      <c r="G9" s="143" t="s">
        <v>362</v>
      </c>
      <c r="H9" s="143">
        <v>0.67</v>
      </c>
      <c r="I9" s="143">
        <v>0.72</v>
      </c>
      <c r="J9" s="143" t="s">
        <v>363</v>
      </c>
      <c r="K9" s="143">
        <v>0.23161115788962</v>
      </c>
      <c r="L9" s="143">
        <v>2506.1920409619202</v>
      </c>
      <c r="M9" s="143">
        <v>4.9340537185686699</v>
      </c>
      <c r="N9" s="143">
        <v>0.67271370023324994</v>
      </c>
      <c r="O9" s="143">
        <v>1.1427818948473101</v>
      </c>
      <c r="P9" s="143">
        <v>0.15580799903923001</v>
      </c>
      <c r="Q9" s="143">
        <v>580.46204050095901</v>
      </c>
      <c r="R9" s="143">
        <v>3100</v>
      </c>
      <c r="S9" s="143" t="s">
        <v>371</v>
      </c>
      <c r="T9" s="143">
        <v>3100</v>
      </c>
      <c r="U9" s="143" t="s">
        <v>365</v>
      </c>
      <c r="V9" s="143" t="s">
        <v>366</v>
      </c>
      <c r="Y9" s="143" t="s">
        <v>363</v>
      </c>
      <c r="Z9" s="143">
        <v>0</v>
      </c>
      <c r="AA9" s="143">
        <v>1</v>
      </c>
      <c r="AB9" s="143">
        <v>1.1427818948473101</v>
      </c>
      <c r="AC9" s="143">
        <v>0.15580799903923001</v>
      </c>
      <c r="AD9" s="143">
        <v>580.46204050095901</v>
      </c>
      <c r="AF9" s="143">
        <v>-1</v>
      </c>
      <c r="AG9" s="143">
        <v>-1</v>
      </c>
      <c r="AH9" s="143">
        <v>-1</v>
      </c>
      <c r="AI9" s="143">
        <v>-1</v>
      </c>
      <c r="AJ9" s="143">
        <v>0</v>
      </c>
      <c r="AM9" s="143" t="s">
        <v>367</v>
      </c>
      <c r="AN9" s="143">
        <v>-1</v>
      </c>
      <c r="AQ9" s="143">
        <v>333</v>
      </c>
      <c r="AR9" s="143" t="s">
        <v>257</v>
      </c>
      <c r="AT9" s="143" t="s">
        <v>366</v>
      </c>
      <c r="AV9" s="143">
        <v>136.23531202168999</v>
      </c>
      <c r="AW9" s="143">
        <v>0.47077213340000001</v>
      </c>
    </row>
    <row r="10" spans="1:49" x14ac:dyDescent="0.25">
      <c r="A10" s="153">
        <v>820000</v>
      </c>
      <c r="B10" s="153">
        <v>1400000</v>
      </c>
      <c r="C10" s="153">
        <v>1400000</v>
      </c>
      <c r="D10" s="143" t="s">
        <v>360</v>
      </c>
      <c r="E10" s="143" t="s">
        <v>13</v>
      </c>
      <c r="F10" s="143" t="s">
        <v>361</v>
      </c>
      <c r="G10" s="143" t="s">
        <v>362</v>
      </c>
      <c r="H10" s="143">
        <v>0.67</v>
      </c>
      <c r="I10" s="143">
        <v>0.72</v>
      </c>
      <c r="J10" s="143" t="s">
        <v>363</v>
      </c>
      <c r="K10" s="143">
        <v>4.9684828335669999E-2</v>
      </c>
      <c r="L10" s="143">
        <v>3020.3473831965498</v>
      </c>
      <c r="M10" s="143">
        <v>5.0369683083788104</v>
      </c>
      <c r="N10" s="143">
        <v>0.67094098090900001</v>
      </c>
      <c r="O10" s="143">
        <v>0.25026090573401</v>
      </c>
      <c r="P10" s="143">
        <v>3.333558745983E-2</v>
      </c>
      <c r="Q10" s="143">
        <v>150.06544124820999</v>
      </c>
      <c r="R10" s="143">
        <v>5300</v>
      </c>
      <c r="S10" s="143" t="s">
        <v>372</v>
      </c>
      <c r="T10" s="143">
        <v>5300</v>
      </c>
      <c r="U10" s="143" t="s">
        <v>365</v>
      </c>
      <c r="V10" s="143" t="s">
        <v>366</v>
      </c>
      <c r="Y10" s="143" t="s">
        <v>363</v>
      </c>
      <c r="Z10" s="143">
        <v>0</v>
      </c>
      <c r="AA10" s="143">
        <v>1</v>
      </c>
      <c r="AB10" s="143">
        <v>0.25026090573401</v>
      </c>
      <c r="AC10" s="143">
        <v>3.333558745983E-2</v>
      </c>
      <c r="AD10" s="143">
        <v>150.06544124820999</v>
      </c>
      <c r="AF10" s="143">
        <v>-1</v>
      </c>
      <c r="AG10" s="143">
        <v>-1</v>
      </c>
      <c r="AH10" s="143">
        <v>-1</v>
      </c>
      <c r="AI10" s="143">
        <v>-1</v>
      </c>
      <c r="AJ10" s="143">
        <v>0</v>
      </c>
      <c r="AM10" s="143" t="s">
        <v>367</v>
      </c>
      <c r="AN10" s="143">
        <v>-1</v>
      </c>
      <c r="AQ10" s="143">
        <v>333</v>
      </c>
      <c r="AR10" s="143" t="s">
        <v>257</v>
      </c>
      <c r="AT10" s="143" t="s">
        <v>366</v>
      </c>
      <c r="AV10" s="143">
        <v>70.381958404256494</v>
      </c>
      <c r="AW10" s="143">
        <v>0.121707576</v>
      </c>
    </row>
    <row r="11" spans="1:49" x14ac:dyDescent="0.25">
      <c r="A11" s="153">
        <v>820000</v>
      </c>
      <c r="B11" s="153">
        <v>1400000</v>
      </c>
      <c r="C11" s="153">
        <v>1400000</v>
      </c>
      <c r="D11" s="143" t="s">
        <v>360</v>
      </c>
      <c r="E11" s="143" t="s">
        <v>13</v>
      </c>
      <c r="F11" s="143" t="s">
        <v>361</v>
      </c>
      <c r="G11" s="143" t="s">
        <v>362</v>
      </c>
      <c r="H11" s="143">
        <v>0.67</v>
      </c>
      <c r="I11" s="143">
        <v>0.72</v>
      </c>
      <c r="J11" s="143" t="s">
        <v>366</v>
      </c>
      <c r="K11" s="143">
        <v>0.56807848231494995</v>
      </c>
      <c r="L11" s="143">
        <v>3020.3473831965498</v>
      </c>
      <c r="M11" s="143">
        <v>5.0369683083788104</v>
      </c>
      <c r="N11" s="143">
        <v>0.67094098090900001</v>
      </c>
      <c r="O11" s="143">
        <v>2.86139331209238</v>
      </c>
      <c r="P11" s="143">
        <v>0.38114713415770002</v>
      </c>
      <c r="Q11" s="143">
        <v>1715.7943575102499</v>
      </c>
      <c r="R11" s="143">
        <v>1730</v>
      </c>
      <c r="S11" s="143" t="s">
        <v>368</v>
      </c>
      <c r="T11" s="143">
        <v>1730</v>
      </c>
      <c r="U11" s="143" t="s">
        <v>365</v>
      </c>
      <c r="V11" s="143" t="s">
        <v>366</v>
      </c>
      <c r="Z11" s="143">
        <v>0</v>
      </c>
      <c r="AA11" s="143">
        <v>1</v>
      </c>
      <c r="AB11" s="143">
        <v>2.86139331209238</v>
      </c>
      <c r="AC11" s="143">
        <v>0.38114713415770002</v>
      </c>
      <c r="AD11" s="143">
        <v>1715.7943575102599</v>
      </c>
      <c r="AF11" s="143">
        <v>-1</v>
      </c>
      <c r="AG11" s="143">
        <v>-1</v>
      </c>
      <c r="AH11" s="143">
        <v>-1</v>
      </c>
      <c r="AI11" s="143">
        <v>-1</v>
      </c>
      <c r="AJ11" s="143">
        <v>0</v>
      </c>
      <c r="AM11" s="143" t="s">
        <v>367</v>
      </c>
      <c r="AN11" s="143">
        <v>-1</v>
      </c>
      <c r="AQ11" s="143">
        <v>333</v>
      </c>
      <c r="AR11" s="143" t="s">
        <v>257</v>
      </c>
      <c r="AT11" s="143" t="s">
        <v>366</v>
      </c>
      <c r="AV11" s="143">
        <v>188.57277494452299</v>
      </c>
      <c r="AW11" s="143">
        <v>1.3915607117</v>
      </c>
    </row>
    <row r="12" spans="1:49" x14ac:dyDescent="0.25">
      <c r="A12" s="153">
        <v>820000</v>
      </c>
      <c r="B12" s="153">
        <v>1400000</v>
      </c>
      <c r="C12" s="153">
        <v>1400000</v>
      </c>
      <c r="D12" s="143" t="s">
        <v>360</v>
      </c>
      <c r="E12" s="143" t="s">
        <v>13</v>
      </c>
      <c r="F12" s="143" t="s">
        <v>361</v>
      </c>
      <c r="G12" s="143" t="s">
        <v>362</v>
      </c>
      <c r="H12" s="143">
        <v>0.67</v>
      </c>
      <c r="I12" s="143">
        <v>0.72</v>
      </c>
      <c r="J12" s="143" t="s">
        <v>366</v>
      </c>
      <c r="K12" s="143">
        <v>0.33885026787028</v>
      </c>
      <c r="L12" s="143">
        <v>3331.2174378961099</v>
      </c>
      <c r="M12" s="143">
        <v>6.0883907215498896</v>
      </c>
      <c r="N12" s="143">
        <v>0.81194625525581998</v>
      </c>
      <c r="O12" s="143">
        <v>2.0630528268961199</v>
      </c>
      <c r="P12" s="143">
        <v>0.27512820608970001</v>
      </c>
      <c r="Q12" s="143">
        <v>1128.7839211652499</v>
      </c>
      <c r="R12" s="143">
        <v>1730</v>
      </c>
      <c r="S12" s="143" t="s">
        <v>368</v>
      </c>
      <c r="T12" s="143">
        <v>1730</v>
      </c>
      <c r="U12" s="143" t="s">
        <v>365</v>
      </c>
      <c r="V12" s="143" t="s">
        <v>366</v>
      </c>
      <c r="Z12" s="143">
        <v>0</v>
      </c>
      <c r="AA12" s="143">
        <v>1</v>
      </c>
      <c r="AB12" s="143">
        <v>2.0630528268961199</v>
      </c>
      <c r="AC12" s="143">
        <v>0.27512820608970001</v>
      </c>
      <c r="AD12" s="143">
        <v>1128.7839211652499</v>
      </c>
      <c r="AF12" s="143">
        <v>-1</v>
      </c>
      <c r="AG12" s="143">
        <v>-1</v>
      </c>
      <c r="AH12" s="143">
        <v>-1</v>
      </c>
      <c r="AI12" s="143">
        <v>-1</v>
      </c>
      <c r="AJ12" s="143">
        <v>0</v>
      </c>
      <c r="AM12" s="143" t="s">
        <v>367</v>
      </c>
      <c r="AN12" s="143">
        <v>-1</v>
      </c>
      <c r="AQ12" s="143">
        <v>333</v>
      </c>
      <c r="AR12" s="143" t="s">
        <v>257</v>
      </c>
      <c r="AT12" s="143" t="s">
        <v>366</v>
      </c>
      <c r="AV12" s="143">
        <v>165.29186857809401</v>
      </c>
      <c r="AW12" s="143">
        <v>0.91547763270000004</v>
      </c>
    </row>
    <row r="13" spans="1:49" x14ac:dyDescent="0.25">
      <c r="A13" s="153">
        <v>820000</v>
      </c>
      <c r="B13" s="153">
        <v>1400000</v>
      </c>
      <c r="C13" s="153">
        <v>1400000</v>
      </c>
      <c r="D13" s="143" t="s">
        <v>360</v>
      </c>
      <c r="E13" s="143" t="s">
        <v>13</v>
      </c>
      <c r="F13" s="143" t="s">
        <v>361</v>
      </c>
      <c r="G13" s="143" t="s">
        <v>362</v>
      </c>
      <c r="H13" s="143">
        <v>0.67</v>
      </c>
      <c r="I13" s="143">
        <v>0.72</v>
      </c>
      <c r="J13" s="143" t="s">
        <v>366</v>
      </c>
      <c r="K13" s="143">
        <v>0.18498944456142999</v>
      </c>
      <c r="L13" s="143">
        <v>3331.2174378961099</v>
      </c>
      <c r="M13" s="143">
        <v>6.0883907215498896</v>
      </c>
      <c r="N13" s="143">
        <v>0.81194625525581998</v>
      </c>
      <c r="O13" s="143">
        <v>1.1262880178525201</v>
      </c>
      <c r="P13" s="143">
        <v>0.15020148677351</v>
      </c>
      <c r="Q13" s="143">
        <v>616.24006354977803</v>
      </c>
      <c r="R13" s="143">
        <v>8140</v>
      </c>
      <c r="S13" s="143" t="s">
        <v>369</v>
      </c>
      <c r="T13" s="143">
        <v>8140</v>
      </c>
      <c r="U13" s="143" t="s">
        <v>365</v>
      </c>
      <c r="V13" s="143" t="s">
        <v>366</v>
      </c>
      <c r="Z13" s="143">
        <v>0</v>
      </c>
      <c r="AA13" s="143">
        <v>1</v>
      </c>
      <c r="AB13" s="143">
        <v>1.1262880178525201</v>
      </c>
      <c r="AC13" s="143">
        <v>0.15020148677351</v>
      </c>
      <c r="AD13" s="143">
        <v>616.24006354977803</v>
      </c>
      <c r="AF13" s="143">
        <v>-1</v>
      </c>
      <c r="AG13" s="143">
        <v>-1</v>
      </c>
      <c r="AH13" s="143">
        <v>-1</v>
      </c>
      <c r="AI13" s="143">
        <v>-1</v>
      </c>
      <c r="AJ13" s="143">
        <v>0</v>
      </c>
      <c r="AM13" s="143" t="s">
        <v>367</v>
      </c>
      <c r="AN13" s="143">
        <v>-1</v>
      </c>
      <c r="AQ13" s="143">
        <v>333</v>
      </c>
      <c r="AR13" s="143" t="s">
        <v>257</v>
      </c>
      <c r="AT13" s="143" t="s">
        <v>366</v>
      </c>
      <c r="AV13" s="143">
        <v>139.89714133176301</v>
      </c>
      <c r="AW13" s="143">
        <v>0.49978918369999997</v>
      </c>
    </row>
    <row r="14" spans="1:49" x14ac:dyDescent="0.25">
      <c r="A14" s="153">
        <v>820000</v>
      </c>
      <c r="B14" s="153">
        <v>1400000</v>
      </c>
      <c r="C14" s="153">
        <v>1400000</v>
      </c>
      <c r="D14" s="143" t="s">
        <v>360</v>
      </c>
      <c r="E14" s="143" t="s">
        <v>13</v>
      </c>
      <c r="F14" s="143" t="s">
        <v>361</v>
      </c>
      <c r="G14" s="143" t="s">
        <v>362</v>
      </c>
      <c r="H14" s="143">
        <v>0.67</v>
      </c>
      <c r="I14" s="143">
        <v>0.72</v>
      </c>
      <c r="J14" s="143" t="s">
        <v>366</v>
      </c>
      <c r="K14" s="143">
        <v>9.3923809271910005E-2</v>
      </c>
      <c r="L14" s="143">
        <v>3331.2174378961099</v>
      </c>
      <c r="M14" s="143">
        <v>6.0883907215498896</v>
      </c>
      <c r="N14" s="143">
        <v>0.81194625525581998</v>
      </c>
      <c r="O14" s="143">
        <v>0.57184484890371001</v>
      </c>
      <c r="P14" s="143">
        <v>7.6261085217680005E-2</v>
      </c>
      <c r="Q14" s="143">
        <v>312.88063128021503</v>
      </c>
      <c r="R14" s="143">
        <v>1730</v>
      </c>
      <c r="S14" s="143" t="s">
        <v>368</v>
      </c>
      <c r="T14" s="143">
        <v>1730</v>
      </c>
      <c r="U14" s="143" t="s">
        <v>365</v>
      </c>
      <c r="V14" s="143" t="s">
        <v>366</v>
      </c>
      <c r="Z14" s="143">
        <v>0</v>
      </c>
      <c r="AA14" s="143">
        <v>1</v>
      </c>
      <c r="AB14" s="143">
        <v>0.57184484890371001</v>
      </c>
      <c r="AC14" s="143">
        <v>7.6261085217680005E-2</v>
      </c>
      <c r="AD14" s="143">
        <v>312.88063128021702</v>
      </c>
      <c r="AF14" s="143">
        <v>-1</v>
      </c>
      <c r="AG14" s="143">
        <v>-1</v>
      </c>
      <c r="AH14" s="143">
        <v>-1</v>
      </c>
      <c r="AI14" s="143">
        <v>-1</v>
      </c>
      <c r="AJ14" s="143">
        <v>0</v>
      </c>
      <c r="AM14" s="143" t="s">
        <v>367</v>
      </c>
      <c r="AN14" s="143">
        <v>-1</v>
      </c>
      <c r="AQ14" s="143">
        <v>333</v>
      </c>
      <c r="AR14" s="143" t="s">
        <v>257</v>
      </c>
      <c r="AT14" s="143" t="s">
        <v>366</v>
      </c>
      <c r="AV14" s="143">
        <v>96.665694134815197</v>
      </c>
      <c r="AW14" s="143">
        <v>0.2537555809</v>
      </c>
    </row>
    <row r="15" spans="1:49" x14ac:dyDescent="0.25">
      <c r="A15" s="153">
        <v>820000</v>
      </c>
      <c r="B15" s="153">
        <v>1400000</v>
      </c>
      <c r="C15" s="153">
        <v>1400000</v>
      </c>
      <c r="D15" s="143" t="s">
        <v>360</v>
      </c>
      <c r="E15" s="143" t="s">
        <v>13</v>
      </c>
      <c r="F15" s="143" t="s">
        <v>361</v>
      </c>
      <c r="G15" s="143" t="s">
        <v>362</v>
      </c>
      <c r="H15" s="143">
        <v>0.67</v>
      </c>
      <c r="I15" s="143">
        <v>0.72</v>
      </c>
      <c r="J15" s="143" t="s">
        <v>363</v>
      </c>
      <c r="K15" s="143">
        <v>2.7867411719209999E-2</v>
      </c>
      <c r="L15" s="143">
        <v>2234.8955501876499</v>
      </c>
      <c r="M15" s="143">
        <v>4.3841900077285496</v>
      </c>
      <c r="N15" s="143">
        <v>0.59946723126604995</v>
      </c>
      <c r="O15" s="143">
        <v>0.12217602800065</v>
      </c>
      <c r="P15" s="143">
        <v>1.6705600145870001E-2</v>
      </c>
      <c r="Q15" s="143">
        <v>62.280754446527702</v>
      </c>
      <c r="R15" s="143">
        <v>3200</v>
      </c>
      <c r="S15" s="143" t="s">
        <v>370</v>
      </c>
      <c r="T15" s="143">
        <v>3200</v>
      </c>
      <c r="U15" s="143" t="s">
        <v>365</v>
      </c>
      <c r="V15" s="143" t="s">
        <v>366</v>
      </c>
      <c r="Y15" s="143" t="s">
        <v>363</v>
      </c>
      <c r="Z15" s="143">
        <v>0</v>
      </c>
      <c r="AA15" s="143">
        <v>1</v>
      </c>
      <c r="AB15" s="143">
        <v>0.12217602800065</v>
      </c>
      <c r="AC15" s="143">
        <v>1.6705600145870001E-2</v>
      </c>
      <c r="AD15" s="143">
        <v>1380.6367936709701</v>
      </c>
      <c r="AF15" s="143">
        <v>-1</v>
      </c>
      <c r="AG15" s="143">
        <v>-1</v>
      </c>
      <c r="AH15" s="143">
        <v>-1</v>
      </c>
      <c r="AI15" s="143">
        <v>-1</v>
      </c>
      <c r="AJ15" s="143">
        <v>0</v>
      </c>
      <c r="AM15" s="143" t="s">
        <v>367</v>
      </c>
      <c r="AN15" s="143">
        <v>-1</v>
      </c>
      <c r="AQ15" s="143">
        <v>333</v>
      </c>
      <c r="AR15" s="143" t="s">
        <v>257</v>
      </c>
      <c r="AT15" s="143" t="s">
        <v>366</v>
      </c>
      <c r="AV15" s="143">
        <v>52.128363882737197</v>
      </c>
      <c r="AW15" s="143">
        <v>1.11973787</v>
      </c>
    </row>
    <row r="16" spans="1:49" x14ac:dyDescent="0.25">
      <c r="A16" s="153">
        <v>820000</v>
      </c>
      <c r="B16" s="153">
        <v>1400000</v>
      </c>
      <c r="C16" s="153">
        <v>1400000</v>
      </c>
      <c r="D16" s="143" t="s">
        <v>360</v>
      </c>
      <c r="E16" s="143" t="s">
        <v>13</v>
      </c>
      <c r="F16" s="143" t="s">
        <v>361</v>
      </c>
      <c r="G16" s="143" t="s">
        <v>362</v>
      </c>
      <c r="H16" s="143">
        <v>0.67</v>
      </c>
      <c r="I16" s="143">
        <v>0.72</v>
      </c>
      <c r="J16" s="143" t="s">
        <v>366</v>
      </c>
      <c r="K16" s="143">
        <v>0.61776345373694996</v>
      </c>
      <c r="L16" s="143">
        <v>3321.1297618782301</v>
      </c>
      <c r="M16" s="143">
        <v>6.88215595000701</v>
      </c>
      <c r="N16" s="143">
        <v>0.92870571563329996</v>
      </c>
      <c r="O16" s="143">
        <v>4.25154442883266</v>
      </c>
      <c r="P16" s="143">
        <v>0.57372045039487995</v>
      </c>
      <c r="Q16" s="143">
        <v>2051.67259200648</v>
      </c>
      <c r="R16" s="143">
        <v>1730</v>
      </c>
      <c r="S16" s="143" t="s">
        <v>368</v>
      </c>
      <c r="T16" s="143">
        <v>1730</v>
      </c>
      <c r="U16" s="143" t="s">
        <v>365</v>
      </c>
      <c r="V16" s="143" t="s">
        <v>366</v>
      </c>
      <c r="Z16" s="143">
        <v>0</v>
      </c>
      <c r="AA16" s="143">
        <v>1</v>
      </c>
      <c r="AB16" s="143">
        <v>4.25154442883266</v>
      </c>
      <c r="AC16" s="143">
        <v>0.57372045039487995</v>
      </c>
      <c r="AD16" s="143">
        <v>2051.67259200648</v>
      </c>
      <c r="AF16" s="143">
        <v>-1</v>
      </c>
      <c r="AG16" s="143">
        <v>-1</v>
      </c>
      <c r="AH16" s="143">
        <v>-1</v>
      </c>
      <c r="AI16" s="143">
        <v>-1</v>
      </c>
      <c r="AJ16" s="143">
        <v>0</v>
      </c>
      <c r="AM16" s="143" t="s">
        <v>367</v>
      </c>
      <c r="AN16" s="143">
        <v>-1</v>
      </c>
      <c r="AQ16" s="143">
        <v>333</v>
      </c>
      <c r="AR16" s="143" t="s">
        <v>257</v>
      </c>
      <c r="AT16" s="143" t="s">
        <v>366</v>
      </c>
      <c r="AV16" s="143">
        <v>200.00000001117499</v>
      </c>
      <c r="AW16" s="143">
        <v>1.6639680389</v>
      </c>
    </row>
    <row r="17" spans="1:49" x14ac:dyDescent="0.25">
      <c r="A17" s="153">
        <v>820000</v>
      </c>
      <c r="B17" s="153">
        <v>1400000</v>
      </c>
      <c r="C17" s="153">
        <v>1400000</v>
      </c>
      <c r="D17" s="143" t="s">
        <v>360</v>
      </c>
      <c r="E17" s="143" t="s">
        <v>13</v>
      </c>
      <c r="F17" s="143" t="s">
        <v>361</v>
      </c>
      <c r="G17" s="143" t="s">
        <v>362</v>
      </c>
      <c r="H17" s="143">
        <v>0.67</v>
      </c>
      <c r="I17" s="143">
        <v>0.72</v>
      </c>
      <c r="J17" s="143" t="s">
        <v>366</v>
      </c>
      <c r="K17" s="143">
        <v>0.61776345341476002</v>
      </c>
      <c r="L17" s="143">
        <v>3329.4311931452598</v>
      </c>
      <c r="M17" s="143">
        <v>6.2080611775793297</v>
      </c>
      <c r="N17" s="143">
        <v>0.83016240942776998</v>
      </c>
      <c r="O17" s="143">
        <v>3.8351133120715399</v>
      </c>
      <c r="P17" s="143">
        <v>0.51284399694322003</v>
      </c>
      <c r="Q17" s="143">
        <v>2056.8009117842498</v>
      </c>
      <c r="R17" s="143">
        <v>1730</v>
      </c>
      <c r="S17" s="143" t="s">
        <v>368</v>
      </c>
      <c r="T17" s="143">
        <v>1730</v>
      </c>
      <c r="U17" s="143" t="s">
        <v>365</v>
      </c>
      <c r="V17" s="143" t="s">
        <v>366</v>
      </c>
      <c r="Z17" s="143">
        <v>0</v>
      </c>
      <c r="AA17" s="143">
        <v>1</v>
      </c>
      <c r="AB17" s="143">
        <v>3.8351133120715399</v>
      </c>
      <c r="AC17" s="143">
        <v>0.51284399694322003</v>
      </c>
      <c r="AD17" s="143">
        <v>2056.8009117842498</v>
      </c>
      <c r="AF17" s="143">
        <v>-1</v>
      </c>
      <c r="AG17" s="143">
        <v>-1</v>
      </c>
      <c r="AH17" s="143">
        <v>-1</v>
      </c>
      <c r="AI17" s="143">
        <v>-1</v>
      </c>
      <c r="AJ17" s="143">
        <v>0</v>
      </c>
      <c r="AM17" s="143" t="s">
        <v>367</v>
      </c>
      <c r="AN17" s="143">
        <v>-1</v>
      </c>
      <c r="AQ17" s="143">
        <v>333</v>
      </c>
      <c r="AR17" s="143" t="s">
        <v>257</v>
      </c>
      <c r="AT17" s="143" t="s">
        <v>366</v>
      </c>
      <c r="AV17" s="143">
        <v>199.99999995902101</v>
      </c>
      <c r="AW17" s="143">
        <v>1.6681272601999999</v>
      </c>
    </row>
    <row r="18" spans="1:49" x14ac:dyDescent="0.25">
      <c r="A18" s="153">
        <v>820000</v>
      </c>
      <c r="B18" s="153">
        <v>1400000</v>
      </c>
      <c r="C18" s="153">
        <v>1400000</v>
      </c>
      <c r="D18" s="143" t="s">
        <v>360</v>
      </c>
      <c r="E18" s="143" t="s">
        <v>13</v>
      </c>
      <c r="F18" s="143" t="s">
        <v>361</v>
      </c>
      <c r="G18" s="143" t="s">
        <v>362</v>
      </c>
      <c r="H18" s="143">
        <v>0.67</v>
      </c>
      <c r="I18" s="143">
        <v>0.72</v>
      </c>
      <c r="J18" s="143" t="s">
        <v>366</v>
      </c>
      <c r="K18" s="143">
        <v>0.61776345332270999</v>
      </c>
      <c r="L18" s="143">
        <v>3338.2197701988298</v>
      </c>
      <c r="M18" s="143">
        <v>7.1736926322670298</v>
      </c>
      <c r="N18" s="143">
        <v>0.95643025134107995</v>
      </c>
      <c r="O18" s="143">
        <v>4.4316451335849703</v>
      </c>
      <c r="P18" s="143">
        <v>0.59084765493076996</v>
      </c>
      <c r="Q18" s="143">
        <v>2062.2301731881798</v>
      </c>
      <c r="R18" s="143">
        <v>1730</v>
      </c>
      <c r="S18" s="143" t="s">
        <v>368</v>
      </c>
      <c r="T18" s="143">
        <v>1730</v>
      </c>
      <c r="U18" s="143" t="s">
        <v>365</v>
      </c>
      <c r="V18" s="143" t="s">
        <v>366</v>
      </c>
      <c r="Z18" s="143">
        <v>0</v>
      </c>
      <c r="AA18" s="143">
        <v>1</v>
      </c>
      <c r="AB18" s="143">
        <v>4.4316451335849703</v>
      </c>
      <c r="AC18" s="143">
        <v>0.59084765493076996</v>
      </c>
      <c r="AD18" s="143">
        <v>2062.2301731881798</v>
      </c>
      <c r="AF18" s="143">
        <v>-1</v>
      </c>
      <c r="AG18" s="143">
        <v>-1</v>
      </c>
      <c r="AH18" s="143">
        <v>-1</v>
      </c>
      <c r="AI18" s="143">
        <v>-1</v>
      </c>
      <c r="AJ18" s="143">
        <v>0</v>
      </c>
      <c r="AM18" s="143" t="s">
        <v>367</v>
      </c>
      <c r="AN18" s="143">
        <v>-1</v>
      </c>
      <c r="AQ18" s="143">
        <v>333</v>
      </c>
      <c r="AR18" s="143" t="s">
        <v>257</v>
      </c>
      <c r="AT18" s="143" t="s">
        <v>366</v>
      </c>
      <c r="AV18" s="143">
        <v>199.99999994411999</v>
      </c>
      <c r="AW18" s="143">
        <v>1.6725305541</v>
      </c>
    </row>
    <row r="19" spans="1:49" x14ac:dyDescent="0.25">
      <c r="A19" s="153">
        <v>820000</v>
      </c>
      <c r="B19" s="153">
        <v>1400000</v>
      </c>
      <c r="C19" s="153">
        <v>1400000</v>
      </c>
      <c r="D19" s="143" t="s">
        <v>360</v>
      </c>
      <c r="E19" s="143" t="s">
        <v>13</v>
      </c>
      <c r="F19" s="143" t="s">
        <v>361</v>
      </c>
      <c r="G19" s="143" t="s">
        <v>362</v>
      </c>
      <c r="H19" s="143">
        <v>0.67</v>
      </c>
      <c r="I19" s="143">
        <v>0.72</v>
      </c>
      <c r="J19" s="143" t="s">
        <v>366</v>
      </c>
      <c r="K19" s="143">
        <v>2.135155718452E-2</v>
      </c>
      <c r="L19" s="143">
        <v>3363.1563199542802</v>
      </c>
      <c r="M19" s="143">
        <v>6.7740399788836898</v>
      </c>
      <c r="N19" s="143">
        <v>0.91882059194082999</v>
      </c>
      <c r="O19" s="143">
        <v>0.14463630197937</v>
      </c>
      <c r="P19" s="143">
        <v>1.9618250411140001E-2</v>
      </c>
      <c r="Q19" s="143">
        <v>71.808624485990407</v>
      </c>
      <c r="R19" s="143">
        <v>1730</v>
      </c>
      <c r="S19" s="143" t="s">
        <v>368</v>
      </c>
      <c r="T19" s="143">
        <v>1730</v>
      </c>
      <c r="U19" s="143" t="s">
        <v>365</v>
      </c>
      <c r="V19" s="143" t="s">
        <v>366</v>
      </c>
      <c r="Z19" s="143">
        <v>0</v>
      </c>
      <c r="AA19" s="143">
        <v>1</v>
      </c>
      <c r="AB19" s="143">
        <v>0.14463630197937</v>
      </c>
      <c r="AC19" s="143">
        <v>1.9618250411140001E-2</v>
      </c>
      <c r="AD19" s="143">
        <v>71.808624485989299</v>
      </c>
      <c r="AF19" s="143">
        <v>-1</v>
      </c>
      <c r="AG19" s="143">
        <v>-1</v>
      </c>
      <c r="AH19" s="143">
        <v>-1</v>
      </c>
      <c r="AI19" s="143">
        <v>-1</v>
      </c>
      <c r="AJ19" s="143">
        <v>0</v>
      </c>
      <c r="AM19" s="143" t="s">
        <v>367</v>
      </c>
      <c r="AN19" s="143">
        <v>-1</v>
      </c>
      <c r="AQ19" s="143">
        <v>333</v>
      </c>
      <c r="AR19" s="143" t="s">
        <v>257</v>
      </c>
      <c r="AT19" s="143" t="s">
        <v>366</v>
      </c>
      <c r="AV19" s="143">
        <v>46.077105384941703</v>
      </c>
      <c r="AW19" s="143">
        <v>5.8238949300000002E-2</v>
      </c>
    </row>
    <row r="20" spans="1:49" x14ac:dyDescent="0.25">
      <c r="A20" s="153">
        <v>820000</v>
      </c>
      <c r="B20" s="153">
        <v>1400000</v>
      </c>
      <c r="C20" s="153">
        <v>1400000</v>
      </c>
      <c r="D20" s="143" t="s">
        <v>360</v>
      </c>
      <c r="E20" s="143" t="s">
        <v>13</v>
      </c>
      <c r="F20" s="143" t="s">
        <v>361</v>
      </c>
      <c r="G20" s="143" t="s">
        <v>362</v>
      </c>
      <c r="H20" s="143">
        <v>0.67</v>
      </c>
      <c r="I20" s="143">
        <v>0.72</v>
      </c>
      <c r="J20" s="143" t="s">
        <v>366</v>
      </c>
      <c r="K20" s="143">
        <v>0.11635564504162001</v>
      </c>
      <c r="L20" s="143">
        <v>3363.1563199542802</v>
      </c>
      <c r="M20" s="143">
        <v>6.7740399788836898</v>
      </c>
      <c r="N20" s="143">
        <v>0.91882059194082999</v>
      </c>
      <c r="O20" s="143">
        <v>0.78819779128077005</v>
      </c>
      <c r="P20" s="143">
        <v>0.10690996265280001</v>
      </c>
      <c r="Q20" s="143">
        <v>391.32222298410102</v>
      </c>
      <c r="R20" s="143">
        <v>8140</v>
      </c>
      <c r="S20" s="143" t="s">
        <v>369</v>
      </c>
      <c r="T20" s="143">
        <v>8140</v>
      </c>
      <c r="U20" s="143" t="s">
        <v>365</v>
      </c>
      <c r="V20" s="143" t="s">
        <v>366</v>
      </c>
      <c r="Z20" s="143">
        <v>0</v>
      </c>
      <c r="AA20" s="143">
        <v>1</v>
      </c>
      <c r="AB20" s="143">
        <v>0.78819779128077005</v>
      </c>
      <c r="AC20" s="143">
        <v>0.10690996265280001</v>
      </c>
      <c r="AD20" s="143">
        <v>391.32222298410102</v>
      </c>
      <c r="AF20" s="143">
        <v>-1</v>
      </c>
      <c r="AG20" s="143">
        <v>-1</v>
      </c>
      <c r="AH20" s="143">
        <v>-1</v>
      </c>
      <c r="AI20" s="143">
        <v>-1</v>
      </c>
      <c r="AJ20" s="143">
        <v>0</v>
      </c>
      <c r="AM20" s="143" t="s">
        <v>367</v>
      </c>
      <c r="AN20" s="143">
        <v>-1</v>
      </c>
      <c r="AQ20" s="143">
        <v>333</v>
      </c>
      <c r="AR20" s="143" t="s">
        <v>257</v>
      </c>
      <c r="AT20" s="143" t="s">
        <v>366</v>
      </c>
      <c r="AV20" s="143">
        <v>109.851190636021</v>
      </c>
      <c r="AW20" s="143">
        <v>0.31737406569999999</v>
      </c>
    </row>
    <row r="21" spans="1:49" x14ac:dyDescent="0.25">
      <c r="A21" s="153">
        <v>820000</v>
      </c>
      <c r="B21" s="153">
        <v>1400000</v>
      </c>
      <c r="C21" s="153">
        <v>1400000</v>
      </c>
      <c r="D21" s="143" t="s">
        <v>360</v>
      </c>
      <c r="E21" s="143" t="s">
        <v>13</v>
      </c>
      <c r="F21" s="143" t="s">
        <v>361</v>
      </c>
      <c r="G21" s="143" t="s">
        <v>362</v>
      </c>
      <c r="H21" s="143">
        <v>0.67</v>
      </c>
      <c r="I21" s="143">
        <v>0.72</v>
      </c>
      <c r="J21" s="143" t="s">
        <v>366</v>
      </c>
      <c r="K21" s="143">
        <v>0.48005608961072999</v>
      </c>
      <c r="L21" s="143">
        <v>3363.1563199542802</v>
      </c>
      <c r="M21" s="143">
        <v>6.7740399788836898</v>
      </c>
      <c r="N21" s="143">
        <v>0.91882059194082999</v>
      </c>
      <c r="O21" s="143">
        <v>3.2519191431297001</v>
      </c>
      <c r="P21" s="143">
        <v>0.44108542042094001</v>
      </c>
      <c r="Q21" s="143">
        <v>1614.5036717068799</v>
      </c>
      <c r="R21" s="143">
        <v>1730</v>
      </c>
      <c r="S21" s="143" t="s">
        <v>368</v>
      </c>
      <c r="T21" s="143">
        <v>1730</v>
      </c>
      <c r="U21" s="143" t="s">
        <v>365</v>
      </c>
      <c r="V21" s="143" t="s">
        <v>366</v>
      </c>
      <c r="Z21" s="143">
        <v>0</v>
      </c>
      <c r="AA21" s="143">
        <v>1</v>
      </c>
      <c r="AB21" s="143">
        <v>3.2519191431297001</v>
      </c>
      <c r="AC21" s="143">
        <v>0.44108542042094001</v>
      </c>
      <c r="AD21" s="143">
        <v>1614.5036717068799</v>
      </c>
      <c r="AF21" s="143">
        <v>-1</v>
      </c>
      <c r="AG21" s="143">
        <v>-1</v>
      </c>
      <c r="AH21" s="143">
        <v>-1</v>
      </c>
      <c r="AI21" s="143">
        <v>-1</v>
      </c>
      <c r="AJ21" s="143">
        <v>0</v>
      </c>
      <c r="AM21" s="143" t="s">
        <v>367</v>
      </c>
      <c r="AN21" s="143">
        <v>-1</v>
      </c>
      <c r="AQ21" s="143">
        <v>333</v>
      </c>
      <c r="AR21" s="143" t="s">
        <v>257</v>
      </c>
      <c r="AT21" s="143" t="s">
        <v>366</v>
      </c>
      <c r="AV21" s="143">
        <v>180.90869048372099</v>
      </c>
      <c r="AW21" s="143">
        <v>1.309410926</v>
      </c>
    </row>
    <row r="22" spans="1:49" x14ac:dyDescent="0.25">
      <c r="A22" s="153">
        <v>820000</v>
      </c>
      <c r="B22" s="153">
        <v>1400000</v>
      </c>
      <c r="C22" s="153">
        <v>1400000</v>
      </c>
      <c r="D22" s="143" t="s">
        <v>360</v>
      </c>
      <c r="E22" s="143" t="s">
        <v>13</v>
      </c>
      <c r="F22" s="143" t="s">
        <v>361</v>
      </c>
      <c r="G22" s="143" t="s">
        <v>362</v>
      </c>
      <c r="H22" s="143">
        <v>0.67</v>
      </c>
      <c r="I22" s="143">
        <v>0.72</v>
      </c>
      <c r="J22" s="143" t="s">
        <v>366</v>
      </c>
      <c r="K22" s="143">
        <v>0.52070085958871004</v>
      </c>
      <c r="L22" s="143">
        <v>3351.0341179554798</v>
      </c>
      <c r="M22" s="143">
        <v>6.3400337293518403</v>
      </c>
      <c r="N22" s="143">
        <v>0.84886273489304997</v>
      </c>
      <c r="O22" s="143">
        <v>3.3012610126949502</v>
      </c>
      <c r="P22" s="143">
        <v>0.44200355573164002</v>
      </c>
      <c r="Q22" s="143">
        <v>1744.8863457305299</v>
      </c>
      <c r="R22" s="143">
        <v>1730</v>
      </c>
      <c r="S22" s="143" t="s">
        <v>368</v>
      </c>
      <c r="T22" s="143">
        <v>1730</v>
      </c>
      <c r="U22" s="143" t="s">
        <v>365</v>
      </c>
      <c r="V22" s="143" t="s">
        <v>366</v>
      </c>
      <c r="Z22" s="143">
        <v>0</v>
      </c>
      <c r="AA22" s="143">
        <v>1</v>
      </c>
      <c r="AB22" s="143">
        <v>3.3012610126949502</v>
      </c>
      <c r="AC22" s="143">
        <v>0.44200355573164002</v>
      </c>
      <c r="AD22" s="143">
        <v>1744.8863457305299</v>
      </c>
      <c r="AF22" s="143">
        <v>-1</v>
      </c>
      <c r="AG22" s="143">
        <v>-1</v>
      </c>
      <c r="AH22" s="143">
        <v>-1</v>
      </c>
      <c r="AI22" s="143">
        <v>-1</v>
      </c>
      <c r="AJ22" s="143">
        <v>0</v>
      </c>
      <c r="AM22" s="143" t="s">
        <v>367</v>
      </c>
      <c r="AN22" s="143">
        <v>-1</v>
      </c>
      <c r="AQ22" s="143">
        <v>333</v>
      </c>
      <c r="AR22" s="143" t="s">
        <v>257</v>
      </c>
      <c r="AT22" s="143" t="s">
        <v>366</v>
      </c>
      <c r="AV22" s="143">
        <v>184.00687434427499</v>
      </c>
      <c r="AW22" s="143">
        <v>1.4151551871000001</v>
      </c>
    </row>
    <row r="23" spans="1:49" x14ac:dyDescent="0.25">
      <c r="A23" s="153">
        <v>820000</v>
      </c>
      <c r="B23" s="153">
        <v>1400000</v>
      </c>
      <c r="C23" s="153">
        <v>1400000</v>
      </c>
      <c r="D23" s="143" t="s">
        <v>360</v>
      </c>
      <c r="E23" s="143" t="s">
        <v>13</v>
      </c>
      <c r="F23" s="143" t="s">
        <v>361</v>
      </c>
      <c r="G23" s="143" t="s">
        <v>362</v>
      </c>
      <c r="H23" s="143">
        <v>0.67</v>
      </c>
      <c r="I23" s="143">
        <v>0.72</v>
      </c>
      <c r="J23" s="143" t="s">
        <v>366</v>
      </c>
      <c r="K23" s="143">
        <v>8.9884541610099997E-2</v>
      </c>
      <c r="L23" s="143">
        <v>3351.0341179554798</v>
      </c>
      <c r="M23" s="143">
        <v>6.3400337293518403</v>
      </c>
      <c r="N23" s="143">
        <v>0.84886273489304997</v>
      </c>
      <c r="O23" s="143">
        <v>0.56987102555538005</v>
      </c>
      <c r="P23" s="143">
        <v>7.6299637815760005E-2</v>
      </c>
      <c r="Q23" s="143">
        <v>301.20616561224801</v>
      </c>
      <c r="R23" s="143">
        <v>8140</v>
      </c>
      <c r="S23" s="143" t="s">
        <v>369</v>
      </c>
      <c r="T23" s="143">
        <v>8140</v>
      </c>
      <c r="U23" s="143" t="s">
        <v>365</v>
      </c>
      <c r="V23" s="143" t="s">
        <v>366</v>
      </c>
      <c r="Z23" s="143">
        <v>0</v>
      </c>
      <c r="AA23" s="143">
        <v>1</v>
      </c>
      <c r="AB23" s="143">
        <v>0.56987102555538005</v>
      </c>
      <c r="AC23" s="143">
        <v>7.6299637815760005E-2</v>
      </c>
      <c r="AD23" s="143">
        <v>301.20616561224699</v>
      </c>
      <c r="AF23" s="143">
        <v>-1</v>
      </c>
      <c r="AG23" s="143">
        <v>-1</v>
      </c>
      <c r="AH23" s="143">
        <v>-1</v>
      </c>
      <c r="AI23" s="143">
        <v>-1</v>
      </c>
      <c r="AJ23" s="143">
        <v>0</v>
      </c>
      <c r="AM23" s="143" t="s">
        <v>367</v>
      </c>
      <c r="AN23" s="143">
        <v>-1</v>
      </c>
      <c r="AQ23" s="143">
        <v>333</v>
      </c>
      <c r="AR23" s="143" t="s">
        <v>257</v>
      </c>
      <c r="AT23" s="143" t="s">
        <v>366</v>
      </c>
      <c r="AV23" s="143">
        <v>93.899058867591904</v>
      </c>
      <c r="AW23" s="143">
        <v>0.24428723890000001</v>
      </c>
    </row>
    <row r="24" spans="1:49" x14ac:dyDescent="0.25">
      <c r="A24" s="153">
        <v>820000</v>
      </c>
      <c r="B24" s="153">
        <v>1400000</v>
      </c>
      <c r="C24" s="153">
        <v>1400000</v>
      </c>
      <c r="D24" s="143" t="s">
        <v>360</v>
      </c>
      <c r="E24" s="143" t="s">
        <v>13</v>
      </c>
      <c r="F24" s="143" t="s">
        <v>361</v>
      </c>
      <c r="G24" s="143" t="s">
        <v>362</v>
      </c>
      <c r="H24" s="143">
        <v>0.67</v>
      </c>
      <c r="I24" s="143">
        <v>0.72</v>
      </c>
      <c r="J24" s="143" t="s">
        <v>366</v>
      </c>
      <c r="K24" s="143">
        <v>7.1782457403200004E-3</v>
      </c>
      <c r="L24" s="143">
        <v>3351.0341179554798</v>
      </c>
      <c r="M24" s="143">
        <v>6.3400337293518403</v>
      </c>
      <c r="N24" s="143">
        <v>0.84886273489304997</v>
      </c>
      <c r="O24" s="143">
        <v>4.5510320111229997E-2</v>
      </c>
      <c r="P24" s="143">
        <v>6.0933453108600001E-3</v>
      </c>
      <c r="Q24" s="143">
        <v>24.054546382897701</v>
      </c>
      <c r="R24" s="143">
        <v>1730</v>
      </c>
      <c r="S24" s="143" t="s">
        <v>368</v>
      </c>
      <c r="T24" s="143">
        <v>1730</v>
      </c>
      <c r="U24" s="143" t="s">
        <v>365</v>
      </c>
      <c r="V24" s="143" t="s">
        <v>366</v>
      </c>
      <c r="Z24" s="143">
        <v>0</v>
      </c>
      <c r="AA24" s="143">
        <v>1</v>
      </c>
      <c r="AB24" s="143">
        <v>4.5510320111229997E-2</v>
      </c>
      <c r="AC24" s="143">
        <v>6.0933453108600001E-3</v>
      </c>
      <c r="AD24" s="143">
        <v>24.054546382899101</v>
      </c>
      <c r="AF24" s="143">
        <v>-1</v>
      </c>
      <c r="AG24" s="143">
        <v>-1</v>
      </c>
      <c r="AH24" s="143">
        <v>-1</v>
      </c>
      <c r="AI24" s="143">
        <v>-1</v>
      </c>
      <c r="AJ24" s="143">
        <v>0</v>
      </c>
      <c r="AM24" s="143" t="s">
        <v>367</v>
      </c>
      <c r="AN24" s="143">
        <v>-1</v>
      </c>
      <c r="AQ24" s="143">
        <v>333</v>
      </c>
      <c r="AR24" s="143" t="s">
        <v>257</v>
      </c>
      <c r="AT24" s="143" t="s">
        <v>366</v>
      </c>
      <c r="AV24" s="143">
        <v>26.756244928988298</v>
      </c>
      <c r="AW24" s="143">
        <v>1.9508958900000001E-2</v>
      </c>
    </row>
    <row r="25" spans="1:49" x14ac:dyDescent="0.25">
      <c r="A25" s="153">
        <v>820000</v>
      </c>
      <c r="B25" s="153">
        <v>1400000</v>
      </c>
      <c r="C25" s="153">
        <v>1400000</v>
      </c>
      <c r="D25" s="143" t="s">
        <v>360</v>
      </c>
      <c r="E25" s="143" t="s">
        <v>13</v>
      </c>
      <c r="F25" s="143" t="s">
        <v>361</v>
      </c>
      <c r="G25" s="143" t="s">
        <v>362</v>
      </c>
      <c r="H25" s="143">
        <v>0.67</v>
      </c>
      <c r="I25" s="143">
        <v>0.72</v>
      </c>
      <c r="J25" s="143" t="s">
        <v>366</v>
      </c>
      <c r="K25" s="143">
        <v>3.505553730904E-2</v>
      </c>
      <c r="L25" s="143">
        <v>3369.1198447093898</v>
      </c>
      <c r="M25" s="143">
        <v>6.5265973932621302</v>
      </c>
      <c r="N25" s="143">
        <v>0.87672611310423998</v>
      </c>
      <c r="O25" s="143">
        <v>0.22879337842062999</v>
      </c>
      <c r="P25" s="143">
        <v>3.0734104967740001E-2</v>
      </c>
      <c r="Q25" s="143">
        <v>118.10630641486399</v>
      </c>
      <c r="R25" s="143">
        <v>8140</v>
      </c>
      <c r="S25" s="143" t="s">
        <v>369</v>
      </c>
      <c r="T25" s="143">
        <v>8140</v>
      </c>
      <c r="U25" s="143" t="s">
        <v>365</v>
      </c>
      <c r="V25" s="143" t="s">
        <v>366</v>
      </c>
      <c r="Z25" s="143">
        <v>0</v>
      </c>
      <c r="AA25" s="143">
        <v>1</v>
      </c>
      <c r="AB25" s="143">
        <v>0.22879337842062999</v>
      </c>
      <c r="AC25" s="143">
        <v>3.0734104967740001E-2</v>
      </c>
      <c r="AD25" s="143">
        <v>446.71560919911502</v>
      </c>
      <c r="AF25" s="143">
        <v>-1</v>
      </c>
      <c r="AG25" s="143">
        <v>-1</v>
      </c>
      <c r="AH25" s="143">
        <v>-1</v>
      </c>
      <c r="AI25" s="143">
        <v>-1</v>
      </c>
      <c r="AJ25" s="143">
        <v>0</v>
      </c>
      <c r="AM25" s="143" t="s">
        <v>367</v>
      </c>
      <c r="AN25" s="143">
        <v>-1</v>
      </c>
      <c r="AQ25" s="143">
        <v>333</v>
      </c>
      <c r="AR25" s="143" t="s">
        <v>257</v>
      </c>
      <c r="AT25" s="143" t="s">
        <v>366</v>
      </c>
      <c r="AV25" s="143">
        <v>58.906633982703603</v>
      </c>
      <c r="AW25" s="143">
        <v>0.36229976419999999</v>
      </c>
    </row>
    <row r="26" spans="1:49" x14ac:dyDescent="0.25">
      <c r="A26" s="153">
        <v>820000</v>
      </c>
      <c r="B26" s="153">
        <v>1400000</v>
      </c>
      <c r="C26" s="153">
        <v>1400000</v>
      </c>
      <c r="D26" s="143" t="s">
        <v>360</v>
      </c>
      <c r="E26" s="143" t="s">
        <v>13</v>
      </c>
      <c r="F26" s="143" t="s">
        <v>361</v>
      </c>
      <c r="G26" s="143" t="s">
        <v>362</v>
      </c>
      <c r="H26" s="143">
        <v>0.67</v>
      </c>
      <c r="I26" s="143">
        <v>0.72</v>
      </c>
      <c r="J26" s="143" t="s">
        <v>366</v>
      </c>
      <c r="K26" s="143">
        <v>0.17094450957060001</v>
      </c>
      <c r="L26" s="143">
        <v>3369.1198447093898</v>
      </c>
      <c r="M26" s="143">
        <v>6.5265973932621302</v>
      </c>
      <c r="N26" s="143">
        <v>0.87672611310423998</v>
      </c>
      <c r="O26" s="143">
        <v>1.1156859905559999</v>
      </c>
      <c r="P26" s="143">
        <v>0.14987151543235</v>
      </c>
      <c r="Q26" s="143">
        <v>575.93253953845101</v>
      </c>
      <c r="R26" s="143">
        <v>1730</v>
      </c>
      <c r="S26" s="143" t="s">
        <v>368</v>
      </c>
      <c r="T26" s="143">
        <v>1730</v>
      </c>
      <c r="U26" s="143" t="s">
        <v>365</v>
      </c>
      <c r="V26" s="143" t="s">
        <v>366</v>
      </c>
      <c r="Z26" s="143">
        <v>0</v>
      </c>
      <c r="AA26" s="143">
        <v>1</v>
      </c>
      <c r="AB26" s="143">
        <v>1.1156859905559999</v>
      </c>
      <c r="AC26" s="143">
        <v>0.14987151543235</v>
      </c>
      <c r="AD26" s="143">
        <v>1010.96032095344</v>
      </c>
      <c r="AF26" s="143">
        <v>-1</v>
      </c>
      <c r="AG26" s="143">
        <v>-1</v>
      </c>
      <c r="AH26" s="143">
        <v>-1</v>
      </c>
      <c r="AI26" s="143">
        <v>-1</v>
      </c>
      <c r="AJ26" s="143">
        <v>0</v>
      </c>
      <c r="AM26" s="143" t="s">
        <v>367</v>
      </c>
      <c r="AN26" s="143">
        <v>-1</v>
      </c>
      <c r="AQ26" s="143">
        <v>333</v>
      </c>
      <c r="AR26" s="143" t="s">
        <v>257</v>
      </c>
      <c r="AT26" s="143" t="s">
        <v>366</v>
      </c>
      <c r="AV26" s="143">
        <v>124.94368202330701</v>
      </c>
      <c r="AW26" s="143">
        <v>0.81991915729999998</v>
      </c>
    </row>
    <row r="27" spans="1:49" x14ac:dyDescent="0.25">
      <c r="A27" s="153">
        <v>820000</v>
      </c>
      <c r="B27" s="153">
        <v>1400000</v>
      </c>
      <c r="C27" s="153">
        <v>1400000</v>
      </c>
      <c r="D27" s="143" t="s">
        <v>360</v>
      </c>
      <c r="E27" s="143" t="s">
        <v>13</v>
      </c>
      <c r="F27" s="143" t="s">
        <v>361</v>
      </c>
      <c r="G27" s="143" t="s">
        <v>362</v>
      </c>
      <c r="H27" s="143">
        <v>0.67</v>
      </c>
      <c r="I27" s="143">
        <v>0.72</v>
      </c>
      <c r="J27" s="143" t="s">
        <v>366</v>
      </c>
      <c r="K27" s="143">
        <v>0.28061333932854998</v>
      </c>
      <c r="L27" s="143">
        <v>3290.4885013316102</v>
      </c>
      <c r="M27" s="143">
        <v>7.2275824818485104</v>
      </c>
      <c r="N27" s="143">
        <v>0.95677200972351995</v>
      </c>
      <c r="O27" s="143">
        <v>2.0281560555040601</v>
      </c>
      <c r="P27" s="143">
        <v>0.26848298862460002</v>
      </c>
      <c r="Q27" s="143">
        <v>923.35496638087</v>
      </c>
      <c r="R27" s="143">
        <v>1730</v>
      </c>
      <c r="S27" s="143" t="s">
        <v>368</v>
      </c>
      <c r="T27" s="143">
        <v>1730</v>
      </c>
      <c r="U27" s="143" t="s">
        <v>365</v>
      </c>
      <c r="V27" s="143" t="s">
        <v>366</v>
      </c>
      <c r="Z27" s="143">
        <v>0</v>
      </c>
      <c r="AA27" s="143">
        <v>1</v>
      </c>
      <c r="AB27" s="143">
        <v>2.0281560555040601</v>
      </c>
      <c r="AC27" s="143">
        <v>0.26848298862460002</v>
      </c>
      <c r="AD27" s="143">
        <v>2032.7435406857201</v>
      </c>
      <c r="AF27" s="143">
        <v>-1</v>
      </c>
      <c r="AG27" s="143">
        <v>-1</v>
      </c>
      <c r="AH27" s="143">
        <v>-1</v>
      </c>
      <c r="AI27" s="143">
        <v>-1</v>
      </c>
      <c r="AJ27" s="143">
        <v>0</v>
      </c>
      <c r="AM27" s="143" t="s">
        <v>367</v>
      </c>
      <c r="AN27" s="143">
        <v>-1</v>
      </c>
      <c r="AQ27" s="143">
        <v>333</v>
      </c>
      <c r="AR27" s="143" t="s">
        <v>257</v>
      </c>
      <c r="AT27" s="143" t="s">
        <v>366</v>
      </c>
      <c r="AV27" s="143">
        <v>157.49854608743999</v>
      </c>
      <c r="AW27" s="143">
        <v>1.6486160103</v>
      </c>
    </row>
    <row r="28" spans="1:49" x14ac:dyDescent="0.25">
      <c r="A28" s="153">
        <v>820000</v>
      </c>
      <c r="B28" s="153">
        <v>1400000</v>
      </c>
      <c r="C28" s="153">
        <v>1400000</v>
      </c>
      <c r="D28" s="143" t="s">
        <v>360</v>
      </c>
      <c r="E28" s="143" t="s">
        <v>13</v>
      </c>
      <c r="F28" s="143" t="s">
        <v>361</v>
      </c>
      <c r="G28" s="143" t="s">
        <v>362</v>
      </c>
      <c r="H28" s="143">
        <v>0.67</v>
      </c>
      <c r="I28" s="143">
        <v>0.72</v>
      </c>
      <c r="J28" s="143" t="s">
        <v>363</v>
      </c>
      <c r="K28" s="143">
        <v>0.61776345359886997</v>
      </c>
      <c r="L28" s="143">
        <v>2583.6822355606701</v>
      </c>
      <c r="M28" s="143">
        <v>5.0656695505608704</v>
      </c>
      <c r="N28" s="143">
        <v>0.69328666543610995</v>
      </c>
      <c r="O28" s="143">
        <v>3.1293855163451298</v>
      </c>
      <c r="P28" s="143">
        <v>0.42828716477385997</v>
      </c>
      <c r="Q28" s="143">
        <v>1596.10446084202</v>
      </c>
      <c r="R28" s="143">
        <v>3200</v>
      </c>
      <c r="S28" s="143" t="s">
        <v>370</v>
      </c>
      <c r="T28" s="143">
        <v>3200</v>
      </c>
      <c r="U28" s="143" t="s">
        <v>365</v>
      </c>
      <c r="V28" s="143" t="s">
        <v>366</v>
      </c>
      <c r="Y28" s="143" t="s">
        <v>363</v>
      </c>
      <c r="Z28" s="143">
        <v>0</v>
      </c>
      <c r="AA28" s="143">
        <v>1</v>
      </c>
      <c r="AB28" s="143">
        <v>3.1293855163451298</v>
      </c>
      <c r="AC28" s="143">
        <v>0.42828716477385997</v>
      </c>
      <c r="AD28" s="143">
        <v>1596.10446084202</v>
      </c>
      <c r="AF28" s="143">
        <v>-1</v>
      </c>
      <c r="AG28" s="143">
        <v>-1</v>
      </c>
      <c r="AH28" s="143">
        <v>-1</v>
      </c>
      <c r="AI28" s="143">
        <v>-1</v>
      </c>
      <c r="AJ28" s="143">
        <v>0</v>
      </c>
      <c r="AM28" s="143" t="s">
        <v>367</v>
      </c>
      <c r="AN28" s="143">
        <v>-1</v>
      </c>
      <c r="AQ28" s="143">
        <v>333</v>
      </c>
      <c r="AR28" s="143" t="s">
        <v>257</v>
      </c>
      <c r="AT28" s="143" t="s">
        <v>366</v>
      </c>
      <c r="AV28" s="143">
        <v>199.99999998882399</v>
      </c>
      <c r="AW28" s="143">
        <v>1.2944886138</v>
      </c>
    </row>
    <row r="29" spans="1:49" x14ac:dyDescent="0.25">
      <c r="A29" s="153">
        <v>820000</v>
      </c>
      <c r="B29" s="153">
        <v>1400000</v>
      </c>
      <c r="C29" s="153">
        <v>1400000</v>
      </c>
      <c r="D29" s="143" t="s">
        <v>360</v>
      </c>
      <c r="E29" s="143" t="s">
        <v>13</v>
      </c>
      <c r="F29" s="143" t="s">
        <v>361</v>
      </c>
      <c r="G29" s="143" t="s">
        <v>362</v>
      </c>
      <c r="H29" s="143">
        <v>0.67</v>
      </c>
      <c r="I29" s="143">
        <v>0.72</v>
      </c>
      <c r="J29" s="143" t="s">
        <v>363</v>
      </c>
      <c r="K29" s="143">
        <v>0.55760340378150997</v>
      </c>
      <c r="L29" s="143">
        <v>2581.3781758733899</v>
      </c>
      <c r="M29" s="143">
        <v>5.1841886915985098</v>
      </c>
      <c r="N29" s="143">
        <v>0.70441538363797995</v>
      </c>
      <c r="O29" s="143">
        <v>2.8907212602809498</v>
      </c>
      <c r="P29" s="143">
        <v>0.39278441559258997</v>
      </c>
      <c r="Q29" s="143">
        <v>1439.3852573143099</v>
      </c>
      <c r="R29" s="143">
        <v>3200</v>
      </c>
      <c r="S29" s="143" t="s">
        <v>370</v>
      </c>
      <c r="T29" s="143">
        <v>3200</v>
      </c>
      <c r="U29" s="143" t="s">
        <v>365</v>
      </c>
      <c r="V29" s="143" t="s">
        <v>366</v>
      </c>
      <c r="Y29" s="143" t="s">
        <v>363</v>
      </c>
      <c r="Z29" s="143">
        <v>0</v>
      </c>
      <c r="AA29" s="143">
        <v>1</v>
      </c>
      <c r="AB29" s="143">
        <v>2.8907212602809498</v>
      </c>
      <c r="AC29" s="143">
        <v>0.39278441559258997</v>
      </c>
      <c r="AD29" s="143">
        <v>1439.3852573143099</v>
      </c>
      <c r="AF29" s="143">
        <v>-1</v>
      </c>
      <c r="AG29" s="143">
        <v>-1</v>
      </c>
      <c r="AH29" s="143">
        <v>-1</v>
      </c>
      <c r="AI29" s="143">
        <v>-1</v>
      </c>
      <c r="AJ29" s="143">
        <v>0</v>
      </c>
      <c r="AM29" s="143" t="s">
        <v>367</v>
      </c>
      <c r="AN29" s="143">
        <v>-1</v>
      </c>
      <c r="AQ29" s="143">
        <v>333</v>
      </c>
      <c r="AR29" s="143" t="s">
        <v>257</v>
      </c>
      <c r="AT29" s="143" t="s">
        <v>366</v>
      </c>
      <c r="AV29" s="143">
        <v>187.41680409086999</v>
      </c>
      <c r="AW29" s="143">
        <v>1.1673846369000001</v>
      </c>
    </row>
    <row r="30" spans="1:49" x14ac:dyDescent="0.25">
      <c r="A30" s="153">
        <v>820000</v>
      </c>
      <c r="B30" s="153">
        <v>1400000</v>
      </c>
      <c r="C30" s="153">
        <v>1400000</v>
      </c>
      <c r="D30" s="143" t="s">
        <v>360</v>
      </c>
      <c r="E30" s="143" t="s">
        <v>13</v>
      </c>
      <c r="F30" s="143" t="s">
        <v>361</v>
      </c>
      <c r="G30" s="143" t="s">
        <v>362</v>
      </c>
      <c r="H30" s="143">
        <v>0.67</v>
      </c>
      <c r="I30" s="143">
        <v>0.72</v>
      </c>
      <c r="J30" s="143" t="s">
        <v>363</v>
      </c>
      <c r="K30" s="143">
        <v>6.6961143990000002E-5</v>
      </c>
      <c r="L30" s="143">
        <v>2581.3781758733899</v>
      </c>
      <c r="M30" s="143">
        <v>5.1841886915985098</v>
      </c>
      <c r="N30" s="143">
        <v>0.70441538363797995</v>
      </c>
      <c r="O30" s="143">
        <v>3.4713920549000001E-4</v>
      </c>
      <c r="P30" s="143">
        <v>4.7168459930000003E-5</v>
      </c>
      <c r="Q30" s="143">
        <v>0.17285203575052999</v>
      </c>
      <c r="R30" s="143">
        <v>3200</v>
      </c>
      <c r="S30" s="143" t="s">
        <v>370</v>
      </c>
      <c r="T30" s="143">
        <v>3200</v>
      </c>
      <c r="U30" s="143" t="s">
        <v>365</v>
      </c>
      <c r="V30" s="143" t="s">
        <v>366</v>
      </c>
      <c r="Y30" s="143" t="s">
        <v>363</v>
      </c>
      <c r="Z30" s="143">
        <v>0</v>
      </c>
      <c r="AA30" s="143">
        <v>1</v>
      </c>
      <c r="AB30" s="143">
        <v>3.4713920549000001E-4</v>
      </c>
      <c r="AC30" s="143">
        <v>4.7168459930000003E-5</v>
      </c>
      <c r="AD30" s="143">
        <v>0.17285203575092001</v>
      </c>
      <c r="AF30" s="143">
        <v>-1</v>
      </c>
      <c r="AG30" s="143">
        <v>-1</v>
      </c>
      <c r="AH30" s="143">
        <v>-1</v>
      </c>
      <c r="AI30" s="143">
        <v>-1</v>
      </c>
      <c r="AJ30" s="143">
        <v>0</v>
      </c>
      <c r="AM30" s="143" t="s">
        <v>367</v>
      </c>
      <c r="AN30" s="143">
        <v>-1</v>
      </c>
      <c r="AQ30" s="143">
        <v>333</v>
      </c>
      <c r="AR30" s="143" t="s">
        <v>257</v>
      </c>
      <c r="AT30" s="143" t="s">
        <v>366</v>
      </c>
      <c r="AV30" s="143">
        <v>2.58524671822006</v>
      </c>
      <c r="AW30" s="143">
        <v>1.4018820000000001E-4</v>
      </c>
    </row>
    <row r="31" spans="1:49" x14ac:dyDescent="0.25">
      <c r="A31" s="153">
        <v>820000</v>
      </c>
      <c r="B31" s="153">
        <v>1400000</v>
      </c>
      <c r="C31" s="153">
        <v>1400000</v>
      </c>
      <c r="D31" s="143" t="s">
        <v>360</v>
      </c>
      <c r="E31" s="143" t="s">
        <v>13</v>
      </c>
      <c r="F31" s="143" t="s">
        <v>361</v>
      </c>
      <c r="G31" s="143" t="s">
        <v>362</v>
      </c>
      <c r="H31" s="143">
        <v>0.67</v>
      </c>
      <c r="I31" s="143">
        <v>0.72</v>
      </c>
      <c r="J31" s="143" t="s">
        <v>366</v>
      </c>
      <c r="K31" s="143">
        <v>6.009308855829E-2</v>
      </c>
      <c r="L31" s="143">
        <v>2581.3781758733899</v>
      </c>
      <c r="M31" s="143">
        <v>5.1841886915985098</v>
      </c>
      <c r="N31" s="143">
        <v>0.70441538363797995</v>
      </c>
      <c r="O31" s="143">
        <v>0.31153391014713999</v>
      </c>
      <c r="P31" s="143">
        <v>4.2330496030779999E-2</v>
      </c>
      <c r="Q31" s="143">
        <v>155.12298732521</v>
      </c>
      <c r="R31" s="143">
        <v>8140</v>
      </c>
      <c r="S31" s="143" t="s">
        <v>369</v>
      </c>
      <c r="T31" s="143">
        <v>8140</v>
      </c>
      <c r="U31" s="143" t="s">
        <v>365</v>
      </c>
      <c r="V31" s="143" t="s">
        <v>366</v>
      </c>
      <c r="Z31" s="143">
        <v>0</v>
      </c>
      <c r="AA31" s="143">
        <v>1</v>
      </c>
      <c r="AB31" s="143">
        <v>0.31153391014713999</v>
      </c>
      <c r="AC31" s="143">
        <v>4.2330496030779999E-2</v>
      </c>
      <c r="AD31" s="143">
        <v>155.12298732521</v>
      </c>
      <c r="AF31" s="143">
        <v>-1</v>
      </c>
      <c r="AG31" s="143">
        <v>-1</v>
      </c>
      <c r="AH31" s="143">
        <v>-1</v>
      </c>
      <c r="AI31" s="143">
        <v>-1</v>
      </c>
      <c r="AJ31" s="143">
        <v>0</v>
      </c>
      <c r="AM31" s="143" t="s">
        <v>367</v>
      </c>
      <c r="AN31" s="143">
        <v>-1</v>
      </c>
      <c r="AQ31" s="143">
        <v>333</v>
      </c>
      <c r="AR31" s="143" t="s">
        <v>257</v>
      </c>
      <c r="AT31" s="143" t="s">
        <v>366</v>
      </c>
      <c r="AV31" s="143">
        <v>76.972537632559906</v>
      </c>
      <c r="AW31" s="143">
        <v>0.12580939769999999</v>
      </c>
    </row>
    <row r="32" spans="1:49" x14ac:dyDescent="0.25">
      <c r="A32" s="153">
        <v>820000</v>
      </c>
      <c r="B32" s="153">
        <v>1400000</v>
      </c>
      <c r="C32" s="153">
        <v>1400000</v>
      </c>
      <c r="D32" s="143" t="s">
        <v>360</v>
      </c>
      <c r="E32" s="143" t="s">
        <v>13</v>
      </c>
      <c r="F32" s="143" t="s">
        <v>361</v>
      </c>
      <c r="G32" s="143" t="s">
        <v>362</v>
      </c>
      <c r="H32" s="143">
        <v>0.67</v>
      </c>
      <c r="I32" s="143">
        <v>0.72</v>
      </c>
      <c r="J32" s="143" t="s">
        <v>363</v>
      </c>
      <c r="K32" s="143">
        <v>0.28023475757604999</v>
      </c>
      <c r="L32" s="143">
        <v>1306.5869469143399</v>
      </c>
      <c r="M32" s="143">
        <v>0</v>
      </c>
      <c r="N32" s="143">
        <v>0</v>
      </c>
      <c r="O32" s="143">
        <v>0</v>
      </c>
      <c r="P32" s="143">
        <v>0</v>
      </c>
      <c r="Q32" s="143">
        <v>366.15107632057197</v>
      </c>
      <c r="R32" s="143">
        <v>5300</v>
      </c>
      <c r="S32" s="143" t="s">
        <v>372</v>
      </c>
      <c r="T32" s="143">
        <v>5300</v>
      </c>
      <c r="U32" s="143" t="s">
        <v>365</v>
      </c>
      <c r="V32" s="143" t="s">
        <v>366</v>
      </c>
      <c r="Y32" s="143" t="s">
        <v>363</v>
      </c>
      <c r="Z32" s="143">
        <v>0</v>
      </c>
      <c r="AA32" s="143">
        <v>1</v>
      </c>
      <c r="AB32" s="143">
        <v>0</v>
      </c>
      <c r="AC32" s="143">
        <v>0</v>
      </c>
      <c r="AD32" s="143">
        <v>366.15107632057197</v>
      </c>
      <c r="AF32" s="143">
        <v>-1</v>
      </c>
      <c r="AG32" s="143">
        <v>-1</v>
      </c>
      <c r="AH32" s="143">
        <v>-1</v>
      </c>
      <c r="AI32" s="143">
        <v>-1</v>
      </c>
      <c r="AJ32" s="143">
        <v>0</v>
      </c>
      <c r="AM32" s="143" t="s">
        <v>367</v>
      </c>
      <c r="AN32" s="143">
        <v>-1</v>
      </c>
      <c r="AQ32" s="143">
        <v>333</v>
      </c>
      <c r="AR32" s="143" t="s">
        <v>257</v>
      </c>
      <c r="AT32" s="143" t="s">
        <v>366</v>
      </c>
      <c r="AV32" s="143">
        <v>149.83664887867201</v>
      </c>
      <c r="AW32" s="143">
        <v>0.29695951040000002</v>
      </c>
    </row>
    <row r="33" spans="1:49" x14ac:dyDescent="0.25">
      <c r="A33" s="153">
        <v>820000</v>
      </c>
      <c r="B33" s="153">
        <v>1400000</v>
      </c>
      <c r="C33" s="153">
        <v>1400000</v>
      </c>
      <c r="D33" s="143" t="s">
        <v>360</v>
      </c>
      <c r="E33" s="143" t="s">
        <v>13</v>
      </c>
      <c r="F33" s="143" t="s">
        <v>361</v>
      </c>
      <c r="G33" s="143" t="s">
        <v>362</v>
      </c>
      <c r="H33" s="143">
        <v>0.67</v>
      </c>
      <c r="I33" s="143">
        <v>0.72</v>
      </c>
      <c r="J33" s="143" t="s">
        <v>363</v>
      </c>
      <c r="K33" s="143">
        <v>0.26726966854133999</v>
      </c>
      <c r="L33" s="143">
        <v>1306.5869469143399</v>
      </c>
      <c r="M33" s="143">
        <v>0</v>
      </c>
      <c r="N33" s="143">
        <v>0</v>
      </c>
      <c r="O33" s="143">
        <v>0</v>
      </c>
      <c r="P33" s="143">
        <v>0</v>
      </c>
      <c r="Q33" s="143">
        <v>349.21106022223699</v>
      </c>
      <c r="R33" s="143">
        <v>3100</v>
      </c>
      <c r="S33" s="143" t="s">
        <v>371</v>
      </c>
      <c r="T33" s="143">
        <v>3100</v>
      </c>
      <c r="U33" s="143" t="s">
        <v>365</v>
      </c>
      <c r="V33" s="143" t="s">
        <v>366</v>
      </c>
      <c r="Y33" s="143" t="s">
        <v>363</v>
      </c>
      <c r="Z33" s="143">
        <v>0</v>
      </c>
      <c r="AA33" s="143">
        <v>1</v>
      </c>
      <c r="AB33" s="143">
        <v>0</v>
      </c>
      <c r="AC33" s="143">
        <v>0</v>
      </c>
      <c r="AD33" s="143">
        <v>349.21106022223699</v>
      </c>
      <c r="AF33" s="143">
        <v>-1</v>
      </c>
      <c r="AG33" s="143">
        <v>-1</v>
      </c>
      <c r="AH33" s="143">
        <v>-1</v>
      </c>
      <c r="AI33" s="143">
        <v>-1</v>
      </c>
      <c r="AJ33" s="143">
        <v>0</v>
      </c>
      <c r="AM33" s="143" t="s">
        <v>367</v>
      </c>
      <c r="AN33" s="143">
        <v>-1</v>
      </c>
      <c r="AQ33" s="143">
        <v>333</v>
      </c>
      <c r="AR33" s="143" t="s">
        <v>257</v>
      </c>
      <c r="AT33" s="143" t="s">
        <v>366</v>
      </c>
      <c r="AV33" s="143">
        <v>175.88555600767501</v>
      </c>
      <c r="AW33" s="143">
        <v>0.28322064899999999</v>
      </c>
    </row>
    <row r="34" spans="1:49" x14ac:dyDescent="0.25">
      <c r="A34" s="153">
        <v>820000</v>
      </c>
      <c r="B34" s="153">
        <v>1400000</v>
      </c>
      <c r="C34" s="153">
        <v>1400000</v>
      </c>
      <c r="D34" s="143" t="s">
        <v>360</v>
      </c>
      <c r="E34" s="143" t="s">
        <v>13</v>
      </c>
      <c r="F34" s="143" t="s">
        <v>361</v>
      </c>
      <c r="G34" s="143" t="s">
        <v>362</v>
      </c>
      <c r="H34" s="143">
        <v>0.67</v>
      </c>
      <c r="I34" s="143">
        <v>0.72</v>
      </c>
      <c r="J34" s="143" t="s">
        <v>363</v>
      </c>
      <c r="K34" s="143">
        <v>7.0259027550520006E-2</v>
      </c>
      <c r="L34" s="143">
        <v>1306.5869469143399</v>
      </c>
      <c r="M34" s="143">
        <v>0</v>
      </c>
      <c r="N34" s="143">
        <v>0</v>
      </c>
      <c r="O34" s="143">
        <v>0</v>
      </c>
      <c r="P34" s="143">
        <v>0</v>
      </c>
      <c r="Q34" s="143">
        <v>91.799528300408298</v>
      </c>
      <c r="R34" s="143">
        <v>5100</v>
      </c>
      <c r="S34" s="143" t="s">
        <v>373</v>
      </c>
      <c r="T34" s="143">
        <v>5100</v>
      </c>
      <c r="U34" s="143" t="s">
        <v>365</v>
      </c>
      <c r="V34" s="143" t="s">
        <v>366</v>
      </c>
      <c r="Y34" s="143" t="s">
        <v>363</v>
      </c>
      <c r="Z34" s="143">
        <v>0</v>
      </c>
      <c r="AA34" s="143">
        <v>1</v>
      </c>
      <c r="AB34" s="143">
        <v>0</v>
      </c>
      <c r="AC34" s="143">
        <v>0</v>
      </c>
      <c r="AD34" s="143">
        <v>91.799528300407999</v>
      </c>
      <c r="AF34" s="143">
        <v>-1</v>
      </c>
      <c r="AG34" s="143">
        <v>-1</v>
      </c>
      <c r="AH34" s="143">
        <v>-1</v>
      </c>
      <c r="AI34" s="143">
        <v>-1</v>
      </c>
      <c r="AJ34" s="143">
        <v>0</v>
      </c>
      <c r="AM34" s="143" t="s">
        <v>367</v>
      </c>
      <c r="AN34" s="143">
        <v>-1</v>
      </c>
      <c r="AQ34" s="143">
        <v>333</v>
      </c>
      <c r="AR34" s="143" t="s">
        <v>257</v>
      </c>
      <c r="AT34" s="143" t="s">
        <v>366</v>
      </c>
      <c r="AV34" s="143">
        <v>75.256001297088403</v>
      </c>
      <c r="AW34" s="143">
        <v>7.44521722E-2</v>
      </c>
    </row>
    <row r="35" spans="1:49" x14ac:dyDescent="0.25">
      <c r="A35" s="153">
        <v>820000</v>
      </c>
      <c r="B35" s="153">
        <v>1400000</v>
      </c>
      <c r="C35" s="153">
        <v>1400000</v>
      </c>
      <c r="D35" s="143" t="s">
        <v>360</v>
      </c>
      <c r="E35" s="143" t="s">
        <v>13</v>
      </c>
      <c r="F35" s="143" t="s">
        <v>361</v>
      </c>
      <c r="G35" s="143" t="s">
        <v>362</v>
      </c>
      <c r="H35" s="143">
        <v>0.67</v>
      </c>
      <c r="I35" s="143">
        <v>0.72</v>
      </c>
      <c r="J35" s="143" t="s">
        <v>366</v>
      </c>
      <c r="K35" s="143">
        <v>0.45508803139496001</v>
      </c>
      <c r="L35" s="143">
        <v>3336.0811270406102</v>
      </c>
      <c r="M35" s="143">
        <v>6.3184870283736601</v>
      </c>
      <c r="N35" s="143">
        <v>0.85661646729282004</v>
      </c>
      <c r="O35" s="143">
        <v>2.8754678231372099</v>
      </c>
      <c r="P35" s="143">
        <v>0.38983590176080002</v>
      </c>
      <c r="Q35" s="143">
        <v>1518.2105926788099</v>
      </c>
      <c r="R35" s="143">
        <v>1730</v>
      </c>
      <c r="S35" s="143" t="s">
        <v>368</v>
      </c>
      <c r="T35" s="143">
        <v>1730</v>
      </c>
      <c r="U35" s="143" t="s">
        <v>365</v>
      </c>
      <c r="V35" s="143" t="s">
        <v>366</v>
      </c>
      <c r="Z35" s="143">
        <v>0</v>
      </c>
      <c r="AA35" s="143">
        <v>1</v>
      </c>
      <c r="AB35" s="143">
        <v>2.8754678231372099</v>
      </c>
      <c r="AC35" s="143">
        <v>0.38983590176080002</v>
      </c>
      <c r="AD35" s="143">
        <v>1719.9071995982199</v>
      </c>
      <c r="AF35" s="143">
        <v>-1</v>
      </c>
      <c r="AG35" s="143">
        <v>-1</v>
      </c>
      <c r="AH35" s="143">
        <v>-1</v>
      </c>
      <c r="AI35" s="143">
        <v>-1</v>
      </c>
      <c r="AJ35" s="143">
        <v>0</v>
      </c>
      <c r="AM35" s="143" t="s">
        <v>367</v>
      </c>
      <c r="AN35" s="143">
        <v>-1</v>
      </c>
      <c r="AQ35" s="143">
        <v>333</v>
      </c>
      <c r="AR35" s="143" t="s">
        <v>257</v>
      </c>
      <c r="AT35" s="143" t="s">
        <v>366</v>
      </c>
      <c r="AV35" s="143">
        <v>169.709495696799</v>
      </c>
      <c r="AW35" s="143">
        <v>1.39489635</v>
      </c>
    </row>
    <row r="36" spans="1:49" x14ac:dyDescent="0.25">
      <c r="A36" s="153">
        <v>820000</v>
      </c>
      <c r="B36" s="153">
        <v>1400000</v>
      </c>
      <c r="C36" s="153">
        <v>1400000</v>
      </c>
      <c r="D36" s="143" t="s">
        <v>360</v>
      </c>
      <c r="E36" s="143" t="s">
        <v>13</v>
      </c>
      <c r="F36" s="143" t="s">
        <v>361</v>
      </c>
      <c r="G36" s="143" t="s">
        <v>362</v>
      </c>
      <c r="H36" s="143">
        <v>0.67</v>
      </c>
      <c r="I36" s="143">
        <v>0.72</v>
      </c>
      <c r="J36" s="143" t="s">
        <v>366</v>
      </c>
      <c r="K36" s="143">
        <v>9.5960208581929995E-2</v>
      </c>
      <c r="L36" s="143">
        <v>3336.0811270406102</v>
      </c>
      <c r="M36" s="143">
        <v>6.3184870283736601</v>
      </c>
      <c r="N36" s="143">
        <v>0.85661646729282004</v>
      </c>
      <c r="O36" s="143">
        <v>0.60632333316498999</v>
      </c>
      <c r="P36" s="143">
        <v>8.2201094876139996E-2</v>
      </c>
      <c r="Q36" s="143">
        <v>320.13104079707699</v>
      </c>
      <c r="R36" s="143">
        <v>8140</v>
      </c>
      <c r="S36" s="143" t="s">
        <v>369</v>
      </c>
      <c r="T36" s="143">
        <v>8140</v>
      </c>
      <c r="U36" s="143" t="s">
        <v>365</v>
      </c>
      <c r="V36" s="143" t="s">
        <v>366</v>
      </c>
      <c r="Z36" s="143">
        <v>0</v>
      </c>
      <c r="AA36" s="143">
        <v>1</v>
      </c>
      <c r="AB36" s="143">
        <v>0.60632333316498999</v>
      </c>
      <c r="AC36" s="143">
        <v>8.2201094876139996E-2</v>
      </c>
      <c r="AD36" s="143">
        <v>323.00809530687599</v>
      </c>
      <c r="AF36" s="143">
        <v>-1</v>
      </c>
      <c r="AG36" s="143">
        <v>-1</v>
      </c>
      <c r="AH36" s="143">
        <v>-1</v>
      </c>
      <c r="AI36" s="143">
        <v>-1</v>
      </c>
      <c r="AJ36" s="143">
        <v>0</v>
      </c>
      <c r="AM36" s="143" t="s">
        <v>367</v>
      </c>
      <c r="AN36" s="143">
        <v>-1</v>
      </c>
      <c r="AQ36" s="143">
        <v>333</v>
      </c>
      <c r="AR36" s="143" t="s">
        <v>257</v>
      </c>
      <c r="AT36" s="143" t="s">
        <v>366</v>
      </c>
      <c r="AV36" s="143">
        <v>92.980016392822606</v>
      </c>
      <c r="AW36" s="143">
        <v>0.2619692582</v>
      </c>
    </row>
    <row r="37" spans="1:49" x14ac:dyDescent="0.25">
      <c r="A37" s="153">
        <v>820000</v>
      </c>
      <c r="B37" s="153">
        <v>1400000</v>
      </c>
      <c r="C37" s="153">
        <v>1400000</v>
      </c>
      <c r="D37" s="143" t="s">
        <v>360</v>
      </c>
      <c r="E37" s="143" t="s">
        <v>13</v>
      </c>
      <c r="F37" s="143" t="s">
        <v>361</v>
      </c>
      <c r="G37" s="143" t="s">
        <v>362</v>
      </c>
      <c r="H37" s="143">
        <v>0.67</v>
      </c>
      <c r="I37" s="143">
        <v>0.72</v>
      </c>
      <c r="J37" s="143" t="s">
        <v>366</v>
      </c>
      <c r="K37" s="143">
        <v>5.1373248530999999E-3</v>
      </c>
      <c r="L37" s="143">
        <v>3336.0811270406102</v>
      </c>
      <c r="M37" s="143">
        <v>6.3184870283736601</v>
      </c>
      <c r="N37" s="143">
        <v>0.85661646729282004</v>
      </c>
      <c r="O37" s="143">
        <v>3.2460120444869997E-2</v>
      </c>
      <c r="P37" s="143">
        <v>4.4007170670000003E-3</v>
      </c>
      <c r="Q37" s="143">
        <v>17.138532485913601</v>
      </c>
      <c r="R37" s="143">
        <v>1730</v>
      </c>
      <c r="S37" s="143" t="s">
        <v>368</v>
      </c>
      <c r="T37" s="143">
        <v>1730</v>
      </c>
      <c r="U37" s="143" t="s">
        <v>365</v>
      </c>
      <c r="V37" s="143" t="s">
        <v>366</v>
      </c>
      <c r="Z37" s="143">
        <v>0</v>
      </c>
      <c r="AA37" s="143">
        <v>1</v>
      </c>
      <c r="AB37" s="143">
        <v>3.2460120444869997E-2</v>
      </c>
      <c r="AC37" s="143">
        <v>4.4007170670000003E-3</v>
      </c>
      <c r="AD37" s="143">
        <v>17.138532485914101</v>
      </c>
      <c r="AF37" s="143">
        <v>-1</v>
      </c>
      <c r="AG37" s="143">
        <v>-1</v>
      </c>
      <c r="AH37" s="143">
        <v>-1</v>
      </c>
      <c r="AI37" s="143">
        <v>-1</v>
      </c>
      <c r="AJ37" s="143">
        <v>0</v>
      </c>
      <c r="AM37" s="143" t="s">
        <v>367</v>
      </c>
      <c r="AN37" s="143">
        <v>-1</v>
      </c>
      <c r="AQ37" s="143">
        <v>333</v>
      </c>
      <c r="AR37" s="143" t="s">
        <v>257</v>
      </c>
      <c r="AT37" s="143" t="s">
        <v>366</v>
      </c>
      <c r="AV37" s="143">
        <v>22.6224467596398</v>
      </c>
      <c r="AW37" s="143">
        <v>1.3899864099999999E-2</v>
      </c>
    </row>
    <row r="38" spans="1:49" x14ac:dyDescent="0.25">
      <c r="A38" s="153">
        <v>820000</v>
      </c>
      <c r="B38" s="153">
        <v>1400000</v>
      </c>
      <c r="C38" s="153">
        <v>1400000</v>
      </c>
      <c r="D38" s="143" t="s">
        <v>360</v>
      </c>
      <c r="E38" s="143" t="s">
        <v>13</v>
      </c>
      <c r="F38" s="143" t="s">
        <v>361</v>
      </c>
      <c r="G38" s="143" t="s">
        <v>362</v>
      </c>
      <c r="H38" s="143">
        <v>0.67</v>
      </c>
      <c r="I38" s="143">
        <v>0.72</v>
      </c>
      <c r="J38" s="143" t="s">
        <v>366</v>
      </c>
      <c r="K38" s="143">
        <v>3.0532697095999998E-4</v>
      </c>
      <c r="L38" s="143">
        <v>3375.6775903396801</v>
      </c>
      <c r="M38" s="143">
        <v>7.2426919714173303</v>
      </c>
      <c r="N38" s="143">
        <v>0.96761054306200001</v>
      </c>
      <c r="O38" s="143">
        <v>2.2113892012900001E-3</v>
      </c>
      <c r="P38" s="143">
        <v>2.9543759618999999E-4</v>
      </c>
      <c r="Q38" s="143">
        <v>1.0306854136263399</v>
      </c>
      <c r="R38" s="143">
        <v>1730</v>
      </c>
      <c r="S38" s="143" t="s">
        <v>368</v>
      </c>
      <c r="T38" s="143">
        <v>1730</v>
      </c>
      <c r="U38" s="143" t="s">
        <v>365</v>
      </c>
      <c r="V38" s="143" t="s">
        <v>366</v>
      </c>
      <c r="Z38" s="143">
        <v>0</v>
      </c>
      <c r="AA38" s="143">
        <v>1</v>
      </c>
      <c r="AB38" s="143">
        <v>2.2113892012900001E-3</v>
      </c>
      <c r="AC38" s="143">
        <v>2.9543759618999999E-4</v>
      </c>
      <c r="AD38" s="143">
        <v>1.0306854134677399</v>
      </c>
      <c r="AF38" s="143">
        <v>-1</v>
      </c>
      <c r="AG38" s="143">
        <v>-1</v>
      </c>
      <c r="AH38" s="143">
        <v>-1</v>
      </c>
      <c r="AI38" s="143">
        <v>-1</v>
      </c>
      <c r="AJ38" s="143">
        <v>0</v>
      </c>
      <c r="AM38" s="143" t="s">
        <v>367</v>
      </c>
      <c r="AN38" s="143">
        <v>-1</v>
      </c>
      <c r="AQ38" s="143">
        <v>333</v>
      </c>
      <c r="AR38" s="143" t="s">
        <v>257</v>
      </c>
      <c r="AT38" s="143" t="s">
        <v>366</v>
      </c>
      <c r="AV38" s="143">
        <v>42.148475197188901</v>
      </c>
      <c r="AW38" s="143">
        <v>8.3591679999999997E-4</v>
      </c>
    </row>
    <row r="39" spans="1:49" x14ac:dyDescent="0.25">
      <c r="A39" s="153">
        <v>820000</v>
      </c>
      <c r="B39" s="153">
        <v>1400000</v>
      </c>
      <c r="C39" s="153">
        <v>1400000</v>
      </c>
      <c r="D39" s="143" t="s">
        <v>360</v>
      </c>
      <c r="E39" s="143" t="s">
        <v>13</v>
      </c>
      <c r="F39" s="143" t="s">
        <v>361</v>
      </c>
      <c r="G39" s="143" t="s">
        <v>362</v>
      </c>
      <c r="H39" s="143">
        <v>0.67</v>
      </c>
      <c r="I39" s="143">
        <v>0.72</v>
      </c>
      <c r="J39" s="143" t="s">
        <v>366</v>
      </c>
      <c r="K39" s="143">
        <v>0.25962226308626002</v>
      </c>
      <c r="L39" s="143">
        <v>3375.6775903396801</v>
      </c>
      <c r="M39" s="143">
        <v>7.2426919714173303</v>
      </c>
      <c r="N39" s="143">
        <v>0.96761054306200001</v>
      </c>
      <c r="O39" s="143">
        <v>1.8803640804560799</v>
      </c>
      <c r="P39" s="143">
        <v>0.25121323897587999</v>
      </c>
      <c r="Q39" s="143">
        <v>876.40105545357403</v>
      </c>
      <c r="R39" s="143">
        <v>1730</v>
      </c>
      <c r="S39" s="143" t="s">
        <v>368</v>
      </c>
      <c r="T39" s="143">
        <v>1730</v>
      </c>
      <c r="U39" s="143" t="s">
        <v>365</v>
      </c>
      <c r="V39" s="143" t="s">
        <v>366</v>
      </c>
      <c r="Z39" s="143">
        <v>0</v>
      </c>
      <c r="AA39" s="143">
        <v>1</v>
      </c>
      <c r="AB39" s="143">
        <v>1.8803640804560799</v>
      </c>
      <c r="AC39" s="143">
        <v>0.25121323897587999</v>
      </c>
      <c r="AD39" s="143">
        <v>876.40105547851397</v>
      </c>
      <c r="AF39" s="143">
        <v>-1</v>
      </c>
      <c r="AG39" s="143">
        <v>-1</v>
      </c>
      <c r="AH39" s="143">
        <v>-1</v>
      </c>
      <c r="AI39" s="143">
        <v>-1</v>
      </c>
      <c r="AJ39" s="143">
        <v>0</v>
      </c>
      <c r="AM39" s="143" t="s">
        <v>367</v>
      </c>
      <c r="AN39" s="143">
        <v>-1</v>
      </c>
      <c r="AQ39" s="143">
        <v>333</v>
      </c>
      <c r="AR39" s="143" t="s">
        <v>257</v>
      </c>
      <c r="AT39" s="143" t="s">
        <v>366</v>
      </c>
      <c r="AV39" s="143">
        <v>140.26164454150401</v>
      </c>
      <c r="AW39" s="143">
        <v>0.71078755510000002</v>
      </c>
    </row>
    <row r="40" spans="1:49" x14ac:dyDescent="0.25">
      <c r="A40" s="153">
        <v>820000</v>
      </c>
      <c r="B40" s="153">
        <v>1400000</v>
      </c>
      <c r="C40" s="153">
        <v>1400000</v>
      </c>
      <c r="D40" s="143" t="s">
        <v>360</v>
      </c>
      <c r="E40" s="143" t="s">
        <v>13</v>
      </c>
      <c r="F40" s="143" t="s">
        <v>361</v>
      </c>
      <c r="G40" s="143" t="s">
        <v>362</v>
      </c>
      <c r="H40" s="143">
        <v>0.67</v>
      </c>
      <c r="I40" s="143">
        <v>0.72</v>
      </c>
      <c r="J40" s="143" t="s">
        <v>366</v>
      </c>
      <c r="K40" s="143">
        <v>7.6493621990000006E-5</v>
      </c>
      <c r="L40" s="143">
        <v>3375.6775903396801</v>
      </c>
      <c r="M40" s="143">
        <v>7.2426919714173303</v>
      </c>
      <c r="N40" s="143">
        <v>0.96761054306200001</v>
      </c>
      <c r="O40" s="143">
        <v>5.5401974185000005E-4</v>
      </c>
      <c r="P40" s="143">
        <v>7.4016035109999995E-5</v>
      </c>
      <c r="Q40" s="143">
        <v>0.25821780555555002</v>
      </c>
      <c r="R40" s="143">
        <v>1730</v>
      </c>
      <c r="S40" s="143" t="s">
        <v>368</v>
      </c>
      <c r="T40" s="143">
        <v>1730</v>
      </c>
      <c r="U40" s="143" t="s">
        <v>365</v>
      </c>
      <c r="V40" s="143" t="s">
        <v>366</v>
      </c>
      <c r="Z40" s="143">
        <v>0</v>
      </c>
      <c r="AA40" s="143">
        <v>1</v>
      </c>
      <c r="AB40" s="143">
        <v>5.5401974185000005E-4</v>
      </c>
      <c r="AC40" s="143">
        <v>7.4016035109999995E-5</v>
      </c>
      <c r="AD40" s="143">
        <v>0.25821780541206002</v>
      </c>
      <c r="AF40" s="143">
        <v>-1</v>
      </c>
      <c r="AG40" s="143">
        <v>-1</v>
      </c>
      <c r="AH40" s="143">
        <v>-1</v>
      </c>
      <c r="AI40" s="143">
        <v>-1</v>
      </c>
      <c r="AJ40" s="143">
        <v>0</v>
      </c>
      <c r="AM40" s="143" t="s">
        <v>367</v>
      </c>
      <c r="AN40" s="143">
        <v>-1</v>
      </c>
      <c r="AQ40" s="143">
        <v>333</v>
      </c>
      <c r="AR40" s="143" t="s">
        <v>257</v>
      </c>
      <c r="AT40" s="143" t="s">
        <v>366</v>
      </c>
      <c r="AV40" s="143">
        <v>12.9291806792854</v>
      </c>
      <c r="AW40" s="143">
        <v>2.0942239999999999E-4</v>
      </c>
    </row>
    <row r="41" spans="1:49" x14ac:dyDescent="0.25">
      <c r="A41" s="153">
        <v>820000</v>
      </c>
      <c r="B41" s="153">
        <v>1400000</v>
      </c>
      <c r="C41" s="153">
        <v>1400000</v>
      </c>
      <c r="D41" s="143" t="s">
        <v>360</v>
      </c>
      <c r="E41" s="143" t="s">
        <v>13</v>
      </c>
      <c r="F41" s="143" t="s">
        <v>361</v>
      </c>
      <c r="G41" s="143" t="s">
        <v>362</v>
      </c>
      <c r="H41" s="143">
        <v>0.67</v>
      </c>
      <c r="I41" s="143">
        <v>0.72</v>
      </c>
      <c r="J41" s="143" t="s">
        <v>366</v>
      </c>
      <c r="K41" s="143">
        <v>0.11139323753262</v>
      </c>
      <c r="L41" s="143">
        <v>3375.6775903396801</v>
      </c>
      <c r="M41" s="143">
        <v>7.2426919714173303</v>
      </c>
      <c r="N41" s="143">
        <v>0.96761054306200001</v>
      </c>
      <c r="O41" s="143">
        <v>0.80678690714768997</v>
      </c>
      <c r="P41" s="143">
        <v>0.10778527106237</v>
      </c>
      <c r="Q41" s="143">
        <v>376.02765565425</v>
      </c>
      <c r="R41" s="143">
        <v>1730</v>
      </c>
      <c r="S41" s="143" t="s">
        <v>368</v>
      </c>
      <c r="T41" s="143">
        <v>1730</v>
      </c>
      <c r="U41" s="143" t="s">
        <v>365</v>
      </c>
      <c r="V41" s="143" t="s">
        <v>366</v>
      </c>
      <c r="Z41" s="143">
        <v>0</v>
      </c>
      <c r="AA41" s="143">
        <v>1</v>
      </c>
      <c r="AB41" s="143">
        <v>0.80678690714768997</v>
      </c>
      <c r="AC41" s="143">
        <v>0.10778527106237</v>
      </c>
      <c r="AD41" s="143">
        <v>376.02765565425</v>
      </c>
      <c r="AF41" s="143">
        <v>-1</v>
      </c>
      <c r="AG41" s="143">
        <v>-1</v>
      </c>
      <c r="AH41" s="143">
        <v>-1</v>
      </c>
      <c r="AI41" s="143">
        <v>-1</v>
      </c>
      <c r="AJ41" s="143">
        <v>0</v>
      </c>
      <c r="AM41" s="143" t="s">
        <v>367</v>
      </c>
      <c r="AN41" s="143">
        <v>-1</v>
      </c>
      <c r="AQ41" s="143">
        <v>333</v>
      </c>
      <c r="AR41" s="143" t="s">
        <v>257</v>
      </c>
      <c r="AT41" s="143" t="s">
        <v>366</v>
      </c>
      <c r="AV41" s="143">
        <v>101.785986806387</v>
      </c>
      <c r="AW41" s="143">
        <v>0.3049697126</v>
      </c>
    </row>
    <row r="42" spans="1:49" x14ac:dyDescent="0.25">
      <c r="A42" s="153">
        <v>820000</v>
      </c>
      <c r="B42" s="153">
        <v>1400000</v>
      </c>
      <c r="C42" s="153">
        <v>1400000</v>
      </c>
      <c r="D42" s="143" t="s">
        <v>360</v>
      </c>
      <c r="E42" s="143" t="s">
        <v>13</v>
      </c>
      <c r="F42" s="143" t="s">
        <v>361</v>
      </c>
      <c r="G42" s="143" t="s">
        <v>362</v>
      </c>
      <c r="H42" s="143">
        <v>0.67</v>
      </c>
      <c r="I42" s="143">
        <v>0.72</v>
      </c>
      <c r="J42" s="143" t="s">
        <v>366</v>
      </c>
      <c r="K42" s="143">
        <v>0.24601268443805999</v>
      </c>
      <c r="L42" s="143">
        <v>3375.6775903396801</v>
      </c>
      <c r="M42" s="143">
        <v>7.2426919714173303</v>
      </c>
      <c r="N42" s="143">
        <v>0.96761054306200001</v>
      </c>
      <c r="O42" s="143">
        <v>1.7817940944463699</v>
      </c>
      <c r="P42" s="143">
        <v>0.23804446718924999</v>
      </c>
      <c r="Q42" s="143">
        <v>830.45950579686996</v>
      </c>
      <c r="R42" s="143">
        <v>8140</v>
      </c>
      <c r="S42" s="143" t="s">
        <v>369</v>
      </c>
      <c r="T42" s="143">
        <v>8140</v>
      </c>
      <c r="U42" s="143" t="s">
        <v>365</v>
      </c>
      <c r="V42" s="143" t="s">
        <v>366</v>
      </c>
      <c r="Z42" s="143">
        <v>0</v>
      </c>
      <c r="AA42" s="143">
        <v>1</v>
      </c>
      <c r="AB42" s="143">
        <v>1.7817940944463699</v>
      </c>
      <c r="AC42" s="143">
        <v>0.23804446718924999</v>
      </c>
      <c r="AD42" s="143">
        <v>830.45950579735995</v>
      </c>
      <c r="AF42" s="143">
        <v>-1</v>
      </c>
      <c r="AG42" s="143">
        <v>-1</v>
      </c>
      <c r="AH42" s="143">
        <v>-1</v>
      </c>
      <c r="AI42" s="143">
        <v>-1</v>
      </c>
      <c r="AJ42" s="143">
        <v>0</v>
      </c>
      <c r="AM42" s="143" t="s">
        <v>367</v>
      </c>
      <c r="AN42" s="143">
        <v>-1</v>
      </c>
      <c r="AQ42" s="143">
        <v>333</v>
      </c>
      <c r="AR42" s="143" t="s">
        <v>257</v>
      </c>
      <c r="AT42" s="143" t="s">
        <v>366</v>
      </c>
      <c r="AV42" s="143">
        <v>154.620565516639</v>
      </c>
      <c r="AW42" s="143">
        <v>0.67352757969999999</v>
      </c>
    </row>
    <row r="43" spans="1:49" x14ac:dyDescent="0.25">
      <c r="A43" s="153">
        <v>820000</v>
      </c>
      <c r="B43" s="153">
        <v>1400000</v>
      </c>
      <c r="C43" s="153">
        <v>1400000</v>
      </c>
      <c r="D43" s="143" t="s">
        <v>360</v>
      </c>
      <c r="E43" s="143" t="s">
        <v>13</v>
      </c>
      <c r="F43" s="143" t="s">
        <v>361</v>
      </c>
      <c r="G43" s="143" t="s">
        <v>362</v>
      </c>
      <c r="H43" s="143">
        <v>0.67</v>
      </c>
      <c r="I43" s="143">
        <v>0.72</v>
      </c>
      <c r="J43" s="143" t="s">
        <v>366</v>
      </c>
      <c r="K43" s="143">
        <v>3.5339900295999998E-4</v>
      </c>
      <c r="L43" s="143">
        <v>3375.6775903396801</v>
      </c>
      <c r="M43" s="143">
        <v>7.2426919714173303</v>
      </c>
      <c r="N43" s="143">
        <v>0.96761054306200001</v>
      </c>
      <c r="O43" s="143">
        <v>2.5595601214799999E-3</v>
      </c>
      <c r="P43" s="143">
        <v>3.4195260116999998E-4</v>
      </c>
      <c r="Q43" s="143">
        <v>1.1929610947607101</v>
      </c>
      <c r="R43" s="143">
        <v>8140</v>
      </c>
      <c r="S43" s="143" t="s">
        <v>369</v>
      </c>
      <c r="T43" s="143">
        <v>8140</v>
      </c>
      <c r="U43" s="143" t="s">
        <v>365</v>
      </c>
      <c r="V43" s="143" t="s">
        <v>366</v>
      </c>
      <c r="Z43" s="143">
        <v>0</v>
      </c>
      <c r="AA43" s="143">
        <v>1</v>
      </c>
      <c r="AB43" s="143">
        <v>2.5595601214799999E-3</v>
      </c>
      <c r="AC43" s="143">
        <v>3.4195260116999998E-4</v>
      </c>
      <c r="AD43" s="143">
        <v>1.19296107070171</v>
      </c>
      <c r="AF43" s="143">
        <v>-1</v>
      </c>
      <c r="AG43" s="143">
        <v>-1</v>
      </c>
      <c r="AH43" s="143">
        <v>-1</v>
      </c>
      <c r="AI43" s="143">
        <v>-1</v>
      </c>
      <c r="AJ43" s="143">
        <v>0</v>
      </c>
      <c r="AM43" s="143" t="s">
        <v>367</v>
      </c>
      <c r="AN43" s="143">
        <v>-1</v>
      </c>
      <c r="AQ43" s="143">
        <v>333</v>
      </c>
      <c r="AR43" s="143" t="s">
        <v>257</v>
      </c>
      <c r="AT43" s="143" t="s">
        <v>366</v>
      </c>
      <c r="AV43" s="143">
        <v>56.418015720770299</v>
      </c>
      <c r="AW43" s="143">
        <v>9.675272E-4</v>
      </c>
    </row>
    <row r="44" spans="1:49" x14ac:dyDescent="0.25">
      <c r="A44" s="153">
        <v>820000</v>
      </c>
      <c r="B44" s="153">
        <v>1400000</v>
      </c>
      <c r="C44" s="153">
        <v>1400000</v>
      </c>
      <c r="D44" s="143" t="s">
        <v>360</v>
      </c>
      <c r="E44" s="143" t="s">
        <v>13</v>
      </c>
      <c r="F44" s="143" t="s">
        <v>361</v>
      </c>
      <c r="G44" s="143" t="s">
        <v>362</v>
      </c>
      <c r="H44" s="143">
        <v>0.67</v>
      </c>
      <c r="I44" s="143">
        <v>0.72</v>
      </c>
      <c r="J44" s="143" t="s">
        <v>363</v>
      </c>
      <c r="K44" s="143">
        <v>0.41682717136512998</v>
      </c>
      <c r="L44" s="143">
        <v>2527.8892941335698</v>
      </c>
      <c r="M44" s="143">
        <v>5.2595527700639</v>
      </c>
      <c r="N44" s="143">
        <v>0.70721387900895005</v>
      </c>
      <c r="O44" s="143">
        <v>2.1923245037913901</v>
      </c>
      <c r="P44" s="143">
        <v>0.29478596073746</v>
      </c>
      <c r="Q44" s="143">
        <v>1053.6929439979001</v>
      </c>
      <c r="R44" s="143">
        <v>3200</v>
      </c>
      <c r="S44" s="143" t="s">
        <v>370</v>
      </c>
      <c r="T44" s="143">
        <v>3200</v>
      </c>
      <c r="U44" s="143" t="s">
        <v>365</v>
      </c>
      <c r="V44" s="143" t="s">
        <v>366</v>
      </c>
      <c r="Y44" s="143" t="s">
        <v>363</v>
      </c>
      <c r="Z44" s="143">
        <v>0</v>
      </c>
      <c r="AA44" s="143">
        <v>1</v>
      </c>
      <c r="AB44" s="143">
        <v>2.1923245037913901</v>
      </c>
      <c r="AC44" s="143">
        <v>0.29478596073746</v>
      </c>
      <c r="AD44" s="143">
        <v>1053.6929439979001</v>
      </c>
      <c r="AF44" s="143">
        <v>-1</v>
      </c>
      <c r="AG44" s="143">
        <v>-1</v>
      </c>
      <c r="AH44" s="143">
        <v>-1</v>
      </c>
      <c r="AI44" s="143">
        <v>-1</v>
      </c>
      <c r="AJ44" s="143">
        <v>0</v>
      </c>
      <c r="AM44" s="143" t="s">
        <v>367</v>
      </c>
      <c r="AN44" s="143">
        <v>-1</v>
      </c>
      <c r="AQ44" s="143">
        <v>333</v>
      </c>
      <c r="AR44" s="143" t="s">
        <v>257</v>
      </c>
      <c r="AT44" s="143" t="s">
        <v>366</v>
      </c>
      <c r="AV44" s="143">
        <v>177.00327690642601</v>
      </c>
      <c r="AW44" s="143">
        <v>0.85457659689999999</v>
      </c>
    </row>
    <row r="45" spans="1:49" x14ac:dyDescent="0.25">
      <c r="A45" s="153">
        <v>820000</v>
      </c>
      <c r="B45" s="153">
        <v>1400000</v>
      </c>
      <c r="C45" s="153">
        <v>1400000</v>
      </c>
      <c r="D45" s="143" t="s">
        <v>360</v>
      </c>
      <c r="E45" s="143" t="s">
        <v>13</v>
      </c>
      <c r="F45" s="143" t="s">
        <v>361</v>
      </c>
      <c r="G45" s="143" t="s">
        <v>362</v>
      </c>
      <c r="H45" s="143">
        <v>0.67</v>
      </c>
      <c r="I45" s="143">
        <v>0.72</v>
      </c>
      <c r="J45" s="143" t="s">
        <v>363</v>
      </c>
      <c r="K45" s="143">
        <v>5.2480078439309998E-2</v>
      </c>
      <c r="L45" s="143">
        <v>2527.8892941335698</v>
      </c>
      <c r="M45" s="143">
        <v>5.2595527700639</v>
      </c>
      <c r="N45" s="143">
        <v>0.70721387900895005</v>
      </c>
      <c r="O45" s="143">
        <v>0.27602174192868001</v>
      </c>
      <c r="P45" s="143">
        <v>3.7114639843759997E-2</v>
      </c>
      <c r="Q45" s="143">
        <v>132.66382844204199</v>
      </c>
      <c r="R45" s="143">
        <v>3200</v>
      </c>
      <c r="S45" s="143" t="s">
        <v>370</v>
      </c>
      <c r="T45" s="143">
        <v>3200</v>
      </c>
      <c r="U45" s="143" t="s">
        <v>365</v>
      </c>
      <c r="V45" s="143" t="s">
        <v>366</v>
      </c>
      <c r="Y45" s="143" t="s">
        <v>363</v>
      </c>
      <c r="Z45" s="143">
        <v>0</v>
      </c>
      <c r="AA45" s="143">
        <v>1</v>
      </c>
      <c r="AB45" s="143">
        <v>0.27602174192868001</v>
      </c>
      <c r="AC45" s="143">
        <v>3.7114639843759997E-2</v>
      </c>
      <c r="AD45" s="143">
        <v>132.66382844204199</v>
      </c>
      <c r="AF45" s="143">
        <v>-1</v>
      </c>
      <c r="AG45" s="143">
        <v>-1</v>
      </c>
      <c r="AH45" s="143">
        <v>-1</v>
      </c>
      <c r="AI45" s="143">
        <v>-1</v>
      </c>
      <c r="AJ45" s="143">
        <v>0</v>
      </c>
      <c r="AM45" s="143" t="s">
        <v>367</v>
      </c>
      <c r="AN45" s="143">
        <v>-1</v>
      </c>
      <c r="AQ45" s="143">
        <v>333</v>
      </c>
      <c r="AR45" s="143" t="s">
        <v>257</v>
      </c>
      <c r="AT45" s="143" t="s">
        <v>366</v>
      </c>
      <c r="AV45" s="143">
        <v>72.374870792875996</v>
      </c>
      <c r="AW45" s="143">
        <v>0.1075943459</v>
      </c>
    </row>
    <row r="46" spans="1:49" x14ac:dyDescent="0.25">
      <c r="A46" s="153">
        <v>820000</v>
      </c>
      <c r="B46" s="153">
        <v>1400000</v>
      </c>
      <c r="C46" s="153">
        <v>1400000</v>
      </c>
      <c r="D46" s="143" t="s">
        <v>360</v>
      </c>
      <c r="E46" s="143" t="s">
        <v>13</v>
      </c>
      <c r="F46" s="143" t="s">
        <v>361</v>
      </c>
      <c r="G46" s="143" t="s">
        <v>362</v>
      </c>
      <c r="H46" s="143">
        <v>0.67</v>
      </c>
      <c r="I46" s="143">
        <v>0.72</v>
      </c>
      <c r="J46" s="143" t="s">
        <v>366</v>
      </c>
      <c r="K46" s="143">
        <v>0.14845620390948</v>
      </c>
      <c r="L46" s="143">
        <v>2527.8892941335698</v>
      </c>
      <c r="M46" s="143">
        <v>5.2595527700639</v>
      </c>
      <c r="N46" s="143">
        <v>0.70721387900895005</v>
      </c>
      <c r="O46" s="143">
        <v>0.78081323850531004</v>
      </c>
      <c r="P46" s="143">
        <v>0.10499028782977</v>
      </c>
      <c r="Q46" s="143">
        <v>375.28084851050301</v>
      </c>
      <c r="R46" s="143">
        <v>8140</v>
      </c>
      <c r="S46" s="143" t="s">
        <v>369</v>
      </c>
      <c r="T46" s="143">
        <v>8140</v>
      </c>
      <c r="U46" s="143" t="s">
        <v>365</v>
      </c>
      <c r="V46" s="143" t="s">
        <v>366</v>
      </c>
      <c r="Z46" s="143">
        <v>0</v>
      </c>
      <c r="AA46" s="143">
        <v>1</v>
      </c>
      <c r="AB46" s="143">
        <v>0.78081323850531004</v>
      </c>
      <c r="AC46" s="143">
        <v>0.10499028782977</v>
      </c>
      <c r="AD46" s="143">
        <v>375.28084851050301</v>
      </c>
      <c r="AF46" s="143">
        <v>-1</v>
      </c>
      <c r="AG46" s="143">
        <v>-1</v>
      </c>
      <c r="AH46" s="143">
        <v>-1</v>
      </c>
      <c r="AI46" s="143">
        <v>-1</v>
      </c>
      <c r="AJ46" s="143">
        <v>0</v>
      </c>
      <c r="AM46" s="143" t="s">
        <v>367</v>
      </c>
      <c r="AN46" s="143">
        <v>-1</v>
      </c>
      <c r="AQ46" s="143">
        <v>333</v>
      </c>
      <c r="AR46" s="143" t="s">
        <v>257</v>
      </c>
      <c r="AT46" s="143" t="s">
        <v>366</v>
      </c>
      <c r="AV46" s="143">
        <v>129.701433342314</v>
      </c>
      <c r="AW46" s="143">
        <v>0.30436402959999997</v>
      </c>
    </row>
    <row r="47" spans="1:49" x14ac:dyDescent="0.25">
      <c r="A47" s="153">
        <v>820000</v>
      </c>
      <c r="B47" s="153">
        <v>1400000</v>
      </c>
      <c r="C47" s="153">
        <v>1400000</v>
      </c>
      <c r="D47" s="143" t="s">
        <v>360</v>
      </c>
      <c r="E47" s="143" t="s">
        <v>13</v>
      </c>
      <c r="F47" s="143" t="s">
        <v>361</v>
      </c>
      <c r="G47" s="143" t="s">
        <v>362</v>
      </c>
      <c r="H47" s="143">
        <v>0.67</v>
      </c>
      <c r="I47" s="143">
        <v>0.72</v>
      </c>
      <c r="J47" s="143" t="s">
        <v>363</v>
      </c>
      <c r="K47" s="143">
        <v>3.9850185101709998E-2</v>
      </c>
      <c r="L47" s="143">
        <v>2229.0386235686201</v>
      </c>
      <c r="M47" s="143">
        <v>4.3727915284826802</v>
      </c>
      <c r="N47" s="143">
        <v>0.59788742894024005</v>
      </c>
      <c r="O47" s="143">
        <v>0.17425655182124999</v>
      </c>
      <c r="P47" s="143">
        <v>2.3825924713249999E-2</v>
      </c>
      <c r="Q47" s="143">
        <v>88.827601748086295</v>
      </c>
      <c r="R47" s="143">
        <v>3200</v>
      </c>
      <c r="S47" s="143" t="s">
        <v>370</v>
      </c>
      <c r="T47" s="143">
        <v>3200</v>
      </c>
      <c r="U47" s="143" t="s">
        <v>365</v>
      </c>
      <c r="V47" s="143" t="s">
        <v>366</v>
      </c>
      <c r="Y47" s="143" t="s">
        <v>363</v>
      </c>
      <c r="Z47" s="143">
        <v>0</v>
      </c>
      <c r="AA47" s="143">
        <v>1</v>
      </c>
      <c r="AB47" s="143">
        <v>0.17425655182124999</v>
      </c>
      <c r="AC47" s="143">
        <v>2.3825924713249999E-2</v>
      </c>
      <c r="AD47" s="143">
        <v>1377.01859845492</v>
      </c>
      <c r="AF47" s="143">
        <v>-1</v>
      </c>
      <c r="AG47" s="143">
        <v>-1</v>
      </c>
      <c r="AH47" s="143">
        <v>-1</v>
      </c>
      <c r="AI47" s="143">
        <v>-1</v>
      </c>
      <c r="AJ47" s="143">
        <v>0</v>
      </c>
      <c r="AM47" s="143" t="s">
        <v>367</v>
      </c>
      <c r="AN47" s="143">
        <v>-1</v>
      </c>
      <c r="AQ47" s="143">
        <v>333</v>
      </c>
      <c r="AR47" s="143" t="s">
        <v>257</v>
      </c>
      <c r="AT47" s="143" t="s">
        <v>366</v>
      </c>
      <c r="AV47" s="143">
        <v>62.280941719187901</v>
      </c>
      <c r="AW47" s="143">
        <v>1.1168034051</v>
      </c>
    </row>
    <row r="48" spans="1:49" x14ac:dyDescent="0.25">
      <c r="A48" s="153">
        <v>820000</v>
      </c>
      <c r="B48" s="153">
        <v>1400000</v>
      </c>
      <c r="C48" s="153">
        <v>1400000</v>
      </c>
      <c r="D48" s="143" t="s">
        <v>360</v>
      </c>
      <c r="E48" s="143" t="s">
        <v>13</v>
      </c>
      <c r="F48" s="143" t="s">
        <v>361</v>
      </c>
      <c r="G48" s="143" t="s">
        <v>362</v>
      </c>
      <c r="H48" s="143">
        <v>0.67</v>
      </c>
      <c r="I48" s="143">
        <v>0.72</v>
      </c>
      <c r="J48" s="143" t="s">
        <v>366</v>
      </c>
      <c r="K48" s="143">
        <v>0.61776345348380002</v>
      </c>
      <c r="L48" s="143">
        <v>3329.4311930212202</v>
      </c>
      <c r="M48" s="143">
        <v>6.2080611773480596</v>
      </c>
      <c r="N48" s="143">
        <v>0.83016240939684005</v>
      </c>
      <c r="O48" s="143">
        <v>3.83511331235727</v>
      </c>
      <c r="P48" s="143">
        <v>0.51284399698143002</v>
      </c>
      <c r="Q48" s="143">
        <v>2056.8009119374901</v>
      </c>
      <c r="R48" s="143">
        <v>1730</v>
      </c>
      <c r="S48" s="143" t="s">
        <v>368</v>
      </c>
      <c r="T48" s="143">
        <v>1730</v>
      </c>
      <c r="U48" s="143" t="s">
        <v>365</v>
      </c>
      <c r="V48" s="143" t="s">
        <v>366</v>
      </c>
      <c r="Z48" s="143">
        <v>0</v>
      </c>
      <c r="AA48" s="143">
        <v>1</v>
      </c>
      <c r="AB48" s="143">
        <v>3.83511331235727</v>
      </c>
      <c r="AC48" s="143">
        <v>0.51284399698143002</v>
      </c>
      <c r="AD48" s="143">
        <v>2056.8009119374901</v>
      </c>
      <c r="AF48" s="143">
        <v>-1</v>
      </c>
      <c r="AG48" s="143">
        <v>-1</v>
      </c>
      <c r="AH48" s="143">
        <v>-1</v>
      </c>
      <c r="AI48" s="143">
        <v>-1</v>
      </c>
      <c r="AJ48" s="143">
        <v>0</v>
      </c>
      <c r="AM48" s="143" t="s">
        <v>367</v>
      </c>
      <c r="AN48" s="143">
        <v>-1</v>
      </c>
      <c r="AQ48" s="143">
        <v>333</v>
      </c>
      <c r="AR48" s="143" t="s">
        <v>257</v>
      </c>
      <c r="AT48" s="143" t="s">
        <v>366</v>
      </c>
      <c r="AV48" s="143">
        <v>199.999999970197</v>
      </c>
      <c r="AW48" s="143">
        <v>1.6681272602999999</v>
      </c>
    </row>
    <row r="49" spans="1:49" x14ac:dyDescent="0.25">
      <c r="A49" s="153">
        <v>820000</v>
      </c>
      <c r="B49" s="153">
        <v>1400000</v>
      </c>
      <c r="C49" s="153">
        <v>1400000</v>
      </c>
      <c r="D49" s="143" t="s">
        <v>360</v>
      </c>
      <c r="E49" s="143" t="s">
        <v>13</v>
      </c>
      <c r="F49" s="143" t="s">
        <v>361</v>
      </c>
      <c r="G49" s="143" t="s">
        <v>362</v>
      </c>
      <c r="H49" s="143">
        <v>0.67</v>
      </c>
      <c r="I49" s="143">
        <v>0.72</v>
      </c>
      <c r="J49" s="143" t="s">
        <v>363</v>
      </c>
      <c r="K49" s="143">
        <v>0.61769066050426003</v>
      </c>
      <c r="L49" s="143">
        <v>2573.6046664333899</v>
      </c>
      <c r="M49" s="143">
        <v>5.0460948299466004</v>
      </c>
      <c r="N49" s="143">
        <v>0.69059334526255001</v>
      </c>
      <c r="O49" s="143">
        <v>3.1169256484768599</v>
      </c>
      <c r="P49" s="143">
        <v>0.42657305957507002</v>
      </c>
      <c r="Q49" s="143">
        <v>1589.6915662860899</v>
      </c>
      <c r="R49" s="143">
        <v>3200</v>
      </c>
      <c r="S49" s="143" t="s">
        <v>370</v>
      </c>
      <c r="T49" s="143">
        <v>3200</v>
      </c>
      <c r="U49" s="143" t="s">
        <v>365</v>
      </c>
      <c r="V49" s="143" t="s">
        <v>366</v>
      </c>
      <c r="Y49" s="143" t="s">
        <v>363</v>
      </c>
      <c r="Z49" s="143">
        <v>0</v>
      </c>
      <c r="AA49" s="143">
        <v>1</v>
      </c>
      <c r="AB49" s="143">
        <v>3.1169256484768599</v>
      </c>
      <c r="AC49" s="143">
        <v>0.42657305957507002</v>
      </c>
      <c r="AD49" s="143">
        <v>1589.6915662860899</v>
      </c>
      <c r="AF49" s="143">
        <v>-1</v>
      </c>
      <c r="AG49" s="143">
        <v>-1</v>
      </c>
      <c r="AH49" s="143">
        <v>-1</v>
      </c>
      <c r="AI49" s="143">
        <v>-1</v>
      </c>
      <c r="AJ49" s="143">
        <v>0</v>
      </c>
      <c r="AM49" s="143" t="s">
        <v>367</v>
      </c>
      <c r="AN49" s="143">
        <v>-1</v>
      </c>
      <c r="AQ49" s="143">
        <v>333</v>
      </c>
      <c r="AR49" s="143" t="s">
        <v>257</v>
      </c>
      <c r="AT49" s="143" t="s">
        <v>366</v>
      </c>
      <c r="AV49" s="143">
        <v>199.56229414507999</v>
      </c>
      <c r="AW49" s="143">
        <v>1.2892875639000001</v>
      </c>
    </row>
    <row r="50" spans="1:49" x14ac:dyDescent="0.25">
      <c r="A50" s="153">
        <v>820000</v>
      </c>
      <c r="B50" s="153">
        <v>1400000</v>
      </c>
      <c r="C50" s="153">
        <v>1400000</v>
      </c>
      <c r="D50" s="143" t="s">
        <v>360</v>
      </c>
      <c r="E50" s="143" t="s">
        <v>13</v>
      </c>
      <c r="F50" s="143" t="s">
        <v>361</v>
      </c>
      <c r="G50" s="143" t="s">
        <v>362</v>
      </c>
      <c r="H50" s="143">
        <v>0.67</v>
      </c>
      <c r="I50" s="143">
        <v>0.72</v>
      </c>
      <c r="J50" s="143" t="s">
        <v>366</v>
      </c>
      <c r="K50" s="143">
        <v>7.2793232690000005E-5</v>
      </c>
      <c r="L50" s="143">
        <v>2573.6046664333899</v>
      </c>
      <c r="M50" s="143">
        <v>5.0460948299466004</v>
      </c>
      <c r="N50" s="143">
        <v>0.69059334526255001</v>
      </c>
      <c r="O50" s="143">
        <v>3.6732155513000001E-4</v>
      </c>
      <c r="P50" s="143">
        <v>5.0270522070000002E-5</v>
      </c>
      <c r="Q50" s="143">
        <v>0.18734100333831999</v>
      </c>
      <c r="R50" s="143">
        <v>8140</v>
      </c>
      <c r="S50" s="143" t="s">
        <v>369</v>
      </c>
      <c r="T50" s="143">
        <v>8140</v>
      </c>
      <c r="U50" s="143" t="s">
        <v>365</v>
      </c>
      <c r="V50" s="143" t="s">
        <v>366</v>
      </c>
      <c r="Z50" s="143">
        <v>0</v>
      </c>
      <c r="AA50" s="143">
        <v>1</v>
      </c>
      <c r="AB50" s="143">
        <v>3.6732155513000001E-4</v>
      </c>
      <c r="AC50" s="143">
        <v>5.0270522070000002E-5</v>
      </c>
      <c r="AD50" s="143">
        <v>0.18734100333709</v>
      </c>
      <c r="AF50" s="143">
        <v>-1</v>
      </c>
      <c r="AG50" s="143">
        <v>-1</v>
      </c>
      <c r="AH50" s="143">
        <v>-1</v>
      </c>
      <c r="AI50" s="143">
        <v>-1</v>
      </c>
      <c r="AJ50" s="143">
        <v>0</v>
      </c>
      <c r="AM50" s="143" t="s">
        <v>367</v>
      </c>
      <c r="AN50" s="143">
        <v>-1</v>
      </c>
      <c r="AQ50" s="143">
        <v>333</v>
      </c>
      <c r="AR50" s="143" t="s">
        <v>257</v>
      </c>
      <c r="AT50" s="143" t="s">
        <v>366</v>
      </c>
      <c r="AV50" s="143">
        <v>2.6920704887834699</v>
      </c>
      <c r="AW50" s="143">
        <v>1.5193920000000001E-4</v>
      </c>
    </row>
    <row r="51" spans="1:49" x14ac:dyDescent="0.25">
      <c r="A51" s="153">
        <v>820000</v>
      </c>
      <c r="B51" s="153">
        <v>1400000</v>
      </c>
      <c r="C51" s="153">
        <v>1400000</v>
      </c>
      <c r="D51" s="143" t="s">
        <v>360</v>
      </c>
      <c r="E51" s="143" t="s">
        <v>13</v>
      </c>
      <c r="F51" s="143" t="s">
        <v>361</v>
      </c>
      <c r="G51" s="143" t="s">
        <v>362</v>
      </c>
      <c r="H51" s="143">
        <v>0.67</v>
      </c>
      <c r="I51" s="143">
        <v>0.72</v>
      </c>
      <c r="J51" s="143" t="s">
        <v>363</v>
      </c>
      <c r="K51" s="143">
        <v>1.2037477510499999E-2</v>
      </c>
      <c r="L51" s="143">
        <v>2303.8523483775698</v>
      </c>
      <c r="M51" s="143">
        <v>4.5332376202177302</v>
      </c>
      <c r="N51" s="143">
        <v>0.81978154853944996</v>
      </c>
      <c r="O51" s="143">
        <v>5.4568745903130003E-2</v>
      </c>
      <c r="P51" s="143">
        <v>9.8681019540600001E-3</v>
      </c>
      <c r="Q51" s="143">
        <v>27.7325708311146</v>
      </c>
      <c r="R51" s="143">
        <v>4210</v>
      </c>
      <c r="S51" s="143" t="s">
        <v>374</v>
      </c>
      <c r="T51" s="143">
        <v>4210</v>
      </c>
      <c r="U51" s="143" t="s">
        <v>365</v>
      </c>
      <c r="V51" s="143" t="s">
        <v>366</v>
      </c>
      <c r="Y51" s="143" t="s">
        <v>363</v>
      </c>
      <c r="Z51" s="143">
        <v>0</v>
      </c>
      <c r="AA51" s="143">
        <v>1</v>
      </c>
      <c r="AB51" s="143">
        <v>5.4568745903130003E-2</v>
      </c>
      <c r="AC51" s="143">
        <v>9.8681019540600001E-3</v>
      </c>
      <c r="AD51" s="143">
        <v>1422.5008048902</v>
      </c>
      <c r="AF51" s="143">
        <v>-1</v>
      </c>
      <c r="AG51" s="143">
        <v>-1</v>
      </c>
      <c r="AH51" s="143">
        <v>-1</v>
      </c>
      <c r="AI51" s="143">
        <v>-1</v>
      </c>
      <c r="AJ51" s="143">
        <v>0</v>
      </c>
      <c r="AM51" s="143" t="s">
        <v>367</v>
      </c>
      <c r="AN51" s="143">
        <v>-1</v>
      </c>
      <c r="AQ51" s="143">
        <v>333</v>
      </c>
      <c r="AR51" s="143" t="s">
        <v>257</v>
      </c>
      <c r="AT51" s="143" t="s">
        <v>366</v>
      </c>
      <c r="AV51" s="143">
        <v>34.972156926428497</v>
      </c>
      <c r="AW51" s="143">
        <v>1.1536908393</v>
      </c>
    </row>
    <row r="52" spans="1:49" x14ac:dyDescent="0.25">
      <c r="A52" s="153">
        <v>820000</v>
      </c>
      <c r="B52" s="153">
        <v>1400000</v>
      </c>
      <c r="C52" s="153">
        <v>1400000</v>
      </c>
      <c r="D52" s="143" t="s">
        <v>360</v>
      </c>
      <c r="E52" s="143" t="s">
        <v>13</v>
      </c>
      <c r="F52" s="143" t="s">
        <v>361</v>
      </c>
      <c r="G52" s="143" t="s">
        <v>362</v>
      </c>
      <c r="H52" s="143">
        <v>0.67</v>
      </c>
      <c r="I52" s="143">
        <v>0.72</v>
      </c>
      <c r="J52" s="143" t="s">
        <v>363</v>
      </c>
      <c r="K52" s="143">
        <v>0.61776345373694996</v>
      </c>
      <c r="L52" s="143">
        <v>2713.0582459020802</v>
      </c>
      <c r="M52" s="143">
        <v>5.3183679090630704</v>
      </c>
      <c r="N52" s="143">
        <v>0.72809537102703004</v>
      </c>
      <c r="O52" s="143">
        <v>3.2854933277465799</v>
      </c>
      <c r="P52" s="143">
        <v>0.44979071105554003</v>
      </c>
      <c r="Q52" s="143">
        <v>1676.02823217799</v>
      </c>
      <c r="R52" s="143">
        <v>3200</v>
      </c>
      <c r="S52" s="143" t="s">
        <v>370</v>
      </c>
      <c r="T52" s="143">
        <v>3200</v>
      </c>
      <c r="U52" s="143" t="s">
        <v>365</v>
      </c>
      <c r="V52" s="143" t="s">
        <v>366</v>
      </c>
      <c r="Y52" s="143" t="s">
        <v>363</v>
      </c>
      <c r="Z52" s="143">
        <v>0</v>
      </c>
      <c r="AA52" s="143">
        <v>1</v>
      </c>
      <c r="AB52" s="143">
        <v>3.2854933277465799</v>
      </c>
      <c r="AC52" s="143">
        <v>0.44979071105554003</v>
      </c>
      <c r="AD52" s="143">
        <v>1676.02823217799</v>
      </c>
      <c r="AF52" s="143">
        <v>-1</v>
      </c>
      <c r="AG52" s="143">
        <v>-1</v>
      </c>
      <c r="AH52" s="143">
        <v>-1</v>
      </c>
      <c r="AI52" s="143">
        <v>-1</v>
      </c>
      <c r="AJ52" s="143">
        <v>0</v>
      </c>
      <c r="AM52" s="143" t="s">
        <v>367</v>
      </c>
      <c r="AN52" s="143">
        <v>-1</v>
      </c>
      <c r="AQ52" s="143">
        <v>333</v>
      </c>
      <c r="AR52" s="143" t="s">
        <v>257</v>
      </c>
      <c r="AT52" s="143" t="s">
        <v>366</v>
      </c>
      <c r="AV52" s="143">
        <v>200.00000001117499</v>
      </c>
      <c r="AW52" s="143">
        <v>1.3593091906999999</v>
      </c>
    </row>
    <row r="53" spans="1:49" x14ac:dyDescent="0.25">
      <c r="A53" s="153">
        <v>820000</v>
      </c>
      <c r="B53" s="153">
        <v>1400000</v>
      </c>
      <c r="C53" s="153">
        <v>1400000</v>
      </c>
      <c r="D53" s="143" t="s">
        <v>360</v>
      </c>
      <c r="E53" s="143" t="s">
        <v>13</v>
      </c>
      <c r="F53" s="143" t="s">
        <v>361</v>
      </c>
      <c r="G53" s="143" t="s">
        <v>362</v>
      </c>
      <c r="H53" s="143">
        <v>0.67</v>
      </c>
      <c r="I53" s="143">
        <v>0.72</v>
      </c>
      <c r="J53" s="143" t="s">
        <v>366</v>
      </c>
      <c r="K53" s="143">
        <v>0.617763453829</v>
      </c>
      <c r="L53" s="143">
        <v>3328.0799407376098</v>
      </c>
      <c r="M53" s="143">
        <v>6.6641786583617799</v>
      </c>
      <c r="N53" s="143">
        <v>0.90983072152985001</v>
      </c>
      <c r="O53" s="143">
        <v>4.11688602492314</v>
      </c>
      <c r="P53" s="143">
        <v>0.56206016893202004</v>
      </c>
      <c r="Q53" s="143">
        <v>2055.9661588091099</v>
      </c>
      <c r="R53" s="143">
        <v>1730</v>
      </c>
      <c r="S53" s="143" t="s">
        <v>368</v>
      </c>
      <c r="T53" s="143">
        <v>1730</v>
      </c>
      <c r="U53" s="143" t="s">
        <v>365</v>
      </c>
      <c r="V53" s="143" t="s">
        <v>366</v>
      </c>
      <c r="Z53" s="143">
        <v>0</v>
      </c>
      <c r="AA53" s="143">
        <v>1</v>
      </c>
      <c r="AB53" s="143">
        <v>4.11688602492314</v>
      </c>
      <c r="AC53" s="143">
        <v>0.56206016893202004</v>
      </c>
      <c r="AD53" s="143">
        <v>2055.9661588091099</v>
      </c>
      <c r="AF53" s="143">
        <v>-1</v>
      </c>
      <c r="AG53" s="143">
        <v>-1</v>
      </c>
      <c r="AH53" s="143">
        <v>-1</v>
      </c>
      <c r="AI53" s="143">
        <v>-1</v>
      </c>
      <c r="AJ53" s="143">
        <v>0</v>
      </c>
      <c r="AM53" s="143" t="s">
        <v>367</v>
      </c>
      <c r="AN53" s="143">
        <v>-1</v>
      </c>
      <c r="AQ53" s="143">
        <v>333</v>
      </c>
      <c r="AR53" s="143" t="s">
        <v>257</v>
      </c>
      <c r="AT53" s="143" t="s">
        <v>366</v>
      </c>
      <c r="AV53" s="143">
        <v>200.000000026077</v>
      </c>
      <c r="AW53" s="143">
        <v>1.6674502505</v>
      </c>
    </row>
    <row r="54" spans="1:49" x14ac:dyDescent="0.25">
      <c r="A54" s="153">
        <v>820000</v>
      </c>
      <c r="B54" s="153">
        <v>1400000</v>
      </c>
      <c r="C54" s="153">
        <v>1400000</v>
      </c>
      <c r="D54" s="143" t="s">
        <v>360</v>
      </c>
      <c r="E54" s="143" t="s">
        <v>13</v>
      </c>
      <c r="F54" s="143" t="s">
        <v>361</v>
      </c>
      <c r="G54" s="143" t="s">
        <v>362</v>
      </c>
      <c r="H54" s="143">
        <v>0.67</v>
      </c>
      <c r="I54" s="143">
        <v>0.72</v>
      </c>
      <c r="J54" s="143" t="s">
        <v>363</v>
      </c>
      <c r="K54" s="143">
        <v>0.20077163274605</v>
      </c>
      <c r="L54" s="143">
        <v>2686.9505672662999</v>
      </c>
      <c r="M54" s="143">
        <v>5.6899094223646998</v>
      </c>
      <c r="N54" s="143">
        <v>0.76142214281737997</v>
      </c>
      <c r="O54" s="143">
        <v>1.1423724049053401</v>
      </c>
      <c r="P54" s="143">
        <v>0.15287196682244</v>
      </c>
      <c r="Q54" s="143">
        <v>539.46345249800197</v>
      </c>
      <c r="R54" s="143">
        <v>3200</v>
      </c>
      <c r="S54" s="143" t="s">
        <v>370</v>
      </c>
      <c r="T54" s="143">
        <v>3200</v>
      </c>
      <c r="U54" s="143" t="s">
        <v>365</v>
      </c>
      <c r="V54" s="143" t="s">
        <v>366</v>
      </c>
      <c r="Y54" s="143" t="s">
        <v>363</v>
      </c>
      <c r="Z54" s="143">
        <v>0</v>
      </c>
      <c r="AA54" s="143">
        <v>1</v>
      </c>
      <c r="AB54" s="143">
        <v>1.1423724049053401</v>
      </c>
      <c r="AC54" s="143">
        <v>0.15287196682244</v>
      </c>
      <c r="AD54" s="143">
        <v>539.46345249799901</v>
      </c>
      <c r="AF54" s="143">
        <v>-1</v>
      </c>
      <c r="AG54" s="143">
        <v>-1</v>
      </c>
      <c r="AH54" s="143">
        <v>-1</v>
      </c>
      <c r="AI54" s="143">
        <v>-1</v>
      </c>
      <c r="AJ54" s="143">
        <v>0</v>
      </c>
      <c r="AM54" s="143" t="s">
        <v>367</v>
      </c>
      <c r="AN54" s="143">
        <v>-1</v>
      </c>
      <c r="AQ54" s="143">
        <v>333</v>
      </c>
      <c r="AR54" s="143" t="s">
        <v>257</v>
      </c>
      <c r="AT54" s="143" t="s">
        <v>366</v>
      </c>
      <c r="AV54" s="143">
        <v>141.38134182696999</v>
      </c>
      <c r="AW54" s="143">
        <v>0.43752104829999999</v>
      </c>
    </row>
    <row r="55" spans="1:49" x14ac:dyDescent="0.25">
      <c r="A55" s="153">
        <v>820000</v>
      </c>
      <c r="B55" s="153">
        <v>1400000</v>
      </c>
      <c r="C55" s="153">
        <v>1400000</v>
      </c>
      <c r="D55" s="143" t="s">
        <v>360</v>
      </c>
      <c r="E55" s="143" t="s">
        <v>13</v>
      </c>
      <c r="F55" s="143" t="s">
        <v>361</v>
      </c>
      <c r="G55" s="143" t="s">
        <v>362</v>
      </c>
      <c r="H55" s="143">
        <v>0.67</v>
      </c>
      <c r="I55" s="143">
        <v>0.72</v>
      </c>
      <c r="J55" s="143" t="s">
        <v>363</v>
      </c>
      <c r="K55" s="143">
        <v>0.21015617067334</v>
      </c>
      <c r="L55" s="143">
        <v>2686.9505672662999</v>
      </c>
      <c r="M55" s="143">
        <v>5.6899094223646998</v>
      </c>
      <c r="N55" s="143">
        <v>0.76142214281737997</v>
      </c>
      <c r="O55" s="143">
        <v>1.1957695756823301</v>
      </c>
      <c r="P55" s="143">
        <v>0.16001756180039001</v>
      </c>
      <c r="Q55" s="143">
        <v>564.67924200525295</v>
      </c>
      <c r="R55" s="143">
        <v>3200</v>
      </c>
      <c r="S55" s="143" t="s">
        <v>370</v>
      </c>
      <c r="T55" s="143">
        <v>3200</v>
      </c>
      <c r="U55" s="143" t="s">
        <v>365</v>
      </c>
      <c r="V55" s="143" t="s">
        <v>366</v>
      </c>
      <c r="Y55" s="143" t="s">
        <v>363</v>
      </c>
      <c r="Z55" s="143">
        <v>0</v>
      </c>
      <c r="AA55" s="143">
        <v>1</v>
      </c>
      <c r="AB55" s="143">
        <v>1.1957695756823301</v>
      </c>
      <c r="AC55" s="143">
        <v>0.16001756180039001</v>
      </c>
      <c r="AD55" s="143">
        <v>564.67924200525295</v>
      </c>
      <c r="AF55" s="143">
        <v>-1</v>
      </c>
      <c r="AG55" s="143">
        <v>-1</v>
      </c>
      <c r="AH55" s="143">
        <v>-1</v>
      </c>
      <c r="AI55" s="143">
        <v>-1</v>
      </c>
      <c r="AJ55" s="143">
        <v>0</v>
      </c>
      <c r="AM55" s="143" t="s">
        <v>367</v>
      </c>
      <c r="AN55" s="143">
        <v>-1</v>
      </c>
      <c r="AQ55" s="143">
        <v>333</v>
      </c>
      <c r="AR55" s="143" t="s">
        <v>257</v>
      </c>
      <c r="AT55" s="143" t="s">
        <v>366</v>
      </c>
      <c r="AV55" s="143">
        <v>144.168980466232</v>
      </c>
      <c r="AW55" s="143">
        <v>0.4579718102</v>
      </c>
    </row>
    <row r="56" spans="1:49" x14ac:dyDescent="0.25">
      <c r="A56" s="153">
        <v>820000</v>
      </c>
      <c r="B56" s="153">
        <v>1400000</v>
      </c>
      <c r="C56" s="153">
        <v>1400000</v>
      </c>
      <c r="D56" s="143" t="s">
        <v>360</v>
      </c>
      <c r="E56" s="143" t="s">
        <v>13</v>
      </c>
      <c r="F56" s="143" t="s">
        <v>361</v>
      </c>
      <c r="G56" s="143" t="s">
        <v>362</v>
      </c>
      <c r="H56" s="143">
        <v>0.67</v>
      </c>
      <c r="I56" s="143">
        <v>0.72</v>
      </c>
      <c r="J56" s="143" t="s">
        <v>366</v>
      </c>
      <c r="K56" s="143">
        <v>0.20683565036358001</v>
      </c>
      <c r="L56" s="143">
        <v>2686.9505672662999</v>
      </c>
      <c r="M56" s="143">
        <v>5.6899094223646998</v>
      </c>
      <c r="N56" s="143">
        <v>0.76142214281737997</v>
      </c>
      <c r="O56" s="143">
        <v>1.1768761158846599</v>
      </c>
      <c r="P56" s="143">
        <v>0.15748924411085999</v>
      </c>
      <c r="Q56" s="143">
        <v>555.75716807531603</v>
      </c>
      <c r="R56" s="143">
        <v>8140</v>
      </c>
      <c r="S56" s="143" t="s">
        <v>369</v>
      </c>
      <c r="T56" s="143">
        <v>8140</v>
      </c>
      <c r="U56" s="143" t="s">
        <v>365</v>
      </c>
      <c r="V56" s="143" t="s">
        <v>366</v>
      </c>
      <c r="Z56" s="143">
        <v>0</v>
      </c>
      <c r="AA56" s="143">
        <v>1</v>
      </c>
      <c r="AB56" s="143">
        <v>1.1768761158846599</v>
      </c>
      <c r="AC56" s="143">
        <v>0.15748924411085999</v>
      </c>
      <c r="AD56" s="143">
        <v>555.75716807531603</v>
      </c>
      <c r="AF56" s="143">
        <v>-1</v>
      </c>
      <c r="AG56" s="143">
        <v>-1</v>
      </c>
      <c r="AH56" s="143">
        <v>-1</v>
      </c>
      <c r="AI56" s="143">
        <v>-1</v>
      </c>
      <c r="AJ56" s="143">
        <v>0</v>
      </c>
      <c r="AM56" s="143" t="s">
        <v>367</v>
      </c>
      <c r="AN56" s="143">
        <v>-1</v>
      </c>
      <c r="AQ56" s="143">
        <v>333</v>
      </c>
      <c r="AR56" s="143" t="s">
        <v>257</v>
      </c>
      <c r="AT56" s="143" t="s">
        <v>366</v>
      </c>
      <c r="AV56" s="143">
        <v>153.14392851934801</v>
      </c>
      <c r="AW56" s="143">
        <v>0.45073574049999998</v>
      </c>
    </row>
    <row r="57" spans="1:49" x14ac:dyDescent="0.25">
      <c r="A57" s="153">
        <v>820000</v>
      </c>
      <c r="B57" s="153">
        <v>1400000</v>
      </c>
      <c r="C57" s="153">
        <v>1400000</v>
      </c>
      <c r="D57" s="143" t="s">
        <v>360</v>
      </c>
      <c r="E57" s="143" t="s">
        <v>13</v>
      </c>
      <c r="F57" s="143" t="s">
        <v>361</v>
      </c>
      <c r="G57" s="143" t="s">
        <v>362</v>
      </c>
      <c r="H57" s="143">
        <v>0.67</v>
      </c>
      <c r="I57" s="143">
        <v>0.72</v>
      </c>
      <c r="J57" s="143" t="s">
        <v>366</v>
      </c>
      <c r="K57" s="143">
        <v>0.33807101783670002</v>
      </c>
      <c r="L57" s="143">
        <v>3343.2824773839502</v>
      </c>
      <c r="M57" s="143">
        <v>6.1083421934036997</v>
      </c>
      <c r="N57" s="143">
        <v>0.81458534718990006</v>
      </c>
      <c r="O57" s="143">
        <v>2.0650534626188701</v>
      </c>
      <c r="P57" s="143">
        <v>0.27538769743934999</v>
      </c>
      <c r="Q57" s="143">
        <v>1130.2669100448099</v>
      </c>
      <c r="R57" s="143">
        <v>1730</v>
      </c>
      <c r="S57" s="143" t="s">
        <v>368</v>
      </c>
      <c r="T57" s="143">
        <v>1730</v>
      </c>
      <c r="U57" s="143" t="s">
        <v>365</v>
      </c>
      <c r="V57" s="143" t="s">
        <v>366</v>
      </c>
      <c r="Z57" s="143">
        <v>0</v>
      </c>
      <c r="AA57" s="143">
        <v>1</v>
      </c>
      <c r="AB57" s="143">
        <v>2.0650534626188701</v>
      </c>
      <c r="AC57" s="143">
        <v>0.27538769743934999</v>
      </c>
      <c r="AD57" s="143">
        <v>1130.2669100448099</v>
      </c>
      <c r="AF57" s="143">
        <v>-1</v>
      </c>
      <c r="AG57" s="143">
        <v>-1</v>
      </c>
      <c r="AH57" s="143">
        <v>-1</v>
      </c>
      <c r="AI57" s="143">
        <v>-1</v>
      </c>
      <c r="AJ57" s="143">
        <v>0</v>
      </c>
      <c r="AM57" s="143" t="s">
        <v>367</v>
      </c>
      <c r="AN57" s="143">
        <v>-1</v>
      </c>
      <c r="AQ57" s="143">
        <v>333</v>
      </c>
      <c r="AR57" s="143" t="s">
        <v>257</v>
      </c>
      <c r="AT57" s="143" t="s">
        <v>366</v>
      </c>
      <c r="AV57" s="143">
        <v>164.22064325418501</v>
      </c>
      <c r="AW57" s="143">
        <v>0.91668038119999995</v>
      </c>
    </row>
    <row r="58" spans="1:49" x14ac:dyDescent="0.25">
      <c r="A58" s="153">
        <v>820000</v>
      </c>
      <c r="B58" s="153">
        <v>1400000</v>
      </c>
      <c r="C58" s="153">
        <v>1400000</v>
      </c>
      <c r="D58" s="143" t="s">
        <v>360</v>
      </c>
      <c r="E58" s="143" t="s">
        <v>13</v>
      </c>
      <c r="F58" s="143" t="s">
        <v>361</v>
      </c>
      <c r="G58" s="143" t="s">
        <v>362</v>
      </c>
      <c r="H58" s="143">
        <v>0.67</v>
      </c>
      <c r="I58" s="143">
        <v>0.72</v>
      </c>
      <c r="J58" s="143" t="s">
        <v>366</v>
      </c>
      <c r="K58" s="143">
        <v>0.18869552055510999</v>
      </c>
      <c r="L58" s="143">
        <v>3343.2824773839502</v>
      </c>
      <c r="M58" s="143">
        <v>6.1083421934036997</v>
      </c>
      <c r="N58" s="143">
        <v>0.81458534718990006</v>
      </c>
      <c r="O58" s="143">
        <v>1.15261680991307</v>
      </c>
      <c r="P58" s="143">
        <v>0.15370860612456</v>
      </c>
      <c r="Q58" s="143">
        <v>630.86242743275295</v>
      </c>
      <c r="R58" s="143">
        <v>8140</v>
      </c>
      <c r="S58" s="143" t="s">
        <v>369</v>
      </c>
      <c r="T58" s="143">
        <v>8140</v>
      </c>
      <c r="U58" s="143" t="s">
        <v>365</v>
      </c>
      <c r="V58" s="143" t="s">
        <v>366</v>
      </c>
      <c r="Z58" s="143">
        <v>0</v>
      </c>
      <c r="AA58" s="143">
        <v>1</v>
      </c>
      <c r="AB58" s="143">
        <v>1.15261680991307</v>
      </c>
      <c r="AC58" s="143">
        <v>0.15370860612456</v>
      </c>
      <c r="AD58" s="143">
        <v>630.86242743275295</v>
      </c>
      <c r="AF58" s="143">
        <v>-1</v>
      </c>
      <c r="AG58" s="143">
        <v>-1</v>
      </c>
      <c r="AH58" s="143">
        <v>-1</v>
      </c>
      <c r="AI58" s="143">
        <v>-1</v>
      </c>
      <c r="AJ58" s="143">
        <v>0</v>
      </c>
      <c r="AM58" s="143" t="s">
        <v>367</v>
      </c>
      <c r="AN58" s="143">
        <v>-1</v>
      </c>
      <c r="AQ58" s="143">
        <v>333</v>
      </c>
      <c r="AR58" s="143" t="s">
        <v>257</v>
      </c>
      <c r="AT58" s="143" t="s">
        <v>366</v>
      </c>
      <c r="AV58" s="143">
        <v>139.49381250072901</v>
      </c>
      <c r="AW58" s="143">
        <v>0.51164835959999999</v>
      </c>
    </row>
    <row r="59" spans="1:49" x14ac:dyDescent="0.25">
      <c r="A59" s="153">
        <v>820000</v>
      </c>
      <c r="B59" s="153">
        <v>1400000</v>
      </c>
      <c r="C59" s="153">
        <v>1400000</v>
      </c>
      <c r="D59" s="143" t="s">
        <v>360</v>
      </c>
      <c r="E59" s="143" t="s">
        <v>13</v>
      </c>
      <c r="F59" s="143" t="s">
        <v>361</v>
      </c>
      <c r="G59" s="143" t="s">
        <v>362</v>
      </c>
      <c r="H59" s="143">
        <v>0.67</v>
      </c>
      <c r="I59" s="143">
        <v>0.72</v>
      </c>
      <c r="J59" s="143" t="s">
        <v>366</v>
      </c>
      <c r="K59" s="143">
        <v>9.0996952433690007E-2</v>
      </c>
      <c r="L59" s="143">
        <v>3343.2824773839502</v>
      </c>
      <c r="M59" s="143">
        <v>6.1083421934036997</v>
      </c>
      <c r="N59" s="143">
        <v>0.81458534718990006</v>
      </c>
      <c r="O59" s="143">
        <v>0.55584052402189998</v>
      </c>
      <c r="P59" s="143">
        <v>7.4124784091419996E-2</v>
      </c>
      <c r="Q59" s="143">
        <v>304.22851656692001</v>
      </c>
      <c r="R59" s="143">
        <v>1730</v>
      </c>
      <c r="S59" s="143" t="s">
        <v>368</v>
      </c>
      <c r="T59" s="143">
        <v>1730</v>
      </c>
      <c r="U59" s="143" t="s">
        <v>365</v>
      </c>
      <c r="V59" s="143" t="s">
        <v>366</v>
      </c>
      <c r="Z59" s="143">
        <v>0</v>
      </c>
      <c r="AA59" s="143">
        <v>1</v>
      </c>
      <c r="AB59" s="143">
        <v>0.55584052402189998</v>
      </c>
      <c r="AC59" s="143">
        <v>7.4124784091419996E-2</v>
      </c>
      <c r="AD59" s="143">
        <v>304.22851656692001</v>
      </c>
      <c r="AF59" s="143">
        <v>-1</v>
      </c>
      <c r="AG59" s="143">
        <v>-1</v>
      </c>
      <c r="AH59" s="143">
        <v>-1</v>
      </c>
      <c r="AI59" s="143">
        <v>-1</v>
      </c>
      <c r="AJ59" s="143">
        <v>0</v>
      </c>
      <c r="AM59" s="143" t="s">
        <v>367</v>
      </c>
      <c r="AN59" s="143">
        <v>-1</v>
      </c>
      <c r="AQ59" s="143">
        <v>333</v>
      </c>
      <c r="AR59" s="143" t="s">
        <v>257</v>
      </c>
      <c r="AT59" s="143" t="s">
        <v>366</v>
      </c>
      <c r="AV59" s="143">
        <v>95.167033688195303</v>
      </c>
      <c r="AW59" s="143">
        <v>0.24673845629999999</v>
      </c>
    </row>
    <row r="60" spans="1:49" x14ac:dyDescent="0.25">
      <c r="A60" s="153">
        <v>820000</v>
      </c>
      <c r="B60" s="153">
        <v>1400000</v>
      </c>
      <c r="C60" s="153">
        <v>1400000</v>
      </c>
      <c r="D60" s="143" t="s">
        <v>360</v>
      </c>
      <c r="E60" s="143" t="s">
        <v>13</v>
      </c>
      <c r="F60" s="143" t="s">
        <v>361</v>
      </c>
      <c r="G60" s="143" t="s">
        <v>362</v>
      </c>
      <c r="H60" s="143">
        <v>0.67</v>
      </c>
      <c r="I60" s="143">
        <v>0.72</v>
      </c>
      <c r="J60" s="143" t="s">
        <v>363</v>
      </c>
      <c r="K60" s="143">
        <v>0.25842166405007999</v>
      </c>
      <c r="L60" s="143">
        <v>2245.3623245219701</v>
      </c>
      <c r="M60" s="143">
        <v>4.4046820003741303</v>
      </c>
      <c r="N60" s="143">
        <v>0.60227866773390004</v>
      </c>
      <c r="O60" s="143">
        <v>1.13826525214813</v>
      </c>
      <c r="P60" s="143">
        <v>0.15564185553766</v>
      </c>
      <c r="Q60" s="143">
        <v>580.250268298332</v>
      </c>
      <c r="R60" s="143">
        <v>3200</v>
      </c>
      <c r="S60" s="143" t="s">
        <v>370</v>
      </c>
      <c r="T60" s="143">
        <v>3200</v>
      </c>
      <c r="U60" s="143" t="s">
        <v>365</v>
      </c>
      <c r="V60" s="143" t="s">
        <v>366</v>
      </c>
      <c r="Y60" s="143" t="s">
        <v>363</v>
      </c>
      <c r="Z60" s="143">
        <v>0</v>
      </c>
      <c r="AA60" s="143">
        <v>1</v>
      </c>
      <c r="AB60" s="143">
        <v>1.13826525214813</v>
      </c>
      <c r="AC60" s="143">
        <v>0.15564185553766</v>
      </c>
      <c r="AD60" s="143">
        <v>1387.10278469422</v>
      </c>
      <c r="AF60" s="143">
        <v>-1</v>
      </c>
      <c r="AG60" s="143">
        <v>-1</v>
      </c>
      <c r="AH60" s="143">
        <v>-1</v>
      </c>
      <c r="AI60" s="143">
        <v>-1</v>
      </c>
      <c r="AJ60" s="143">
        <v>0</v>
      </c>
      <c r="AM60" s="143" t="s">
        <v>367</v>
      </c>
      <c r="AN60" s="143">
        <v>-1</v>
      </c>
      <c r="AQ60" s="143">
        <v>333</v>
      </c>
      <c r="AR60" s="143" t="s">
        <v>257</v>
      </c>
      <c r="AT60" s="143" t="s">
        <v>366</v>
      </c>
      <c r="AV60" s="143">
        <v>153.90628515783899</v>
      </c>
      <c r="AW60" s="143">
        <v>1.1249819827</v>
      </c>
    </row>
    <row r="61" spans="1:49" x14ac:dyDescent="0.25">
      <c r="A61" s="153">
        <v>820000</v>
      </c>
      <c r="B61" s="153">
        <v>1400000</v>
      </c>
      <c r="C61" s="153">
        <v>1400000</v>
      </c>
      <c r="D61" s="143" t="s">
        <v>360</v>
      </c>
      <c r="E61" s="143" t="s">
        <v>13</v>
      </c>
      <c r="F61" s="143" t="s">
        <v>361</v>
      </c>
      <c r="G61" s="143" t="s">
        <v>362</v>
      </c>
      <c r="H61" s="143">
        <v>0.67</v>
      </c>
      <c r="I61" s="143">
        <v>0.72</v>
      </c>
      <c r="J61" s="143" t="s">
        <v>366</v>
      </c>
      <c r="K61" s="143">
        <v>0.13135029646301999</v>
      </c>
      <c r="L61" s="143">
        <v>3396.1907002268999</v>
      </c>
      <c r="M61" s="143">
        <v>7.0257629100835004</v>
      </c>
      <c r="N61" s="143">
        <v>0.93495910354274003</v>
      </c>
      <c r="O61" s="143">
        <v>0.92283604111839002</v>
      </c>
      <c r="P61" s="143">
        <v>0.12280715543114</v>
      </c>
      <c r="Q61" s="143">
        <v>446.090655319772</v>
      </c>
      <c r="R61" s="143">
        <v>1730</v>
      </c>
      <c r="S61" s="143" t="s">
        <v>368</v>
      </c>
      <c r="T61" s="143">
        <v>1730</v>
      </c>
      <c r="U61" s="143" t="s">
        <v>365</v>
      </c>
      <c r="V61" s="143" t="s">
        <v>366</v>
      </c>
      <c r="Z61" s="143">
        <v>0</v>
      </c>
      <c r="AA61" s="143">
        <v>1</v>
      </c>
      <c r="AB61" s="143">
        <v>0.92283604111839002</v>
      </c>
      <c r="AC61" s="143">
        <v>0.12280715543114</v>
      </c>
      <c r="AD61" s="143">
        <v>446.090655319772</v>
      </c>
      <c r="AF61" s="143">
        <v>-1</v>
      </c>
      <c r="AG61" s="143">
        <v>-1</v>
      </c>
      <c r="AH61" s="143">
        <v>-1</v>
      </c>
      <c r="AI61" s="143">
        <v>-1</v>
      </c>
      <c r="AJ61" s="143">
        <v>0</v>
      </c>
      <c r="AM61" s="143" t="s">
        <v>367</v>
      </c>
      <c r="AN61" s="143">
        <v>-1</v>
      </c>
      <c r="AQ61" s="143">
        <v>333</v>
      </c>
      <c r="AR61" s="143" t="s">
        <v>257</v>
      </c>
      <c r="AT61" s="143" t="s">
        <v>366</v>
      </c>
      <c r="AV61" s="143">
        <v>114.163365129073</v>
      </c>
      <c r="AW61" s="143">
        <v>0.36179290780000001</v>
      </c>
    </row>
    <row r="62" spans="1:49" x14ac:dyDescent="0.25">
      <c r="A62" s="153">
        <v>820000</v>
      </c>
      <c r="B62" s="153">
        <v>1400000</v>
      </c>
      <c r="C62" s="153">
        <v>1400000</v>
      </c>
      <c r="D62" s="143" t="s">
        <v>360</v>
      </c>
      <c r="E62" s="143" t="s">
        <v>13</v>
      </c>
      <c r="F62" s="143" t="s">
        <v>361</v>
      </c>
      <c r="G62" s="143" t="s">
        <v>362</v>
      </c>
      <c r="H62" s="143">
        <v>0.67</v>
      </c>
      <c r="I62" s="143">
        <v>0.72</v>
      </c>
      <c r="J62" s="143" t="s">
        <v>366</v>
      </c>
      <c r="K62" s="143">
        <v>0.20212030428825001</v>
      </c>
      <c r="L62" s="143">
        <v>3396.1907002268999</v>
      </c>
      <c r="M62" s="143">
        <v>7.0257629100835004</v>
      </c>
      <c r="N62" s="143">
        <v>0.93495910354274003</v>
      </c>
      <c r="O62" s="143">
        <v>1.42004933724317</v>
      </c>
      <c r="P62" s="143">
        <v>0.18897421850512</v>
      </c>
      <c r="Q62" s="143">
        <v>686.439097750786</v>
      </c>
      <c r="R62" s="143">
        <v>8140</v>
      </c>
      <c r="S62" s="143" t="s">
        <v>369</v>
      </c>
      <c r="T62" s="143">
        <v>8140</v>
      </c>
      <c r="U62" s="143" t="s">
        <v>365</v>
      </c>
      <c r="V62" s="143" t="s">
        <v>366</v>
      </c>
      <c r="Z62" s="143">
        <v>0</v>
      </c>
      <c r="AA62" s="143">
        <v>1</v>
      </c>
      <c r="AB62" s="143">
        <v>1.42004933724317</v>
      </c>
      <c r="AC62" s="143">
        <v>0.18897421850512</v>
      </c>
      <c r="AD62" s="143">
        <v>686.439097750786</v>
      </c>
      <c r="AF62" s="143">
        <v>-1</v>
      </c>
      <c r="AG62" s="143">
        <v>-1</v>
      </c>
      <c r="AH62" s="143">
        <v>-1</v>
      </c>
      <c r="AI62" s="143">
        <v>-1</v>
      </c>
      <c r="AJ62" s="143">
        <v>0</v>
      </c>
      <c r="AM62" s="143" t="s">
        <v>367</v>
      </c>
      <c r="AN62" s="143">
        <v>-1</v>
      </c>
      <c r="AQ62" s="143">
        <v>333</v>
      </c>
      <c r="AR62" s="143" t="s">
        <v>257</v>
      </c>
      <c r="AT62" s="143" t="s">
        <v>366</v>
      </c>
      <c r="AV62" s="143">
        <v>145.571707379488</v>
      </c>
      <c r="AW62" s="143">
        <v>0.55672270700000004</v>
      </c>
    </row>
    <row r="63" spans="1:49" x14ac:dyDescent="0.25">
      <c r="A63" s="153">
        <v>820000</v>
      </c>
      <c r="B63" s="153">
        <v>1400000</v>
      </c>
      <c r="C63" s="153">
        <v>1400000</v>
      </c>
      <c r="D63" s="143" t="s">
        <v>360</v>
      </c>
      <c r="E63" s="143" t="s">
        <v>13</v>
      </c>
      <c r="F63" s="143" t="s">
        <v>361</v>
      </c>
      <c r="G63" s="143" t="s">
        <v>362</v>
      </c>
      <c r="H63" s="143">
        <v>0.67</v>
      </c>
      <c r="I63" s="143">
        <v>0.72</v>
      </c>
      <c r="J63" s="143" t="s">
        <v>366</v>
      </c>
      <c r="K63" s="143">
        <v>1.4835031144999999E-4</v>
      </c>
      <c r="L63" s="143">
        <v>3396.1907002268999</v>
      </c>
      <c r="M63" s="143">
        <v>7.0257629100835004</v>
      </c>
      <c r="N63" s="143">
        <v>0.93495910354274003</v>
      </c>
      <c r="O63" s="143">
        <v>1.0422741159200001E-3</v>
      </c>
      <c r="P63" s="143">
        <v>1.3870147420000001E-4</v>
      </c>
      <c r="Q63" s="143">
        <v>0.50382594814263004</v>
      </c>
      <c r="R63" s="143">
        <v>1730</v>
      </c>
      <c r="S63" s="143" t="s">
        <v>368</v>
      </c>
      <c r="T63" s="143">
        <v>1730</v>
      </c>
      <c r="U63" s="143" t="s">
        <v>365</v>
      </c>
      <c r="V63" s="143" t="s">
        <v>366</v>
      </c>
      <c r="Z63" s="143">
        <v>0</v>
      </c>
      <c r="AA63" s="143">
        <v>1</v>
      </c>
      <c r="AB63" s="143">
        <v>1.0422741159200001E-3</v>
      </c>
      <c r="AC63" s="143">
        <v>1.3870147420000001E-4</v>
      </c>
      <c r="AD63" s="143">
        <v>0.50382594797181002</v>
      </c>
      <c r="AF63" s="143">
        <v>-1</v>
      </c>
      <c r="AG63" s="143">
        <v>-1</v>
      </c>
      <c r="AH63" s="143">
        <v>-1</v>
      </c>
      <c r="AI63" s="143">
        <v>-1</v>
      </c>
      <c r="AJ63" s="143">
        <v>0</v>
      </c>
      <c r="AM63" s="143" t="s">
        <v>367</v>
      </c>
      <c r="AN63" s="143">
        <v>-1</v>
      </c>
      <c r="AQ63" s="143">
        <v>333</v>
      </c>
      <c r="AR63" s="143" t="s">
        <v>257</v>
      </c>
      <c r="AT63" s="143" t="s">
        <v>366</v>
      </c>
      <c r="AV63" s="143">
        <v>28.8225437693666</v>
      </c>
      <c r="AW63" s="143">
        <v>4.0861800000000002E-4</v>
      </c>
    </row>
    <row r="64" spans="1:49" x14ac:dyDescent="0.25">
      <c r="A64" s="153">
        <v>820000</v>
      </c>
      <c r="B64" s="153">
        <v>1400000</v>
      </c>
      <c r="C64" s="153">
        <v>1400000</v>
      </c>
      <c r="D64" s="143" t="s">
        <v>360</v>
      </c>
      <c r="E64" s="143" t="s">
        <v>13</v>
      </c>
      <c r="F64" s="143" t="s">
        <v>361</v>
      </c>
      <c r="G64" s="143" t="s">
        <v>362</v>
      </c>
      <c r="H64" s="143">
        <v>0.67</v>
      </c>
      <c r="I64" s="143">
        <v>0.72</v>
      </c>
      <c r="J64" s="143" t="s">
        <v>366</v>
      </c>
      <c r="K64" s="143">
        <v>3.0743766157619999E-2</v>
      </c>
      <c r="L64" s="143">
        <v>3396.1907002268999</v>
      </c>
      <c r="M64" s="143">
        <v>7.0257629100835004</v>
      </c>
      <c r="N64" s="143">
        <v>0.93495910354274003</v>
      </c>
      <c r="O64" s="143">
        <v>0.21599841198649999</v>
      </c>
      <c r="P64" s="143">
        <v>2.8744164046249999E-2</v>
      </c>
      <c r="Q64" s="143">
        <v>104.411692714466</v>
      </c>
      <c r="R64" s="143">
        <v>1730</v>
      </c>
      <c r="S64" s="143" t="s">
        <v>368</v>
      </c>
      <c r="T64" s="143">
        <v>1730</v>
      </c>
      <c r="U64" s="143" t="s">
        <v>365</v>
      </c>
      <c r="V64" s="143" t="s">
        <v>366</v>
      </c>
      <c r="Z64" s="143">
        <v>0</v>
      </c>
      <c r="AA64" s="143">
        <v>1</v>
      </c>
      <c r="AB64" s="143">
        <v>0.21599841198649999</v>
      </c>
      <c r="AC64" s="143">
        <v>2.8744164046249999E-2</v>
      </c>
      <c r="AD64" s="143">
        <v>104.411692714466</v>
      </c>
      <c r="AF64" s="143">
        <v>-1</v>
      </c>
      <c r="AG64" s="143">
        <v>-1</v>
      </c>
      <c r="AH64" s="143">
        <v>-1</v>
      </c>
      <c r="AI64" s="143">
        <v>-1</v>
      </c>
      <c r="AJ64" s="143">
        <v>0</v>
      </c>
      <c r="AM64" s="143" t="s">
        <v>367</v>
      </c>
      <c r="AN64" s="143">
        <v>-1</v>
      </c>
      <c r="AQ64" s="143">
        <v>333</v>
      </c>
      <c r="AR64" s="143" t="s">
        <v>257</v>
      </c>
      <c r="AT64" s="143" t="s">
        <v>366</v>
      </c>
      <c r="AV64" s="143">
        <v>49.9471876732729</v>
      </c>
      <c r="AW64" s="143">
        <v>8.4681015999999998E-2</v>
      </c>
    </row>
    <row r="65" spans="1:49" x14ac:dyDescent="0.25">
      <c r="A65" s="153">
        <v>820000</v>
      </c>
      <c r="B65" s="153">
        <v>1400000</v>
      </c>
      <c r="C65" s="153">
        <v>1400000</v>
      </c>
      <c r="D65" s="143" t="s">
        <v>360</v>
      </c>
      <c r="E65" s="143" t="s">
        <v>13</v>
      </c>
      <c r="F65" s="143" t="s">
        <v>361</v>
      </c>
      <c r="G65" s="143" t="s">
        <v>362</v>
      </c>
      <c r="H65" s="143">
        <v>0.67</v>
      </c>
      <c r="I65" s="143">
        <v>0.72</v>
      </c>
      <c r="J65" s="143" t="s">
        <v>366</v>
      </c>
      <c r="K65" s="143">
        <v>0.1395214706747</v>
      </c>
      <c r="L65" s="143">
        <v>3396.1907002268999</v>
      </c>
      <c r="M65" s="143">
        <v>7.0257629100835004</v>
      </c>
      <c r="N65" s="143">
        <v>0.93495910354274003</v>
      </c>
      <c r="O65" s="143">
        <v>0.98024477382664998</v>
      </c>
      <c r="P65" s="143">
        <v>0.13044686914698</v>
      </c>
      <c r="Q65" s="143">
        <v>473.84152118741702</v>
      </c>
      <c r="R65" s="143">
        <v>1730</v>
      </c>
      <c r="S65" s="143" t="s">
        <v>368</v>
      </c>
      <c r="T65" s="143">
        <v>1730</v>
      </c>
      <c r="U65" s="143" t="s">
        <v>365</v>
      </c>
      <c r="V65" s="143" t="s">
        <v>366</v>
      </c>
      <c r="Z65" s="143">
        <v>0</v>
      </c>
      <c r="AA65" s="143">
        <v>1</v>
      </c>
      <c r="AB65" s="143">
        <v>0.98024477382664998</v>
      </c>
      <c r="AC65" s="143">
        <v>0.13044686914698</v>
      </c>
      <c r="AD65" s="143">
        <v>473.84152118763097</v>
      </c>
      <c r="AF65" s="143">
        <v>-1</v>
      </c>
      <c r="AG65" s="143">
        <v>-1</v>
      </c>
      <c r="AH65" s="143">
        <v>-1</v>
      </c>
      <c r="AI65" s="143">
        <v>-1</v>
      </c>
      <c r="AJ65" s="143">
        <v>0</v>
      </c>
      <c r="AM65" s="143" t="s">
        <v>367</v>
      </c>
      <c r="AN65" s="143">
        <v>-1</v>
      </c>
      <c r="AQ65" s="143">
        <v>333</v>
      </c>
      <c r="AR65" s="143" t="s">
        <v>257</v>
      </c>
      <c r="AT65" s="143" t="s">
        <v>366</v>
      </c>
      <c r="AV65" s="143">
        <v>101.885541212234</v>
      </c>
      <c r="AW65" s="143">
        <v>0.38429969279999998</v>
      </c>
    </row>
    <row r="66" spans="1:49" x14ac:dyDescent="0.25">
      <c r="A66" s="153">
        <v>820000</v>
      </c>
      <c r="B66" s="153">
        <v>1400000</v>
      </c>
      <c r="C66" s="153">
        <v>1400000</v>
      </c>
      <c r="D66" s="143" t="s">
        <v>360</v>
      </c>
      <c r="E66" s="143" t="s">
        <v>13</v>
      </c>
      <c r="F66" s="143" t="s">
        <v>361</v>
      </c>
      <c r="G66" s="143" t="s">
        <v>362</v>
      </c>
      <c r="H66" s="143">
        <v>0.67</v>
      </c>
      <c r="I66" s="143">
        <v>0.72</v>
      </c>
      <c r="J66" s="143" t="s">
        <v>366</v>
      </c>
      <c r="K66" s="143">
        <v>0.11372014181166</v>
      </c>
      <c r="L66" s="143">
        <v>3396.1907002268999</v>
      </c>
      <c r="M66" s="143">
        <v>7.0257629100835004</v>
      </c>
      <c r="N66" s="143">
        <v>0.93495910354274003</v>
      </c>
      <c r="O66" s="143">
        <v>0.79897075446979005</v>
      </c>
      <c r="P66" s="143">
        <v>0.10632368184297999</v>
      </c>
      <c r="Q66" s="143">
        <v>386.21528804924401</v>
      </c>
      <c r="R66" s="143">
        <v>8140</v>
      </c>
      <c r="S66" s="143" t="s">
        <v>369</v>
      </c>
      <c r="T66" s="143">
        <v>8140</v>
      </c>
      <c r="U66" s="143" t="s">
        <v>365</v>
      </c>
      <c r="V66" s="143" t="s">
        <v>366</v>
      </c>
      <c r="Z66" s="143">
        <v>0</v>
      </c>
      <c r="AA66" s="143">
        <v>1</v>
      </c>
      <c r="AB66" s="143">
        <v>0.79897075446979005</v>
      </c>
      <c r="AC66" s="143">
        <v>0.10632368184297999</v>
      </c>
      <c r="AD66" s="143">
        <v>386.21528804967897</v>
      </c>
      <c r="AF66" s="143">
        <v>-1</v>
      </c>
      <c r="AG66" s="143">
        <v>-1</v>
      </c>
      <c r="AH66" s="143">
        <v>-1</v>
      </c>
      <c r="AI66" s="143">
        <v>-1</v>
      </c>
      <c r="AJ66" s="143">
        <v>0</v>
      </c>
      <c r="AM66" s="143" t="s">
        <v>367</v>
      </c>
      <c r="AN66" s="143">
        <v>-1</v>
      </c>
      <c r="AQ66" s="143">
        <v>333</v>
      </c>
      <c r="AR66" s="143" t="s">
        <v>257</v>
      </c>
      <c r="AT66" s="143" t="s">
        <v>366</v>
      </c>
      <c r="AV66" s="143">
        <v>108.811758140119</v>
      </c>
      <c r="AW66" s="143">
        <v>0.31323218819999998</v>
      </c>
    </row>
    <row r="67" spans="1:49" x14ac:dyDescent="0.25">
      <c r="A67" s="153">
        <v>820000</v>
      </c>
      <c r="B67" s="153">
        <v>1400000</v>
      </c>
      <c r="C67" s="153">
        <v>1400000</v>
      </c>
      <c r="D67" s="143" t="s">
        <v>360</v>
      </c>
      <c r="E67" s="143" t="s">
        <v>13</v>
      </c>
      <c r="F67" s="143" t="s">
        <v>361</v>
      </c>
      <c r="G67" s="143" t="s">
        <v>362</v>
      </c>
      <c r="H67" s="143">
        <v>0.67</v>
      </c>
      <c r="I67" s="143">
        <v>0.72</v>
      </c>
      <c r="J67" s="143" t="s">
        <v>366</v>
      </c>
      <c r="K67" s="143">
        <v>1.2955817047000001E-4</v>
      </c>
      <c r="L67" s="143">
        <v>3396.1907002268999</v>
      </c>
      <c r="M67" s="143">
        <v>7.0257629100835004</v>
      </c>
      <c r="N67" s="143">
        <v>0.93495910354274003</v>
      </c>
      <c r="O67" s="143">
        <v>9.1024498883000003E-4</v>
      </c>
      <c r="P67" s="143">
        <v>1.2113159092E-4</v>
      </c>
      <c r="Q67" s="143">
        <v>0.44000425371238999</v>
      </c>
      <c r="R67" s="143">
        <v>8140</v>
      </c>
      <c r="S67" s="143" t="s">
        <v>369</v>
      </c>
      <c r="T67" s="143">
        <v>8140</v>
      </c>
      <c r="U67" s="143" t="s">
        <v>365</v>
      </c>
      <c r="V67" s="143" t="s">
        <v>366</v>
      </c>
      <c r="Z67" s="143">
        <v>0</v>
      </c>
      <c r="AA67" s="143">
        <v>1</v>
      </c>
      <c r="AB67" s="143">
        <v>9.1024498883000003E-4</v>
      </c>
      <c r="AC67" s="143">
        <v>1.2113159092E-4</v>
      </c>
      <c r="AD67" s="143">
        <v>0.44000425359647999</v>
      </c>
      <c r="AF67" s="143">
        <v>-1</v>
      </c>
      <c r="AG67" s="143">
        <v>-1</v>
      </c>
      <c r="AH67" s="143">
        <v>-1</v>
      </c>
      <c r="AI67" s="143">
        <v>-1</v>
      </c>
      <c r="AJ67" s="143">
        <v>0</v>
      </c>
      <c r="AM67" s="143" t="s">
        <v>367</v>
      </c>
      <c r="AN67" s="143">
        <v>-1</v>
      </c>
      <c r="AQ67" s="143">
        <v>333</v>
      </c>
      <c r="AR67" s="143" t="s">
        <v>257</v>
      </c>
      <c r="AT67" s="143" t="s">
        <v>366</v>
      </c>
      <c r="AV67" s="143">
        <v>25.568524829254301</v>
      </c>
      <c r="AW67" s="143">
        <v>3.5685669999999998E-4</v>
      </c>
    </row>
    <row r="68" spans="1:49" x14ac:dyDescent="0.25">
      <c r="A68" s="153">
        <v>820000</v>
      </c>
      <c r="B68" s="153">
        <v>1400000</v>
      </c>
      <c r="C68" s="153">
        <v>1400000</v>
      </c>
      <c r="D68" s="143" t="s">
        <v>360</v>
      </c>
      <c r="E68" s="143" t="s">
        <v>13</v>
      </c>
      <c r="F68" s="143" t="s">
        <v>361</v>
      </c>
      <c r="G68" s="143" t="s">
        <v>362</v>
      </c>
      <c r="H68" s="143">
        <v>0.67</v>
      </c>
      <c r="I68" s="143">
        <v>0.72</v>
      </c>
      <c r="J68" s="143" t="s">
        <v>366</v>
      </c>
      <c r="K68" s="143">
        <v>0.61206674185714005</v>
      </c>
      <c r="L68" s="143">
        <v>3302.2604320242599</v>
      </c>
      <c r="M68" s="143">
        <v>6.1538375842939397</v>
      </c>
      <c r="N68" s="143">
        <v>0.82286308350961002</v>
      </c>
      <c r="O68" s="143">
        <v>3.7665593201368002</v>
      </c>
      <c r="P68" s="143">
        <v>0.50364712651825005</v>
      </c>
      <c r="Q68" s="143">
        <v>2021.20378339284</v>
      </c>
      <c r="R68" s="143">
        <v>1730</v>
      </c>
      <c r="S68" s="143" t="s">
        <v>368</v>
      </c>
      <c r="T68" s="143">
        <v>1730</v>
      </c>
      <c r="U68" s="143" t="s">
        <v>365</v>
      </c>
      <c r="V68" s="143" t="s">
        <v>366</v>
      </c>
      <c r="Z68" s="143">
        <v>0</v>
      </c>
      <c r="AA68" s="143">
        <v>1</v>
      </c>
      <c r="AB68" s="143">
        <v>3.7665593201368002</v>
      </c>
      <c r="AC68" s="143">
        <v>0.50364712651825005</v>
      </c>
      <c r="AD68" s="143">
        <v>2021.20378339284</v>
      </c>
      <c r="AF68" s="143">
        <v>-1</v>
      </c>
      <c r="AG68" s="143">
        <v>-1</v>
      </c>
      <c r="AH68" s="143">
        <v>-1</v>
      </c>
      <c r="AI68" s="143">
        <v>-1</v>
      </c>
      <c r="AJ68" s="143">
        <v>0</v>
      </c>
      <c r="AM68" s="143" t="s">
        <v>367</v>
      </c>
      <c r="AN68" s="143">
        <v>-1</v>
      </c>
      <c r="AQ68" s="143">
        <v>333</v>
      </c>
      <c r="AR68" s="143" t="s">
        <v>257</v>
      </c>
      <c r="AT68" s="143" t="s">
        <v>366</v>
      </c>
      <c r="AV68" s="143">
        <v>196.12467728584099</v>
      </c>
      <c r="AW68" s="143">
        <v>1.6392569208000001</v>
      </c>
    </row>
    <row r="69" spans="1:49" x14ac:dyDescent="0.25">
      <c r="A69" s="153">
        <v>820000</v>
      </c>
      <c r="B69" s="153">
        <v>1400000</v>
      </c>
      <c r="C69" s="153">
        <v>1400000</v>
      </c>
      <c r="D69" s="143" t="s">
        <v>360</v>
      </c>
      <c r="E69" s="143" t="s">
        <v>13</v>
      </c>
      <c r="F69" s="143" t="s">
        <v>361</v>
      </c>
      <c r="G69" s="143" t="s">
        <v>362</v>
      </c>
      <c r="H69" s="143">
        <v>0.67</v>
      </c>
      <c r="I69" s="143">
        <v>0.72</v>
      </c>
      <c r="J69" s="143" t="s">
        <v>366</v>
      </c>
      <c r="K69" s="143">
        <v>5.6968062005700003E-3</v>
      </c>
      <c r="L69" s="143">
        <v>3302.2604320242599</v>
      </c>
      <c r="M69" s="143">
        <v>6.1538375842939397</v>
      </c>
      <c r="N69" s="143">
        <v>0.82286308350961002</v>
      </c>
      <c r="O69" s="143">
        <v>3.5057220107500002E-2</v>
      </c>
      <c r="P69" s="143">
        <v>4.68769151635E-3</v>
      </c>
      <c r="Q69" s="143">
        <v>18.812337705052698</v>
      </c>
      <c r="R69" s="143">
        <v>8140</v>
      </c>
      <c r="S69" s="143" t="s">
        <v>369</v>
      </c>
      <c r="T69" s="143">
        <v>8140</v>
      </c>
      <c r="U69" s="143" t="s">
        <v>365</v>
      </c>
      <c r="V69" s="143" t="s">
        <v>366</v>
      </c>
      <c r="Z69" s="143">
        <v>0</v>
      </c>
      <c r="AA69" s="143">
        <v>1</v>
      </c>
      <c r="AB69" s="143">
        <v>3.5057220107500002E-2</v>
      </c>
      <c r="AC69" s="143">
        <v>4.68769151635E-3</v>
      </c>
      <c r="AD69" s="143">
        <v>18.812337705051998</v>
      </c>
      <c r="AF69" s="143">
        <v>-1</v>
      </c>
      <c r="AG69" s="143">
        <v>-1</v>
      </c>
      <c r="AH69" s="143">
        <v>-1</v>
      </c>
      <c r="AI69" s="143">
        <v>-1</v>
      </c>
      <c r="AJ69" s="143">
        <v>0</v>
      </c>
      <c r="AM69" s="143" t="s">
        <v>367</v>
      </c>
      <c r="AN69" s="143">
        <v>-1</v>
      </c>
      <c r="AQ69" s="143">
        <v>333</v>
      </c>
      <c r="AR69" s="143" t="s">
        <v>257</v>
      </c>
      <c r="AT69" s="143" t="s">
        <v>366</v>
      </c>
      <c r="AV69" s="143">
        <v>23.7957988272621</v>
      </c>
      <c r="AW69" s="143">
        <v>1.5257370399999999E-2</v>
      </c>
    </row>
    <row r="70" spans="1:49" x14ac:dyDescent="0.25">
      <c r="A70" s="153">
        <v>820000</v>
      </c>
      <c r="B70" s="153">
        <v>1400000</v>
      </c>
      <c r="C70" s="153">
        <v>1400000</v>
      </c>
      <c r="D70" s="143" t="s">
        <v>360</v>
      </c>
      <c r="E70" s="143" t="s">
        <v>13</v>
      </c>
      <c r="F70" s="143" t="s">
        <v>361</v>
      </c>
      <c r="G70" s="143" t="s">
        <v>362</v>
      </c>
      <c r="H70" s="143">
        <v>0.67</v>
      </c>
      <c r="I70" s="143">
        <v>0.72</v>
      </c>
      <c r="J70" s="143" t="s">
        <v>363</v>
      </c>
      <c r="K70" s="143">
        <v>1.263003108093E-2</v>
      </c>
      <c r="L70" s="143">
        <v>2624.89917067947</v>
      </c>
      <c r="M70" s="143">
        <v>5.4974981941744403</v>
      </c>
      <c r="N70" s="143">
        <v>0.88034152877774996</v>
      </c>
      <c r="O70" s="143">
        <v>6.9433573059819995E-2</v>
      </c>
      <c r="P70" s="143">
        <v>1.1118740870300001E-2</v>
      </c>
      <c r="Q70" s="143">
        <v>33.152558110010098</v>
      </c>
      <c r="R70" s="143">
        <v>3200</v>
      </c>
      <c r="S70" s="143" t="s">
        <v>370</v>
      </c>
      <c r="T70" s="143">
        <v>3200</v>
      </c>
      <c r="U70" s="143" t="s">
        <v>365</v>
      </c>
      <c r="V70" s="143" t="s">
        <v>366</v>
      </c>
      <c r="Y70" s="143" t="s">
        <v>363</v>
      </c>
      <c r="Z70" s="143">
        <v>0</v>
      </c>
      <c r="AA70" s="143">
        <v>1</v>
      </c>
      <c r="AB70" s="143">
        <v>6.9433573059819995E-2</v>
      </c>
      <c r="AC70" s="143">
        <v>1.1118740870300001E-2</v>
      </c>
      <c r="AD70" s="143">
        <v>33.152558110010901</v>
      </c>
      <c r="AF70" s="143">
        <v>-1</v>
      </c>
      <c r="AG70" s="143">
        <v>-1</v>
      </c>
      <c r="AH70" s="143">
        <v>-1</v>
      </c>
      <c r="AI70" s="143">
        <v>-1</v>
      </c>
      <c r="AJ70" s="143">
        <v>0</v>
      </c>
      <c r="AM70" s="143" t="s">
        <v>367</v>
      </c>
      <c r="AN70" s="143">
        <v>-1</v>
      </c>
      <c r="AQ70" s="143">
        <v>333</v>
      </c>
      <c r="AR70" s="143" t="s">
        <v>257</v>
      </c>
      <c r="AT70" s="143" t="s">
        <v>366</v>
      </c>
      <c r="AV70" s="143">
        <v>34.897751083103699</v>
      </c>
      <c r="AW70" s="143">
        <v>2.6887719500000001E-2</v>
      </c>
    </row>
    <row r="71" spans="1:49" x14ac:dyDescent="0.25">
      <c r="A71" s="153">
        <v>820000</v>
      </c>
      <c r="B71" s="153">
        <v>1400000</v>
      </c>
      <c r="C71" s="153">
        <v>1400000</v>
      </c>
      <c r="D71" s="143" t="s">
        <v>360</v>
      </c>
      <c r="E71" s="143" t="s">
        <v>13</v>
      </c>
      <c r="F71" s="143" t="s">
        <v>361</v>
      </c>
      <c r="G71" s="143" t="s">
        <v>362</v>
      </c>
      <c r="H71" s="143">
        <v>0.67</v>
      </c>
      <c r="I71" s="143">
        <v>0.72</v>
      </c>
      <c r="J71" s="143" t="s">
        <v>363</v>
      </c>
      <c r="K71" s="143">
        <v>0.33773541365932003</v>
      </c>
      <c r="L71" s="143">
        <v>2624.89917067947</v>
      </c>
      <c r="M71" s="143">
        <v>5.4974981941744403</v>
      </c>
      <c r="N71" s="143">
        <v>0.88034152877774996</v>
      </c>
      <c r="O71" s="143">
        <v>1.8566998267009001</v>
      </c>
      <c r="P71" s="143">
        <v>0.29732251038322999</v>
      </c>
      <c r="Q71" s="143">
        <v>886.52140722345496</v>
      </c>
      <c r="R71" s="143">
        <v>4210</v>
      </c>
      <c r="S71" s="143" t="s">
        <v>374</v>
      </c>
      <c r="T71" s="143">
        <v>4210</v>
      </c>
      <c r="U71" s="143" t="s">
        <v>365</v>
      </c>
      <c r="V71" s="143" t="s">
        <v>366</v>
      </c>
      <c r="Y71" s="143" t="s">
        <v>363</v>
      </c>
      <c r="Z71" s="143">
        <v>0</v>
      </c>
      <c r="AA71" s="143">
        <v>1</v>
      </c>
      <c r="AB71" s="143">
        <v>1.8566998267009001</v>
      </c>
      <c r="AC71" s="143">
        <v>0.29732251038322999</v>
      </c>
      <c r="AD71" s="143">
        <v>1151.75016245805</v>
      </c>
      <c r="AF71" s="143">
        <v>-1</v>
      </c>
      <c r="AG71" s="143">
        <v>-1</v>
      </c>
      <c r="AH71" s="143">
        <v>-1</v>
      </c>
      <c r="AI71" s="143">
        <v>-1</v>
      </c>
      <c r="AJ71" s="143">
        <v>0</v>
      </c>
      <c r="AM71" s="143" t="s">
        <v>367</v>
      </c>
      <c r="AN71" s="143">
        <v>-1</v>
      </c>
      <c r="AQ71" s="143">
        <v>333</v>
      </c>
      <c r="AR71" s="143" t="s">
        <v>257</v>
      </c>
      <c r="AT71" s="143" t="s">
        <v>366</v>
      </c>
      <c r="AV71" s="143">
        <v>162.63350069178401</v>
      </c>
      <c r="AW71" s="143">
        <v>0.93410394360000004</v>
      </c>
    </row>
    <row r="72" spans="1:49" x14ac:dyDescent="0.25">
      <c r="A72" s="153">
        <v>820000</v>
      </c>
      <c r="B72" s="153">
        <v>1400000</v>
      </c>
      <c r="C72" s="153">
        <v>1400000</v>
      </c>
      <c r="D72" s="143" t="s">
        <v>360</v>
      </c>
      <c r="E72" s="143" t="s">
        <v>13</v>
      </c>
      <c r="F72" s="143" t="s">
        <v>361</v>
      </c>
      <c r="G72" s="143" t="s">
        <v>362</v>
      </c>
      <c r="H72" s="143">
        <v>0.67</v>
      </c>
      <c r="I72" s="143">
        <v>0.72</v>
      </c>
      <c r="J72" s="143" t="s">
        <v>366</v>
      </c>
      <c r="K72" s="143">
        <v>0.16635460185998999</v>
      </c>
      <c r="L72" s="143">
        <v>2624.89917067947</v>
      </c>
      <c r="M72" s="143">
        <v>5.4974981941744403</v>
      </c>
      <c r="N72" s="143">
        <v>0.88034152877774996</v>
      </c>
      <c r="O72" s="143">
        <v>0.91453412331794004</v>
      </c>
      <c r="P72" s="143">
        <v>0.14644886452063999</v>
      </c>
      <c r="Q72" s="143">
        <v>436.66405646101998</v>
      </c>
      <c r="R72" s="143">
        <v>8140</v>
      </c>
      <c r="S72" s="143" t="s">
        <v>369</v>
      </c>
      <c r="T72" s="143">
        <v>8140</v>
      </c>
      <c r="U72" s="143" t="s">
        <v>365</v>
      </c>
      <c r="V72" s="143" t="s">
        <v>366</v>
      </c>
      <c r="Z72" s="143">
        <v>0</v>
      </c>
      <c r="AA72" s="143">
        <v>1</v>
      </c>
      <c r="AB72" s="143">
        <v>0.91453412331794004</v>
      </c>
      <c r="AC72" s="143">
        <v>0.14644886452063999</v>
      </c>
      <c r="AD72" s="143">
        <v>436.66405645970502</v>
      </c>
      <c r="AF72" s="143">
        <v>-1</v>
      </c>
      <c r="AG72" s="143">
        <v>-1</v>
      </c>
      <c r="AH72" s="143">
        <v>-1</v>
      </c>
      <c r="AI72" s="143">
        <v>-1</v>
      </c>
      <c r="AJ72" s="143">
        <v>0</v>
      </c>
      <c r="AM72" s="143" t="s">
        <v>367</v>
      </c>
      <c r="AN72" s="143">
        <v>-1</v>
      </c>
      <c r="AQ72" s="143">
        <v>333</v>
      </c>
      <c r="AR72" s="143" t="s">
        <v>257</v>
      </c>
      <c r="AT72" s="143" t="s">
        <v>366</v>
      </c>
      <c r="AV72" s="143">
        <v>132.254543739463</v>
      </c>
      <c r="AW72" s="143">
        <v>0.35414765329999998</v>
      </c>
    </row>
    <row r="73" spans="1:49" x14ac:dyDescent="0.25">
      <c r="A73" s="153">
        <v>820000</v>
      </c>
      <c r="B73" s="153">
        <v>1400000</v>
      </c>
      <c r="C73" s="153">
        <v>1400000</v>
      </c>
      <c r="D73" s="143" t="s">
        <v>360</v>
      </c>
      <c r="E73" s="143" t="s">
        <v>13</v>
      </c>
      <c r="F73" s="143" t="s">
        <v>361</v>
      </c>
      <c r="G73" s="143" t="s">
        <v>362</v>
      </c>
      <c r="H73" s="143">
        <v>0.67</v>
      </c>
      <c r="I73" s="143">
        <v>0.72</v>
      </c>
      <c r="J73" s="143" t="s">
        <v>363</v>
      </c>
      <c r="K73" s="143">
        <v>0.61537069132545996</v>
      </c>
      <c r="L73" s="143">
        <v>584.01196534597898</v>
      </c>
      <c r="M73" s="143">
        <v>0</v>
      </c>
      <c r="N73" s="143">
        <v>0</v>
      </c>
      <c r="O73" s="143">
        <v>0</v>
      </c>
      <c r="P73" s="143">
        <v>0</v>
      </c>
      <c r="Q73" s="143">
        <v>359.38384685729801</v>
      </c>
      <c r="R73" s="143">
        <v>5300</v>
      </c>
      <c r="S73" s="143" t="s">
        <v>372</v>
      </c>
      <c r="T73" s="143">
        <v>5300</v>
      </c>
      <c r="U73" s="143" t="s">
        <v>365</v>
      </c>
      <c r="V73" s="143" t="s">
        <v>366</v>
      </c>
      <c r="Y73" s="143" t="s">
        <v>363</v>
      </c>
      <c r="Z73" s="143">
        <v>0</v>
      </c>
      <c r="AA73" s="143">
        <v>1</v>
      </c>
      <c r="AB73" s="143">
        <v>0</v>
      </c>
      <c r="AC73" s="143">
        <v>0</v>
      </c>
      <c r="AD73" s="143">
        <v>359.41346179454399</v>
      </c>
      <c r="AF73" s="143">
        <v>-1</v>
      </c>
      <c r="AG73" s="143">
        <v>-1</v>
      </c>
      <c r="AH73" s="143">
        <v>-1</v>
      </c>
      <c r="AI73" s="143">
        <v>-1</v>
      </c>
      <c r="AJ73" s="143">
        <v>0</v>
      </c>
      <c r="AM73" s="143" t="s">
        <v>367</v>
      </c>
      <c r="AN73" s="143">
        <v>-1</v>
      </c>
      <c r="AQ73" s="143">
        <v>333</v>
      </c>
      <c r="AR73" s="143" t="s">
        <v>257</v>
      </c>
      <c r="AT73" s="143" t="s">
        <v>366</v>
      </c>
      <c r="AV73" s="143">
        <v>197.16144653781001</v>
      </c>
      <c r="AW73" s="143">
        <v>0.29149510280000002</v>
      </c>
    </row>
    <row r="74" spans="1:49" x14ac:dyDescent="0.25">
      <c r="A74" s="153">
        <v>820000</v>
      </c>
      <c r="B74" s="153">
        <v>1400000</v>
      </c>
      <c r="C74" s="153">
        <v>1400000</v>
      </c>
      <c r="D74" s="143" t="s">
        <v>360</v>
      </c>
      <c r="E74" s="143" t="s">
        <v>13</v>
      </c>
      <c r="F74" s="143" t="s">
        <v>361</v>
      </c>
      <c r="G74" s="143" t="s">
        <v>362</v>
      </c>
      <c r="H74" s="143">
        <v>0.67</v>
      </c>
      <c r="I74" s="143">
        <v>0.72</v>
      </c>
      <c r="J74" s="143" t="s">
        <v>366</v>
      </c>
      <c r="K74" s="143">
        <v>2.3421474002999999E-3</v>
      </c>
      <c r="L74" s="143">
        <v>584.01196534597898</v>
      </c>
      <c r="M74" s="143">
        <v>0</v>
      </c>
      <c r="N74" s="143">
        <v>0</v>
      </c>
      <c r="O74" s="143">
        <v>0</v>
      </c>
      <c r="P74" s="143">
        <v>0</v>
      </c>
      <c r="Q74" s="143">
        <v>1.3678421063844299</v>
      </c>
      <c r="R74" s="143">
        <v>1730</v>
      </c>
      <c r="S74" s="143" t="s">
        <v>368</v>
      </c>
      <c r="T74" s="143">
        <v>1730</v>
      </c>
      <c r="U74" s="143" t="s">
        <v>365</v>
      </c>
      <c r="V74" s="143" t="s">
        <v>366</v>
      </c>
      <c r="Z74" s="143">
        <v>0</v>
      </c>
      <c r="AA74" s="143">
        <v>1</v>
      </c>
      <c r="AB74" s="143">
        <v>0</v>
      </c>
      <c r="AC74" s="143">
        <v>0</v>
      </c>
      <c r="AD74" s="143">
        <v>1.36784210638462</v>
      </c>
      <c r="AF74" s="143">
        <v>-1</v>
      </c>
      <c r="AG74" s="143">
        <v>-1</v>
      </c>
      <c r="AH74" s="143">
        <v>-1</v>
      </c>
      <c r="AI74" s="143">
        <v>-1</v>
      </c>
      <c r="AJ74" s="143">
        <v>0</v>
      </c>
      <c r="AM74" s="143" t="s">
        <v>367</v>
      </c>
      <c r="AN74" s="143">
        <v>-1</v>
      </c>
      <c r="AQ74" s="143">
        <v>333</v>
      </c>
      <c r="AR74" s="143" t="s">
        <v>257</v>
      </c>
      <c r="AT74" s="143" t="s">
        <v>366</v>
      </c>
      <c r="AV74" s="143">
        <v>15.303510902844099</v>
      </c>
      <c r="AW74" s="143">
        <v>1.1093609999999999E-3</v>
      </c>
    </row>
    <row r="75" spans="1:49" x14ac:dyDescent="0.25">
      <c r="A75" s="153">
        <v>820000</v>
      </c>
      <c r="B75" s="153">
        <v>1400000</v>
      </c>
      <c r="C75" s="153">
        <v>1400000</v>
      </c>
      <c r="D75" s="143" t="s">
        <v>360</v>
      </c>
      <c r="E75" s="143" t="s">
        <v>13</v>
      </c>
      <c r="F75" s="143" t="s">
        <v>361</v>
      </c>
      <c r="G75" s="143" t="s">
        <v>362</v>
      </c>
      <c r="H75" s="143">
        <v>0.67</v>
      </c>
      <c r="I75" s="143">
        <v>0.72</v>
      </c>
      <c r="J75" s="143" t="s">
        <v>366</v>
      </c>
      <c r="K75" s="143">
        <v>0.61776345371394004</v>
      </c>
      <c r="L75" s="143">
        <v>3304.85285466398</v>
      </c>
      <c r="M75" s="143">
        <v>6.1846790598090902</v>
      </c>
      <c r="N75" s="143">
        <v>0.82899323730253005</v>
      </c>
      <c r="O75" s="143">
        <v>3.8206686960999501</v>
      </c>
      <c r="P75" s="143">
        <v>0.51212172538151002</v>
      </c>
      <c r="Q75" s="143">
        <v>2041.61731351359</v>
      </c>
      <c r="R75" s="143">
        <v>1730</v>
      </c>
      <c r="S75" s="143" t="s">
        <v>368</v>
      </c>
      <c r="T75" s="143">
        <v>1730</v>
      </c>
      <c r="U75" s="143" t="s">
        <v>365</v>
      </c>
      <c r="V75" s="143" t="s">
        <v>366</v>
      </c>
      <c r="Z75" s="143">
        <v>0</v>
      </c>
      <c r="AA75" s="143">
        <v>1</v>
      </c>
      <c r="AB75" s="143">
        <v>3.8206686960999501</v>
      </c>
      <c r="AC75" s="143">
        <v>0.51212172538151002</v>
      </c>
      <c r="AD75" s="143">
        <v>2041.61731351359</v>
      </c>
      <c r="AF75" s="143">
        <v>-1</v>
      </c>
      <c r="AG75" s="143">
        <v>-1</v>
      </c>
      <c r="AH75" s="143">
        <v>-1</v>
      </c>
      <c r="AI75" s="143">
        <v>-1</v>
      </c>
      <c r="AJ75" s="143">
        <v>0</v>
      </c>
      <c r="AM75" s="143" t="s">
        <v>367</v>
      </c>
      <c r="AN75" s="143">
        <v>-1</v>
      </c>
      <c r="AQ75" s="143">
        <v>333</v>
      </c>
      <c r="AR75" s="143" t="s">
        <v>257</v>
      </c>
      <c r="AT75" s="143" t="s">
        <v>366</v>
      </c>
      <c r="AV75" s="143">
        <v>200.00000000745001</v>
      </c>
      <c r="AW75" s="143">
        <v>1.6558129063</v>
      </c>
    </row>
    <row r="76" spans="1:49" x14ac:dyDescent="0.25">
      <c r="A76" s="153">
        <v>820000</v>
      </c>
      <c r="B76" s="153">
        <v>1400000</v>
      </c>
      <c r="C76" s="153">
        <v>1400000</v>
      </c>
      <c r="D76" s="143" t="s">
        <v>360</v>
      </c>
      <c r="E76" s="143" t="s">
        <v>13</v>
      </c>
      <c r="F76" s="143" t="s">
        <v>361</v>
      </c>
      <c r="G76" s="143" t="s">
        <v>362</v>
      </c>
      <c r="H76" s="143">
        <v>0.67</v>
      </c>
      <c r="I76" s="143">
        <v>0.72</v>
      </c>
      <c r="J76" s="143" t="s">
        <v>366</v>
      </c>
      <c r="K76" s="143">
        <v>0.31587978931159999</v>
      </c>
      <c r="L76" s="143">
        <v>3296.6984897339398</v>
      </c>
      <c r="M76" s="143">
        <v>7.0874697512057203</v>
      </c>
      <c r="N76" s="143">
        <v>0.94480320389647998</v>
      </c>
      <c r="O76" s="143">
        <v>2.2387884517632402</v>
      </c>
      <c r="P76" s="143">
        <v>0.29844423698775002</v>
      </c>
      <c r="Q76" s="143">
        <v>1041.36042436104</v>
      </c>
      <c r="R76" s="143">
        <v>1730</v>
      </c>
      <c r="S76" s="143" t="s">
        <v>368</v>
      </c>
      <c r="T76" s="143">
        <v>1730</v>
      </c>
      <c r="U76" s="143" t="s">
        <v>365</v>
      </c>
      <c r="V76" s="143" t="s">
        <v>366</v>
      </c>
      <c r="Z76" s="143">
        <v>0</v>
      </c>
      <c r="AA76" s="143">
        <v>1</v>
      </c>
      <c r="AB76" s="143">
        <v>2.2387884517632402</v>
      </c>
      <c r="AC76" s="143">
        <v>0.29844423698775002</v>
      </c>
      <c r="AD76" s="143">
        <v>2036.5798450233001</v>
      </c>
      <c r="AF76" s="143">
        <v>-1</v>
      </c>
      <c r="AG76" s="143">
        <v>-1</v>
      </c>
      <c r="AH76" s="143">
        <v>-1</v>
      </c>
      <c r="AI76" s="143">
        <v>-1</v>
      </c>
      <c r="AJ76" s="143">
        <v>0</v>
      </c>
      <c r="AM76" s="143" t="s">
        <v>367</v>
      </c>
      <c r="AN76" s="143">
        <v>-1</v>
      </c>
      <c r="AQ76" s="143">
        <v>333</v>
      </c>
      <c r="AR76" s="143" t="s">
        <v>257</v>
      </c>
      <c r="AT76" s="143" t="s">
        <v>366</v>
      </c>
      <c r="AV76" s="143">
        <v>163.207276481771</v>
      </c>
      <c r="AW76" s="143">
        <v>1.6517273682</v>
      </c>
    </row>
    <row r="77" spans="1:49" x14ac:dyDescent="0.25">
      <c r="A77" s="153">
        <v>820000</v>
      </c>
      <c r="B77" s="153">
        <v>1400000</v>
      </c>
      <c r="C77" s="153">
        <v>1400000</v>
      </c>
      <c r="D77" s="143" t="s">
        <v>360</v>
      </c>
      <c r="E77" s="143" t="s">
        <v>13</v>
      </c>
      <c r="F77" s="143" t="s">
        <v>361</v>
      </c>
      <c r="G77" s="143" t="s">
        <v>362</v>
      </c>
      <c r="H77" s="143">
        <v>0.67</v>
      </c>
      <c r="I77" s="143">
        <v>0.72</v>
      </c>
      <c r="J77" s="143" t="s">
        <v>366</v>
      </c>
      <c r="K77" s="143">
        <v>0.61776345378298003</v>
      </c>
      <c r="L77" s="143">
        <v>3300.7268404001702</v>
      </c>
      <c r="M77" s="143">
        <v>6.1540430713301797</v>
      </c>
      <c r="N77" s="143">
        <v>0.82289567973141997</v>
      </c>
      <c r="O77" s="143">
        <v>3.8017429024741598</v>
      </c>
      <c r="P77" s="143">
        <v>0.50835487721396999</v>
      </c>
      <c r="Q77" s="143">
        <v>2039.06841291979</v>
      </c>
      <c r="R77" s="143">
        <v>1730</v>
      </c>
      <c r="S77" s="143" t="s">
        <v>368</v>
      </c>
      <c r="T77" s="143">
        <v>1730</v>
      </c>
      <c r="U77" s="143" t="s">
        <v>365</v>
      </c>
      <c r="V77" s="143" t="s">
        <v>366</v>
      </c>
      <c r="Z77" s="143">
        <v>0</v>
      </c>
      <c r="AA77" s="143">
        <v>1</v>
      </c>
      <c r="AB77" s="143">
        <v>3.8017429024741598</v>
      </c>
      <c r="AC77" s="143">
        <v>0.50835487721396999</v>
      </c>
      <c r="AD77" s="143">
        <v>2039.06841291979</v>
      </c>
      <c r="AF77" s="143">
        <v>-1</v>
      </c>
      <c r="AG77" s="143">
        <v>-1</v>
      </c>
      <c r="AH77" s="143">
        <v>-1</v>
      </c>
      <c r="AI77" s="143">
        <v>-1</v>
      </c>
      <c r="AJ77" s="143">
        <v>0</v>
      </c>
      <c r="AM77" s="143" t="s">
        <v>367</v>
      </c>
      <c r="AN77" s="143">
        <v>-1</v>
      </c>
      <c r="AQ77" s="143">
        <v>333</v>
      </c>
      <c r="AR77" s="143" t="s">
        <v>257</v>
      </c>
      <c r="AT77" s="143" t="s">
        <v>366</v>
      </c>
      <c r="AV77" s="143">
        <v>200.000000018626</v>
      </c>
      <c r="AW77" s="143">
        <v>1.6537456715000001</v>
      </c>
    </row>
    <row r="78" spans="1:49" x14ac:dyDescent="0.25">
      <c r="A78" s="153">
        <v>820000</v>
      </c>
      <c r="B78" s="153">
        <v>1400000</v>
      </c>
      <c r="C78" s="153">
        <v>1400000</v>
      </c>
      <c r="D78" s="143" t="s">
        <v>360</v>
      </c>
      <c r="E78" s="143" t="s">
        <v>13</v>
      </c>
      <c r="F78" s="143" t="s">
        <v>361</v>
      </c>
      <c r="G78" s="143" t="s">
        <v>362</v>
      </c>
      <c r="H78" s="143">
        <v>0.67</v>
      </c>
      <c r="I78" s="143">
        <v>0.72</v>
      </c>
      <c r="J78" s="143" t="s">
        <v>366</v>
      </c>
      <c r="K78" s="143">
        <v>0.617763453829</v>
      </c>
      <c r="L78" s="143">
        <v>3314.1329371299298</v>
      </c>
      <c r="M78" s="143">
        <v>6.2975291820909201</v>
      </c>
      <c r="N78" s="143">
        <v>0.85241647916018004</v>
      </c>
      <c r="O78" s="143">
        <v>3.8903833781174599</v>
      </c>
      <c r="P78" s="143">
        <v>0.52659174826676003</v>
      </c>
      <c r="Q78" s="143">
        <v>2047.3502096898601</v>
      </c>
      <c r="R78" s="143">
        <v>1730</v>
      </c>
      <c r="S78" s="143" t="s">
        <v>368</v>
      </c>
      <c r="T78" s="143">
        <v>1730</v>
      </c>
      <c r="U78" s="143" t="s">
        <v>365</v>
      </c>
      <c r="V78" s="143" t="s">
        <v>366</v>
      </c>
      <c r="Z78" s="143">
        <v>0</v>
      </c>
      <c r="AA78" s="143">
        <v>1</v>
      </c>
      <c r="AB78" s="143">
        <v>3.8903833781174599</v>
      </c>
      <c r="AC78" s="143">
        <v>0.52659174826676003</v>
      </c>
      <c r="AD78" s="143">
        <v>2047.3502096898601</v>
      </c>
      <c r="AF78" s="143">
        <v>-1</v>
      </c>
      <c r="AG78" s="143">
        <v>-1</v>
      </c>
      <c r="AH78" s="143">
        <v>-1</v>
      </c>
      <c r="AI78" s="143">
        <v>-1</v>
      </c>
      <c r="AJ78" s="143">
        <v>0</v>
      </c>
      <c r="AM78" s="143" t="s">
        <v>367</v>
      </c>
      <c r="AN78" s="143">
        <v>-1</v>
      </c>
      <c r="AQ78" s="143">
        <v>333</v>
      </c>
      <c r="AR78" s="143" t="s">
        <v>257</v>
      </c>
      <c r="AT78" s="143" t="s">
        <v>366</v>
      </c>
      <c r="AV78" s="143">
        <v>200.000000026077</v>
      </c>
      <c r="AW78" s="143">
        <v>1.6604624572</v>
      </c>
    </row>
    <row r="79" spans="1:49" x14ac:dyDescent="0.25">
      <c r="A79" s="153">
        <v>820000</v>
      </c>
      <c r="B79" s="153">
        <v>1400000</v>
      </c>
      <c r="C79" s="153">
        <v>1400000</v>
      </c>
      <c r="D79" s="143" t="s">
        <v>360</v>
      </c>
      <c r="E79" s="143" t="s">
        <v>13</v>
      </c>
      <c r="F79" s="143" t="s">
        <v>361</v>
      </c>
      <c r="G79" s="143" t="s">
        <v>362</v>
      </c>
      <c r="H79" s="143">
        <v>0.67</v>
      </c>
      <c r="I79" s="143">
        <v>0.72</v>
      </c>
      <c r="J79" s="143" t="s">
        <v>366</v>
      </c>
      <c r="K79" s="143">
        <v>0.60963166142945002</v>
      </c>
      <c r="L79" s="143">
        <v>3313.74708845337</v>
      </c>
      <c r="M79" s="143">
        <v>6.1731741523660402</v>
      </c>
      <c r="N79" s="143">
        <v>0.82538034669096005</v>
      </c>
      <c r="O79" s="143">
        <v>3.7633624148003002</v>
      </c>
      <c r="P79" s="143">
        <v>0.50317799206443004</v>
      </c>
      <c r="Q79" s="143">
        <v>2020.1651430908601</v>
      </c>
      <c r="R79" s="143">
        <v>1730</v>
      </c>
      <c r="S79" s="143" t="s">
        <v>368</v>
      </c>
      <c r="T79" s="143">
        <v>1730</v>
      </c>
      <c r="U79" s="143" t="s">
        <v>365</v>
      </c>
      <c r="V79" s="143" t="s">
        <v>366</v>
      </c>
      <c r="Z79" s="143">
        <v>0</v>
      </c>
      <c r="AA79" s="143">
        <v>1</v>
      </c>
      <c r="AB79" s="143">
        <v>3.7633624148003002</v>
      </c>
      <c r="AC79" s="143">
        <v>0.50317799206443004</v>
      </c>
      <c r="AD79" s="143">
        <v>2020.1651430908601</v>
      </c>
      <c r="AF79" s="143">
        <v>-1</v>
      </c>
      <c r="AG79" s="143">
        <v>-1</v>
      </c>
      <c r="AH79" s="143">
        <v>-1</v>
      </c>
      <c r="AI79" s="143">
        <v>-1</v>
      </c>
      <c r="AJ79" s="143">
        <v>0</v>
      </c>
      <c r="AM79" s="143" t="s">
        <v>367</v>
      </c>
      <c r="AN79" s="143">
        <v>-1</v>
      </c>
      <c r="AQ79" s="143">
        <v>333</v>
      </c>
      <c r="AR79" s="143" t="s">
        <v>257</v>
      </c>
      <c r="AT79" s="143" t="s">
        <v>366</v>
      </c>
      <c r="AV79" s="143">
        <v>195.403569744984</v>
      </c>
      <c r="AW79" s="143">
        <v>1.6384145524</v>
      </c>
    </row>
    <row r="80" spans="1:49" x14ac:dyDescent="0.25">
      <c r="A80" s="153">
        <v>820000</v>
      </c>
      <c r="B80" s="153">
        <v>1400000</v>
      </c>
      <c r="C80" s="153">
        <v>1400000</v>
      </c>
      <c r="D80" s="143" t="s">
        <v>360</v>
      </c>
      <c r="E80" s="143" t="s">
        <v>13</v>
      </c>
      <c r="F80" s="143" t="s">
        <v>361</v>
      </c>
      <c r="G80" s="143" t="s">
        <v>362</v>
      </c>
      <c r="H80" s="143">
        <v>0.67</v>
      </c>
      <c r="I80" s="143">
        <v>0.72</v>
      </c>
      <c r="J80" s="143" t="s">
        <v>366</v>
      </c>
      <c r="K80" s="143">
        <v>8.1319072023000004E-3</v>
      </c>
      <c r="L80" s="143">
        <v>3313.74708845337</v>
      </c>
      <c r="M80" s="143">
        <v>6.1731741523660402</v>
      </c>
      <c r="N80" s="143">
        <v>0.82538034669096005</v>
      </c>
      <c r="O80" s="143">
        <v>5.0199679350700001E-2</v>
      </c>
      <c r="P80" s="143">
        <v>6.7119163858899997E-3</v>
      </c>
      <c r="Q80" s="143">
        <v>26.947083815211201</v>
      </c>
      <c r="R80" s="143">
        <v>8140</v>
      </c>
      <c r="S80" s="143" t="s">
        <v>369</v>
      </c>
      <c r="T80" s="143">
        <v>8140</v>
      </c>
      <c r="U80" s="143" t="s">
        <v>365</v>
      </c>
      <c r="V80" s="143" t="s">
        <v>366</v>
      </c>
      <c r="Z80" s="143">
        <v>0</v>
      </c>
      <c r="AA80" s="143">
        <v>1</v>
      </c>
      <c r="AB80" s="143">
        <v>5.0199679350700001E-2</v>
      </c>
      <c r="AC80" s="143">
        <v>6.7119163858899997E-3</v>
      </c>
      <c r="AD80" s="143">
        <v>26.947083815210899</v>
      </c>
      <c r="AF80" s="143">
        <v>-1</v>
      </c>
      <c r="AG80" s="143">
        <v>-1</v>
      </c>
      <c r="AH80" s="143">
        <v>-1</v>
      </c>
      <c r="AI80" s="143">
        <v>-1</v>
      </c>
      <c r="AJ80" s="143">
        <v>0</v>
      </c>
      <c r="AM80" s="143" t="s">
        <v>367</v>
      </c>
      <c r="AN80" s="143">
        <v>-1</v>
      </c>
      <c r="AQ80" s="143">
        <v>333</v>
      </c>
      <c r="AR80" s="143" t="s">
        <v>257</v>
      </c>
      <c r="AT80" s="143" t="s">
        <v>366</v>
      </c>
      <c r="AV80" s="143">
        <v>28.638364954034799</v>
      </c>
      <c r="AW80" s="143">
        <v>2.1854893600000001E-2</v>
      </c>
    </row>
    <row r="81" spans="1:49" x14ac:dyDescent="0.25">
      <c r="A81" s="153">
        <v>820000</v>
      </c>
      <c r="B81" s="153">
        <v>1400000</v>
      </c>
      <c r="C81" s="153">
        <v>1400000</v>
      </c>
      <c r="D81" s="143" t="s">
        <v>360</v>
      </c>
      <c r="E81" s="143" t="s">
        <v>13</v>
      </c>
      <c r="F81" s="143" t="s">
        <v>361</v>
      </c>
      <c r="G81" s="143" t="s">
        <v>362</v>
      </c>
      <c r="H81" s="143">
        <v>0.67</v>
      </c>
      <c r="I81" s="143">
        <v>0.72</v>
      </c>
      <c r="J81" s="143" t="s">
        <v>363</v>
      </c>
      <c r="K81" s="143">
        <v>0.23977718468944001</v>
      </c>
      <c r="L81" s="143">
        <v>3025.4967434694499</v>
      </c>
      <c r="M81" s="143">
        <v>6.5306650136445104</v>
      </c>
      <c r="N81" s="143">
        <v>0.86949508274623</v>
      </c>
      <c r="O81" s="143">
        <v>1.56590447112155</v>
      </c>
      <c r="P81" s="143">
        <v>0.20848508304220001</v>
      </c>
      <c r="Q81" s="143">
        <v>725.44509143619496</v>
      </c>
      <c r="R81" s="143">
        <v>3200</v>
      </c>
      <c r="S81" s="143" t="s">
        <v>370</v>
      </c>
      <c r="T81" s="143">
        <v>3200</v>
      </c>
      <c r="U81" s="143" t="s">
        <v>365</v>
      </c>
      <c r="V81" s="143" t="s">
        <v>366</v>
      </c>
      <c r="Y81" s="143" t="s">
        <v>363</v>
      </c>
      <c r="Z81" s="143">
        <v>0</v>
      </c>
      <c r="AA81" s="143">
        <v>1</v>
      </c>
      <c r="AB81" s="143">
        <v>1.56590447112155</v>
      </c>
      <c r="AC81" s="143">
        <v>0.20848508304220001</v>
      </c>
      <c r="AD81" s="143">
        <v>725.44509143619496</v>
      </c>
      <c r="AF81" s="143">
        <v>-1</v>
      </c>
      <c r="AG81" s="143">
        <v>-1</v>
      </c>
      <c r="AH81" s="143">
        <v>-1</v>
      </c>
      <c r="AI81" s="143">
        <v>-1</v>
      </c>
      <c r="AJ81" s="143">
        <v>0</v>
      </c>
      <c r="AM81" s="143" t="s">
        <v>367</v>
      </c>
      <c r="AN81" s="143">
        <v>-1</v>
      </c>
      <c r="AQ81" s="143">
        <v>333</v>
      </c>
      <c r="AR81" s="143" t="s">
        <v>257</v>
      </c>
      <c r="AT81" s="143" t="s">
        <v>366</v>
      </c>
      <c r="AV81" s="143">
        <v>138.622931126846</v>
      </c>
      <c r="AW81" s="143">
        <v>0.58835773840000005</v>
      </c>
    </row>
    <row r="82" spans="1:49" x14ac:dyDescent="0.25">
      <c r="A82" s="153">
        <v>820000</v>
      </c>
      <c r="B82" s="153">
        <v>1400000</v>
      </c>
      <c r="C82" s="153">
        <v>1400000</v>
      </c>
      <c r="D82" s="143" t="s">
        <v>360</v>
      </c>
      <c r="E82" s="143" t="s">
        <v>13</v>
      </c>
      <c r="F82" s="143" t="s">
        <v>361</v>
      </c>
      <c r="G82" s="143" t="s">
        <v>362</v>
      </c>
      <c r="H82" s="143">
        <v>0.67</v>
      </c>
      <c r="I82" s="143">
        <v>0.72</v>
      </c>
      <c r="J82" s="143" t="s">
        <v>366</v>
      </c>
      <c r="K82" s="143">
        <v>4.4908107033949998E-2</v>
      </c>
      <c r="L82" s="143">
        <v>3025.4967434694499</v>
      </c>
      <c r="M82" s="143">
        <v>6.5306650136445104</v>
      </c>
      <c r="N82" s="143">
        <v>0.86949508274623</v>
      </c>
      <c r="O82" s="143">
        <v>0.29327980343565002</v>
      </c>
      <c r="P82" s="143">
        <v>3.9047378241459998E-2</v>
      </c>
      <c r="Q82" s="143">
        <v>135.86933158660801</v>
      </c>
      <c r="R82" s="143">
        <v>8140</v>
      </c>
      <c r="S82" s="143" t="s">
        <v>369</v>
      </c>
      <c r="T82" s="143">
        <v>8140</v>
      </c>
      <c r="U82" s="143" t="s">
        <v>365</v>
      </c>
      <c r="V82" s="143" t="s">
        <v>366</v>
      </c>
      <c r="Z82" s="143">
        <v>0</v>
      </c>
      <c r="AA82" s="143">
        <v>1</v>
      </c>
      <c r="AB82" s="143">
        <v>0.29327980343565002</v>
      </c>
      <c r="AC82" s="143">
        <v>3.9047378241459998E-2</v>
      </c>
      <c r="AD82" s="143">
        <v>624.60613342980696</v>
      </c>
      <c r="AF82" s="143">
        <v>-1</v>
      </c>
      <c r="AG82" s="143">
        <v>-1</v>
      </c>
      <c r="AH82" s="143">
        <v>-1</v>
      </c>
      <c r="AI82" s="143">
        <v>-1</v>
      </c>
      <c r="AJ82" s="143">
        <v>0</v>
      </c>
      <c r="AM82" s="143" t="s">
        <v>367</v>
      </c>
      <c r="AN82" s="143">
        <v>-1</v>
      </c>
      <c r="AQ82" s="143">
        <v>333</v>
      </c>
      <c r="AR82" s="143" t="s">
        <v>257</v>
      </c>
      <c r="AT82" s="143" t="s">
        <v>366</v>
      </c>
      <c r="AV82" s="143">
        <v>107.733509970518</v>
      </c>
      <c r="AW82" s="143">
        <v>0.50657431750000004</v>
      </c>
    </row>
    <row r="83" spans="1:49" x14ac:dyDescent="0.25">
      <c r="A83" s="153">
        <v>820000</v>
      </c>
      <c r="B83" s="153">
        <v>1400000</v>
      </c>
      <c r="C83" s="153">
        <v>1400000</v>
      </c>
      <c r="D83" s="143" t="s">
        <v>360</v>
      </c>
      <c r="E83" s="143" t="s">
        <v>13</v>
      </c>
      <c r="F83" s="143" t="s">
        <v>361</v>
      </c>
      <c r="G83" s="143" t="s">
        <v>362</v>
      </c>
      <c r="H83" s="143">
        <v>0.67</v>
      </c>
      <c r="I83" s="143">
        <v>0.72</v>
      </c>
      <c r="J83" s="143" t="s">
        <v>363</v>
      </c>
      <c r="K83" s="143">
        <v>2.4134105037400002E-3</v>
      </c>
      <c r="L83" s="143">
        <v>653.64012920034099</v>
      </c>
      <c r="M83" s="143">
        <v>0</v>
      </c>
      <c r="N83" s="143">
        <v>0</v>
      </c>
      <c r="O83" s="143">
        <v>0</v>
      </c>
      <c r="P83" s="143">
        <v>0</v>
      </c>
      <c r="Q83" s="143">
        <v>1.57750195347872</v>
      </c>
      <c r="R83" s="143">
        <v>6120</v>
      </c>
      <c r="S83" s="143" t="s">
        <v>364</v>
      </c>
      <c r="T83" s="143">
        <v>6120</v>
      </c>
      <c r="U83" s="143" t="s">
        <v>365</v>
      </c>
      <c r="V83" s="143" t="s">
        <v>366</v>
      </c>
      <c r="Y83" s="143" t="s">
        <v>363</v>
      </c>
      <c r="Z83" s="143">
        <v>0</v>
      </c>
      <c r="AA83" s="143">
        <v>1</v>
      </c>
      <c r="AB83" s="143">
        <v>0</v>
      </c>
      <c r="AC83" s="143">
        <v>0</v>
      </c>
      <c r="AD83" s="143">
        <v>23.0670452715785</v>
      </c>
      <c r="AF83" s="143">
        <v>-1</v>
      </c>
      <c r="AG83" s="143">
        <v>-1</v>
      </c>
      <c r="AH83" s="143">
        <v>-1</v>
      </c>
      <c r="AI83" s="143">
        <v>-1</v>
      </c>
      <c r="AJ83" s="143">
        <v>0</v>
      </c>
      <c r="AM83" s="143" t="s">
        <v>367</v>
      </c>
      <c r="AN83" s="143">
        <v>-1</v>
      </c>
      <c r="AQ83" s="143">
        <v>333</v>
      </c>
      <c r="AR83" s="143" t="s">
        <v>257</v>
      </c>
      <c r="AT83" s="143" t="s">
        <v>366</v>
      </c>
      <c r="AV83" s="143">
        <v>50.648204812320003</v>
      </c>
      <c r="AW83" s="143">
        <v>1.8708065900000001E-2</v>
      </c>
    </row>
    <row r="84" spans="1:49" x14ac:dyDescent="0.25">
      <c r="A84" s="153">
        <v>820000</v>
      </c>
      <c r="B84" s="153">
        <v>1400000</v>
      </c>
      <c r="C84" s="153">
        <v>1400000</v>
      </c>
      <c r="D84" s="143" t="s">
        <v>360</v>
      </c>
      <c r="E84" s="143" t="s">
        <v>13</v>
      </c>
      <c r="F84" s="143" t="s">
        <v>361</v>
      </c>
      <c r="G84" s="143" t="s">
        <v>362</v>
      </c>
      <c r="H84" s="143">
        <v>0.67</v>
      </c>
      <c r="I84" s="143">
        <v>0.72</v>
      </c>
      <c r="J84" s="143" t="s">
        <v>363</v>
      </c>
      <c r="K84" s="143">
        <v>0.58233137308223004</v>
      </c>
      <c r="L84" s="143">
        <v>653.64012920034099</v>
      </c>
      <c r="M84" s="143">
        <v>0</v>
      </c>
      <c r="N84" s="143">
        <v>0</v>
      </c>
      <c r="O84" s="143">
        <v>0</v>
      </c>
      <c r="P84" s="143">
        <v>0</v>
      </c>
      <c r="Q84" s="143">
        <v>380.63515393888201</v>
      </c>
      <c r="R84" s="143">
        <v>5300</v>
      </c>
      <c r="S84" s="143" t="s">
        <v>372</v>
      </c>
      <c r="T84" s="143">
        <v>5300</v>
      </c>
      <c r="U84" s="143" t="s">
        <v>365</v>
      </c>
      <c r="V84" s="143" t="s">
        <v>366</v>
      </c>
      <c r="Y84" s="143" t="s">
        <v>363</v>
      </c>
      <c r="Z84" s="143">
        <v>0</v>
      </c>
      <c r="AA84" s="143">
        <v>1</v>
      </c>
      <c r="AB84" s="143">
        <v>0</v>
      </c>
      <c r="AC84" s="143">
        <v>0</v>
      </c>
      <c r="AD84" s="143">
        <v>380.63515393888201</v>
      </c>
      <c r="AF84" s="143">
        <v>-1</v>
      </c>
      <c r="AG84" s="143">
        <v>-1</v>
      </c>
      <c r="AH84" s="143">
        <v>-1</v>
      </c>
      <c r="AI84" s="143">
        <v>-1</v>
      </c>
      <c r="AJ84" s="143">
        <v>0</v>
      </c>
      <c r="AM84" s="143" t="s">
        <v>367</v>
      </c>
      <c r="AN84" s="143">
        <v>-1</v>
      </c>
      <c r="AQ84" s="143">
        <v>333</v>
      </c>
      <c r="AR84" s="143" t="s">
        <v>257</v>
      </c>
      <c r="AT84" s="143" t="s">
        <v>366</v>
      </c>
      <c r="AV84" s="143">
        <v>190.418955272858</v>
      </c>
      <c r="AW84" s="143">
        <v>0.30870653199999998</v>
      </c>
    </row>
    <row r="85" spans="1:49" x14ac:dyDescent="0.25">
      <c r="A85" s="153">
        <v>820000</v>
      </c>
      <c r="B85" s="153">
        <v>1400000</v>
      </c>
      <c r="C85" s="153">
        <v>1400000</v>
      </c>
      <c r="D85" s="143" t="s">
        <v>360</v>
      </c>
      <c r="E85" s="143" t="s">
        <v>13</v>
      </c>
      <c r="F85" s="143" t="s">
        <v>361</v>
      </c>
      <c r="G85" s="143" t="s">
        <v>362</v>
      </c>
      <c r="H85" s="143">
        <v>0.67</v>
      </c>
      <c r="I85" s="143">
        <v>0.72</v>
      </c>
      <c r="J85" s="143" t="s">
        <v>363</v>
      </c>
      <c r="K85" s="143">
        <v>5.2080566905879998E-2</v>
      </c>
      <c r="L85" s="143">
        <v>2534.3544761041899</v>
      </c>
      <c r="M85" s="143">
        <v>5.2773887083583002</v>
      </c>
      <c r="N85" s="143">
        <v>0.70944799249523005</v>
      </c>
      <c r="O85" s="143">
        <v>0.27484939571403</v>
      </c>
      <c r="P85" s="143">
        <v>3.6948453639389998E-2</v>
      </c>
      <c r="Q85" s="143">
        <v>131.990617855983</v>
      </c>
      <c r="R85" s="143">
        <v>3200</v>
      </c>
      <c r="S85" s="143" t="s">
        <v>370</v>
      </c>
      <c r="T85" s="143">
        <v>3200</v>
      </c>
      <c r="U85" s="143" t="s">
        <v>365</v>
      </c>
      <c r="V85" s="143" t="s">
        <v>366</v>
      </c>
      <c r="Y85" s="143" t="s">
        <v>363</v>
      </c>
      <c r="Z85" s="143">
        <v>0</v>
      </c>
      <c r="AA85" s="143">
        <v>1</v>
      </c>
      <c r="AB85" s="143">
        <v>0.27484939571403</v>
      </c>
      <c r="AC85" s="143">
        <v>3.6948453639389998E-2</v>
      </c>
      <c r="AD85" s="143">
        <v>131.990617855983</v>
      </c>
      <c r="AF85" s="143">
        <v>-1</v>
      </c>
      <c r="AG85" s="143">
        <v>-1</v>
      </c>
      <c r="AH85" s="143">
        <v>-1</v>
      </c>
      <c r="AI85" s="143">
        <v>-1</v>
      </c>
      <c r="AJ85" s="143">
        <v>0</v>
      </c>
      <c r="AM85" s="143" t="s">
        <v>367</v>
      </c>
      <c r="AN85" s="143">
        <v>-1</v>
      </c>
      <c r="AQ85" s="143">
        <v>333</v>
      </c>
      <c r="AR85" s="143" t="s">
        <v>257</v>
      </c>
      <c r="AT85" s="143" t="s">
        <v>366</v>
      </c>
      <c r="AV85" s="143">
        <v>72.0076727169631</v>
      </c>
      <c r="AW85" s="143">
        <v>0.1070483519</v>
      </c>
    </row>
    <row r="86" spans="1:49" x14ac:dyDescent="0.25">
      <c r="A86" s="153">
        <v>820000</v>
      </c>
      <c r="B86" s="153">
        <v>1400000</v>
      </c>
      <c r="C86" s="153">
        <v>1400000</v>
      </c>
      <c r="D86" s="143" t="s">
        <v>360</v>
      </c>
      <c r="E86" s="143" t="s">
        <v>13</v>
      </c>
      <c r="F86" s="143" t="s">
        <v>361</v>
      </c>
      <c r="G86" s="143" t="s">
        <v>362</v>
      </c>
      <c r="H86" s="143">
        <v>0.67</v>
      </c>
      <c r="I86" s="143">
        <v>0.72</v>
      </c>
      <c r="J86" s="143" t="s">
        <v>363</v>
      </c>
      <c r="K86" s="143">
        <v>0.39558655949450999</v>
      </c>
      <c r="L86" s="143">
        <v>2534.3544761041899</v>
      </c>
      <c r="M86" s="143">
        <v>5.2773887083583002</v>
      </c>
      <c r="N86" s="143">
        <v>0.70944799249523005</v>
      </c>
      <c r="O86" s="143">
        <v>2.0876640422546799</v>
      </c>
      <c r="P86" s="143">
        <v>0.28064809049147998</v>
      </c>
      <c r="Q86" s="143">
        <v>1002.55656774159</v>
      </c>
      <c r="R86" s="143">
        <v>3200</v>
      </c>
      <c r="S86" s="143" t="s">
        <v>370</v>
      </c>
      <c r="T86" s="143">
        <v>3200</v>
      </c>
      <c r="U86" s="143" t="s">
        <v>365</v>
      </c>
      <c r="V86" s="143" t="s">
        <v>366</v>
      </c>
      <c r="Y86" s="143" t="s">
        <v>363</v>
      </c>
      <c r="Z86" s="143">
        <v>0</v>
      </c>
      <c r="AA86" s="143">
        <v>1</v>
      </c>
      <c r="AB86" s="143">
        <v>2.0876640422546799</v>
      </c>
      <c r="AC86" s="143">
        <v>0.28064809049147998</v>
      </c>
      <c r="AD86" s="143">
        <v>1051.2006213885099</v>
      </c>
      <c r="AF86" s="143">
        <v>-1</v>
      </c>
      <c r="AG86" s="143">
        <v>-1</v>
      </c>
      <c r="AH86" s="143">
        <v>-1</v>
      </c>
      <c r="AI86" s="143">
        <v>-1</v>
      </c>
      <c r="AJ86" s="143">
        <v>0</v>
      </c>
      <c r="AM86" s="143" t="s">
        <v>367</v>
      </c>
      <c r="AN86" s="143">
        <v>-1</v>
      </c>
      <c r="AQ86" s="143">
        <v>333</v>
      </c>
      <c r="AR86" s="143" t="s">
        <v>257</v>
      </c>
      <c r="AT86" s="143" t="s">
        <v>366</v>
      </c>
      <c r="AV86" s="143">
        <v>169.73388134673399</v>
      </c>
      <c r="AW86" s="143">
        <v>0.85255524849999997</v>
      </c>
    </row>
    <row r="87" spans="1:49" x14ac:dyDescent="0.25">
      <c r="A87" s="153">
        <v>820000</v>
      </c>
      <c r="B87" s="153">
        <v>1400000</v>
      </c>
      <c r="C87" s="153">
        <v>1400000</v>
      </c>
      <c r="D87" s="143" t="s">
        <v>360</v>
      </c>
      <c r="E87" s="143" t="s">
        <v>13</v>
      </c>
      <c r="F87" s="143" t="s">
        <v>361</v>
      </c>
      <c r="G87" s="143" t="s">
        <v>362</v>
      </c>
      <c r="H87" s="143">
        <v>0.67</v>
      </c>
      <c r="I87" s="143">
        <v>0.72</v>
      </c>
      <c r="J87" s="143" t="s">
        <v>366</v>
      </c>
      <c r="K87" s="143">
        <v>0.15090246383447001</v>
      </c>
      <c r="L87" s="143">
        <v>2534.3544761041899</v>
      </c>
      <c r="M87" s="143">
        <v>5.2773887083583002</v>
      </c>
      <c r="N87" s="143">
        <v>0.70944799249523005</v>
      </c>
      <c r="O87" s="143">
        <v>0.79637095870347996</v>
      </c>
      <c r="P87" s="143">
        <v>0.10705745002995</v>
      </c>
      <c r="Q87" s="143">
        <v>382.44033467404302</v>
      </c>
      <c r="R87" s="143">
        <v>8140</v>
      </c>
      <c r="S87" s="143" t="s">
        <v>369</v>
      </c>
      <c r="T87" s="143">
        <v>8140</v>
      </c>
      <c r="U87" s="143" t="s">
        <v>365</v>
      </c>
      <c r="V87" s="143" t="s">
        <v>366</v>
      </c>
      <c r="Z87" s="143">
        <v>0</v>
      </c>
      <c r="AA87" s="143">
        <v>1</v>
      </c>
      <c r="AB87" s="143">
        <v>0.79637095870347996</v>
      </c>
      <c r="AC87" s="143">
        <v>0.10705745002995</v>
      </c>
      <c r="AD87" s="143">
        <v>382.44033467404302</v>
      </c>
      <c r="AF87" s="143">
        <v>-1</v>
      </c>
      <c r="AG87" s="143">
        <v>-1</v>
      </c>
      <c r="AH87" s="143">
        <v>-1</v>
      </c>
      <c r="AI87" s="143">
        <v>-1</v>
      </c>
      <c r="AJ87" s="143">
        <v>0</v>
      </c>
      <c r="AM87" s="143" t="s">
        <v>367</v>
      </c>
      <c r="AN87" s="143">
        <v>-1</v>
      </c>
      <c r="AQ87" s="143">
        <v>333</v>
      </c>
      <c r="AR87" s="143" t="s">
        <v>257</v>
      </c>
      <c r="AT87" s="143" t="s">
        <v>366</v>
      </c>
      <c r="AV87" s="143">
        <v>130.63007490758901</v>
      </c>
      <c r="AW87" s="143">
        <v>0.3101705877</v>
      </c>
    </row>
    <row r="88" spans="1:49" x14ac:dyDescent="0.25">
      <c r="A88" s="153">
        <v>820000</v>
      </c>
      <c r="B88" s="153">
        <v>1400000</v>
      </c>
      <c r="C88" s="153">
        <v>1400000</v>
      </c>
      <c r="D88" s="143" t="s">
        <v>360</v>
      </c>
      <c r="E88" s="143" t="s">
        <v>13</v>
      </c>
      <c r="F88" s="143" t="s">
        <v>361</v>
      </c>
      <c r="G88" s="143" t="s">
        <v>362</v>
      </c>
      <c r="H88" s="143">
        <v>0.67</v>
      </c>
      <c r="I88" s="143">
        <v>0.72</v>
      </c>
      <c r="J88" s="143" t="s">
        <v>363</v>
      </c>
      <c r="K88" s="143">
        <v>3.5148376018800001E-3</v>
      </c>
      <c r="L88" s="143">
        <v>1889.69715131307</v>
      </c>
      <c r="M88" s="143">
        <v>1.95997742239378</v>
      </c>
      <c r="N88" s="143">
        <v>0.19450730446937001</v>
      </c>
      <c r="O88" s="143">
        <v>6.8890023430700003E-3</v>
      </c>
      <c r="P88" s="143">
        <v>6.8366158759E-4</v>
      </c>
      <c r="Q88" s="143">
        <v>6.6419786036063702</v>
      </c>
      <c r="R88" s="143">
        <v>6120</v>
      </c>
      <c r="S88" s="143" t="s">
        <v>364</v>
      </c>
      <c r="T88" s="143">
        <v>6120</v>
      </c>
      <c r="U88" s="143" t="s">
        <v>365</v>
      </c>
      <c r="V88" s="143" t="s">
        <v>366</v>
      </c>
      <c r="Y88" s="143" t="s">
        <v>363</v>
      </c>
      <c r="Z88" s="143">
        <v>0</v>
      </c>
      <c r="AA88" s="143">
        <v>1</v>
      </c>
      <c r="AB88" s="143">
        <v>6.8890023430700003E-3</v>
      </c>
      <c r="AC88" s="143">
        <v>6.8366158759E-4</v>
      </c>
      <c r="AD88" s="143">
        <v>707.49773585815603</v>
      </c>
      <c r="AF88" s="143">
        <v>-1</v>
      </c>
      <c r="AG88" s="143">
        <v>-1</v>
      </c>
      <c r="AH88" s="143">
        <v>-1</v>
      </c>
      <c r="AI88" s="143">
        <v>-1</v>
      </c>
      <c r="AJ88" s="143">
        <v>0</v>
      </c>
      <c r="AM88" s="143" t="s">
        <v>367</v>
      </c>
      <c r="AN88" s="143">
        <v>-1</v>
      </c>
      <c r="AQ88" s="143">
        <v>333</v>
      </c>
      <c r="AR88" s="143" t="s">
        <v>257</v>
      </c>
      <c r="AT88" s="143" t="s">
        <v>366</v>
      </c>
      <c r="AV88" s="143">
        <v>29.2971641080285</v>
      </c>
      <c r="AW88" s="143">
        <v>0.57380189449999996</v>
      </c>
    </row>
    <row r="89" spans="1:49" x14ac:dyDescent="0.25">
      <c r="A89" s="153">
        <v>820000</v>
      </c>
      <c r="B89" s="153">
        <v>1400000</v>
      </c>
      <c r="C89" s="153">
        <v>1400000</v>
      </c>
      <c r="D89" s="143" t="s">
        <v>360</v>
      </c>
      <c r="E89" s="143" t="s">
        <v>13</v>
      </c>
      <c r="F89" s="143" t="s">
        <v>361</v>
      </c>
      <c r="G89" s="143" t="s">
        <v>362</v>
      </c>
      <c r="H89" s="143">
        <v>0.67</v>
      </c>
      <c r="I89" s="143">
        <v>0.72</v>
      </c>
      <c r="J89" s="143" t="s">
        <v>363</v>
      </c>
      <c r="K89" s="143">
        <v>9.63572835595E-3</v>
      </c>
      <c r="L89" s="143">
        <v>1889.69715131307</v>
      </c>
      <c r="M89" s="143">
        <v>1.95997742239378</v>
      </c>
      <c r="N89" s="143">
        <v>0.19450730446937001</v>
      </c>
      <c r="O89" s="143">
        <v>1.8885810025979999E-2</v>
      </c>
      <c r="P89" s="143">
        <v>1.87421954911E-3</v>
      </c>
      <c r="Q89" s="143">
        <v>18.208608425068999</v>
      </c>
      <c r="R89" s="143">
        <v>6430</v>
      </c>
      <c r="S89" s="143" t="s">
        <v>375</v>
      </c>
      <c r="T89" s="143">
        <v>6430</v>
      </c>
      <c r="U89" s="143" t="s">
        <v>365</v>
      </c>
      <c r="V89" s="143" t="s">
        <v>366</v>
      </c>
      <c r="Y89" s="143" t="s">
        <v>363</v>
      </c>
      <c r="Z89" s="143">
        <v>0</v>
      </c>
      <c r="AA89" s="143">
        <v>1</v>
      </c>
      <c r="AB89" s="143">
        <v>1.8885810025979999E-2</v>
      </c>
      <c r="AC89" s="143">
        <v>1.87421954911E-3</v>
      </c>
      <c r="AD89" s="143">
        <v>248.68202985276801</v>
      </c>
      <c r="AF89" s="143">
        <v>-1</v>
      </c>
      <c r="AG89" s="143">
        <v>-1</v>
      </c>
      <c r="AH89" s="143">
        <v>-1</v>
      </c>
      <c r="AI89" s="143">
        <v>-1</v>
      </c>
      <c r="AJ89" s="143">
        <v>0</v>
      </c>
      <c r="AM89" s="143" t="s">
        <v>367</v>
      </c>
      <c r="AN89" s="143">
        <v>-1</v>
      </c>
      <c r="AQ89" s="143">
        <v>333</v>
      </c>
      <c r="AR89" s="143" t="s">
        <v>257</v>
      </c>
      <c r="AT89" s="143" t="s">
        <v>366</v>
      </c>
      <c r="AV89" s="143">
        <v>40.5459427109855</v>
      </c>
      <c r="AW89" s="143">
        <v>0.2016885887</v>
      </c>
    </row>
    <row r="90" spans="1:49" x14ac:dyDescent="0.25">
      <c r="A90" s="153">
        <v>820000</v>
      </c>
      <c r="B90" s="153">
        <v>1400000</v>
      </c>
      <c r="C90" s="153">
        <v>1400000</v>
      </c>
      <c r="D90" s="143" t="s">
        <v>360</v>
      </c>
      <c r="E90" s="143" t="s">
        <v>13</v>
      </c>
      <c r="F90" s="143" t="s">
        <v>361</v>
      </c>
      <c r="G90" s="143" t="s">
        <v>362</v>
      </c>
      <c r="H90" s="143">
        <v>0.67</v>
      </c>
      <c r="I90" s="143">
        <v>0.72</v>
      </c>
      <c r="J90" s="143" t="s">
        <v>363</v>
      </c>
      <c r="K90" s="143">
        <v>0.10740956928176</v>
      </c>
      <c r="L90" s="143">
        <v>1889.69715131307</v>
      </c>
      <c r="M90" s="143">
        <v>1.95997742239378</v>
      </c>
      <c r="N90" s="143">
        <v>0.19450730446937001</v>
      </c>
      <c r="O90" s="143">
        <v>0.21052033074129001</v>
      </c>
      <c r="P90" s="143">
        <v>2.0891945795210001E-2</v>
      </c>
      <c r="Q90" s="143">
        <v>202.97155709550699</v>
      </c>
      <c r="R90" s="143">
        <v>5300</v>
      </c>
      <c r="S90" s="143" t="s">
        <v>372</v>
      </c>
      <c r="T90" s="143">
        <v>5300</v>
      </c>
      <c r="U90" s="143" t="s">
        <v>365</v>
      </c>
      <c r="V90" s="143" t="s">
        <v>366</v>
      </c>
      <c r="Y90" s="143" t="s">
        <v>363</v>
      </c>
      <c r="Z90" s="143">
        <v>0</v>
      </c>
      <c r="AA90" s="143">
        <v>1</v>
      </c>
      <c r="AB90" s="143">
        <v>0.21052033074129001</v>
      </c>
      <c r="AC90" s="143">
        <v>2.0891945795210001E-2</v>
      </c>
      <c r="AD90" s="143">
        <v>211.20607295763199</v>
      </c>
      <c r="AF90" s="143">
        <v>-1</v>
      </c>
      <c r="AG90" s="143">
        <v>-1</v>
      </c>
      <c r="AH90" s="143">
        <v>-1</v>
      </c>
      <c r="AI90" s="143">
        <v>-1</v>
      </c>
      <c r="AJ90" s="143">
        <v>0</v>
      </c>
      <c r="AM90" s="143" t="s">
        <v>367</v>
      </c>
      <c r="AN90" s="143">
        <v>-1</v>
      </c>
      <c r="AQ90" s="143">
        <v>333</v>
      </c>
      <c r="AR90" s="143" t="s">
        <v>257</v>
      </c>
      <c r="AT90" s="143" t="s">
        <v>366</v>
      </c>
      <c r="AV90" s="143">
        <v>102.233959886175</v>
      </c>
      <c r="AW90" s="143">
        <v>0.17129446309999999</v>
      </c>
    </row>
    <row r="91" spans="1:49" x14ac:dyDescent="0.25">
      <c r="A91" s="153">
        <v>820000</v>
      </c>
      <c r="B91" s="153">
        <v>1400000</v>
      </c>
      <c r="C91" s="153">
        <v>1400000</v>
      </c>
      <c r="D91" s="143" t="s">
        <v>360</v>
      </c>
      <c r="E91" s="143" t="s">
        <v>13</v>
      </c>
      <c r="F91" s="143" t="s">
        <v>361</v>
      </c>
      <c r="G91" s="143" t="s">
        <v>362</v>
      </c>
      <c r="H91" s="143">
        <v>0.67</v>
      </c>
      <c r="I91" s="143">
        <v>0.72</v>
      </c>
      <c r="J91" s="143" t="s">
        <v>366</v>
      </c>
      <c r="K91" s="143">
        <v>0.61776345373694996</v>
      </c>
      <c r="L91" s="143">
        <v>3318.5462037332099</v>
      </c>
      <c r="M91" s="143">
        <v>6.1875197387568202</v>
      </c>
      <c r="N91" s="143">
        <v>0.82739415019277995</v>
      </c>
      <c r="O91" s="143">
        <v>3.8224235638799802</v>
      </c>
      <c r="P91" s="143">
        <v>0.51113386782484005</v>
      </c>
      <c r="Q91" s="143">
        <v>2050.07656420388</v>
      </c>
      <c r="R91" s="143">
        <v>1730</v>
      </c>
      <c r="S91" s="143" t="s">
        <v>368</v>
      </c>
      <c r="T91" s="143">
        <v>1730</v>
      </c>
      <c r="U91" s="143" t="s">
        <v>365</v>
      </c>
      <c r="V91" s="143" t="s">
        <v>366</v>
      </c>
      <c r="Z91" s="143">
        <v>0</v>
      </c>
      <c r="AA91" s="143">
        <v>1</v>
      </c>
      <c r="AB91" s="143">
        <v>3.8224235638799802</v>
      </c>
      <c r="AC91" s="143">
        <v>0.51113386782484005</v>
      </c>
      <c r="AD91" s="143">
        <v>2050.07656420388</v>
      </c>
      <c r="AF91" s="143">
        <v>-1</v>
      </c>
      <c r="AG91" s="143">
        <v>-1</v>
      </c>
      <c r="AH91" s="143">
        <v>-1</v>
      </c>
      <c r="AI91" s="143">
        <v>-1</v>
      </c>
      <c r="AJ91" s="143">
        <v>0</v>
      </c>
      <c r="AM91" s="143" t="s">
        <v>367</v>
      </c>
      <c r="AN91" s="143">
        <v>-1</v>
      </c>
      <c r="AQ91" s="143">
        <v>333</v>
      </c>
      <c r="AR91" s="143" t="s">
        <v>257</v>
      </c>
      <c r="AT91" s="143" t="s">
        <v>366</v>
      </c>
      <c r="AV91" s="143">
        <v>200.00000001117499</v>
      </c>
      <c r="AW91" s="143">
        <v>1.6626736124999999</v>
      </c>
    </row>
    <row r="92" spans="1:49" x14ac:dyDescent="0.25">
      <c r="A92" s="153">
        <v>820000</v>
      </c>
      <c r="B92" s="153">
        <v>1400000</v>
      </c>
      <c r="C92" s="153">
        <v>1400000</v>
      </c>
      <c r="D92" s="143" t="s">
        <v>360</v>
      </c>
      <c r="E92" s="143" t="s">
        <v>13</v>
      </c>
      <c r="F92" s="143" t="s">
        <v>361</v>
      </c>
      <c r="G92" s="143" t="s">
        <v>362</v>
      </c>
      <c r="H92" s="143">
        <v>0.67</v>
      </c>
      <c r="I92" s="143">
        <v>0.72</v>
      </c>
      <c r="J92" s="143" t="s">
        <v>366</v>
      </c>
      <c r="K92" s="143">
        <v>0.61776345366790997</v>
      </c>
      <c r="L92" s="143">
        <v>3311.21677322806</v>
      </c>
      <c r="M92" s="143">
        <v>6.1736907021936798</v>
      </c>
      <c r="N92" s="143">
        <v>0.82553070800740003</v>
      </c>
      <c r="O92" s="143">
        <v>3.8138804900646499</v>
      </c>
      <c r="P92" s="143">
        <v>0.50998270128756995</v>
      </c>
      <c r="Q92" s="143">
        <v>2045.5487096724801</v>
      </c>
      <c r="R92" s="143">
        <v>1730</v>
      </c>
      <c r="S92" s="143" t="s">
        <v>368</v>
      </c>
      <c r="T92" s="143">
        <v>1730</v>
      </c>
      <c r="U92" s="143" t="s">
        <v>365</v>
      </c>
      <c r="V92" s="143" t="s">
        <v>366</v>
      </c>
      <c r="Z92" s="143">
        <v>0</v>
      </c>
      <c r="AA92" s="143">
        <v>1</v>
      </c>
      <c r="AB92" s="143">
        <v>3.8138804900646499</v>
      </c>
      <c r="AC92" s="143">
        <v>0.50998270128756995</v>
      </c>
      <c r="AD92" s="143">
        <v>2045.5487096724801</v>
      </c>
      <c r="AF92" s="143">
        <v>-1</v>
      </c>
      <c r="AG92" s="143">
        <v>-1</v>
      </c>
      <c r="AH92" s="143">
        <v>-1</v>
      </c>
      <c r="AI92" s="143">
        <v>-1</v>
      </c>
      <c r="AJ92" s="143">
        <v>0</v>
      </c>
      <c r="AM92" s="143" t="s">
        <v>367</v>
      </c>
      <c r="AN92" s="143">
        <v>-1</v>
      </c>
      <c r="AQ92" s="143">
        <v>333</v>
      </c>
      <c r="AR92" s="143" t="s">
        <v>257</v>
      </c>
      <c r="AT92" s="143" t="s">
        <v>366</v>
      </c>
      <c r="AV92" s="143">
        <v>200</v>
      </c>
      <c r="AW92" s="143">
        <v>1.6590013866</v>
      </c>
    </row>
    <row r="93" spans="1:49" x14ac:dyDescent="0.25">
      <c r="A93" s="153">
        <v>820000</v>
      </c>
      <c r="B93" s="153">
        <v>1400000</v>
      </c>
      <c r="C93" s="153">
        <v>1400000</v>
      </c>
      <c r="D93" s="143" t="s">
        <v>360</v>
      </c>
      <c r="E93" s="143" t="s">
        <v>13</v>
      </c>
      <c r="F93" s="143" t="s">
        <v>361</v>
      </c>
      <c r="G93" s="143" t="s">
        <v>362</v>
      </c>
      <c r="H93" s="143">
        <v>0.67</v>
      </c>
      <c r="I93" s="143">
        <v>0.72</v>
      </c>
      <c r="J93" s="143" t="s">
        <v>363</v>
      </c>
      <c r="K93" s="143">
        <v>9.5525310200870003E-2</v>
      </c>
      <c r="L93" s="143">
        <v>2444.2268385046</v>
      </c>
      <c r="M93" s="143">
        <v>4.3319065662614697</v>
      </c>
      <c r="N93" s="143">
        <v>0.55657401450285005</v>
      </c>
      <c r="O93" s="143">
        <v>0.41380671850331002</v>
      </c>
      <c r="P93" s="143">
        <v>5.3166905385119999E-2</v>
      </c>
      <c r="Q93" s="143">
        <v>233.48552694944601</v>
      </c>
      <c r="R93" s="143">
        <v>3200</v>
      </c>
      <c r="S93" s="143" t="s">
        <v>370</v>
      </c>
      <c r="T93" s="143">
        <v>3200</v>
      </c>
      <c r="U93" s="143" t="s">
        <v>365</v>
      </c>
      <c r="V93" s="143" t="s">
        <v>366</v>
      </c>
      <c r="Y93" s="143" t="s">
        <v>363</v>
      </c>
      <c r="Z93" s="143">
        <v>0</v>
      </c>
      <c r="AA93" s="143">
        <v>1</v>
      </c>
      <c r="AB93" s="143">
        <v>0.41380671850331002</v>
      </c>
      <c r="AC93" s="143">
        <v>5.3166905385119999E-2</v>
      </c>
      <c r="AD93" s="143">
        <v>1149.57113191245</v>
      </c>
      <c r="AF93" s="143">
        <v>-1</v>
      </c>
      <c r="AG93" s="143">
        <v>-1</v>
      </c>
      <c r="AH93" s="143">
        <v>-1</v>
      </c>
      <c r="AI93" s="143">
        <v>-1</v>
      </c>
      <c r="AJ93" s="143">
        <v>0</v>
      </c>
      <c r="AM93" s="143" t="s">
        <v>367</v>
      </c>
      <c r="AN93" s="143">
        <v>-1</v>
      </c>
      <c r="AQ93" s="143">
        <v>333</v>
      </c>
      <c r="AR93" s="143" t="s">
        <v>257</v>
      </c>
      <c r="AT93" s="143" t="s">
        <v>366</v>
      </c>
      <c r="AV93" s="143">
        <v>128.85799483704</v>
      </c>
      <c r="AW93" s="143">
        <v>0.93233668439999995</v>
      </c>
    </row>
    <row r="94" spans="1:49" x14ac:dyDescent="0.25">
      <c r="A94" s="153">
        <v>820000</v>
      </c>
      <c r="B94" s="153">
        <v>1400000</v>
      </c>
      <c r="C94" s="153">
        <v>1400000</v>
      </c>
      <c r="D94" s="143" t="s">
        <v>360</v>
      </c>
      <c r="E94" s="143" t="s">
        <v>13</v>
      </c>
      <c r="F94" s="143" t="s">
        <v>361</v>
      </c>
      <c r="G94" s="143" t="s">
        <v>362</v>
      </c>
      <c r="H94" s="143">
        <v>0.67</v>
      </c>
      <c r="I94" s="143">
        <v>0.72</v>
      </c>
      <c r="J94" s="143" t="s">
        <v>366</v>
      </c>
      <c r="K94" s="143">
        <v>0.61776345359886997</v>
      </c>
      <c r="L94" s="143">
        <v>3357.6163619160102</v>
      </c>
      <c r="M94" s="143">
        <v>6.7992886678396296</v>
      </c>
      <c r="N94" s="143">
        <v>0.92471105848780999</v>
      </c>
      <c r="O94" s="143">
        <v>4.2003520494602897</v>
      </c>
      <c r="P94" s="143">
        <v>0.57125269707250004</v>
      </c>
      <c r="Q94" s="143">
        <v>2074.2126795973199</v>
      </c>
      <c r="R94" s="143">
        <v>1730</v>
      </c>
      <c r="S94" s="143" t="s">
        <v>368</v>
      </c>
      <c r="T94" s="143">
        <v>1730</v>
      </c>
      <c r="U94" s="143" t="s">
        <v>365</v>
      </c>
      <c r="V94" s="143" t="s">
        <v>366</v>
      </c>
      <c r="Z94" s="143">
        <v>0</v>
      </c>
      <c r="AA94" s="143">
        <v>1</v>
      </c>
      <c r="AB94" s="143">
        <v>4.2003520494602897</v>
      </c>
      <c r="AC94" s="143">
        <v>0.57125269707250004</v>
      </c>
      <c r="AD94" s="143">
        <v>2074.2126795973199</v>
      </c>
      <c r="AF94" s="143">
        <v>-1</v>
      </c>
      <c r="AG94" s="143">
        <v>-1</v>
      </c>
      <c r="AH94" s="143">
        <v>-1</v>
      </c>
      <c r="AI94" s="143">
        <v>-1</v>
      </c>
      <c r="AJ94" s="143">
        <v>0</v>
      </c>
      <c r="AM94" s="143" t="s">
        <v>367</v>
      </c>
      <c r="AN94" s="143">
        <v>-1</v>
      </c>
      <c r="AQ94" s="143">
        <v>333</v>
      </c>
      <c r="AR94" s="143" t="s">
        <v>257</v>
      </c>
      <c r="AT94" s="143" t="s">
        <v>366</v>
      </c>
      <c r="AV94" s="143">
        <v>199.99999998882399</v>
      </c>
      <c r="AW94" s="143">
        <v>1.6822487263999999</v>
      </c>
    </row>
    <row r="95" spans="1:49" x14ac:dyDescent="0.25">
      <c r="A95" s="153">
        <v>820000</v>
      </c>
      <c r="B95" s="153">
        <v>1400000</v>
      </c>
      <c r="C95" s="153">
        <v>1400000</v>
      </c>
      <c r="D95" s="143" t="s">
        <v>360</v>
      </c>
      <c r="E95" s="143" t="s">
        <v>13</v>
      </c>
      <c r="F95" s="143" t="s">
        <v>361</v>
      </c>
      <c r="G95" s="143" t="s">
        <v>362</v>
      </c>
      <c r="H95" s="143">
        <v>0.67</v>
      </c>
      <c r="I95" s="143">
        <v>0.72</v>
      </c>
      <c r="J95" s="143" t="s">
        <v>366</v>
      </c>
      <c r="K95" s="143">
        <v>0.15705083183221</v>
      </c>
      <c r="L95" s="143">
        <v>3336.8207507612701</v>
      </c>
      <c r="M95" s="143">
        <v>6.9022657651636798</v>
      </c>
      <c r="N95" s="143">
        <v>0.91582590530769004</v>
      </c>
      <c r="O95" s="143">
        <v>1.0840065799459899</v>
      </c>
      <c r="P95" s="143">
        <v>0.14383122024205999</v>
      </c>
      <c r="Q95" s="143">
        <v>524.05047458206104</v>
      </c>
      <c r="R95" s="143">
        <v>1730</v>
      </c>
      <c r="S95" s="143" t="s">
        <v>368</v>
      </c>
      <c r="T95" s="143">
        <v>1730</v>
      </c>
      <c r="U95" s="143" t="s">
        <v>365</v>
      </c>
      <c r="V95" s="143" t="s">
        <v>366</v>
      </c>
      <c r="Z95" s="143">
        <v>0</v>
      </c>
      <c r="AA95" s="143">
        <v>1</v>
      </c>
      <c r="AB95" s="143">
        <v>1.0840065799459899</v>
      </c>
      <c r="AC95" s="143">
        <v>0.14383122024205999</v>
      </c>
      <c r="AD95" s="143">
        <v>524.05047458206104</v>
      </c>
      <c r="AF95" s="143">
        <v>-1</v>
      </c>
      <c r="AG95" s="143">
        <v>-1</v>
      </c>
      <c r="AH95" s="143">
        <v>-1</v>
      </c>
      <c r="AI95" s="143">
        <v>-1</v>
      </c>
      <c r="AJ95" s="143">
        <v>0</v>
      </c>
      <c r="AM95" s="143" t="s">
        <v>367</v>
      </c>
      <c r="AN95" s="143">
        <v>-1</v>
      </c>
      <c r="AQ95" s="143">
        <v>333</v>
      </c>
      <c r="AR95" s="143" t="s">
        <v>257</v>
      </c>
      <c r="AT95" s="143" t="s">
        <v>366</v>
      </c>
      <c r="AV95" s="143">
        <v>125.05889183638099</v>
      </c>
      <c r="AW95" s="143">
        <v>0.4250206607</v>
      </c>
    </row>
    <row r="96" spans="1:49" x14ac:dyDescent="0.25">
      <c r="A96" s="153">
        <v>820000</v>
      </c>
      <c r="B96" s="153">
        <v>1400000</v>
      </c>
      <c r="C96" s="153">
        <v>1400000</v>
      </c>
      <c r="D96" s="143" t="s">
        <v>360</v>
      </c>
      <c r="E96" s="143" t="s">
        <v>13</v>
      </c>
      <c r="F96" s="143" t="s">
        <v>361</v>
      </c>
      <c r="G96" s="143" t="s">
        <v>362</v>
      </c>
      <c r="H96" s="143">
        <v>0.67</v>
      </c>
      <c r="I96" s="143">
        <v>0.72</v>
      </c>
      <c r="J96" s="143" t="s">
        <v>366</v>
      </c>
      <c r="K96" s="143">
        <v>0.18920180225714001</v>
      </c>
      <c r="L96" s="143">
        <v>3336.8207507612701</v>
      </c>
      <c r="M96" s="143">
        <v>6.9022657651636798</v>
      </c>
      <c r="N96" s="143">
        <v>0.91582590530769004</v>
      </c>
      <c r="O96" s="143">
        <v>1.30592112242674</v>
      </c>
      <c r="P96" s="143">
        <v>0.17327591183798999</v>
      </c>
      <c r="Q96" s="143">
        <v>631.33249985306304</v>
      </c>
      <c r="R96" s="143">
        <v>1730</v>
      </c>
      <c r="S96" s="143" t="s">
        <v>368</v>
      </c>
      <c r="T96" s="143">
        <v>1730</v>
      </c>
      <c r="U96" s="143" t="s">
        <v>365</v>
      </c>
      <c r="V96" s="143" t="s">
        <v>366</v>
      </c>
      <c r="Z96" s="143">
        <v>0</v>
      </c>
      <c r="AA96" s="143">
        <v>1</v>
      </c>
      <c r="AB96" s="143">
        <v>1.30592112242674</v>
      </c>
      <c r="AC96" s="143">
        <v>0.17327591183798999</v>
      </c>
      <c r="AD96" s="143">
        <v>631.33249985306304</v>
      </c>
      <c r="AF96" s="143">
        <v>-1</v>
      </c>
      <c r="AG96" s="143">
        <v>-1</v>
      </c>
      <c r="AH96" s="143">
        <v>-1</v>
      </c>
      <c r="AI96" s="143">
        <v>-1</v>
      </c>
      <c r="AJ96" s="143">
        <v>0</v>
      </c>
      <c r="AM96" s="143" t="s">
        <v>367</v>
      </c>
      <c r="AN96" s="143">
        <v>-1</v>
      </c>
      <c r="AQ96" s="143">
        <v>333</v>
      </c>
      <c r="AR96" s="143" t="s">
        <v>257</v>
      </c>
      <c r="AT96" s="143" t="s">
        <v>366</v>
      </c>
      <c r="AV96" s="143">
        <v>136.91781242203399</v>
      </c>
      <c r="AW96" s="143">
        <v>0.51202960249999996</v>
      </c>
    </row>
    <row r="97" spans="1:49" x14ac:dyDescent="0.25">
      <c r="A97" s="153">
        <v>820000</v>
      </c>
      <c r="B97" s="153">
        <v>1400000</v>
      </c>
      <c r="C97" s="153">
        <v>1400000</v>
      </c>
      <c r="D97" s="143" t="s">
        <v>360</v>
      </c>
      <c r="E97" s="143" t="s">
        <v>13</v>
      </c>
      <c r="F97" s="143" t="s">
        <v>361</v>
      </c>
      <c r="G97" s="143" t="s">
        <v>362</v>
      </c>
      <c r="H97" s="143">
        <v>0.67</v>
      </c>
      <c r="I97" s="143">
        <v>0.72</v>
      </c>
      <c r="J97" s="143" t="s">
        <v>366</v>
      </c>
      <c r="K97" s="143">
        <v>0.27151086878136999</v>
      </c>
      <c r="L97" s="143">
        <v>3336.8207507612701</v>
      </c>
      <c r="M97" s="143">
        <v>6.9022657651636798</v>
      </c>
      <c r="N97" s="143">
        <v>0.91582590530769004</v>
      </c>
      <c r="O97" s="143">
        <v>1.8740401744595601</v>
      </c>
      <c r="P97" s="143">
        <v>0.24865668720258</v>
      </c>
      <c r="Q97" s="143">
        <v>905.98310100692697</v>
      </c>
      <c r="R97" s="143">
        <v>8140</v>
      </c>
      <c r="S97" s="143" t="s">
        <v>369</v>
      </c>
      <c r="T97" s="143">
        <v>8140</v>
      </c>
      <c r="U97" s="143" t="s">
        <v>365</v>
      </c>
      <c r="V97" s="143" t="s">
        <v>366</v>
      </c>
      <c r="Z97" s="143">
        <v>0</v>
      </c>
      <c r="AA97" s="143">
        <v>1</v>
      </c>
      <c r="AB97" s="143">
        <v>1.8740401744595601</v>
      </c>
      <c r="AC97" s="143">
        <v>0.24865668720258</v>
      </c>
      <c r="AD97" s="143">
        <v>905.98310100692697</v>
      </c>
      <c r="AF97" s="143">
        <v>-1</v>
      </c>
      <c r="AG97" s="143">
        <v>-1</v>
      </c>
      <c r="AH97" s="143">
        <v>-1</v>
      </c>
      <c r="AI97" s="143">
        <v>-1</v>
      </c>
      <c r="AJ97" s="143">
        <v>0</v>
      </c>
      <c r="AM97" s="143" t="s">
        <v>367</v>
      </c>
      <c r="AN97" s="143">
        <v>-1</v>
      </c>
      <c r="AQ97" s="143">
        <v>333</v>
      </c>
      <c r="AR97" s="143" t="s">
        <v>257</v>
      </c>
      <c r="AT97" s="143" t="s">
        <v>366</v>
      </c>
      <c r="AV97" s="143">
        <v>157.30277117709201</v>
      </c>
      <c r="AW97" s="143">
        <v>0.73477948179999997</v>
      </c>
    </row>
    <row r="98" spans="1:49" x14ac:dyDescent="0.25">
      <c r="A98" s="153">
        <v>820000</v>
      </c>
      <c r="B98" s="153">
        <v>1400000</v>
      </c>
      <c r="C98" s="153">
        <v>1400000</v>
      </c>
      <c r="D98" s="143" t="s">
        <v>360</v>
      </c>
      <c r="E98" s="143" t="s">
        <v>13</v>
      </c>
      <c r="F98" s="143" t="s">
        <v>361</v>
      </c>
      <c r="G98" s="143" t="s">
        <v>362</v>
      </c>
      <c r="H98" s="143">
        <v>0.67</v>
      </c>
      <c r="I98" s="143">
        <v>0.72</v>
      </c>
      <c r="J98" s="143" t="s">
        <v>366</v>
      </c>
      <c r="K98" s="143">
        <v>0.61776345359886997</v>
      </c>
      <c r="L98" s="143">
        <v>3329.4311924010699</v>
      </c>
      <c r="M98" s="143">
        <v>6.2080611761917197</v>
      </c>
      <c r="N98" s="143">
        <v>0.83016240924220996</v>
      </c>
      <c r="O98" s="143">
        <v>3.8351133123572798</v>
      </c>
      <c r="P98" s="143">
        <v>0.51284399698143002</v>
      </c>
      <c r="Q98" s="143">
        <v>2056.8009119375001</v>
      </c>
      <c r="R98" s="143">
        <v>1730</v>
      </c>
      <c r="S98" s="143" t="s">
        <v>368</v>
      </c>
      <c r="T98" s="143">
        <v>1730</v>
      </c>
      <c r="U98" s="143" t="s">
        <v>365</v>
      </c>
      <c r="V98" s="143" t="s">
        <v>366</v>
      </c>
      <c r="Z98" s="143">
        <v>0</v>
      </c>
      <c r="AA98" s="143">
        <v>1</v>
      </c>
      <c r="AB98" s="143">
        <v>3.8351133123572798</v>
      </c>
      <c r="AC98" s="143">
        <v>0.51284399698143002</v>
      </c>
      <c r="AD98" s="143">
        <v>2056.8009119375001</v>
      </c>
      <c r="AF98" s="143">
        <v>-1</v>
      </c>
      <c r="AG98" s="143">
        <v>-1</v>
      </c>
      <c r="AH98" s="143">
        <v>-1</v>
      </c>
      <c r="AI98" s="143">
        <v>-1</v>
      </c>
      <c r="AJ98" s="143">
        <v>0</v>
      </c>
      <c r="AM98" s="143" t="s">
        <v>367</v>
      </c>
      <c r="AN98" s="143">
        <v>-1</v>
      </c>
      <c r="AQ98" s="143">
        <v>333</v>
      </c>
      <c r="AR98" s="143" t="s">
        <v>257</v>
      </c>
      <c r="AT98" s="143" t="s">
        <v>366</v>
      </c>
      <c r="AV98" s="143">
        <v>199.99999998882399</v>
      </c>
      <c r="AW98" s="143">
        <v>1.6681272602999999</v>
      </c>
    </row>
    <row r="99" spans="1:49" x14ac:dyDescent="0.25">
      <c r="A99" s="153">
        <v>820000</v>
      </c>
      <c r="B99" s="153">
        <v>1400000</v>
      </c>
      <c r="C99" s="153">
        <v>1400000</v>
      </c>
      <c r="D99" s="143" t="s">
        <v>360</v>
      </c>
      <c r="E99" s="143" t="s">
        <v>13</v>
      </c>
      <c r="F99" s="143" t="s">
        <v>361</v>
      </c>
      <c r="G99" s="143" t="s">
        <v>362</v>
      </c>
      <c r="H99" s="143">
        <v>0.67</v>
      </c>
      <c r="I99" s="143">
        <v>0.72</v>
      </c>
      <c r="J99" s="143" t="s">
        <v>366</v>
      </c>
      <c r="K99" s="143">
        <v>0.61776345359886997</v>
      </c>
      <c r="L99" s="143">
        <v>3324.87394229864</v>
      </c>
      <c r="M99" s="143">
        <v>6.73771037605953</v>
      </c>
      <c r="N99" s="143">
        <v>0.91609080481303995</v>
      </c>
      <c r="O99" s="143">
        <v>4.1623112312634998</v>
      </c>
      <c r="P99" s="143">
        <v>0.56592741939146995</v>
      </c>
      <c r="Q99" s="143">
        <v>2053.9856093753101</v>
      </c>
      <c r="R99" s="143">
        <v>1730</v>
      </c>
      <c r="S99" s="143" t="s">
        <v>368</v>
      </c>
      <c r="T99" s="143">
        <v>1730</v>
      </c>
      <c r="U99" s="143" t="s">
        <v>365</v>
      </c>
      <c r="V99" s="143" t="s">
        <v>366</v>
      </c>
      <c r="Z99" s="143">
        <v>0</v>
      </c>
      <c r="AA99" s="143">
        <v>1</v>
      </c>
      <c r="AB99" s="143">
        <v>4.1623112312634998</v>
      </c>
      <c r="AC99" s="143">
        <v>0.56592741939146995</v>
      </c>
      <c r="AD99" s="143">
        <v>2053.9856093753101</v>
      </c>
      <c r="AF99" s="143">
        <v>-1</v>
      </c>
      <c r="AG99" s="143">
        <v>-1</v>
      </c>
      <c r="AH99" s="143">
        <v>-1</v>
      </c>
      <c r="AI99" s="143">
        <v>-1</v>
      </c>
      <c r="AJ99" s="143">
        <v>0</v>
      </c>
      <c r="AM99" s="143" t="s">
        <v>367</v>
      </c>
      <c r="AN99" s="143">
        <v>-1</v>
      </c>
      <c r="AQ99" s="143">
        <v>333</v>
      </c>
      <c r="AR99" s="143" t="s">
        <v>257</v>
      </c>
      <c r="AT99" s="143" t="s">
        <v>366</v>
      </c>
      <c r="AV99" s="143">
        <v>199.99999998882399</v>
      </c>
      <c r="AW99" s="143">
        <v>1.6658439653999999</v>
      </c>
    </row>
    <row r="100" spans="1:49" x14ac:dyDescent="0.25">
      <c r="A100" s="153">
        <v>820000</v>
      </c>
      <c r="B100" s="153">
        <v>1400000</v>
      </c>
      <c r="C100" s="153">
        <v>1400000</v>
      </c>
      <c r="D100" s="143" t="s">
        <v>360</v>
      </c>
      <c r="E100" s="143" t="s">
        <v>13</v>
      </c>
      <c r="F100" s="143" t="s">
        <v>361</v>
      </c>
      <c r="G100" s="143" t="s">
        <v>362</v>
      </c>
      <c r="H100" s="143">
        <v>0.67</v>
      </c>
      <c r="I100" s="143">
        <v>0.72</v>
      </c>
      <c r="J100" s="143" t="s">
        <v>366</v>
      </c>
      <c r="K100" s="143">
        <v>2.499944933602E-2</v>
      </c>
      <c r="L100" s="143">
        <v>3348.7467344164802</v>
      </c>
      <c r="M100" s="143">
        <v>6.7568031057390598</v>
      </c>
      <c r="N100" s="143">
        <v>0.92019297139369005</v>
      </c>
      <c r="O100" s="143">
        <v>0.16891635691542001</v>
      </c>
      <c r="P100" s="143">
        <v>2.3004317567719999E-2</v>
      </c>
      <c r="Q100" s="143">
        <v>83.716824326224099</v>
      </c>
      <c r="R100" s="143">
        <v>8140</v>
      </c>
      <c r="S100" s="143" t="s">
        <v>369</v>
      </c>
      <c r="T100" s="143">
        <v>8140</v>
      </c>
      <c r="U100" s="143" t="s">
        <v>365</v>
      </c>
      <c r="V100" s="143" t="s">
        <v>366</v>
      </c>
      <c r="Z100" s="143">
        <v>0</v>
      </c>
      <c r="AA100" s="143">
        <v>1</v>
      </c>
      <c r="AB100" s="143">
        <v>0.16891635691542001</v>
      </c>
      <c r="AC100" s="143">
        <v>2.3004317567719999E-2</v>
      </c>
      <c r="AD100" s="143">
        <v>83.716824326225705</v>
      </c>
      <c r="AF100" s="143">
        <v>-1</v>
      </c>
      <c r="AG100" s="143">
        <v>-1</v>
      </c>
      <c r="AH100" s="143">
        <v>-1</v>
      </c>
      <c r="AI100" s="143">
        <v>-1</v>
      </c>
      <c r="AJ100" s="143">
        <v>0</v>
      </c>
      <c r="AM100" s="143" t="s">
        <v>367</v>
      </c>
      <c r="AN100" s="143">
        <v>-1</v>
      </c>
      <c r="AQ100" s="143">
        <v>333</v>
      </c>
      <c r="AR100" s="143" t="s">
        <v>257</v>
      </c>
      <c r="AT100" s="143" t="s">
        <v>366</v>
      </c>
      <c r="AV100" s="143">
        <v>49.793407087479302</v>
      </c>
      <c r="AW100" s="143">
        <v>6.7896856699999994E-2</v>
      </c>
    </row>
    <row r="101" spans="1:49" x14ac:dyDescent="0.25">
      <c r="A101" s="153">
        <v>820000</v>
      </c>
      <c r="B101" s="153">
        <v>1400000</v>
      </c>
      <c r="C101" s="153">
        <v>1400000</v>
      </c>
      <c r="D101" s="143" t="s">
        <v>360</v>
      </c>
      <c r="E101" s="143" t="s">
        <v>13</v>
      </c>
      <c r="F101" s="143" t="s">
        <v>361</v>
      </c>
      <c r="G101" s="143" t="s">
        <v>362</v>
      </c>
      <c r="H101" s="143">
        <v>0.67</v>
      </c>
      <c r="I101" s="143">
        <v>0.72</v>
      </c>
      <c r="J101" s="143" t="s">
        <v>366</v>
      </c>
      <c r="K101" s="143">
        <v>0.59276389845835997</v>
      </c>
      <c r="L101" s="143">
        <v>3348.7467344164802</v>
      </c>
      <c r="M101" s="143">
        <v>6.7568031057390598</v>
      </c>
      <c r="N101" s="143">
        <v>0.92019297139369005</v>
      </c>
      <c r="O101" s="143">
        <v>4.0051889500734701</v>
      </c>
      <c r="P101" s="143">
        <v>0.54545717305731001</v>
      </c>
      <c r="Q101" s="143">
        <v>1985.0161692424299</v>
      </c>
      <c r="R101" s="143">
        <v>1730</v>
      </c>
      <c r="S101" s="143" t="s">
        <v>368</v>
      </c>
      <c r="T101" s="143">
        <v>1730</v>
      </c>
      <c r="U101" s="143" t="s">
        <v>365</v>
      </c>
      <c r="V101" s="143" t="s">
        <v>366</v>
      </c>
      <c r="Z101" s="143">
        <v>0</v>
      </c>
      <c r="AA101" s="143">
        <v>1</v>
      </c>
      <c r="AB101" s="143">
        <v>4.0051889500734701</v>
      </c>
      <c r="AC101" s="143">
        <v>0.54545717305731001</v>
      </c>
      <c r="AD101" s="143">
        <v>1985.0161692424299</v>
      </c>
      <c r="AF101" s="143">
        <v>-1</v>
      </c>
      <c r="AG101" s="143">
        <v>-1</v>
      </c>
      <c r="AH101" s="143">
        <v>-1</v>
      </c>
      <c r="AI101" s="143">
        <v>-1</v>
      </c>
      <c r="AJ101" s="143">
        <v>0</v>
      </c>
      <c r="AM101" s="143" t="s">
        <v>367</v>
      </c>
      <c r="AN101" s="143">
        <v>-1</v>
      </c>
      <c r="AQ101" s="143">
        <v>333</v>
      </c>
      <c r="AR101" s="143" t="s">
        <v>257</v>
      </c>
      <c r="AT101" s="143" t="s">
        <v>366</v>
      </c>
      <c r="AV101" s="143">
        <v>191.87287292375399</v>
      </c>
      <c r="AW101" s="143">
        <v>1.6099076798</v>
      </c>
    </row>
    <row r="102" spans="1:49" x14ac:dyDescent="0.25">
      <c r="A102" s="153">
        <v>820000</v>
      </c>
      <c r="B102" s="153">
        <v>1400000</v>
      </c>
      <c r="C102" s="153">
        <v>1400000</v>
      </c>
      <c r="D102" s="143" t="s">
        <v>360</v>
      </c>
      <c r="E102" s="143" t="s">
        <v>13</v>
      </c>
      <c r="F102" s="143" t="s">
        <v>361</v>
      </c>
      <c r="G102" s="143" t="s">
        <v>362</v>
      </c>
      <c r="H102" s="143">
        <v>0.67</v>
      </c>
      <c r="I102" s="143">
        <v>0.72</v>
      </c>
      <c r="J102" s="143" t="s">
        <v>363</v>
      </c>
      <c r="K102" s="143">
        <v>0.18592975147537</v>
      </c>
      <c r="L102" s="143">
        <v>2732.0621295999899</v>
      </c>
      <c r="M102" s="143">
        <v>5.8014863599629196</v>
      </c>
      <c r="N102" s="143">
        <v>0.77578966329517995</v>
      </c>
      <c r="O102" s="143">
        <v>1.07866891709567</v>
      </c>
      <c r="P102" s="143">
        <v>0.14424237929363001</v>
      </c>
      <c r="Q102" s="143">
        <v>507.97163277180601</v>
      </c>
      <c r="R102" s="143">
        <v>3200</v>
      </c>
      <c r="S102" s="143" t="s">
        <v>370</v>
      </c>
      <c r="T102" s="143">
        <v>3200</v>
      </c>
      <c r="U102" s="143" t="s">
        <v>365</v>
      </c>
      <c r="V102" s="143" t="s">
        <v>366</v>
      </c>
      <c r="Y102" s="143" t="s">
        <v>363</v>
      </c>
      <c r="Z102" s="143">
        <v>0</v>
      </c>
      <c r="AA102" s="143">
        <v>1</v>
      </c>
      <c r="AB102" s="143">
        <v>1.07866891709567</v>
      </c>
      <c r="AC102" s="143">
        <v>0.14424237929363001</v>
      </c>
      <c r="AD102" s="143">
        <v>507.97163277180601</v>
      </c>
      <c r="AF102" s="143">
        <v>-1</v>
      </c>
      <c r="AG102" s="143">
        <v>-1</v>
      </c>
      <c r="AH102" s="143">
        <v>-1</v>
      </c>
      <c r="AI102" s="143">
        <v>-1</v>
      </c>
      <c r="AJ102" s="143">
        <v>0</v>
      </c>
      <c r="AM102" s="143" t="s">
        <v>367</v>
      </c>
      <c r="AN102" s="143">
        <v>-1</v>
      </c>
      <c r="AQ102" s="143">
        <v>333</v>
      </c>
      <c r="AR102" s="143" t="s">
        <v>257</v>
      </c>
      <c r="AT102" s="143" t="s">
        <v>366</v>
      </c>
      <c r="AV102" s="143">
        <v>136.05526987573501</v>
      </c>
      <c r="AW102" s="143">
        <v>0.4119802374</v>
      </c>
    </row>
    <row r="103" spans="1:49" x14ac:dyDescent="0.25">
      <c r="A103" s="153">
        <v>820000</v>
      </c>
      <c r="B103" s="153">
        <v>1400000</v>
      </c>
      <c r="C103" s="153">
        <v>1400000</v>
      </c>
      <c r="D103" s="143" t="s">
        <v>360</v>
      </c>
      <c r="E103" s="143" t="s">
        <v>13</v>
      </c>
      <c r="F103" s="143" t="s">
        <v>361</v>
      </c>
      <c r="G103" s="143" t="s">
        <v>362</v>
      </c>
      <c r="H103" s="143">
        <v>0.67</v>
      </c>
      <c r="I103" s="143">
        <v>0.72</v>
      </c>
      <c r="J103" s="143" t="s">
        <v>363</v>
      </c>
      <c r="K103" s="143">
        <v>0.20131506055886</v>
      </c>
      <c r="L103" s="143">
        <v>2732.0621295999899</v>
      </c>
      <c r="M103" s="143">
        <v>5.8014863599629196</v>
      </c>
      <c r="N103" s="143">
        <v>0.77578966329517995</v>
      </c>
      <c r="O103" s="143">
        <v>1.16792657788734</v>
      </c>
      <c r="P103" s="143">
        <v>0.15617814304720001</v>
      </c>
      <c r="Q103" s="143">
        <v>550.00525307099701</v>
      </c>
      <c r="R103" s="143">
        <v>3200</v>
      </c>
      <c r="S103" s="143" t="s">
        <v>370</v>
      </c>
      <c r="T103" s="143">
        <v>3200</v>
      </c>
      <c r="U103" s="143" t="s">
        <v>365</v>
      </c>
      <c r="V103" s="143" t="s">
        <v>366</v>
      </c>
      <c r="Y103" s="143" t="s">
        <v>363</v>
      </c>
      <c r="Z103" s="143">
        <v>0</v>
      </c>
      <c r="AA103" s="143">
        <v>1</v>
      </c>
      <c r="AB103" s="143">
        <v>1.16792657788734</v>
      </c>
      <c r="AC103" s="143">
        <v>0.15617814304720001</v>
      </c>
      <c r="AD103" s="143">
        <v>584.66118046248005</v>
      </c>
      <c r="AF103" s="143">
        <v>-1</v>
      </c>
      <c r="AG103" s="143">
        <v>-1</v>
      </c>
      <c r="AH103" s="143">
        <v>-1</v>
      </c>
      <c r="AI103" s="143">
        <v>-1</v>
      </c>
      <c r="AJ103" s="143">
        <v>0</v>
      </c>
      <c r="AM103" s="143" t="s">
        <v>367</v>
      </c>
      <c r="AN103" s="143">
        <v>-1</v>
      </c>
      <c r="AQ103" s="143">
        <v>333</v>
      </c>
      <c r="AR103" s="143" t="s">
        <v>257</v>
      </c>
      <c r="AT103" s="143" t="s">
        <v>366</v>
      </c>
      <c r="AV103" s="143">
        <v>138.947580083595</v>
      </c>
      <c r="AW103" s="143">
        <v>0.47417776189999999</v>
      </c>
    </row>
    <row r="104" spans="1:49" x14ac:dyDescent="0.25">
      <c r="A104" s="153">
        <v>820000</v>
      </c>
      <c r="B104" s="153">
        <v>1400000</v>
      </c>
      <c r="C104" s="153">
        <v>1400000</v>
      </c>
      <c r="D104" s="143" t="s">
        <v>360</v>
      </c>
      <c r="E104" s="143" t="s">
        <v>13</v>
      </c>
      <c r="F104" s="143" t="s">
        <v>361</v>
      </c>
      <c r="G104" s="143" t="s">
        <v>362</v>
      </c>
      <c r="H104" s="143">
        <v>0.67</v>
      </c>
      <c r="I104" s="143">
        <v>0.72</v>
      </c>
      <c r="J104" s="143" t="s">
        <v>366</v>
      </c>
      <c r="K104" s="143">
        <v>0.21783374431576999</v>
      </c>
      <c r="L104" s="143">
        <v>2732.0621295999899</v>
      </c>
      <c r="M104" s="143">
        <v>5.8014863599629196</v>
      </c>
      <c r="N104" s="143">
        <v>0.77578966329517995</v>
      </c>
      <c r="O104" s="143">
        <v>1.26375949638762</v>
      </c>
      <c r="P104" s="143">
        <v>0.16899316715706</v>
      </c>
      <c r="Q104" s="143">
        <v>595.13532339409699</v>
      </c>
      <c r="R104" s="143">
        <v>8140</v>
      </c>
      <c r="S104" s="143" t="s">
        <v>369</v>
      </c>
      <c r="T104" s="143">
        <v>8140</v>
      </c>
      <c r="U104" s="143" t="s">
        <v>365</v>
      </c>
      <c r="V104" s="143" t="s">
        <v>366</v>
      </c>
      <c r="Z104" s="143">
        <v>0</v>
      </c>
      <c r="AA104" s="143">
        <v>1</v>
      </c>
      <c r="AB104" s="143">
        <v>1.26375949638762</v>
      </c>
      <c r="AC104" s="143">
        <v>0.16899316715706</v>
      </c>
      <c r="AD104" s="143">
        <v>595.13532339409699</v>
      </c>
      <c r="AF104" s="143">
        <v>-1</v>
      </c>
      <c r="AG104" s="143">
        <v>-1</v>
      </c>
      <c r="AH104" s="143">
        <v>-1</v>
      </c>
      <c r="AI104" s="143">
        <v>-1</v>
      </c>
      <c r="AJ104" s="143">
        <v>0</v>
      </c>
      <c r="AM104" s="143" t="s">
        <v>367</v>
      </c>
      <c r="AN104" s="143">
        <v>-1</v>
      </c>
      <c r="AQ104" s="143">
        <v>333</v>
      </c>
      <c r="AR104" s="143" t="s">
        <v>257</v>
      </c>
      <c r="AT104" s="143" t="s">
        <v>366</v>
      </c>
      <c r="AV104" s="143">
        <v>153.387688573958</v>
      </c>
      <c r="AW104" s="143">
        <v>0.48267260620000002</v>
      </c>
    </row>
    <row r="105" spans="1:49" x14ac:dyDescent="0.25">
      <c r="A105" s="153">
        <v>820000</v>
      </c>
      <c r="B105" s="153">
        <v>1400000</v>
      </c>
      <c r="C105" s="153">
        <v>1400000</v>
      </c>
      <c r="D105" s="143" t="s">
        <v>360</v>
      </c>
      <c r="E105" s="143" t="s">
        <v>13</v>
      </c>
      <c r="F105" s="143" t="s">
        <v>361</v>
      </c>
      <c r="G105" s="143" t="s">
        <v>362</v>
      </c>
      <c r="H105" s="143">
        <v>0.67</v>
      </c>
      <c r="I105" s="143">
        <v>0.72</v>
      </c>
      <c r="J105" s="143" t="s">
        <v>366</v>
      </c>
      <c r="K105" s="143">
        <v>0.61776345350680995</v>
      </c>
      <c r="L105" s="143">
        <v>3320.1925871468602</v>
      </c>
      <c r="M105" s="143">
        <v>6.1907600979402799</v>
      </c>
      <c r="N105" s="143">
        <v>0.82784233185352996</v>
      </c>
      <c r="O105" s="143">
        <v>3.8244253379358</v>
      </c>
      <c r="P105" s="143">
        <v>0.51141073788497005</v>
      </c>
      <c r="Q105" s="143">
        <v>2051.0936389435801</v>
      </c>
      <c r="R105" s="143">
        <v>1730</v>
      </c>
      <c r="S105" s="143" t="s">
        <v>368</v>
      </c>
      <c r="T105" s="143">
        <v>1730</v>
      </c>
      <c r="U105" s="143" t="s">
        <v>365</v>
      </c>
      <c r="V105" s="143" t="s">
        <v>366</v>
      </c>
      <c r="Z105" s="143">
        <v>0</v>
      </c>
      <c r="AA105" s="143">
        <v>1</v>
      </c>
      <c r="AB105" s="143">
        <v>3.8244253379358</v>
      </c>
      <c r="AC105" s="143">
        <v>0.51141073788497005</v>
      </c>
      <c r="AD105" s="143">
        <v>2051.0936389435801</v>
      </c>
      <c r="AF105" s="143">
        <v>-1</v>
      </c>
      <c r="AG105" s="143">
        <v>-1</v>
      </c>
      <c r="AH105" s="143">
        <v>-1</v>
      </c>
      <c r="AI105" s="143">
        <v>-1</v>
      </c>
      <c r="AJ105" s="143">
        <v>0</v>
      </c>
      <c r="AM105" s="143" t="s">
        <v>367</v>
      </c>
      <c r="AN105" s="143">
        <v>-1</v>
      </c>
      <c r="AQ105" s="143">
        <v>333</v>
      </c>
      <c r="AR105" s="143" t="s">
        <v>257</v>
      </c>
      <c r="AT105" s="143" t="s">
        <v>366</v>
      </c>
      <c r="AV105" s="143">
        <v>199.999999973923</v>
      </c>
      <c r="AW105" s="143">
        <v>1.6634984906000001</v>
      </c>
    </row>
    <row r="106" spans="1:49" x14ac:dyDescent="0.25">
      <c r="A106" s="153">
        <v>820000</v>
      </c>
      <c r="B106" s="153">
        <v>1400000</v>
      </c>
      <c r="C106" s="153">
        <v>1400000</v>
      </c>
      <c r="D106" s="143" t="s">
        <v>360</v>
      </c>
      <c r="E106" s="143" t="s">
        <v>13</v>
      </c>
      <c r="F106" s="143" t="s">
        <v>361</v>
      </c>
      <c r="G106" s="143" t="s">
        <v>362</v>
      </c>
      <c r="H106" s="143">
        <v>0.67</v>
      </c>
      <c r="I106" s="143">
        <v>0.72</v>
      </c>
      <c r="J106" s="143" t="s">
        <v>363</v>
      </c>
      <c r="K106" s="143">
        <v>0.48729600806831003</v>
      </c>
      <c r="L106" s="143">
        <v>2838.11073566806</v>
      </c>
      <c r="M106" s="143">
        <v>5.59312344109739</v>
      </c>
      <c r="N106" s="143">
        <v>0.76381978166581999</v>
      </c>
      <c r="O106" s="143">
        <v>2.7255067254800802</v>
      </c>
      <c r="P106" s="143">
        <v>0.37220633048936003</v>
      </c>
      <c r="Q106" s="143">
        <v>1383.00003194688</v>
      </c>
      <c r="R106" s="143">
        <v>3200</v>
      </c>
      <c r="S106" s="143" t="s">
        <v>370</v>
      </c>
      <c r="T106" s="143">
        <v>3200</v>
      </c>
      <c r="U106" s="143" t="s">
        <v>365</v>
      </c>
      <c r="V106" s="143" t="s">
        <v>366</v>
      </c>
      <c r="Y106" s="143" t="s">
        <v>363</v>
      </c>
      <c r="Z106" s="143">
        <v>0</v>
      </c>
      <c r="AA106" s="143">
        <v>1</v>
      </c>
      <c r="AB106" s="143">
        <v>2.7255067254800802</v>
      </c>
      <c r="AC106" s="143">
        <v>0.37220633048936003</v>
      </c>
      <c r="AD106" s="143">
        <v>1383.00003194688</v>
      </c>
      <c r="AF106" s="143">
        <v>-1</v>
      </c>
      <c r="AG106" s="143">
        <v>-1</v>
      </c>
      <c r="AH106" s="143">
        <v>-1</v>
      </c>
      <c r="AI106" s="143">
        <v>-1</v>
      </c>
      <c r="AJ106" s="143">
        <v>0</v>
      </c>
      <c r="AM106" s="143" t="s">
        <v>367</v>
      </c>
      <c r="AN106" s="143">
        <v>-1</v>
      </c>
      <c r="AQ106" s="143">
        <v>333</v>
      </c>
      <c r="AR106" s="143" t="s">
        <v>257</v>
      </c>
      <c r="AT106" s="143" t="s">
        <v>366</v>
      </c>
      <c r="AV106" s="143">
        <v>179.93541329467499</v>
      </c>
      <c r="AW106" s="143">
        <v>1.1216545271</v>
      </c>
    </row>
    <row r="107" spans="1:49" x14ac:dyDescent="0.25">
      <c r="A107" s="153">
        <v>820000</v>
      </c>
      <c r="B107" s="153">
        <v>1400000</v>
      </c>
      <c r="C107" s="153">
        <v>1400000</v>
      </c>
      <c r="D107" s="143" t="s">
        <v>360</v>
      </c>
      <c r="E107" s="143" t="s">
        <v>13</v>
      </c>
      <c r="F107" s="143" t="s">
        <v>361</v>
      </c>
      <c r="G107" s="143" t="s">
        <v>362</v>
      </c>
      <c r="H107" s="143">
        <v>0.67</v>
      </c>
      <c r="I107" s="143">
        <v>0.72</v>
      </c>
      <c r="J107" s="143" t="s">
        <v>363</v>
      </c>
      <c r="K107" s="143">
        <v>0.11610952320498</v>
      </c>
      <c r="L107" s="143">
        <v>2838.11073566806</v>
      </c>
      <c r="M107" s="143">
        <v>5.59312344109739</v>
      </c>
      <c r="N107" s="143">
        <v>0.76381978166581999</v>
      </c>
      <c r="O107" s="143">
        <v>0.64941489597240998</v>
      </c>
      <c r="P107" s="143">
        <v>8.8686750663749994E-2</v>
      </c>
      <c r="Q107" s="143">
        <v>329.53168432135402</v>
      </c>
      <c r="R107" s="143">
        <v>3100</v>
      </c>
      <c r="S107" s="143" t="s">
        <v>371</v>
      </c>
      <c r="T107" s="143">
        <v>3100</v>
      </c>
      <c r="U107" s="143" t="s">
        <v>365</v>
      </c>
      <c r="V107" s="143" t="s">
        <v>366</v>
      </c>
      <c r="Y107" s="143" t="s">
        <v>363</v>
      </c>
      <c r="Z107" s="143">
        <v>0</v>
      </c>
      <c r="AA107" s="143">
        <v>1</v>
      </c>
      <c r="AB107" s="143">
        <v>0.64941489597240998</v>
      </c>
      <c r="AC107" s="143">
        <v>8.8686750663749994E-2</v>
      </c>
      <c r="AD107" s="143">
        <v>329.53168432135402</v>
      </c>
      <c r="AF107" s="143">
        <v>-1</v>
      </c>
      <c r="AG107" s="143">
        <v>-1</v>
      </c>
      <c r="AH107" s="143">
        <v>-1</v>
      </c>
      <c r="AI107" s="143">
        <v>-1</v>
      </c>
      <c r="AJ107" s="143">
        <v>0</v>
      </c>
      <c r="AM107" s="143" t="s">
        <v>367</v>
      </c>
      <c r="AN107" s="143">
        <v>-1</v>
      </c>
      <c r="AQ107" s="143">
        <v>333</v>
      </c>
      <c r="AR107" s="143" t="s">
        <v>257</v>
      </c>
      <c r="AT107" s="143" t="s">
        <v>366</v>
      </c>
      <c r="AV107" s="143">
        <v>117.817895112114</v>
      </c>
      <c r="AW107" s="143">
        <v>0.2672600846</v>
      </c>
    </row>
    <row r="108" spans="1:49" x14ac:dyDescent="0.25">
      <c r="A108" s="153">
        <v>820000</v>
      </c>
      <c r="B108" s="153">
        <v>1400000</v>
      </c>
      <c r="C108" s="153">
        <v>1400000</v>
      </c>
      <c r="D108" s="143" t="s">
        <v>360</v>
      </c>
      <c r="E108" s="143" t="s">
        <v>13</v>
      </c>
      <c r="F108" s="143" t="s">
        <v>361</v>
      </c>
      <c r="G108" s="143" t="s">
        <v>362</v>
      </c>
      <c r="H108" s="143">
        <v>0.67</v>
      </c>
      <c r="I108" s="143">
        <v>0.72</v>
      </c>
      <c r="J108" s="143" t="s">
        <v>366</v>
      </c>
      <c r="K108" s="143">
        <v>5.6127420215099999E-3</v>
      </c>
      <c r="L108" s="143">
        <v>2838.11073566806</v>
      </c>
      <c r="M108" s="143">
        <v>5.59312344109739</v>
      </c>
      <c r="N108" s="143">
        <v>0.76381978166581999</v>
      </c>
      <c r="O108" s="143">
        <v>3.1392758969370001E-2</v>
      </c>
      <c r="P108" s="143">
        <v>4.2871233854200001E-3</v>
      </c>
      <c r="Q108" s="143">
        <v>15.9295833878026</v>
      </c>
      <c r="R108" s="143">
        <v>8140</v>
      </c>
      <c r="S108" s="143" t="s">
        <v>369</v>
      </c>
      <c r="T108" s="143">
        <v>8140</v>
      </c>
      <c r="U108" s="143" t="s">
        <v>365</v>
      </c>
      <c r="V108" s="143" t="s">
        <v>366</v>
      </c>
      <c r="Z108" s="143">
        <v>0</v>
      </c>
      <c r="AA108" s="143">
        <v>1</v>
      </c>
      <c r="AB108" s="143">
        <v>3.1392758969370001E-2</v>
      </c>
      <c r="AC108" s="143">
        <v>4.2871233854200001E-3</v>
      </c>
      <c r="AD108" s="143">
        <v>15.9295833878029</v>
      </c>
      <c r="AF108" s="143">
        <v>-1</v>
      </c>
      <c r="AG108" s="143">
        <v>-1</v>
      </c>
      <c r="AH108" s="143">
        <v>-1</v>
      </c>
      <c r="AI108" s="143">
        <v>-1</v>
      </c>
      <c r="AJ108" s="143">
        <v>0</v>
      </c>
      <c r="AM108" s="143" t="s">
        <v>367</v>
      </c>
      <c r="AN108" s="143">
        <v>-1</v>
      </c>
      <c r="AQ108" s="143">
        <v>333</v>
      </c>
      <c r="AR108" s="143" t="s">
        <v>257</v>
      </c>
      <c r="AT108" s="143" t="s">
        <v>366</v>
      </c>
      <c r="AV108" s="143">
        <v>25.8825870280732</v>
      </c>
      <c r="AW108" s="143">
        <v>1.2919370100000001E-2</v>
      </c>
    </row>
    <row r="109" spans="1:49" x14ac:dyDescent="0.25">
      <c r="A109" s="153">
        <v>820000</v>
      </c>
      <c r="B109" s="153">
        <v>1400000</v>
      </c>
      <c r="C109" s="153">
        <v>1400000</v>
      </c>
      <c r="D109" s="143" t="s">
        <v>360</v>
      </c>
      <c r="E109" s="143" t="s">
        <v>13</v>
      </c>
      <c r="F109" s="143" t="s">
        <v>361</v>
      </c>
      <c r="G109" s="143" t="s">
        <v>362</v>
      </c>
      <c r="H109" s="143">
        <v>0.67</v>
      </c>
      <c r="I109" s="143">
        <v>0.72</v>
      </c>
      <c r="J109" s="143" t="s">
        <v>366</v>
      </c>
      <c r="K109" s="143">
        <v>8.7452919273100001E-3</v>
      </c>
      <c r="L109" s="143">
        <v>2838.11073566806</v>
      </c>
      <c r="M109" s="143">
        <v>5.59312344109739</v>
      </c>
      <c r="N109" s="143">
        <v>0.76381978166581999</v>
      </c>
      <c r="O109" s="143">
        <v>4.8913497277910001E-2</v>
      </c>
      <c r="P109" s="143">
        <v>6.6798269705200001E-3</v>
      </c>
      <c r="Q109" s="143">
        <v>24.820106905466801</v>
      </c>
      <c r="R109" s="143">
        <v>1730</v>
      </c>
      <c r="S109" s="143" t="s">
        <v>368</v>
      </c>
      <c r="T109" s="143">
        <v>1730</v>
      </c>
      <c r="U109" s="143" t="s">
        <v>365</v>
      </c>
      <c r="V109" s="143" t="s">
        <v>366</v>
      </c>
      <c r="Z109" s="143">
        <v>0</v>
      </c>
      <c r="AA109" s="143">
        <v>1</v>
      </c>
      <c r="AB109" s="143">
        <v>4.8913497277910001E-2</v>
      </c>
      <c r="AC109" s="143">
        <v>6.6798269705200001E-3</v>
      </c>
      <c r="AD109" s="143">
        <v>24.820106905466002</v>
      </c>
      <c r="AF109" s="143">
        <v>-1</v>
      </c>
      <c r="AG109" s="143">
        <v>-1</v>
      </c>
      <c r="AH109" s="143">
        <v>-1</v>
      </c>
      <c r="AI109" s="143">
        <v>-1</v>
      </c>
      <c r="AJ109" s="143">
        <v>0</v>
      </c>
      <c r="AM109" s="143" t="s">
        <v>367</v>
      </c>
      <c r="AN109" s="143">
        <v>-1</v>
      </c>
      <c r="AQ109" s="143">
        <v>333</v>
      </c>
      <c r="AR109" s="143" t="s">
        <v>257</v>
      </c>
      <c r="AT109" s="143" t="s">
        <v>366</v>
      </c>
      <c r="AV109" s="143">
        <v>31.235272654432698</v>
      </c>
      <c r="AW109" s="143">
        <v>2.01298515E-2</v>
      </c>
    </row>
    <row r="110" spans="1:49" x14ac:dyDescent="0.25">
      <c r="A110" s="153">
        <v>820000</v>
      </c>
      <c r="B110" s="153">
        <v>1400000</v>
      </c>
      <c r="C110" s="153">
        <v>1400000</v>
      </c>
      <c r="D110" s="143" t="s">
        <v>360</v>
      </c>
      <c r="E110" s="143" t="s">
        <v>13</v>
      </c>
      <c r="F110" s="143" t="s">
        <v>361</v>
      </c>
      <c r="G110" s="143" t="s">
        <v>362</v>
      </c>
      <c r="H110" s="143">
        <v>0.67</v>
      </c>
      <c r="I110" s="143">
        <v>0.72</v>
      </c>
      <c r="J110" s="143" t="s">
        <v>366</v>
      </c>
      <c r="K110" s="143">
        <v>0.61776345366790997</v>
      </c>
      <c r="L110" s="143">
        <v>3320.1925867758</v>
      </c>
      <c r="M110" s="143">
        <v>6.1907600972483996</v>
      </c>
      <c r="N110" s="143">
        <v>0.82784233176100996</v>
      </c>
      <c r="O110" s="143">
        <v>3.8244253385056801</v>
      </c>
      <c r="P110" s="143">
        <v>0.51141073796117997</v>
      </c>
      <c r="Q110" s="143">
        <v>2051.0936392492199</v>
      </c>
      <c r="R110" s="143">
        <v>1730</v>
      </c>
      <c r="S110" s="143" t="s">
        <v>368</v>
      </c>
      <c r="T110" s="143">
        <v>1730</v>
      </c>
      <c r="U110" s="143" t="s">
        <v>365</v>
      </c>
      <c r="V110" s="143" t="s">
        <v>366</v>
      </c>
      <c r="Z110" s="143">
        <v>0</v>
      </c>
      <c r="AA110" s="143">
        <v>1</v>
      </c>
      <c r="AB110" s="143">
        <v>3.8244253385056801</v>
      </c>
      <c r="AC110" s="143">
        <v>0.51141073796117997</v>
      </c>
      <c r="AD110" s="143">
        <v>2051.0936392492199</v>
      </c>
      <c r="AF110" s="143">
        <v>-1</v>
      </c>
      <c r="AG110" s="143">
        <v>-1</v>
      </c>
      <c r="AH110" s="143">
        <v>-1</v>
      </c>
      <c r="AI110" s="143">
        <v>-1</v>
      </c>
      <c r="AJ110" s="143">
        <v>0</v>
      </c>
      <c r="AM110" s="143" t="s">
        <v>367</v>
      </c>
      <c r="AN110" s="143">
        <v>-1</v>
      </c>
      <c r="AQ110" s="143">
        <v>333</v>
      </c>
      <c r="AR110" s="143" t="s">
        <v>257</v>
      </c>
      <c r="AT110" s="143" t="s">
        <v>366</v>
      </c>
      <c r="AV110" s="143">
        <v>200</v>
      </c>
      <c r="AW110" s="143">
        <v>1.6634984908999999</v>
      </c>
    </row>
    <row r="111" spans="1:49" x14ac:dyDescent="0.25">
      <c r="A111" s="153">
        <v>820000</v>
      </c>
      <c r="B111" s="153">
        <v>1400000</v>
      </c>
      <c r="C111" s="153">
        <v>1400000</v>
      </c>
      <c r="D111" s="143" t="s">
        <v>360</v>
      </c>
      <c r="E111" s="143" t="s">
        <v>13</v>
      </c>
      <c r="F111" s="143" t="s">
        <v>361</v>
      </c>
      <c r="G111" s="143" t="s">
        <v>362</v>
      </c>
      <c r="H111" s="143">
        <v>0.67</v>
      </c>
      <c r="I111" s="143">
        <v>0.72</v>
      </c>
      <c r="J111" s="143" t="s">
        <v>366</v>
      </c>
      <c r="K111" s="143">
        <v>0.61776345371394004</v>
      </c>
      <c r="L111" s="143">
        <v>3300.2209704450202</v>
      </c>
      <c r="M111" s="143">
        <v>6.1529439101622696</v>
      </c>
      <c r="N111" s="143">
        <v>0.82273509897906005</v>
      </c>
      <c r="O111" s="143">
        <v>3.8010638804500001</v>
      </c>
      <c r="P111" s="143">
        <v>0.50825567623697998</v>
      </c>
      <c r="Q111" s="143">
        <v>2038.7559047212901</v>
      </c>
      <c r="R111" s="143">
        <v>1730</v>
      </c>
      <c r="S111" s="143" t="s">
        <v>368</v>
      </c>
      <c r="T111" s="143">
        <v>1730</v>
      </c>
      <c r="U111" s="143" t="s">
        <v>365</v>
      </c>
      <c r="V111" s="143" t="s">
        <v>366</v>
      </c>
      <c r="Z111" s="143">
        <v>0</v>
      </c>
      <c r="AA111" s="143">
        <v>1</v>
      </c>
      <c r="AB111" s="143">
        <v>3.8010638804500001</v>
      </c>
      <c r="AC111" s="143">
        <v>0.50825567623697998</v>
      </c>
      <c r="AD111" s="143">
        <v>2038.7559047212901</v>
      </c>
      <c r="AF111" s="143">
        <v>-1</v>
      </c>
      <c r="AG111" s="143">
        <v>-1</v>
      </c>
      <c r="AH111" s="143">
        <v>-1</v>
      </c>
      <c r="AI111" s="143">
        <v>-1</v>
      </c>
      <c r="AJ111" s="143">
        <v>0</v>
      </c>
      <c r="AM111" s="143" t="s">
        <v>367</v>
      </c>
      <c r="AN111" s="143">
        <v>-1</v>
      </c>
      <c r="AQ111" s="143">
        <v>333</v>
      </c>
      <c r="AR111" s="143" t="s">
        <v>257</v>
      </c>
      <c r="AT111" s="143" t="s">
        <v>366</v>
      </c>
      <c r="AV111" s="143">
        <v>200.00000000745001</v>
      </c>
      <c r="AW111" s="143">
        <v>1.6534922179</v>
      </c>
    </row>
    <row r="112" spans="1:49" x14ac:dyDescent="0.25">
      <c r="A112" s="153">
        <v>820000</v>
      </c>
      <c r="B112" s="153">
        <v>1400000</v>
      </c>
      <c r="C112" s="153">
        <v>1400000</v>
      </c>
      <c r="D112" s="143" t="s">
        <v>360</v>
      </c>
      <c r="E112" s="143" t="s">
        <v>13</v>
      </c>
      <c r="F112" s="143" t="s">
        <v>361</v>
      </c>
      <c r="G112" s="143" t="s">
        <v>362</v>
      </c>
      <c r="H112" s="143">
        <v>0.67</v>
      </c>
      <c r="I112" s="143">
        <v>0.72</v>
      </c>
      <c r="J112" s="143" t="s">
        <v>366</v>
      </c>
      <c r="K112" s="143">
        <v>0.61776345362188001</v>
      </c>
      <c r="L112" s="143">
        <v>3311.0892637812099</v>
      </c>
      <c r="M112" s="143">
        <v>6.2660072477260398</v>
      </c>
      <c r="N112" s="143">
        <v>0.84594718687764003</v>
      </c>
      <c r="O112" s="143">
        <v>3.8709102777750002</v>
      </c>
      <c r="P112" s="143">
        <v>0.52259525574724996</v>
      </c>
      <c r="Q112" s="143">
        <v>2045.4699388438301</v>
      </c>
      <c r="R112" s="143">
        <v>1730</v>
      </c>
      <c r="S112" s="143" t="s">
        <v>368</v>
      </c>
      <c r="T112" s="143">
        <v>1730</v>
      </c>
      <c r="U112" s="143" t="s">
        <v>365</v>
      </c>
      <c r="V112" s="143" t="s">
        <v>366</v>
      </c>
      <c r="Z112" s="143">
        <v>0</v>
      </c>
      <c r="AA112" s="143">
        <v>1</v>
      </c>
      <c r="AB112" s="143">
        <v>3.8709102777750002</v>
      </c>
      <c r="AC112" s="143">
        <v>0.52259525574724996</v>
      </c>
      <c r="AD112" s="143">
        <v>2045.4699388438301</v>
      </c>
      <c r="AF112" s="143">
        <v>-1</v>
      </c>
      <c r="AG112" s="143">
        <v>-1</v>
      </c>
      <c r="AH112" s="143">
        <v>-1</v>
      </c>
      <c r="AI112" s="143">
        <v>-1</v>
      </c>
      <c r="AJ112" s="143">
        <v>0</v>
      </c>
      <c r="AM112" s="143" t="s">
        <v>367</v>
      </c>
      <c r="AN112" s="143">
        <v>-1</v>
      </c>
      <c r="AQ112" s="143">
        <v>333</v>
      </c>
      <c r="AR112" s="143" t="s">
        <v>257</v>
      </c>
      <c r="AT112" s="143" t="s">
        <v>366</v>
      </c>
      <c r="AV112" s="143">
        <v>199.99999999254899</v>
      </c>
      <c r="AW112" s="143">
        <v>1.6589375011</v>
      </c>
    </row>
    <row r="113" spans="1:49" x14ac:dyDescent="0.25">
      <c r="A113" s="153">
        <v>820000</v>
      </c>
      <c r="B113" s="153">
        <v>1400000</v>
      </c>
      <c r="C113" s="153">
        <v>1400000</v>
      </c>
      <c r="D113" s="143" t="s">
        <v>360</v>
      </c>
      <c r="E113" s="143" t="s">
        <v>13</v>
      </c>
      <c r="F113" s="143" t="s">
        <v>361</v>
      </c>
      <c r="G113" s="143" t="s">
        <v>362</v>
      </c>
      <c r="H113" s="143">
        <v>0.67</v>
      </c>
      <c r="I113" s="143">
        <v>0.72</v>
      </c>
      <c r="J113" s="143" t="s">
        <v>366</v>
      </c>
      <c r="K113" s="143">
        <v>0.61776345364490004</v>
      </c>
      <c r="L113" s="143">
        <v>3328.07994123354</v>
      </c>
      <c r="M113" s="143">
        <v>6.6641786593548202</v>
      </c>
      <c r="N113" s="143">
        <v>0.90983072166543</v>
      </c>
      <c r="O113" s="143">
        <v>4.1168860243096699</v>
      </c>
      <c r="P113" s="143">
        <v>0.56206016884827004</v>
      </c>
      <c r="Q113" s="143">
        <v>2055.9661585027402</v>
      </c>
      <c r="R113" s="143">
        <v>1730</v>
      </c>
      <c r="S113" s="143" t="s">
        <v>368</v>
      </c>
      <c r="T113" s="143">
        <v>1730</v>
      </c>
      <c r="U113" s="143" t="s">
        <v>365</v>
      </c>
      <c r="V113" s="143" t="s">
        <v>366</v>
      </c>
      <c r="Z113" s="143">
        <v>0</v>
      </c>
      <c r="AA113" s="143">
        <v>1</v>
      </c>
      <c r="AB113" s="143">
        <v>4.1168860243096699</v>
      </c>
      <c r="AC113" s="143">
        <v>0.56206016884827004</v>
      </c>
      <c r="AD113" s="143">
        <v>2055.9661585027402</v>
      </c>
      <c r="AF113" s="143">
        <v>-1</v>
      </c>
      <c r="AG113" s="143">
        <v>-1</v>
      </c>
      <c r="AH113" s="143">
        <v>-1</v>
      </c>
      <c r="AI113" s="143">
        <v>-1</v>
      </c>
      <c r="AJ113" s="143">
        <v>0</v>
      </c>
      <c r="AM113" s="143" t="s">
        <v>367</v>
      </c>
      <c r="AN113" s="143">
        <v>-1</v>
      </c>
      <c r="AQ113" s="143">
        <v>333</v>
      </c>
      <c r="AR113" s="143" t="s">
        <v>257</v>
      </c>
      <c r="AT113" s="143" t="s">
        <v>366</v>
      </c>
      <c r="AV113" s="143">
        <v>199.999999996274</v>
      </c>
      <c r="AW113" s="143">
        <v>1.6674502501999999</v>
      </c>
    </row>
    <row r="114" spans="1:49" x14ac:dyDescent="0.25">
      <c r="A114" s="153">
        <v>820000</v>
      </c>
      <c r="B114" s="153">
        <v>1400000</v>
      </c>
      <c r="C114" s="153">
        <v>1400000</v>
      </c>
      <c r="D114" s="143" t="s">
        <v>360</v>
      </c>
      <c r="E114" s="143" t="s">
        <v>13</v>
      </c>
      <c r="F114" s="143" t="s">
        <v>361</v>
      </c>
      <c r="G114" s="143" t="s">
        <v>362</v>
      </c>
      <c r="H114" s="143">
        <v>0.67</v>
      </c>
      <c r="I114" s="143">
        <v>0.72</v>
      </c>
      <c r="J114" s="143" t="s">
        <v>366</v>
      </c>
      <c r="K114" s="143">
        <v>0.59915322219651002</v>
      </c>
      <c r="L114" s="143">
        <v>3326.1770911591202</v>
      </c>
      <c r="M114" s="143">
        <v>6.22642347659749</v>
      </c>
      <c r="N114" s="143">
        <v>0.83474839390965005</v>
      </c>
      <c r="O114" s="143">
        <v>3.7305816887633898</v>
      </c>
      <c r="P114" s="143">
        <v>0.50014218993433002</v>
      </c>
      <c r="Q114" s="143">
        <v>1992.8897217642</v>
      </c>
      <c r="R114" s="143">
        <v>1730</v>
      </c>
      <c r="S114" s="143" t="s">
        <v>368</v>
      </c>
      <c r="T114" s="143">
        <v>1730</v>
      </c>
      <c r="U114" s="143" t="s">
        <v>365</v>
      </c>
      <c r="V114" s="143" t="s">
        <v>366</v>
      </c>
      <c r="Z114" s="143">
        <v>0</v>
      </c>
      <c r="AA114" s="143">
        <v>1</v>
      </c>
      <c r="AB114" s="143">
        <v>3.7305816887633898</v>
      </c>
      <c r="AC114" s="143">
        <v>0.50014218993433002</v>
      </c>
      <c r="AD114" s="143">
        <v>2054.79064642699</v>
      </c>
      <c r="AF114" s="143">
        <v>-1</v>
      </c>
      <c r="AG114" s="143">
        <v>-1</v>
      </c>
      <c r="AH114" s="143">
        <v>-1</v>
      </c>
      <c r="AI114" s="143">
        <v>-1</v>
      </c>
      <c r="AJ114" s="143">
        <v>0</v>
      </c>
      <c r="AM114" s="143" t="s">
        <v>367</v>
      </c>
      <c r="AN114" s="143">
        <v>-1</v>
      </c>
      <c r="AQ114" s="143">
        <v>333</v>
      </c>
      <c r="AR114" s="143" t="s">
        <v>257</v>
      </c>
      <c r="AT114" s="143" t="s">
        <v>366</v>
      </c>
      <c r="AV114" s="143">
        <v>192.94976325072699</v>
      </c>
      <c r="AW114" s="143">
        <v>1.6664968746</v>
      </c>
    </row>
    <row r="115" spans="1:49" x14ac:dyDescent="0.25">
      <c r="A115" s="153">
        <v>820000</v>
      </c>
      <c r="B115" s="153">
        <v>1400000</v>
      </c>
      <c r="C115" s="153">
        <v>1400000</v>
      </c>
      <c r="D115" s="143" t="s">
        <v>360</v>
      </c>
      <c r="E115" s="143" t="s">
        <v>13</v>
      </c>
      <c r="F115" s="143" t="s">
        <v>361</v>
      </c>
      <c r="G115" s="143" t="s">
        <v>362</v>
      </c>
      <c r="H115" s="143">
        <v>0.67</v>
      </c>
      <c r="I115" s="143">
        <v>0.72</v>
      </c>
      <c r="J115" s="143" t="s">
        <v>366</v>
      </c>
      <c r="K115" s="143">
        <v>0.61776345378298003</v>
      </c>
      <c r="L115" s="143">
        <v>3338.5581940335801</v>
      </c>
      <c r="M115" s="143">
        <v>6.6850002385215701</v>
      </c>
      <c r="N115" s="143">
        <v>0.91268091749325997</v>
      </c>
      <c r="O115" s="143">
        <v>4.1297488358891403</v>
      </c>
      <c r="P115" s="143">
        <v>0.56382091579244997</v>
      </c>
      <c r="Q115" s="143">
        <v>2062.43924060165</v>
      </c>
      <c r="R115" s="143">
        <v>1730</v>
      </c>
      <c r="S115" s="143" t="s">
        <v>368</v>
      </c>
      <c r="T115" s="143">
        <v>1730</v>
      </c>
      <c r="U115" s="143" t="s">
        <v>365</v>
      </c>
      <c r="V115" s="143" t="s">
        <v>366</v>
      </c>
      <c r="Z115" s="143">
        <v>0</v>
      </c>
      <c r="AA115" s="143">
        <v>1</v>
      </c>
      <c r="AB115" s="143">
        <v>4.1297488358891403</v>
      </c>
      <c r="AC115" s="143">
        <v>0.56382091579244997</v>
      </c>
      <c r="AD115" s="143">
        <v>2062.43924060165</v>
      </c>
      <c r="AF115" s="143">
        <v>-1</v>
      </c>
      <c r="AG115" s="143">
        <v>-1</v>
      </c>
      <c r="AH115" s="143">
        <v>-1</v>
      </c>
      <c r="AI115" s="143">
        <v>-1</v>
      </c>
      <c r="AJ115" s="143">
        <v>0</v>
      </c>
      <c r="AM115" s="143" t="s">
        <v>367</v>
      </c>
      <c r="AN115" s="143">
        <v>-1</v>
      </c>
      <c r="AQ115" s="143">
        <v>333</v>
      </c>
      <c r="AR115" s="143" t="s">
        <v>257</v>
      </c>
      <c r="AT115" s="143" t="s">
        <v>366</v>
      </c>
      <c r="AV115" s="143">
        <v>200.000000018626</v>
      </c>
      <c r="AW115" s="143">
        <v>1.672700114</v>
      </c>
    </row>
    <row r="116" spans="1:49" x14ac:dyDescent="0.25">
      <c r="A116" s="153">
        <v>820000</v>
      </c>
      <c r="B116" s="153">
        <v>1400000</v>
      </c>
      <c r="C116" s="153">
        <v>1400000</v>
      </c>
      <c r="D116" s="143" t="s">
        <v>360</v>
      </c>
      <c r="E116" s="143" t="s">
        <v>13</v>
      </c>
      <c r="F116" s="143" t="s">
        <v>361</v>
      </c>
      <c r="G116" s="143" t="s">
        <v>362</v>
      </c>
      <c r="H116" s="143">
        <v>0.67</v>
      </c>
      <c r="I116" s="143">
        <v>0.72</v>
      </c>
      <c r="J116" s="143" t="s">
        <v>366</v>
      </c>
      <c r="K116" s="143">
        <v>0.61776345378298003</v>
      </c>
      <c r="L116" s="143">
        <v>3328.0799407376098</v>
      </c>
      <c r="M116" s="143">
        <v>6.6641786583617799</v>
      </c>
      <c r="N116" s="143">
        <v>0.90983072152985001</v>
      </c>
      <c r="O116" s="143">
        <v>4.1168860246163996</v>
      </c>
      <c r="P116" s="143">
        <v>0.56206016889013999</v>
      </c>
      <c r="Q116" s="143">
        <v>2055.96615865593</v>
      </c>
      <c r="R116" s="143">
        <v>1730</v>
      </c>
      <c r="S116" s="143" t="s">
        <v>368</v>
      </c>
      <c r="T116" s="143">
        <v>1730</v>
      </c>
      <c r="U116" s="143" t="s">
        <v>365</v>
      </c>
      <c r="V116" s="143" t="s">
        <v>366</v>
      </c>
      <c r="Z116" s="143">
        <v>0</v>
      </c>
      <c r="AA116" s="143">
        <v>1</v>
      </c>
      <c r="AB116" s="143">
        <v>4.1168860246163996</v>
      </c>
      <c r="AC116" s="143">
        <v>0.56206016889013999</v>
      </c>
      <c r="AD116" s="143">
        <v>2055.96615865593</v>
      </c>
      <c r="AF116" s="143">
        <v>-1</v>
      </c>
      <c r="AG116" s="143">
        <v>-1</v>
      </c>
      <c r="AH116" s="143">
        <v>-1</v>
      </c>
      <c r="AI116" s="143">
        <v>-1</v>
      </c>
      <c r="AJ116" s="143">
        <v>0</v>
      </c>
      <c r="AM116" s="143" t="s">
        <v>367</v>
      </c>
      <c r="AN116" s="143">
        <v>-1</v>
      </c>
      <c r="AQ116" s="143">
        <v>333</v>
      </c>
      <c r="AR116" s="143" t="s">
        <v>257</v>
      </c>
      <c r="AT116" s="143" t="s">
        <v>366</v>
      </c>
      <c r="AV116" s="143">
        <v>200.000000018626</v>
      </c>
      <c r="AW116" s="143">
        <v>1.6674502502999999</v>
      </c>
    </row>
    <row r="117" spans="1:49" x14ac:dyDescent="0.25">
      <c r="A117" s="153">
        <v>820000</v>
      </c>
      <c r="B117" s="153">
        <v>1400000</v>
      </c>
      <c r="C117" s="153">
        <v>1400000</v>
      </c>
      <c r="D117" s="143" t="s">
        <v>360</v>
      </c>
      <c r="E117" s="143" t="s">
        <v>13</v>
      </c>
      <c r="F117" s="143" t="s">
        <v>361</v>
      </c>
      <c r="G117" s="143" t="s">
        <v>362</v>
      </c>
      <c r="H117" s="143">
        <v>0.67</v>
      </c>
      <c r="I117" s="143">
        <v>0.72</v>
      </c>
      <c r="J117" s="143" t="s">
        <v>366</v>
      </c>
      <c r="K117" s="143">
        <v>8.9406027592809995E-2</v>
      </c>
      <c r="L117" s="143">
        <v>3334.79389760299</v>
      </c>
      <c r="M117" s="143">
        <v>7.2552874685785396</v>
      </c>
      <c r="N117" s="143">
        <v>0.96400995621426</v>
      </c>
      <c r="O117" s="143">
        <v>0.64866643160952997</v>
      </c>
      <c r="P117" s="143">
        <v>8.6188300745039997E-2</v>
      </c>
      <c r="Q117" s="143">
        <v>298.15067522544399</v>
      </c>
      <c r="R117" s="143">
        <v>1730</v>
      </c>
      <c r="S117" s="143" t="s">
        <v>368</v>
      </c>
      <c r="T117" s="143">
        <v>1730</v>
      </c>
      <c r="U117" s="143" t="s">
        <v>365</v>
      </c>
      <c r="V117" s="143" t="s">
        <v>366</v>
      </c>
      <c r="Z117" s="143">
        <v>0</v>
      </c>
      <c r="AA117" s="143">
        <v>1</v>
      </c>
      <c r="AB117" s="143">
        <v>0.64866643160952997</v>
      </c>
      <c r="AC117" s="143">
        <v>8.6188300745039997E-2</v>
      </c>
      <c r="AD117" s="143">
        <v>1729.33124998414</v>
      </c>
      <c r="AF117" s="143">
        <v>-1</v>
      </c>
      <c r="AG117" s="143">
        <v>-1</v>
      </c>
      <c r="AH117" s="143">
        <v>-1</v>
      </c>
      <c r="AI117" s="143">
        <v>-1</v>
      </c>
      <c r="AJ117" s="143">
        <v>0</v>
      </c>
      <c r="AM117" s="143" t="s">
        <v>367</v>
      </c>
      <c r="AN117" s="143">
        <v>-1</v>
      </c>
      <c r="AQ117" s="143">
        <v>333</v>
      </c>
      <c r="AR117" s="143" t="s">
        <v>257</v>
      </c>
      <c r="AT117" s="143" t="s">
        <v>366</v>
      </c>
      <c r="AV117" s="143">
        <v>88.315967725038902</v>
      </c>
      <c r="AW117" s="143">
        <v>1.4025395377000001</v>
      </c>
    </row>
    <row r="118" spans="1:49" x14ac:dyDescent="0.25">
      <c r="A118" s="153">
        <v>820000</v>
      </c>
      <c r="B118" s="153">
        <v>1400000</v>
      </c>
      <c r="C118" s="153">
        <v>1400000</v>
      </c>
      <c r="D118" s="143" t="s">
        <v>360</v>
      </c>
      <c r="E118" s="143" t="s">
        <v>13</v>
      </c>
      <c r="F118" s="143" t="s">
        <v>361</v>
      </c>
      <c r="G118" s="143" t="s">
        <v>362</v>
      </c>
      <c r="H118" s="143">
        <v>0.67</v>
      </c>
      <c r="I118" s="143">
        <v>0.72</v>
      </c>
      <c r="J118" s="143" t="s">
        <v>366</v>
      </c>
      <c r="K118" s="143">
        <v>1.3028325748499999E-3</v>
      </c>
      <c r="L118" s="143">
        <v>3334.79389760299</v>
      </c>
      <c r="M118" s="143">
        <v>7.2552874685785396</v>
      </c>
      <c r="N118" s="143">
        <v>0.96400995621426</v>
      </c>
      <c r="O118" s="143">
        <v>9.4524248540199998E-3</v>
      </c>
      <c r="P118" s="143">
        <v>1.2559435734399999E-3</v>
      </c>
      <c r="Q118" s="143">
        <v>4.3446781202348603</v>
      </c>
      <c r="R118" s="143">
        <v>8140</v>
      </c>
      <c r="S118" s="143" t="s">
        <v>369</v>
      </c>
      <c r="T118" s="143">
        <v>8140</v>
      </c>
      <c r="U118" s="143" t="s">
        <v>365</v>
      </c>
      <c r="V118" s="143" t="s">
        <v>366</v>
      </c>
      <c r="Z118" s="143">
        <v>0</v>
      </c>
      <c r="AA118" s="143">
        <v>1</v>
      </c>
      <c r="AB118" s="143">
        <v>9.4524248540199998E-3</v>
      </c>
      <c r="AC118" s="143">
        <v>1.2559435734399999E-3</v>
      </c>
      <c r="AD118" s="143">
        <v>299.09143498174802</v>
      </c>
      <c r="AF118" s="143">
        <v>-1</v>
      </c>
      <c r="AG118" s="143">
        <v>-1</v>
      </c>
      <c r="AH118" s="143">
        <v>-1</v>
      </c>
      <c r="AI118" s="143">
        <v>-1</v>
      </c>
      <c r="AJ118" s="143">
        <v>0</v>
      </c>
      <c r="AM118" s="143" t="s">
        <v>367</v>
      </c>
      <c r="AN118" s="143">
        <v>-1</v>
      </c>
      <c r="AQ118" s="143">
        <v>333</v>
      </c>
      <c r="AR118" s="143" t="s">
        <v>257</v>
      </c>
      <c r="AT118" s="143" t="s">
        <v>366</v>
      </c>
      <c r="AV118" s="143">
        <v>11.2088453428184</v>
      </c>
      <c r="AW118" s="143">
        <v>0.24257212889999999</v>
      </c>
    </row>
    <row r="119" spans="1:49" x14ac:dyDescent="0.25">
      <c r="A119" s="153">
        <v>820000</v>
      </c>
      <c r="B119" s="153">
        <v>1400000</v>
      </c>
      <c r="C119" s="153">
        <v>1400000</v>
      </c>
      <c r="D119" s="143" t="s">
        <v>360</v>
      </c>
      <c r="E119" s="143" t="s">
        <v>13</v>
      </c>
      <c r="F119" s="143" t="s">
        <v>361</v>
      </c>
      <c r="G119" s="143" t="s">
        <v>362</v>
      </c>
      <c r="H119" s="143">
        <v>0.67</v>
      </c>
      <c r="I119" s="143">
        <v>0.72</v>
      </c>
      <c r="J119" s="143" t="s">
        <v>366</v>
      </c>
      <c r="K119" s="143">
        <v>0.617763453829</v>
      </c>
      <c r="L119" s="143">
        <v>3295.0288975440599</v>
      </c>
      <c r="M119" s="143">
        <v>6.2618398774302904</v>
      </c>
      <c r="N119" s="143">
        <v>0.84763806695305</v>
      </c>
      <c r="O119" s="143">
        <v>3.8683358300055501</v>
      </c>
      <c r="P119" s="143">
        <v>0.52363981983786001</v>
      </c>
      <c r="Q119" s="143">
        <v>2035.5484322131999</v>
      </c>
      <c r="R119" s="143">
        <v>1730</v>
      </c>
      <c r="S119" s="143" t="s">
        <v>368</v>
      </c>
      <c r="T119" s="143">
        <v>1730</v>
      </c>
      <c r="U119" s="143" t="s">
        <v>365</v>
      </c>
      <c r="V119" s="143" t="s">
        <v>366</v>
      </c>
      <c r="Z119" s="143">
        <v>0</v>
      </c>
      <c r="AA119" s="143">
        <v>1</v>
      </c>
      <c r="AB119" s="143">
        <v>3.8683358300055501</v>
      </c>
      <c r="AC119" s="143">
        <v>0.52363981983786001</v>
      </c>
      <c r="AD119" s="143">
        <v>2035.5484322131999</v>
      </c>
      <c r="AF119" s="143">
        <v>-1</v>
      </c>
      <c r="AG119" s="143">
        <v>-1</v>
      </c>
      <c r="AH119" s="143">
        <v>-1</v>
      </c>
      <c r="AI119" s="143">
        <v>-1</v>
      </c>
      <c r="AJ119" s="143">
        <v>0</v>
      </c>
      <c r="AM119" s="143" t="s">
        <v>367</v>
      </c>
      <c r="AN119" s="143">
        <v>-1</v>
      </c>
      <c r="AQ119" s="143">
        <v>333</v>
      </c>
      <c r="AR119" s="143" t="s">
        <v>257</v>
      </c>
      <c r="AT119" s="143" t="s">
        <v>366</v>
      </c>
      <c r="AV119" s="143">
        <v>200.000000026077</v>
      </c>
      <c r="AW119" s="143">
        <v>1.6508908615</v>
      </c>
    </row>
    <row r="120" spans="1:49" x14ac:dyDescent="0.25">
      <c r="A120" s="153">
        <v>820000</v>
      </c>
      <c r="B120" s="153">
        <v>1400000</v>
      </c>
      <c r="C120" s="153">
        <v>1400000</v>
      </c>
      <c r="D120" s="143" t="s">
        <v>360</v>
      </c>
      <c r="E120" s="143" t="s">
        <v>13</v>
      </c>
      <c r="F120" s="143" t="s">
        <v>361</v>
      </c>
      <c r="G120" s="143" t="s">
        <v>362</v>
      </c>
      <c r="H120" s="143">
        <v>0.67</v>
      </c>
      <c r="I120" s="143">
        <v>0.72</v>
      </c>
      <c r="J120" s="143" t="s">
        <v>363</v>
      </c>
      <c r="K120" s="143">
        <v>0.25100792599554</v>
      </c>
      <c r="L120" s="143">
        <v>2800.90481759154</v>
      </c>
      <c r="M120" s="143">
        <v>5.9275211341217604</v>
      </c>
      <c r="N120" s="143">
        <v>0.79238058879285</v>
      </c>
      <c r="O120" s="143">
        <v>1.4878547861706399</v>
      </c>
      <c r="P120" s="143">
        <v>0.19889380819201999</v>
      </c>
      <c r="Q120" s="143">
        <v>703.04930917457398</v>
      </c>
      <c r="R120" s="143">
        <v>3200</v>
      </c>
      <c r="S120" s="143" t="s">
        <v>370</v>
      </c>
      <c r="T120" s="143">
        <v>3200</v>
      </c>
      <c r="U120" s="143" t="s">
        <v>365</v>
      </c>
      <c r="V120" s="143" t="s">
        <v>366</v>
      </c>
      <c r="Y120" s="143" t="s">
        <v>363</v>
      </c>
      <c r="Z120" s="143">
        <v>0</v>
      </c>
      <c r="AA120" s="143">
        <v>1</v>
      </c>
      <c r="AB120" s="143">
        <v>1.4878547861706399</v>
      </c>
      <c r="AC120" s="143">
        <v>0.19889380819201999</v>
      </c>
      <c r="AD120" s="143">
        <v>703.04930917457398</v>
      </c>
      <c r="AF120" s="143">
        <v>-1</v>
      </c>
      <c r="AG120" s="143">
        <v>-1</v>
      </c>
      <c r="AH120" s="143">
        <v>-1</v>
      </c>
      <c r="AI120" s="143">
        <v>-1</v>
      </c>
      <c r="AJ120" s="143">
        <v>0</v>
      </c>
      <c r="AM120" s="143" t="s">
        <v>367</v>
      </c>
      <c r="AN120" s="143">
        <v>-1</v>
      </c>
      <c r="AQ120" s="143">
        <v>333</v>
      </c>
      <c r="AR120" s="143" t="s">
        <v>257</v>
      </c>
      <c r="AT120" s="143" t="s">
        <v>366</v>
      </c>
      <c r="AV120" s="143">
        <v>141.32751209675001</v>
      </c>
      <c r="AW120" s="143">
        <v>0.57019408689999995</v>
      </c>
    </row>
    <row r="121" spans="1:49" x14ac:dyDescent="0.25">
      <c r="A121" s="153">
        <v>820000</v>
      </c>
      <c r="B121" s="153">
        <v>1400000</v>
      </c>
      <c r="C121" s="153">
        <v>1400000</v>
      </c>
      <c r="D121" s="143" t="s">
        <v>360</v>
      </c>
      <c r="E121" s="143" t="s">
        <v>13</v>
      </c>
      <c r="F121" s="143" t="s">
        <v>361</v>
      </c>
      <c r="G121" s="143" t="s">
        <v>362</v>
      </c>
      <c r="H121" s="143">
        <v>0.67</v>
      </c>
      <c r="I121" s="143">
        <v>0.72</v>
      </c>
      <c r="J121" s="143" t="s">
        <v>363</v>
      </c>
      <c r="K121" s="143">
        <v>0.14493693675863001</v>
      </c>
      <c r="L121" s="143">
        <v>2800.90481759154</v>
      </c>
      <c r="M121" s="143">
        <v>5.9275211341217604</v>
      </c>
      <c r="N121" s="143">
        <v>0.79238058879285</v>
      </c>
      <c r="O121" s="143">
        <v>0.85911675575166002</v>
      </c>
      <c r="P121" s="143">
        <v>0.11484521528663</v>
      </c>
      <c r="Q121" s="143">
        <v>405.95456441421499</v>
      </c>
      <c r="R121" s="143">
        <v>3100</v>
      </c>
      <c r="S121" s="143" t="s">
        <v>371</v>
      </c>
      <c r="T121" s="143">
        <v>3100</v>
      </c>
      <c r="U121" s="143" t="s">
        <v>365</v>
      </c>
      <c r="V121" s="143" t="s">
        <v>366</v>
      </c>
      <c r="Y121" s="143" t="s">
        <v>363</v>
      </c>
      <c r="Z121" s="143">
        <v>0</v>
      </c>
      <c r="AA121" s="143">
        <v>1</v>
      </c>
      <c r="AB121" s="143">
        <v>0.85911675575166002</v>
      </c>
      <c r="AC121" s="143">
        <v>0.11484521528663</v>
      </c>
      <c r="AD121" s="143">
        <v>405.95456441421499</v>
      </c>
      <c r="AF121" s="143">
        <v>-1</v>
      </c>
      <c r="AG121" s="143">
        <v>-1</v>
      </c>
      <c r="AH121" s="143">
        <v>-1</v>
      </c>
      <c r="AI121" s="143">
        <v>-1</v>
      </c>
      <c r="AJ121" s="143">
        <v>0</v>
      </c>
      <c r="AM121" s="143" t="s">
        <v>367</v>
      </c>
      <c r="AN121" s="143">
        <v>-1</v>
      </c>
      <c r="AQ121" s="143">
        <v>333</v>
      </c>
      <c r="AR121" s="143" t="s">
        <v>257</v>
      </c>
      <c r="AT121" s="143" t="s">
        <v>366</v>
      </c>
      <c r="AV121" s="143">
        <v>129.90625313275899</v>
      </c>
      <c r="AW121" s="143">
        <v>0.32924133370000003</v>
      </c>
    </row>
    <row r="122" spans="1:49" x14ac:dyDescent="0.25">
      <c r="A122" s="153">
        <v>820000</v>
      </c>
      <c r="B122" s="153">
        <v>1400000</v>
      </c>
      <c r="C122" s="153">
        <v>1400000</v>
      </c>
      <c r="D122" s="143" t="s">
        <v>360</v>
      </c>
      <c r="E122" s="143" t="s">
        <v>13</v>
      </c>
      <c r="F122" s="143" t="s">
        <v>361</v>
      </c>
      <c r="G122" s="143" t="s">
        <v>362</v>
      </c>
      <c r="H122" s="143">
        <v>0.67</v>
      </c>
      <c r="I122" s="143">
        <v>0.72</v>
      </c>
      <c r="J122" s="143" t="s">
        <v>366</v>
      </c>
      <c r="K122" s="143">
        <v>0.12485320876261</v>
      </c>
      <c r="L122" s="143">
        <v>2800.90481759154</v>
      </c>
      <c r="M122" s="143">
        <v>5.9275211341217604</v>
      </c>
      <c r="N122" s="143">
        <v>0.79238058879285</v>
      </c>
      <c r="O122" s="143">
        <v>0.74007003360331003</v>
      </c>
      <c r="P122" s="143">
        <v>9.8931259071990005E-2</v>
      </c>
      <c r="Q122" s="143">
        <v>349.70195391496702</v>
      </c>
      <c r="R122" s="143">
        <v>8140</v>
      </c>
      <c r="S122" s="143" t="s">
        <v>369</v>
      </c>
      <c r="T122" s="143">
        <v>8140</v>
      </c>
      <c r="U122" s="143" t="s">
        <v>365</v>
      </c>
      <c r="V122" s="143" t="s">
        <v>366</v>
      </c>
      <c r="Z122" s="143">
        <v>0</v>
      </c>
      <c r="AA122" s="143">
        <v>1</v>
      </c>
      <c r="AB122" s="143">
        <v>0.74007003360331003</v>
      </c>
      <c r="AC122" s="143">
        <v>9.8931259071990005E-2</v>
      </c>
      <c r="AD122" s="143">
        <v>578.63564978732995</v>
      </c>
      <c r="AF122" s="143">
        <v>-1</v>
      </c>
      <c r="AG122" s="143">
        <v>-1</v>
      </c>
      <c r="AH122" s="143">
        <v>-1</v>
      </c>
      <c r="AI122" s="143">
        <v>-1</v>
      </c>
      <c r="AJ122" s="143">
        <v>0</v>
      </c>
      <c r="AM122" s="143" t="s">
        <v>367</v>
      </c>
      <c r="AN122" s="143">
        <v>-1</v>
      </c>
      <c r="AQ122" s="143">
        <v>333</v>
      </c>
      <c r="AR122" s="143" t="s">
        <v>257</v>
      </c>
      <c r="AT122" s="143" t="s">
        <v>366</v>
      </c>
      <c r="AV122" s="143">
        <v>122.224318218344</v>
      </c>
      <c r="AW122" s="143">
        <v>0.4692908757</v>
      </c>
    </row>
    <row r="123" spans="1:49" x14ac:dyDescent="0.25">
      <c r="A123" s="153">
        <v>820000</v>
      </c>
      <c r="B123" s="153">
        <v>1400000</v>
      </c>
      <c r="C123" s="153">
        <v>1400000</v>
      </c>
      <c r="D123" s="143" t="s">
        <v>360</v>
      </c>
      <c r="E123" s="143" t="s">
        <v>13</v>
      </c>
      <c r="F123" s="143" t="s">
        <v>361</v>
      </c>
      <c r="G123" s="143" t="s">
        <v>362</v>
      </c>
      <c r="H123" s="143">
        <v>0.67</v>
      </c>
      <c r="I123" s="143">
        <v>0.72</v>
      </c>
      <c r="J123" s="143" t="s">
        <v>366</v>
      </c>
      <c r="K123" s="143">
        <v>3.3347182090719997E-2</v>
      </c>
      <c r="L123" s="143">
        <v>3348.3267226322</v>
      </c>
      <c r="M123" s="143">
        <v>6.2696183030504802</v>
      </c>
      <c r="N123" s="143">
        <v>0.83814705766302</v>
      </c>
      <c r="O123" s="143">
        <v>0.20907410319114</v>
      </c>
      <c r="P123" s="143">
        <v>2.794984255069E-2</v>
      </c>
      <c r="Q123" s="143">
        <v>111.65726091884601</v>
      </c>
      <c r="R123" s="143">
        <v>1730</v>
      </c>
      <c r="S123" s="143" t="s">
        <v>368</v>
      </c>
      <c r="T123" s="143">
        <v>1730</v>
      </c>
      <c r="U123" s="143" t="s">
        <v>365</v>
      </c>
      <c r="V123" s="143" t="s">
        <v>366</v>
      </c>
      <c r="Z123" s="143">
        <v>0</v>
      </c>
      <c r="AA123" s="143">
        <v>1</v>
      </c>
      <c r="AB123" s="143">
        <v>0.20907410319114</v>
      </c>
      <c r="AC123" s="143">
        <v>2.794984255069E-2</v>
      </c>
      <c r="AD123" s="143">
        <v>2047.7769563465699</v>
      </c>
      <c r="AF123" s="143">
        <v>-1</v>
      </c>
      <c r="AG123" s="143">
        <v>-1</v>
      </c>
      <c r="AH123" s="143">
        <v>-1</v>
      </c>
      <c r="AI123" s="143">
        <v>-1</v>
      </c>
      <c r="AJ123" s="143">
        <v>0</v>
      </c>
      <c r="AM123" s="143" t="s">
        <v>367</v>
      </c>
      <c r="AN123" s="143">
        <v>-1</v>
      </c>
      <c r="AQ123" s="143">
        <v>333</v>
      </c>
      <c r="AR123" s="143" t="s">
        <v>257</v>
      </c>
      <c r="AT123" s="143" t="s">
        <v>366</v>
      </c>
      <c r="AV123" s="143">
        <v>53.141625818771999</v>
      </c>
      <c r="AW123" s="143">
        <v>1.6608085614999999</v>
      </c>
    </row>
    <row r="124" spans="1:49" x14ac:dyDescent="0.25">
      <c r="A124" s="153">
        <v>820000</v>
      </c>
      <c r="B124" s="153">
        <v>1400000</v>
      </c>
      <c r="C124" s="153">
        <v>1400000</v>
      </c>
      <c r="D124" s="143" t="s">
        <v>360</v>
      </c>
      <c r="E124" s="143" t="s">
        <v>13</v>
      </c>
      <c r="F124" s="143" t="s">
        <v>361</v>
      </c>
      <c r="G124" s="143" t="s">
        <v>362</v>
      </c>
      <c r="H124" s="143">
        <v>0.67</v>
      </c>
      <c r="I124" s="143">
        <v>0.72</v>
      </c>
      <c r="J124" s="143" t="s">
        <v>366</v>
      </c>
      <c r="K124" s="143">
        <v>0.15861377105487001</v>
      </c>
      <c r="L124" s="143">
        <v>3355.1521485919602</v>
      </c>
      <c r="M124" s="143">
        <v>6.1062271347249304</v>
      </c>
      <c r="N124" s="143">
        <v>0.81387296895135997</v>
      </c>
      <c r="O124" s="143">
        <v>0.96853171275630001</v>
      </c>
      <c r="P124" s="143">
        <v>0.129091460765</v>
      </c>
      <c r="Q124" s="143">
        <v>532.17333475102703</v>
      </c>
      <c r="R124" s="143">
        <v>1730</v>
      </c>
      <c r="S124" s="143" t="s">
        <v>368</v>
      </c>
      <c r="T124" s="143">
        <v>1730</v>
      </c>
      <c r="U124" s="143" t="s">
        <v>365</v>
      </c>
      <c r="V124" s="143" t="s">
        <v>366</v>
      </c>
      <c r="Z124" s="143">
        <v>0</v>
      </c>
      <c r="AA124" s="143">
        <v>1</v>
      </c>
      <c r="AB124" s="143">
        <v>0.96853171275630001</v>
      </c>
      <c r="AC124" s="143">
        <v>0.129091460765</v>
      </c>
      <c r="AD124" s="143">
        <v>532.17333475102703</v>
      </c>
      <c r="AF124" s="143">
        <v>-1</v>
      </c>
      <c r="AG124" s="143">
        <v>-1</v>
      </c>
      <c r="AH124" s="143">
        <v>-1</v>
      </c>
      <c r="AI124" s="143">
        <v>-1</v>
      </c>
      <c r="AJ124" s="143">
        <v>0</v>
      </c>
      <c r="AM124" s="143" t="s">
        <v>367</v>
      </c>
      <c r="AN124" s="143">
        <v>-1</v>
      </c>
      <c r="AQ124" s="143">
        <v>333</v>
      </c>
      <c r="AR124" s="143" t="s">
        <v>257</v>
      </c>
      <c r="AT124" s="143" t="s">
        <v>366</v>
      </c>
      <c r="AV124" s="143">
        <v>126.26899834426401</v>
      </c>
      <c r="AW124" s="143">
        <v>0.43160854399999998</v>
      </c>
    </row>
    <row r="125" spans="1:49" x14ac:dyDescent="0.25">
      <c r="A125" s="153">
        <v>820000</v>
      </c>
      <c r="B125" s="153">
        <v>1400000</v>
      </c>
      <c r="C125" s="153">
        <v>1400000</v>
      </c>
      <c r="D125" s="143" t="s">
        <v>360</v>
      </c>
      <c r="E125" s="143" t="s">
        <v>13</v>
      </c>
      <c r="F125" s="143" t="s">
        <v>361</v>
      </c>
      <c r="G125" s="143" t="s">
        <v>362</v>
      </c>
      <c r="H125" s="143">
        <v>0.67</v>
      </c>
      <c r="I125" s="143">
        <v>0.72</v>
      </c>
      <c r="J125" s="143" t="s">
        <v>366</v>
      </c>
      <c r="K125" s="143">
        <v>0.22485569755085999</v>
      </c>
      <c r="L125" s="143">
        <v>3355.1521485919602</v>
      </c>
      <c r="M125" s="143">
        <v>6.1062271347249304</v>
      </c>
      <c r="N125" s="143">
        <v>0.81387296895135997</v>
      </c>
      <c r="O125" s="143">
        <v>1.37301996178261</v>
      </c>
      <c r="P125" s="143">
        <v>0.18300397415135</v>
      </c>
      <c r="Q125" s="143">
        <v>754.42507676094306</v>
      </c>
      <c r="R125" s="143">
        <v>8140</v>
      </c>
      <c r="S125" s="143" t="s">
        <v>369</v>
      </c>
      <c r="T125" s="143">
        <v>8140</v>
      </c>
      <c r="U125" s="143" t="s">
        <v>365</v>
      </c>
      <c r="V125" s="143" t="s">
        <v>366</v>
      </c>
      <c r="Z125" s="143">
        <v>0</v>
      </c>
      <c r="AA125" s="143">
        <v>1</v>
      </c>
      <c r="AB125" s="143">
        <v>1.37301996178261</v>
      </c>
      <c r="AC125" s="143">
        <v>0.18300397415135</v>
      </c>
      <c r="AD125" s="143">
        <v>754.42507676094306</v>
      </c>
      <c r="AF125" s="143">
        <v>-1</v>
      </c>
      <c r="AG125" s="143">
        <v>-1</v>
      </c>
      <c r="AH125" s="143">
        <v>-1</v>
      </c>
      <c r="AI125" s="143">
        <v>-1</v>
      </c>
      <c r="AJ125" s="143">
        <v>0</v>
      </c>
      <c r="AM125" s="143" t="s">
        <v>367</v>
      </c>
      <c r="AN125" s="143">
        <v>-1</v>
      </c>
      <c r="AQ125" s="143">
        <v>333</v>
      </c>
      <c r="AR125" s="143" t="s">
        <v>257</v>
      </c>
      <c r="AT125" s="143" t="s">
        <v>366</v>
      </c>
      <c r="AV125" s="143">
        <v>151.26480178083</v>
      </c>
      <c r="AW125" s="143">
        <v>0.61186137610000002</v>
      </c>
    </row>
    <row r="126" spans="1:49" x14ac:dyDescent="0.25">
      <c r="A126" s="153">
        <v>820000</v>
      </c>
      <c r="B126" s="153">
        <v>1400000</v>
      </c>
      <c r="C126" s="153">
        <v>1400000</v>
      </c>
      <c r="D126" s="143" t="s">
        <v>360</v>
      </c>
      <c r="E126" s="143" t="s">
        <v>13</v>
      </c>
      <c r="F126" s="143" t="s">
        <v>361</v>
      </c>
      <c r="G126" s="143" t="s">
        <v>362</v>
      </c>
      <c r="H126" s="143">
        <v>0.67</v>
      </c>
      <c r="I126" s="143">
        <v>0.72</v>
      </c>
      <c r="J126" s="143" t="s">
        <v>366</v>
      </c>
      <c r="K126" s="143">
        <v>0.23429384227030001</v>
      </c>
      <c r="L126" s="143">
        <v>3355.1521485919602</v>
      </c>
      <c r="M126" s="143">
        <v>6.1062271347249304</v>
      </c>
      <c r="N126" s="143">
        <v>0.81387296895135997</v>
      </c>
      <c r="O126" s="143">
        <v>1.4306514171699101</v>
      </c>
      <c r="P126" s="143">
        <v>0.19068542501555</v>
      </c>
      <c r="Q126" s="143">
        <v>786.09148829509002</v>
      </c>
      <c r="R126" s="143">
        <v>1730</v>
      </c>
      <c r="S126" s="143" t="s">
        <v>368</v>
      </c>
      <c r="T126" s="143">
        <v>1730</v>
      </c>
      <c r="U126" s="143" t="s">
        <v>365</v>
      </c>
      <c r="V126" s="143" t="s">
        <v>366</v>
      </c>
      <c r="Z126" s="143">
        <v>0</v>
      </c>
      <c r="AA126" s="143">
        <v>1</v>
      </c>
      <c r="AB126" s="143">
        <v>1.4306514171699101</v>
      </c>
      <c r="AC126" s="143">
        <v>0.19068542501555</v>
      </c>
      <c r="AD126" s="143">
        <v>786.09148829509002</v>
      </c>
      <c r="AF126" s="143">
        <v>-1</v>
      </c>
      <c r="AG126" s="143">
        <v>-1</v>
      </c>
      <c r="AH126" s="143">
        <v>-1</v>
      </c>
      <c r="AI126" s="143">
        <v>-1</v>
      </c>
      <c r="AJ126" s="143">
        <v>0</v>
      </c>
      <c r="AM126" s="143" t="s">
        <v>367</v>
      </c>
      <c r="AN126" s="143">
        <v>-1</v>
      </c>
      <c r="AQ126" s="143">
        <v>333</v>
      </c>
      <c r="AR126" s="143" t="s">
        <v>257</v>
      </c>
      <c r="AT126" s="143" t="s">
        <v>366</v>
      </c>
      <c r="AV126" s="143">
        <v>147.50312844140601</v>
      </c>
      <c r="AW126" s="143">
        <v>0.63754378609999995</v>
      </c>
    </row>
    <row r="127" spans="1:49" x14ac:dyDescent="0.25">
      <c r="A127" s="153">
        <v>820000</v>
      </c>
      <c r="B127" s="153">
        <v>1400000</v>
      </c>
      <c r="C127" s="153">
        <v>1400000</v>
      </c>
      <c r="D127" s="143" t="s">
        <v>360</v>
      </c>
      <c r="E127" s="143" t="s">
        <v>13</v>
      </c>
      <c r="F127" s="143" t="s">
        <v>361</v>
      </c>
      <c r="G127" s="143" t="s">
        <v>362</v>
      </c>
      <c r="H127" s="143">
        <v>0.67</v>
      </c>
      <c r="I127" s="143">
        <v>0.72</v>
      </c>
      <c r="J127" s="143" t="s">
        <v>363</v>
      </c>
      <c r="K127" s="143">
        <v>0.14282137295076</v>
      </c>
      <c r="L127" s="143">
        <v>1776.30956838068</v>
      </c>
      <c r="M127" s="143">
        <v>1.79465612504163</v>
      </c>
      <c r="N127" s="143">
        <v>0.19545706786634001</v>
      </c>
      <c r="O127" s="143">
        <v>0.25631525175294001</v>
      </c>
      <c r="P127" s="143">
        <v>2.7915446785600002E-2</v>
      </c>
      <c r="Q127" s="143">
        <v>253.69497134170999</v>
      </c>
      <c r="R127" s="143">
        <v>5300</v>
      </c>
      <c r="S127" s="143" t="s">
        <v>372</v>
      </c>
      <c r="T127" s="143">
        <v>5300</v>
      </c>
      <c r="U127" s="143" t="s">
        <v>365</v>
      </c>
      <c r="V127" s="143" t="s">
        <v>366</v>
      </c>
      <c r="Y127" s="143" t="s">
        <v>363</v>
      </c>
      <c r="Z127" s="143">
        <v>0</v>
      </c>
      <c r="AA127" s="143">
        <v>1</v>
      </c>
      <c r="AB127" s="143">
        <v>0.25631525175294001</v>
      </c>
      <c r="AC127" s="143">
        <v>2.7915446785600002E-2</v>
      </c>
      <c r="AD127" s="143">
        <v>253.69497134170999</v>
      </c>
      <c r="AF127" s="143">
        <v>-1</v>
      </c>
      <c r="AG127" s="143">
        <v>-1</v>
      </c>
      <c r="AH127" s="143">
        <v>-1</v>
      </c>
      <c r="AI127" s="143">
        <v>-1</v>
      </c>
      <c r="AJ127" s="143">
        <v>0</v>
      </c>
      <c r="AM127" s="143" t="s">
        <v>367</v>
      </c>
      <c r="AN127" s="143">
        <v>-1</v>
      </c>
      <c r="AQ127" s="143">
        <v>333</v>
      </c>
      <c r="AR127" s="143" t="s">
        <v>257</v>
      </c>
      <c r="AT127" s="143" t="s">
        <v>366</v>
      </c>
      <c r="AV127" s="143">
        <v>105.178585545522</v>
      </c>
      <c r="AW127" s="143">
        <v>0.20575423470000001</v>
      </c>
    </row>
    <row r="128" spans="1:49" x14ac:dyDescent="0.25">
      <c r="A128" s="153">
        <v>820000</v>
      </c>
      <c r="B128" s="153">
        <v>1400000</v>
      </c>
      <c r="C128" s="153">
        <v>1400000</v>
      </c>
      <c r="D128" s="143" t="s">
        <v>360</v>
      </c>
      <c r="E128" s="143" t="s">
        <v>13</v>
      </c>
      <c r="F128" s="143" t="s">
        <v>361</v>
      </c>
      <c r="G128" s="143" t="s">
        <v>362</v>
      </c>
      <c r="H128" s="143">
        <v>0.67</v>
      </c>
      <c r="I128" s="143">
        <v>0.72</v>
      </c>
      <c r="J128" s="143" t="s">
        <v>363</v>
      </c>
      <c r="K128" s="143">
        <v>0.47494208078618</v>
      </c>
      <c r="L128" s="143">
        <v>1776.30956838068</v>
      </c>
      <c r="M128" s="143">
        <v>1.79465612504163</v>
      </c>
      <c r="N128" s="143">
        <v>0.19545706786634001</v>
      </c>
      <c r="O128" s="143">
        <v>0.85235771432295004</v>
      </c>
      <c r="P128" s="143">
        <v>9.2830786516809996E-2</v>
      </c>
      <c r="Q128" s="143">
        <v>843.64416252714</v>
      </c>
      <c r="R128" s="143">
        <v>3100</v>
      </c>
      <c r="S128" s="143" t="s">
        <v>371</v>
      </c>
      <c r="T128" s="143">
        <v>3100</v>
      </c>
      <c r="U128" s="143" t="s">
        <v>365</v>
      </c>
      <c r="V128" s="143" t="s">
        <v>366</v>
      </c>
      <c r="Y128" s="143" t="s">
        <v>363</v>
      </c>
      <c r="Z128" s="143">
        <v>0</v>
      </c>
      <c r="AA128" s="143">
        <v>1</v>
      </c>
      <c r="AB128" s="143">
        <v>0.85235771432295004</v>
      </c>
      <c r="AC128" s="143">
        <v>9.2830786516809996E-2</v>
      </c>
      <c r="AD128" s="143">
        <v>843.64416252714</v>
      </c>
      <c r="AF128" s="143">
        <v>-1</v>
      </c>
      <c r="AG128" s="143">
        <v>-1</v>
      </c>
      <c r="AH128" s="143">
        <v>-1</v>
      </c>
      <c r="AI128" s="143">
        <v>-1</v>
      </c>
      <c r="AJ128" s="143">
        <v>0</v>
      </c>
      <c r="AM128" s="143" t="s">
        <v>367</v>
      </c>
      <c r="AN128" s="143">
        <v>-1</v>
      </c>
      <c r="AQ128" s="143">
        <v>333</v>
      </c>
      <c r="AR128" s="143" t="s">
        <v>257</v>
      </c>
      <c r="AT128" s="143" t="s">
        <v>366</v>
      </c>
      <c r="AV128" s="143">
        <v>184.80171470100899</v>
      </c>
      <c r="AW128" s="143">
        <v>0.684220732</v>
      </c>
    </row>
    <row r="129" spans="1:49" x14ac:dyDescent="0.25">
      <c r="A129" s="153">
        <v>820000</v>
      </c>
      <c r="B129" s="153">
        <v>1400000</v>
      </c>
      <c r="C129" s="153">
        <v>1400000</v>
      </c>
      <c r="D129" s="143" t="s">
        <v>360</v>
      </c>
      <c r="E129" s="143" t="s">
        <v>13</v>
      </c>
      <c r="F129" s="143" t="s">
        <v>361</v>
      </c>
      <c r="G129" s="143" t="s">
        <v>362</v>
      </c>
      <c r="H129" s="143">
        <v>0.67</v>
      </c>
      <c r="I129" s="143">
        <v>0.72</v>
      </c>
      <c r="J129" s="143" t="s">
        <v>366</v>
      </c>
      <c r="K129" s="143">
        <v>1.688595785508E-2</v>
      </c>
      <c r="L129" s="143">
        <v>3318.5940754410699</v>
      </c>
      <c r="M129" s="143">
        <v>7.1328991721214896</v>
      </c>
      <c r="N129" s="143">
        <v>0.95093106235722002</v>
      </c>
      <c r="O129" s="143">
        <v>0.12044583480502</v>
      </c>
      <c r="P129" s="143">
        <v>1.6057381842050002E-2</v>
      </c>
      <c r="Q129" s="143">
        <v>56.037639696036003</v>
      </c>
      <c r="R129" s="143">
        <v>1730</v>
      </c>
      <c r="S129" s="143" t="s">
        <v>368</v>
      </c>
      <c r="T129" s="143">
        <v>1730</v>
      </c>
      <c r="U129" s="143" t="s">
        <v>365</v>
      </c>
      <c r="V129" s="143" t="s">
        <v>366</v>
      </c>
      <c r="Z129" s="143">
        <v>0</v>
      </c>
      <c r="AA129" s="143">
        <v>1</v>
      </c>
      <c r="AB129" s="143">
        <v>0.12044583480502</v>
      </c>
      <c r="AC129" s="143">
        <v>1.6057381842050002E-2</v>
      </c>
      <c r="AD129" s="143">
        <v>2050.1061371372298</v>
      </c>
      <c r="AF129" s="143">
        <v>-1</v>
      </c>
      <c r="AG129" s="143">
        <v>-1</v>
      </c>
      <c r="AH129" s="143">
        <v>-1</v>
      </c>
      <c r="AI129" s="143">
        <v>-1</v>
      </c>
      <c r="AJ129" s="143">
        <v>0</v>
      </c>
      <c r="AM129" s="143" t="s">
        <v>367</v>
      </c>
      <c r="AN129" s="143">
        <v>-1</v>
      </c>
      <c r="AQ129" s="143">
        <v>333</v>
      </c>
      <c r="AR129" s="143" t="s">
        <v>257</v>
      </c>
      <c r="AT129" s="143" t="s">
        <v>366</v>
      </c>
      <c r="AV129" s="143">
        <v>40.577812185313199</v>
      </c>
      <c r="AW129" s="143">
        <v>1.662697597</v>
      </c>
    </row>
    <row r="130" spans="1:49" x14ac:dyDescent="0.25">
      <c r="A130" s="153">
        <v>820000</v>
      </c>
      <c r="B130" s="153">
        <v>1400000</v>
      </c>
      <c r="C130" s="153">
        <v>1400000</v>
      </c>
      <c r="D130" s="143" t="s">
        <v>360</v>
      </c>
      <c r="E130" s="143" t="s">
        <v>13</v>
      </c>
      <c r="F130" s="143" t="s">
        <v>361</v>
      </c>
      <c r="G130" s="143" t="s">
        <v>362</v>
      </c>
      <c r="H130" s="143">
        <v>0.67</v>
      </c>
      <c r="I130" s="143">
        <v>0.72</v>
      </c>
      <c r="J130" s="143" t="s">
        <v>366</v>
      </c>
      <c r="K130" s="143">
        <v>3.2110532970829997E-2</v>
      </c>
      <c r="L130" s="143">
        <v>3358.49553455671</v>
      </c>
      <c r="M130" s="143">
        <v>7.08833861314708</v>
      </c>
      <c r="N130" s="143">
        <v>0.95183492756662003</v>
      </c>
      <c r="O130" s="143">
        <v>0.22761033074590001</v>
      </c>
      <c r="P130" s="143">
        <v>3.0563926824419999E-2</v>
      </c>
      <c r="Q130" s="143">
        <v>107.843081594785</v>
      </c>
      <c r="R130" s="143">
        <v>1730</v>
      </c>
      <c r="S130" s="143" t="s">
        <v>368</v>
      </c>
      <c r="T130" s="143">
        <v>1730</v>
      </c>
      <c r="U130" s="143" t="s">
        <v>365</v>
      </c>
      <c r="V130" s="143" t="s">
        <v>366</v>
      </c>
      <c r="Z130" s="143">
        <v>0</v>
      </c>
      <c r="AA130" s="143">
        <v>1</v>
      </c>
      <c r="AB130" s="143">
        <v>0.22761033074590001</v>
      </c>
      <c r="AC130" s="143">
        <v>3.0563926824419999E-2</v>
      </c>
      <c r="AD130" s="143">
        <v>107.843081594784</v>
      </c>
      <c r="AF130" s="143">
        <v>-1</v>
      </c>
      <c r="AG130" s="143">
        <v>-1</v>
      </c>
      <c r="AH130" s="143">
        <v>-1</v>
      </c>
      <c r="AI130" s="143">
        <v>-1</v>
      </c>
      <c r="AJ130" s="143">
        <v>0</v>
      </c>
      <c r="AM130" s="143" t="s">
        <v>367</v>
      </c>
      <c r="AN130" s="143">
        <v>-1</v>
      </c>
      <c r="AQ130" s="143">
        <v>333</v>
      </c>
      <c r="AR130" s="143" t="s">
        <v>257</v>
      </c>
      <c r="AT130" s="143" t="s">
        <v>366</v>
      </c>
      <c r="AV130" s="143">
        <v>56.846727815992899</v>
      </c>
      <c r="AW130" s="143">
        <v>8.7463975299999996E-2</v>
      </c>
    </row>
    <row r="131" spans="1:49" x14ac:dyDescent="0.25">
      <c r="A131" s="153">
        <v>820000</v>
      </c>
      <c r="B131" s="153">
        <v>1400000</v>
      </c>
      <c r="C131" s="153">
        <v>1400000</v>
      </c>
      <c r="D131" s="143" t="s">
        <v>360</v>
      </c>
      <c r="E131" s="143" t="s">
        <v>13</v>
      </c>
      <c r="F131" s="143" t="s">
        <v>361</v>
      </c>
      <c r="G131" s="143" t="s">
        <v>362</v>
      </c>
      <c r="H131" s="143">
        <v>0.67</v>
      </c>
      <c r="I131" s="143">
        <v>0.72</v>
      </c>
      <c r="J131" s="143" t="s">
        <v>366</v>
      </c>
      <c r="K131" s="143">
        <v>0.37699769504209002</v>
      </c>
      <c r="L131" s="143">
        <v>3358.49553455671</v>
      </c>
      <c r="M131" s="143">
        <v>7.08833861314708</v>
      </c>
      <c r="N131" s="143">
        <v>0.95183492756662003</v>
      </c>
      <c r="O131" s="143">
        <v>2.6722873188342899</v>
      </c>
      <c r="P131" s="143">
        <v>0.35883957375316999</v>
      </c>
      <c r="Q131" s="143">
        <v>1266.14507533703</v>
      </c>
      <c r="R131" s="143">
        <v>1730</v>
      </c>
      <c r="S131" s="143" t="s">
        <v>368</v>
      </c>
      <c r="T131" s="143">
        <v>1730</v>
      </c>
      <c r="U131" s="143" t="s">
        <v>365</v>
      </c>
      <c r="V131" s="143" t="s">
        <v>366</v>
      </c>
      <c r="Z131" s="143">
        <v>0</v>
      </c>
      <c r="AA131" s="143">
        <v>1</v>
      </c>
      <c r="AB131" s="143">
        <v>2.6722873188342899</v>
      </c>
      <c r="AC131" s="143">
        <v>0.35883957375316999</v>
      </c>
      <c r="AD131" s="143">
        <v>1266.14507533703</v>
      </c>
      <c r="AF131" s="143">
        <v>-1</v>
      </c>
      <c r="AG131" s="143">
        <v>-1</v>
      </c>
      <c r="AH131" s="143">
        <v>-1</v>
      </c>
      <c r="AI131" s="143">
        <v>-1</v>
      </c>
      <c r="AJ131" s="143">
        <v>0</v>
      </c>
      <c r="AM131" s="143" t="s">
        <v>367</v>
      </c>
      <c r="AN131" s="143">
        <v>-1</v>
      </c>
      <c r="AQ131" s="143">
        <v>333</v>
      </c>
      <c r="AR131" s="143" t="s">
        <v>257</v>
      </c>
      <c r="AT131" s="143" t="s">
        <v>366</v>
      </c>
      <c r="AV131" s="143">
        <v>170.86034771827801</v>
      </c>
      <c r="AW131" s="143">
        <v>1.0268816507</v>
      </c>
    </row>
    <row r="132" spans="1:49" x14ac:dyDescent="0.25">
      <c r="A132" s="153">
        <v>820000</v>
      </c>
      <c r="B132" s="153">
        <v>1400000</v>
      </c>
      <c r="C132" s="153">
        <v>1400000</v>
      </c>
      <c r="D132" s="143" t="s">
        <v>360</v>
      </c>
      <c r="E132" s="143" t="s">
        <v>13</v>
      </c>
      <c r="F132" s="143" t="s">
        <v>361</v>
      </c>
      <c r="G132" s="143" t="s">
        <v>362</v>
      </c>
      <c r="H132" s="143">
        <v>0.67</v>
      </c>
      <c r="I132" s="143">
        <v>0.72</v>
      </c>
      <c r="J132" s="143" t="s">
        <v>366</v>
      </c>
      <c r="K132" s="143">
        <v>0.20865519943763</v>
      </c>
      <c r="L132" s="143">
        <v>3358.49553455671</v>
      </c>
      <c r="M132" s="143">
        <v>7.08833861314708</v>
      </c>
      <c r="N132" s="143">
        <v>0.95183492756662003</v>
      </c>
      <c r="O132" s="143">
        <v>1.4790187070076799</v>
      </c>
      <c r="P132" s="143">
        <v>0.19860530664310999</v>
      </c>
      <c r="Q132" s="143">
        <v>700.76755557333297</v>
      </c>
      <c r="R132" s="143">
        <v>8140</v>
      </c>
      <c r="S132" s="143" t="s">
        <v>369</v>
      </c>
      <c r="T132" s="143">
        <v>8140</v>
      </c>
      <c r="U132" s="143" t="s">
        <v>365</v>
      </c>
      <c r="V132" s="143" t="s">
        <v>366</v>
      </c>
      <c r="Z132" s="143">
        <v>0</v>
      </c>
      <c r="AA132" s="143">
        <v>1</v>
      </c>
      <c r="AB132" s="143">
        <v>1.4790187070076799</v>
      </c>
      <c r="AC132" s="143">
        <v>0.19860530664310999</v>
      </c>
      <c r="AD132" s="143">
        <v>700.76755557333297</v>
      </c>
      <c r="AF132" s="143">
        <v>-1</v>
      </c>
      <c r="AG132" s="143">
        <v>-1</v>
      </c>
      <c r="AH132" s="143">
        <v>-1</v>
      </c>
      <c r="AI132" s="143">
        <v>-1</v>
      </c>
      <c r="AJ132" s="143">
        <v>0</v>
      </c>
      <c r="AM132" s="143" t="s">
        <v>367</v>
      </c>
      <c r="AN132" s="143">
        <v>-1</v>
      </c>
      <c r="AQ132" s="143">
        <v>333</v>
      </c>
      <c r="AR132" s="143" t="s">
        <v>257</v>
      </c>
      <c r="AT132" s="143" t="s">
        <v>366</v>
      </c>
      <c r="AV132" s="143">
        <v>139.66426337315301</v>
      </c>
      <c r="AW132" s="143">
        <v>0.56834351630000002</v>
      </c>
    </row>
    <row r="133" spans="1:49" x14ac:dyDescent="0.25">
      <c r="A133" s="153">
        <v>820000</v>
      </c>
      <c r="B133" s="153">
        <v>1400000</v>
      </c>
      <c r="C133" s="153">
        <v>1400000</v>
      </c>
      <c r="D133" s="143" t="s">
        <v>360</v>
      </c>
      <c r="E133" s="143" t="s">
        <v>13</v>
      </c>
      <c r="F133" s="143" t="s">
        <v>361</v>
      </c>
      <c r="G133" s="143" t="s">
        <v>362</v>
      </c>
      <c r="H133" s="143">
        <v>0.67</v>
      </c>
      <c r="I133" s="143">
        <v>0.72</v>
      </c>
      <c r="J133" s="143" t="s">
        <v>363</v>
      </c>
      <c r="K133" s="143">
        <v>0.38609480163467003</v>
      </c>
      <c r="L133" s="143">
        <v>2705.36110179249</v>
      </c>
      <c r="M133" s="143">
        <v>5.6882500267460401</v>
      </c>
      <c r="N133" s="143">
        <v>0.76275292071359002</v>
      </c>
      <c r="O133" s="143">
        <v>2.1962037657249298</v>
      </c>
      <c r="P133" s="143">
        <v>0.29449493761918</v>
      </c>
      <c r="Q133" s="143">
        <v>1044.52585794673</v>
      </c>
      <c r="R133" s="143">
        <v>3200</v>
      </c>
      <c r="S133" s="143" t="s">
        <v>370</v>
      </c>
      <c r="T133" s="143">
        <v>3200</v>
      </c>
      <c r="U133" s="143" t="s">
        <v>365</v>
      </c>
      <c r="V133" s="143" t="s">
        <v>366</v>
      </c>
      <c r="Y133" s="143" t="s">
        <v>363</v>
      </c>
      <c r="Z133" s="143">
        <v>0</v>
      </c>
      <c r="AA133" s="143">
        <v>1</v>
      </c>
      <c r="AB133" s="143">
        <v>2.1962037657249298</v>
      </c>
      <c r="AC133" s="143">
        <v>0.29449493761918</v>
      </c>
      <c r="AD133" s="143">
        <v>1044.52585794673</v>
      </c>
      <c r="AF133" s="143">
        <v>-1</v>
      </c>
      <c r="AG133" s="143">
        <v>-1</v>
      </c>
      <c r="AH133" s="143">
        <v>-1</v>
      </c>
      <c r="AI133" s="143">
        <v>-1</v>
      </c>
      <c r="AJ133" s="143">
        <v>0</v>
      </c>
      <c r="AM133" s="143" t="s">
        <v>367</v>
      </c>
      <c r="AN133" s="143">
        <v>-1</v>
      </c>
      <c r="AQ133" s="143">
        <v>333</v>
      </c>
      <c r="AR133" s="143" t="s">
        <v>257</v>
      </c>
      <c r="AT133" s="143" t="s">
        <v>366</v>
      </c>
      <c r="AV133" s="143">
        <v>172.82373722083801</v>
      </c>
      <c r="AW133" s="143">
        <v>0.84714181499999996</v>
      </c>
    </row>
    <row r="134" spans="1:49" x14ac:dyDescent="0.25">
      <c r="A134" s="153">
        <v>820000</v>
      </c>
      <c r="B134" s="153">
        <v>1400000</v>
      </c>
      <c r="C134" s="153">
        <v>1400000</v>
      </c>
      <c r="D134" s="143" t="s">
        <v>360</v>
      </c>
      <c r="E134" s="143" t="s">
        <v>13</v>
      </c>
      <c r="F134" s="143" t="s">
        <v>361</v>
      </c>
      <c r="G134" s="143" t="s">
        <v>362</v>
      </c>
      <c r="H134" s="143">
        <v>0.67</v>
      </c>
      <c r="I134" s="143">
        <v>0.72</v>
      </c>
      <c r="J134" s="143" t="s">
        <v>366</v>
      </c>
      <c r="K134" s="143">
        <v>2.4594948920349999E-2</v>
      </c>
      <c r="L134" s="143">
        <v>2705.36110179249</v>
      </c>
      <c r="M134" s="143">
        <v>5.6882500267460401</v>
      </c>
      <c r="N134" s="143">
        <v>0.76275292071359002</v>
      </c>
      <c r="O134" s="143">
        <v>0.13990221885401999</v>
      </c>
      <c r="P134" s="143">
        <v>1.87598691238E-2</v>
      </c>
      <c r="Q134" s="143">
        <v>66.538218109699002</v>
      </c>
      <c r="R134" s="143">
        <v>1730</v>
      </c>
      <c r="S134" s="143" t="s">
        <v>368</v>
      </c>
      <c r="T134" s="143">
        <v>1730</v>
      </c>
      <c r="U134" s="143" t="s">
        <v>365</v>
      </c>
      <c r="V134" s="143" t="s">
        <v>366</v>
      </c>
      <c r="Z134" s="143">
        <v>0</v>
      </c>
      <c r="AA134" s="143">
        <v>1</v>
      </c>
      <c r="AB134" s="143">
        <v>0.13990221885401999</v>
      </c>
      <c r="AC134" s="143">
        <v>1.87598691238E-2</v>
      </c>
      <c r="AD134" s="143">
        <v>66.538218109698505</v>
      </c>
      <c r="AF134" s="143">
        <v>-1</v>
      </c>
      <c r="AG134" s="143">
        <v>-1</v>
      </c>
      <c r="AH134" s="143">
        <v>-1</v>
      </c>
      <c r="AI134" s="143">
        <v>-1</v>
      </c>
      <c r="AJ134" s="143">
        <v>0</v>
      </c>
      <c r="AM134" s="143" t="s">
        <v>367</v>
      </c>
      <c r="AN134" s="143">
        <v>-1</v>
      </c>
      <c r="AQ134" s="143">
        <v>333</v>
      </c>
      <c r="AR134" s="143" t="s">
        <v>257</v>
      </c>
      <c r="AT134" s="143" t="s">
        <v>366</v>
      </c>
      <c r="AV134" s="143">
        <v>45.078623882477899</v>
      </c>
      <c r="AW134" s="143">
        <v>5.3964491599999997E-2</v>
      </c>
    </row>
    <row r="135" spans="1:49" x14ac:dyDescent="0.25">
      <c r="A135" s="153">
        <v>820000</v>
      </c>
      <c r="B135" s="153">
        <v>1400000</v>
      </c>
      <c r="C135" s="153">
        <v>1400000</v>
      </c>
      <c r="D135" s="143" t="s">
        <v>360</v>
      </c>
      <c r="E135" s="143" t="s">
        <v>13</v>
      </c>
      <c r="F135" s="143" t="s">
        <v>361</v>
      </c>
      <c r="G135" s="143" t="s">
        <v>362</v>
      </c>
      <c r="H135" s="143">
        <v>0.67</v>
      </c>
      <c r="I135" s="143">
        <v>0.72</v>
      </c>
      <c r="J135" s="143" t="s">
        <v>363</v>
      </c>
      <c r="K135" s="143">
        <v>3.182129699992E-2</v>
      </c>
      <c r="L135" s="143">
        <v>2705.36110179249</v>
      </c>
      <c r="M135" s="143">
        <v>5.6882500267460401</v>
      </c>
      <c r="N135" s="143">
        <v>0.76275292071359002</v>
      </c>
      <c r="O135" s="143">
        <v>0.18100749351093001</v>
      </c>
      <c r="P135" s="143">
        <v>2.4271787227589998E-2</v>
      </c>
      <c r="Q135" s="143">
        <v>86.088099112191401</v>
      </c>
      <c r="R135" s="143">
        <v>3200</v>
      </c>
      <c r="S135" s="143" t="s">
        <v>370</v>
      </c>
      <c r="T135" s="143">
        <v>3200</v>
      </c>
      <c r="U135" s="143" t="s">
        <v>365</v>
      </c>
      <c r="V135" s="143" t="s">
        <v>366</v>
      </c>
      <c r="Y135" s="143" t="s">
        <v>363</v>
      </c>
      <c r="Z135" s="143">
        <v>0</v>
      </c>
      <c r="AA135" s="143">
        <v>1</v>
      </c>
      <c r="AB135" s="143">
        <v>0.18100749351093001</v>
      </c>
      <c r="AC135" s="143">
        <v>2.4271787227589998E-2</v>
      </c>
      <c r="AD135" s="143">
        <v>86.088099112191699</v>
      </c>
      <c r="AF135" s="143">
        <v>-1</v>
      </c>
      <c r="AG135" s="143">
        <v>-1</v>
      </c>
      <c r="AH135" s="143">
        <v>-1</v>
      </c>
      <c r="AI135" s="143">
        <v>-1</v>
      </c>
      <c r="AJ135" s="143">
        <v>0</v>
      </c>
      <c r="AM135" s="143" t="s">
        <v>367</v>
      </c>
      <c r="AN135" s="143">
        <v>-1</v>
      </c>
      <c r="AQ135" s="143">
        <v>333</v>
      </c>
      <c r="AR135" s="143" t="s">
        <v>257</v>
      </c>
      <c r="AT135" s="143" t="s">
        <v>366</v>
      </c>
      <c r="AV135" s="143">
        <v>56.647264272274199</v>
      </c>
      <c r="AW135" s="143">
        <v>6.9820031699999993E-2</v>
      </c>
    </row>
    <row r="136" spans="1:49" x14ac:dyDescent="0.25">
      <c r="A136" s="153">
        <v>820000</v>
      </c>
      <c r="B136" s="153">
        <v>1400000</v>
      </c>
      <c r="C136" s="153">
        <v>1400000</v>
      </c>
      <c r="D136" s="143" t="s">
        <v>360</v>
      </c>
      <c r="E136" s="143" t="s">
        <v>13</v>
      </c>
      <c r="F136" s="143" t="s">
        <v>361</v>
      </c>
      <c r="G136" s="143" t="s">
        <v>362</v>
      </c>
      <c r="H136" s="143">
        <v>0.67</v>
      </c>
      <c r="I136" s="143">
        <v>0.72</v>
      </c>
      <c r="J136" s="143" t="s">
        <v>366</v>
      </c>
      <c r="K136" s="143">
        <v>0.1752524820894</v>
      </c>
      <c r="L136" s="143">
        <v>2705.36110179249</v>
      </c>
      <c r="M136" s="143">
        <v>5.6882500267460401</v>
      </c>
      <c r="N136" s="143">
        <v>0.76275292071359002</v>
      </c>
      <c r="O136" s="143">
        <v>0.99687993593234003</v>
      </c>
      <c r="P136" s="143">
        <v>0.13367434257599001</v>
      </c>
      <c r="Q136" s="143">
        <v>474.12124803724799</v>
      </c>
      <c r="R136" s="143">
        <v>8140</v>
      </c>
      <c r="S136" s="143" t="s">
        <v>369</v>
      </c>
      <c r="T136" s="143">
        <v>8140</v>
      </c>
      <c r="U136" s="143" t="s">
        <v>365</v>
      </c>
      <c r="V136" s="143" t="s">
        <v>366</v>
      </c>
      <c r="Z136" s="143">
        <v>0</v>
      </c>
      <c r="AA136" s="143">
        <v>1</v>
      </c>
      <c r="AB136" s="143">
        <v>0.99687993593234003</v>
      </c>
      <c r="AC136" s="143">
        <v>0.13367434257599001</v>
      </c>
      <c r="AD136" s="143">
        <v>474.12124803724799</v>
      </c>
      <c r="AF136" s="143">
        <v>-1</v>
      </c>
      <c r="AG136" s="143">
        <v>-1</v>
      </c>
      <c r="AH136" s="143">
        <v>-1</v>
      </c>
      <c r="AI136" s="143">
        <v>-1</v>
      </c>
      <c r="AJ136" s="143">
        <v>0</v>
      </c>
      <c r="AM136" s="143" t="s">
        <v>367</v>
      </c>
      <c r="AN136" s="143">
        <v>-1</v>
      </c>
      <c r="AQ136" s="143">
        <v>333</v>
      </c>
      <c r="AR136" s="143" t="s">
        <v>257</v>
      </c>
      <c r="AT136" s="143" t="s">
        <v>366</v>
      </c>
      <c r="AV136" s="143">
        <v>135.64396283492999</v>
      </c>
      <c r="AW136" s="143">
        <v>0.38452655959999998</v>
      </c>
    </row>
    <row r="137" spans="1:49" x14ac:dyDescent="0.25">
      <c r="A137" s="153">
        <v>820000</v>
      </c>
      <c r="B137" s="153">
        <v>1400000</v>
      </c>
      <c r="C137" s="153">
        <v>1400000</v>
      </c>
      <c r="D137" s="143" t="s">
        <v>360</v>
      </c>
      <c r="E137" s="143" t="s">
        <v>13</v>
      </c>
      <c r="F137" s="143" t="s">
        <v>361</v>
      </c>
      <c r="G137" s="143" t="s">
        <v>362</v>
      </c>
      <c r="H137" s="143">
        <v>0.67</v>
      </c>
      <c r="I137" s="143">
        <v>0.72</v>
      </c>
      <c r="J137" s="143" t="s">
        <v>366</v>
      </c>
      <c r="K137" s="143">
        <v>0.40397191560144002</v>
      </c>
      <c r="L137" s="143">
        <v>3320.8798349138601</v>
      </c>
      <c r="M137" s="143">
        <v>6.4824743307316002</v>
      </c>
      <c r="N137" s="143">
        <v>0.87607269552391998</v>
      </c>
      <c r="O137" s="143">
        <v>2.6187375732228402</v>
      </c>
      <c r="P137" s="143">
        <v>0.35390876501690999</v>
      </c>
      <c r="Q137" s="143">
        <v>1341.54218839236</v>
      </c>
      <c r="R137" s="143">
        <v>1730</v>
      </c>
      <c r="S137" s="143" t="s">
        <v>368</v>
      </c>
      <c r="T137" s="143">
        <v>1730</v>
      </c>
      <c r="U137" s="143" t="s">
        <v>365</v>
      </c>
      <c r="V137" s="143" t="s">
        <v>366</v>
      </c>
      <c r="Z137" s="143">
        <v>0</v>
      </c>
      <c r="AA137" s="143">
        <v>1</v>
      </c>
      <c r="AB137" s="143">
        <v>2.6187375732228402</v>
      </c>
      <c r="AC137" s="143">
        <v>0.35390876501690999</v>
      </c>
      <c r="AD137" s="143">
        <v>1835.0040801785101</v>
      </c>
      <c r="AF137" s="143">
        <v>-1</v>
      </c>
      <c r="AG137" s="143">
        <v>-1</v>
      </c>
      <c r="AH137" s="143">
        <v>-1</v>
      </c>
      <c r="AI137" s="143">
        <v>-1</v>
      </c>
      <c r="AJ137" s="143">
        <v>0</v>
      </c>
      <c r="AM137" s="143" t="s">
        <v>367</v>
      </c>
      <c r="AN137" s="143">
        <v>-1</v>
      </c>
      <c r="AQ137" s="143">
        <v>333</v>
      </c>
      <c r="AR137" s="143" t="s">
        <v>257</v>
      </c>
      <c r="AT137" s="143" t="s">
        <v>366</v>
      </c>
      <c r="AV137" s="143">
        <v>168.43779415409699</v>
      </c>
      <c r="AW137" s="143">
        <v>1.4882433740000001</v>
      </c>
    </row>
    <row r="138" spans="1:49" x14ac:dyDescent="0.25">
      <c r="A138" s="153">
        <v>820000</v>
      </c>
      <c r="B138" s="153">
        <v>1400000</v>
      </c>
      <c r="C138" s="153">
        <v>1400000</v>
      </c>
      <c r="D138" s="143" t="s">
        <v>360</v>
      </c>
      <c r="E138" s="143" t="s">
        <v>13</v>
      </c>
      <c r="F138" s="143" t="s">
        <v>361</v>
      </c>
      <c r="G138" s="143" t="s">
        <v>362</v>
      </c>
      <c r="H138" s="143">
        <v>0.67</v>
      </c>
      <c r="I138" s="143">
        <v>0.72</v>
      </c>
      <c r="J138" s="143" t="s">
        <v>366</v>
      </c>
      <c r="K138" s="143">
        <v>0.61776345375996</v>
      </c>
      <c r="L138" s="143">
        <v>3295.2486948635001</v>
      </c>
      <c r="M138" s="143">
        <v>6.2622075612519401</v>
      </c>
      <c r="N138" s="143">
        <v>0.84768355892487002</v>
      </c>
      <c r="O138" s="143">
        <v>3.8685629712007801</v>
      </c>
      <c r="P138" s="143">
        <v>0.52366792305695997</v>
      </c>
      <c r="Q138" s="143">
        <v>2035.6842147369</v>
      </c>
      <c r="R138" s="143">
        <v>1730</v>
      </c>
      <c r="S138" s="143" t="s">
        <v>368</v>
      </c>
      <c r="T138" s="143">
        <v>1730</v>
      </c>
      <c r="U138" s="143" t="s">
        <v>365</v>
      </c>
      <c r="V138" s="143" t="s">
        <v>366</v>
      </c>
      <c r="Z138" s="143">
        <v>0</v>
      </c>
      <c r="AA138" s="143">
        <v>1</v>
      </c>
      <c r="AB138" s="143">
        <v>3.8685629712007801</v>
      </c>
      <c r="AC138" s="143">
        <v>0.52366792305695997</v>
      </c>
      <c r="AD138" s="143">
        <v>2035.6842147369</v>
      </c>
      <c r="AF138" s="143">
        <v>-1</v>
      </c>
      <c r="AG138" s="143">
        <v>-1</v>
      </c>
      <c r="AH138" s="143">
        <v>-1</v>
      </c>
      <c r="AI138" s="143">
        <v>-1</v>
      </c>
      <c r="AJ138" s="143">
        <v>0</v>
      </c>
      <c r="AM138" s="143" t="s">
        <v>367</v>
      </c>
      <c r="AN138" s="143">
        <v>-1</v>
      </c>
      <c r="AQ138" s="143">
        <v>333</v>
      </c>
      <c r="AR138" s="143" t="s">
        <v>257</v>
      </c>
      <c r="AT138" s="143" t="s">
        <v>366</v>
      </c>
      <c r="AV138" s="143">
        <v>200.00000001490099</v>
      </c>
      <c r="AW138" s="143">
        <v>1.6510009852</v>
      </c>
    </row>
    <row r="139" spans="1:49" x14ac:dyDescent="0.25">
      <c r="A139" s="153">
        <v>820000</v>
      </c>
      <c r="B139" s="153">
        <v>1400000</v>
      </c>
      <c r="C139" s="153">
        <v>1400000</v>
      </c>
      <c r="D139" s="143" t="s">
        <v>360</v>
      </c>
      <c r="E139" s="143" t="s">
        <v>13</v>
      </c>
      <c r="F139" s="143" t="s">
        <v>361</v>
      </c>
      <c r="G139" s="143" t="s">
        <v>362</v>
      </c>
      <c r="H139" s="143">
        <v>0.67</v>
      </c>
      <c r="I139" s="143">
        <v>0.72</v>
      </c>
      <c r="J139" s="143" t="s">
        <v>363</v>
      </c>
      <c r="K139" s="143">
        <v>0.37486551535884</v>
      </c>
      <c r="L139" s="143">
        <v>1212.92652631081</v>
      </c>
      <c r="M139" s="143">
        <v>0</v>
      </c>
      <c r="N139" s="143">
        <v>0</v>
      </c>
      <c r="O139" s="143">
        <v>0</v>
      </c>
      <c r="P139" s="143">
        <v>0</v>
      </c>
      <c r="Q139" s="143">
        <v>454.68432737791397</v>
      </c>
      <c r="R139" s="143">
        <v>5300</v>
      </c>
      <c r="S139" s="143" t="s">
        <v>372</v>
      </c>
      <c r="T139" s="143">
        <v>5300</v>
      </c>
      <c r="U139" s="143" t="s">
        <v>365</v>
      </c>
      <c r="V139" s="143" t="s">
        <v>366</v>
      </c>
      <c r="Y139" s="143" t="s">
        <v>363</v>
      </c>
      <c r="Z139" s="143">
        <v>0</v>
      </c>
      <c r="AA139" s="143">
        <v>1</v>
      </c>
      <c r="AB139" s="143">
        <v>0</v>
      </c>
      <c r="AC139" s="143">
        <v>0</v>
      </c>
      <c r="AD139" s="143">
        <v>454.68432737791397</v>
      </c>
      <c r="AF139" s="143">
        <v>-1</v>
      </c>
      <c r="AG139" s="143">
        <v>-1</v>
      </c>
      <c r="AH139" s="143">
        <v>-1</v>
      </c>
      <c r="AI139" s="143">
        <v>-1</v>
      </c>
      <c r="AJ139" s="143">
        <v>0</v>
      </c>
      <c r="AM139" s="143" t="s">
        <v>367</v>
      </c>
      <c r="AN139" s="143">
        <v>-1</v>
      </c>
      <c r="AQ139" s="143">
        <v>333</v>
      </c>
      <c r="AR139" s="143" t="s">
        <v>257</v>
      </c>
      <c r="AT139" s="143" t="s">
        <v>366</v>
      </c>
      <c r="AV139" s="143">
        <v>156.19891005859401</v>
      </c>
      <c r="AW139" s="143">
        <v>0.36876263370000001</v>
      </c>
    </row>
    <row r="140" spans="1:49" x14ac:dyDescent="0.25">
      <c r="A140" s="153">
        <v>820000</v>
      </c>
      <c r="B140" s="153">
        <v>1400000</v>
      </c>
      <c r="C140" s="153">
        <v>1400000</v>
      </c>
      <c r="D140" s="143" t="s">
        <v>360</v>
      </c>
      <c r="E140" s="143" t="s">
        <v>13</v>
      </c>
      <c r="F140" s="143" t="s">
        <v>361</v>
      </c>
      <c r="G140" s="143" t="s">
        <v>362</v>
      </c>
      <c r="H140" s="143">
        <v>0.67</v>
      </c>
      <c r="I140" s="143">
        <v>0.72</v>
      </c>
      <c r="J140" s="143" t="s">
        <v>363</v>
      </c>
      <c r="K140" s="143">
        <v>4.2312413105949999E-2</v>
      </c>
      <c r="L140" s="143">
        <v>1212.92652631081</v>
      </c>
      <c r="M140" s="143">
        <v>0</v>
      </c>
      <c r="N140" s="143">
        <v>0</v>
      </c>
      <c r="O140" s="143">
        <v>0</v>
      </c>
      <c r="P140" s="143">
        <v>0</v>
      </c>
      <c r="Q140" s="143">
        <v>51.3218482484316</v>
      </c>
      <c r="R140" s="143">
        <v>6430</v>
      </c>
      <c r="S140" s="143" t="s">
        <v>375</v>
      </c>
      <c r="T140" s="143">
        <v>6430</v>
      </c>
      <c r="U140" s="143" t="s">
        <v>365</v>
      </c>
      <c r="V140" s="143" t="s">
        <v>366</v>
      </c>
      <c r="Y140" s="143" t="s">
        <v>363</v>
      </c>
      <c r="Z140" s="143">
        <v>0</v>
      </c>
      <c r="AA140" s="143">
        <v>1</v>
      </c>
      <c r="AB140" s="143">
        <v>0</v>
      </c>
      <c r="AC140" s="143">
        <v>0</v>
      </c>
      <c r="AD140" s="143">
        <v>51.358236223839597</v>
      </c>
      <c r="AF140" s="143">
        <v>-1</v>
      </c>
      <c r="AG140" s="143">
        <v>-1</v>
      </c>
      <c r="AH140" s="143">
        <v>-1</v>
      </c>
      <c r="AI140" s="143">
        <v>-1</v>
      </c>
      <c r="AJ140" s="143">
        <v>0</v>
      </c>
      <c r="AM140" s="143" t="s">
        <v>367</v>
      </c>
      <c r="AN140" s="143">
        <v>-1</v>
      </c>
      <c r="AQ140" s="143">
        <v>333</v>
      </c>
      <c r="AR140" s="143" t="s">
        <v>257</v>
      </c>
      <c r="AT140" s="143" t="s">
        <v>366</v>
      </c>
      <c r="AV140" s="143">
        <v>63.142060458805901</v>
      </c>
      <c r="AW140" s="143">
        <v>4.1653070700000003E-2</v>
      </c>
    </row>
    <row r="141" spans="1:49" x14ac:dyDescent="0.25">
      <c r="A141" s="153">
        <v>820000</v>
      </c>
      <c r="B141" s="153">
        <v>1400000</v>
      </c>
      <c r="C141" s="153">
        <v>1400000</v>
      </c>
      <c r="D141" s="143" t="s">
        <v>360</v>
      </c>
      <c r="E141" s="143" t="s">
        <v>13</v>
      </c>
      <c r="F141" s="143" t="s">
        <v>361</v>
      </c>
      <c r="G141" s="143" t="s">
        <v>362</v>
      </c>
      <c r="H141" s="143">
        <v>0.67</v>
      </c>
      <c r="I141" s="143">
        <v>0.72</v>
      </c>
      <c r="J141" s="143" t="s">
        <v>363</v>
      </c>
      <c r="K141" s="143">
        <v>0.20055552498599</v>
      </c>
      <c r="L141" s="143">
        <v>1212.92652631081</v>
      </c>
      <c r="M141" s="143">
        <v>0</v>
      </c>
      <c r="N141" s="143">
        <v>0</v>
      </c>
      <c r="O141" s="143">
        <v>0</v>
      </c>
      <c r="P141" s="143">
        <v>0</v>
      </c>
      <c r="Q141" s="143">
        <v>243.25911625369801</v>
      </c>
      <c r="R141" s="143">
        <v>3100</v>
      </c>
      <c r="S141" s="143" t="s">
        <v>371</v>
      </c>
      <c r="T141" s="143">
        <v>3100</v>
      </c>
      <c r="U141" s="143" t="s">
        <v>365</v>
      </c>
      <c r="V141" s="143" t="s">
        <v>366</v>
      </c>
      <c r="Y141" s="143" t="s">
        <v>363</v>
      </c>
      <c r="Z141" s="143">
        <v>0</v>
      </c>
      <c r="AA141" s="143">
        <v>1</v>
      </c>
      <c r="AB141" s="143">
        <v>0</v>
      </c>
      <c r="AC141" s="143">
        <v>0</v>
      </c>
      <c r="AD141" s="143">
        <v>243.25911625369801</v>
      </c>
      <c r="AF141" s="143">
        <v>-1</v>
      </c>
      <c r="AG141" s="143">
        <v>-1</v>
      </c>
      <c r="AH141" s="143">
        <v>-1</v>
      </c>
      <c r="AI141" s="143">
        <v>-1</v>
      </c>
      <c r="AJ141" s="143">
        <v>0</v>
      </c>
      <c r="AM141" s="143" t="s">
        <v>367</v>
      </c>
      <c r="AN141" s="143">
        <v>-1</v>
      </c>
      <c r="AQ141" s="143">
        <v>333</v>
      </c>
      <c r="AR141" s="143" t="s">
        <v>257</v>
      </c>
      <c r="AT141" s="143" t="s">
        <v>366</v>
      </c>
      <c r="AV141" s="143">
        <v>168.14430034974001</v>
      </c>
      <c r="AW141" s="143">
        <v>0.19729044300000001</v>
      </c>
    </row>
    <row r="142" spans="1:49" x14ac:dyDescent="0.25">
      <c r="A142" s="153">
        <v>820000</v>
      </c>
      <c r="B142" s="153">
        <v>1400000</v>
      </c>
      <c r="C142" s="153">
        <v>1400000</v>
      </c>
      <c r="D142" s="143" t="s">
        <v>360</v>
      </c>
      <c r="E142" s="143" t="s">
        <v>13</v>
      </c>
      <c r="F142" s="143" t="s">
        <v>361</v>
      </c>
      <c r="G142" s="143" t="s">
        <v>362</v>
      </c>
      <c r="H142" s="143">
        <v>0.67</v>
      </c>
      <c r="I142" s="143">
        <v>0.72</v>
      </c>
      <c r="J142" s="143" t="s">
        <v>363</v>
      </c>
      <c r="K142" s="143">
        <v>1.8559378603229999E-2</v>
      </c>
      <c r="L142" s="143">
        <v>3334.24628094953</v>
      </c>
      <c r="M142" s="143">
        <v>7.2898846907576296</v>
      </c>
      <c r="N142" s="143">
        <v>0.96707840901695996</v>
      </c>
      <c r="O142" s="143">
        <v>0.13529572994967001</v>
      </c>
      <c r="P142" s="143">
        <v>1.7948374331949998E-2</v>
      </c>
      <c r="Q142" s="143">
        <v>61.8815390845607</v>
      </c>
      <c r="R142" s="143">
        <v>3200</v>
      </c>
      <c r="S142" s="143" t="s">
        <v>370</v>
      </c>
      <c r="T142" s="143">
        <v>3200</v>
      </c>
      <c r="U142" s="143" t="s">
        <v>365</v>
      </c>
      <c r="V142" s="143" t="s">
        <v>366</v>
      </c>
      <c r="Y142" s="143" t="s">
        <v>363</v>
      </c>
      <c r="Z142" s="143">
        <v>0</v>
      </c>
      <c r="AA142" s="143">
        <v>1</v>
      </c>
      <c r="AB142" s="143">
        <v>0.13529572994967001</v>
      </c>
      <c r="AC142" s="143">
        <v>1.7948374331949998E-2</v>
      </c>
      <c r="AD142" s="143">
        <v>61.881539084562398</v>
      </c>
      <c r="AF142" s="143">
        <v>-1</v>
      </c>
      <c r="AG142" s="143">
        <v>-1</v>
      </c>
      <c r="AH142" s="143">
        <v>-1</v>
      </c>
      <c r="AI142" s="143">
        <v>-1</v>
      </c>
      <c r="AJ142" s="143">
        <v>0</v>
      </c>
      <c r="AM142" s="143" t="s">
        <v>367</v>
      </c>
      <c r="AN142" s="143">
        <v>-1</v>
      </c>
      <c r="AQ142" s="143">
        <v>333</v>
      </c>
      <c r="AR142" s="143" t="s">
        <v>257</v>
      </c>
      <c r="AT142" s="143" t="s">
        <v>366</v>
      </c>
      <c r="AV142" s="143">
        <v>45.274803786699202</v>
      </c>
      <c r="AW142" s="143">
        <v>5.01877851E-2</v>
      </c>
    </row>
    <row r="143" spans="1:49" x14ac:dyDescent="0.25">
      <c r="A143" s="153">
        <v>820000</v>
      </c>
      <c r="B143" s="153">
        <v>1400000</v>
      </c>
      <c r="C143" s="153">
        <v>1400000</v>
      </c>
      <c r="D143" s="143" t="s">
        <v>360</v>
      </c>
      <c r="E143" s="143" t="s">
        <v>13</v>
      </c>
      <c r="F143" s="143" t="s">
        <v>361</v>
      </c>
      <c r="G143" s="143" t="s">
        <v>362</v>
      </c>
      <c r="H143" s="143">
        <v>0.67</v>
      </c>
      <c r="I143" s="143">
        <v>0.72</v>
      </c>
      <c r="J143" s="143" t="s">
        <v>363</v>
      </c>
      <c r="K143" s="143">
        <v>3.5941158449129998E-2</v>
      </c>
      <c r="L143" s="143">
        <v>3334.24628094953</v>
      </c>
      <c r="M143" s="143">
        <v>7.2898846907576296</v>
      </c>
      <c r="N143" s="143">
        <v>0.96707840901695996</v>
      </c>
      <c r="O143" s="143">
        <v>0.26200690074645999</v>
      </c>
      <c r="P143" s="143">
        <v>3.4757918331210003E-2</v>
      </c>
      <c r="Q143" s="143">
        <v>119.836673892056</v>
      </c>
      <c r="R143" s="143">
        <v>3100</v>
      </c>
      <c r="S143" s="143" t="s">
        <v>371</v>
      </c>
      <c r="T143" s="143">
        <v>3100</v>
      </c>
      <c r="U143" s="143" t="s">
        <v>365</v>
      </c>
      <c r="V143" s="143" t="s">
        <v>366</v>
      </c>
      <c r="Y143" s="143" t="s">
        <v>363</v>
      </c>
      <c r="Z143" s="143">
        <v>0</v>
      </c>
      <c r="AA143" s="143">
        <v>1</v>
      </c>
      <c r="AB143" s="143">
        <v>0.26200690074645999</v>
      </c>
      <c r="AC143" s="143">
        <v>3.4757918331210003E-2</v>
      </c>
      <c r="AD143" s="143">
        <v>119.836673892055</v>
      </c>
      <c r="AF143" s="143">
        <v>-1</v>
      </c>
      <c r="AG143" s="143">
        <v>-1</v>
      </c>
      <c r="AH143" s="143">
        <v>-1</v>
      </c>
      <c r="AI143" s="143">
        <v>-1</v>
      </c>
      <c r="AJ143" s="143">
        <v>0</v>
      </c>
      <c r="AM143" s="143" t="s">
        <v>367</v>
      </c>
      <c r="AN143" s="143">
        <v>-1</v>
      </c>
      <c r="AQ143" s="143">
        <v>333</v>
      </c>
      <c r="AR143" s="143" t="s">
        <v>257</v>
      </c>
      <c r="AT143" s="143" t="s">
        <v>366</v>
      </c>
      <c r="AV143" s="143">
        <v>49.041228912094297</v>
      </c>
      <c r="AW143" s="143">
        <v>9.7191138600000004E-2</v>
      </c>
    </row>
    <row r="144" spans="1:49" x14ac:dyDescent="0.25">
      <c r="A144" s="153">
        <v>820000</v>
      </c>
      <c r="B144" s="153">
        <v>1400000</v>
      </c>
      <c r="C144" s="153">
        <v>1400000</v>
      </c>
      <c r="D144" s="143" t="s">
        <v>360</v>
      </c>
      <c r="E144" s="143" t="s">
        <v>13</v>
      </c>
      <c r="F144" s="143" t="s">
        <v>361</v>
      </c>
      <c r="G144" s="143" t="s">
        <v>362</v>
      </c>
      <c r="H144" s="143">
        <v>0.67</v>
      </c>
      <c r="I144" s="143">
        <v>0.72</v>
      </c>
      <c r="J144" s="143" t="s">
        <v>366</v>
      </c>
      <c r="K144" s="143">
        <v>2.7212285340940001E-2</v>
      </c>
      <c r="L144" s="143">
        <v>3334.24628094953</v>
      </c>
      <c r="M144" s="143">
        <v>7.2898846907576296</v>
      </c>
      <c r="N144" s="143">
        <v>0.96707840901695996</v>
      </c>
      <c r="O144" s="143">
        <v>0.19837442230749999</v>
      </c>
      <c r="P144" s="143">
        <v>2.6316413613240001E-2</v>
      </c>
      <c r="Q144" s="143">
        <v>90.732461194193505</v>
      </c>
      <c r="R144" s="143">
        <v>8140</v>
      </c>
      <c r="S144" s="143" t="s">
        <v>369</v>
      </c>
      <c r="T144" s="143">
        <v>8140</v>
      </c>
      <c r="U144" s="143" t="s">
        <v>365</v>
      </c>
      <c r="V144" s="143" t="s">
        <v>366</v>
      </c>
      <c r="Z144" s="143">
        <v>0</v>
      </c>
      <c r="AA144" s="143">
        <v>1</v>
      </c>
      <c r="AB144" s="143">
        <v>0.19837442230749999</v>
      </c>
      <c r="AC144" s="143">
        <v>2.6316413613240001E-2</v>
      </c>
      <c r="AD144" s="143">
        <v>90.732461194195196</v>
      </c>
      <c r="AF144" s="143">
        <v>-1</v>
      </c>
      <c r="AG144" s="143">
        <v>-1</v>
      </c>
      <c r="AH144" s="143">
        <v>-1</v>
      </c>
      <c r="AI144" s="143">
        <v>-1</v>
      </c>
      <c r="AJ144" s="143">
        <v>0</v>
      </c>
      <c r="AM144" s="143" t="s">
        <v>367</v>
      </c>
      <c r="AN144" s="143">
        <v>-1</v>
      </c>
      <c r="AQ144" s="143">
        <v>333</v>
      </c>
      <c r="AR144" s="143" t="s">
        <v>257</v>
      </c>
      <c r="AT144" s="143" t="s">
        <v>366</v>
      </c>
      <c r="AV144" s="143">
        <v>44.800379274662298</v>
      </c>
      <c r="AW144" s="143">
        <v>7.3586748699999996E-2</v>
      </c>
    </row>
    <row r="145" spans="1:49" x14ac:dyDescent="0.25">
      <c r="A145" s="153">
        <v>820000</v>
      </c>
      <c r="B145" s="153">
        <v>1400000</v>
      </c>
      <c r="C145" s="153">
        <v>1400000</v>
      </c>
      <c r="D145" s="143" t="s">
        <v>360</v>
      </c>
      <c r="E145" s="143" t="s">
        <v>13</v>
      </c>
      <c r="F145" s="143" t="s">
        <v>361</v>
      </c>
      <c r="G145" s="143" t="s">
        <v>362</v>
      </c>
      <c r="H145" s="143">
        <v>0.67</v>
      </c>
      <c r="I145" s="143">
        <v>0.72</v>
      </c>
      <c r="J145" s="143" t="s">
        <v>366</v>
      </c>
      <c r="K145" s="143">
        <v>2.9462692508500001E-2</v>
      </c>
      <c r="L145" s="143">
        <v>3334.24628094953</v>
      </c>
      <c r="M145" s="143">
        <v>7.2898846907576296</v>
      </c>
      <c r="N145" s="143">
        <v>0.96707840901695996</v>
      </c>
      <c r="O145" s="143">
        <v>0.21477963106626999</v>
      </c>
      <c r="P145" s="143">
        <v>2.8492733796479999E-2</v>
      </c>
      <c r="Q145" s="143">
        <v>98.235872923255897</v>
      </c>
      <c r="R145" s="143">
        <v>1730</v>
      </c>
      <c r="S145" s="143" t="s">
        <v>368</v>
      </c>
      <c r="T145" s="143">
        <v>1730</v>
      </c>
      <c r="U145" s="143" t="s">
        <v>365</v>
      </c>
      <c r="V145" s="143" t="s">
        <v>366</v>
      </c>
      <c r="Z145" s="143">
        <v>0</v>
      </c>
      <c r="AA145" s="143">
        <v>1</v>
      </c>
      <c r="AB145" s="143">
        <v>0.21477963106626999</v>
      </c>
      <c r="AC145" s="143">
        <v>2.8492733796479999E-2</v>
      </c>
      <c r="AD145" s="143">
        <v>149.86950507229699</v>
      </c>
      <c r="AF145" s="143">
        <v>-1</v>
      </c>
      <c r="AG145" s="143">
        <v>-1</v>
      </c>
      <c r="AH145" s="143">
        <v>-1</v>
      </c>
      <c r="AI145" s="143">
        <v>-1</v>
      </c>
      <c r="AJ145" s="143">
        <v>0</v>
      </c>
      <c r="AM145" s="143" t="s">
        <v>367</v>
      </c>
      <c r="AN145" s="143">
        <v>-1</v>
      </c>
      <c r="AQ145" s="143">
        <v>333</v>
      </c>
      <c r="AR145" s="143" t="s">
        <v>257</v>
      </c>
      <c r="AT145" s="143" t="s">
        <v>366</v>
      </c>
      <c r="AV145" s="143">
        <v>66.053942574949303</v>
      </c>
      <c r="AW145" s="143">
        <v>0.12154866590000001</v>
      </c>
    </row>
    <row r="146" spans="1:49" x14ac:dyDescent="0.25">
      <c r="A146" s="153">
        <v>820000</v>
      </c>
      <c r="B146" s="153">
        <v>1400000</v>
      </c>
      <c r="C146" s="153">
        <v>1400000</v>
      </c>
      <c r="D146" s="143" t="s">
        <v>360</v>
      </c>
      <c r="E146" s="143" t="s">
        <v>13</v>
      </c>
      <c r="F146" s="143" t="s">
        <v>361</v>
      </c>
      <c r="G146" s="143" t="s">
        <v>362</v>
      </c>
      <c r="H146" s="143">
        <v>0.67</v>
      </c>
      <c r="I146" s="143">
        <v>0.72</v>
      </c>
      <c r="J146" s="143" t="s">
        <v>366</v>
      </c>
      <c r="K146" s="143">
        <v>0.14450279490807</v>
      </c>
      <c r="L146" s="143">
        <v>3334.24628094953</v>
      </c>
      <c r="M146" s="143">
        <v>7.2898846907576296</v>
      </c>
      <c r="N146" s="143">
        <v>0.96707840901695996</v>
      </c>
      <c r="O146" s="143">
        <v>1.0534087123720499</v>
      </c>
      <c r="P146" s="143">
        <v>0.1397455329982</v>
      </c>
      <c r="Q146" s="143">
        <v>481.80790650905902</v>
      </c>
      <c r="R146" s="143">
        <v>8140</v>
      </c>
      <c r="S146" s="143" t="s">
        <v>369</v>
      </c>
      <c r="T146" s="143">
        <v>8140</v>
      </c>
      <c r="U146" s="143" t="s">
        <v>365</v>
      </c>
      <c r="V146" s="143" t="s">
        <v>366</v>
      </c>
      <c r="Z146" s="143">
        <v>0</v>
      </c>
      <c r="AA146" s="143">
        <v>1</v>
      </c>
      <c r="AB146" s="143">
        <v>1.0534087123720499</v>
      </c>
      <c r="AC146" s="143">
        <v>0.1397455329982</v>
      </c>
      <c r="AD146" s="143">
        <v>481.80790650905902</v>
      </c>
      <c r="AF146" s="143">
        <v>-1</v>
      </c>
      <c r="AG146" s="143">
        <v>-1</v>
      </c>
      <c r="AH146" s="143">
        <v>-1</v>
      </c>
      <c r="AI146" s="143">
        <v>-1</v>
      </c>
      <c r="AJ146" s="143">
        <v>0</v>
      </c>
      <c r="AM146" s="143" t="s">
        <v>367</v>
      </c>
      <c r="AN146" s="143">
        <v>-1</v>
      </c>
      <c r="AQ146" s="143">
        <v>333</v>
      </c>
      <c r="AR146" s="143" t="s">
        <v>257</v>
      </c>
      <c r="AT146" s="143" t="s">
        <v>366</v>
      </c>
      <c r="AV146" s="143">
        <v>108.47283473205501</v>
      </c>
      <c r="AW146" s="143">
        <v>0.3907606703</v>
      </c>
    </row>
    <row r="147" spans="1:49" x14ac:dyDescent="0.25">
      <c r="A147" s="153">
        <v>820000</v>
      </c>
      <c r="B147" s="153">
        <v>1400000</v>
      </c>
      <c r="C147" s="153">
        <v>1400000</v>
      </c>
      <c r="D147" s="143" t="s">
        <v>360</v>
      </c>
      <c r="E147" s="143" t="s">
        <v>13</v>
      </c>
      <c r="F147" s="143" t="s">
        <v>361</v>
      </c>
      <c r="G147" s="143" t="s">
        <v>362</v>
      </c>
      <c r="H147" s="143">
        <v>0.67</v>
      </c>
      <c r="I147" s="143">
        <v>0.72</v>
      </c>
      <c r="J147" s="143" t="s">
        <v>366</v>
      </c>
      <c r="K147" s="143">
        <v>0.34659917944670998</v>
      </c>
      <c r="L147" s="143">
        <v>3334.24628094953</v>
      </c>
      <c r="M147" s="143">
        <v>7.2898846907576296</v>
      </c>
      <c r="N147" s="143">
        <v>0.96707840901695996</v>
      </c>
      <c r="O147" s="143">
        <v>2.52666805207777</v>
      </c>
      <c r="P147" s="143">
        <v>0.33518858302590998</v>
      </c>
      <c r="Q147" s="143">
        <v>1155.6470250503701</v>
      </c>
      <c r="R147" s="143">
        <v>1730</v>
      </c>
      <c r="S147" s="143" t="s">
        <v>368</v>
      </c>
      <c r="T147" s="143">
        <v>1730</v>
      </c>
      <c r="U147" s="143" t="s">
        <v>365</v>
      </c>
      <c r="V147" s="143" t="s">
        <v>366</v>
      </c>
      <c r="Z147" s="143">
        <v>0</v>
      </c>
      <c r="AA147" s="143">
        <v>1</v>
      </c>
      <c r="AB147" s="143">
        <v>2.52666805207777</v>
      </c>
      <c r="AC147" s="143">
        <v>0.33518858302590998</v>
      </c>
      <c r="AD147" s="143">
        <v>1155.6470250503701</v>
      </c>
      <c r="AF147" s="143">
        <v>-1</v>
      </c>
      <c r="AG147" s="143">
        <v>-1</v>
      </c>
      <c r="AH147" s="143">
        <v>-1</v>
      </c>
      <c r="AI147" s="143">
        <v>-1</v>
      </c>
      <c r="AJ147" s="143">
        <v>0</v>
      </c>
      <c r="AM147" s="143" t="s">
        <v>367</v>
      </c>
      <c r="AN147" s="143">
        <v>-1</v>
      </c>
      <c r="AQ147" s="143">
        <v>333</v>
      </c>
      <c r="AR147" s="143" t="s">
        <v>257</v>
      </c>
      <c r="AT147" s="143" t="s">
        <v>366</v>
      </c>
      <c r="AV147" s="143">
        <v>154.27727584936301</v>
      </c>
      <c r="AW147" s="143">
        <v>0.9372644161</v>
      </c>
    </row>
    <row r="148" spans="1:49" x14ac:dyDescent="0.25">
      <c r="A148" s="153">
        <v>820000</v>
      </c>
      <c r="B148" s="153">
        <v>1400000</v>
      </c>
      <c r="C148" s="153">
        <v>1400000</v>
      </c>
      <c r="D148" s="143" t="s">
        <v>360</v>
      </c>
      <c r="E148" s="143" t="s">
        <v>13</v>
      </c>
      <c r="F148" s="143" t="s">
        <v>361</v>
      </c>
      <c r="G148" s="143" t="s">
        <v>362</v>
      </c>
      <c r="H148" s="143">
        <v>0.67</v>
      </c>
      <c r="I148" s="143">
        <v>0.72</v>
      </c>
      <c r="J148" s="143" t="s">
        <v>363</v>
      </c>
      <c r="K148" s="143">
        <v>0.41186158789444</v>
      </c>
      <c r="L148" s="143">
        <v>1332.2462099966399</v>
      </c>
      <c r="M148" s="143">
        <v>0</v>
      </c>
      <c r="N148" s="143">
        <v>0</v>
      </c>
      <c r="O148" s="143">
        <v>0</v>
      </c>
      <c r="P148" s="143">
        <v>0</v>
      </c>
      <c r="Q148" s="143">
        <v>548.70103951557701</v>
      </c>
      <c r="R148" s="143">
        <v>5300</v>
      </c>
      <c r="S148" s="143" t="s">
        <v>372</v>
      </c>
      <c r="T148" s="143">
        <v>5300</v>
      </c>
      <c r="U148" s="143" t="s">
        <v>365</v>
      </c>
      <c r="V148" s="143" t="s">
        <v>366</v>
      </c>
      <c r="Y148" s="143" t="s">
        <v>363</v>
      </c>
      <c r="Z148" s="143">
        <v>0</v>
      </c>
      <c r="AA148" s="143">
        <v>1</v>
      </c>
      <c r="AB148" s="143">
        <v>0</v>
      </c>
      <c r="AC148" s="143">
        <v>0</v>
      </c>
      <c r="AD148" s="143">
        <v>548.70103951557701</v>
      </c>
      <c r="AF148" s="143">
        <v>-1</v>
      </c>
      <c r="AG148" s="143">
        <v>-1</v>
      </c>
      <c r="AH148" s="143">
        <v>-1</v>
      </c>
      <c r="AI148" s="143">
        <v>-1</v>
      </c>
      <c r="AJ148" s="143">
        <v>0</v>
      </c>
      <c r="AM148" s="143" t="s">
        <v>367</v>
      </c>
      <c r="AN148" s="143">
        <v>-1</v>
      </c>
      <c r="AQ148" s="143">
        <v>333</v>
      </c>
      <c r="AR148" s="143" t="s">
        <v>257</v>
      </c>
      <c r="AT148" s="143" t="s">
        <v>366</v>
      </c>
      <c r="AV148" s="143">
        <v>175.43343184717099</v>
      </c>
      <c r="AW148" s="143">
        <v>0.44501300849999997</v>
      </c>
    </row>
    <row r="149" spans="1:49" x14ac:dyDescent="0.25">
      <c r="A149" s="153">
        <v>820000</v>
      </c>
      <c r="B149" s="153">
        <v>1400000</v>
      </c>
      <c r="C149" s="153">
        <v>1400000</v>
      </c>
      <c r="D149" s="143" t="s">
        <v>360</v>
      </c>
      <c r="E149" s="143" t="s">
        <v>13</v>
      </c>
      <c r="F149" s="143" t="s">
        <v>361</v>
      </c>
      <c r="G149" s="143" t="s">
        <v>362</v>
      </c>
      <c r="H149" s="143">
        <v>0.67</v>
      </c>
      <c r="I149" s="143">
        <v>0.72</v>
      </c>
      <c r="J149" s="143" t="s">
        <v>366</v>
      </c>
      <c r="K149" s="143">
        <v>0.20590181326820001</v>
      </c>
      <c r="L149" s="143">
        <v>1332.2462099966399</v>
      </c>
      <c r="M149" s="143">
        <v>0</v>
      </c>
      <c r="N149" s="143">
        <v>0</v>
      </c>
      <c r="O149" s="143">
        <v>0</v>
      </c>
      <c r="P149" s="143">
        <v>0</v>
      </c>
      <c r="Q149" s="143">
        <v>274.31191035800202</v>
      </c>
      <c r="R149" s="143">
        <v>1730</v>
      </c>
      <c r="S149" s="143" t="s">
        <v>368</v>
      </c>
      <c r="T149" s="143">
        <v>1730</v>
      </c>
      <c r="U149" s="143" t="s">
        <v>365</v>
      </c>
      <c r="V149" s="143" t="s">
        <v>366</v>
      </c>
      <c r="Z149" s="143">
        <v>0</v>
      </c>
      <c r="AA149" s="143">
        <v>1</v>
      </c>
      <c r="AB149" s="143">
        <v>0</v>
      </c>
      <c r="AC149" s="143">
        <v>0</v>
      </c>
      <c r="AD149" s="143">
        <v>274.31191035800202</v>
      </c>
      <c r="AF149" s="143">
        <v>-1</v>
      </c>
      <c r="AG149" s="143">
        <v>-1</v>
      </c>
      <c r="AH149" s="143">
        <v>-1</v>
      </c>
      <c r="AI149" s="143">
        <v>-1</v>
      </c>
      <c r="AJ149" s="143">
        <v>0</v>
      </c>
      <c r="AM149" s="143" t="s">
        <v>367</v>
      </c>
      <c r="AN149" s="143">
        <v>-1</v>
      </c>
      <c r="AQ149" s="143">
        <v>333</v>
      </c>
      <c r="AR149" s="143" t="s">
        <v>257</v>
      </c>
      <c r="AT149" s="143" t="s">
        <v>366</v>
      </c>
      <c r="AV149" s="143">
        <v>137.21735445987201</v>
      </c>
      <c r="AW149" s="143">
        <v>0.22247519090000001</v>
      </c>
    </row>
    <row r="150" spans="1:49" x14ac:dyDescent="0.25">
      <c r="A150" s="153">
        <v>820000</v>
      </c>
      <c r="B150" s="153">
        <v>1400000</v>
      </c>
      <c r="C150" s="153">
        <v>1400000</v>
      </c>
      <c r="D150" s="143" t="s">
        <v>360</v>
      </c>
      <c r="E150" s="143" t="s">
        <v>13</v>
      </c>
      <c r="F150" s="143" t="s">
        <v>361</v>
      </c>
      <c r="G150" s="143" t="s">
        <v>362</v>
      </c>
      <c r="H150" s="143">
        <v>0.67</v>
      </c>
      <c r="I150" s="143">
        <v>0.72</v>
      </c>
      <c r="J150" s="143" t="s">
        <v>363</v>
      </c>
      <c r="K150" s="143">
        <v>0.29073787418022001</v>
      </c>
      <c r="L150" s="143">
        <v>3088.5891162504599</v>
      </c>
      <c r="M150" s="143">
        <v>6.3876313171613601</v>
      </c>
      <c r="N150" s="143">
        <v>0.86096387946301001</v>
      </c>
      <c r="O150" s="143">
        <v>1.85712635019849</v>
      </c>
      <c r="P150" s="143">
        <v>0.25031480806103001</v>
      </c>
      <c r="Q150" s="143">
        <v>897.96983387482396</v>
      </c>
      <c r="R150" s="143">
        <v>3200</v>
      </c>
      <c r="S150" s="143" t="s">
        <v>370</v>
      </c>
      <c r="T150" s="143">
        <v>3200</v>
      </c>
      <c r="U150" s="143" t="s">
        <v>365</v>
      </c>
      <c r="V150" s="143" t="s">
        <v>366</v>
      </c>
      <c r="Y150" s="143" t="s">
        <v>363</v>
      </c>
      <c r="Z150" s="143">
        <v>0</v>
      </c>
      <c r="AA150" s="143">
        <v>1</v>
      </c>
      <c r="AB150" s="143">
        <v>1.85712635019849</v>
      </c>
      <c r="AC150" s="143">
        <v>0.25031480806103001</v>
      </c>
      <c r="AD150" s="143">
        <v>897.96983387482396</v>
      </c>
      <c r="AF150" s="143">
        <v>-1</v>
      </c>
      <c r="AG150" s="143">
        <v>-1</v>
      </c>
      <c r="AH150" s="143">
        <v>-1</v>
      </c>
      <c r="AI150" s="143">
        <v>-1</v>
      </c>
      <c r="AJ150" s="143">
        <v>0</v>
      </c>
      <c r="AM150" s="143" t="s">
        <v>367</v>
      </c>
      <c r="AN150" s="143">
        <v>-1</v>
      </c>
      <c r="AQ150" s="143">
        <v>333</v>
      </c>
      <c r="AR150" s="143" t="s">
        <v>257</v>
      </c>
      <c r="AT150" s="143" t="s">
        <v>366</v>
      </c>
      <c r="AV150" s="143">
        <v>152.06303496236001</v>
      </c>
      <c r="AW150" s="143">
        <v>0.72828048170000004</v>
      </c>
    </row>
    <row r="151" spans="1:49" x14ac:dyDescent="0.25">
      <c r="A151" s="153">
        <v>820000</v>
      </c>
      <c r="B151" s="153">
        <v>1400000</v>
      </c>
      <c r="C151" s="153">
        <v>1400000</v>
      </c>
      <c r="D151" s="143" t="s">
        <v>360</v>
      </c>
      <c r="E151" s="143" t="s">
        <v>13</v>
      </c>
      <c r="F151" s="143" t="s">
        <v>361</v>
      </c>
      <c r="G151" s="143" t="s">
        <v>362</v>
      </c>
      <c r="H151" s="143">
        <v>0.67</v>
      </c>
      <c r="I151" s="143">
        <v>0.72</v>
      </c>
      <c r="J151" s="143" t="s">
        <v>366</v>
      </c>
      <c r="K151" s="143">
        <v>0.32702572495518001</v>
      </c>
      <c r="L151" s="143">
        <v>3088.5891162504599</v>
      </c>
      <c r="M151" s="143">
        <v>6.3876313171613601</v>
      </c>
      <c r="N151" s="143">
        <v>0.86096387946301001</v>
      </c>
      <c r="O151" s="143">
        <v>2.08891976224113</v>
      </c>
      <c r="P151" s="143">
        <v>0.28155733684161999</v>
      </c>
      <c r="Q151" s="143">
        <v>1010.04809483049</v>
      </c>
      <c r="R151" s="143">
        <v>1730</v>
      </c>
      <c r="S151" s="143" t="s">
        <v>368</v>
      </c>
      <c r="T151" s="143">
        <v>1730</v>
      </c>
      <c r="U151" s="143" t="s">
        <v>365</v>
      </c>
      <c r="V151" s="143" t="s">
        <v>366</v>
      </c>
      <c r="Z151" s="143">
        <v>0</v>
      </c>
      <c r="AA151" s="143">
        <v>1</v>
      </c>
      <c r="AB151" s="143">
        <v>2.08891976224113</v>
      </c>
      <c r="AC151" s="143">
        <v>0.28155733684161999</v>
      </c>
      <c r="AD151" s="143">
        <v>1010.04809483049</v>
      </c>
      <c r="AF151" s="143">
        <v>-1</v>
      </c>
      <c r="AG151" s="143">
        <v>-1</v>
      </c>
      <c r="AH151" s="143">
        <v>-1</v>
      </c>
      <c r="AI151" s="143">
        <v>-1</v>
      </c>
      <c r="AJ151" s="143">
        <v>0</v>
      </c>
      <c r="AM151" s="143" t="s">
        <v>367</v>
      </c>
      <c r="AN151" s="143">
        <v>-1</v>
      </c>
      <c r="AQ151" s="143">
        <v>333</v>
      </c>
      <c r="AR151" s="143" t="s">
        <v>257</v>
      </c>
      <c r="AT151" s="143" t="s">
        <v>366</v>
      </c>
      <c r="AV151" s="143">
        <v>165.91515130874399</v>
      </c>
      <c r="AW151" s="143">
        <v>0.81917931450000003</v>
      </c>
    </row>
    <row r="152" spans="1:49" x14ac:dyDescent="0.25">
      <c r="A152" s="153">
        <v>820000</v>
      </c>
      <c r="B152" s="153">
        <v>1400000</v>
      </c>
      <c r="C152" s="153">
        <v>1400000</v>
      </c>
      <c r="D152" s="143" t="s">
        <v>360</v>
      </c>
      <c r="E152" s="143" t="s">
        <v>13</v>
      </c>
      <c r="F152" s="143" t="s">
        <v>361</v>
      </c>
      <c r="G152" s="143" t="s">
        <v>362</v>
      </c>
      <c r="H152" s="143">
        <v>0.67</v>
      </c>
      <c r="I152" s="143">
        <v>0.72</v>
      </c>
      <c r="J152" s="143" t="s">
        <v>363</v>
      </c>
      <c r="K152" s="143">
        <v>9.6106933619779997E-2</v>
      </c>
      <c r="L152" s="143">
        <v>2778.68050595659</v>
      </c>
      <c r="M152" s="143">
        <v>5.2247056317911396</v>
      </c>
      <c r="N152" s="143">
        <v>0.70246499713425004</v>
      </c>
      <c r="O152" s="143">
        <v>0.50213043733746998</v>
      </c>
      <c r="P152" s="143">
        <v>6.75117568498E-2</v>
      </c>
      <c r="Q152" s="143">
        <v>267.05046293656397</v>
      </c>
      <c r="R152" s="143">
        <v>5100</v>
      </c>
      <c r="S152" s="143" t="s">
        <v>373</v>
      </c>
      <c r="T152" s="143">
        <v>5100</v>
      </c>
      <c r="U152" s="143" t="s">
        <v>365</v>
      </c>
      <c r="V152" s="143" t="s">
        <v>366</v>
      </c>
      <c r="Y152" s="143" t="s">
        <v>363</v>
      </c>
      <c r="Z152" s="143">
        <v>0</v>
      </c>
      <c r="AA152" s="143">
        <v>1</v>
      </c>
      <c r="AB152" s="143">
        <v>0.50213043733746998</v>
      </c>
      <c r="AC152" s="143">
        <v>6.75117568498E-2</v>
      </c>
      <c r="AD152" s="143">
        <v>267.05046293656397</v>
      </c>
      <c r="AF152" s="143">
        <v>-1</v>
      </c>
      <c r="AG152" s="143">
        <v>-1</v>
      </c>
      <c r="AH152" s="143">
        <v>-1</v>
      </c>
      <c r="AI152" s="143">
        <v>-1</v>
      </c>
      <c r="AJ152" s="143">
        <v>0</v>
      </c>
      <c r="AM152" s="143" t="s">
        <v>367</v>
      </c>
      <c r="AN152" s="143">
        <v>-1</v>
      </c>
      <c r="AQ152" s="143">
        <v>333</v>
      </c>
      <c r="AR152" s="143" t="s">
        <v>257</v>
      </c>
      <c r="AT152" s="143" t="s">
        <v>366</v>
      </c>
      <c r="AV152" s="143">
        <v>81.525275854018304</v>
      </c>
      <c r="AW152" s="143">
        <v>0.21658593910000001</v>
      </c>
    </row>
    <row r="153" spans="1:49" x14ac:dyDescent="0.25">
      <c r="A153" s="153">
        <v>820000</v>
      </c>
      <c r="B153" s="153">
        <v>1400000</v>
      </c>
      <c r="C153" s="153">
        <v>1400000</v>
      </c>
      <c r="D153" s="143" t="s">
        <v>360</v>
      </c>
      <c r="E153" s="143" t="s">
        <v>13</v>
      </c>
      <c r="F153" s="143" t="s">
        <v>361</v>
      </c>
      <c r="G153" s="143" t="s">
        <v>362</v>
      </c>
      <c r="H153" s="143">
        <v>0.67</v>
      </c>
      <c r="I153" s="143">
        <v>0.72</v>
      </c>
      <c r="J153" s="143" t="s">
        <v>366</v>
      </c>
      <c r="K153" s="143">
        <v>0.48544849540465002</v>
      </c>
      <c r="L153" s="143">
        <v>2778.68050595659</v>
      </c>
      <c r="M153" s="143">
        <v>5.2247056317911396</v>
      </c>
      <c r="N153" s="143">
        <v>0.70246499713425004</v>
      </c>
      <c r="O153" s="143">
        <v>2.5363254878852399</v>
      </c>
      <c r="P153" s="143">
        <v>0.34101057593325002</v>
      </c>
      <c r="Q153" s="143">
        <v>1348.90627082687</v>
      </c>
      <c r="R153" s="143">
        <v>1730</v>
      </c>
      <c r="S153" s="143" t="s">
        <v>368</v>
      </c>
      <c r="T153" s="143">
        <v>1730</v>
      </c>
      <c r="U153" s="143" t="s">
        <v>365</v>
      </c>
      <c r="V153" s="143" t="s">
        <v>366</v>
      </c>
      <c r="Z153" s="143">
        <v>0</v>
      </c>
      <c r="AA153" s="143">
        <v>1</v>
      </c>
      <c r="AB153" s="143">
        <v>2.5363254878852399</v>
      </c>
      <c r="AC153" s="143">
        <v>0.34101057593325002</v>
      </c>
      <c r="AD153" s="143">
        <v>1449.5163105317999</v>
      </c>
      <c r="AF153" s="143">
        <v>-1</v>
      </c>
      <c r="AG153" s="143">
        <v>-1</v>
      </c>
      <c r="AH153" s="143">
        <v>-1</v>
      </c>
      <c r="AI153" s="143">
        <v>-1</v>
      </c>
      <c r="AJ153" s="143">
        <v>0</v>
      </c>
      <c r="AM153" s="143" t="s">
        <v>367</v>
      </c>
      <c r="AN153" s="143">
        <v>-1</v>
      </c>
      <c r="AQ153" s="143">
        <v>333</v>
      </c>
      <c r="AR153" s="143" t="s">
        <v>257</v>
      </c>
      <c r="AT153" s="143" t="s">
        <v>366</v>
      </c>
      <c r="AV153" s="143">
        <v>239.247644584645</v>
      </c>
      <c r="AW153" s="143">
        <v>1.1756012251000001</v>
      </c>
    </row>
    <row r="154" spans="1:49" x14ac:dyDescent="0.25">
      <c r="A154" s="153">
        <v>820000</v>
      </c>
      <c r="B154" s="153">
        <v>1400000</v>
      </c>
      <c r="C154" s="153">
        <v>1400000</v>
      </c>
      <c r="D154" s="143" t="s">
        <v>360</v>
      </c>
      <c r="E154" s="143" t="s">
        <v>13</v>
      </c>
      <c r="F154" s="143" t="s">
        <v>361</v>
      </c>
      <c r="G154" s="143" t="s">
        <v>362</v>
      </c>
      <c r="H154" s="143">
        <v>0.67</v>
      </c>
      <c r="I154" s="143">
        <v>0.72</v>
      </c>
      <c r="J154" s="143" t="s">
        <v>366</v>
      </c>
      <c r="K154" s="143">
        <v>0.61776345366790997</v>
      </c>
      <c r="L154" s="143">
        <v>3314.68877528236</v>
      </c>
      <c r="M154" s="143">
        <v>6.1804984573996897</v>
      </c>
      <c r="N154" s="143">
        <v>0.82647017888573004</v>
      </c>
      <c r="O154" s="143">
        <v>3.8180860724324401</v>
      </c>
      <c r="P154" s="143">
        <v>0.51056307206199003</v>
      </c>
      <c r="Q154" s="143">
        <v>2047.69358565269</v>
      </c>
      <c r="R154" s="143">
        <v>1730</v>
      </c>
      <c r="S154" s="143" t="s">
        <v>368</v>
      </c>
      <c r="T154" s="143">
        <v>1730</v>
      </c>
      <c r="U154" s="143" t="s">
        <v>365</v>
      </c>
      <c r="V154" s="143" t="s">
        <v>366</v>
      </c>
      <c r="Z154" s="143">
        <v>0</v>
      </c>
      <c r="AA154" s="143">
        <v>1</v>
      </c>
      <c r="AB154" s="143">
        <v>3.8180860724324401</v>
      </c>
      <c r="AC154" s="143">
        <v>0.51056307206199003</v>
      </c>
      <c r="AD154" s="143">
        <v>2047.69358565269</v>
      </c>
      <c r="AF154" s="143">
        <v>-1</v>
      </c>
      <c r="AG154" s="143">
        <v>-1</v>
      </c>
      <c r="AH154" s="143">
        <v>-1</v>
      </c>
      <c r="AI154" s="143">
        <v>-1</v>
      </c>
      <c r="AJ154" s="143">
        <v>0</v>
      </c>
      <c r="AM154" s="143" t="s">
        <v>367</v>
      </c>
      <c r="AN154" s="143">
        <v>-1</v>
      </c>
      <c r="AQ154" s="143">
        <v>333</v>
      </c>
      <c r="AR154" s="143" t="s">
        <v>257</v>
      </c>
      <c r="AT154" s="143" t="s">
        <v>366</v>
      </c>
      <c r="AV154" s="143">
        <v>200</v>
      </c>
      <c r="AW154" s="143">
        <v>1.6607409453999999</v>
      </c>
    </row>
    <row r="155" spans="1:49" x14ac:dyDescent="0.25">
      <c r="A155" s="153">
        <v>820000</v>
      </c>
      <c r="B155" s="153">
        <v>1400000</v>
      </c>
      <c r="C155" s="153">
        <v>1400000</v>
      </c>
      <c r="D155" s="143" t="s">
        <v>360</v>
      </c>
      <c r="E155" s="143" t="s">
        <v>13</v>
      </c>
      <c r="F155" s="143" t="s">
        <v>361</v>
      </c>
      <c r="G155" s="143" t="s">
        <v>362</v>
      </c>
      <c r="H155" s="143">
        <v>0.67</v>
      </c>
      <c r="I155" s="143">
        <v>0.72</v>
      </c>
      <c r="J155" s="143" t="s">
        <v>363</v>
      </c>
      <c r="K155" s="143">
        <v>3.6723549985900002E-2</v>
      </c>
      <c r="L155" s="143">
        <v>2276.0863546062101</v>
      </c>
      <c r="M155" s="143">
        <v>3.6831756948036198</v>
      </c>
      <c r="N155" s="143">
        <v>0.43999250935487999</v>
      </c>
      <c r="O155" s="143">
        <v>0.13525928673500001</v>
      </c>
      <c r="P155" s="143">
        <v>1.6158086910720001E-2</v>
      </c>
      <c r="Q155" s="143">
        <v>83.585971015626598</v>
      </c>
      <c r="R155" s="143">
        <v>5300</v>
      </c>
      <c r="S155" s="143" t="s">
        <v>372</v>
      </c>
      <c r="T155" s="143">
        <v>5300</v>
      </c>
      <c r="U155" s="143" t="s">
        <v>365</v>
      </c>
      <c r="V155" s="143" t="s">
        <v>366</v>
      </c>
      <c r="Y155" s="143" t="s">
        <v>363</v>
      </c>
      <c r="Z155" s="143">
        <v>0</v>
      </c>
      <c r="AA155" s="143">
        <v>1</v>
      </c>
      <c r="AB155" s="143">
        <v>0.13525928673500001</v>
      </c>
      <c r="AC155" s="143">
        <v>1.6158086910720001E-2</v>
      </c>
      <c r="AD155" s="143">
        <v>93.3781347475975</v>
      </c>
      <c r="AF155" s="143">
        <v>-1</v>
      </c>
      <c r="AG155" s="143">
        <v>-1</v>
      </c>
      <c r="AH155" s="143">
        <v>-1</v>
      </c>
      <c r="AI155" s="143">
        <v>-1</v>
      </c>
      <c r="AJ155" s="143">
        <v>0</v>
      </c>
      <c r="AM155" s="143" t="s">
        <v>367</v>
      </c>
      <c r="AN155" s="143">
        <v>-1</v>
      </c>
      <c r="AQ155" s="143">
        <v>333</v>
      </c>
      <c r="AR155" s="143" t="s">
        <v>257</v>
      </c>
      <c r="AT155" s="143" t="s">
        <v>366</v>
      </c>
      <c r="AV155" s="143">
        <v>87.733657211024806</v>
      </c>
      <c r="AW155" s="143">
        <v>7.5732469400000002E-2</v>
      </c>
    </row>
    <row r="156" spans="1:49" x14ac:dyDescent="0.25">
      <c r="A156" s="153">
        <v>820000</v>
      </c>
      <c r="B156" s="153">
        <v>1400000</v>
      </c>
      <c r="C156" s="153">
        <v>1400000</v>
      </c>
      <c r="D156" s="143" t="s">
        <v>360</v>
      </c>
      <c r="E156" s="143" t="s">
        <v>13</v>
      </c>
      <c r="F156" s="143" t="s">
        <v>361</v>
      </c>
      <c r="G156" s="143" t="s">
        <v>362</v>
      </c>
      <c r="H156" s="143">
        <v>0.67</v>
      </c>
      <c r="I156" s="143">
        <v>0.72</v>
      </c>
      <c r="J156" s="143" t="s">
        <v>363</v>
      </c>
      <c r="K156" s="143">
        <v>5.6140639603E-4</v>
      </c>
      <c r="L156" s="143">
        <v>2276.0863546062101</v>
      </c>
      <c r="M156" s="143">
        <v>3.6831756948036198</v>
      </c>
      <c r="N156" s="143">
        <v>0.43999250935487999</v>
      </c>
      <c r="O156" s="143">
        <v>2.0677583927800002E-3</v>
      </c>
      <c r="P156" s="143">
        <v>2.4701460895000001E-4</v>
      </c>
      <c r="Q156" s="143">
        <v>1.27780943740391</v>
      </c>
      <c r="R156" s="143">
        <v>5100</v>
      </c>
      <c r="S156" s="143" t="s">
        <v>373</v>
      </c>
      <c r="T156" s="143">
        <v>5100</v>
      </c>
      <c r="U156" s="143" t="s">
        <v>365</v>
      </c>
      <c r="V156" s="143" t="s">
        <v>366</v>
      </c>
      <c r="Y156" s="143" t="s">
        <v>363</v>
      </c>
      <c r="Z156" s="143">
        <v>0</v>
      </c>
      <c r="AA156" s="143">
        <v>1</v>
      </c>
      <c r="AB156" s="143">
        <v>2.0677583927800002E-3</v>
      </c>
      <c r="AC156" s="143">
        <v>2.4701460895000001E-4</v>
      </c>
      <c r="AD156" s="143">
        <v>1.35649927416488</v>
      </c>
      <c r="AF156" s="143">
        <v>-1</v>
      </c>
      <c r="AG156" s="143">
        <v>-1</v>
      </c>
      <c r="AH156" s="143">
        <v>-1</v>
      </c>
      <c r="AI156" s="143">
        <v>-1</v>
      </c>
      <c r="AJ156" s="143">
        <v>0</v>
      </c>
      <c r="AM156" s="143" t="s">
        <v>367</v>
      </c>
      <c r="AN156" s="143">
        <v>-1</v>
      </c>
      <c r="AQ156" s="143">
        <v>333</v>
      </c>
      <c r="AR156" s="143" t="s">
        <v>257</v>
      </c>
      <c r="AT156" s="143" t="s">
        <v>366</v>
      </c>
      <c r="AV156" s="143">
        <v>14.493624478954199</v>
      </c>
      <c r="AW156" s="143">
        <v>1.1001616000000001E-3</v>
      </c>
    </row>
    <row r="157" spans="1:49" x14ac:dyDescent="0.25">
      <c r="A157" s="153">
        <v>820000</v>
      </c>
      <c r="B157" s="153">
        <v>1400000</v>
      </c>
      <c r="C157" s="153">
        <v>1400000</v>
      </c>
      <c r="D157" s="143" t="s">
        <v>360</v>
      </c>
      <c r="E157" s="143" t="s">
        <v>13</v>
      </c>
      <c r="F157" s="143" t="s">
        <v>361</v>
      </c>
      <c r="G157" s="143" t="s">
        <v>362</v>
      </c>
      <c r="H157" s="143">
        <v>0.67</v>
      </c>
      <c r="I157" s="143">
        <v>0.72</v>
      </c>
      <c r="J157" s="143" t="s">
        <v>363</v>
      </c>
      <c r="K157" s="143">
        <v>0.18354755179665</v>
      </c>
      <c r="L157" s="143">
        <v>2276.0863546062101</v>
      </c>
      <c r="M157" s="143">
        <v>3.6831756948036198</v>
      </c>
      <c r="N157" s="143">
        <v>0.43999250935487999</v>
      </c>
      <c r="O157" s="143">
        <v>0.67603788161814005</v>
      </c>
      <c r="P157" s="143">
        <v>8.0759547900949996E-2</v>
      </c>
      <c r="Q157" s="143">
        <v>417.77007806574301</v>
      </c>
      <c r="R157" s="143">
        <v>3100</v>
      </c>
      <c r="S157" s="143" t="s">
        <v>371</v>
      </c>
      <c r="T157" s="143">
        <v>3100</v>
      </c>
      <c r="U157" s="143" t="s">
        <v>365</v>
      </c>
      <c r="V157" s="143" t="s">
        <v>366</v>
      </c>
      <c r="Y157" s="143" t="s">
        <v>363</v>
      </c>
      <c r="Z157" s="143">
        <v>0</v>
      </c>
      <c r="AA157" s="143">
        <v>1</v>
      </c>
      <c r="AB157" s="143">
        <v>0.67603788161814005</v>
      </c>
      <c r="AC157" s="143">
        <v>8.0759547900949996E-2</v>
      </c>
      <c r="AD157" s="143">
        <v>834.93358462238302</v>
      </c>
      <c r="AF157" s="143">
        <v>-1</v>
      </c>
      <c r="AG157" s="143">
        <v>-1</v>
      </c>
      <c r="AH157" s="143">
        <v>-1</v>
      </c>
      <c r="AI157" s="143">
        <v>-1</v>
      </c>
      <c r="AJ157" s="143">
        <v>0</v>
      </c>
      <c r="AM157" s="143" t="s">
        <v>367</v>
      </c>
      <c r="AN157" s="143">
        <v>-1</v>
      </c>
      <c r="AQ157" s="143">
        <v>333</v>
      </c>
      <c r="AR157" s="143" t="s">
        <v>257</v>
      </c>
      <c r="AT157" s="143" t="s">
        <v>366</v>
      </c>
      <c r="AV157" s="143">
        <v>113.90862332949099</v>
      </c>
      <c r="AW157" s="143">
        <v>0.67715619189999998</v>
      </c>
    </row>
    <row r="158" spans="1:49" x14ac:dyDescent="0.25">
      <c r="A158" s="153">
        <v>820000</v>
      </c>
      <c r="B158" s="153">
        <v>1400000</v>
      </c>
      <c r="C158" s="153">
        <v>1400000</v>
      </c>
      <c r="D158" s="143" t="s">
        <v>360</v>
      </c>
      <c r="E158" s="143" t="s">
        <v>13</v>
      </c>
      <c r="F158" s="143" t="s">
        <v>361</v>
      </c>
      <c r="G158" s="143" t="s">
        <v>362</v>
      </c>
      <c r="H158" s="143">
        <v>0.67</v>
      </c>
      <c r="I158" s="143">
        <v>0.72</v>
      </c>
      <c r="J158" s="143" t="s">
        <v>363</v>
      </c>
      <c r="K158" s="143">
        <v>3.6971899792000003E-2</v>
      </c>
      <c r="L158" s="143">
        <v>3310.69140039597</v>
      </c>
      <c r="M158" s="143">
        <v>6.8473466479224596</v>
      </c>
      <c r="N158" s="143">
        <v>0.92440495604965001</v>
      </c>
      <c r="O158" s="143">
        <v>0.25315941410809001</v>
      </c>
      <c r="P158" s="143">
        <v>3.4177007402290002E-2</v>
      </c>
      <c r="Q158" s="143">
        <v>122.402550697682</v>
      </c>
      <c r="R158" s="143">
        <v>3200</v>
      </c>
      <c r="S158" s="143" t="s">
        <v>370</v>
      </c>
      <c r="T158" s="143">
        <v>3200</v>
      </c>
      <c r="U158" s="143" t="s">
        <v>365</v>
      </c>
      <c r="V158" s="143" t="s">
        <v>366</v>
      </c>
      <c r="Y158" s="143" t="s">
        <v>363</v>
      </c>
      <c r="Z158" s="143">
        <v>0</v>
      </c>
      <c r="AA158" s="143">
        <v>1</v>
      </c>
      <c r="AB158" s="143">
        <v>0.25315941410809001</v>
      </c>
      <c r="AC158" s="143">
        <v>3.4177007402290002E-2</v>
      </c>
      <c r="AD158" s="143">
        <v>122.402550697682</v>
      </c>
      <c r="AF158" s="143">
        <v>-1</v>
      </c>
      <c r="AG158" s="143">
        <v>-1</v>
      </c>
      <c r="AH158" s="143">
        <v>-1</v>
      </c>
      <c r="AI158" s="143">
        <v>-1</v>
      </c>
      <c r="AJ158" s="143">
        <v>0</v>
      </c>
      <c r="AM158" s="143" t="s">
        <v>367</v>
      </c>
      <c r="AN158" s="143">
        <v>-1</v>
      </c>
      <c r="AQ158" s="143">
        <v>333</v>
      </c>
      <c r="AR158" s="143" t="s">
        <v>257</v>
      </c>
      <c r="AT158" s="143" t="s">
        <v>366</v>
      </c>
      <c r="AV158" s="143">
        <v>56.912648820331199</v>
      </c>
      <c r="AW158" s="143">
        <v>9.9272141699999997E-2</v>
      </c>
    </row>
    <row r="159" spans="1:49" x14ac:dyDescent="0.25">
      <c r="A159" s="153">
        <v>820000</v>
      </c>
      <c r="B159" s="153">
        <v>1400000</v>
      </c>
      <c r="C159" s="153">
        <v>1400000</v>
      </c>
      <c r="D159" s="143" t="s">
        <v>360</v>
      </c>
      <c r="E159" s="143" t="s">
        <v>13</v>
      </c>
      <c r="F159" s="143" t="s">
        <v>361</v>
      </c>
      <c r="G159" s="143" t="s">
        <v>362</v>
      </c>
      <c r="H159" s="143">
        <v>0.67</v>
      </c>
      <c r="I159" s="143">
        <v>0.72</v>
      </c>
      <c r="J159" s="143" t="s">
        <v>366</v>
      </c>
      <c r="K159" s="143">
        <v>0.58079166378830005</v>
      </c>
      <c r="L159" s="143">
        <v>3310.69140039597</v>
      </c>
      <c r="M159" s="143">
        <v>6.8473466479224596</v>
      </c>
      <c r="N159" s="143">
        <v>0.92440495604965001</v>
      </c>
      <c r="O159" s="143">
        <v>3.9768818521821401</v>
      </c>
      <c r="P159" s="143">
        <v>0.53688669243822995</v>
      </c>
      <c r="Q159" s="143">
        <v>1922.8219667256001</v>
      </c>
      <c r="R159" s="143">
        <v>1730</v>
      </c>
      <c r="S159" s="143" t="s">
        <v>368</v>
      </c>
      <c r="T159" s="143">
        <v>1730</v>
      </c>
      <c r="U159" s="143" t="s">
        <v>365</v>
      </c>
      <c r="V159" s="143" t="s">
        <v>366</v>
      </c>
      <c r="Z159" s="143">
        <v>0</v>
      </c>
      <c r="AA159" s="143">
        <v>1</v>
      </c>
      <c r="AB159" s="143">
        <v>3.9768818521821401</v>
      </c>
      <c r="AC159" s="143">
        <v>0.53688669243822995</v>
      </c>
      <c r="AD159" s="143">
        <v>1922.8219667255901</v>
      </c>
      <c r="AF159" s="143">
        <v>-1</v>
      </c>
      <c r="AG159" s="143">
        <v>-1</v>
      </c>
      <c r="AH159" s="143">
        <v>-1</v>
      </c>
      <c r="AI159" s="143">
        <v>-1</v>
      </c>
      <c r="AJ159" s="143">
        <v>0</v>
      </c>
      <c r="AM159" s="143" t="s">
        <v>367</v>
      </c>
      <c r="AN159" s="143">
        <v>-1</v>
      </c>
      <c r="AQ159" s="143">
        <v>333</v>
      </c>
      <c r="AR159" s="143" t="s">
        <v>257</v>
      </c>
      <c r="AT159" s="143" t="s">
        <v>366</v>
      </c>
      <c r="AV159" s="143">
        <v>191.10423796345401</v>
      </c>
      <c r="AW159" s="143">
        <v>1.5594663152999999</v>
      </c>
    </row>
    <row r="160" spans="1:49" x14ac:dyDescent="0.25">
      <c r="A160" s="153">
        <v>820000</v>
      </c>
      <c r="B160" s="153">
        <v>1400000</v>
      </c>
      <c r="C160" s="153">
        <v>1400000</v>
      </c>
      <c r="D160" s="143" t="s">
        <v>360</v>
      </c>
      <c r="E160" s="143" t="s">
        <v>13</v>
      </c>
      <c r="F160" s="143" t="s">
        <v>361</v>
      </c>
      <c r="G160" s="143" t="s">
        <v>362</v>
      </c>
      <c r="H160" s="143">
        <v>0.67</v>
      </c>
      <c r="I160" s="143">
        <v>0.72</v>
      </c>
      <c r="J160" s="143" t="s">
        <v>363</v>
      </c>
      <c r="K160" s="143">
        <v>1.5139486915299999E-3</v>
      </c>
      <c r="L160" s="143">
        <v>3279.9042885530298</v>
      </c>
      <c r="M160" s="143">
        <v>7.4112442535499801</v>
      </c>
      <c r="N160" s="143">
        <v>0.97392703285191995</v>
      </c>
      <c r="O160" s="143">
        <v>1.1220243540280001E-2</v>
      </c>
      <c r="P160" s="143">
        <v>1.4744755570300001E-3</v>
      </c>
      <c r="Q160" s="143">
        <v>4.9656068060050496</v>
      </c>
      <c r="R160" s="143">
        <v>3200</v>
      </c>
      <c r="S160" s="143" t="s">
        <v>370</v>
      </c>
      <c r="T160" s="143">
        <v>3200</v>
      </c>
      <c r="U160" s="143" t="s">
        <v>365</v>
      </c>
      <c r="V160" s="143" t="s">
        <v>366</v>
      </c>
      <c r="Y160" s="143" t="s">
        <v>363</v>
      </c>
      <c r="Z160" s="143">
        <v>0</v>
      </c>
      <c r="AA160" s="143">
        <v>1</v>
      </c>
      <c r="AB160" s="143">
        <v>1.1220243540280001E-2</v>
      </c>
      <c r="AC160" s="143">
        <v>1.4744755570300001E-3</v>
      </c>
      <c r="AD160" s="143">
        <v>6.3346018851330204</v>
      </c>
      <c r="AF160" s="143">
        <v>-1</v>
      </c>
      <c r="AG160" s="143">
        <v>-1</v>
      </c>
      <c r="AH160" s="143">
        <v>-1</v>
      </c>
      <c r="AI160" s="143">
        <v>-1</v>
      </c>
      <c r="AJ160" s="143">
        <v>0</v>
      </c>
      <c r="AM160" s="143" t="s">
        <v>367</v>
      </c>
      <c r="AN160" s="143">
        <v>-1</v>
      </c>
      <c r="AQ160" s="143">
        <v>333</v>
      </c>
      <c r="AR160" s="143" t="s">
        <v>257</v>
      </c>
      <c r="AT160" s="143" t="s">
        <v>366</v>
      </c>
      <c r="AV160" s="143">
        <v>13.854102901983801</v>
      </c>
      <c r="AW160" s="143">
        <v>5.1375522000000002E-3</v>
      </c>
    </row>
    <row r="161" spans="1:49" x14ac:dyDescent="0.25">
      <c r="A161" s="153">
        <v>830000</v>
      </c>
      <c r="B161" s="153">
        <v>1400000</v>
      </c>
      <c r="C161" s="153">
        <v>1400000</v>
      </c>
      <c r="D161" s="143" t="s">
        <v>360</v>
      </c>
      <c r="E161" s="143" t="s">
        <v>13</v>
      </c>
      <c r="F161" s="143" t="s">
        <v>361</v>
      </c>
      <c r="G161" s="143" t="s">
        <v>362</v>
      </c>
      <c r="H161" s="143">
        <v>0.67</v>
      </c>
      <c r="I161" s="143">
        <v>0.72</v>
      </c>
      <c r="J161" s="143" t="s">
        <v>363</v>
      </c>
      <c r="K161" s="143">
        <v>9.4232027171100002E-3</v>
      </c>
      <c r="L161" s="143">
        <v>3279.9042885530298</v>
      </c>
      <c r="M161" s="143">
        <v>7.4112442535499801</v>
      </c>
      <c r="N161" s="143">
        <v>0.97392703285191995</v>
      </c>
      <c r="O161" s="143">
        <v>6.9837656987219998E-2</v>
      </c>
      <c r="P161" s="143">
        <v>9.1775118622300002E-3</v>
      </c>
      <c r="Q161" s="143">
        <v>30.907203003756901</v>
      </c>
      <c r="R161" s="143">
        <v>3100</v>
      </c>
      <c r="S161" s="143" t="s">
        <v>371</v>
      </c>
      <c r="T161" s="143">
        <v>3100</v>
      </c>
      <c r="U161" s="143" t="s">
        <v>365</v>
      </c>
      <c r="V161" s="143" t="s">
        <v>366</v>
      </c>
      <c r="Y161" s="143" t="s">
        <v>363</v>
      </c>
      <c r="Z161" s="143">
        <v>0</v>
      </c>
      <c r="AA161" s="143">
        <v>1</v>
      </c>
      <c r="AB161" s="143">
        <v>6.9837656987219998E-2</v>
      </c>
      <c r="AC161" s="143">
        <v>9.1775118622300002E-3</v>
      </c>
      <c r="AD161" s="143">
        <v>30.907203003757399</v>
      </c>
      <c r="AF161" s="143">
        <v>-1</v>
      </c>
      <c r="AG161" s="143">
        <v>-1</v>
      </c>
      <c r="AH161" s="143">
        <v>-1</v>
      </c>
      <c r="AI161" s="143">
        <v>-1</v>
      </c>
      <c r="AJ161" s="143">
        <v>0</v>
      </c>
      <c r="AM161" s="143" t="s">
        <v>367</v>
      </c>
      <c r="AN161" s="143">
        <v>-1</v>
      </c>
      <c r="AQ161" s="143">
        <v>333</v>
      </c>
      <c r="AR161" s="143" t="s">
        <v>257</v>
      </c>
      <c r="AT161" s="143" t="s">
        <v>366</v>
      </c>
      <c r="AV161" s="143">
        <v>47.457771419021299</v>
      </c>
      <c r="AW161" s="143">
        <v>2.5066669100000001E-2</v>
      </c>
    </row>
    <row r="162" spans="1:49" x14ac:dyDescent="0.25">
      <c r="A162" s="153">
        <v>830000</v>
      </c>
      <c r="B162" s="153">
        <v>1400000</v>
      </c>
      <c r="C162" s="153">
        <v>1400000</v>
      </c>
      <c r="D162" s="143" t="s">
        <v>360</v>
      </c>
      <c r="E162" s="143" t="s">
        <v>13</v>
      </c>
      <c r="F162" s="143" t="s">
        <v>361</v>
      </c>
      <c r="G162" s="143" t="s">
        <v>362</v>
      </c>
      <c r="H162" s="143">
        <v>0.67</v>
      </c>
      <c r="I162" s="143">
        <v>0.72</v>
      </c>
      <c r="J162" s="143" t="s">
        <v>366</v>
      </c>
      <c r="K162" s="143">
        <v>0.21943104115527001</v>
      </c>
      <c r="L162" s="143">
        <v>3279.9042885530298</v>
      </c>
      <c r="M162" s="143">
        <v>7.4112442535499801</v>
      </c>
      <c r="N162" s="143">
        <v>0.97392703285191995</v>
      </c>
      <c r="O162" s="143">
        <v>1.6262570428125001</v>
      </c>
      <c r="P162" s="143">
        <v>0.21370982282796</v>
      </c>
      <c r="Q162" s="143">
        <v>719.71281292683295</v>
      </c>
      <c r="R162" s="143">
        <v>8140</v>
      </c>
      <c r="S162" s="143" t="s">
        <v>369</v>
      </c>
      <c r="T162" s="143">
        <v>8140</v>
      </c>
      <c r="U162" s="143" t="s">
        <v>365</v>
      </c>
      <c r="V162" s="143" t="s">
        <v>366</v>
      </c>
      <c r="Z162" s="143">
        <v>0</v>
      </c>
      <c r="AA162" s="143">
        <v>1</v>
      </c>
      <c r="AB162" s="143">
        <v>1.6262570428125001</v>
      </c>
      <c r="AC162" s="143">
        <v>0.21370982282796</v>
      </c>
      <c r="AD162" s="143">
        <v>1414.4357789600101</v>
      </c>
      <c r="AF162" s="143">
        <v>-1</v>
      </c>
      <c r="AG162" s="143">
        <v>-1</v>
      </c>
      <c r="AH162" s="143">
        <v>-1</v>
      </c>
      <c r="AI162" s="143">
        <v>-1</v>
      </c>
      <c r="AJ162" s="143">
        <v>0</v>
      </c>
      <c r="AM162" s="143" t="s">
        <v>367</v>
      </c>
      <c r="AN162" s="143">
        <v>-1</v>
      </c>
      <c r="AQ162" s="143">
        <v>333</v>
      </c>
      <c r="AR162" s="143" t="s">
        <v>257</v>
      </c>
      <c r="AT162" s="143" t="s">
        <v>366</v>
      </c>
      <c r="AV162" s="143">
        <v>132.340116899186</v>
      </c>
      <c r="AW162" s="143">
        <v>1.1471498613</v>
      </c>
    </row>
    <row r="163" spans="1:49" x14ac:dyDescent="0.25">
      <c r="A163" s="153">
        <v>830000</v>
      </c>
      <c r="B163" s="153">
        <v>1400000</v>
      </c>
      <c r="C163" s="153">
        <v>1400000</v>
      </c>
      <c r="D163" s="143" t="s">
        <v>360</v>
      </c>
      <c r="E163" s="143" t="s">
        <v>13</v>
      </c>
      <c r="F163" s="143" t="s">
        <v>361</v>
      </c>
      <c r="G163" s="143" t="s">
        <v>362</v>
      </c>
      <c r="H163" s="143">
        <v>0.67</v>
      </c>
      <c r="I163" s="143">
        <v>0.72</v>
      </c>
      <c r="J163" s="143" t="s">
        <v>366</v>
      </c>
      <c r="K163" s="143">
        <v>0.28001535944584</v>
      </c>
      <c r="L163" s="143">
        <v>3329.5562288298302</v>
      </c>
      <c r="M163" s="143">
        <v>6.33653785209835</v>
      </c>
      <c r="N163" s="143">
        <v>0.85852677698386004</v>
      </c>
      <c r="O163" s="143">
        <v>1.77432792429754</v>
      </c>
      <c r="P163" s="143">
        <v>0.24040068405102</v>
      </c>
      <c r="Q163" s="143">
        <v>932.32688421095099</v>
      </c>
      <c r="R163" s="143">
        <v>1730</v>
      </c>
      <c r="S163" s="143" t="s">
        <v>368</v>
      </c>
      <c r="T163" s="143">
        <v>1730</v>
      </c>
      <c r="U163" s="143" t="s">
        <v>365</v>
      </c>
      <c r="V163" s="143" t="s">
        <v>366</v>
      </c>
      <c r="Z163" s="143">
        <v>0</v>
      </c>
      <c r="AA163" s="143">
        <v>1</v>
      </c>
      <c r="AB163" s="143">
        <v>1.77432792429754</v>
      </c>
      <c r="AC163" s="143">
        <v>0.24040068405102</v>
      </c>
      <c r="AD163" s="143">
        <v>2056.8781551034199</v>
      </c>
      <c r="AF163" s="143">
        <v>-1</v>
      </c>
      <c r="AG163" s="143">
        <v>-1</v>
      </c>
      <c r="AH163" s="143">
        <v>-1</v>
      </c>
      <c r="AI163" s="143">
        <v>-1</v>
      </c>
      <c r="AJ163" s="143">
        <v>0</v>
      </c>
      <c r="AM163" s="143" t="s">
        <v>367</v>
      </c>
      <c r="AN163" s="143">
        <v>-1</v>
      </c>
      <c r="AQ163" s="143">
        <v>333</v>
      </c>
      <c r="AR163" s="143" t="s">
        <v>257</v>
      </c>
      <c r="AT163" s="143" t="s">
        <v>366</v>
      </c>
      <c r="AV163" s="143">
        <v>157.05027878255299</v>
      </c>
      <c r="AW163" s="143">
        <v>1.6681899067999999</v>
      </c>
    </row>
    <row r="164" spans="1:49" x14ac:dyDescent="0.25">
      <c r="A164" s="153">
        <v>830000</v>
      </c>
      <c r="B164" s="153">
        <v>1400000</v>
      </c>
      <c r="C164" s="153">
        <v>1400000</v>
      </c>
      <c r="D164" s="143" t="s">
        <v>360</v>
      </c>
      <c r="E164" s="143" t="s">
        <v>13</v>
      </c>
      <c r="F164" s="143" t="s">
        <v>361</v>
      </c>
      <c r="G164" s="143" t="s">
        <v>362</v>
      </c>
      <c r="H164" s="143">
        <v>0.67</v>
      </c>
      <c r="I164" s="143">
        <v>0.72</v>
      </c>
      <c r="J164" s="143" t="s">
        <v>366</v>
      </c>
      <c r="K164" s="143">
        <v>0.61776345352982998</v>
      </c>
      <c r="L164" s="143">
        <v>3330.4623242543398</v>
      </c>
      <c r="M164" s="143">
        <v>6.2100553205026996</v>
      </c>
      <c r="N164" s="143">
        <v>0.83043530780412</v>
      </c>
      <c r="O164" s="143">
        <v>3.83634522140505</v>
      </c>
      <c r="P164" s="143">
        <v>0.51301258368217995</v>
      </c>
      <c r="Q164" s="143">
        <v>2057.4379072823499</v>
      </c>
      <c r="R164" s="143">
        <v>1730</v>
      </c>
      <c r="S164" s="143" t="s">
        <v>368</v>
      </c>
      <c r="T164" s="143">
        <v>1730</v>
      </c>
      <c r="U164" s="143" t="s">
        <v>365</v>
      </c>
      <c r="V164" s="143" t="s">
        <v>366</v>
      </c>
      <c r="Z164" s="143">
        <v>0</v>
      </c>
      <c r="AA164" s="143">
        <v>1</v>
      </c>
      <c r="AB164" s="143">
        <v>3.83634522140505</v>
      </c>
      <c r="AC164" s="143">
        <v>0.51301258368217995</v>
      </c>
      <c r="AD164" s="143">
        <v>2057.4379072823499</v>
      </c>
      <c r="AF164" s="143">
        <v>-1</v>
      </c>
      <c r="AG164" s="143">
        <v>-1</v>
      </c>
      <c r="AH164" s="143">
        <v>-1</v>
      </c>
      <c r="AI164" s="143">
        <v>-1</v>
      </c>
      <c r="AJ164" s="143">
        <v>0</v>
      </c>
      <c r="AM164" s="143" t="s">
        <v>367</v>
      </c>
      <c r="AN164" s="143">
        <v>-1</v>
      </c>
      <c r="AQ164" s="143">
        <v>333</v>
      </c>
      <c r="AR164" s="143" t="s">
        <v>257</v>
      </c>
      <c r="AT164" s="143" t="s">
        <v>366</v>
      </c>
      <c r="AV164" s="143">
        <v>199.999999977648</v>
      </c>
      <c r="AW164" s="143">
        <v>1.6686438826000001</v>
      </c>
    </row>
    <row r="165" spans="1:49" x14ac:dyDescent="0.25">
      <c r="A165" s="153">
        <v>830000</v>
      </c>
      <c r="B165" s="153">
        <v>1400000</v>
      </c>
      <c r="C165" s="153">
        <v>1400000</v>
      </c>
      <c r="D165" s="143" t="s">
        <v>360</v>
      </c>
      <c r="E165" s="143" t="s">
        <v>13</v>
      </c>
      <c r="F165" s="143" t="s">
        <v>361</v>
      </c>
      <c r="G165" s="143" t="s">
        <v>362</v>
      </c>
      <c r="H165" s="143">
        <v>0.67</v>
      </c>
      <c r="I165" s="143">
        <v>0.72</v>
      </c>
      <c r="J165" s="143" t="s">
        <v>366</v>
      </c>
      <c r="K165" s="143">
        <v>0.61776345366790997</v>
      </c>
      <c r="L165" s="143">
        <v>3338.4659570717399</v>
      </c>
      <c r="M165" s="143">
        <v>6.2250813046898097</v>
      </c>
      <c r="N165" s="143">
        <v>0.83245356231465995</v>
      </c>
      <c r="O165" s="143">
        <v>3.8456277261487402</v>
      </c>
      <c r="P165" s="143">
        <v>0.51425938767365997</v>
      </c>
      <c r="Q165" s="143">
        <v>2062.3822595933898</v>
      </c>
      <c r="R165" s="143">
        <v>1730</v>
      </c>
      <c r="S165" s="143" t="s">
        <v>368</v>
      </c>
      <c r="T165" s="143">
        <v>1730</v>
      </c>
      <c r="U165" s="143" t="s">
        <v>365</v>
      </c>
      <c r="V165" s="143" t="s">
        <v>366</v>
      </c>
      <c r="Z165" s="143">
        <v>0</v>
      </c>
      <c r="AA165" s="143">
        <v>1</v>
      </c>
      <c r="AB165" s="143">
        <v>3.8456277261487402</v>
      </c>
      <c r="AC165" s="143">
        <v>0.51425938767365997</v>
      </c>
      <c r="AD165" s="143">
        <v>2062.3822595933898</v>
      </c>
      <c r="AF165" s="143">
        <v>-1</v>
      </c>
      <c r="AG165" s="143">
        <v>-1</v>
      </c>
      <c r="AH165" s="143">
        <v>-1</v>
      </c>
      <c r="AI165" s="143">
        <v>-1</v>
      </c>
      <c r="AJ165" s="143">
        <v>0</v>
      </c>
      <c r="AM165" s="143" t="s">
        <v>367</v>
      </c>
      <c r="AN165" s="143">
        <v>-1</v>
      </c>
      <c r="AQ165" s="143">
        <v>333</v>
      </c>
      <c r="AR165" s="143" t="s">
        <v>257</v>
      </c>
      <c r="AT165" s="143" t="s">
        <v>366</v>
      </c>
      <c r="AV165" s="143">
        <v>200</v>
      </c>
      <c r="AW165" s="143">
        <v>1.6726539007000001</v>
      </c>
    </row>
    <row r="166" spans="1:49" x14ac:dyDescent="0.25">
      <c r="A166" s="153">
        <v>830000</v>
      </c>
      <c r="B166" s="153">
        <v>1400000</v>
      </c>
      <c r="C166" s="153">
        <v>1400000</v>
      </c>
      <c r="D166" s="143" t="s">
        <v>360</v>
      </c>
      <c r="E166" s="143" t="s">
        <v>13</v>
      </c>
      <c r="F166" s="143" t="s">
        <v>361</v>
      </c>
      <c r="G166" s="143" t="s">
        <v>362</v>
      </c>
      <c r="H166" s="143">
        <v>0.67</v>
      </c>
      <c r="I166" s="143">
        <v>0.72</v>
      </c>
      <c r="J166" s="143" t="s">
        <v>366</v>
      </c>
      <c r="K166" s="143">
        <v>0.61776345352982998</v>
      </c>
      <c r="L166" s="143">
        <v>3348.40542581402</v>
      </c>
      <c r="M166" s="143">
        <v>6.2438422649502003</v>
      </c>
      <c r="N166" s="143">
        <v>0.83498220744011997</v>
      </c>
      <c r="O166" s="143">
        <v>3.8572175608911601</v>
      </c>
      <c r="P166" s="143">
        <v>0.51582149210417005</v>
      </c>
      <c r="Q166" s="143">
        <v>2068.5224996688898</v>
      </c>
      <c r="R166" s="143">
        <v>1730</v>
      </c>
      <c r="S166" s="143" t="s">
        <v>368</v>
      </c>
      <c r="T166" s="143">
        <v>1730</v>
      </c>
      <c r="U166" s="143" t="s">
        <v>365</v>
      </c>
      <c r="V166" s="143" t="s">
        <v>366</v>
      </c>
      <c r="Z166" s="143">
        <v>0</v>
      </c>
      <c r="AA166" s="143">
        <v>1</v>
      </c>
      <c r="AB166" s="143">
        <v>3.8572175608911601</v>
      </c>
      <c r="AC166" s="143">
        <v>0.51582149210417005</v>
      </c>
      <c r="AD166" s="143">
        <v>2068.5224996688898</v>
      </c>
      <c r="AF166" s="143">
        <v>-1</v>
      </c>
      <c r="AG166" s="143">
        <v>-1</v>
      </c>
      <c r="AH166" s="143">
        <v>-1</v>
      </c>
      <c r="AI166" s="143">
        <v>-1</v>
      </c>
      <c r="AJ166" s="143">
        <v>0</v>
      </c>
      <c r="AM166" s="143" t="s">
        <v>367</v>
      </c>
      <c r="AN166" s="143">
        <v>-1</v>
      </c>
      <c r="AQ166" s="143">
        <v>333</v>
      </c>
      <c r="AR166" s="143" t="s">
        <v>257</v>
      </c>
      <c r="AT166" s="143" t="s">
        <v>366</v>
      </c>
      <c r="AV166" s="143">
        <v>199.999999977648</v>
      </c>
      <c r="AW166" s="143">
        <v>1.6776338197</v>
      </c>
    </row>
    <row r="167" spans="1:49" x14ac:dyDescent="0.25">
      <c r="A167" s="153">
        <v>830000</v>
      </c>
      <c r="B167" s="153">
        <v>1400000</v>
      </c>
      <c r="C167" s="153">
        <v>1400000</v>
      </c>
      <c r="D167" s="143" t="s">
        <v>360</v>
      </c>
      <c r="E167" s="143" t="s">
        <v>13</v>
      </c>
      <c r="F167" s="143" t="s">
        <v>361</v>
      </c>
      <c r="G167" s="143" t="s">
        <v>362</v>
      </c>
      <c r="H167" s="143">
        <v>0.67</v>
      </c>
      <c r="I167" s="143">
        <v>0.72</v>
      </c>
      <c r="J167" s="143" t="s">
        <v>366</v>
      </c>
      <c r="K167" s="143">
        <v>0.53457678774328998</v>
      </c>
      <c r="L167" s="143">
        <v>3332.2666671468201</v>
      </c>
      <c r="M167" s="143">
        <v>6.3167044816654796</v>
      </c>
      <c r="N167" s="143">
        <v>0.84233584294349995</v>
      </c>
      <c r="O167" s="143">
        <v>3.3767635909324301</v>
      </c>
      <c r="P167" s="143">
        <v>0.45029318912178001</v>
      </c>
      <c r="Q167" s="143">
        <v>1781.35241082741</v>
      </c>
      <c r="R167" s="143">
        <v>1730</v>
      </c>
      <c r="S167" s="143" t="s">
        <v>368</v>
      </c>
      <c r="T167" s="143">
        <v>1730</v>
      </c>
      <c r="U167" s="143" t="s">
        <v>365</v>
      </c>
      <c r="V167" s="143" t="s">
        <v>366</v>
      </c>
      <c r="Z167" s="143">
        <v>0</v>
      </c>
      <c r="AA167" s="143">
        <v>1</v>
      </c>
      <c r="AB167" s="143">
        <v>3.3767635909324301</v>
      </c>
      <c r="AC167" s="143">
        <v>0.45029318912178001</v>
      </c>
      <c r="AD167" s="143">
        <v>1781.35241082741</v>
      </c>
      <c r="AF167" s="143">
        <v>-1</v>
      </c>
      <c r="AG167" s="143">
        <v>-1</v>
      </c>
      <c r="AH167" s="143">
        <v>-1</v>
      </c>
      <c r="AI167" s="143">
        <v>-1</v>
      </c>
      <c r="AJ167" s="143">
        <v>0</v>
      </c>
      <c r="AM167" s="143" t="s">
        <v>367</v>
      </c>
      <c r="AN167" s="143">
        <v>-1</v>
      </c>
      <c r="AQ167" s="143">
        <v>333</v>
      </c>
      <c r="AR167" s="143" t="s">
        <v>257</v>
      </c>
      <c r="AT167" s="143" t="s">
        <v>366</v>
      </c>
      <c r="AV167" s="143">
        <v>185.19469287048801</v>
      </c>
      <c r="AW167" s="143">
        <v>1.4447302602000001</v>
      </c>
    </row>
    <row r="168" spans="1:49" x14ac:dyDescent="0.25">
      <c r="A168" s="153">
        <v>830000</v>
      </c>
      <c r="B168" s="153">
        <v>1400000</v>
      </c>
      <c r="C168" s="153">
        <v>1400000</v>
      </c>
      <c r="D168" s="143" t="s">
        <v>360</v>
      </c>
      <c r="E168" s="143" t="s">
        <v>13</v>
      </c>
      <c r="F168" s="143" t="s">
        <v>361</v>
      </c>
      <c r="G168" s="143" t="s">
        <v>362</v>
      </c>
      <c r="H168" s="143">
        <v>0.67</v>
      </c>
      <c r="I168" s="143">
        <v>0.72</v>
      </c>
      <c r="J168" s="143" t="s">
        <v>366</v>
      </c>
      <c r="K168" s="143">
        <v>8.0321017420559998E-2</v>
      </c>
      <c r="L168" s="143">
        <v>3332.2666671468201</v>
      </c>
      <c r="M168" s="143">
        <v>6.3167044816654796</v>
      </c>
      <c r="N168" s="143">
        <v>0.84233584294349995</v>
      </c>
      <c r="O168" s="143">
        <v>0.50736413071238995</v>
      </c>
      <c r="P168" s="143">
        <v>6.7657271915019995E-2</v>
      </c>
      <c r="Q168" s="143">
        <v>267.651049021858</v>
      </c>
      <c r="R168" s="143">
        <v>8140</v>
      </c>
      <c r="S168" s="143" t="s">
        <v>369</v>
      </c>
      <c r="T168" s="143">
        <v>8140</v>
      </c>
      <c r="U168" s="143" t="s">
        <v>365</v>
      </c>
      <c r="V168" s="143" t="s">
        <v>366</v>
      </c>
      <c r="Z168" s="143">
        <v>0</v>
      </c>
      <c r="AA168" s="143">
        <v>1</v>
      </c>
      <c r="AB168" s="143">
        <v>0.50736413071238995</v>
      </c>
      <c r="AC168" s="143">
        <v>6.7657271915019995E-2</v>
      </c>
      <c r="AD168" s="143">
        <v>267.651049021858</v>
      </c>
      <c r="AF168" s="143">
        <v>-1</v>
      </c>
      <c r="AG168" s="143">
        <v>-1</v>
      </c>
      <c r="AH168" s="143">
        <v>-1</v>
      </c>
      <c r="AI168" s="143">
        <v>-1</v>
      </c>
      <c r="AJ168" s="143">
        <v>0</v>
      </c>
      <c r="AM168" s="143" t="s">
        <v>367</v>
      </c>
      <c r="AN168" s="143">
        <v>-1</v>
      </c>
      <c r="AQ168" s="143">
        <v>333</v>
      </c>
      <c r="AR168" s="143" t="s">
        <v>257</v>
      </c>
      <c r="AT168" s="143" t="s">
        <v>366</v>
      </c>
      <c r="AV168" s="143">
        <v>88.200793148981006</v>
      </c>
      <c r="AW168" s="143">
        <v>0.21707303250000001</v>
      </c>
    </row>
    <row r="169" spans="1:49" x14ac:dyDescent="0.25">
      <c r="A169" s="153">
        <v>830000</v>
      </c>
      <c r="B169" s="153">
        <v>1400000</v>
      </c>
      <c r="C169" s="153">
        <v>1400000</v>
      </c>
      <c r="D169" s="143" t="s">
        <v>360</v>
      </c>
      <c r="E169" s="143" t="s">
        <v>13</v>
      </c>
      <c r="F169" s="143" t="s">
        <v>361</v>
      </c>
      <c r="G169" s="143" t="s">
        <v>362</v>
      </c>
      <c r="H169" s="143">
        <v>0.67</v>
      </c>
      <c r="I169" s="143">
        <v>0.72</v>
      </c>
      <c r="J169" s="143" t="s">
        <v>366</v>
      </c>
      <c r="K169" s="143">
        <v>2.8657876074800002E-3</v>
      </c>
      <c r="L169" s="143">
        <v>3332.2666671468201</v>
      </c>
      <c r="M169" s="143">
        <v>6.3167044816654796</v>
      </c>
      <c r="N169" s="143">
        <v>0.84233584294349995</v>
      </c>
      <c r="O169" s="143">
        <v>1.8102333423690001E-2</v>
      </c>
      <c r="P169" s="143">
        <v>2.41395562004E-3</v>
      </c>
      <c r="Q169" s="143">
        <v>9.5495685195413795</v>
      </c>
      <c r="R169" s="143">
        <v>1730</v>
      </c>
      <c r="S169" s="143" t="s">
        <v>368</v>
      </c>
      <c r="T169" s="143">
        <v>1730</v>
      </c>
      <c r="U169" s="143" t="s">
        <v>365</v>
      </c>
      <c r="V169" s="143" t="s">
        <v>366</v>
      </c>
      <c r="Z169" s="143">
        <v>0</v>
      </c>
      <c r="AA169" s="143">
        <v>1</v>
      </c>
      <c r="AB169" s="143">
        <v>1.8102333423690001E-2</v>
      </c>
      <c r="AC169" s="143">
        <v>2.41395562004E-3</v>
      </c>
      <c r="AD169" s="143">
        <v>9.5495685195418805</v>
      </c>
      <c r="AF169" s="143">
        <v>-1</v>
      </c>
      <c r="AG169" s="143">
        <v>-1</v>
      </c>
      <c r="AH169" s="143">
        <v>-1</v>
      </c>
      <c r="AI169" s="143">
        <v>-1</v>
      </c>
      <c r="AJ169" s="143">
        <v>0</v>
      </c>
      <c r="AM169" s="143" t="s">
        <v>367</v>
      </c>
      <c r="AN169" s="143">
        <v>-1</v>
      </c>
      <c r="AQ169" s="143">
        <v>333</v>
      </c>
      <c r="AR169" s="143" t="s">
        <v>257</v>
      </c>
      <c r="AT169" s="143" t="s">
        <v>366</v>
      </c>
      <c r="AV169" s="143">
        <v>16.858885143113401</v>
      </c>
      <c r="AW169" s="143">
        <v>7.7449865999999999E-3</v>
      </c>
    </row>
    <row r="170" spans="1:49" x14ac:dyDescent="0.25">
      <c r="A170" s="153">
        <v>830000</v>
      </c>
      <c r="B170" s="153">
        <v>1400000</v>
      </c>
      <c r="C170" s="153">
        <v>1400000</v>
      </c>
      <c r="D170" s="143" t="s">
        <v>360</v>
      </c>
      <c r="E170" s="143" t="s">
        <v>13</v>
      </c>
      <c r="F170" s="143" t="s">
        <v>361</v>
      </c>
      <c r="G170" s="143" t="s">
        <v>362</v>
      </c>
      <c r="H170" s="143">
        <v>0.67</v>
      </c>
      <c r="I170" s="143">
        <v>0.72</v>
      </c>
      <c r="J170" s="143" t="s">
        <v>366</v>
      </c>
      <c r="K170" s="143">
        <v>0.61776345355284001</v>
      </c>
      <c r="L170" s="143">
        <v>3318.5462044749602</v>
      </c>
      <c r="M170" s="143">
        <v>6.1875197401398303</v>
      </c>
      <c r="N170" s="143">
        <v>0.82739415037772002</v>
      </c>
      <c r="O170" s="143">
        <v>3.8224235635951902</v>
      </c>
      <c r="P170" s="143">
        <v>0.51113386778675995</v>
      </c>
      <c r="Q170" s="143">
        <v>2050.0765640511399</v>
      </c>
      <c r="R170" s="143">
        <v>1730</v>
      </c>
      <c r="S170" s="143" t="s">
        <v>368</v>
      </c>
      <c r="T170" s="143">
        <v>1730</v>
      </c>
      <c r="U170" s="143" t="s">
        <v>365</v>
      </c>
      <c r="V170" s="143" t="s">
        <v>366</v>
      </c>
      <c r="Z170" s="143">
        <v>0</v>
      </c>
      <c r="AA170" s="143">
        <v>1</v>
      </c>
      <c r="AB170" s="143">
        <v>3.8224235635951902</v>
      </c>
      <c r="AC170" s="143">
        <v>0.51113386778675995</v>
      </c>
      <c r="AD170" s="143">
        <v>2050.0765640511399</v>
      </c>
      <c r="AF170" s="143">
        <v>-1</v>
      </c>
      <c r="AG170" s="143">
        <v>-1</v>
      </c>
      <c r="AH170" s="143">
        <v>-1</v>
      </c>
      <c r="AI170" s="143">
        <v>-1</v>
      </c>
      <c r="AJ170" s="143">
        <v>0</v>
      </c>
      <c r="AM170" s="143" t="s">
        <v>367</v>
      </c>
      <c r="AN170" s="143">
        <v>-1</v>
      </c>
      <c r="AQ170" s="143">
        <v>333</v>
      </c>
      <c r="AR170" s="143" t="s">
        <v>257</v>
      </c>
      <c r="AT170" s="143" t="s">
        <v>366</v>
      </c>
      <c r="AV170" s="143">
        <v>199.99999998137301</v>
      </c>
      <c r="AW170" s="143">
        <v>1.6626736123999999</v>
      </c>
    </row>
    <row r="171" spans="1:49" x14ac:dyDescent="0.25">
      <c r="A171" s="153">
        <v>830000</v>
      </c>
      <c r="B171" s="153">
        <v>1400000</v>
      </c>
      <c r="C171" s="153">
        <v>1400000</v>
      </c>
      <c r="D171" s="143" t="s">
        <v>360</v>
      </c>
      <c r="E171" s="143" t="s">
        <v>13</v>
      </c>
      <c r="F171" s="143" t="s">
        <v>361</v>
      </c>
      <c r="G171" s="143" t="s">
        <v>362</v>
      </c>
      <c r="H171" s="143">
        <v>0.67</v>
      </c>
      <c r="I171" s="143">
        <v>0.72</v>
      </c>
      <c r="J171" s="143" t="s">
        <v>366</v>
      </c>
      <c r="K171" s="143">
        <v>0.61776345362188001</v>
      </c>
      <c r="L171" s="143">
        <v>3345.14005188089</v>
      </c>
      <c r="M171" s="143">
        <v>6.7154304587999398</v>
      </c>
      <c r="N171" s="143">
        <v>0.91602572302546004</v>
      </c>
      <c r="O171" s="143">
        <v>4.1485475127858598</v>
      </c>
      <c r="P171" s="143">
        <v>0.56588721426268995</v>
      </c>
      <c r="Q171" s="143">
        <v>2066.5052712988299</v>
      </c>
      <c r="R171" s="143">
        <v>1730</v>
      </c>
      <c r="S171" s="143" t="s">
        <v>368</v>
      </c>
      <c r="T171" s="143">
        <v>1730</v>
      </c>
      <c r="U171" s="143" t="s">
        <v>365</v>
      </c>
      <c r="V171" s="143" t="s">
        <v>366</v>
      </c>
      <c r="Z171" s="143">
        <v>0</v>
      </c>
      <c r="AA171" s="143">
        <v>1</v>
      </c>
      <c r="AB171" s="143">
        <v>4.1485475127858598</v>
      </c>
      <c r="AC171" s="143">
        <v>0.56588721426268995</v>
      </c>
      <c r="AD171" s="143">
        <v>2066.5052712988299</v>
      </c>
      <c r="AF171" s="143">
        <v>-1</v>
      </c>
      <c r="AG171" s="143">
        <v>-1</v>
      </c>
      <c r="AH171" s="143">
        <v>-1</v>
      </c>
      <c r="AI171" s="143">
        <v>-1</v>
      </c>
      <c r="AJ171" s="143">
        <v>0</v>
      </c>
      <c r="AM171" s="143" t="s">
        <v>367</v>
      </c>
      <c r="AN171" s="143">
        <v>-1</v>
      </c>
      <c r="AQ171" s="143">
        <v>333</v>
      </c>
      <c r="AR171" s="143" t="s">
        <v>257</v>
      </c>
      <c r="AT171" s="143" t="s">
        <v>366</v>
      </c>
      <c r="AV171" s="143">
        <v>199.99999999254899</v>
      </c>
      <c r="AW171" s="143">
        <v>1.6759977869</v>
      </c>
    </row>
    <row r="172" spans="1:49" x14ac:dyDescent="0.25">
      <c r="A172" s="153">
        <v>830000</v>
      </c>
      <c r="B172" s="153">
        <v>1400000</v>
      </c>
      <c r="C172" s="153">
        <v>1400000</v>
      </c>
      <c r="D172" s="143" t="s">
        <v>360</v>
      </c>
      <c r="E172" s="143" t="s">
        <v>13</v>
      </c>
      <c r="F172" s="143" t="s">
        <v>361</v>
      </c>
      <c r="G172" s="143" t="s">
        <v>362</v>
      </c>
      <c r="H172" s="143">
        <v>0.67</v>
      </c>
      <c r="I172" s="143">
        <v>0.72</v>
      </c>
      <c r="J172" s="143" t="s">
        <v>366</v>
      </c>
      <c r="K172" s="143">
        <v>1.9250643934320001E-2</v>
      </c>
      <c r="L172" s="143">
        <v>3359.78365192722</v>
      </c>
      <c r="M172" s="143">
        <v>6.7941952997863497</v>
      </c>
      <c r="N172" s="143">
        <v>0.92450691501258997</v>
      </c>
      <c r="O172" s="143">
        <v>0.13079263453644999</v>
      </c>
      <c r="P172" s="143">
        <v>1.7797353435729999E-2</v>
      </c>
      <c r="Q172" s="143">
        <v>64.677998779620395</v>
      </c>
      <c r="R172" s="143">
        <v>8140</v>
      </c>
      <c r="S172" s="143" t="s">
        <v>369</v>
      </c>
      <c r="T172" s="143">
        <v>8140</v>
      </c>
      <c r="U172" s="143" t="s">
        <v>365</v>
      </c>
      <c r="V172" s="143" t="s">
        <v>366</v>
      </c>
      <c r="Z172" s="143">
        <v>0</v>
      </c>
      <c r="AA172" s="143">
        <v>1</v>
      </c>
      <c r="AB172" s="143">
        <v>0.13079263453644999</v>
      </c>
      <c r="AC172" s="143">
        <v>1.7797353435729999E-2</v>
      </c>
      <c r="AD172" s="143">
        <v>64.677998779619401</v>
      </c>
      <c r="AF172" s="143">
        <v>-1</v>
      </c>
      <c r="AG172" s="143">
        <v>-1</v>
      </c>
      <c r="AH172" s="143">
        <v>-1</v>
      </c>
      <c r="AI172" s="143">
        <v>-1</v>
      </c>
      <c r="AJ172" s="143">
        <v>0</v>
      </c>
      <c r="AM172" s="143" t="s">
        <v>367</v>
      </c>
      <c r="AN172" s="143">
        <v>-1</v>
      </c>
      <c r="AQ172" s="143">
        <v>333</v>
      </c>
      <c r="AR172" s="143" t="s">
        <v>257</v>
      </c>
      <c r="AT172" s="143" t="s">
        <v>366</v>
      </c>
      <c r="AV172" s="143">
        <v>43.8165799015445</v>
      </c>
      <c r="AW172" s="143">
        <v>5.2455797899999997E-2</v>
      </c>
    </row>
    <row r="173" spans="1:49" x14ac:dyDescent="0.25">
      <c r="A173" s="153">
        <v>830000</v>
      </c>
      <c r="B173" s="153">
        <v>1400000</v>
      </c>
      <c r="C173" s="153">
        <v>1400000</v>
      </c>
      <c r="D173" s="143" t="s">
        <v>360</v>
      </c>
      <c r="E173" s="143" t="s">
        <v>13</v>
      </c>
      <c r="F173" s="143" t="s">
        <v>361</v>
      </c>
      <c r="G173" s="143" t="s">
        <v>362</v>
      </c>
      <c r="H173" s="143">
        <v>0.67</v>
      </c>
      <c r="I173" s="143">
        <v>0.72</v>
      </c>
      <c r="J173" s="143" t="s">
        <v>366</v>
      </c>
      <c r="K173" s="143">
        <v>0.59851272712669001</v>
      </c>
      <c r="L173" s="143">
        <v>3359.78365192722</v>
      </c>
      <c r="M173" s="143">
        <v>6.7941952997863497</v>
      </c>
      <c r="N173" s="143">
        <v>0.92450691501258997</v>
      </c>
      <c r="O173" s="143">
        <v>4.0664123575064899</v>
      </c>
      <c r="P173" s="143">
        <v>0.55332915495167001</v>
      </c>
      <c r="Q173" s="143">
        <v>2010.87327607064</v>
      </c>
      <c r="R173" s="143">
        <v>1730</v>
      </c>
      <c r="S173" s="143" t="s">
        <v>368</v>
      </c>
      <c r="T173" s="143">
        <v>1730</v>
      </c>
      <c r="U173" s="143" t="s">
        <v>365</v>
      </c>
      <c r="V173" s="143" t="s">
        <v>366</v>
      </c>
      <c r="Z173" s="143">
        <v>0</v>
      </c>
      <c r="AA173" s="143">
        <v>1</v>
      </c>
      <c r="AB173" s="143">
        <v>4.0664123575064899</v>
      </c>
      <c r="AC173" s="143">
        <v>0.55332915495167001</v>
      </c>
      <c r="AD173" s="143">
        <v>2010.87327607064</v>
      </c>
      <c r="AF173" s="143">
        <v>-1</v>
      </c>
      <c r="AG173" s="143">
        <v>-1</v>
      </c>
      <c r="AH173" s="143">
        <v>-1</v>
      </c>
      <c r="AI173" s="143">
        <v>-1</v>
      </c>
      <c r="AJ173" s="143">
        <v>0</v>
      </c>
      <c r="AM173" s="143" t="s">
        <v>367</v>
      </c>
      <c r="AN173" s="143">
        <v>-1</v>
      </c>
      <c r="AQ173" s="143">
        <v>333</v>
      </c>
      <c r="AR173" s="143" t="s">
        <v>257</v>
      </c>
      <c r="AT173" s="143" t="s">
        <v>366</v>
      </c>
      <c r="AV173" s="143">
        <v>192.888108556085</v>
      </c>
      <c r="AW173" s="143">
        <v>1.6308785694000001</v>
      </c>
    </row>
    <row r="174" spans="1:49" x14ac:dyDescent="0.25">
      <c r="A174" s="153">
        <v>830000</v>
      </c>
      <c r="B174" s="153">
        <v>1400000</v>
      </c>
      <c r="C174" s="153">
        <v>1400000</v>
      </c>
      <c r="D174" s="143" t="s">
        <v>360</v>
      </c>
      <c r="E174" s="143" t="s">
        <v>13</v>
      </c>
      <c r="F174" s="143" t="s">
        <v>361</v>
      </c>
      <c r="G174" s="143" t="s">
        <v>362</v>
      </c>
      <c r="H174" s="143">
        <v>0.67</v>
      </c>
      <c r="I174" s="143">
        <v>0.72</v>
      </c>
      <c r="J174" s="143" t="s">
        <v>366</v>
      </c>
      <c r="K174" s="143">
        <v>0.61776345359886997</v>
      </c>
      <c r="L174" s="143">
        <v>3300.7268404001702</v>
      </c>
      <c r="M174" s="143">
        <v>6.1540430713301797</v>
      </c>
      <c r="N174" s="143">
        <v>0.82289567973141997</v>
      </c>
      <c r="O174" s="143">
        <v>3.8017429013411501</v>
      </c>
      <c r="P174" s="143">
        <v>0.50835487706246996</v>
      </c>
      <c r="Q174" s="143">
        <v>2039.0684123121</v>
      </c>
      <c r="R174" s="143">
        <v>1730</v>
      </c>
      <c r="S174" s="143" t="s">
        <v>368</v>
      </c>
      <c r="T174" s="143">
        <v>1730</v>
      </c>
      <c r="U174" s="143" t="s">
        <v>365</v>
      </c>
      <c r="V174" s="143" t="s">
        <v>366</v>
      </c>
      <c r="Z174" s="143">
        <v>0</v>
      </c>
      <c r="AA174" s="143">
        <v>1</v>
      </c>
      <c r="AB174" s="143">
        <v>3.8017429013411501</v>
      </c>
      <c r="AC174" s="143">
        <v>0.50835487706246996</v>
      </c>
      <c r="AD174" s="143">
        <v>2039.0684123121</v>
      </c>
      <c r="AF174" s="143">
        <v>-1</v>
      </c>
      <c r="AG174" s="143">
        <v>-1</v>
      </c>
      <c r="AH174" s="143">
        <v>-1</v>
      </c>
      <c r="AI174" s="143">
        <v>-1</v>
      </c>
      <c r="AJ174" s="143">
        <v>0</v>
      </c>
      <c r="AM174" s="143" t="s">
        <v>367</v>
      </c>
      <c r="AN174" s="143">
        <v>-1</v>
      </c>
      <c r="AQ174" s="143">
        <v>333</v>
      </c>
      <c r="AR174" s="143" t="s">
        <v>257</v>
      </c>
      <c r="AT174" s="143" t="s">
        <v>366</v>
      </c>
      <c r="AV174" s="143">
        <v>199.99999998882399</v>
      </c>
      <c r="AW174" s="143">
        <v>1.653745671</v>
      </c>
    </row>
    <row r="175" spans="1:49" x14ac:dyDescent="0.25">
      <c r="A175" s="153">
        <v>830000</v>
      </c>
      <c r="B175" s="153">
        <v>1400000</v>
      </c>
      <c r="C175" s="153">
        <v>1400000</v>
      </c>
      <c r="D175" s="143" t="s">
        <v>360</v>
      </c>
      <c r="E175" s="143" t="s">
        <v>13</v>
      </c>
      <c r="F175" s="143" t="s">
        <v>361</v>
      </c>
      <c r="G175" s="143" t="s">
        <v>362</v>
      </c>
      <c r="H175" s="143">
        <v>0.67</v>
      </c>
      <c r="I175" s="143">
        <v>0.72</v>
      </c>
      <c r="J175" s="143" t="s">
        <v>366</v>
      </c>
      <c r="K175" s="143">
        <v>0.61776345366790997</v>
      </c>
      <c r="L175" s="143">
        <v>3312.4070084129798</v>
      </c>
      <c r="M175" s="143">
        <v>6.1760746938477196</v>
      </c>
      <c r="N175" s="143">
        <v>0.82586386468387996</v>
      </c>
      <c r="O175" s="143">
        <v>3.8153532329823698</v>
      </c>
      <c r="P175" s="143">
        <v>0.51018851330663995</v>
      </c>
      <c r="Q175" s="143">
        <v>2046.283993471</v>
      </c>
      <c r="R175" s="143">
        <v>1730</v>
      </c>
      <c r="S175" s="143" t="s">
        <v>368</v>
      </c>
      <c r="T175" s="143">
        <v>1730</v>
      </c>
      <c r="U175" s="143" t="s">
        <v>365</v>
      </c>
      <c r="V175" s="143" t="s">
        <v>366</v>
      </c>
      <c r="Z175" s="143">
        <v>0</v>
      </c>
      <c r="AA175" s="143">
        <v>1</v>
      </c>
      <c r="AB175" s="143">
        <v>3.8153532329823698</v>
      </c>
      <c r="AC175" s="143">
        <v>0.51018851330663995</v>
      </c>
      <c r="AD175" s="143">
        <v>2046.283993471</v>
      </c>
      <c r="AF175" s="143">
        <v>-1</v>
      </c>
      <c r="AG175" s="143">
        <v>-1</v>
      </c>
      <c r="AH175" s="143">
        <v>-1</v>
      </c>
      <c r="AI175" s="143">
        <v>-1</v>
      </c>
      <c r="AJ175" s="143">
        <v>0</v>
      </c>
      <c r="AM175" s="143" t="s">
        <v>367</v>
      </c>
      <c r="AN175" s="143">
        <v>-1</v>
      </c>
      <c r="AQ175" s="143">
        <v>333</v>
      </c>
      <c r="AR175" s="143" t="s">
        <v>257</v>
      </c>
      <c r="AT175" s="143" t="s">
        <v>366</v>
      </c>
      <c r="AV175" s="143">
        <v>200</v>
      </c>
      <c r="AW175" s="143">
        <v>1.6595977237999999</v>
      </c>
    </row>
    <row r="176" spans="1:49" x14ac:dyDescent="0.25">
      <c r="A176" s="153">
        <v>830000</v>
      </c>
      <c r="B176" s="153">
        <v>1400000</v>
      </c>
      <c r="C176" s="153">
        <v>1400000</v>
      </c>
      <c r="D176" s="143" t="s">
        <v>360</v>
      </c>
      <c r="E176" s="143" t="s">
        <v>13</v>
      </c>
      <c r="F176" s="143" t="s">
        <v>361</v>
      </c>
      <c r="G176" s="143" t="s">
        <v>362</v>
      </c>
      <c r="H176" s="143">
        <v>0.67</v>
      </c>
      <c r="I176" s="143">
        <v>0.72</v>
      </c>
      <c r="J176" s="143" t="s">
        <v>366</v>
      </c>
      <c r="K176" s="143">
        <v>0.61776345378298003</v>
      </c>
      <c r="L176" s="143">
        <v>3328.7840663319398</v>
      </c>
      <c r="M176" s="143">
        <v>6.7721335239017799</v>
      </c>
      <c r="N176" s="143">
        <v>0.91243915281610999</v>
      </c>
      <c r="O176" s="143">
        <v>4.1835765952050696</v>
      </c>
      <c r="P176" s="143">
        <v>0.56367156241048999</v>
      </c>
      <c r="Q176" s="143">
        <v>2056.40114171497</v>
      </c>
      <c r="R176" s="143">
        <v>1730</v>
      </c>
      <c r="S176" s="143" t="s">
        <v>368</v>
      </c>
      <c r="T176" s="143">
        <v>1730</v>
      </c>
      <c r="U176" s="143" t="s">
        <v>365</v>
      </c>
      <c r="V176" s="143" t="s">
        <v>366</v>
      </c>
      <c r="Z176" s="143">
        <v>0</v>
      </c>
      <c r="AA176" s="143">
        <v>1</v>
      </c>
      <c r="AB176" s="143">
        <v>4.1835765952050696</v>
      </c>
      <c r="AC176" s="143">
        <v>0.56367156241048999</v>
      </c>
      <c r="AD176" s="143">
        <v>2056.40114171497</v>
      </c>
      <c r="AF176" s="143">
        <v>-1</v>
      </c>
      <c r="AG176" s="143">
        <v>-1</v>
      </c>
      <c r="AH176" s="143">
        <v>-1</v>
      </c>
      <c r="AI176" s="143">
        <v>-1</v>
      </c>
      <c r="AJ176" s="143">
        <v>0</v>
      </c>
      <c r="AM176" s="143" t="s">
        <v>367</v>
      </c>
      <c r="AN176" s="143">
        <v>-1</v>
      </c>
      <c r="AQ176" s="143">
        <v>333</v>
      </c>
      <c r="AR176" s="143" t="s">
        <v>257</v>
      </c>
      <c r="AT176" s="143" t="s">
        <v>366</v>
      </c>
      <c r="AV176" s="143">
        <v>200.000000018626</v>
      </c>
      <c r="AW176" s="143">
        <v>1.6678030345999999</v>
      </c>
    </row>
    <row r="177" spans="1:49" x14ac:dyDescent="0.25">
      <c r="A177" s="153">
        <v>830000</v>
      </c>
      <c r="B177" s="153">
        <v>1400000</v>
      </c>
      <c r="C177" s="153">
        <v>1400000</v>
      </c>
      <c r="D177" s="143" t="s">
        <v>360</v>
      </c>
      <c r="E177" s="143" t="s">
        <v>13</v>
      </c>
      <c r="F177" s="143" t="s">
        <v>361</v>
      </c>
      <c r="G177" s="143" t="s">
        <v>362</v>
      </c>
      <c r="H177" s="143">
        <v>0.67</v>
      </c>
      <c r="I177" s="143">
        <v>0.72</v>
      </c>
      <c r="J177" s="143" t="s">
        <v>363</v>
      </c>
      <c r="K177" s="143">
        <v>0.61776345366790997</v>
      </c>
      <c r="L177" s="143">
        <v>2495.3327160732201</v>
      </c>
      <c r="M177" s="143">
        <v>4.8930910270641004</v>
      </c>
      <c r="N177" s="143">
        <v>0.66951746682093005</v>
      </c>
      <c r="O177" s="143">
        <v>3.0227728119905901</v>
      </c>
      <c r="P177" s="143">
        <v>0.41360342259429</v>
      </c>
      <c r="Q177" s="143">
        <v>1541.5253567319201</v>
      </c>
      <c r="R177" s="143">
        <v>3200</v>
      </c>
      <c r="S177" s="143" t="s">
        <v>370</v>
      </c>
      <c r="T177" s="143">
        <v>3200</v>
      </c>
      <c r="U177" s="143" t="s">
        <v>365</v>
      </c>
      <c r="V177" s="143" t="s">
        <v>366</v>
      </c>
      <c r="Y177" s="143" t="s">
        <v>363</v>
      </c>
      <c r="Z177" s="143">
        <v>0</v>
      </c>
      <c r="AA177" s="143">
        <v>1</v>
      </c>
      <c r="AB177" s="143">
        <v>3.0227728119905901</v>
      </c>
      <c r="AC177" s="143">
        <v>0.41360342259429</v>
      </c>
      <c r="AD177" s="143">
        <v>1541.5253567319201</v>
      </c>
      <c r="AF177" s="143">
        <v>-1</v>
      </c>
      <c r="AG177" s="143">
        <v>-1</v>
      </c>
      <c r="AH177" s="143">
        <v>-1</v>
      </c>
      <c r="AI177" s="143">
        <v>-1</v>
      </c>
      <c r="AJ177" s="143">
        <v>0</v>
      </c>
      <c r="AM177" s="143" t="s">
        <v>367</v>
      </c>
      <c r="AN177" s="143">
        <v>-1</v>
      </c>
      <c r="AQ177" s="143">
        <v>333</v>
      </c>
      <c r="AR177" s="143" t="s">
        <v>257</v>
      </c>
      <c r="AT177" s="143" t="s">
        <v>366</v>
      </c>
      <c r="AV177" s="143">
        <v>200</v>
      </c>
      <c r="AW177" s="143">
        <v>1.2502233225999999</v>
      </c>
    </row>
    <row r="178" spans="1:49" x14ac:dyDescent="0.25">
      <c r="A178" s="153">
        <v>830000</v>
      </c>
      <c r="B178" s="153">
        <v>1400000</v>
      </c>
      <c r="C178" s="153">
        <v>1400000</v>
      </c>
      <c r="D178" s="143" t="s">
        <v>360</v>
      </c>
      <c r="E178" s="143" t="s">
        <v>13</v>
      </c>
      <c r="F178" s="143" t="s">
        <v>361</v>
      </c>
      <c r="G178" s="143" t="s">
        <v>362</v>
      </c>
      <c r="H178" s="143">
        <v>0.67</v>
      </c>
      <c r="I178" s="143">
        <v>0.72</v>
      </c>
      <c r="J178" s="143" t="s">
        <v>366</v>
      </c>
      <c r="K178" s="143">
        <v>0.61776345359886997</v>
      </c>
      <c r="L178" s="143">
        <v>3345.5426215684602</v>
      </c>
      <c r="M178" s="143">
        <v>6.6988791925010096</v>
      </c>
      <c r="N178" s="143">
        <v>0.91458075904349001</v>
      </c>
      <c r="O178" s="143">
        <v>4.1383227452010498</v>
      </c>
      <c r="P178" s="143">
        <v>0.56499456830177996</v>
      </c>
      <c r="Q178" s="143">
        <v>2066.75396406236</v>
      </c>
      <c r="R178" s="143">
        <v>1730</v>
      </c>
      <c r="S178" s="143" t="s">
        <v>368</v>
      </c>
      <c r="T178" s="143">
        <v>1730</v>
      </c>
      <c r="U178" s="143" t="s">
        <v>365</v>
      </c>
      <c r="V178" s="143" t="s">
        <v>366</v>
      </c>
      <c r="Z178" s="143">
        <v>0</v>
      </c>
      <c r="AA178" s="143">
        <v>1</v>
      </c>
      <c r="AB178" s="143">
        <v>4.1383227452010498</v>
      </c>
      <c r="AC178" s="143">
        <v>0.56499456830177996</v>
      </c>
      <c r="AD178" s="143">
        <v>2066.75396406236</v>
      </c>
      <c r="AF178" s="143">
        <v>-1</v>
      </c>
      <c r="AG178" s="143">
        <v>-1</v>
      </c>
      <c r="AH178" s="143">
        <v>-1</v>
      </c>
      <c r="AI178" s="143">
        <v>-1</v>
      </c>
      <c r="AJ178" s="143">
        <v>0</v>
      </c>
      <c r="AM178" s="143" t="s">
        <v>367</v>
      </c>
      <c r="AN178" s="143">
        <v>-1</v>
      </c>
      <c r="AQ178" s="143">
        <v>333</v>
      </c>
      <c r="AR178" s="143" t="s">
        <v>257</v>
      </c>
      <c r="AT178" s="143" t="s">
        <v>366</v>
      </c>
      <c r="AV178" s="143">
        <v>199.99999998882399</v>
      </c>
      <c r="AW178" s="143">
        <v>1.6761994842000001</v>
      </c>
    </row>
    <row r="179" spans="1:49" x14ac:dyDescent="0.25">
      <c r="A179" s="153">
        <v>830000</v>
      </c>
      <c r="B179" s="153">
        <v>1400000</v>
      </c>
      <c r="C179" s="153">
        <v>1400000</v>
      </c>
      <c r="D179" s="143" t="s">
        <v>360</v>
      </c>
      <c r="E179" s="143" t="s">
        <v>13</v>
      </c>
      <c r="F179" s="143" t="s">
        <v>361</v>
      </c>
      <c r="G179" s="143" t="s">
        <v>362</v>
      </c>
      <c r="H179" s="143">
        <v>0.67</v>
      </c>
      <c r="I179" s="143">
        <v>0.72</v>
      </c>
      <c r="J179" s="143" t="s">
        <v>366</v>
      </c>
      <c r="K179" s="143">
        <v>0.24274903296273001</v>
      </c>
      <c r="L179" s="143">
        <v>3387.0059663417701</v>
      </c>
      <c r="M179" s="143">
        <v>7.4892756777435201</v>
      </c>
      <c r="N179" s="143">
        <v>0.99071198757764001</v>
      </c>
      <c r="O179" s="143">
        <v>1.81801442836357</v>
      </c>
      <c r="P179" s="143">
        <v>0.24049437692906001</v>
      </c>
      <c r="Q179" s="143">
        <v>822.19242296847801</v>
      </c>
      <c r="R179" s="143">
        <v>1730</v>
      </c>
      <c r="S179" s="143" t="s">
        <v>368</v>
      </c>
      <c r="T179" s="143">
        <v>1730</v>
      </c>
      <c r="U179" s="143" t="s">
        <v>365</v>
      </c>
      <c r="V179" s="143" t="s">
        <v>366</v>
      </c>
      <c r="Z179" s="143">
        <v>0</v>
      </c>
      <c r="AA179" s="143">
        <v>1</v>
      </c>
      <c r="AB179" s="143">
        <v>1.81801442836357</v>
      </c>
      <c r="AC179" s="143">
        <v>0.24049437692906001</v>
      </c>
      <c r="AD179" s="143">
        <v>983.39810288715205</v>
      </c>
      <c r="AF179" s="143">
        <v>-1</v>
      </c>
      <c r="AG179" s="143">
        <v>-1</v>
      </c>
      <c r="AH179" s="143">
        <v>-1</v>
      </c>
      <c r="AI179" s="143">
        <v>-1</v>
      </c>
      <c r="AJ179" s="143">
        <v>0</v>
      </c>
      <c r="AM179" s="143" t="s">
        <v>367</v>
      </c>
      <c r="AN179" s="143">
        <v>-1</v>
      </c>
      <c r="AQ179" s="143">
        <v>333</v>
      </c>
      <c r="AR179" s="143" t="s">
        <v>257</v>
      </c>
      <c r="AT179" s="143" t="s">
        <v>366</v>
      </c>
      <c r="AV179" s="143">
        <v>151.233151037319</v>
      </c>
      <c r="AW179" s="143">
        <v>0.79756537139999995</v>
      </c>
    </row>
    <row r="180" spans="1:49" x14ac:dyDescent="0.25">
      <c r="A180" s="153">
        <v>830000</v>
      </c>
      <c r="B180" s="153">
        <v>1400000</v>
      </c>
      <c r="C180" s="153">
        <v>1400000</v>
      </c>
      <c r="D180" s="143" t="s">
        <v>360</v>
      </c>
      <c r="E180" s="143" t="s">
        <v>13</v>
      </c>
      <c r="F180" s="143" t="s">
        <v>361</v>
      </c>
      <c r="G180" s="143" t="s">
        <v>362</v>
      </c>
      <c r="H180" s="143">
        <v>0.67</v>
      </c>
      <c r="I180" s="143">
        <v>0.72</v>
      </c>
      <c r="J180" s="143" t="s">
        <v>366</v>
      </c>
      <c r="K180" s="143">
        <v>0.21425484024548</v>
      </c>
      <c r="L180" s="143">
        <v>3387.0059663417701</v>
      </c>
      <c r="M180" s="143">
        <v>7.4892756777435201</v>
      </c>
      <c r="N180" s="143">
        <v>0.99071198757764001</v>
      </c>
      <c r="O180" s="143">
        <v>1.6046135638893499</v>
      </c>
      <c r="P180" s="143">
        <v>0.21226483862772999</v>
      </c>
      <c r="Q180" s="143">
        <v>725.68242222906701</v>
      </c>
      <c r="R180" s="143">
        <v>8140</v>
      </c>
      <c r="S180" s="143" t="s">
        <v>369</v>
      </c>
      <c r="T180" s="143">
        <v>8140</v>
      </c>
      <c r="U180" s="143" t="s">
        <v>365</v>
      </c>
      <c r="V180" s="143" t="s">
        <v>366</v>
      </c>
      <c r="Z180" s="143">
        <v>0</v>
      </c>
      <c r="AA180" s="143">
        <v>1</v>
      </c>
      <c r="AB180" s="143">
        <v>1.6046135638893499</v>
      </c>
      <c r="AC180" s="143">
        <v>0.21226483862772999</v>
      </c>
      <c r="AD180" s="143">
        <v>725.68242222906701</v>
      </c>
      <c r="AF180" s="143">
        <v>-1</v>
      </c>
      <c r="AG180" s="143">
        <v>-1</v>
      </c>
      <c r="AH180" s="143">
        <v>-1</v>
      </c>
      <c r="AI180" s="143">
        <v>-1</v>
      </c>
      <c r="AJ180" s="143">
        <v>0</v>
      </c>
      <c r="AM180" s="143" t="s">
        <v>367</v>
      </c>
      <c r="AN180" s="143">
        <v>-1</v>
      </c>
      <c r="AQ180" s="143">
        <v>333</v>
      </c>
      <c r="AR180" s="143" t="s">
        <v>257</v>
      </c>
      <c r="AT180" s="143" t="s">
        <v>366</v>
      </c>
      <c r="AV180" s="143">
        <v>141.95719280143501</v>
      </c>
      <c r="AW180" s="143">
        <v>0.58855022079999997</v>
      </c>
    </row>
    <row r="181" spans="1:49" x14ac:dyDescent="0.25">
      <c r="A181" s="153">
        <v>830000</v>
      </c>
      <c r="B181" s="153">
        <v>1400000</v>
      </c>
      <c r="C181" s="153">
        <v>1400000</v>
      </c>
      <c r="D181" s="143" t="s">
        <v>360</v>
      </c>
      <c r="E181" s="143" t="s">
        <v>13</v>
      </c>
      <c r="F181" s="143" t="s">
        <v>361</v>
      </c>
      <c r="G181" s="143" t="s">
        <v>362</v>
      </c>
      <c r="H181" s="143">
        <v>0.67</v>
      </c>
      <c r="I181" s="143">
        <v>0.72</v>
      </c>
      <c r="J181" s="143" t="s">
        <v>366</v>
      </c>
      <c r="K181" s="143">
        <v>0.11316432610938</v>
      </c>
      <c r="L181" s="143">
        <v>3387.0059663417701</v>
      </c>
      <c r="M181" s="143">
        <v>7.4892756777435201</v>
      </c>
      <c r="N181" s="143">
        <v>0.99071198757764001</v>
      </c>
      <c r="O181" s="143">
        <v>0.84751883511921999</v>
      </c>
      <c r="P181" s="143">
        <v>0.1121132544427</v>
      </c>
      <c r="Q181" s="143">
        <v>383.288247709519</v>
      </c>
      <c r="R181" s="143">
        <v>1730</v>
      </c>
      <c r="S181" s="143" t="s">
        <v>368</v>
      </c>
      <c r="T181" s="143">
        <v>1730</v>
      </c>
      <c r="U181" s="143" t="s">
        <v>365</v>
      </c>
      <c r="V181" s="143" t="s">
        <v>366</v>
      </c>
      <c r="Z181" s="143">
        <v>0</v>
      </c>
      <c r="AA181" s="143">
        <v>1</v>
      </c>
      <c r="AB181" s="143">
        <v>0.84751883511921999</v>
      </c>
      <c r="AC181" s="143">
        <v>0.1121132544427</v>
      </c>
      <c r="AD181" s="143">
        <v>383.288247709519</v>
      </c>
      <c r="AF181" s="143">
        <v>-1</v>
      </c>
      <c r="AG181" s="143">
        <v>-1</v>
      </c>
      <c r="AH181" s="143">
        <v>-1</v>
      </c>
      <c r="AI181" s="143">
        <v>-1</v>
      </c>
      <c r="AJ181" s="143">
        <v>0</v>
      </c>
      <c r="AM181" s="143" t="s">
        <v>367</v>
      </c>
      <c r="AN181" s="143">
        <v>-1</v>
      </c>
      <c r="AQ181" s="143">
        <v>333</v>
      </c>
      <c r="AR181" s="143" t="s">
        <v>257</v>
      </c>
      <c r="AT181" s="143" t="s">
        <v>366</v>
      </c>
      <c r="AV181" s="143">
        <v>117.37633605713</v>
      </c>
      <c r="AW181" s="143">
        <v>0.31085827059999999</v>
      </c>
    </row>
    <row r="182" spans="1:49" x14ac:dyDescent="0.25">
      <c r="A182" s="153">
        <v>830000</v>
      </c>
      <c r="B182" s="153">
        <v>1400000</v>
      </c>
      <c r="C182" s="153">
        <v>1400000</v>
      </c>
      <c r="D182" s="143" t="s">
        <v>360</v>
      </c>
      <c r="E182" s="143" t="s">
        <v>13</v>
      </c>
      <c r="F182" s="143" t="s">
        <v>361</v>
      </c>
      <c r="G182" s="143" t="s">
        <v>362</v>
      </c>
      <c r="H182" s="143">
        <v>0.67</v>
      </c>
      <c r="I182" s="143">
        <v>0.72</v>
      </c>
      <c r="J182" s="143" t="s">
        <v>366</v>
      </c>
      <c r="K182" s="143">
        <v>0.61776345378298003</v>
      </c>
      <c r="L182" s="143">
        <v>3319.3650789632802</v>
      </c>
      <c r="M182" s="143">
        <v>6.2571903538341598</v>
      </c>
      <c r="N182" s="143">
        <v>0.84265350996800004</v>
      </c>
      <c r="O182" s="143">
        <v>3.86546352396214</v>
      </c>
      <c r="P182" s="143">
        <v>0.52056054266018004</v>
      </c>
      <c r="Q182" s="143">
        <v>2050.5824355469699</v>
      </c>
      <c r="R182" s="143">
        <v>1730</v>
      </c>
      <c r="S182" s="143" t="s">
        <v>368</v>
      </c>
      <c r="T182" s="143">
        <v>1730</v>
      </c>
      <c r="U182" s="143" t="s">
        <v>365</v>
      </c>
      <c r="V182" s="143" t="s">
        <v>366</v>
      </c>
      <c r="Z182" s="143">
        <v>0</v>
      </c>
      <c r="AA182" s="143">
        <v>1</v>
      </c>
      <c r="AB182" s="143">
        <v>3.86546352396214</v>
      </c>
      <c r="AC182" s="143">
        <v>0.52056054266018004</v>
      </c>
      <c r="AD182" s="143">
        <v>2050.5824355469699</v>
      </c>
      <c r="AF182" s="143">
        <v>-1</v>
      </c>
      <c r="AG182" s="143">
        <v>-1</v>
      </c>
      <c r="AH182" s="143">
        <v>-1</v>
      </c>
      <c r="AI182" s="143">
        <v>-1</v>
      </c>
      <c r="AJ182" s="143">
        <v>0</v>
      </c>
      <c r="AM182" s="143" t="s">
        <v>367</v>
      </c>
      <c r="AN182" s="143">
        <v>-1</v>
      </c>
      <c r="AQ182" s="143">
        <v>333</v>
      </c>
      <c r="AR182" s="143" t="s">
        <v>257</v>
      </c>
      <c r="AT182" s="143" t="s">
        <v>366</v>
      </c>
      <c r="AV182" s="143">
        <v>200.000000018626</v>
      </c>
      <c r="AW182" s="143">
        <v>1.6630838893</v>
      </c>
    </row>
    <row r="183" spans="1:49" x14ac:dyDescent="0.25">
      <c r="A183" s="153">
        <v>830000</v>
      </c>
      <c r="B183" s="153">
        <v>1400000</v>
      </c>
      <c r="C183" s="153">
        <v>1400000</v>
      </c>
      <c r="D183" s="143" t="s">
        <v>360</v>
      </c>
      <c r="E183" s="143" t="s">
        <v>13</v>
      </c>
      <c r="F183" s="143" t="s">
        <v>361</v>
      </c>
      <c r="G183" s="143" t="s">
        <v>362</v>
      </c>
      <c r="H183" s="143">
        <v>0.67</v>
      </c>
      <c r="I183" s="143">
        <v>0.72</v>
      </c>
      <c r="J183" s="143" t="s">
        <v>363</v>
      </c>
      <c r="K183" s="143">
        <v>0.11607891325385</v>
      </c>
      <c r="L183" s="143">
        <v>2600.9046142887801</v>
      </c>
      <c r="M183" s="143">
        <v>3.4595182508142099</v>
      </c>
      <c r="N183" s="143">
        <v>0.45638135264356</v>
      </c>
      <c r="O183" s="143">
        <v>0.40157711893637998</v>
      </c>
      <c r="P183" s="143">
        <v>5.297625144418E-2</v>
      </c>
      <c r="Q183" s="143">
        <v>301.91018110357101</v>
      </c>
      <c r="R183" s="143">
        <v>5300</v>
      </c>
      <c r="S183" s="143" t="s">
        <v>372</v>
      </c>
      <c r="T183" s="143">
        <v>5300</v>
      </c>
      <c r="U183" s="143" t="s">
        <v>365</v>
      </c>
      <c r="V183" s="143" t="s">
        <v>366</v>
      </c>
      <c r="Y183" s="143" t="s">
        <v>363</v>
      </c>
      <c r="Z183" s="143">
        <v>0</v>
      </c>
      <c r="AA183" s="143">
        <v>1</v>
      </c>
      <c r="AB183" s="143">
        <v>0.40157711893637998</v>
      </c>
      <c r="AC183" s="143">
        <v>5.297625144418E-2</v>
      </c>
      <c r="AD183" s="143">
        <v>301.91018110357101</v>
      </c>
      <c r="AF183" s="143">
        <v>-1</v>
      </c>
      <c r="AG183" s="143">
        <v>-1</v>
      </c>
      <c r="AH183" s="143">
        <v>-1</v>
      </c>
      <c r="AI183" s="143">
        <v>-1</v>
      </c>
      <c r="AJ183" s="143">
        <v>0</v>
      </c>
      <c r="AM183" s="143" t="s">
        <v>367</v>
      </c>
      <c r="AN183" s="143">
        <v>-1</v>
      </c>
      <c r="AQ183" s="143">
        <v>333</v>
      </c>
      <c r="AR183" s="143" t="s">
        <v>257</v>
      </c>
      <c r="AT183" s="143" t="s">
        <v>366</v>
      </c>
      <c r="AV183" s="143">
        <v>138.58366946248401</v>
      </c>
      <c r="AW183" s="143">
        <v>0.24485821660000001</v>
      </c>
    </row>
    <row r="184" spans="1:49" x14ac:dyDescent="0.25">
      <c r="A184" s="153">
        <v>830000</v>
      </c>
      <c r="B184" s="153">
        <v>1400000</v>
      </c>
      <c r="C184" s="153">
        <v>1400000</v>
      </c>
      <c r="D184" s="143" t="s">
        <v>360</v>
      </c>
      <c r="E184" s="143" t="s">
        <v>13</v>
      </c>
      <c r="F184" s="143" t="s">
        <v>361</v>
      </c>
      <c r="G184" s="143" t="s">
        <v>362</v>
      </c>
      <c r="H184" s="143">
        <v>0.67</v>
      </c>
      <c r="I184" s="143">
        <v>0.72</v>
      </c>
      <c r="J184" s="143" t="s">
        <v>366</v>
      </c>
      <c r="K184" s="143">
        <v>0.50168442629620003</v>
      </c>
      <c r="L184" s="143">
        <v>2600.9046142887801</v>
      </c>
      <c r="M184" s="143">
        <v>3.4595182508142099</v>
      </c>
      <c r="N184" s="143">
        <v>0.45638135264356</v>
      </c>
      <c r="O184" s="143">
        <v>1.7355864289209599</v>
      </c>
      <c r="P184" s="143">
        <v>0.22895941707326001</v>
      </c>
      <c r="Q184" s="143">
        <v>1304.8333392706099</v>
      </c>
      <c r="R184" s="143">
        <v>1730</v>
      </c>
      <c r="S184" s="143" t="s">
        <v>368</v>
      </c>
      <c r="T184" s="143">
        <v>1730</v>
      </c>
      <c r="U184" s="143" t="s">
        <v>365</v>
      </c>
      <c r="V184" s="143" t="s">
        <v>366</v>
      </c>
      <c r="Z184" s="143">
        <v>0</v>
      </c>
      <c r="AA184" s="143">
        <v>1</v>
      </c>
      <c r="AB184" s="143">
        <v>1.7355864289209599</v>
      </c>
      <c r="AC184" s="143">
        <v>0.22895941707326001</v>
      </c>
      <c r="AD184" s="143">
        <v>1304.8333392706099</v>
      </c>
      <c r="AF184" s="143">
        <v>-1</v>
      </c>
      <c r="AG184" s="143">
        <v>-1</v>
      </c>
      <c r="AH184" s="143">
        <v>-1</v>
      </c>
      <c r="AI184" s="143">
        <v>-1</v>
      </c>
      <c r="AJ184" s="143">
        <v>0</v>
      </c>
      <c r="AM184" s="143" t="s">
        <v>367</v>
      </c>
      <c r="AN184" s="143">
        <v>-1</v>
      </c>
      <c r="AQ184" s="143">
        <v>333</v>
      </c>
      <c r="AR184" s="143" t="s">
        <v>257</v>
      </c>
      <c r="AT184" s="143" t="s">
        <v>366</v>
      </c>
      <c r="AV184" s="143">
        <v>193.61807988343099</v>
      </c>
      <c r="AW184" s="143">
        <v>1.0582589937</v>
      </c>
    </row>
    <row r="185" spans="1:49" x14ac:dyDescent="0.25">
      <c r="A185" s="153">
        <v>830000</v>
      </c>
      <c r="B185" s="153">
        <v>1400000</v>
      </c>
      <c r="C185" s="153">
        <v>1400000</v>
      </c>
      <c r="D185" s="143" t="s">
        <v>360</v>
      </c>
      <c r="E185" s="143" t="s">
        <v>13</v>
      </c>
      <c r="F185" s="143" t="s">
        <v>361</v>
      </c>
      <c r="G185" s="143" t="s">
        <v>362</v>
      </c>
      <c r="H185" s="143">
        <v>0.67</v>
      </c>
      <c r="I185" s="143">
        <v>0.72</v>
      </c>
      <c r="J185" s="143" t="s">
        <v>363</v>
      </c>
      <c r="K185" s="143">
        <v>9.929970237612E-2</v>
      </c>
      <c r="L185" s="143">
        <v>3200.57443454448</v>
      </c>
      <c r="M185" s="143">
        <v>6.8028770216376504</v>
      </c>
      <c r="N185" s="143">
        <v>0.90973213871268999</v>
      </c>
      <c r="O185" s="143">
        <v>0.67552366354999005</v>
      </c>
      <c r="P185" s="143">
        <v>9.0336130616159999E-2</v>
      </c>
      <c r="Q185" s="143">
        <v>317.81608878289802</v>
      </c>
      <c r="R185" s="143">
        <v>3200</v>
      </c>
      <c r="S185" s="143" t="s">
        <v>370</v>
      </c>
      <c r="T185" s="143">
        <v>3200</v>
      </c>
      <c r="U185" s="143" t="s">
        <v>365</v>
      </c>
      <c r="V185" s="143" t="s">
        <v>366</v>
      </c>
      <c r="Y185" s="143" t="s">
        <v>363</v>
      </c>
      <c r="Z185" s="143">
        <v>0</v>
      </c>
      <c r="AA185" s="143">
        <v>1</v>
      </c>
      <c r="AB185" s="143">
        <v>0.67552366354999005</v>
      </c>
      <c r="AC185" s="143">
        <v>9.0336130616159999E-2</v>
      </c>
      <c r="AD185" s="143">
        <v>317.816088782897</v>
      </c>
      <c r="AF185" s="143">
        <v>-1</v>
      </c>
      <c r="AG185" s="143">
        <v>-1</v>
      </c>
      <c r="AH185" s="143">
        <v>-1</v>
      </c>
      <c r="AI185" s="143">
        <v>-1</v>
      </c>
      <c r="AJ185" s="143">
        <v>0</v>
      </c>
      <c r="AM185" s="143" t="s">
        <v>367</v>
      </c>
      <c r="AN185" s="143">
        <v>-1</v>
      </c>
      <c r="AQ185" s="143">
        <v>333</v>
      </c>
      <c r="AR185" s="143" t="s">
        <v>257</v>
      </c>
      <c r="AT185" s="143" t="s">
        <v>366</v>
      </c>
      <c r="AV185" s="143">
        <v>141.39619842910599</v>
      </c>
      <c r="AW185" s="143">
        <v>0.25775838509999999</v>
      </c>
    </row>
    <row r="186" spans="1:49" x14ac:dyDescent="0.25">
      <c r="A186" s="153">
        <v>830000</v>
      </c>
      <c r="B186" s="153">
        <v>1400000</v>
      </c>
      <c r="C186" s="153">
        <v>1400000</v>
      </c>
      <c r="D186" s="143" t="s">
        <v>360</v>
      </c>
      <c r="E186" s="143" t="s">
        <v>13</v>
      </c>
      <c r="F186" s="143" t="s">
        <v>361</v>
      </c>
      <c r="G186" s="143" t="s">
        <v>362</v>
      </c>
      <c r="H186" s="143">
        <v>0.67</v>
      </c>
      <c r="I186" s="143">
        <v>0.72</v>
      </c>
      <c r="J186" s="143" t="s">
        <v>366</v>
      </c>
      <c r="K186" s="143">
        <v>0.51846371494272003</v>
      </c>
      <c r="L186" s="143">
        <v>3200.57443454448</v>
      </c>
      <c r="M186" s="143">
        <v>6.8028770216376504</v>
      </c>
      <c r="N186" s="143">
        <v>0.90973213871268999</v>
      </c>
      <c r="O186" s="143">
        <v>3.5270448929367402</v>
      </c>
      <c r="P186" s="143">
        <v>0.47166310423976998</v>
      </c>
      <c r="Q186" s="143">
        <v>1659.38171128463</v>
      </c>
      <c r="R186" s="143">
        <v>1730</v>
      </c>
      <c r="S186" s="143" t="s">
        <v>368</v>
      </c>
      <c r="T186" s="143">
        <v>1730</v>
      </c>
      <c r="U186" s="143" t="s">
        <v>365</v>
      </c>
      <c r="V186" s="143" t="s">
        <v>366</v>
      </c>
      <c r="Z186" s="143">
        <v>0</v>
      </c>
      <c r="AA186" s="143">
        <v>1</v>
      </c>
      <c r="AB186" s="143">
        <v>3.5270448929367402</v>
      </c>
      <c r="AC186" s="143">
        <v>0.47166310423976998</v>
      </c>
      <c r="AD186" s="143">
        <v>1659.38171128463</v>
      </c>
      <c r="AF186" s="143">
        <v>-1</v>
      </c>
      <c r="AG186" s="143">
        <v>-1</v>
      </c>
      <c r="AH186" s="143">
        <v>-1</v>
      </c>
      <c r="AI186" s="143">
        <v>-1</v>
      </c>
      <c r="AJ186" s="143">
        <v>0</v>
      </c>
      <c r="AM186" s="143" t="s">
        <v>367</v>
      </c>
      <c r="AN186" s="143">
        <v>-1</v>
      </c>
      <c r="AQ186" s="143">
        <v>333</v>
      </c>
      <c r="AR186" s="143" t="s">
        <v>257</v>
      </c>
      <c r="AT186" s="143" t="s">
        <v>366</v>
      </c>
      <c r="AV186" s="143">
        <v>179.94407412405201</v>
      </c>
      <c r="AW186" s="143">
        <v>1.3458083627999999</v>
      </c>
    </row>
    <row r="187" spans="1:49" x14ac:dyDescent="0.25">
      <c r="A187" s="153">
        <v>830000</v>
      </c>
      <c r="B187" s="153">
        <v>1400000</v>
      </c>
      <c r="C187" s="153">
        <v>1400000</v>
      </c>
      <c r="D187" s="143" t="s">
        <v>360</v>
      </c>
      <c r="E187" s="143" t="s">
        <v>13</v>
      </c>
      <c r="F187" s="143" t="s">
        <v>361</v>
      </c>
      <c r="G187" s="143" t="s">
        <v>362</v>
      </c>
      <c r="H187" s="143">
        <v>0.67</v>
      </c>
      <c r="I187" s="143">
        <v>0.72</v>
      </c>
      <c r="J187" s="143" t="s">
        <v>366</v>
      </c>
      <c r="K187" s="143">
        <v>0.55145735098273996</v>
      </c>
      <c r="L187" s="143">
        <v>3327.0066918144598</v>
      </c>
      <c r="M187" s="143">
        <v>7.1835006401975097</v>
      </c>
      <c r="N187" s="143">
        <v>0.95669193036479006</v>
      </c>
      <c r="O187" s="143">
        <v>3.9613942338261898</v>
      </c>
      <c r="P187" s="143">
        <v>0.52757479762554005</v>
      </c>
      <c r="Q187" s="143">
        <v>1834.7022969698701</v>
      </c>
      <c r="R187" s="143">
        <v>1730</v>
      </c>
      <c r="S187" s="143" t="s">
        <v>368</v>
      </c>
      <c r="T187" s="143">
        <v>1730</v>
      </c>
      <c r="U187" s="143" t="s">
        <v>365</v>
      </c>
      <c r="V187" s="143" t="s">
        <v>366</v>
      </c>
      <c r="Z187" s="143">
        <v>0</v>
      </c>
      <c r="AA187" s="143">
        <v>1</v>
      </c>
      <c r="AB187" s="143">
        <v>3.9613942338261898</v>
      </c>
      <c r="AC187" s="143">
        <v>0.52757479762554005</v>
      </c>
      <c r="AD187" s="143">
        <v>1834.7022969698701</v>
      </c>
      <c r="AF187" s="143">
        <v>-1</v>
      </c>
      <c r="AG187" s="143">
        <v>-1</v>
      </c>
      <c r="AH187" s="143">
        <v>-1</v>
      </c>
      <c r="AI187" s="143">
        <v>-1</v>
      </c>
      <c r="AJ187" s="143">
        <v>0</v>
      </c>
      <c r="AM187" s="143" t="s">
        <v>367</v>
      </c>
      <c r="AN187" s="143">
        <v>-1</v>
      </c>
      <c r="AQ187" s="143">
        <v>333</v>
      </c>
      <c r="AR187" s="143" t="s">
        <v>257</v>
      </c>
      <c r="AT187" s="143" t="s">
        <v>366</v>
      </c>
      <c r="AV187" s="143">
        <v>186.862823112938</v>
      </c>
      <c r="AW187" s="143">
        <v>1.4879986188000001</v>
      </c>
    </row>
    <row r="188" spans="1:49" x14ac:dyDescent="0.25">
      <c r="A188" s="153">
        <v>830000</v>
      </c>
      <c r="B188" s="153">
        <v>1400000</v>
      </c>
      <c r="C188" s="153">
        <v>1400000</v>
      </c>
      <c r="D188" s="143" t="s">
        <v>360</v>
      </c>
      <c r="E188" s="143" t="s">
        <v>13</v>
      </c>
      <c r="F188" s="143" t="s">
        <v>361</v>
      </c>
      <c r="G188" s="143" t="s">
        <v>362</v>
      </c>
      <c r="H188" s="143">
        <v>0.67</v>
      </c>
      <c r="I188" s="143">
        <v>0.72</v>
      </c>
      <c r="J188" s="143" t="s">
        <v>366</v>
      </c>
      <c r="K188" s="143">
        <v>6.6306200480949998E-2</v>
      </c>
      <c r="L188" s="143">
        <v>3327.0066918144598</v>
      </c>
      <c r="M188" s="143">
        <v>7.1835006401975097</v>
      </c>
      <c r="N188" s="143">
        <v>0.95669193036479006</v>
      </c>
      <c r="O188" s="143">
        <v>0.47631063360400999</v>
      </c>
      <c r="P188" s="143">
        <v>6.3434606933279999E-2</v>
      </c>
      <c r="Q188" s="143">
        <v>220.601172708935</v>
      </c>
      <c r="R188" s="143">
        <v>8140</v>
      </c>
      <c r="S188" s="143" t="s">
        <v>369</v>
      </c>
      <c r="T188" s="143">
        <v>8140</v>
      </c>
      <c r="U188" s="143" t="s">
        <v>365</v>
      </c>
      <c r="V188" s="143" t="s">
        <v>366</v>
      </c>
      <c r="Z188" s="143">
        <v>0</v>
      </c>
      <c r="AA188" s="143">
        <v>1</v>
      </c>
      <c r="AB188" s="143">
        <v>0.47631063360400999</v>
      </c>
      <c r="AC188" s="143">
        <v>6.3434606933279999E-2</v>
      </c>
      <c r="AD188" s="143">
        <v>220.60117270893599</v>
      </c>
      <c r="AF188" s="143">
        <v>-1</v>
      </c>
      <c r="AG188" s="143">
        <v>-1</v>
      </c>
      <c r="AH188" s="143">
        <v>-1</v>
      </c>
      <c r="AI188" s="143">
        <v>-1</v>
      </c>
      <c r="AJ188" s="143">
        <v>0</v>
      </c>
      <c r="AM188" s="143" t="s">
        <v>367</v>
      </c>
      <c r="AN188" s="143">
        <v>-1</v>
      </c>
      <c r="AQ188" s="143">
        <v>333</v>
      </c>
      <c r="AR188" s="143" t="s">
        <v>257</v>
      </c>
      <c r="AT188" s="143" t="s">
        <v>366</v>
      </c>
      <c r="AV188" s="143">
        <v>81.472338064645299</v>
      </c>
      <c r="AW188" s="143">
        <v>0.1789141709</v>
      </c>
    </row>
    <row r="189" spans="1:49" x14ac:dyDescent="0.25">
      <c r="A189" s="153">
        <v>830000</v>
      </c>
      <c r="B189" s="153">
        <v>1400000</v>
      </c>
      <c r="C189" s="153">
        <v>1400000</v>
      </c>
      <c r="D189" s="143" t="s">
        <v>360</v>
      </c>
      <c r="E189" s="143" t="s">
        <v>13</v>
      </c>
      <c r="F189" s="143" t="s">
        <v>361</v>
      </c>
      <c r="G189" s="143" t="s">
        <v>362</v>
      </c>
      <c r="H189" s="143">
        <v>0.67</v>
      </c>
      <c r="I189" s="143">
        <v>0.72</v>
      </c>
      <c r="J189" s="143" t="s">
        <v>363</v>
      </c>
      <c r="K189" s="143">
        <v>3.7909559677739998E-2</v>
      </c>
      <c r="L189" s="143">
        <v>3323.4211328208899</v>
      </c>
      <c r="M189" s="143">
        <v>7.2694455937093601</v>
      </c>
      <c r="N189" s="143">
        <v>0.96446195510579003</v>
      </c>
      <c r="O189" s="143">
        <v>0.27558148155882001</v>
      </c>
      <c r="P189" s="143">
        <v>3.6562328043989997E-2</v>
      </c>
      <c r="Q189" s="143">
        <v>125.989431768942</v>
      </c>
      <c r="R189" s="143">
        <v>3200</v>
      </c>
      <c r="S189" s="143" t="s">
        <v>370</v>
      </c>
      <c r="T189" s="143">
        <v>3200</v>
      </c>
      <c r="U189" s="143" t="s">
        <v>365</v>
      </c>
      <c r="V189" s="143" t="s">
        <v>366</v>
      </c>
      <c r="Y189" s="143" t="s">
        <v>363</v>
      </c>
      <c r="Z189" s="143">
        <v>0</v>
      </c>
      <c r="AA189" s="143">
        <v>1</v>
      </c>
      <c r="AB189" s="143">
        <v>0.27558148155882001</v>
      </c>
      <c r="AC189" s="143">
        <v>3.6562328043989997E-2</v>
      </c>
      <c r="AD189" s="143">
        <v>125.989431768942</v>
      </c>
      <c r="AF189" s="143">
        <v>-1</v>
      </c>
      <c r="AG189" s="143">
        <v>-1</v>
      </c>
      <c r="AH189" s="143">
        <v>-1</v>
      </c>
      <c r="AI189" s="143">
        <v>-1</v>
      </c>
      <c r="AJ189" s="143">
        <v>0</v>
      </c>
      <c r="AM189" s="143" t="s">
        <v>367</v>
      </c>
      <c r="AN189" s="143">
        <v>-1</v>
      </c>
      <c r="AQ189" s="143">
        <v>333</v>
      </c>
      <c r="AR189" s="143" t="s">
        <v>257</v>
      </c>
      <c r="AT189" s="143" t="s">
        <v>366</v>
      </c>
      <c r="AV189" s="143">
        <v>61.442622753762798</v>
      </c>
      <c r="AW189" s="143">
        <v>0.1021812099</v>
      </c>
    </row>
    <row r="190" spans="1:49" x14ac:dyDescent="0.25">
      <c r="A190" s="153">
        <v>830000</v>
      </c>
      <c r="B190" s="153">
        <v>1400000</v>
      </c>
      <c r="C190" s="153">
        <v>1400000</v>
      </c>
      <c r="D190" s="143" t="s">
        <v>360</v>
      </c>
      <c r="E190" s="143" t="s">
        <v>13</v>
      </c>
      <c r="F190" s="143" t="s">
        <v>361</v>
      </c>
      <c r="G190" s="143" t="s">
        <v>362</v>
      </c>
      <c r="H190" s="143">
        <v>0.67</v>
      </c>
      <c r="I190" s="143">
        <v>0.72</v>
      </c>
      <c r="J190" s="143" t="s">
        <v>366</v>
      </c>
      <c r="K190" s="143">
        <v>0.25659563048148998</v>
      </c>
      <c r="L190" s="143">
        <v>3323.4211328208899</v>
      </c>
      <c r="M190" s="143">
        <v>7.2694455937093601</v>
      </c>
      <c r="N190" s="143">
        <v>0.96446195510579003</v>
      </c>
      <c r="O190" s="143">
        <v>1.8653079753688</v>
      </c>
      <c r="P190" s="143">
        <v>0.24747672344579</v>
      </c>
      <c r="Q190" s="143">
        <v>852.77534093171505</v>
      </c>
      <c r="R190" s="143">
        <v>1730</v>
      </c>
      <c r="S190" s="143" t="s">
        <v>368</v>
      </c>
      <c r="T190" s="143">
        <v>1730</v>
      </c>
      <c r="U190" s="143" t="s">
        <v>365</v>
      </c>
      <c r="V190" s="143" t="s">
        <v>366</v>
      </c>
      <c r="Z190" s="143">
        <v>0</v>
      </c>
      <c r="AA190" s="143">
        <v>1</v>
      </c>
      <c r="AB190" s="143">
        <v>1.8653079753688</v>
      </c>
      <c r="AC190" s="143">
        <v>0.24747672344579</v>
      </c>
      <c r="AD190" s="143">
        <v>1402.4467556572499</v>
      </c>
      <c r="AF190" s="143">
        <v>-1</v>
      </c>
      <c r="AG190" s="143">
        <v>-1</v>
      </c>
      <c r="AH190" s="143">
        <v>-1</v>
      </c>
      <c r="AI190" s="143">
        <v>-1</v>
      </c>
      <c r="AJ190" s="143">
        <v>0</v>
      </c>
      <c r="AM190" s="143" t="s">
        <v>367</v>
      </c>
      <c r="AN190" s="143">
        <v>-1</v>
      </c>
      <c r="AQ190" s="143">
        <v>333</v>
      </c>
      <c r="AR190" s="143" t="s">
        <v>257</v>
      </c>
      <c r="AT190" s="143" t="s">
        <v>366</v>
      </c>
      <c r="AV190" s="143">
        <v>156.90208274097401</v>
      </c>
      <c r="AW190" s="143">
        <v>1.1374264035999999</v>
      </c>
    </row>
    <row r="191" spans="1:49" x14ac:dyDescent="0.25">
      <c r="A191" s="153">
        <v>830000</v>
      </c>
      <c r="B191" s="153">
        <v>1400000</v>
      </c>
      <c r="C191" s="153">
        <v>1400000</v>
      </c>
      <c r="D191" s="143" t="s">
        <v>360</v>
      </c>
      <c r="E191" s="143" t="s">
        <v>13</v>
      </c>
      <c r="F191" s="143" t="s">
        <v>361</v>
      </c>
      <c r="G191" s="143" t="s">
        <v>362</v>
      </c>
      <c r="H191" s="143">
        <v>0.67</v>
      </c>
      <c r="I191" s="143">
        <v>0.72</v>
      </c>
      <c r="J191" s="143" t="s">
        <v>366</v>
      </c>
      <c r="K191" s="143">
        <v>0.15786498972655999</v>
      </c>
      <c r="L191" s="143">
        <v>3323.4211328208899</v>
      </c>
      <c r="M191" s="143">
        <v>7.2694455937093601</v>
      </c>
      <c r="N191" s="143">
        <v>0.96446195510579003</v>
      </c>
      <c r="O191" s="143">
        <v>1.1475909539687501</v>
      </c>
      <c r="P191" s="143">
        <v>0.15225477663444001</v>
      </c>
      <c r="Q191" s="143">
        <v>524.65184298982297</v>
      </c>
      <c r="R191" s="143">
        <v>8140</v>
      </c>
      <c r="S191" s="143" t="s">
        <v>369</v>
      </c>
      <c r="T191" s="143">
        <v>8140</v>
      </c>
      <c r="U191" s="143" t="s">
        <v>365</v>
      </c>
      <c r="V191" s="143" t="s">
        <v>366</v>
      </c>
      <c r="Z191" s="143">
        <v>0</v>
      </c>
      <c r="AA191" s="143">
        <v>1</v>
      </c>
      <c r="AB191" s="143">
        <v>1.1475909539687501</v>
      </c>
      <c r="AC191" s="143">
        <v>0.15225477663444001</v>
      </c>
      <c r="AD191" s="143">
        <v>524.65184298982297</v>
      </c>
      <c r="AF191" s="143">
        <v>-1</v>
      </c>
      <c r="AG191" s="143">
        <v>-1</v>
      </c>
      <c r="AH191" s="143">
        <v>-1</v>
      </c>
      <c r="AI191" s="143">
        <v>-1</v>
      </c>
      <c r="AJ191" s="143">
        <v>0</v>
      </c>
      <c r="AM191" s="143" t="s">
        <v>367</v>
      </c>
      <c r="AN191" s="143">
        <v>-1</v>
      </c>
      <c r="AQ191" s="143">
        <v>333</v>
      </c>
      <c r="AR191" s="143" t="s">
        <v>257</v>
      </c>
      <c r="AT191" s="143" t="s">
        <v>366</v>
      </c>
      <c r="AV191" s="143">
        <v>129.823851823209</v>
      </c>
      <c r="AW191" s="143">
        <v>0.4255083885</v>
      </c>
    </row>
    <row r="192" spans="1:49" x14ac:dyDescent="0.25">
      <c r="A192" s="153">
        <v>830000</v>
      </c>
      <c r="B192" s="153">
        <v>1400000</v>
      </c>
      <c r="C192" s="153">
        <v>1400000</v>
      </c>
      <c r="D192" s="143" t="s">
        <v>360</v>
      </c>
      <c r="E192" s="143" t="s">
        <v>13</v>
      </c>
      <c r="F192" s="143" t="s">
        <v>361</v>
      </c>
      <c r="G192" s="143" t="s">
        <v>362</v>
      </c>
      <c r="H192" s="143">
        <v>0.67</v>
      </c>
      <c r="I192" s="143">
        <v>0.72</v>
      </c>
      <c r="J192" s="143" t="s">
        <v>366</v>
      </c>
      <c r="K192" s="143">
        <v>0.4081340437132</v>
      </c>
      <c r="L192" s="143">
        <v>3304.2322681965702</v>
      </c>
      <c r="M192" s="143">
        <v>7.2939318582519297</v>
      </c>
      <c r="N192" s="143">
        <v>0.96317226674765</v>
      </c>
      <c r="O192" s="143">
        <v>2.97690190387695</v>
      </c>
      <c r="P192" s="143">
        <v>0.39310339202013</v>
      </c>
      <c r="Q192" s="143">
        <v>1348.56967698673</v>
      </c>
      <c r="R192" s="143">
        <v>1730</v>
      </c>
      <c r="S192" s="143" t="s">
        <v>368</v>
      </c>
      <c r="T192" s="143">
        <v>1730</v>
      </c>
      <c r="U192" s="143" t="s">
        <v>365</v>
      </c>
      <c r="V192" s="143" t="s">
        <v>366</v>
      </c>
      <c r="Z192" s="143">
        <v>0</v>
      </c>
      <c r="AA192" s="143">
        <v>1</v>
      </c>
      <c r="AB192" s="143">
        <v>2.97690190387695</v>
      </c>
      <c r="AC192" s="143">
        <v>0.39310339202013</v>
      </c>
      <c r="AD192" s="143">
        <v>1747.6443477488101</v>
      </c>
      <c r="AF192" s="143">
        <v>-1</v>
      </c>
      <c r="AG192" s="143">
        <v>-1</v>
      </c>
      <c r="AH192" s="143">
        <v>-1</v>
      </c>
      <c r="AI192" s="143">
        <v>-1</v>
      </c>
      <c r="AJ192" s="143">
        <v>0</v>
      </c>
      <c r="AM192" s="143" t="s">
        <v>367</v>
      </c>
      <c r="AN192" s="143">
        <v>-1</v>
      </c>
      <c r="AQ192" s="143">
        <v>333</v>
      </c>
      <c r="AR192" s="143" t="s">
        <v>257</v>
      </c>
      <c r="AT192" s="143" t="s">
        <v>366</v>
      </c>
      <c r="AV192" s="143">
        <v>160.698974998203</v>
      </c>
      <c r="AW192" s="143">
        <v>1.4173920095000001</v>
      </c>
    </row>
    <row r="193" spans="1:49" x14ac:dyDescent="0.25">
      <c r="A193" s="153">
        <v>830000</v>
      </c>
      <c r="B193" s="153">
        <v>1400000</v>
      </c>
      <c r="C193" s="153">
        <v>1400000</v>
      </c>
      <c r="D193" s="143" t="s">
        <v>360</v>
      </c>
      <c r="E193" s="143" t="s">
        <v>13</v>
      </c>
      <c r="F193" s="143" t="s">
        <v>361</v>
      </c>
      <c r="G193" s="143" t="s">
        <v>362</v>
      </c>
      <c r="H193" s="143">
        <v>0.67</v>
      </c>
      <c r="I193" s="143">
        <v>0.72</v>
      </c>
      <c r="J193" s="143" t="s">
        <v>366</v>
      </c>
      <c r="K193" s="143">
        <v>5.7113153360949999E-2</v>
      </c>
      <c r="L193" s="143">
        <v>3304.2322681965702</v>
      </c>
      <c r="M193" s="143">
        <v>7.2939318582519297</v>
      </c>
      <c r="N193" s="143">
        <v>0.96317226674765</v>
      </c>
      <c r="O193" s="143">
        <v>0.41657944882467002</v>
      </c>
      <c r="P193" s="143">
        <v>5.5009805383769997E-2</v>
      </c>
      <c r="Q193" s="143">
        <v>188.71512427371701</v>
      </c>
      <c r="R193" s="143">
        <v>8140</v>
      </c>
      <c r="S193" s="143" t="s">
        <v>369</v>
      </c>
      <c r="T193" s="143">
        <v>8140</v>
      </c>
      <c r="U193" s="143" t="s">
        <v>365</v>
      </c>
      <c r="V193" s="143" t="s">
        <v>366</v>
      </c>
      <c r="Z193" s="143">
        <v>0</v>
      </c>
      <c r="AA193" s="143">
        <v>1</v>
      </c>
      <c r="AB193" s="143">
        <v>0.41657944882467002</v>
      </c>
      <c r="AC193" s="143">
        <v>5.5009805383769997E-2</v>
      </c>
      <c r="AD193" s="143">
        <v>292.55190119218798</v>
      </c>
      <c r="AF193" s="143">
        <v>-1</v>
      </c>
      <c r="AG193" s="143">
        <v>-1</v>
      </c>
      <c r="AH193" s="143">
        <v>-1</v>
      </c>
      <c r="AI193" s="143">
        <v>-1</v>
      </c>
      <c r="AJ193" s="143">
        <v>0</v>
      </c>
      <c r="AM193" s="143" t="s">
        <v>367</v>
      </c>
      <c r="AN193" s="143">
        <v>-1</v>
      </c>
      <c r="AQ193" s="143">
        <v>333</v>
      </c>
      <c r="AR193" s="143" t="s">
        <v>257</v>
      </c>
      <c r="AT193" s="143" t="s">
        <v>366</v>
      </c>
      <c r="AV193" s="143">
        <v>74.228417142805398</v>
      </c>
      <c r="AW193" s="143">
        <v>0.23726837079999999</v>
      </c>
    </row>
    <row r="194" spans="1:49" x14ac:dyDescent="0.25">
      <c r="A194" s="153">
        <v>830000</v>
      </c>
      <c r="B194" s="153">
        <v>1400000</v>
      </c>
      <c r="C194" s="153">
        <v>1400000</v>
      </c>
      <c r="D194" s="143" t="s">
        <v>360</v>
      </c>
      <c r="E194" s="143" t="s">
        <v>13</v>
      </c>
      <c r="F194" s="143" t="s">
        <v>361</v>
      </c>
      <c r="G194" s="143" t="s">
        <v>362</v>
      </c>
      <c r="H194" s="143">
        <v>0.67</v>
      </c>
      <c r="I194" s="143">
        <v>0.72</v>
      </c>
      <c r="J194" s="143" t="s">
        <v>366</v>
      </c>
      <c r="K194" s="143">
        <v>0.61776345339174998</v>
      </c>
      <c r="L194" s="143">
        <v>3323.1527445998499</v>
      </c>
      <c r="M194" s="143">
        <v>6.1964598805578799</v>
      </c>
      <c r="N194" s="143">
        <v>0.8286202467903</v>
      </c>
      <c r="O194" s="143">
        <v>3.8279464546168702</v>
      </c>
      <c r="P194" s="143">
        <v>0.51189130520750004</v>
      </c>
      <c r="Q194" s="143">
        <v>2052.9223156522798</v>
      </c>
      <c r="R194" s="143">
        <v>1730</v>
      </c>
      <c r="S194" s="143" t="s">
        <v>368</v>
      </c>
      <c r="T194" s="143">
        <v>1730</v>
      </c>
      <c r="U194" s="143" t="s">
        <v>365</v>
      </c>
      <c r="V194" s="143" t="s">
        <v>366</v>
      </c>
      <c r="Z194" s="143">
        <v>0</v>
      </c>
      <c r="AA194" s="143">
        <v>1</v>
      </c>
      <c r="AB194" s="143">
        <v>3.8279464546168702</v>
      </c>
      <c r="AC194" s="143">
        <v>0.51189130520750004</v>
      </c>
      <c r="AD194" s="143">
        <v>2052.9223156522798</v>
      </c>
      <c r="AF194" s="143">
        <v>-1</v>
      </c>
      <c r="AG194" s="143">
        <v>-1</v>
      </c>
      <c r="AH194" s="143">
        <v>-1</v>
      </c>
      <c r="AI194" s="143">
        <v>-1</v>
      </c>
      <c r="AJ194" s="143">
        <v>0</v>
      </c>
      <c r="AM194" s="143" t="s">
        <v>367</v>
      </c>
      <c r="AN194" s="143">
        <v>-1</v>
      </c>
      <c r="AQ194" s="143">
        <v>333</v>
      </c>
      <c r="AR194" s="143" t="s">
        <v>257</v>
      </c>
      <c r="AT194" s="143" t="s">
        <v>366</v>
      </c>
      <c r="AV194" s="143">
        <v>199.999999955296</v>
      </c>
      <c r="AW194" s="143">
        <v>1.6649816022999999</v>
      </c>
    </row>
    <row r="195" spans="1:49" x14ac:dyDescent="0.25">
      <c r="A195" s="153">
        <v>830000</v>
      </c>
      <c r="B195" s="153">
        <v>1400000</v>
      </c>
      <c r="C195" s="153">
        <v>1400000</v>
      </c>
      <c r="D195" s="143" t="s">
        <v>360</v>
      </c>
      <c r="E195" s="143" t="s">
        <v>13</v>
      </c>
      <c r="F195" s="143" t="s">
        <v>361</v>
      </c>
      <c r="G195" s="143" t="s">
        <v>362</v>
      </c>
      <c r="H195" s="143">
        <v>0.67</v>
      </c>
      <c r="I195" s="143">
        <v>0.72</v>
      </c>
      <c r="J195" s="143" t="s">
        <v>363</v>
      </c>
      <c r="K195" s="143">
        <v>9.0577601443969993E-2</v>
      </c>
      <c r="L195" s="143">
        <v>2925.7342645468402</v>
      </c>
      <c r="M195" s="143">
        <v>6.1271271150968598</v>
      </c>
      <c r="N195" s="143">
        <v>0.82042309820352</v>
      </c>
      <c r="O195" s="143">
        <v>0.55498047782781001</v>
      </c>
      <c r="P195" s="143">
        <v>7.4311956404509993E-2</v>
      </c>
      <c r="Q195" s="143">
        <v>265.00599214510498</v>
      </c>
      <c r="R195" s="143">
        <v>3200</v>
      </c>
      <c r="S195" s="143" t="s">
        <v>370</v>
      </c>
      <c r="T195" s="143">
        <v>3200</v>
      </c>
      <c r="U195" s="143" t="s">
        <v>365</v>
      </c>
      <c r="V195" s="143" t="s">
        <v>366</v>
      </c>
      <c r="Y195" s="143" t="s">
        <v>363</v>
      </c>
      <c r="Z195" s="143">
        <v>0</v>
      </c>
      <c r="AA195" s="143">
        <v>1</v>
      </c>
      <c r="AB195" s="143">
        <v>0.55498047782781001</v>
      </c>
      <c r="AC195" s="143">
        <v>7.4311956404509993E-2</v>
      </c>
      <c r="AD195" s="143">
        <v>265.00599214510601</v>
      </c>
      <c r="AF195" s="143">
        <v>-1</v>
      </c>
      <c r="AG195" s="143">
        <v>-1</v>
      </c>
      <c r="AH195" s="143">
        <v>-1</v>
      </c>
      <c r="AI195" s="143">
        <v>-1</v>
      </c>
      <c r="AJ195" s="143">
        <v>0</v>
      </c>
      <c r="AM195" s="143" t="s">
        <v>367</v>
      </c>
      <c r="AN195" s="143">
        <v>-1</v>
      </c>
      <c r="AQ195" s="143">
        <v>333</v>
      </c>
      <c r="AR195" s="143" t="s">
        <v>257</v>
      </c>
      <c r="AT195" s="143" t="s">
        <v>366</v>
      </c>
      <c r="AV195" s="143">
        <v>116.377325625721</v>
      </c>
      <c r="AW195" s="143">
        <v>0.214927812</v>
      </c>
    </row>
    <row r="196" spans="1:49" x14ac:dyDescent="0.25">
      <c r="A196" s="153">
        <v>830000</v>
      </c>
      <c r="B196" s="153">
        <v>1400000</v>
      </c>
      <c r="C196" s="153">
        <v>1400000</v>
      </c>
      <c r="D196" s="143" t="s">
        <v>360</v>
      </c>
      <c r="E196" s="143" t="s">
        <v>13</v>
      </c>
      <c r="F196" s="143" t="s">
        <v>361</v>
      </c>
      <c r="G196" s="143" t="s">
        <v>362</v>
      </c>
      <c r="H196" s="143">
        <v>0.67</v>
      </c>
      <c r="I196" s="143">
        <v>0.72</v>
      </c>
      <c r="J196" s="143" t="s">
        <v>363</v>
      </c>
      <c r="K196" s="143">
        <v>0.11384919089416</v>
      </c>
      <c r="L196" s="143">
        <v>2925.7342645468402</v>
      </c>
      <c r="M196" s="143">
        <v>6.1271271150968598</v>
      </c>
      <c r="N196" s="143">
        <v>0.82042309820352</v>
      </c>
      <c r="O196" s="143">
        <v>0.69756846455947996</v>
      </c>
      <c r="P196" s="143">
        <v>9.3404505921349995E-2</v>
      </c>
      <c r="Q196" s="143">
        <v>333.09247878999798</v>
      </c>
      <c r="R196" s="143">
        <v>3100</v>
      </c>
      <c r="S196" s="143" t="s">
        <v>371</v>
      </c>
      <c r="T196" s="143">
        <v>3100</v>
      </c>
      <c r="U196" s="143" t="s">
        <v>365</v>
      </c>
      <c r="V196" s="143" t="s">
        <v>366</v>
      </c>
      <c r="Y196" s="143" t="s">
        <v>363</v>
      </c>
      <c r="Z196" s="143">
        <v>0</v>
      </c>
      <c r="AA196" s="143">
        <v>1</v>
      </c>
      <c r="AB196" s="143">
        <v>0.69756846455947996</v>
      </c>
      <c r="AC196" s="143">
        <v>9.3404505921349995E-2</v>
      </c>
      <c r="AD196" s="143">
        <v>357.135791987696</v>
      </c>
      <c r="AF196" s="143">
        <v>-1</v>
      </c>
      <c r="AG196" s="143">
        <v>-1</v>
      </c>
      <c r="AH196" s="143">
        <v>-1</v>
      </c>
      <c r="AI196" s="143">
        <v>-1</v>
      </c>
      <c r="AJ196" s="143">
        <v>0</v>
      </c>
      <c r="AM196" s="143" t="s">
        <v>367</v>
      </c>
      <c r="AN196" s="143">
        <v>-1</v>
      </c>
      <c r="AQ196" s="143">
        <v>333</v>
      </c>
      <c r="AR196" s="143" t="s">
        <v>257</v>
      </c>
      <c r="AT196" s="143" t="s">
        <v>366</v>
      </c>
      <c r="AV196" s="143">
        <v>118.346576778467</v>
      </c>
      <c r="AW196" s="143">
        <v>0.28964784430000001</v>
      </c>
    </row>
    <row r="197" spans="1:49" x14ac:dyDescent="0.25">
      <c r="A197" s="153">
        <v>830000</v>
      </c>
      <c r="B197" s="153">
        <v>1400000</v>
      </c>
      <c r="C197" s="153">
        <v>1400000</v>
      </c>
      <c r="D197" s="143" t="s">
        <v>360</v>
      </c>
      <c r="E197" s="143" t="s">
        <v>13</v>
      </c>
      <c r="F197" s="143" t="s">
        <v>361</v>
      </c>
      <c r="G197" s="143" t="s">
        <v>362</v>
      </c>
      <c r="H197" s="143">
        <v>0.67</v>
      </c>
      <c r="I197" s="143">
        <v>0.72</v>
      </c>
      <c r="J197" s="143" t="s">
        <v>366</v>
      </c>
      <c r="K197" s="143">
        <v>2.1835677605599998E-2</v>
      </c>
      <c r="L197" s="143">
        <v>2925.7342645468402</v>
      </c>
      <c r="M197" s="143">
        <v>6.1271271150968598</v>
      </c>
      <c r="N197" s="143">
        <v>0.82042309820352</v>
      </c>
      <c r="O197" s="143">
        <v>0.13378997233378001</v>
      </c>
      <c r="P197" s="143">
        <v>1.7914494272559998E-2</v>
      </c>
      <c r="Q197" s="143">
        <v>63.885390160302002</v>
      </c>
      <c r="R197" s="143">
        <v>8140</v>
      </c>
      <c r="S197" s="143" t="s">
        <v>369</v>
      </c>
      <c r="T197" s="143">
        <v>8140</v>
      </c>
      <c r="U197" s="143" t="s">
        <v>365</v>
      </c>
      <c r="V197" s="143" t="s">
        <v>366</v>
      </c>
      <c r="Z197" s="143">
        <v>0</v>
      </c>
      <c r="AA197" s="143">
        <v>1</v>
      </c>
      <c r="AB197" s="143">
        <v>0.13378997233378001</v>
      </c>
      <c r="AC197" s="143">
        <v>1.7914494272559998E-2</v>
      </c>
      <c r="AD197" s="143">
        <v>519.20722458528803</v>
      </c>
      <c r="AF197" s="143">
        <v>-1</v>
      </c>
      <c r="AG197" s="143">
        <v>-1</v>
      </c>
      <c r="AH197" s="143">
        <v>-1</v>
      </c>
      <c r="AI197" s="143">
        <v>-1</v>
      </c>
      <c r="AJ197" s="143">
        <v>0</v>
      </c>
      <c r="AM197" s="143" t="s">
        <v>367</v>
      </c>
      <c r="AN197" s="143">
        <v>-1</v>
      </c>
      <c r="AQ197" s="143">
        <v>333</v>
      </c>
      <c r="AR197" s="143" t="s">
        <v>257</v>
      </c>
      <c r="AT197" s="143" t="s">
        <v>366</v>
      </c>
      <c r="AV197" s="143">
        <v>68.521541579977793</v>
      </c>
      <c r="AW197" s="143">
        <v>0.42109263959999998</v>
      </c>
    </row>
    <row r="198" spans="1:49" x14ac:dyDescent="0.25">
      <c r="A198" s="153">
        <v>830000</v>
      </c>
      <c r="B198" s="153">
        <v>1400000</v>
      </c>
      <c r="C198" s="153">
        <v>1400000</v>
      </c>
      <c r="D198" s="143" t="s">
        <v>360</v>
      </c>
      <c r="E198" s="143" t="s">
        <v>13</v>
      </c>
      <c r="F198" s="143" t="s">
        <v>361</v>
      </c>
      <c r="G198" s="143" t="s">
        <v>362</v>
      </c>
      <c r="H198" s="143">
        <v>0.67</v>
      </c>
      <c r="I198" s="143">
        <v>0.72</v>
      </c>
      <c r="J198" s="143" t="s">
        <v>363</v>
      </c>
      <c r="K198" s="143">
        <v>1.2934523570400001E-3</v>
      </c>
      <c r="L198" s="143">
        <v>3200.7006246637202</v>
      </c>
      <c r="M198" s="143">
        <v>6.9143464497927898</v>
      </c>
      <c r="N198" s="143">
        <v>0.85558255894982005</v>
      </c>
      <c r="O198" s="143">
        <v>8.9433777128800004E-3</v>
      </c>
      <c r="P198" s="143">
        <v>1.10665527751E-3</v>
      </c>
      <c r="Q198" s="143">
        <v>4.1399537671570901</v>
      </c>
      <c r="R198" s="143">
        <v>4280</v>
      </c>
      <c r="S198" s="143" t="s">
        <v>376</v>
      </c>
      <c r="T198" s="143">
        <v>4280</v>
      </c>
      <c r="U198" s="143" t="s">
        <v>365</v>
      </c>
      <c r="V198" s="143" t="s">
        <v>366</v>
      </c>
      <c r="Y198" s="143" t="s">
        <v>363</v>
      </c>
      <c r="Z198" s="143">
        <v>0</v>
      </c>
      <c r="AA198" s="143">
        <v>1</v>
      </c>
      <c r="AB198" s="143">
        <v>8.9433777128800004E-3</v>
      </c>
      <c r="AC198" s="143">
        <v>1.10665527751E-3</v>
      </c>
      <c r="AD198" s="143">
        <v>262.96733146230298</v>
      </c>
      <c r="AF198" s="143">
        <v>-1</v>
      </c>
      <c r="AG198" s="143">
        <v>-1</v>
      </c>
      <c r="AH198" s="143">
        <v>-1</v>
      </c>
      <c r="AI198" s="143">
        <v>-1</v>
      </c>
      <c r="AJ198" s="143">
        <v>0</v>
      </c>
      <c r="AM198" s="143" t="s">
        <v>367</v>
      </c>
      <c r="AN198" s="143">
        <v>-1</v>
      </c>
      <c r="AQ198" s="143">
        <v>333</v>
      </c>
      <c r="AR198" s="143" t="s">
        <v>257</v>
      </c>
      <c r="AT198" s="143" t="s">
        <v>366</v>
      </c>
      <c r="AV198" s="143">
        <v>10.700871476403901</v>
      </c>
      <c r="AW198" s="143">
        <v>0.213274397</v>
      </c>
    </row>
    <row r="199" spans="1:49" x14ac:dyDescent="0.25">
      <c r="A199" s="153">
        <v>830000</v>
      </c>
      <c r="B199" s="153">
        <v>1400000</v>
      </c>
      <c r="C199" s="153">
        <v>1400000</v>
      </c>
      <c r="D199" s="143" t="s">
        <v>360</v>
      </c>
      <c r="E199" s="143" t="s">
        <v>13</v>
      </c>
      <c r="F199" s="143" t="s">
        <v>361</v>
      </c>
      <c r="G199" s="143" t="s">
        <v>362</v>
      </c>
      <c r="H199" s="143">
        <v>0.67</v>
      </c>
      <c r="I199" s="143">
        <v>0.72</v>
      </c>
      <c r="J199" s="143" t="s">
        <v>366</v>
      </c>
      <c r="K199" s="143">
        <v>0.18884695932057</v>
      </c>
      <c r="L199" s="143">
        <v>3200.7006246637202</v>
      </c>
      <c r="M199" s="143">
        <v>6.9143464497927898</v>
      </c>
      <c r="N199" s="143">
        <v>0.85558255894982005</v>
      </c>
      <c r="O199" s="143">
        <v>1.30575330273239</v>
      </c>
      <c r="P199" s="143">
        <v>0.16157416470538999</v>
      </c>
      <c r="Q199" s="143">
        <v>604.44258066321504</v>
      </c>
      <c r="R199" s="143">
        <v>1730</v>
      </c>
      <c r="S199" s="143" t="s">
        <v>368</v>
      </c>
      <c r="T199" s="143">
        <v>1730</v>
      </c>
      <c r="U199" s="143" t="s">
        <v>365</v>
      </c>
      <c r="V199" s="143" t="s">
        <v>366</v>
      </c>
      <c r="Z199" s="143">
        <v>0</v>
      </c>
      <c r="AA199" s="143">
        <v>1</v>
      </c>
      <c r="AB199" s="143">
        <v>1.30575330273239</v>
      </c>
      <c r="AC199" s="143">
        <v>0.16157416470538999</v>
      </c>
      <c r="AD199" s="143">
        <v>1592.9361433106701</v>
      </c>
      <c r="AF199" s="143">
        <v>-1</v>
      </c>
      <c r="AG199" s="143">
        <v>-1</v>
      </c>
      <c r="AH199" s="143">
        <v>-1</v>
      </c>
      <c r="AI199" s="143">
        <v>-1</v>
      </c>
      <c r="AJ199" s="143">
        <v>0</v>
      </c>
      <c r="AM199" s="143" t="s">
        <v>367</v>
      </c>
      <c r="AN199" s="143">
        <v>-1</v>
      </c>
      <c r="AQ199" s="143">
        <v>333</v>
      </c>
      <c r="AR199" s="143" t="s">
        <v>257</v>
      </c>
      <c r="AT199" s="143" t="s">
        <v>366</v>
      </c>
      <c r="AV199" s="143">
        <v>136.77194673259601</v>
      </c>
      <c r="AW199" s="143">
        <v>1.2919190132</v>
      </c>
    </row>
    <row r="200" spans="1:49" x14ac:dyDescent="0.25">
      <c r="A200" s="153">
        <v>830000</v>
      </c>
      <c r="B200" s="153">
        <v>1400000</v>
      </c>
      <c r="C200" s="153">
        <v>1400000</v>
      </c>
      <c r="D200" s="143" t="s">
        <v>360</v>
      </c>
      <c r="E200" s="143" t="s">
        <v>13</v>
      </c>
      <c r="F200" s="143" t="s">
        <v>361</v>
      </c>
      <c r="G200" s="143" t="s">
        <v>362</v>
      </c>
      <c r="H200" s="143">
        <v>0.67</v>
      </c>
      <c r="I200" s="143">
        <v>0.72</v>
      </c>
      <c r="J200" s="143" t="s">
        <v>366</v>
      </c>
      <c r="K200" s="143">
        <v>0.61776345378298003</v>
      </c>
      <c r="L200" s="143">
        <v>3320.19258615736</v>
      </c>
      <c r="M200" s="143">
        <v>6.19076009609529</v>
      </c>
      <c r="N200" s="143">
        <v>0.82784233160680998</v>
      </c>
      <c r="O200" s="143">
        <v>3.8244253385056801</v>
      </c>
      <c r="P200" s="143">
        <v>0.51141073796117997</v>
      </c>
      <c r="Q200" s="143">
        <v>2051.0936392492199</v>
      </c>
      <c r="R200" s="143">
        <v>1730</v>
      </c>
      <c r="S200" s="143" t="s">
        <v>368</v>
      </c>
      <c r="T200" s="143">
        <v>1730</v>
      </c>
      <c r="U200" s="143" t="s">
        <v>365</v>
      </c>
      <c r="V200" s="143" t="s">
        <v>366</v>
      </c>
      <c r="Z200" s="143">
        <v>0</v>
      </c>
      <c r="AA200" s="143">
        <v>1</v>
      </c>
      <c r="AB200" s="143">
        <v>3.8244253385056801</v>
      </c>
      <c r="AC200" s="143">
        <v>0.51141073796117997</v>
      </c>
      <c r="AD200" s="143">
        <v>2051.0936392492199</v>
      </c>
      <c r="AF200" s="143">
        <v>-1</v>
      </c>
      <c r="AG200" s="143">
        <v>-1</v>
      </c>
      <c r="AH200" s="143">
        <v>-1</v>
      </c>
      <c r="AI200" s="143">
        <v>-1</v>
      </c>
      <c r="AJ200" s="143">
        <v>0</v>
      </c>
      <c r="AM200" s="143" t="s">
        <v>367</v>
      </c>
      <c r="AN200" s="143">
        <v>-1</v>
      </c>
      <c r="AQ200" s="143">
        <v>333</v>
      </c>
      <c r="AR200" s="143" t="s">
        <v>257</v>
      </c>
      <c r="AT200" s="143" t="s">
        <v>366</v>
      </c>
      <c r="AV200" s="143">
        <v>200.000000018626</v>
      </c>
      <c r="AW200" s="143">
        <v>1.6634984908999999</v>
      </c>
    </row>
    <row r="201" spans="1:49" x14ac:dyDescent="0.25">
      <c r="A201" s="153">
        <v>830000</v>
      </c>
      <c r="B201" s="153">
        <v>1400000</v>
      </c>
      <c r="C201" s="153">
        <v>1400000</v>
      </c>
      <c r="D201" s="143" t="s">
        <v>360</v>
      </c>
      <c r="E201" s="143" t="s">
        <v>13</v>
      </c>
      <c r="F201" s="143" t="s">
        <v>361</v>
      </c>
      <c r="G201" s="143" t="s">
        <v>362</v>
      </c>
      <c r="H201" s="143">
        <v>0.67</v>
      </c>
      <c r="I201" s="143">
        <v>0.72</v>
      </c>
      <c r="J201" s="143" t="s">
        <v>366</v>
      </c>
      <c r="K201" s="143">
        <v>0.29473375305971999</v>
      </c>
      <c r="L201" s="143">
        <v>3334.55866316622</v>
      </c>
      <c r="M201" s="143">
        <v>7.7390432645539304</v>
      </c>
      <c r="N201" s="143">
        <v>1.0065470202367</v>
      </c>
      <c r="O201" s="143">
        <v>2.28095726645358</v>
      </c>
      <c r="P201" s="143">
        <v>0.29666338090543998</v>
      </c>
      <c r="Q201" s="143">
        <v>982.80698959280699</v>
      </c>
      <c r="R201" s="143">
        <v>1730</v>
      </c>
      <c r="S201" s="143" t="s">
        <v>368</v>
      </c>
      <c r="T201" s="143">
        <v>1730</v>
      </c>
      <c r="U201" s="143" t="s">
        <v>365</v>
      </c>
      <c r="V201" s="143" t="s">
        <v>366</v>
      </c>
      <c r="Z201" s="143">
        <v>0</v>
      </c>
      <c r="AA201" s="143">
        <v>1</v>
      </c>
      <c r="AB201" s="143">
        <v>2.28095726645358</v>
      </c>
      <c r="AC201" s="143">
        <v>0.29666338090543998</v>
      </c>
      <c r="AD201" s="143">
        <v>2059.9684762158199</v>
      </c>
      <c r="AF201" s="143">
        <v>-1</v>
      </c>
      <c r="AG201" s="143">
        <v>-1</v>
      </c>
      <c r="AH201" s="143">
        <v>-1</v>
      </c>
      <c r="AI201" s="143">
        <v>-1</v>
      </c>
      <c r="AJ201" s="143">
        <v>0</v>
      </c>
      <c r="AM201" s="143" t="s">
        <v>367</v>
      </c>
      <c r="AN201" s="143">
        <v>-1</v>
      </c>
      <c r="AQ201" s="143">
        <v>333</v>
      </c>
      <c r="AR201" s="143" t="s">
        <v>257</v>
      </c>
      <c r="AT201" s="143" t="s">
        <v>366</v>
      </c>
      <c r="AV201" s="143">
        <v>144.99545309586</v>
      </c>
      <c r="AW201" s="143">
        <v>1.67069625</v>
      </c>
    </row>
    <row r="202" spans="1:49" x14ac:dyDescent="0.25">
      <c r="A202" s="153">
        <v>830000</v>
      </c>
      <c r="B202" s="153">
        <v>1400000</v>
      </c>
      <c r="C202" s="153">
        <v>1400000</v>
      </c>
      <c r="D202" s="143" t="s">
        <v>360</v>
      </c>
      <c r="E202" s="143" t="s">
        <v>13</v>
      </c>
      <c r="F202" s="143" t="s">
        <v>361</v>
      </c>
      <c r="G202" s="143" t="s">
        <v>362</v>
      </c>
      <c r="H202" s="143">
        <v>0.67</v>
      </c>
      <c r="I202" s="143">
        <v>0.72</v>
      </c>
      <c r="J202" s="143" t="s">
        <v>366</v>
      </c>
      <c r="K202" s="143">
        <v>0.61776345332270999</v>
      </c>
      <c r="L202" s="143">
        <v>3345.5426225655101</v>
      </c>
      <c r="M202" s="143">
        <v>6.6988791944974304</v>
      </c>
      <c r="N202" s="143">
        <v>0.91458075931604998</v>
      </c>
      <c r="O202" s="143">
        <v>4.1383227445843902</v>
      </c>
      <c r="P202" s="143">
        <v>0.56499456821758998</v>
      </c>
      <c r="Q202" s="143">
        <v>2066.75396375438</v>
      </c>
      <c r="R202" s="143">
        <v>1730</v>
      </c>
      <c r="S202" s="143" t="s">
        <v>368</v>
      </c>
      <c r="T202" s="143">
        <v>1730</v>
      </c>
      <c r="U202" s="143" t="s">
        <v>365</v>
      </c>
      <c r="V202" s="143" t="s">
        <v>366</v>
      </c>
      <c r="Z202" s="143">
        <v>0</v>
      </c>
      <c r="AA202" s="143">
        <v>1</v>
      </c>
      <c r="AB202" s="143">
        <v>4.1383227445843902</v>
      </c>
      <c r="AC202" s="143">
        <v>0.56499456821758998</v>
      </c>
      <c r="AD202" s="143">
        <v>2066.75396375438</v>
      </c>
      <c r="AF202" s="143">
        <v>-1</v>
      </c>
      <c r="AG202" s="143">
        <v>-1</v>
      </c>
      <c r="AH202" s="143">
        <v>-1</v>
      </c>
      <c r="AI202" s="143">
        <v>-1</v>
      </c>
      <c r="AJ202" s="143">
        <v>0</v>
      </c>
      <c r="AM202" s="143" t="s">
        <v>367</v>
      </c>
      <c r="AN202" s="143">
        <v>-1</v>
      </c>
      <c r="AQ202" s="143">
        <v>333</v>
      </c>
      <c r="AR202" s="143" t="s">
        <v>257</v>
      </c>
      <c r="AT202" s="143" t="s">
        <v>366</v>
      </c>
      <c r="AV202" s="143">
        <v>199.99999994411999</v>
      </c>
      <c r="AW202" s="143">
        <v>1.6761994840000001</v>
      </c>
    </row>
    <row r="203" spans="1:49" x14ac:dyDescent="0.25">
      <c r="A203" s="153">
        <v>830000</v>
      </c>
      <c r="B203" s="153">
        <v>1400000</v>
      </c>
      <c r="C203" s="153">
        <v>1400000</v>
      </c>
      <c r="D203" s="143" t="s">
        <v>360</v>
      </c>
      <c r="E203" s="143" t="s">
        <v>13</v>
      </c>
      <c r="F203" s="143" t="s">
        <v>361</v>
      </c>
      <c r="G203" s="143" t="s">
        <v>362</v>
      </c>
      <c r="H203" s="143">
        <v>0.67</v>
      </c>
      <c r="I203" s="143">
        <v>0.72</v>
      </c>
      <c r="J203" s="143" t="s">
        <v>363</v>
      </c>
      <c r="K203" s="143">
        <v>0.13088499114273</v>
      </c>
      <c r="L203" s="143">
        <v>3204.0331098152301</v>
      </c>
      <c r="M203" s="143">
        <v>6.9863357919078197</v>
      </c>
      <c r="N203" s="143">
        <v>0.92766190152072003</v>
      </c>
      <c r="O203" s="143">
        <v>0.914406498244</v>
      </c>
      <c r="P203" s="143">
        <v>0.12141701976399</v>
      </c>
      <c r="Q203" s="143">
        <v>419.35984519918298</v>
      </c>
      <c r="R203" s="143">
        <v>3200</v>
      </c>
      <c r="S203" s="143" t="s">
        <v>370</v>
      </c>
      <c r="T203" s="143">
        <v>3200</v>
      </c>
      <c r="U203" s="143" t="s">
        <v>365</v>
      </c>
      <c r="V203" s="143" t="s">
        <v>366</v>
      </c>
      <c r="Y203" s="143" t="s">
        <v>363</v>
      </c>
      <c r="Z203" s="143">
        <v>0</v>
      </c>
      <c r="AA203" s="143">
        <v>1</v>
      </c>
      <c r="AB203" s="143">
        <v>0.914406498244</v>
      </c>
      <c r="AC203" s="143">
        <v>0.12141701976399</v>
      </c>
      <c r="AD203" s="143">
        <v>419.35984519918298</v>
      </c>
      <c r="AF203" s="143">
        <v>-1</v>
      </c>
      <c r="AG203" s="143">
        <v>-1</v>
      </c>
      <c r="AH203" s="143">
        <v>-1</v>
      </c>
      <c r="AI203" s="143">
        <v>-1</v>
      </c>
      <c r="AJ203" s="143">
        <v>0</v>
      </c>
      <c r="AM203" s="143" t="s">
        <v>367</v>
      </c>
      <c r="AN203" s="143">
        <v>-1</v>
      </c>
      <c r="AQ203" s="143">
        <v>333</v>
      </c>
      <c r="AR203" s="143" t="s">
        <v>257</v>
      </c>
      <c r="AT203" s="143" t="s">
        <v>366</v>
      </c>
      <c r="AV203" s="143">
        <v>121.396364270083</v>
      </c>
      <c r="AW203" s="143">
        <v>0.3401134187</v>
      </c>
    </row>
    <row r="204" spans="1:49" x14ac:dyDescent="0.25">
      <c r="A204" s="153">
        <v>830000</v>
      </c>
      <c r="B204" s="153">
        <v>1400000</v>
      </c>
      <c r="C204" s="153">
        <v>1400000</v>
      </c>
      <c r="D204" s="143" t="s">
        <v>360</v>
      </c>
      <c r="E204" s="143" t="s">
        <v>13</v>
      </c>
      <c r="F204" s="143" t="s">
        <v>361</v>
      </c>
      <c r="G204" s="143" t="s">
        <v>362</v>
      </c>
      <c r="H204" s="143">
        <v>0.67</v>
      </c>
      <c r="I204" s="143">
        <v>0.72</v>
      </c>
      <c r="J204" s="143" t="s">
        <v>366</v>
      </c>
      <c r="K204" s="143">
        <v>2.4335069728430001E-2</v>
      </c>
      <c r="L204" s="143">
        <v>3204.0331098152301</v>
      </c>
      <c r="M204" s="143">
        <v>6.9863357919078197</v>
      </c>
      <c r="N204" s="143">
        <v>0.92766190152072003</v>
      </c>
      <c r="O204" s="143">
        <v>0.17001296864233001</v>
      </c>
      <c r="P204" s="143">
        <v>2.2574717057910001E-2</v>
      </c>
      <c r="Q204" s="143">
        <v>77.970369139564895</v>
      </c>
      <c r="R204" s="143">
        <v>8140</v>
      </c>
      <c r="S204" s="143" t="s">
        <v>369</v>
      </c>
      <c r="T204" s="143">
        <v>8140</v>
      </c>
      <c r="U204" s="143" t="s">
        <v>365</v>
      </c>
      <c r="V204" s="143" t="s">
        <v>366</v>
      </c>
      <c r="Z204" s="143">
        <v>0</v>
      </c>
      <c r="AA204" s="143">
        <v>1</v>
      </c>
      <c r="AB204" s="143">
        <v>0.17001296864233001</v>
      </c>
      <c r="AC204" s="143">
        <v>2.2574717057910001E-2</v>
      </c>
      <c r="AD204" s="143">
        <v>646.03911863742906</v>
      </c>
      <c r="AF204" s="143">
        <v>-1</v>
      </c>
      <c r="AG204" s="143">
        <v>-1</v>
      </c>
      <c r="AH204" s="143">
        <v>-1</v>
      </c>
      <c r="AI204" s="143">
        <v>-1</v>
      </c>
      <c r="AJ204" s="143">
        <v>0</v>
      </c>
      <c r="AM204" s="143" t="s">
        <v>367</v>
      </c>
      <c r="AN204" s="143">
        <v>-1</v>
      </c>
      <c r="AQ204" s="143">
        <v>333</v>
      </c>
      <c r="AR204" s="143" t="s">
        <v>257</v>
      </c>
      <c r="AT204" s="143" t="s">
        <v>366</v>
      </c>
      <c r="AV204" s="143">
        <v>104.61662951307299</v>
      </c>
      <c r="AW204" s="143">
        <v>0.52395711160000003</v>
      </c>
    </row>
    <row r="205" spans="1:49" x14ac:dyDescent="0.25">
      <c r="A205" s="153">
        <v>830000</v>
      </c>
      <c r="B205" s="153">
        <v>1400000</v>
      </c>
      <c r="C205" s="153">
        <v>1400000</v>
      </c>
      <c r="D205" s="143" t="s">
        <v>360</v>
      </c>
      <c r="E205" s="143" t="s">
        <v>13</v>
      </c>
      <c r="F205" s="143" t="s">
        <v>361</v>
      </c>
      <c r="G205" s="143" t="s">
        <v>362</v>
      </c>
      <c r="H205" s="143">
        <v>0.67</v>
      </c>
      <c r="I205" s="143">
        <v>0.72</v>
      </c>
      <c r="J205" s="143" t="s">
        <v>366</v>
      </c>
      <c r="K205" s="143">
        <v>0.12891878596785</v>
      </c>
      <c r="L205" s="143">
        <v>3335.31735841516</v>
      </c>
      <c r="M205" s="143">
        <v>6.0794232320159498</v>
      </c>
      <c r="N205" s="143">
        <v>0.81045259794213997</v>
      </c>
      <c r="O205" s="143">
        <v>0.78375186245628004</v>
      </c>
      <c r="P205" s="143">
        <v>0.10448256501119001</v>
      </c>
      <c r="Q205" s="143">
        <v>429.98506466440602</v>
      </c>
      <c r="R205" s="143">
        <v>1730</v>
      </c>
      <c r="S205" s="143" t="s">
        <v>368</v>
      </c>
      <c r="T205" s="143">
        <v>1730</v>
      </c>
      <c r="U205" s="143" t="s">
        <v>365</v>
      </c>
      <c r="V205" s="143" t="s">
        <v>366</v>
      </c>
      <c r="Z205" s="143">
        <v>0</v>
      </c>
      <c r="AA205" s="143">
        <v>1</v>
      </c>
      <c r="AB205" s="143">
        <v>0.78375186245628004</v>
      </c>
      <c r="AC205" s="143">
        <v>0.10448256501119001</v>
      </c>
      <c r="AD205" s="143">
        <v>429.98506466440602</v>
      </c>
      <c r="AF205" s="143">
        <v>-1</v>
      </c>
      <c r="AG205" s="143">
        <v>-1</v>
      </c>
      <c r="AH205" s="143">
        <v>-1</v>
      </c>
      <c r="AI205" s="143">
        <v>-1</v>
      </c>
      <c r="AJ205" s="143">
        <v>0</v>
      </c>
      <c r="AM205" s="143" t="s">
        <v>367</v>
      </c>
      <c r="AN205" s="143">
        <v>-1</v>
      </c>
      <c r="AQ205" s="143">
        <v>333</v>
      </c>
      <c r="AR205" s="143" t="s">
        <v>257</v>
      </c>
      <c r="AT205" s="143" t="s">
        <v>366</v>
      </c>
      <c r="AV205" s="143">
        <v>114.281858850197</v>
      </c>
      <c r="AW205" s="143">
        <v>0.3487307905</v>
      </c>
    </row>
    <row r="206" spans="1:49" x14ac:dyDescent="0.25">
      <c r="A206" s="153">
        <v>830000</v>
      </c>
      <c r="B206" s="153">
        <v>1400000</v>
      </c>
      <c r="C206" s="153">
        <v>1400000</v>
      </c>
      <c r="D206" s="143" t="s">
        <v>360</v>
      </c>
      <c r="E206" s="143" t="s">
        <v>13</v>
      </c>
      <c r="F206" s="143" t="s">
        <v>361</v>
      </c>
      <c r="G206" s="143" t="s">
        <v>362</v>
      </c>
      <c r="H206" s="143">
        <v>0.67</v>
      </c>
      <c r="I206" s="143">
        <v>0.72</v>
      </c>
      <c r="J206" s="143" t="s">
        <v>366</v>
      </c>
      <c r="K206" s="143">
        <v>0.21006957092371001</v>
      </c>
      <c r="L206" s="143">
        <v>3335.31735841516</v>
      </c>
      <c r="M206" s="143">
        <v>6.0794232320159498</v>
      </c>
      <c r="N206" s="143">
        <v>0.81045259794213997</v>
      </c>
      <c r="O206" s="143">
        <v>1.2771018298132499</v>
      </c>
      <c r="P206" s="143">
        <v>0.17025142950371</v>
      </c>
      <c r="Q206" s="143">
        <v>700.64868637669201</v>
      </c>
      <c r="R206" s="143">
        <v>8140</v>
      </c>
      <c r="S206" s="143" t="s">
        <v>369</v>
      </c>
      <c r="T206" s="143">
        <v>8140</v>
      </c>
      <c r="U206" s="143" t="s">
        <v>365</v>
      </c>
      <c r="V206" s="143" t="s">
        <v>366</v>
      </c>
      <c r="Z206" s="143">
        <v>0</v>
      </c>
      <c r="AA206" s="143">
        <v>1</v>
      </c>
      <c r="AB206" s="143">
        <v>1.2771018298132499</v>
      </c>
      <c r="AC206" s="143">
        <v>0.17025142950371</v>
      </c>
      <c r="AD206" s="143">
        <v>700.64868637669201</v>
      </c>
      <c r="AF206" s="143">
        <v>-1</v>
      </c>
      <c r="AG206" s="143">
        <v>-1</v>
      </c>
      <c r="AH206" s="143">
        <v>-1</v>
      </c>
      <c r="AI206" s="143">
        <v>-1</v>
      </c>
      <c r="AJ206" s="143">
        <v>0</v>
      </c>
      <c r="AM206" s="143" t="s">
        <v>367</v>
      </c>
      <c r="AN206" s="143">
        <v>-1</v>
      </c>
      <c r="AQ206" s="143">
        <v>333</v>
      </c>
      <c r="AR206" s="143" t="s">
        <v>257</v>
      </c>
      <c r="AT206" s="143" t="s">
        <v>366</v>
      </c>
      <c r="AV206" s="143">
        <v>146.495469057939</v>
      </c>
      <c r="AW206" s="143">
        <v>0.56824710980000004</v>
      </c>
    </row>
    <row r="207" spans="1:49" x14ac:dyDescent="0.25">
      <c r="A207" s="153">
        <v>830000</v>
      </c>
      <c r="B207" s="153">
        <v>1400000</v>
      </c>
      <c r="C207" s="153">
        <v>1400000</v>
      </c>
      <c r="D207" s="143" t="s">
        <v>360</v>
      </c>
      <c r="E207" s="143" t="s">
        <v>13</v>
      </c>
      <c r="F207" s="143" t="s">
        <v>361</v>
      </c>
      <c r="G207" s="143" t="s">
        <v>362</v>
      </c>
      <c r="H207" s="143">
        <v>0.67</v>
      </c>
      <c r="I207" s="143">
        <v>0.72</v>
      </c>
      <c r="J207" s="143" t="s">
        <v>366</v>
      </c>
      <c r="K207" s="143">
        <v>0.27877506599329999</v>
      </c>
      <c r="L207" s="143">
        <v>3335.31735841516</v>
      </c>
      <c r="M207" s="143">
        <v>6.0794232320159498</v>
      </c>
      <c r="N207" s="143">
        <v>0.81045259794213997</v>
      </c>
      <c r="O207" s="143">
        <v>1.69479161270645</v>
      </c>
      <c r="P207" s="143">
        <v>0.22593397647576</v>
      </c>
      <c r="Q207" s="143">
        <v>929.80331670078999</v>
      </c>
      <c r="R207" s="143">
        <v>1730</v>
      </c>
      <c r="S207" s="143" t="s">
        <v>368</v>
      </c>
      <c r="T207" s="143">
        <v>1730</v>
      </c>
      <c r="U207" s="143" t="s">
        <v>365</v>
      </c>
      <c r="V207" s="143" t="s">
        <v>366</v>
      </c>
      <c r="Z207" s="143">
        <v>0</v>
      </c>
      <c r="AA207" s="143">
        <v>1</v>
      </c>
      <c r="AB207" s="143">
        <v>1.69479161270645</v>
      </c>
      <c r="AC207" s="143">
        <v>0.22593397647576</v>
      </c>
      <c r="AD207" s="143">
        <v>929.80331670078999</v>
      </c>
      <c r="AF207" s="143">
        <v>-1</v>
      </c>
      <c r="AG207" s="143">
        <v>-1</v>
      </c>
      <c r="AH207" s="143">
        <v>-1</v>
      </c>
      <c r="AI207" s="143">
        <v>-1</v>
      </c>
      <c r="AJ207" s="143">
        <v>0</v>
      </c>
      <c r="AM207" s="143" t="s">
        <v>367</v>
      </c>
      <c r="AN207" s="143">
        <v>-1</v>
      </c>
      <c r="AQ207" s="143">
        <v>333</v>
      </c>
      <c r="AR207" s="143" t="s">
        <v>257</v>
      </c>
      <c r="AT207" s="143" t="s">
        <v>366</v>
      </c>
      <c r="AV207" s="143">
        <v>155.11632940368801</v>
      </c>
      <c r="AW207" s="143">
        <v>0.75409839150000002</v>
      </c>
    </row>
    <row r="208" spans="1:49" x14ac:dyDescent="0.25">
      <c r="A208" s="153">
        <v>830000</v>
      </c>
      <c r="B208" s="153">
        <v>1400000</v>
      </c>
      <c r="C208" s="153">
        <v>1400000</v>
      </c>
      <c r="D208" s="143" t="s">
        <v>360</v>
      </c>
      <c r="E208" s="143" t="s">
        <v>13</v>
      </c>
      <c r="F208" s="143" t="s">
        <v>361</v>
      </c>
      <c r="G208" s="143" t="s">
        <v>362</v>
      </c>
      <c r="H208" s="143">
        <v>0.67</v>
      </c>
      <c r="I208" s="143">
        <v>0.72</v>
      </c>
      <c r="J208" s="143" t="s">
        <v>366</v>
      </c>
      <c r="K208" s="143">
        <v>0.61776345371394004</v>
      </c>
      <c r="L208" s="143">
        <v>3313.31984321346</v>
      </c>
      <c r="M208" s="143">
        <v>6.1778444494581697</v>
      </c>
      <c r="N208" s="143">
        <v>0.82610642481694996</v>
      </c>
      <c r="O208" s="143">
        <v>3.8164465236047702</v>
      </c>
      <c r="P208" s="143">
        <v>0.51033835813019002</v>
      </c>
      <c r="Q208" s="143">
        <v>2046.8479096024801</v>
      </c>
      <c r="R208" s="143">
        <v>1730</v>
      </c>
      <c r="S208" s="143" t="s">
        <v>368</v>
      </c>
      <c r="T208" s="143">
        <v>1730</v>
      </c>
      <c r="U208" s="143" t="s">
        <v>365</v>
      </c>
      <c r="V208" s="143" t="s">
        <v>366</v>
      </c>
      <c r="Z208" s="143">
        <v>0</v>
      </c>
      <c r="AA208" s="143">
        <v>1</v>
      </c>
      <c r="AB208" s="143">
        <v>3.8164465236047702</v>
      </c>
      <c r="AC208" s="143">
        <v>0.51033835813019002</v>
      </c>
      <c r="AD208" s="143">
        <v>2046.8479096024801</v>
      </c>
      <c r="AF208" s="143">
        <v>-1</v>
      </c>
      <c r="AG208" s="143">
        <v>-1</v>
      </c>
      <c r="AH208" s="143">
        <v>-1</v>
      </c>
      <c r="AI208" s="143">
        <v>-1</v>
      </c>
      <c r="AJ208" s="143">
        <v>0</v>
      </c>
      <c r="AM208" s="143" t="s">
        <v>367</v>
      </c>
      <c r="AN208" s="143">
        <v>-1</v>
      </c>
      <c r="AQ208" s="143">
        <v>333</v>
      </c>
      <c r="AR208" s="143" t="s">
        <v>257</v>
      </c>
      <c r="AT208" s="143" t="s">
        <v>366</v>
      </c>
      <c r="AV208" s="143">
        <v>200.00000000745001</v>
      </c>
      <c r="AW208" s="143">
        <v>1.6600550767</v>
      </c>
    </row>
    <row r="209" spans="1:49" x14ac:dyDescent="0.25">
      <c r="A209" s="153">
        <v>830000</v>
      </c>
      <c r="B209" s="153">
        <v>1400000</v>
      </c>
      <c r="C209" s="153">
        <v>1400000</v>
      </c>
      <c r="D209" s="143" t="s">
        <v>360</v>
      </c>
      <c r="E209" s="143" t="s">
        <v>13</v>
      </c>
      <c r="F209" s="143" t="s">
        <v>361</v>
      </c>
      <c r="G209" s="143" t="s">
        <v>362</v>
      </c>
      <c r="H209" s="143">
        <v>0.67</v>
      </c>
      <c r="I209" s="143">
        <v>0.72</v>
      </c>
      <c r="J209" s="143" t="s">
        <v>366</v>
      </c>
      <c r="K209" s="143">
        <v>0.61601010961197999</v>
      </c>
      <c r="L209" s="143">
        <v>3326.9466799024199</v>
      </c>
      <c r="M209" s="143">
        <v>6.67050798262445</v>
      </c>
      <c r="N209" s="143">
        <v>0.91029412960041001</v>
      </c>
      <c r="O209" s="143">
        <v>4.1091003535441297</v>
      </c>
      <c r="P209" s="143">
        <v>0.56075038655429998</v>
      </c>
      <c r="Q209" s="143">
        <v>2049.4327889599299</v>
      </c>
      <c r="R209" s="143">
        <v>1730</v>
      </c>
      <c r="S209" s="143" t="s">
        <v>368</v>
      </c>
      <c r="T209" s="143">
        <v>1730</v>
      </c>
      <c r="U209" s="143" t="s">
        <v>365</v>
      </c>
      <c r="V209" s="143" t="s">
        <v>366</v>
      </c>
      <c r="Z209" s="143">
        <v>0</v>
      </c>
      <c r="AA209" s="143">
        <v>1</v>
      </c>
      <c r="AB209" s="143">
        <v>4.1091003535441297</v>
      </c>
      <c r="AC209" s="143">
        <v>0.56075038655429998</v>
      </c>
      <c r="AD209" s="143">
        <v>2049.4327889599299</v>
      </c>
      <c r="AF209" s="143">
        <v>-1</v>
      </c>
      <c r="AG209" s="143">
        <v>-1</v>
      </c>
      <c r="AH209" s="143">
        <v>-1</v>
      </c>
      <c r="AI209" s="143">
        <v>-1</v>
      </c>
      <c r="AJ209" s="143">
        <v>0</v>
      </c>
      <c r="AM209" s="143" t="s">
        <v>367</v>
      </c>
      <c r="AN209" s="143">
        <v>-1</v>
      </c>
      <c r="AQ209" s="143">
        <v>333</v>
      </c>
      <c r="AR209" s="143" t="s">
        <v>257</v>
      </c>
      <c r="AT209" s="143" t="s">
        <v>366</v>
      </c>
      <c r="AV209" s="143">
        <v>197.859662932525</v>
      </c>
      <c r="AW209" s="143">
        <v>1.6621514915</v>
      </c>
    </row>
    <row r="210" spans="1:49" x14ac:dyDescent="0.25">
      <c r="A210" s="153">
        <v>830000</v>
      </c>
      <c r="B210" s="153">
        <v>1400000</v>
      </c>
      <c r="C210" s="153">
        <v>1400000</v>
      </c>
      <c r="D210" s="143" t="s">
        <v>360</v>
      </c>
      <c r="E210" s="143" t="s">
        <v>13</v>
      </c>
      <c r="F210" s="143" t="s">
        <v>361</v>
      </c>
      <c r="G210" s="143" t="s">
        <v>362</v>
      </c>
      <c r="H210" s="143">
        <v>0.67</v>
      </c>
      <c r="I210" s="143">
        <v>0.72</v>
      </c>
      <c r="J210" s="143" t="s">
        <v>366</v>
      </c>
      <c r="K210" s="143">
        <v>1.75347762617E-3</v>
      </c>
      <c r="L210" s="143">
        <v>3326.9466799024199</v>
      </c>
      <c r="M210" s="143">
        <v>6.67050798262445</v>
      </c>
      <c r="N210" s="143">
        <v>0.91029412960041001</v>
      </c>
      <c r="O210" s="143">
        <v>1.169658650275E-2</v>
      </c>
      <c r="P210" s="143">
        <v>1.5961803894899999E-3</v>
      </c>
      <c r="Q210" s="143">
        <v>5.8337265666861002</v>
      </c>
      <c r="R210" s="143">
        <v>8140</v>
      </c>
      <c r="S210" s="143" t="s">
        <v>369</v>
      </c>
      <c r="T210" s="143">
        <v>8140</v>
      </c>
      <c r="U210" s="143" t="s">
        <v>365</v>
      </c>
      <c r="V210" s="143" t="s">
        <v>366</v>
      </c>
      <c r="Z210" s="143">
        <v>0</v>
      </c>
      <c r="AA210" s="143">
        <v>1</v>
      </c>
      <c r="AB210" s="143">
        <v>1.169658650275E-2</v>
      </c>
      <c r="AC210" s="143">
        <v>1.5961803894899999E-3</v>
      </c>
      <c r="AD210" s="143">
        <v>5.8337265666857299</v>
      </c>
      <c r="AF210" s="143">
        <v>-1</v>
      </c>
      <c r="AG210" s="143">
        <v>-1</v>
      </c>
      <c r="AH210" s="143">
        <v>-1</v>
      </c>
      <c r="AI210" s="143">
        <v>-1</v>
      </c>
      <c r="AJ210" s="143">
        <v>0</v>
      </c>
      <c r="AM210" s="143" t="s">
        <v>367</v>
      </c>
      <c r="AN210" s="143">
        <v>-1</v>
      </c>
      <c r="AQ210" s="143">
        <v>333</v>
      </c>
      <c r="AR210" s="143" t="s">
        <v>257</v>
      </c>
      <c r="AT210" s="143" t="s">
        <v>366</v>
      </c>
      <c r="AV210" s="143">
        <v>13.261513126303401</v>
      </c>
      <c r="AW210" s="143">
        <v>4.7313273000000001E-3</v>
      </c>
    </row>
    <row r="211" spans="1:49" x14ac:dyDescent="0.25">
      <c r="A211" s="153">
        <v>830000</v>
      </c>
      <c r="B211" s="153">
        <v>1400000</v>
      </c>
      <c r="C211" s="153">
        <v>1400000</v>
      </c>
      <c r="D211" s="143" t="s">
        <v>360</v>
      </c>
      <c r="E211" s="143" t="s">
        <v>13</v>
      </c>
      <c r="F211" s="143" t="s">
        <v>361</v>
      </c>
      <c r="G211" s="143" t="s">
        <v>362</v>
      </c>
      <c r="H211" s="143">
        <v>0.67</v>
      </c>
      <c r="I211" s="143">
        <v>0.72</v>
      </c>
      <c r="J211" s="143" t="s">
        <v>366</v>
      </c>
      <c r="K211" s="143">
        <v>0.61776345378298003</v>
      </c>
      <c r="L211" s="143">
        <v>3336.6867454204798</v>
      </c>
      <c r="M211" s="143">
        <v>6.22175330689738</v>
      </c>
      <c r="N211" s="143">
        <v>0.83200761772034004</v>
      </c>
      <c r="O211" s="143">
        <v>3.8435718114545998</v>
      </c>
      <c r="P211" s="143">
        <v>0.51398389949667</v>
      </c>
      <c r="Q211" s="143">
        <v>2061.28312804285</v>
      </c>
      <c r="R211" s="143">
        <v>1730</v>
      </c>
      <c r="S211" s="143" t="s">
        <v>368</v>
      </c>
      <c r="T211" s="143">
        <v>1730</v>
      </c>
      <c r="U211" s="143" t="s">
        <v>365</v>
      </c>
      <c r="V211" s="143" t="s">
        <v>366</v>
      </c>
      <c r="Z211" s="143">
        <v>0</v>
      </c>
      <c r="AA211" s="143">
        <v>1</v>
      </c>
      <c r="AB211" s="143">
        <v>3.8435718114545998</v>
      </c>
      <c r="AC211" s="143">
        <v>0.51398389949667</v>
      </c>
      <c r="AD211" s="143">
        <v>2061.28312804285</v>
      </c>
      <c r="AF211" s="143">
        <v>-1</v>
      </c>
      <c r="AG211" s="143">
        <v>-1</v>
      </c>
      <c r="AH211" s="143">
        <v>-1</v>
      </c>
      <c r="AI211" s="143">
        <v>-1</v>
      </c>
      <c r="AJ211" s="143">
        <v>0</v>
      </c>
      <c r="AM211" s="143" t="s">
        <v>367</v>
      </c>
      <c r="AN211" s="143">
        <v>-1</v>
      </c>
      <c r="AQ211" s="143">
        <v>333</v>
      </c>
      <c r="AR211" s="143" t="s">
        <v>257</v>
      </c>
      <c r="AT211" s="143" t="s">
        <v>366</v>
      </c>
      <c r="AV211" s="143">
        <v>200.000000018626</v>
      </c>
      <c r="AW211" s="143">
        <v>1.6717624721</v>
      </c>
    </row>
    <row r="212" spans="1:49" x14ac:dyDescent="0.25">
      <c r="A212" s="153">
        <v>830000</v>
      </c>
      <c r="B212" s="153">
        <v>1400000</v>
      </c>
      <c r="C212" s="153">
        <v>1400000</v>
      </c>
      <c r="D212" s="143" t="s">
        <v>360</v>
      </c>
      <c r="E212" s="143" t="s">
        <v>13</v>
      </c>
      <c r="F212" s="143" t="s">
        <v>361</v>
      </c>
      <c r="G212" s="143" t="s">
        <v>362</v>
      </c>
      <c r="H212" s="143">
        <v>0.67</v>
      </c>
      <c r="I212" s="143">
        <v>0.72</v>
      </c>
      <c r="J212" s="143" t="s">
        <v>363</v>
      </c>
      <c r="K212" s="143">
        <v>0.21611575361933999</v>
      </c>
      <c r="L212" s="143">
        <v>2684.3565514735801</v>
      </c>
      <c r="M212" s="143">
        <v>5.66247892283792</v>
      </c>
      <c r="N212" s="143">
        <v>0.75859147238966995</v>
      </c>
      <c r="O212" s="143">
        <v>1.22375089976278</v>
      </c>
      <c r="P212" s="143">
        <v>0.16394356774470001</v>
      </c>
      <c r="Q212" s="143">
        <v>580.13173910474495</v>
      </c>
      <c r="R212" s="143">
        <v>3200</v>
      </c>
      <c r="S212" s="143" t="s">
        <v>370</v>
      </c>
      <c r="T212" s="143">
        <v>3200</v>
      </c>
      <c r="U212" s="143" t="s">
        <v>365</v>
      </c>
      <c r="V212" s="143" t="s">
        <v>366</v>
      </c>
      <c r="Y212" s="143" t="s">
        <v>363</v>
      </c>
      <c r="Z212" s="143">
        <v>0</v>
      </c>
      <c r="AA212" s="143">
        <v>1</v>
      </c>
      <c r="AB212" s="143">
        <v>1.22375089976278</v>
      </c>
      <c r="AC212" s="143">
        <v>0.16394356774470001</v>
      </c>
      <c r="AD212" s="143">
        <v>580.13173910474495</v>
      </c>
      <c r="AF212" s="143">
        <v>-1</v>
      </c>
      <c r="AG212" s="143">
        <v>-1</v>
      </c>
      <c r="AH212" s="143">
        <v>-1</v>
      </c>
      <c r="AI212" s="143">
        <v>-1</v>
      </c>
      <c r="AJ212" s="143">
        <v>0</v>
      </c>
      <c r="AM212" s="143" t="s">
        <v>367</v>
      </c>
      <c r="AN212" s="143">
        <v>-1</v>
      </c>
      <c r="AQ212" s="143">
        <v>333</v>
      </c>
      <c r="AR212" s="143" t="s">
        <v>257</v>
      </c>
      <c r="AT212" s="143" t="s">
        <v>366</v>
      </c>
      <c r="AV212" s="143">
        <v>145.30786484409299</v>
      </c>
      <c r="AW212" s="143">
        <v>0.47050424909999999</v>
      </c>
    </row>
    <row r="213" spans="1:49" x14ac:dyDescent="0.25">
      <c r="A213" s="153">
        <v>830000</v>
      </c>
      <c r="B213" s="153">
        <v>1400000</v>
      </c>
      <c r="C213" s="153">
        <v>1400000</v>
      </c>
      <c r="D213" s="143" t="s">
        <v>360</v>
      </c>
      <c r="E213" s="143" t="s">
        <v>13</v>
      </c>
      <c r="F213" s="143" t="s">
        <v>361</v>
      </c>
      <c r="G213" s="143" t="s">
        <v>362</v>
      </c>
      <c r="H213" s="143">
        <v>0.67</v>
      </c>
      <c r="I213" s="143">
        <v>0.72</v>
      </c>
      <c r="J213" s="143" t="s">
        <v>363</v>
      </c>
      <c r="K213" s="143">
        <v>0.20483990105988001</v>
      </c>
      <c r="L213" s="143">
        <v>2684.3565514735801</v>
      </c>
      <c r="M213" s="143">
        <v>5.66247892283792</v>
      </c>
      <c r="N213" s="143">
        <v>0.75859147238966995</v>
      </c>
      <c r="O213" s="143">
        <v>1.15990162230782</v>
      </c>
      <c r="P213" s="143">
        <v>0.15538980214917</v>
      </c>
      <c r="Q213" s="143">
        <v>549.86333041331102</v>
      </c>
      <c r="R213" s="143">
        <v>3200</v>
      </c>
      <c r="S213" s="143" t="s">
        <v>370</v>
      </c>
      <c r="T213" s="143">
        <v>3200</v>
      </c>
      <c r="U213" s="143" t="s">
        <v>365</v>
      </c>
      <c r="V213" s="143" t="s">
        <v>366</v>
      </c>
      <c r="Y213" s="143" t="s">
        <v>363</v>
      </c>
      <c r="Z213" s="143">
        <v>0</v>
      </c>
      <c r="AA213" s="143">
        <v>1</v>
      </c>
      <c r="AB213" s="143">
        <v>1.15990162230782</v>
      </c>
      <c r="AC213" s="143">
        <v>0.15538980214917</v>
      </c>
      <c r="AD213" s="143">
        <v>549.86333041331102</v>
      </c>
      <c r="AF213" s="143">
        <v>-1</v>
      </c>
      <c r="AG213" s="143">
        <v>-1</v>
      </c>
      <c r="AH213" s="143">
        <v>-1</v>
      </c>
      <c r="AI213" s="143">
        <v>-1</v>
      </c>
      <c r="AJ213" s="143">
        <v>0</v>
      </c>
      <c r="AM213" s="143" t="s">
        <v>367</v>
      </c>
      <c r="AN213" s="143">
        <v>-1</v>
      </c>
      <c r="AQ213" s="143">
        <v>333</v>
      </c>
      <c r="AR213" s="143" t="s">
        <v>257</v>
      </c>
      <c r="AT213" s="143" t="s">
        <v>366</v>
      </c>
      <c r="AV213" s="143">
        <v>136.988181988197</v>
      </c>
      <c r="AW213" s="143">
        <v>0.44595566129999997</v>
      </c>
    </row>
    <row r="214" spans="1:49" x14ac:dyDescent="0.25">
      <c r="A214" s="153">
        <v>830000</v>
      </c>
      <c r="B214" s="153">
        <v>1400000</v>
      </c>
      <c r="C214" s="153">
        <v>1400000</v>
      </c>
      <c r="D214" s="143" t="s">
        <v>360</v>
      </c>
      <c r="E214" s="143" t="s">
        <v>13</v>
      </c>
      <c r="F214" s="143" t="s">
        <v>361</v>
      </c>
      <c r="G214" s="143" t="s">
        <v>362</v>
      </c>
      <c r="H214" s="143">
        <v>0.67</v>
      </c>
      <c r="I214" s="143">
        <v>0.72</v>
      </c>
      <c r="J214" s="143" t="s">
        <v>366</v>
      </c>
      <c r="K214" s="143">
        <v>0.19150643501822001</v>
      </c>
      <c r="L214" s="143">
        <v>2684.3565514735801</v>
      </c>
      <c r="M214" s="143">
        <v>5.66247892283792</v>
      </c>
      <c r="N214" s="143">
        <v>0.75859147238966995</v>
      </c>
      <c r="O214" s="143">
        <v>1.0844011518785099</v>
      </c>
      <c r="P214" s="143">
        <v>0.14527514851257001</v>
      </c>
      <c r="Q214" s="143">
        <v>514.07155349051698</v>
      </c>
      <c r="R214" s="143">
        <v>8140</v>
      </c>
      <c r="S214" s="143" t="s">
        <v>369</v>
      </c>
      <c r="T214" s="143">
        <v>8140</v>
      </c>
      <c r="U214" s="143" t="s">
        <v>365</v>
      </c>
      <c r="V214" s="143" t="s">
        <v>366</v>
      </c>
      <c r="Z214" s="143">
        <v>0</v>
      </c>
      <c r="AA214" s="143">
        <v>1</v>
      </c>
      <c r="AB214" s="143">
        <v>1.0844011518785099</v>
      </c>
      <c r="AC214" s="143">
        <v>0.14527514851257001</v>
      </c>
      <c r="AD214" s="143">
        <v>514.07155349051698</v>
      </c>
      <c r="AF214" s="143">
        <v>-1</v>
      </c>
      <c r="AG214" s="143">
        <v>-1</v>
      </c>
      <c r="AH214" s="143">
        <v>-1</v>
      </c>
      <c r="AI214" s="143">
        <v>-1</v>
      </c>
      <c r="AJ214" s="143">
        <v>0</v>
      </c>
      <c r="AM214" s="143" t="s">
        <v>367</v>
      </c>
      <c r="AN214" s="143">
        <v>-1</v>
      </c>
      <c r="AQ214" s="143">
        <v>333</v>
      </c>
      <c r="AR214" s="143" t="s">
        <v>257</v>
      </c>
      <c r="AT214" s="143" t="s">
        <v>366</v>
      </c>
      <c r="AV214" s="143">
        <v>146.31604423144</v>
      </c>
      <c r="AW214" s="143">
        <v>0.41692745619999999</v>
      </c>
    </row>
    <row r="215" spans="1:49" x14ac:dyDescent="0.25">
      <c r="A215" s="153">
        <v>830000</v>
      </c>
      <c r="B215" s="153">
        <v>1400000</v>
      </c>
      <c r="C215" s="153">
        <v>1400000</v>
      </c>
      <c r="D215" s="143" t="s">
        <v>360</v>
      </c>
      <c r="E215" s="143" t="s">
        <v>13</v>
      </c>
      <c r="F215" s="143" t="s">
        <v>361</v>
      </c>
      <c r="G215" s="143" t="s">
        <v>362</v>
      </c>
      <c r="H215" s="143">
        <v>0.67</v>
      </c>
      <c r="I215" s="143">
        <v>0.72</v>
      </c>
      <c r="J215" s="143" t="s">
        <v>366</v>
      </c>
      <c r="K215" s="143">
        <v>1.39689163922E-3</v>
      </c>
      <c r="L215" s="143">
        <v>2684.3565514735801</v>
      </c>
      <c r="M215" s="143">
        <v>5.66247892283792</v>
      </c>
      <c r="N215" s="143">
        <v>0.75859147238966995</v>
      </c>
      <c r="O215" s="143">
        <v>7.9098694646200004E-3</v>
      </c>
      <c r="P215" s="143">
        <v>1.0596700853700001E-3</v>
      </c>
      <c r="Q215" s="143">
        <v>3.74975522346304</v>
      </c>
      <c r="R215" s="143">
        <v>1730</v>
      </c>
      <c r="S215" s="143" t="s">
        <v>368</v>
      </c>
      <c r="T215" s="143">
        <v>1730</v>
      </c>
      <c r="U215" s="143" t="s">
        <v>365</v>
      </c>
      <c r="V215" s="143" t="s">
        <v>366</v>
      </c>
      <c r="Z215" s="143">
        <v>0</v>
      </c>
      <c r="AA215" s="143">
        <v>1</v>
      </c>
      <c r="AB215" s="143">
        <v>7.9098694646200004E-3</v>
      </c>
      <c r="AC215" s="143">
        <v>1.0596700853700001E-3</v>
      </c>
      <c r="AD215" s="143">
        <v>3.74975522346368</v>
      </c>
      <c r="AF215" s="143">
        <v>-1</v>
      </c>
      <c r="AG215" s="143">
        <v>-1</v>
      </c>
      <c r="AH215" s="143">
        <v>-1</v>
      </c>
      <c r="AI215" s="143">
        <v>-1</v>
      </c>
      <c r="AJ215" s="143">
        <v>0</v>
      </c>
      <c r="AM215" s="143" t="s">
        <v>367</v>
      </c>
      <c r="AN215" s="143">
        <v>-1</v>
      </c>
      <c r="AQ215" s="143">
        <v>333</v>
      </c>
      <c r="AR215" s="143" t="s">
        <v>257</v>
      </c>
      <c r="AT215" s="143" t="s">
        <v>366</v>
      </c>
      <c r="AV215" s="143">
        <v>11.591964329596699</v>
      </c>
      <c r="AW215" s="143">
        <v>3.0411639999999998E-3</v>
      </c>
    </row>
    <row r="216" spans="1:49" x14ac:dyDescent="0.25">
      <c r="A216" s="153">
        <v>830000</v>
      </c>
      <c r="B216" s="153">
        <v>1400000</v>
      </c>
      <c r="C216" s="153">
        <v>1400000</v>
      </c>
      <c r="D216" s="143" t="s">
        <v>360</v>
      </c>
      <c r="E216" s="143" t="s">
        <v>13</v>
      </c>
      <c r="F216" s="143" t="s">
        <v>361</v>
      </c>
      <c r="G216" s="143" t="s">
        <v>362</v>
      </c>
      <c r="H216" s="143">
        <v>0.67</v>
      </c>
      <c r="I216" s="143">
        <v>0.72</v>
      </c>
      <c r="J216" s="143" t="s">
        <v>366</v>
      </c>
      <c r="K216" s="143">
        <v>3.9045094623299998E-3</v>
      </c>
      <c r="L216" s="143">
        <v>2684.3565514735801</v>
      </c>
      <c r="M216" s="143">
        <v>5.66247892283792</v>
      </c>
      <c r="N216" s="143">
        <v>0.75859147238966995</v>
      </c>
      <c r="O216" s="143">
        <v>2.210920253448E-2</v>
      </c>
      <c r="P216" s="143">
        <v>2.9619275819900001E-3</v>
      </c>
      <c r="Q216" s="143">
        <v>10.481095555504099</v>
      </c>
      <c r="R216" s="143">
        <v>8140</v>
      </c>
      <c r="S216" s="143" t="s">
        <v>369</v>
      </c>
      <c r="T216" s="143">
        <v>8140</v>
      </c>
      <c r="U216" s="143" t="s">
        <v>365</v>
      </c>
      <c r="V216" s="143" t="s">
        <v>366</v>
      </c>
      <c r="Z216" s="143">
        <v>0</v>
      </c>
      <c r="AA216" s="143">
        <v>1</v>
      </c>
      <c r="AB216" s="143">
        <v>2.210920253448E-2</v>
      </c>
      <c r="AC216" s="143">
        <v>2.9619275819900001E-3</v>
      </c>
      <c r="AD216" s="143">
        <v>10.4810955555029</v>
      </c>
      <c r="AF216" s="143">
        <v>-1</v>
      </c>
      <c r="AG216" s="143">
        <v>-1</v>
      </c>
      <c r="AH216" s="143">
        <v>-1</v>
      </c>
      <c r="AI216" s="143">
        <v>-1</v>
      </c>
      <c r="AJ216" s="143">
        <v>0</v>
      </c>
      <c r="AM216" s="143" t="s">
        <v>367</v>
      </c>
      <c r="AN216" s="143">
        <v>-1</v>
      </c>
      <c r="AQ216" s="143">
        <v>333</v>
      </c>
      <c r="AR216" s="143" t="s">
        <v>257</v>
      </c>
      <c r="AT216" s="143" t="s">
        <v>366</v>
      </c>
      <c r="AV216" s="143">
        <v>20.096879321052</v>
      </c>
      <c r="AW216" s="143">
        <v>8.5004829999999997E-3</v>
      </c>
    </row>
    <row r="217" spans="1:49" x14ac:dyDescent="0.25">
      <c r="A217" s="153">
        <v>830000</v>
      </c>
      <c r="B217" s="153">
        <v>1400000</v>
      </c>
      <c r="C217" s="153">
        <v>1400000</v>
      </c>
      <c r="D217" s="143" t="s">
        <v>360</v>
      </c>
      <c r="E217" s="143" t="s">
        <v>13</v>
      </c>
      <c r="F217" s="143" t="s">
        <v>361</v>
      </c>
      <c r="G217" s="143" t="s">
        <v>362</v>
      </c>
      <c r="H217" s="143">
        <v>0.67</v>
      </c>
      <c r="I217" s="143">
        <v>0.72</v>
      </c>
      <c r="J217" s="143" t="s">
        <v>366</v>
      </c>
      <c r="K217" s="143">
        <v>0.61276546191051995</v>
      </c>
      <c r="L217" s="143">
        <v>3319.1154907895102</v>
      </c>
      <c r="M217" s="143">
        <v>6.3376806016450802</v>
      </c>
      <c r="N217" s="143">
        <v>0.86047702416439997</v>
      </c>
      <c r="O217" s="143">
        <v>3.8835117813083899</v>
      </c>
      <c r="P217" s="143">
        <v>0.52727060117548996</v>
      </c>
      <c r="Q217" s="143">
        <v>2033.8393368479999</v>
      </c>
      <c r="R217" s="143">
        <v>1730</v>
      </c>
      <c r="S217" s="143" t="s">
        <v>368</v>
      </c>
      <c r="T217" s="143">
        <v>1730</v>
      </c>
      <c r="U217" s="143" t="s">
        <v>365</v>
      </c>
      <c r="V217" s="143" t="s">
        <v>366</v>
      </c>
      <c r="Z217" s="143">
        <v>0</v>
      </c>
      <c r="AA217" s="143">
        <v>1</v>
      </c>
      <c r="AB217" s="143">
        <v>3.8835117813083899</v>
      </c>
      <c r="AC217" s="143">
        <v>0.52727060117548996</v>
      </c>
      <c r="AD217" s="143">
        <v>2050.4282492474899</v>
      </c>
      <c r="AF217" s="143">
        <v>-1</v>
      </c>
      <c r="AG217" s="143">
        <v>-1</v>
      </c>
      <c r="AH217" s="143">
        <v>-1</v>
      </c>
      <c r="AI217" s="143">
        <v>-1</v>
      </c>
      <c r="AJ217" s="143">
        <v>0</v>
      </c>
      <c r="AM217" s="143" t="s">
        <v>367</v>
      </c>
      <c r="AN217" s="143">
        <v>-1</v>
      </c>
      <c r="AQ217" s="143">
        <v>333</v>
      </c>
      <c r="AR217" s="143" t="s">
        <v>257</v>
      </c>
      <c r="AT217" s="143" t="s">
        <v>366</v>
      </c>
      <c r="AV217" s="143">
        <v>196.412651007162</v>
      </c>
      <c r="AW217" s="143">
        <v>1.6629588395999999</v>
      </c>
    </row>
    <row r="218" spans="1:49" x14ac:dyDescent="0.25">
      <c r="A218" s="153">
        <v>830000</v>
      </c>
      <c r="B218" s="153">
        <v>1400000</v>
      </c>
      <c r="C218" s="153">
        <v>1400000</v>
      </c>
      <c r="D218" s="143" t="s">
        <v>360</v>
      </c>
      <c r="E218" s="143" t="s">
        <v>13</v>
      </c>
      <c r="F218" s="143" t="s">
        <v>361</v>
      </c>
      <c r="G218" s="143" t="s">
        <v>362</v>
      </c>
      <c r="H218" s="143">
        <v>0.67</v>
      </c>
      <c r="I218" s="143">
        <v>0.72</v>
      </c>
      <c r="J218" s="143" t="s">
        <v>363</v>
      </c>
      <c r="K218" s="143">
        <v>0.19629542287125001</v>
      </c>
      <c r="L218" s="143">
        <v>2835.1134051695199</v>
      </c>
      <c r="M218" s="143">
        <v>5.9397779034294196</v>
      </c>
      <c r="N218" s="143">
        <v>0.79387447119703003</v>
      </c>
      <c r="O218" s="143">
        <v>1.165951215315</v>
      </c>
      <c r="P218" s="143">
        <v>0.15583392503030999</v>
      </c>
      <c r="Q218" s="143">
        <v>556.519784755709</v>
      </c>
      <c r="R218" s="143">
        <v>3200</v>
      </c>
      <c r="S218" s="143" t="s">
        <v>370</v>
      </c>
      <c r="T218" s="143">
        <v>3200</v>
      </c>
      <c r="U218" s="143" t="s">
        <v>365</v>
      </c>
      <c r="V218" s="143" t="s">
        <v>366</v>
      </c>
      <c r="Y218" s="143" t="s">
        <v>363</v>
      </c>
      <c r="Z218" s="143">
        <v>0</v>
      </c>
      <c r="AA218" s="143">
        <v>1</v>
      </c>
      <c r="AB218" s="143">
        <v>1.165951215315</v>
      </c>
      <c r="AC218" s="143">
        <v>0.15583392503030999</v>
      </c>
      <c r="AD218" s="143">
        <v>725.47892620273296</v>
      </c>
      <c r="AF218" s="143">
        <v>-1</v>
      </c>
      <c r="AG218" s="143">
        <v>-1</v>
      </c>
      <c r="AH218" s="143">
        <v>-1</v>
      </c>
      <c r="AI218" s="143">
        <v>-1</v>
      </c>
      <c r="AJ218" s="143">
        <v>0</v>
      </c>
      <c r="AM218" s="143" t="s">
        <v>367</v>
      </c>
      <c r="AN218" s="143">
        <v>-1</v>
      </c>
      <c r="AQ218" s="143">
        <v>333</v>
      </c>
      <c r="AR218" s="143" t="s">
        <v>257</v>
      </c>
      <c r="AT218" s="143" t="s">
        <v>366</v>
      </c>
      <c r="AV218" s="143">
        <v>129.69880661665499</v>
      </c>
      <c r="AW218" s="143">
        <v>0.58838517940000001</v>
      </c>
    </row>
    <row r="219" spans="1:49" x14ac:dyDescent="0.25">
      <c r="A219" s="153">
        <v>830000</v>
      </c>
      <c r="B219" s="153">
        <v>1400000</v>
      </c>
      <c r="C219" s="153">
        <v>1400000</v>
      </c>
      <c r="D219" s="143" t="s">
        <v>360</v>
      </c>
      <c r="E219" s="143" t="s">
        <v>13</v>
      </c>
      <c r="F219" s="143" t="s">
        <v>361</v>
      </c>
      <c r="G219" s="143" t="s">
        <v>362</v>
      </c>
      <c r="H219" s="143">
        <v>0.67</v>
      </c>
      <c r="I219" s="143">
        <v>0.72</v>
      </c>
      <c r="J219" s="143" t="s">
        <v>363</v>
      </c>
      <c r="K219" s="143">
        <v>3.5757052469500001E-3</v>
      </c>
      <c r="L219" s="143">
        <v>2835.1134051695199</v>
      </c>
      <c r="M219" s="143">
        <v>5.9397779034294196</v>
      </c>
      <c r="N219" s="143">
        <v>0.79387447119703003</v>
      </c>
      <c r="O219" s="143">
        <v>2.123889501502E-2</v>
      </c>
      <c r="P219" s="143">
        <v>2.8386611120799999E-3</v>
      </c>
      <c r="Q219" s="143">
        <v>10.1375298785686</v>
      </c>
      <c r="R219" s="143">
        <v>3100</v>
      </c>
      <c r="S219" s="143" t="s">
        <v>371</v>
      </c>
      <c r="T219" s="143">
        <v>3100</v>
      </c>
      <c r="U219" s="143" t="s">
        <v>365</v>
      </c>
      <c r="V219" s="143" t="s">
        <v>366</v>
      </c>
      <c r="Y219" s="143" t="s">
        <v>363</v>
      </c>
      <c r="Z219" s="143">
        <v>0</v>
      </c>
      <c r="AA219" s="143">
        <v>1</v>
      </c>
      <c r="AB219" s="143">
        <v>2.123889501502E-2</v>
      </c>
      <c r="AC219" s="143">
        <v>2.8386611120799999E-3</v>
      </c>
      <c r="AD219" s="143">
        <v>128.612999154866</v>
      </c>
      <c r="AF219" s="143">
        <v>-1</v>
      </c>
      <c r="AG219" s="143">
        <v>-1</v>
      </c>
      <c r="AH219" s="143">
        <v>-1</v>
      </c>
      <c r="AI219" s="143">
        <v>-1</v>
      </c>
      <c r="AJ219" s="143">
        <v>0</v>
      </c>
      <c r="AM219" s="143" t="s">
        <v>367</v>
      </c>
      <c r="AN219" s="143">
        <v>-1</v>
      </c>
      <c r="AQ219" s="143">
        <v>333</v>
      </c>
      <c r="AR219" s="143" t="s">
        <v>257</v>
      </c>
      <c r="AT219" s="143" t="s">
        <v>366</v>
      </c>
      <c r="AV219" s="143">
        <v>22.3664220967758</v>
      </c>
      <c r="AW219" s="143">
        <v>0.1043090017</v>
      </c>
    </row>
    <row r="220" spans="1:49" x14ac:dyDescent="0.25">
      <c r="A220" s="153">
        <v>830000</v>
      </c>
      <c r="B220" s="153">
        <v>1400000</v>
      </c>
      <c r="C220" s="153">
        <v>1400000</v>
      </c>
      <c r="D220" s="143" t="s">
        <v>360</v>
      </c>
      <c r="E220" s="143" t="s">
        <v>13</v>
      </c>
      <c r="F220" s="143" t="s">
        <v>361</v>
      </c>
      <c r="G220" s="143" t="s">
        <v>362</v>
      </c>
      <c r="H220" s="143">
        <v>0.67</v>
      </c>
      <c r="I220" s="143">
        <v>0.72</v>
      </c>
      <c r="J220" s="143" t="s">
        <v>366</v>
      </c>
      <c r="K220" s="143">
        <v>0.61776345364490004</v>
      </c>
      <c r="L220" s="143">
        <v>3305.7993415582</v>
      </c>
      <c r="M220" s="143">
        <v>6.2094995071544998</v>
      </c>
      <c r="N220" s="143">
        <v>0.83432297700493996</v>
      </c>
      <c r="O220" s="143">
        <v>3.8360018609460602</v>
      </c>
      <c r="P220" s="143">
        <v>0.51541424372986999</v>
      </c>
      <c r="Q220" s="143">
        <v>2042.20201829803</v>
      </c>
      <c r="R220" s="143">
        <v>1730</v>
      </c>
      <c r="S220" s="143" t="s">
        <v>368</v>
      </c>
      <c r="T220" s="143">
        <v>1730</v>
      </c>
      <c r="U220" s="143" t="s">
        <v>365</v>
      </c>
      <c r="V220" s="143" t="s">
        <v>366</v>
      </c>
      <c r="Z220" s="143">
        <v>0</v>
      </c>
      <c r="AA220" s="143">
        <v>1</v>
      </c>
      <c r="AB220" s="143">
        <v>3.8360018609460602</v>
      </c>
      <c r="AC220" s="143">
        <v>0.51541424372986999</v>
      </c>
      <c r="AD220" s="143">
        <v>2042.20201829803</v>
      </c>
      <c r="AF220" s="143">
        <v>-1</v>
      </c>
      <c r="AG220" s="143">
        <v>-1</v>
      </c>
      <c r="AH220" s="143">
        <v>-1</v>
      </c>
      <c r="AI220" s="143">
        <v>-1</v>
      </c>
      <c r="AJ220" s="143">
        <v>0</v>
      </c>
      <c r="AM220" s="143" t="s">
        <v>367</v>
      </c>
      <c r="AN220" s="143">
        <v>-1</v>
      </c>
      <c r="AQ220" s="143">
        <v>333</v>
      </c>
      <c r="AR220" s="143" t="s">
        <v>257</v>
      </c>
      <c r="AT220" s="143" t="s">
        <v>366</v>
      </c>
      <c r="AV220" s="143">
        <v>199.999999996274</v>
      </c>
      <c r="AW220" s="143">
        <v>1.6562871195</v>
      </c>
    </row>
    <row r="221" spans="1:49" x14ac:dyDescent="0.25">
      <c r="A221" s="153">
        <v>830000</v>
      </c>
      <c r="B221" s="153">
        <v>1400000</v>
      </c>
      <c r="C221" s="153">
        <v>1400000</v>
      </c>
      <c r="D221" s="143" t="s">
        <v>360</v>
      </c>
      <c r="E221" s="143" t="s">
        <v>13</v>
      </c>
      <c r="F221" s="143" t="s">
        <v>361</v>
      </c>
      <c r="G221" s="143" t="s">
        <v>362</v>
      </c>
      <c r="H221" s="143">
        <v>0.67</v>
      </c>
      <c r="I221" s="143">
        <v>0.72</v>
      </c>
      <c r="J221" s="143" t="s">
        <v>366</v>
      </c>
      <c r="K221" s="143">
        <v>0.18959340824651</v>
      </c>
      <c r="L221" s="143">
        <v>3315.5401208160602</v>
      </c>
      <c r="M221" s="143">
        <v>7.1267060211840896</v>
      </c>
      <c r="N221" s="143">
        <v>0.95008919458884999</v>
      </c>
      <c r="O221" s="143">
        <v>1.35117648412722</v>
      </c>
      <c r="P221" s="143">
        <v>0.18013064854027999</v>
      </c>
      <c r="Q221" s="143">
        <v>628.604551683566</v>
      </c>
      <c r="R221" s="143">
        <v>1730</v>
      </c>
      <c r="S221" s="143" t="s">
        <v>368</v>
      </c>
      <c r="T221" s="143">
        <v>1730</v>
      </c>
      <c r="U221" s="143" t="s">
        <v>365</v>
      </c>
      <c r="V221" s="143" t="s">
        <v>366</v>
      </c>
      <c r="Z221" s="143">
        <v>0</v>
      </c>
      <c r="AA221" s="143">
        <v>1</v>
      </c>
      <c r="AB221" s="143">
        <v>1.35117648412722</v>
      </c>
      <c r="AC221" s="143">
        <v>0.18013064854027999</v>
      </c>
      <c r="AD221" s="143">
        <v>2048.21951603876</v>
      </c>
      <c r="AF221" s="143">
        <v>-1</v>
      </c>
      <c r="AG221" s="143">
        <v>-1</v>
      </c>
      <c r="AH221" s="143">
        <v>-1</v>
      </c>
      <c r="AI221" s="143">
        <v>-1</v>
      </c>
      <c r="AJ221" s="143">
        <v>0</v>
      </c>
      <c r="AM221" s="143" t="s">
        <v>367</v>
      </c>
      <c r="AN221" s="143">
        <v>-1</v>
      </c>
      <c r="AQ221" s="143">
        <v>333</v>
      </c>
      <c r="AR221" s="143" t="s">
        <v>257</v>
      </c>
      <c r="AT221" s="143" t="s">
        <v>366</v>
      </c>
      <c r="AV221" s="143">
        <v>135.96821436642401</v>
      </c>
      <c r="AW221" s="143">
        <v>1.6611674907</v>
      </c>
    </row>
    <row r="222" spans="1:49" x14ac:dyDescent="0.25">
      <c r="A222" s="153">
        <v>830000</v>
      </c>
      <c r="B222" s="153">
        <v>1400000</v>
      </c>
      <c r="C222" s="153">
        <v>1400000</v>
      </c>
      <c r="D222" s="143" t="s">
        <v>360</v>
      </c>
      <c r="E222" s="143" t="s">
        <v>13</v>
      </c>
      <c r="F222" s="143" t="s">
        <v>361</v>
      </c>
      <c r="G222" s="143" t="s">
        <v>362</v>
      </c>
      <c r="H222" s="143">
        <v>0.67</v>
      </c>
      <c r="I222" s="143">
        <v>0.72</v>
      </c>
      <c r="J222" s="143" t="s">
        <v>366</v>
      </c>
      <c r="K222" s="143">
        <v>0.61776345371394004</v>
      </c>
      <c r="L222" s="143">
        <v>3300.72684101497</v>
      </c>
      <c r="M222" s="143">
        <v>6.1540430724764601</v>
      </c>
      <c r="N222" s="143">
        <v>0.82289567988469003</v>
      </c>
      <c r="O222" s="143">
        <v>3.8017429027573999</v>
      </c>
      <c r="P222" s="143">
        <v>0.50835487725185002</v>
      </c>
      <c r="Q222" s="143">
        <v>2039.06841307171</v>
      </c>
      <c r="R222" s="143">
        <v>1730</v>
      </c>
      <c r="S222" s="143" t="s">
        <v>368</v>
      </c>
      <c r="T222" s="143">
        <v>1730</v>
      </c>
      <c r="U222" s="143" t="s">
        <v>365</v>
      </c>
      <c r="V222" s="143" t="s">
        <v>366</v>
      </c>
      <c r="Z222" s="143">
        <v>0</v>
      </c>
      <c r="AA222" s="143">
        <v>1</v>
      </c>
      <c r="AB222" s="143">
        <v>3.8017429027573999</v>
      </c>
      <c r="AC222" s="143">
        <v>0.50835487725185002</v>
      </c>
      <c r="AD222" s="143">
        <v>2039.06841307171</v>
      </c>
      <c r="AF222" s="143">
        <v>-1</v>
      </c>
      <c r="AG222" s="143">
        <v>-1</v>
      </c>
      <c r="AH222" s="143">
        <v>-1</v>
      </c>
      <c r="AI222" s="143">
        <v>-1</v>
      </c>
      <c r="AJ222" s="143">
        <v>0</v>
      </c>
      <c r="AM222" s="143" t="s">
        <v>367</v>
      </c>
      <c r="AN222" s="143">
        <v>-1</v>
      </c>
      <c r="AQ222" s="143">
        <v>333</v>
      </c>
      <c r="AR222" s="143" t="s">
        <v>257</v>
      </c>
      <c r="AT222" s="143" t="s">
        <v>366</v>
      </c>
      <c r="AV222" s="143">
        <v>200.00000000745001</v>
      </c>
      <c r="AW222" s="143">
        <v>1.6537456716000001</v>
      </c>
    </row>
    <row r="223" spans="1:49" x14ac:dyDescent="0.25">
      <c r="A223" s="153">
        <v>830000</v>
      </c>
      <c r="B223" s="153">
        <v>1400000</v>
      </c>
      <c r="C223" s="153">
        <v>1400000</v>
      </c>
      <c r="D223" s="143" t="s">
        <v>360</v>
      </c>
      <c r="E223" s="143" t="s">
        <v>13</v>
      </c>
      <c r="F223" s="143" t="s">
        <v>361</v>
      </c>
      <c r="G223" s="143" t="s">
        <v>362</v>
      </c>
      <c r="H223" s="143">
        <v>0.67</v>
      </c>
      <c r="I223" s="143">
        <v>0.72</v>
      </c>
      <c r="J223" s="143" t="s">
        <v>366</v>
      </c>
      <c r="K223" s="143">
        <v>0.61776345371394004</v>
      </c>
      <c r="L223" s="143">
        <v>3319.2048822049101</v>
      </c>
      <c r="M223" s="143">
        <v>6.1888161268569304</v>
      </c>
      <c r="N223" s="143">
        <v>0.82757345651531999</v>
      </c>
      <c r="O223" s="143">
        <v>3.8232244249276599</v>
      </c>
      <c r="P223" s="143">
        <v>0.51124463669887998</v>
      </c>
      <c r="Q223" s="143">
        <v>2050.4834716150799</v>
      </c>
      <c r="R223" s="143">
        <v>1730</v>
      </c>
      <c r="S223" s="143" t="s">
        <v>368</v>
      </c>
      <c r="T223" s="143">
        <v>1730</v>
      </c>
      <c r="U223" s="143" t="s">
        <v>365</v>
      </c>
      <c r="V223" s="143" t="s">
        <v>366</v>
      </c>
      <c r="Z223" s="143">
        <v>0</v>
      </c>
      <c r="AA223" s="143">
        <v>1</v>
      </c>
      <c r="AB223" s="143">
        <v>3.8232244249276599</v>
      </c>
      <c r="AC223" s="143">
        <v>0.51124463669887998</v>
      </c>
      <c r="AD223" s="143">
        <v>2050.4834716150799</v>
      </c>
      <c r="AF223" s="143">
        <v>-1</v>
      </c>
      <c r="AG223" s="143">
        <v>-1</v>
      </c>
      <c r="AH223" s="143">
        <v>-1</v>
      </c>
      <c r="AI223" s="143">
        <v>-1</v>
      </c>
      <c r="AJ223" s="143">
        <v>0</v>
      </c>
      <c r="AM223" s="143" t="s">
        <v>367</v>
      </c>
      <c r="AN223" s="143">
        <v>-1</v>
      </c>
      <c r="AQ223" s="143">
        <v>333</v>
      </c>
      <c r="AR223" s="143" t="s">
        <v>257</v>
      </c>
      <c r="AT223" s="143" t="s">
        <v>366</v>
      </c>
      <c r="AV223" s="143">
        <v>200.00000000745001</v>
      </c>
      <c r="AW223" s="143">
        <v>1.6630036265999999</v>
      </c>
    </row>
    <row r="224" spans="1:49" x14ac:dyDescent="0.25">
      <c r="A224" s="153">
        <v>830000</v>
      </c>
      <c r="B224" s="153">
        <v>1400000</v>
      </c>
      <c r="C224" s="153">
        <v>1400000</v>
      </c>
      <c r="D224" s="143" t="s">
        <v>360</v>
      </c>
      <c r="E224" s="143" t="s">
        <v>13</v>
      </c>
      <c r="F224" s="143" t="s">
        <v>361</v>
      </c>
      <c r="G224" s="143" t="s">
        <v>362</v>
      </c>
      <c r="H224" s="143">
        <v>0.67</v>
      </c>
      <c r="I224" s="143">
        <v>0.72</v>
      </c>
      <c r="J224" s="143" t="s">
        <v>366</v>
      </c>
      <c r="K224" s="143">
        <v>0.61776345366790997</v>
      </c>
      <c r="L224" s="143">
        <v>3320.1925867758</v>
      </c>
      <c r="M224" s="143">
        <v>6.1907600972483996</v>
      </c>
      <c r="N224" s="143">
        <v>0.82784233176100996</v>
      </c>
      <c r="O224" s="143">
        <v>3.8244253385056801</v>
      </c>
      <c r="P224" s="143">
        <v>0.51141073796117997</v>
      </c>
      <c r="Q224" s="143">
        <v>2051.0936392492199</v>
      </c>
      <c r="R224" s="143">
        <v>1730</v>
      </c>
      <c r="S224" s="143" t="s">
        <v>368</v>
      </c>
      <c r="T224" s="143">
        <v>1730</v>
      </c>
      <c r="U224" s="143" t="s">
        <v>365</v>
      </c>
      <c r="V224" s="143" t="s">
        <v>366</v>
      </c>
      <c r="Z224" s="143">
        <v>0</v>
      </c>
      <c r="AA224" s="143">
        <v>1</v>
      </c>
      <c r="AB224" s="143">
        <v>3.8244253385056801</v>
      </c>
      <c r="AC224" s="143">
        <v>0.51141073796117997</v>
      </c>
      <c r="AD224" s="143">
        <v>2051.0936392492199</v>
      </c>
      <c r="AF224" s="143">
        <v>-1</v>
      </c>
      <c r="AG224" s="143">
        <v>-1</v>
      </c>
      <c r="AH224" s="143">
        <v>-1</v>
      </c>
      <c r="AI224" s="143">
        <v>-1</v>
      </c>
      <c r="AJ224" s="143">
        <v>0</v>
      </c>
      <c r="AM224" s="143" t="s">
        <v>367</v>
      </c>
      <c r="AN224" s="143">
        <v>-1</v>
      </c>
      <c r="AQ224" s="143">
        <v>333</v>
      </c>
      <c r="AR224" s="143" t="s">
        <v>257</v>
      </c>
      <c r="AT224" s="143" t="s">
        <v>366</v>
      </c>
      <c r="AV224" s="143">
        <v>200</v>
      </c>
      <c r="AW224" s="143">
        <v>1.6634984908999999</v>
      </c>
    </row>
    <row r="225" spans="1:49" x14ac:dyDescent="0.25">
      <c r="A225" s="153">
        <v>830000</v>
      </c>
      <c r="B225" s="153">
        <v>1400000</v>
      </c>
      <c r="C225" s="153">
        <v>1400000</v>
      </c>
      <c r="D225" s="143" t="s">
        <v>360</v>
      </c>
      <c r="E225" s="143" t="s">
        <v>13</v>
      </c>
      <c r="F225" s="143" t="s">
        <v>361</v>
      </c>
      <c r="G225" s="143" t="s">
        <v>362</v>
      </c>
      <c r="H225" s="143">
        <v>0.67</v>
      </c>
      <c r="I225" s="143">
        <v>0.72</v>
      </c>
      <c r="J225" s="143" t="s">
        <v>366</v>
      </c>
      <c r="K225" s="143">
        <v>0.61776345346078998</v>
      </c>
      <c r="L225" s="143">
        <v>3345.5426220669801</v>
      </c>
      <c r="M225" s="143">
        <v>6.69887919349922</v>
      </c>
      <c r="N225" s="143">
        <v>0.91458075917977</v>
      </c>
      <c r="O225" s="143">
        <v>4.1383227448927196</v>
      </c>
      <c r="P225" s="143">
        <v>0.56499456825968997</v>
      </c>
      <c r="Q225" s="143">
        <v>2066.7539639083702</v>
      </c>
      <c r="R225" s="143">
        <v>1730</v>
      </c>
      <c r="S225" s="143" t="s">
        <v>368</v>
      </c>
      <c r="T225" s="143">
        <v>1730</v>
      </c>
      <c r="U225" s="143" t="s">
        <v>365</v>
      </c>
      <c r="V225" s="143" t="s">
        <v>366</v>
      </c>
      <c r="Z225" s="143">
        <v>0</v>
      </c>
      <c r="AA225" s="143">
        <v>1</v>
      </c>
      <c r="AB225" s="143">
        <v>4.1383227448927196</v>
      </c>
      <c r="AC225" s="143">
        <v>0.56499456825968997</v>
      </c>
      <c r="AD225" s="143">
        <v>2066.7539639083702</v>
      </c>
      <c r="AF225" s="143">
        <v>-1</v>
      </c>
      <c r="AG225" s="143">
        <v>-1</v>
      </c>
      <c r="AH225" s="143">
        <v>-1</v>
      </c>
      <c r="AI225" s="143">
        <v>-1</v>
      </c>
      <c r="AJ225" s="143">
        <v>0</v>
      </c>
      <c r="AM225" s="143" t="s">
        <v>367</v>
      </c>
      <c r="AN225" s="143">
        <v>-1</v>
      </c>
      <c r="AQ225" s="143">
        <v>333</v>
      </c>
      <c r="AR225" s="143" t="s">
        <v>257</v>
      </c>
      <c r="AT225" s="143" t="s">
        <v>366</v>
      </c>
      <c r="AV225" s="143">
        <v>199.99999996647199</v>
      </c>
      <c r="AW225" s="143">
        <v>1.6761994841000001</v>
      </c>
    </row>
    <row r="226" spans="1:49" x14ac:dyDescent="0.25">
      <c r="A226" s="153">
        <v>830000</v>
      </c>
      <c r="B226" s="153">
        <v>1400000</v>
      </c>
      <c r="C226" s="153">
        <v>1400000</v>
      </c>
      <c r="D226" s="143" t="s">
        <v>360</v>
      </c>
      <c r="E226" s="143" t="s">
        <v>13</v>
      </c>
      <c r="F226" s="143" t="s">
        <v>361</v>
      </c>
      <c r="G226" s="143" t="s">
        <v>362</v>
      </c>
      <c r="H226" s="143">
        <v>0.67</v>
      </c>
      <c r="I226" s="143">
        <v>0.72</v>
      </c>
      <c r="J226" s="143" t="s">
        <v>363</v>
      </c>
      <c r="K226" s="143">
        <v>5.3998920695999997E-4</v>
      </c>
      <c r="L226" s="143">
        <v>2184.8667442514102</v>
      </c>
      <c r="M226" s="143">
        <v>3.1231374968435901</v>
      </c>
      <c r="N226" s="143">
        <v>0.36755988336063</v>
      </c>
      <c r="O226" s="143">
        <v>1.6864605401499999E-3</v>
      </c>
      <c r="P226" s="143">
        <v>1.9847836991999999E-4</v>
      </c>
      <c r="Q226" s="143">
        <v>1.1798044605437801</v>
      </c>
      <c r="R226" s="143">
        <v>6120</v>
      </c>
      <c r="S226" s="143" t="s">
        <v>364</v>
      </c>
      <c r="T226" s="143">
        <v>6120</v>
      </c>
      <c r="U226" s="143" t="s">
        <v>365</v>
      </c>
      <c r="V226" s="143" t="s">
        <v>366</v>
      </c>
      <c r="Y226" s="143" t="s">
        <v>363</v>
      </c>
      <c r="Z226" s="143">
        <v>0</v>
      </c>
      <c r="AA226" s="143">
        <v>1</v>
      </c>
      <c r="AB226" s="143">
        <v>1.6864605401499999E-3</v>
      </c>
      <c r="AC226" s="143">
        <v>1.9847836991999999E-4</v>
      </c>
      <c r="AD226" s="143">
        <v>28.819119089685099</v>
      </c>
      <c r="AF226" s="143">
        <v>-1</v>
      </c>
      <c r="AG226" s="143">
        <v>-1</v>
      </c>
      <c r="AH226" s="143">
        <v>-1</v>
      </c>
      <c r="AI226" s="143">
        <v>-1</v>
      </c>
      <c r="AJ226" s="143">
        <v>0</v>
      </c>
      <c r="AM226" s="143" t="s">
        <v>367</v>
      </c>
      <c r="AN226" s="143">
        <v>-1</v>
      </c>
      <c r="AQ226" s="143">
        <v>333</v>
      </c>
      <c r="AR226" s="143" t="s">
        <v>257</v>
      </c>
      <c r="AT226" s="143" t="s">
        <v>366</v>
      </c>
      <c r="AV226" s="143">
        <v>22.0116125899373</v>
      </c>
      <c r="AW226" s="143">
        <v>2.3373170400000001E-2</v>
      </c>
    </row>
    <row r="227" spans="1:49" x14ac:dyDescent="0.25">
      <c r="A227" s="153">
        <v>830000</v>
      </c>
      <c r="B227" s="153">
        <v>1400000</v>
      </c>
      <c r="C227" s="153">
        <v>1400000</v>
      </c>
      <c r="D227" s="143" t="s">
        <v>360</v>
      </c>
      <c r="E227" s="143" t="s">
        <v>13</v>
      </c>
      <c r="F227" s="143" t="s">
        <v>361</v>
      </c>
      <c r="G227" s="143" t="s">
        <v>362</v>
      </c>
      <c r="H227" s="143">
        <v>0.67</v>
      </c>
      <c r="I227" s="143">
        <v>0.72</v>
      </c>
      <c r="J227" s="143" t="s">
        <v>363</v>
      </c>
      <c r="K227" s="143">
        <v>6.5642546282140002E-2</v>
      </c>
      <c r="L227" s="143">
        <v>2184.8667442514102</v>
      </c>
      <c r="M227" s="143">
        <v>3.1231374968435901</v>
      </c>
      <c r="N227" s="143">
        <v>0.36755988336063</v>
      </c>
      <c r="O227" s="143">
        <v>0.20501069768207</v>
      </c>
      <c r="P227" s="143">
        <v>2.4127566654959999E-2</v>
      </c>
      <c r="Q227" s="143">
        <v>143.42021637985101</v>
      </c>
      <c r="R227" s="143">
        <v>5300</v>
      </c>
      <c r="S227" s="143" t="s">
        <v>372</v>
      </c>
      <c r="T227" s="143">
        <v>5300</v>
      </c>
      <c r="U227" s="143" t="s">
        <v>365</v>
      </c>
      <c r="V227" s="143" t="s">
        <v>366</v>
      </c>
      <c r="Y227" s="143" t="s">
        <v>363</v>
      </c>
      <c r="Z227" s="143">
        <v>0</v>
      </c>
      <c r="AA227" s="143">
        <v>1</v>
      </c>
      <c r="AB227" s="143">
        <v>0.20501069768207</v>
      </c>
      <c r="AC227" s="143">
        <v>2.4127566654959999E-2</v>
      </c>
      <c r="AD227" s="143">
        <v>153.74663850546099</v>
      </c>
      <c r="AF227" s="143">
        <v>-1</v>
      </c>
      <c r="AG227" s="143">
        <v>-1</v>
      </c>
      <c r="AH227" s="143">
        <v>-1</v>
      </c>
      <c r="AI227" s="143">
        <v>-1</v>
      </c>
      <c r="AJ227" s="143">
        <v>0</v>
      </c>
      <c r="AM227" s="143" t="s">
        <v>367</v>
      </c>
      <c r="AN227" s="143">
        <v>-1</v>
      </c>
      <c r="AQ227" s="143">
        <v>333</v>
      </c>
      <c r="AR227" s="143" t="s">
        <v>257</v>
      </c>
      <c r="AT227" s="143" t="s">
        <v>366</v>
      </c>
      <c r="AV227" s="143">
        <v>81.2373188512437</v>
      </c>
      <c r="AW227" s="143">
        <v>0.1246931375</v>
      </c>
    </row>
    <row r="228" spans="1:49" x14ac:dyDescent="0.25">
      <c r="A228" s="153">
        <v>830000</v>
      </c>
      <c r="B228" s="153">
        <v>1400000</v>
      </c>
      <c r="C228" s="153">
        <v>1400000</v>
      </c>
      <c r="D228" s="143" t="s">
        <v>360</v>
      </c>
      <c r="E228" s="143" t="s">
        <v>13</v>
      </c>
      <c r="F228" s="143" t="s">
        <v>361</v>
      </c>
      <c r="G228" s="143" t="s">
        <v>362</v>
      </c>
      <c r="H228" s="143">
        <v>0.67</v>
      </c>
      <c r="I228" s="143">
        <v>0.72</v>
      </c>
      <c r="J228" s="143" t="s">
        <v>366</v>
      </c>
      <c r="K228" s="143">
        <v>4.288189867E-5</v>
      </c>
      <c r="L228" s="143">
        <v>2184.8667442514102</v>
      </c>
      <c r="M228" s="143">
        <v>3.1231374968435901</v>
      </c>
      <c r="N228" s="143">
        <v>0.36755988336063</v>
      </c>
      <c r="O228" s="143">
        <v>1.3392606567999999E-4</v>
      </c>
      <c r="P228" s="143">
        <v>1.5761665670000001E-5</v>
      </c>
      <c r="Q228" s="143">
        <v>9.3691234345360003E-2</v>
      </c>
      <c r="R228" s="143">
        <v>8320</v>
      </c>
      <c r="S228" s="143" t="s">
        <v>377</v>
      </c>
      <c r="T228" s="143">
        <v>8320</v>
      </c>
      <c r="U228" s="143" t="s">
        <v>365</v>
      </c>
      <c r="V228" s="143" t="s">
        <v>366</v>
      </c>
      <c r="Z228" s="143">
        <v>0</v>
      </c>
      <c r="AA228" s="143">
        <v>1</v>
      </c>
      <c r="AB228" s="143">
        <v>1.3392606567999999E-4</v>
      </c>
      <c r="AC228" s="143">
        <v>1.5761665670000001E-5</v>
      </c>
      <c r="AD228" s="143">
        <v>667.19228543925897</v>
      </c>
      <c r="AF228" s="143">
        <v>-1</v>
      </c>
      <c r="AG228" s="143">
        <v>-1</v>
      </c>
      <c r="AH228" s="143">
        <v>-1</v>
      </c>
      <c r="AI228" s="143">
        <v>-1</v>
      </c>
      <c r="AJ228" s="143">
        <v>0</v>
      </c>
      <c r="AM228" s="143" t="s">
        <v>367</v>
      </c>
      <c r="AN228" s="143">
        <v>-1</v>
      </c>
      <c r="AQ228" s="143">
        <v>333</v>
      </c>
      <c r="AR228" s="143" t="s">
        <v>257</v>
      </c>
      <c r="AT228" s="143" t="s">
        <v>366</v>
      </c>
      <c r="AV228" s="143">
        <v>4.6842391622268096</v>
      </c>
      <c r="AW228" s="143">
        <v>0.54111296470000003</v>
      </c>
    </row>
    <row r="229" spans="1:49" x14ac:dyDescent="0.25">
      <c r="A229" s="153">
        <v>830000</v>
      </c>
      <c r="B229" s="153">
        <v>1400000</v>
      </c>
      <c r="C229" s="153">
        <v>1400000</v>
      </c>
      <c r="D229" s="143" t="s">
        <v>360</v>
      </c>
      <c r="E229" s="143" t="s">
        <v>13</v>
      </c>
      <c r="F229" s="143" t="s">
        <v>361</v>
      </c>
      <c r="G229" s="143" t="s">
        <v>362</v>
      </c>
      <c r="H229" s="143">
        <v>0.67</v>
      </c>
      <c r="I229" s="143">
        <v>0.72</v>
      </c>
      <c r="J229" s="143" t="s">
        <v>363</v>
      </c>
      <c r="K229" s="143">
        <v>0.10105164335168999</v>
      </c>
      <c r="L229" s="143">
        <v>3261.3591119084299</v>
      </c>
      <c r="M229" s="143">
        <v>6.9209266272117604</v>
      </c>
      <c r="N229" s="143">
        <v>0.92601036441860995</v>
      </c>
      <c r="O229" s="143">
        <v>0.69937100919620998</v>
      </c>
      <c r="P229" s="143">
        <v>9.3574869085189999E-2</v>
      </c>
      <c r="Q229" s="143">
        <v>329.56569781835498</v>
      </c>
      <c r="R229" s="143">
        <v>3200</v>
      </c>
      <c r="S229" s="143" t="s">
        <v>370</v>
      </c>
      <c r="T229" s="143">
        <v>3200</v>
      </c>
      <c r="U229" s="143" t="s">
        <v>365</v>
      </c>
      <c r="V229" s="143" t="s">
        <v>366</v>
      </c>
      <c r="Y229" s="143" t="s">
        <v>363</v>
      </c>
      <c r="Z229" s="143">
        <v>0</v>
      </c>
      <c r="AA229" s="143">
        <v>1</v>
      </c>
      <c r="AB229" s="143">
        <v>0.69937100919620998</v>
      </c>
      <c r="AC229" s="143">
        <v>9.3574869085189999E-2</v>
      </c>
      <c r="AD229" s="143">
        <v>329.56569781835498</v>
      </c>
      <c r="AF229" s="143">
        <v>-1</v>
      </c>
      <c r="AG229" s="143">
        <v>-1</v>
      </c>
      <c r="AH229" s="143">
        <v>-1</v>
      </c>
      <c r="AI229" s="143">
        <v>-1</v>
      </c>
      <c r="AJ229" s="143">
        <v>0</v>
      </c>
      <c r="AM229" s="143" t="s">
        <v>367</v>
      </c>
      <c r="AN229" s="143">
        <v>-1</v>
      </c>
      <c r="AQ229" s="143">
        <v>333</v>
      </c>
      <c r="AR229" s="143" t="s">
        <v>257</v>
      </c>
      <c r="AT229" s="143" t="s">
        <v>366</v>
      </c>
      <c r="AV229" s="143">
        <v>131.486441518216</v>
      </c>
      <c r="AW229" s="143">
        <v>0.26728767060000003</v>
      </c>
    </row>
    <row r="230" spans="1:49" x14ac:dyDescent="0.25">
      <c r="A230" s="153">
        <v>830000</v>
      </c>
      <c r="B230" s="153">
        <v>1400000</v>
      </c>
      <c r="C230" s="153">
        <v>1400000</v>
      </c>
      <c r="D230" s="143" t="s">
        <v>360</v>
      </c>
      <c r="E230" s="143" t="s">
        <v>13</v>
      </c>
      <c r="F230" s="143" t="s">
        <v>361</v>
      </c>
      <c r="G230" s="143" t="s">
        <v>362</v>
      </c>
      <c r="H230" s="143">
        <v>0.67</v>
      </c>
      <c r="I230" s="143">
        <v>0.72</v>
      </c>
      <c r="J230" s="143" t="s">
        <v>366</v>
      </c>
      <c r="K230" s="143">
        <v>0.51671179549641</v>
      </c>
      <c r="L230" s="143">
        <v>3261.3591119084299</v>
      </c>
      <c r="M230" s="143">
        <v>6.9209266272117604</v>
      </c>
      <c r="N230" s="143">
        <v>0.92601036441860995</v>
      </c>
      <c r="O230" s="143">
        <v>3.5761244240455499</v>
      </c>
      <c r="P230" s="143">
        <v>0.47848047804702998</v>
      </c>
      <c r="Q230" s="143">
        <v>1685.1827224728099</v>
      </c>
      <c r="R230" s="143">
        <v>1730</v>
      </c>
      <c r="S230" s="143" t="s">
        <v>368</v>
      </c>
      <c r="T230" s="143">
        <v>1730</v>
      </c>
      <c r="U230" s="143" t="s">
        <v>365</v>
      </c>
      <c r="V230" s="143" t="s">
        <v>366</v>
      </c>
      <c r="Z230" s="143">
        <v>0</v>
      </c>
      <c r="AA230" s="143">
        <v>1</v>
      </c>
      <c r="AB230" s="143">
        <v>3.5761244240455499</v>
      </c>
      <c r="AC230" s="143">
        <v>0.47848047804702998</v>
      </c>
      <c r="AD230" s="143">
        <v>1685.1827224728099</v>
      </c>
      <c r="AF230" s="143">
        <v>-1</v>
      </c>
      <c r="AG230" s="143">
        <v>-1</v>
      </c>
      <c r="AH230" s="143">
        <v>-1</v>
      </c>
      <c r="AI230" s="143">
        <v>-1</v>
      </c>
      <c r="AJ230" s="143">
        <v>0</v>
      </c>
      <c r="AM230" s="143" t="s">
        <v>367</v>
      </c>
      <c r="AN230" s="143">
        <v>-1</v>
      </c>
      <c r="AQ230" s="143">
        <v>333</v>
      </c>
      <c r="AR230" s="143" t="s">
        <v>257</v>
      </c>
      <c r="AT230" s="143" t="s">
        <v>366</v>
      </c>
      <c r="AV230" s="143">
        <v>181.25040838775701</v>
      </c>
      <c r="AW230" s="143">
        <v>1.3667337571</v>
      </c>
    </row>
    <row r="231" spans="1:49" x14ac:dyDescent="0.25">
      <c r="A231" s="153">
        <v>830000</v>
      </c>
      <c r="B231" s="153">
        <v>1400000</v>
      </c>
      <c r="C231" s="153">
        <v>1400000</v>
      </c>
      <c r="D231" s="143" t="s">
        <v>360</v>
      </c>
      <c r="E231" s="143" t="s">
        <v>13</v>
      </c>
      <c r="F231" s="143" t="s">
        <v>361</v>
      </c>
      <c r="G231" s="143" t="s">
        <v>362</v>
      </c>
      <c r="H231" s="143">
        <v>0.67</v>
      </c>
      <c r="I231" s="143">
        <v>0.72</v>
      </c>
      <c r="J231" s="143" t="s">
        <v>363</v>
      </c>
      <c r="K231" s="143">
        <v>0.17720645146733999</v>
      </c>
      <c r="L231" s="143">
        <v>1808.33356259487</v>
      </c>
      <c r="M231" s="143">
        <v>1.7474956803005299</v>
      </c>
      <c r="N231" s="143">
        <v>0.21970673258408999</v>
      </c>
      <c r="O231" s="143">
        <v>0.30966750846056001</v>
      </c>
      <c r="P231" s="143">
        <v>3.8933450444709999E-2</v>
      </c>
      <c r="Q231" s="143">
        <v>320.44837369673598</v>
      </c>
      <c r="R231" s="143">
        <v>3200</v>
      </c>
      <c r="S231" s="143" t="s">
        <v>370</v>
      </c>
      <c r="T231" s="143">
        <v>3200</v>
      </c>
      <c r="U231" s="143" t="s">
        <v>365</v>
      </c>
      <c r="V231" s="143" t="s">
        <v>366</v>
      </c>
      <c r="Y231" s="143" t="s">
        <v>363</v>
      </c>
      <c r="Z231" s="143">
        <v>0</v>
      </c>
      <c r="AA231" s="143">
        <v>1</v>
      </c>
      <c r="AB231" s="143">
        <v>0.30966750846056001</v>
      </c>
      <c r="AC231" s="143">
        <v>3.8933450444709999E-2</v>
      </c>
      <c r="AD231" s="143">
        <v>881.40079142285003</v>
      </c>
      <c r="AF231" s="143">
        <v>-1</v>
      </c>
      <c r="AG231" s="143">
        <v>-1</v>
      </c>
      <c r="AH231" s="143">
        <v>-1</v>
      </c>
      <c r="AI231" s="143">
        <v>-1</v>
      </c>
      <c r="AJ231" s="143">
        <v>0</v>
      </c>
      <c r="AM231" s="143" t="s">
        <v>367</v>
      </c>
      <c r="AN231" s="143">
        <v>-1</v>
      </c>
      <c r="AQ231" s="143">
        <v>333</v>
      </c>
      <c r="AR231" s="143" t="s">
        <v>257</v>
      </c>
      <c r="AT231" s="143" t="s">
        <v>366</v>
      </c>
      <c r="AV231" s="143">
        <v>142.16383638617901</v>
      </c>
      <c r="AW231" s="143">
        <v>0.71484249099999997</v>
      </c>
    </row>
    <row r="232" spans="1:49" x14ac:dyDescent="0.25">
      <c r="A232" s="153">
        <v>830000</v>
      </c>
      <c r="B232" s="153">
        <v>1400000</v>
      </c>
      <c r="C232" s="153">
        <v>1400000</v>
      </c>
      <c r="D232" s="143" t="s">
        <v>360</v>
      </c>
      <c r="E232" s="143" t="s">
        <v>13</v>
      </c>
      <c r="F232" s="143" t="s">
        <v>361</v>
      </c>
      <c r="G232" s="143" t="s">
        <v>362</v>
      </c>
      <c r="H232" s="143">
        <v>0.67</v>
      </c>
      <c r="I232" s="143">
        <v>0.72</v>
      </c>
      <c r="J232" s="143" t="s">
        <v>363</v>
      </c>
      <c r="K232" s="143">
        <v>0.13035293951402999</v>
      </c>
      <c r="L232" s="143">
        <v>1808.33356259487</v>
      </c>
      <c r="M232" s="143">
        <v>1.7474956803005299</v>
      </c>
      <c r="N232" s="143">
        <v>0.21970673258408999</v>
      </c>
      <c r="O232" s="143">
        <v>0.22779119871525</v>
      </c>
      <c r="P232" s="143">
        <v>2.863941842336E-2</v>
      </c>
      <c r="Q232" s="143">
        <v>235.721595506131</v>
      </c>
      <c r="R232" s="143">
        <v>5300</v>
      </c>
      <c r="S232" s="143" t="s">
        <v>372</v>
      </c>
      <c r="T232" s="143">
        <v>5300</v>
      </c>
      <c r="U232" s="143" t="s">
        <v>365</v>
      </c>
      <c r="V232" s="143" t="s">
        <v>366</v>
      </c>
      <c r="Y232" s="143" t="s">
        <v>363</v>
      </c>
      <c r="Z232" s="143">
        <v>0</v>
      </c>
      <c r="AA232" s="143">
        <v>1</v>
      </c>
      <c r="AB232" s="143">
        <v>0.22779119871525</v>
      </c>
      <c r="AC232" s="143">
        <v>2.863941842336E-2</v>
      </c>
      <c r="AD232" s="143">
        <v>235.721595506131</v>
      </c>
      <c r="AF232" s="143">
        <v>-1</v>
      </c>
      <c r="AG232" s="143">
        <v>-1</v>
      </c>
      <c r="AH232" s="143">
        <v>-1</v>
      </c>
      <c r="AI232" s="143">
        <v>-1</v>
      </c>
      <c r="AJ232" s="143">
        <v>0</v>
      </c>
      <c r="AM232" s="143" t="s">
        <v>367</v>
      </c>
      <c r="AN232" s="143">
        <v>-1</v>
      </c>
      <c r="AQ232" s="143">
        <v>333</v>
      </c>
      <c r="AR232" s="143" t="s">
        <v>257</v>
      </c>
      <c r="AT232" s="143" t="s">
        <v>366</v>
      </c>
      <c r="AV232" s="143">
        <v>115.125347402784</v>
      </c>
      <c r="AW232" s="143">
        <v>0.19117728749999999</v>
      </c>
    </row>
    <row r="233" spans="1:49" x14ac:dyDescent="0.25">
      <c r="A233" s="153">
        <v>830000</v>
      </c>
      <c r="B233" s="153">
        <v>1400000</v>
      </c>
      <c r="C233" s="153">
        <v>1400000</v>
      </c>
      <c r="D233" s="143" t="s">
        <v>360</v>
      </c>
      <c r="E233" s="143" t="s">
        <v>13</v>
      </c>
      <c r="F233" s="143" t="s">
        <v>361</v>
      </c>
      <c r="G233" s="143" t="s">
        <v>362</v>
      </c>
      <c r="H233" s="143">
        <v>0.67</v>
      </c>
      <c r="I233" s="143">
        <v>0.72</v>
      </c>
      <c r="J233" s="143" t="s">
        <v>366</v>
      </c>
      <c r="K233" s="143">
        <v>0.54114821366517996</v>
      </c>
      <c r="L233" s="143">
        <v>3320.2975802595602</v>
      </c>
      <c r="M233" s="143">
        <v>7.0225110856551298</v>
      </c>
      <c r="N233" s="143">
        <v>0.93745743079179999</v>
      </c>
      <c r="O233" s="143">
        <v>3.8002193294461999</v>
      </c>
      <c r="P233" s="143">
        <v>0.50730341406013002</v>
      </c>
      <c r="Q233" s="143">
        <v>1796.7731043942799</v>
      </c>
      <c r="R233" s="143">
        <v>1730</v>
      </c>
      <c r="S233" s="143" t="s">
        <v>368</v>
      </c>
      <c r="T233" s="143">
        <v>1730</v>
      </c>
      <c r="U233" s="143" t="s">
        <v>365</v>
      </c>
      <c r="V233" s="143" t="s">
        <v>366</v>
      </c>
      <c r="Z233" s="143">
        <v>0</v>
      </c>
      <c r="AA233" s="143">
        <v>1</v>
      </c>
      <c r="AB233" s="143">
        <v>3.8002193294461999</v>
      </c>
      <c r="AC233" s="143">
        <v>0.50730341406013002</v>
      </c>
      <c r="AD233" s="143">
        <v>1796.7731043942799</v>
      </c>
      <c r="AF233" s="143">
        <v>-1</v>
      </c>
      <c r="AG233" s="143">
        <v>-1</v>
      </c>
      <c r="AH233" s="143">
        <v>-1</v>
      </c>
      <c r="AI233" s="143">
        <v>-1</v>
      </c>
      <c r="AJ233" s="143">
        <v>0</v>
      </c>
      <c r="AM233" s="143" t="s">
        <v>367</v>
      </c>
      <c r="AN233" s="143">
        <v>-1</v>
      </c>
      <c r="AQ233" s="143">
        <v>333</v>
      </c>
      <c r="AR233" s="143" t="s">
        <v>257</v>
      </c>
      <c r="AT233" s="143" t="s">
        <v>366</v>
      </c>
      <c r="AV233" s="143">
        <v>185.85207579836299</v>
      </c>
      <c r="AW233" s="143">
        <v>1.4572369054000001</v>
      </c>
    </row>
    <row r="234" spans="1:49" x14ac:dyDescent="0.25">
      <c r="A234" s="153">
        <v>830000</v>
      </c>
      <c r="B234" s="153">
        <v>1400000</v>
      </c>
      <c r="C234" s="153">
        <v>1400000</v>
      </c>
      <c r="D234" s="143" t="s">
        <v>360</v>
      </c>
      <c r="E234" s="143" t="s">
        <v>13</v>
      </c>
      <c r="F234" s="143" t="s">
        <v>361</v>
      </c>
      <c r="G234" s="143" t="s">
        <v>362</v>
      </c>
      <c r="H234" s="143">
        <v>0.67</v>
      </c>
      <c r="I234" s="143">
        <v>0.72</v>
      </c>
      <c r="J234" s="143" t="s">
        <v>366</v>
      </c>
      <c r="K234" s="143">
        <v>7.6615335577720003E-2</v>
      </c>
      <c r="L234" s="143">
        <v>3320.2975802595602</v>
      </c>
      <c r="M234" s="143">
        <v>7.0225110856551298</v>
      </c>
      <c r="N234" s="143">
        <v>0.93745743079179999</v>
      </c>
      <c r="O234" s="143">
        <v>0.53803204342573996</v>
      </c>
      <c r="P234" s="143">
        <v>7.1823615649939998E-2</v>
      </c>
      <c r="Q234" s="143">
        <v>254.385713329488</v>
      </c>
      <c r="R234" s="143">
        <v>8140</v>
      </c>
      <c r="S234" s="143" t="s">
        <v>369</v>
      </c>
      <c r="T234" s="143">
        <v>8140</v>
      </c>
      <c r="U234" s="143" t="s">
        <v>365</v>
      </c>
      <c r="V234" s="143" t="s">
        <v>366</v>
      </c>
      <c r="Z234" s="143">
        <v>0</v>
      </c>
      <c r="AA234" s="143">
        <v>1</v>
      </c>
      <c r="AB234" s="143">
        <v>0.53803204342573996</v>
      </c>
      <c r="AC234" s="143">
        <v>7.1823615649939998E-2</v>
      </c>
      <c r="AD234" s="143">
        <v>254.38571332948899</v>
      </c>
      <c r="AF234" s="143">
        <v>-1</v>
      </c>
      <c r="AG234" s="143">
        <v>-1</v>
      </c>
      <c r="AH234" s="143">
        <v>-1</v>
      </c>
      <c r="AI234" s="143">
        <v>-1</v>
      </c>
      <c r="AJ234" s="143">
        <v>0</v>
      </c>
      <c r="AM234" s="143" t="s">
        <v>367</v>
      </c>
      <c r="AN234" s="143">
        <v>-1</v>
      </c>
      <c r="AQ234" s="143">
        <v>333</v>
      </c>
      <c r="AR234" s="143" t="s">
        <v>257</v>
      </c>
      <c r="AT234" s="143" t="s">
        <v>366</v>
      </c>
      <c r="AV234" s="143">
        <v>87.659802673311404</v>
      </c>
      <c r="AW234" s="143">
        <v>0.20631444709999999</v>
      </c>
    </row>
    <row r="235" spans="1:49" x14ac:dyDescent="0.25">
      <c r="A235" s="153">
        <v>830000</v>
      </c>
      <c r="B235" s="153">
        <v>1400000</v>
      </c>
      <c r="C235" s="153">
        <v>1400000</v>
      </c>
      <c r="D235" s="143" t="s">
        <v>360</v>
      </c>
      <c r="E235" s="143" t="s">
        <v>13</v>
      </c>
      <c r="F235" s="143" t="s">
        <v>361</v>
      </c>
      <c r="G235" s="143" t="s">
        <v>362</v>
      </c>
      <c r="H235" s="143">
        <v>0.67</v>
      </c>
      <c r="I235" s="143">
        <v>0.72</v>
      </c>
      <c r="J235" s="143" t="s">
        <v>366</v>
      </c>
      <c r="K235" s="143">
        <v>0.61776345359886997</v>
      </c>
      <c r="L235" s="143">
        <v>3314.1799685461101</v>
      </c>
      <c r="M235" s="143">
        <v>6.2035185238909198</v>
      </c>
      <c r="N235" s="143">
        <v>0.83163880198380002</v>
      </c>
      <c r="O235" s="143">
        <v>3.8323070277834401</v>
      </c>
      <c r="P235" s="143">
        <v>0.51375605846034</v>
      </c>
      <c r="Q235" s="143">
        <v>2047.3792632172499</v>
      </c>
      <c r="R235" s="143">
        <v>1730</v>
      </c>
      <c r="S235" s="143" t="s">
        <v>368</v>
      </c>
      <c r="T235" s="143">
        <v>1730</v>
      </c>
      <c r="U235" s="143" t="s">
        <v>365</v>
      </c>
      <c r="V235" s="143" t="s">
        <v>366</v>
      </c>
      <c r="Z235" s="143">
        <v>0</v>
      </c>
      <c r="AA235" s="143">
        <v>1</v>
      </c>
      <c r="AB235" s="143">
        <v>3.8323070277834401</v>
      </c>
      <c r="AC235" s="143">
        <v>0.51375605846034</v>
      </c>
      <c r="AD235" s="143">
        <v>2047.3792632172499</v>
      </c>
      <c r="AF235" s="143">
        <v>-1</v>
      </c>
      <c r="AG235" s="143">
        <v>-1</v>
      </c>
      <c r="AH235" s="143">
        <v>-1</v>
      </c>
      <c r="AI235" s="143">
        <v>-1</v>
      </c>
      <c r="AJ235" s="143">
        <v>0</v>
      </c>
      <c r="AM235" s="143" t="s">
        <v>367</v>
      </c>
      <c r="AN235" s="143">
        <v>-1</v>
      </c>
      <c r="AQ235" s="143">
        <v>333</v>
      </c>
      <c r="AR235" s="143" t="s">
        <v>257</v>
      </c>
      <c r="AT235" s="143" t="s">
        <v>366</v>
      </c>
      <c r="AV235" s="143">
        <v>199.99999998882399</v>
      </c>
      <c r="AW235" s="143">
        <v>1.6604860205</v>
      </c>
    </row>
    <row r="236" spans="1:49" x14ac:dyDescent="0.25">
      <c r="A236" s="153">
        <v>830000</v>
      </c>
      <c r="B236" s="153">
        <v>1400000</v>
      </c>
      <c r="C236" s="153">
        <v>1400000</v>
      </c>
      <c r="D236" s="143" t="s">
        <v>360</v>
      </c>
      <c r="E236" s="143" t="s">
        <v>13</v>
      </c>
      <c r="F236" s="143" t="s">
        <v>361</v>
      </c>
      <c r="G236" s="143" t="s">
        <v>362</v>
      </c>
      <c r="H236" s="143">
        <v>0.67</v>
      </c>
      <c r="I236" s="143">
        <v>0.72</v>
      </c>
      <c r="J236" s="143" t="s">
        <v>366</v>
      </c>
      <c r="K236" s="143">
        <v>7.2140630233370001E-2</v>
      </c>
      <c r="L236" s="143">
        <v>3295.0288981578001</v>
      </c>
      <c r="M236" s="143">
        <v>6.2618398785966498</v>
      </c>
      <c r="N236" s="143">
        <v>0.84763806711094003</v>
      </c>
      <c r="O236" s="143">
        <v>0.45173307526241002</v>
      </c>
      <c r="P236" s="143">
        <v>6.114914437117E-2</v>
      </c>
      <c r="Q236" s="143">
        <v>237.70546135027101</v>
      </c>
      <c r="R236" s="143">
        <v>1730</v>
      </c>
      <c r="S236" s="143" t="s">
        <v>368</v>
      </c>
      <c r="T236" s="143">
        <v>1730</v>
      </c>
      <c r="U236" s="143" t="s">
        <v>365</v>
      </c>
      <c r="V236" s="143" t="s">
        <v>366</v>
      </c>
      <c r="Z236" s="143">
        <v>0</v>
      </c>
      <c r="AA236" s="143">
        <v>1</v>
      </c>
      <c r="AB236" s="143">
        <v>0.45173307526241002</v>
      </c>
      <c r="AC236" s="143">
        <v>6.114914437117E-2</v>
      </c>
      <c r="AD236" s="143">
        <v>2035.5484314549001</v>
      </c>
      <c r="AF236" s="143">
        <v>-1</v>
      </c>
      <c r="AG236" s="143">
        <v>-1</v>
      </c>
      <c r="AH236" s="143">
        <v>-1</v>
      </c>
      <c r="AI236" s="143">
        <v>-1</v>
      </c>
      <c r="AJ236" s="143">
        <v>0</v>
      </c>
      <c r="AM236" s="143" t="s">
        <v>367</v>
      </c>
      <c r="AN236" s="143">
        <v>-1</v>
      </c>
      <c r="AQ236" s="143">
        <v>333</v>
      </c>
      <c r="AR236" s="143" t="s">
        <v>257</v>
      </c>
      <c r="AT236" s="143" t="s">
        <v>366</v>
      </c>
      <c r="AV236" s="143">
        <v>97.810546700563506</v>
      </c>
      <c r="AW236" s="143">
        <v>1.6508908608999999</v>
      </c>
    </row>
    <row r="237" spans="1:49" x14ac:dyDescent="0.25">
      <c r="A237" s="153">
        <v>830000</v>
      </c>
      <c r="B237" s="153">
        <v>1400000</v>
      </c>
      <c r="C237" s="153">
        <v>1400000</v>
      </c>
      <c r="D237" s="143" t="s">
        <v>360</v>
      </c>
      <c r="E237" s="143" t="s">
        <v>13</v>
      </c>
      <c r="F237" s="143" t="s">
        <v>361</v>
      </c>
      <c r="G237" s="143" t="s">
        <v>362</v>
      </c>
      <c r="H237" s="143">
        <v>0.67</v>
      </c>
      <c r="I237" s="143">
        <v>0.72</v>
      </c>
      <c r="J237" s="143" t="s">
        <v>363</v>
      </c>
      <c r="K237" s="143">
        <v>0.61605770099613</v>
      </c>
      <c r="L237" s="143">
        <v>2382.6808414623902</v>
      </c>
      <c r="M237" s="143">
        <v>4.6765224612092</v>
      </c>
      <c r="N237" s="143">
        <v>0.63954627388873997</v>
      </c>
      <c r="O237" s="143">
        <v>2.8810076761093102</v>
      </c>
      <c r="P237" s="143">
        <v>0.39399740717254</v>
      </c>
      <c r="Q237" s="143">
        <v>1467.8688813988499</v>
      </c>
      <c r="R237" s="143">
        <v>3200</v>
      </c>
      <c r="S237" s="143" t="s">
        <v>370</v>
      </c>
      <c r="T237" s="143">
        <v>3200</v>
      </c>
      <c r="U237" s="143" t="s">
        <v>365</v>
      </c>
      <c r="V237" s="143" t="s">
        <v>366</v>
      </c>
      <c r="Y237" s="143" t="s">
        <v>363</v>
      </c>
      <c r="Z237" s="143">
        <v>0</v>
      </c>
      <c r="AA237" s="143">
        <v>1</v>
      </c>
      <c r="AB237" s="143">
        <v>2.8810076761093102</v>
      </c>
      <c r="AC237" s="143">
        <v>0.39399740717254</v>
      </c>
      <c r="AD237" s="143">
        <v>1467.8688813988499</v>
      </c>
      <c r="AF237" s="143">
        <v>-1</v>
      </c>
      <c r="AG237" s="143">
        <v>-1</v>
      </c>
      <c r="AH237" s="143">
        <v>-1</v>
      </c>
      <c r="AI237" s="143">
        <v>-1</v>
      </c>
      <c r="AJ237" s="143">
        <v>0</v>
      </c>
      <c r="AM237" s="143" t="s">
        <v>367</v>
      </c>
      <c r="AN237" s="143">
        <v>-1</v>
      </c>
      <c r="AQ237" s="143">
        <v>333</v>
      </c>
      <c r="AR237" s="143" t="s">
        <v>257</v>
      </c>
      <c r="AT237" s="143" t="s">
        <v>366</v>
      </c>
      <c r="AV237" s="143">
        <v>197.88144159195201</v>
      </c>
      <c r="AW237" s="143">
        <v>1.1904857108</v>
      </c>
    </row>
    <row r="238" spans="1:49" x14ac:dyDescent="0.25">
      <c r="A238" s="153">
        <v>830000</v>
      </c>
      <c r="B238" s="153">
        <v>1400000</v>
      </c>
      <c r="C238" s="153">
        <v>1400000</v>
      </c>
      <c r="D238" s="143" t="s">
        <v>360</v>
      </c>
      <c r="E238" s="143" t="s">
        <v>13</v>
      </c>
      <c r="F238" s="143" t="s">
        <v>361</v>
      </c>
      <c r="G238" s="143" t="s">
        <v>362</v>
      </c>
      <c r="H238" s="143">
        <v>0.67</v>
      </c>
      <c r="I238" s="143">
        <v>0.72</v>
      </c>
      <c r="J238" s="143" t="s">
        <v>366</v>
      </c>
      <c r="K238" s="143">
        <v>1.7057526717799999E-3</v>
      </c>
      <c r="L238" s="143">
        <v>2382.6808414623902</v>
      </c>
      <c r="M238" s="143">
        <v>4.6765224612092</v>
      </c>
      <c r="N238" s="143">
        <v>0.63954627388873997</v>
      </c>
      <c r="O238" s="143">
        <v>7.9769906828500003E-3</v>
      </c>
      <c r="P238" s="143">
        <v>1.09090776541E-3</v>
      </c>
      <c r="Q238" s="143">
        <v>4.0642642113282603</v>
      </c>
      <c r="R238" s="143">
        <v>8140</v>
      </c>
      <c r="S238" s="143" t="s">
        <v>369</v>
      </c>
      <c r="T238" s="143">
        <v>8140</v>
      </c>
      <c r="U238" s="143" t="s">
        <v>365</v>
      </c>
      <c r="V238" s="143" t="s">
        <v>366</v>
      </c>
      <c r="Z238" s="143">
        <v>0</v>
      </c>
      <c r="AA238" s="143">
        <v>1</v>
      </c>
      <c r="AB238" s="143">
        <v>7.9769906828500003E-3</v>
      </c>
      <c r="AC238" s="143">
        <v>1.09090776541E-3</v>
      </c>
      <c r="AD238" s="143">
        <v>4.0642642113273597</v>
      </c>
      <c r="AF238" s="143">
        <v>-1</v>
      </c>
      <c r="AG238" s="143">
        <v>-1</v>
      </c>
      <c r="AH238" s="143">
        <v>-1</v>
      </c>
      <c r="AI238" s="143">
        <v>-1</v>
      </c>
      <c r="AJ238" s="143">
        <v>0</v>
      </c>
      <c r="AM238" s="143" t="s">
        <v>367</v>
      </c>
      <c r="AN238" s="143">
        <v>-1</v>
      </c>
      <c r="AQ238" s="143">
        <v>333</v>
      </c>
      <c r="AR238" s="143" t="s">
        <v>257</v>
      </c>
      <c r="AT238" s="143" t="s">
        <v>366</v>
      </c>
      <c r="AV238" s="143">
        <v>13.0332704137011</v>
      </c>
      <c r="AW238" s="143">
        <v>3.2962401999999998E-3</v>
      </c>
    </row>
    <row r="239" spans="1:49" x14ac:dyDescent="0.25">
      <c r="A239" s="153">
        <v>830000</v>
      </c>
      <c r="B239" s="153">
        <v>1400000</v>
      </c>
      <c r="C239" s="153">
        <v>1400000</v>
      </c>
      <c r="D239" s="143" t="s">
        <v>360</v>
      </c>
      <c r="E239" s="143" t="s">
        <v>13</v>
      </c>
      <c r="F239" s="143" t="s">
        <v>361</v>
      </c>
      <c r="G239" s="143" t="s">
        <v>362</v>
      </c>
      <c r="H239" s="143">
        <v>0.67</v>
      </c>
      <c r="I239" s="143">
        <v>0.72</v>
      </c>
      <c r="J239" s="143" t="s">
        <v>363</v>
      </c>
      <c r="K239" s="143">
        <v>0.61776345378298003</v>
      </c>
      <c r="L239" s="143">
        <v>2590.46689169107</v>
      </c>
      <c r="M239" s="143">
        <v>5.07894800657437</v>
      </c>
      <c r="N239" s="143">
        <v>0.69510951140407995</v>
      </c>
      <c r="O239" s="143">
        <v>3.1375884621255699</v>
      </c>
      <c r="P239" s="143">
        <v>0.42941325252238999</v>
      </c>
      <c r="Q239" s="143">
        <v>1600.2957739215301</v>
      </c>
      <c r="R239" s="143">
        <v>3200</v>
      </c>
      <c r="S239" s="143" t="s">
        <v>370</v>
      </c>
      <c r="T239" s="143">
        <v>3200</v>
      </c>
      <c r="U239" s="143" t="s">
        <v>365</v>
      </c>
      <c r="V239" s="143" t="s">
        <v>366</v>
      </c>
      <c r="Y239" s="143" t="s">
        <v>363</v>
      </c>
      <c r="Z239" s="143">
        <v>0</v>
      </c>
      <c r="AA239" s="143">
        <v>1</v>
      </c>
      <c r="AB239" s="143">
        <v>3.1375884621255699</v>
      </c>
      <c r="AC239" s="143">
        <v>0.42941325252238999</v>
      </c>
      <c r="AD239" s="143">
        <v>1600.2957739215301</v>
      </c>
      <c r="AF239" s="143">
        <v>-1</v>
      </c>
      <c r="AG239" s="143">
        <v>-1</v>
      </c>
      <c r="AH239" s="143">
        <v>-1</v>
      </c>
      <c r="AI239" s="143">
        <v>-1</v>
      </c>
      <c r="AJ239" s="143">
        <v>0</v>
      </c>
      <c r="AM239" s="143" t="s">
        <v>367</v>
      </c>
      <c r="AN239" s="143">
        <v>-1</v>
      </c>
      <c r="AQ239" s="143">
        <v>333</v>
      </c>
      <c r="AR239" s="143" t="s">
        <v>257</v>
      </c>
      <c r="AT239" s="143" t="s">
        <v>366</v>
      </c>
      <c r="AV239" s="143">
        <v>200.000000018626</v>
      </c>
      <c r="AW239" s="143">
        <v>1.2978878945000001</v>
      </c>
    </row>
    <row r="240" spans="1:49" x14ac:dyDescent="0.25">
      <c r="A240" s="153">
        <v>830000</v>
      </c>
      <c r="B240" s="153">
        <v>1400000</v>
      </c>
      <c r="C240" s="153">
        <v>1400000</v>
      </c>
      <c r="D240" s="143" t="s">
        <v>360</v>
      </c>
      <c r="E240" s="143" t="s">
        <v>13</v>
      </c>
      <c r="F240" s="143" t="s">
        <v>361</v>
      </c>
      <c r="G240" s="143" t="s">
        <v>362</v>
      </c>
      <c r="H240" s="143">
        <v>0.67</v>
      </c>
      <c r="I240" s="143">
        <v>0.72</v>
      </c>
      <c r="J240" s="143" t="s">
        <v>366</v>
      </c>
      <c r="K240" s="143">
        <v>2.799121273549E-2</v>
      </c>
      <c r="L240" s="143">
        <v>3302.73951706248</v>
      </c>
      <c r="M240" s="143">
        <v>7.0900359324805402</v>
      </c>
      <c r="N240" s="143">
        <v>0.94507704249506996</v>
      </c>
      <c r="O240" s="143">
        <v>0.19845870408833999</v>
      </c>
      <c r="P240" s="143">
        <v>2.64538525479E-2</v>
      </c>
      <c r="Q240" s="143">
        <v>92.447684432011997</v>
      </c>
      <c r="R240" s="143">
        <v>8140</v>
      </c>
      <c r="S240" s="143" t="s">
        <v>369</v>
      </c>
      <c r="T240" s="143">
        <v>8140</v>
      </c>
      <c r="U240" s="143" t="s">
        <v>365</v>
      </c>
      <c r="V240" s="143" t="s">
        <v>366</v>
      </c>
      <c r="Z240" s="143">
        <v>0</v>
      </c>
      <c r="AA240" s="143">
        <v>1</v>
      </c>
      <c r="AB240" s="143">
        <v>0.19845870408833999</v>
      </c>
      <c r="AC240" s="143">
        <v>2.64538525479E-2</v>
      </c>
      <c r="AD240" s="143">
        <v>107.303609240694</v>
      </c>
      <c r="AF240" s="143">
        <v>-1</v>
      </c>
      <c r="AG240" s="143">
        <v>-1</v>
      </c>
      <c r="AH240" s="143">
        <v>-1</v>
      </c>
      <c r="AI240" s="143">
        <v>-1</v>
      </c>
      <c r="AJ240" s="143">
        <v>0</v>
      </c>
      <c r="AM240" s="143" t="s">
        <v>367</v>
      </c>
      <c r="AN240" s="143">
        <v>-1</v>
      </c>
      <c r="AQ240" s="143">
        <v>333</v>
      </c>
      <c r="AR240" s="143" t="s">
        <v>257</v>
      </c>
      <c r="AT240" s="143" t="s">
        <v>366</v>
      </c>
      <c r="AV240" s="143">
        <v>45.967248724076697</v>
      </c>
      <c r="AW240" s="143">
        <v>8.7026447100000001E-2</v>
      </c>
    </row>
    <row r="241" spans="1:49" x14ac:dyDescent="0.25">
      <c r="A241" s="153">
        <v>830000</v>
      </c>
      <c r="B241" s="153">
        <v>1400000</v>
      </c>
      <c r="C241" s="153">
        <v>1400000</v>
      </c>
      <c r="D241" s="143" t="s">
        <v>360</v>
      </c>
      <c r="E241" s="143" t="s">
        <v>13</v>
      </c>
      <c r="F241" s="143" t="s">
        <v>361</v>
      </c>
      <c r="G241" s="143" t="s">
        <v>362</v>
      </c>
      <c r="H241" s="143">
        <v>0.67</v>
      </c>
      <c r="I241" s="143">
        <v>0.72</v>
      </c>
      <c r="J241" s="143" t="s">
        <v>366</v>
      </c>
      <c r="K241" s="143">
        <v>1.219252942224E-2</v>
      </c>
      <c r="L241" s="143">
        <v>3302.73951706248</v>
      </c>
      <c r="M241" s="143">
        <v>7.0900359324805402</v>
      </c>
      <c r="N241" s="143">
        <v>0.94507704249506996</v>
      </c>
      <c r="O241" s="143">
        <v>8.6445471711540003E-2</v>
      </c>
      <c r="P241" s="143">
        <v>1.15228796469E-2</v>
      </c>
      <c r="Q241" s="143">
        <v>40.268748735795498</v>
      </c>
      <c r="R241" s="143">
        <v>1730</v>
      </c>
      <c r="S241" s="143" t="s">
        <v>368</v>
      </c>
      <c r="T241" s="143">
        <v>1730</v>
      </c>
      <c r="U241" s="143" t="s">
        <v>365</v>
      </c>
      <c r="V241" s="143" t="s">
        <v>366</v>
      </c>
      <c r="Z241" s="143">
        <v>0</v>
      </c>
      <c r="AA241" s="143">
        <v>1</v>
      </c>
      <c r="AB241" s="143">
        <v>8.6445471711540003E-2</v>
      </c>
      <c r="AC241" s="143">
        <v>1.15228796469E-2</v>
      </c>
      <c r="AD241" s="143">
        <v>1717.0326213911301</v>
      </c>
      <c r="AF241" s="143">
        <v>-1</v>
      </c>
      <c r="AG241" s="143">
        <v>-1</v>
      </c>
      <c r="AH241" s="143">
        <v>-1</v>
      </c>
      <c r="AI241" s="143">
        <v>-1</v>
      </c>
      <c r="AJ241" s="143">
        <v>0</v>
      </c>
      <c r="AM241" s="143" t="s">
        <v>367</v>
      </c>
      <c r="AN241" s="143">
        <v>-1</v>
      </c>
      <c r="AQ241" s="143">
        <v>333</v>
      </c>
      <c r="AR241" s="143" t="s">
        <v>257</v>
      </c>
      <c r="AT241" s="143" t="s">
        <v>366</v>
      </c>
      <c r="AV241" s="143">
        <v>51.319668320842297</v>
      </c>
      <c r="AW241" s="143">
        <v>1.3925649809</v>
      </c>
    </row>
    <row r="242" spans="1:49" x14ac:dyDescent="0.25">
      <c r="A242" s="153">
        <v>830000</v>
      </c>
      <c r="B242" s="153">
        <v>1400000</v>
      </c>
      <c r="C242" s="153">
        <v>1400000</v>
      </c>
      <c r="D242" s="143" t="s">
        <v>360</v>
      </c>
      <c r="E242" s="143" t="s">
        <v>13</v>
      </c>
      <c r="F242" s="143" t="s">
        <v>361</v>
      </c>
      <c r="G242" s="143" t="s">
        <v>362</v>
      </c>
      <c r="H242" s="143">
        <v>0.67</v>
      </c>
      <c r="I242" s="143">
        <v>0.72</v>
      </c>
      <c r="J242" s="143" t="s">
        <v>366</v>
      </c>
      <c r="K242" s="143">
        <v>2.0875580031099999E-3</v>
      </c>
      <c r="L242" s="143">
        <v>3302.73951706248</v>
      </c>
      <c r="M242" s="143">
        <v>7.0900359324805402</v>
      </c>
      <c r="N242" s="143">
        <v>0.94507704249506996</v>
      </c>
      <c r="O242" s="143">
        <v>1.480086125323E-2</v>
      </c>
      <c r="P242" s="143">
        <v>1.9729031436199998E-3</v>
      </c>
      <c r="Q242" s="143">
        <v>6.8946603110512497</v>
      </c>
      <c r="R242" s="143">
        <v>8140</v>
      </c>
      <c r="S242" s="143" t="s">
        <v>369</v>
      </c>
      <c r="T242" s="143">
        <v>8140</v>
      </c>
      <c r="U242" s="143" t="s">
        <v>365</v>
      </c>
      <c r="V242" s="143" t="s">
        <v>366</v>
      </c>
      <c r="Z242" s="143">
        <v>0</v>
      </c>
      <c r="AA242" s="143">
        <v>1</v>
      </c>
      <c r="AB242" s="143">
        <v>1.480086125323E-2</v>
      </c>
      <c r="AC242" s="143">
        <v>1.9729031436199998E-3</v>
      </c>
      <c r="AD242" s="143">
        <v>6.89466031105</v>
      </c>
      <c r="AF242" s="143">
        <v>-1</v>
      </c>
      <c r="AG242" s="143">
        <v>-1</v>
      </c>
      <c r="AH242" s="143">
        <v>-1</v>
      </c>
      <c r="AI242" s="143">
        <v>-1</v>
      </c>
      <c r="AJ242" s="143">
        <v>0</v>
      </c>
      <c r="AM242" s="143" t="s">
        <v>367</v>
      </c>
      <c r="AN242" s="143">
        <v>-1</v>
      </c>
      <c r="AQ242" s="143">
        <v>333</v>
      </c>
      <c r="AR242" s="143" t="s">
        <v>257</v>
      </c>
      <c r="AT242" s="143" t="s">
        <v>366</v>
      </c>
      <c r="AV242" s="143">
        <v>15.442389640205301</v>
      </c>
      <c r="AW242" s="143">
        <v>5.5917763999999998E-3</v>
      </c>
    </row>
    <row r="243" spans="1:49" x14ac:dyDescent="0.25">
      <c r="A243" s="153">
        <v>830000</v>
      </c>
      <c r="B243" s="153">
        <v>1400000</v>
      </c>
      <c r="C243" s="153">
        <v>1400000</v>
      </c>
      <c r="D243" s="143" t="s">
        <v>360</v>
      </c>
      <c r="E243" s="143" t="s">
        <v>13</v>
      </c>
      <c r="F243" s="143" t="s">
        <v>361</v>
      </c>
      <c r="G243" s="143" t="s">
        <v>362</v>
      </c>
      <c r="H243" s="143">
        <v>0.67</v>
      </c>
      <c r="I243" s="143">
        <v>0.72</v>
      </c>
      <c r="J243" s="143" t="s">
        <v>366</v>
      </c>
      <c r="K243" s="143">
        <v>0.13064213320849999</v>
      </c>
      <c r="L243" s="143">
        <v>3282.7829711418099</v>
      </c>
      <c r="M243" s="143">
        <v>7.2108151608913698</v>
      </c>
      <c r="N243" s="143">
        <v>0.95454562950862998</v>
      </c>
      <c r="O243" s="143">
        <v>0.94203627479104002</v>
      </c>
      <c r="P243" s="143">
        <v>0.12470387728385</v>
      </c>
      <c r="Q243" s="143">
        <v>428.86977021050399</v>
      </c>
      <c r="R243" s="143">
        <v>1730</v>
      </c>
      <c r="S243" s="143" t="s">
        <v>368</v>
      </c>
      <c r="T243" s="143">
        <v>1730</v>
      </c>
      <c r="U243" s="143" t="s">
        <v>365</v>
      </c>
      <c r="V243" s="143" t="s">
        <v>366</v>
      </c>
      <c r="Z243" s="143">
        <v>0</v>
      </c>
      <c r="AA243" s="143">
        <v>1</v>
      </c>
      <c r="AB243" s="143">
        <v>0.94203627479104002</v>
      </c>
      <c r="AC243" s="143">
        <v>0.12470387728385</v>
      </c>
      <c r="AD243" s="143">
        <v>2027.9833460458699</v>
      </c>
      <c r="AF243" s="143">
        <v>-1</v>
      </c>
      <c r="AG243" s="143">
        <v>-1</v>
      </c>
      <c r="AH243" s="143">
        <v>-1</v>
      </c>
      <c r="AI243" s="143">
        <v>-1</v>
      </c>
      <c r="AJ243" s="143">
        <v>0</v>
      </c>
      <c r="AM243" s="143" t="s">
        <v>367</v>
      </c>
      <c r="AN243" s="143">
        <v>-1</v>
      </c>
      <c r="AQ243" s="143">
        <v>333</v>
      </c>
      <c r="AR243" s="143" t="s">
        <v>257</v>
      </c>
      <c r="AT243" s="143" t="s">
        <v>366</v>
      </c>
      <c r="AV243" s="143">
        <v>112.86711101688</v>
      </c>
      <c r="AW243" s="143">
        <v>1.6447553496</v>
      </c>
    </row>
    <row r="244" spans="1:49" x14ac:dyDescent="0.25">
      <c r="A244" s="153">
        <v>830000</v>
      </c>
      <c r="B244" s="153">
        <v>1400000</v>
      </c>
      <c r="C244" s="153">
        <v>1400000</v>
      </c>
      <c r="D244" s="143" t="s">
        <v>360</v>
      </c>
      <c r="E244" s="143" t="s">
        <v>13</v>
      </c>
      <c r="F244" s="143" t="s">
        <v>361</v>
      </c>
      <c r="G244" s="143" t="s">
        <v>362</v>
      </c>
      <c r="H244" s="143">
        <v>0.67</v>
      </c>
      <c r="I244" s="143">
        <v>0.72</v>
      </c>
      <c r="J244" s="143" t="s">
        <v>363</v>
      </c>
      <c r="K244" s="143">
        <v>0.61776345366790997</v>
      </c>
      <c r="L244" s="143">
        <v>2587.7236140435102</v>
      </c>
      <c r="M244" s="143">
        <v>5.0735708187080304</v>
      </c>
      <c r="N244" s="143">
        <v>0.69437326569160995</v>
      </c>
      <c r="O244" s="143">
        <v>3.1342666313938099</v>
      </c>
      <c r="P244" s="143">
        <v>0.42895842674832002</v>
      </c>
      <c r="Q244" s="143">
        <v>1598.6010769495299</v>
      </c>
      <c r="R244" s="143">
        <v>3200</v>
      </c>
      <c r="S244" s="143" t="s">
        <v>370</v>
      </c>
      <c r="T244" s="143">
        <v>3200</v>
      </c>
      <c r="U244" s="143" t="s">
        <v>365</v>
      </c>
      <c r="V244" s="143" t="s">
        <v>366</v>
      </c>
      <c r="Y244" s="143" t="s">
        <v>363</v>
      </c>
      <c r="Z244" s="143">
        <v>0</v>
      </c>
      <c r="AA244" s="143">
        <v>1</v>
      </c>
      <c r="AB244" s="143">
        <v>3.1342666313938099</v>
      </c>
      <c r="AC244" s="143">
        <v>0.42895842674832002</v>
      </c>
      <c r="AD244" s="143">
        <v>1598.6010769495299</v>
      </c>
      <c r="AF244" s="143">
        <v>-1</v>
      </c>
      <c r="AG244" s="143">
        <v>-1</v>
      </c>
      <c r="AH244" s="143">
        <v>-1</v>
      </c>
      <c r="AI244" s="143">
        <v>-1</v>
      </c>
      <c r="AJ244" s="143">
        <v>0</v>
      </c>
      <c r="AM244" s="143" t="s">
        <v>367</v>
      </c>
      <c r="AN244" s="143">
        <v>-1</v>
      </c>
      <c r="AQ244" s="143">
        <v>333</v>
      </c>
      <c r="AR244" s="143" t="s">
        <v>257</v>
      </c>
      <c r="AT244" s="143" t="s">
        <v>366</v>
      </c>
      <c r="AV244" s="143">
        <v>200</v>
      </c>
      <c r="AW244" s="143">
        <v>1.2965134443999999</v>
      </c>
    </row>
    <row r="245" spans="1:49" x14ac:dyDescent="0.25">
      <c r="A245" s="153">
        <v>830000</v>
      </c>
      <c r="B245" s="153">
        <v>1400000</v>
      </c>
      <c r="C245" s="153">
        <v>1400000</v>
      </c>
      <c r="D245" s="143" t="s">
        <v>360</v>
      </c>
      <c r="E245" s="143" t="s">
        <v>13</v>
      </c>
      <c r="F245" s="143" t="s">
        <v>361</v>
      </c>
      <c r="G245" s="143" t="s">
        <v>362</v>
      </c>
      <c r="H245" s="143">
        <v>0.67</v>
      </c>
      <c r="I245" s="143">
        <v>0.72</v>
      </c>
      <c r="J245" s="143" t="s">
        <v>366</v>
      </c>
      <c r="K245" s="143">
        <v>0.35460266157134002</v>
      </c>
      <c r="L245" s="143">
        <v>3324.9584460553701</v>
      </c>
      <c r="M245" s="143">
        <v>7.2154935374901603</v>
      </c>
      <c r="N245" s="143">
        <v>0.95235285569604999</v>
      </c>
      <c r="O245" s="143">
        <v>2.5586332129448102</v>
      </c>
      <c r="P245" s="143">
        <v>0.33770685738487999</v>
      </c>
      <c r="Q245" s="143">
        <v>1179.03911458534</v>
      </c>
      <c r="R245" s="143">
        <v>1730</v>
      </c>
      <c r="S245" s="143" t="s">
        <v>368</v>
      </c>
      <c r="T245" s="143">
        <v>1730</v>
      </c>
      <c r="U245" s="143" t="s">
        <v>365</v>
      </c>
      <c r="V245" s="143" t="s">
        <v>366</v>
      </c>
      <c r="Z245" s="143">
        <v>0</v>
      </c>
      <c r="AA245" s="143">
        <v>1</v>
      </c>
      <c r="AB245" s="143">
        <v>2.5586332129448102</v>
      </c>
      <c r="AC245" s="143">
        <v>0.33770685738487999</v>
      </c>
      <c r="AD245" s="143">
        <v>1179.03911458534</v>
      </c>
      <c r="AF245" s="143">
        <v>-1</v>
      </c>
      <c r="AG245" s="143">
        <v>-1</v>
      </c>
      <c r="AH245" s="143">
        <v>-1</v>
      </c>
      <c r="AI245" s="143">
        <v>-1</v>
      </c>
      <c r="AJ245" s="143">
        <v>0</v>
      </c>
      <c r="AM245" s="143" t="s">
        <v>367</v>
      </c>
      <c r="AN245" s="143">
        <v>-1</v>
      </c>
      <c r="AQ245" s="143">
        <v>333</v>
      </c>
      <c r="AR245" s="143" t="s">
        <v>257</v>
      </c>
      <c r="AT245" s="143" t="s">
        <v>366</v>
      </c>
      <c r="AV245" s="143">
        <v>167.707988419576</v>
      </c>
      <c r="AW245" s="143">
        <v>0.95623610270000003</v>
      </c>
    </row>
    <row r="246" spans="1:49" x14ac:dyDescent="0.25">
      <c r="A246" s="153">
        <v>830000</v>
      </c>
      <c r="B246" s="153">
        <v>1400000</v>
      </c>
      <c r="C246" s="153">
        <v>1400000</v>
      </c>
      <c r="D246" s="143" t="s">
        <v>360</v>
      </c>
      <c r="E246" s="143" t="s">
        <v>13</v>
      </c>
      <c r="F246" s="143" t="s">
        <v>361</v>
      </c>
      <c r="G246" s="143" t="s">
        <v>362</v>
      </c>
      <c r="H246" s="143">
        <v>0.67</v>
      </c>
      <c r="I246" s="143">
        <v>0.72</v>
      </c>
      <c r="J246" s="143" t="s">
        <v>366</v>
      </c>
      <c r="K246" s="143">
        <v>5.0820341308240001E-2</v>
      </c>
      <c r="L246" s="143">
        <v>3324.9584460553701</v>
      </c>
      <c r="M246" s="143">
        <v>7.2154935374901603</v>
      </c>
      <c r="N246" s="143">
        <v>0.95235285569604999</v>
      </c>
      <c r="O246" s="143">
        <v>0.36669384428271001</v>
      </c>
      <c r="P246" s="143">
        <v>4.8398897172349999E-2</v>
      </c>
      <c r="Q246" s="143">
        <v>168.975523064279</v>
      </c>
      <c r="R246" s="143">
        <v>1730</v>
      </c>
      <c r="S246" s="143" t="s">
        <v>368</v>
      </c>
      <c r="T246" s="143">
        <v>1730</v>
      </c>
      <c r="U246" s="143" t="s">
        <v>365</v>
      </c>
      <c r="V246" s="143" t="s">
        <v>366</v>
      </c>
      <c r="Z246" s="143">
        <v>0</v>
      </c>
      <c r="AA246" s="143">
        <v>1</v>
      </c>
      <c r="AB246" s="143">
        <v>0.36669384428271001</v>
      </c>
      <c r="AC246" s="143">
        <v>4.8398897172349999E-2</v>
      </c>
      <c r="AD246" s="143">
        <v>168.975523064279</v>
      </c>
      <c r="AF246" s="143">
        <v>-1</v>
      </c>
      <c r="AG246" s="143">
        <v>-1</v>
      </c>
      <c r="AH246" s="143">
        <v>-1</v>
      </c>
      <c r="AI246" s="143">
        <v>-1</v>
      </c>
      <c r="AJ246" s="143">
        <v>0</v>
      </c>
      <c r="AM246" s="143" t="s">
        <v>367</v>
      </c>
      <c r="AN246" s="143">
        <v>-1</v>
      </c>
      <c r="AQ246" s="143">
        <v>333</v>
      </c>
      <c r="AR246" s="143" t="s">
        <v>257</v>
      </c>
      <c r="AT246" s="143" t="s">
        <v>366</v>
      </c>
      <c r="AV246" s="143">
        <v>70.960396916073904</v>
      </c>
      <c r="AW246" s="143">
        <v>0.13704421980000001</v>
      </c>
    </row>
    <row r="247" spans="1:49" x14ac:dyDescent="0.25">
      <c r="A247" s="153">
        <v>830000</v>
      </c>
      <c r="B247" s="153">
        <v>1400000</v>
      </c>
      <c r="C247" s="153">
        <v>1400000</v>
      </c>
      <c r="D247" s="143" t="s">
        <v>360</v>
      </c>
      <c r="E247" s="143" t="s">
        <v>13</v>
      </c>
      <c r="F247" s="143" t="s">
        <v>361</v>
      </c>
      <c r="G247" s="143" t="s">
        <v>362</v>
      </c>
      <c r="H247" s="143">
        <v>0.67</v>
      </c>
      <c r="I247" s="143">
        <v>0.72</v>
      </c>
      <c r="J247" s="143" t="s">
        <v>366</v>
      </c>
      <c r="K247" s="143">
        <v>0.21234035359466</v>
      </c>
      <c r="L247" s="143">
        <v>3324.9584460553701</v>
      </c>
      <c r="M247" s="143">
        <v>7.2154935374901603</v>
      </c>
      <c r="N247" s="143">
        <v>0.95235285569604999</v>
      </c>
      <c r="O247" s="143">
        <v>1.5321404491106501</v>
      </c>
      <c r="P247" s="143">
        <v>0.20222294212538</v>
      </c>
      <c r="Q247" s="143">
        <v>706.02285212295101</v>
      </c>
      <c r="R247" s="143">
        <v>8140</v>
      </c>
      <c r="S247" s="143" t="s">
        <v>369</v>
      </c>
      <c r="T247" s="143">
        <v>8140</v>
      </c>
      <c r="U247" s="143" t="s">
        <v>365</v>
      </c>
      <c r="V247" s="143" t="s">
        <v>366</v>
      </c>
      <c r="Z247" s="143">
        <v>0</v>
      </c>
      <c r="AA247" s="143">
        <v>1</v>
      </c>
      <c r="AB247" s="143">
        <v>1.5321404491106501</v>
      </c>
      <c r="AC247" s="143">
        <v>0.20222294212538</v>
      </c>
      <c r="AD247" s="143">
        <v>706.02285212295101</v>
      </c>
      <c r="AF247" s="143">
        <v>-1</v>
      </c>
      <c r="AG247" s="143">
        <v>-1</v>
      </c>
      <c r="AH247" s="143">
        <v>-1</v>
      </c>
      <c r="AI247" s="143">
        <v>-1</v>
      </c>
      <c r="AJ247" s="143">
        <v>0</v>
      </c>
      <c r="AM247" s="143" t="s">
        <v>367</v>
      </c>
      <c r="AN247" s="143">
        <v>-1</v>
      </c>
      <c r="AQ247" s="143">
        <v>333</v>
      </c>
      <c r="AR247" s="143" t="s">
        <v>257</v>
      </c>
      <c r="AT247" s="143" t="s">
        <v>366</v>
      </c>
      <c r="AV247" s="143">
        <v>141.31277435778699</v>
      </c>
      <c r="AW247" s="143">
        <v>0.57260571950000005</v>
      </c>
    </row>
    <row r="248" spans="1:49" x14ac:dyDescent="0.25">
      <c r="A248" s="153">
        <v>830000</v>
      </c>
      <c r="B248" s="153">
        <v>1400000</v>
      </c>
      <c r="C248" s="153">
        <v>1400000</v>
      </c>
      <c r="D248" s="143" t="s">
        <v>360</v>
      </c>
      <c r="E248" s="143" t="s">
        <v>13</v>
      </c>
      <c r="F248" s="143" t="s">
        <v>361</v>
      </c>
      <c r="G248" s="143" t="s">
        <v>362</v>
      </c>
      <c r="H248" s="143">
        <v>0.67</v>
      </c>
      <c r="I248" s="143">
        <v>0.72</v>
      </c>
      <c r="J248" s="143" t="s">
        <v>363</v>
      </c>
      <c r="K248" s="143">
        <v>0.11435805135844</v>
      </c>
      <c r="L248" s="143">
        <v>2244.1714479132002</v>
      </c>
      <c r="M248" s="143">
        <v>4.40234791843372</v>
      </c>
      <c r="N248" s="143">
        <v>0.60195903940970996</v>
      </c>
      <c r="O248" s="143">
        <v>0.50344392935395998</v>
      </c>
      <c r="P248" s="143">
        <v>6.8838862744489998E-2</v>
      </c>
      <c r="Q248" s="143">
        <v>256.63907369760199</v>
      </c>
      <c r="R248" s="143">
        <v>3200</v>
      </c>
      <c r="S248" s="143" t="s">
        <v>370</v>
      </c>
      <c r="T248" s="143">
        <v>3200</v>
      </c>
      <c r="U248" s="143" t="s">
        <v>365</v>
      </c>
      <c r="V248" s="143" t="s">
        <v>366</v>
      </c>
      <c r="Y248" s="143" t="s">
        <v>363</v>
      </c>
      <c r="Z248" s="143">
        <v>0</v>
      </c>
      <c r="AA248" s="143">
        <v>1</v>
      </c>
      <c r="AB248" s="143">
        <v>0.50344392935395998</v>
      </c>
      <c r="AC248" s="143">
        <v>6.8838862744489998E-2</v>
      </c>
      <c r="AD248" s="143">
        <v>1386.3671035110799</v>
      </c>
      <c r="AF248" s="143">
        <v>-1</v>
      </c>
      <c r="AG248" s="143">
        <v>-1</v>
      </c>
      <c r="AH248" s="143">
        <v>-1</v>
      </c>
      <c r="AI248" s="143">
        <v>-1</v>
      </c>
      <c r="AJ248" s="143">
        <v>0</v>
      </c>
      <c r="AM248" s="143" t="s">
        <v>367</v>
      </c>
      <c r="AN248" s="143">
        <v>-1</v>
      </c>
      <c r="AQ248" s="143">
        <v>333</v>
      </c>
      <c r="AR248" s="143" t="s">
        <v>257</v>
      </c>
      <c r="AT248" s="143" t="s">
        <v>366</v>
      </c>
      <c r="AV248" s="143">
        <v>105.598840715387</v>
      </c>
      <c r="AW248" s="143">
        <v>1.1243853232000001</v>
      </c>
    </row>
    <row r="249" spans="1:49" x14ac:dyDescent="0.25">
      <c r="A249" s="153">
        <v>830000</v>
      </c>
      <c r="B249" s="153">
        <v>1400000</v>
      </c>
      <c r="C249" s="153">
        <v>1400000</v>
      </c>
      <c r="D249" s="143" t="s">
        <v>360</v>
      </c>
      <c r="E249" s="143" t="s">
        <v>13</v>
      </c>
      <c r="F249" s="143" t="s">
        <v>361</v>
      </c>
      <c r="G249" s="143" t="s">
        <v>362</v>
      </c>
      <c r="H249" s="143">
        <v>0.67</v>
      </c>
      <c r="I249" s="143">
        <v>0.72</v>
      </c>
      <c r="J249" s="143" t="s">
        <v>366</v>
      </c>
      <c r="K249" s="143">
        <v>0.61776345350680995</v>
      </c>
      <c r="L249" s="143">
        <v>3345.5426220669801</v>
      </c>
      <c r="M249" s="143">
        <v>6.69887919349922</v>
      </c>
      <c r="N249" s="143">
        <v>0.91458075917977</v>
      </c>
      <c r="O249" s="143">
        <v>4.1383227452010498</v>
      </c>
      <c r="P249" s="143">
        <v>0.56499456830177996</v>
      </c>
      <c r="Q249" s="143">
        <v>2066.75396406236</v>
      </c>
      <c r="R249" s="143">
        <v>1730</v>
      </c>
      <c r="S249" s="143" t="s">
        <v>368</v>
      </c>
      <c r="T249" s="143">
        <v>1730</v>
      </c>
      <c r="U249" s="143" t="s">
        <v>365</v>
      </c>
      <c r="V249" s="143" t="s">
        <v>366</v>
      </c>
      <c r="Z249" s="143">
        <v>0</v>
      </c>
      <c r="AA249" s="143">
        <v>1</v>
      </c>
      <c r="AB249" s="143">
        <v>4.1383227452010498</v>
      </c>
      <c r="AC249" s="143">
        <v>0.56499456830177996</v>
      </c>
      <c r="AD249" s="143">
        <v>2066.75396406236</v>
      </c>
      <c r="AF249" s="143">
        <v>-1</v>
      </c>
      <c r="AG249" s="143">
        <v>-1</v>
      </c>
      <c r="AH249" s="143">
        <v>-1</v>
      </c>
      <c r="AI249" s="143">
        <v>-1</v>
      </c>
      <c r="AJ249" s="143">
        <v>0</v>
      </c>
      <c r="AM249" s="143" t="s">
        <v>367</v>
      </c>
      <c r="AN249" s="143">
        <v>-1</v>
      </c>
      <c r="AQ249" s="143">
        <v>333</v>
      </c>
      <c r="AR249" s="143" t="s">
        <v>257</v>
      </c>
      <c r="AT249" s="143" t="s">
        <v>366</v>
      </c>
      <c r="AV249" s="143">
        <v>199.999999973923</v>
      </c>
      <c r="AW249" s="143">
        <v>1.6761994842000001</v>
      </c>
    </row>
    <row r="250" spans="1:49" x14ac:dyDescent="0.25">
      <c r="A250" s="153">
        <v>830000</v>
      </c>
      <c r="B250" s="153">
        <v>1400000</v>
      </c>
      <c r="C250" s="153">
        <v>1400000</v>
      </c>
      <c r="D250" s="143" t="s">
        <v>360</v>
      </c>
      <c r="E250" s="143" t="s">
        <v>13</v>
      </c>
      <c r="F250" s="143" t="s">
        <v>361</v>
      </c>
      <c r="G250" s="143" t="s">
        <v>362</v>
      </c>
      <c r="H250" s="143">
        <v>0.67</v>
      </c>
      <c r="I250" s="143">
        <v>0.72</v>
      </c>
      <c r="J250" s="143" t="s">
        <v>366</v>
      </c>
      <c r="K250" s="143">
        <v>0.14942478813228</v>
      </c>
      <c r="L250" s="143">
        <v>3364.9084227031499</v>
      </c>
      <c r="M250" s="143">
        <v>6.88428089266508</v>
      </c>
      <c r="N250" s="143">
        <v>0.91878143821281</v>
      </c>
      <c r="O250" s="143">
        <v>1.0286822138296099</v>
      </c>
      <c r="P250" s="143">
        <v>0.13728872174482001</v>
      </c>
      <c r="Q250" s="143">
        <v>502.80072814696001</v>
      </c>
      <c r="R250" s="143">
        <v>1730</v>
      </c>
      <c r="S250" s="143" t="s">
        <v>368</v>
      </c>
      <c r="T250" s="143">
        <v>1730</v>
      </c>
      <c r="U250" s="143" t="s">
        <v>365</v>
      </c>
      <c r="V250" s="143" t="s">
        <v>366</v>
      </c>
      <c r="Z250" s="143">
        <v>0</v>
      </c>
      <c r="AA250" s="143">
        <v>1</v>
      </c>
      <c r="AB250" s="143">
        <v>1.0286822138296099</v>
      </c>
      <c r="AC250" s="143">
        <v>0.13728872174482001</v>
      </c>
      <c r="AD250" s="143">
        <v>502.80072814696001</v>
      </c>
      <c r="AF250" s="143">
        <v>-1</v>
      </c>
      <c r="AG250" s="143">
        <v>-1</v>
      </c>
      <c r="AH250" s="143">
        <v>-1</v>
      </c>
      <c r="AI250" s="143">
        <v>-1</v>
      </c>
      <c r="AJ250" s="143">
        <v>0</v>
      </c>
      <c r="AM250" s="143" t="s">
        <v>367</v>
      </c>
      <c r="AN250" s="143">
        <v>-1</v>
      </c>
      <c r="AQ250" s="143">
        <v>333</v>
      </c>
      <c r="AR250" s="143" t="s">
        <v>257</v>
      </c>
      <c r="AT250" s="143" t="s">
        <v>366</v>
      </c>
      <c r="AV250" s="143">
        <v>121.891472872447</v>
      </c>
      <c r="AW250" s="143">
        <v>0.4077864786</v>
      </c>
    </row>
    <row r="251" spans="1:49" x14ac:dyDescent="0.25">
      <c r="A251" s="153">
        <v>830000</v>
      </c>
      <c r="B251" s="153">
        <v>1400000</v>
      </c>
      <c r="C251" s="153">
        <v>1400000</v>
      </c>
      <c r="D251" s="143" t="s">
        <v>360</v>
      </c>
      <c r="E251" s="143" t="s">
        <v>13</v>
      </c>
      <c r="F251" s="143" t="s">
        <v>361</v>
      </c>
      <c r="G251" s="143" t="s">
        <v>362</v>
      </c>
      <c r="H251" s="143">
        <v>0.67</v>
      </c>
      <c r="I251" s="143">
        <v>0.72</v>
      </c>
      <c r="J251" s="143" t="s">
        <v>366</v>
      </c>
      <c r="K251" s="143">
        <v>0.20755632775397001</v>
      </c>
      <c r="L251" s="143">
        <v>3364.9084227031499</v>
      </c>
      <c r="M251" s="143">
        <v>6.88428089266508</v>
      </c>
      <c r="N251" s="143">
        <v>0.91878143821281</v>
      </c>
      <c r="O251" s="143">
        <v>1.4288760613084199</v>
      </c>
      <c r="P251" s="143">
        <v>0.19069890132396</v>
      </c>
      <c r="Q251" s="143">
        <v>698.40803544468997</v>
      </c>
      <c r="R251" s="143">
        <v>8140</v>
      </c>
      <c r="S251" s="143" t="s">
        <v>369</v>
      </c>
      <c r="T251" s="143">
        <v>8140</v>
      </c>
      <c r="U251" s="143" t="s">
        <v>365</v>
      </c>
      <c r="V251" s="143" t="s">
        <v>366</v>
      </c>
      <c r="Z251" s="143">
        <v>0</v>
      </c>
      <c r="AA251" s="143">
        <v>1</v>
      </c>
      <c r="AB251" s="143">
        <v>1.4288760613084199</v>
      </c>
      <c r="AC251" s="143">
        <v>0.19069890132396</v>
      </c>
      <c r="AD251" s="143">
        <v>698.40803544468997</v>
      </c>
      <c r="AF251" s="143">
        <v>-1</v>
      </c>
      <c r="AG251" s="143">
        <v>-1</v>
      </c>
      <c r="AH251" s="143">
        <v>-1</v>
      </c>
      <c r="AI251" s="143">
        <v>-1</v>
      </c>
      <c r="AJ251" s="143">
        <v>0</v>
      </c>
      <c r="AM251" s="143" t="s">
        <v>367</v>
      </c>
      <c r="AN251" s="143">
        <v>-1</v>
      </c>
      <c r="AQ251" s="143">
        <v>333</v>
      </c>
      <c r="AR251" s="143" t="s">
        <v>257</v>
      </c>
      <c r="AT251" s="143" t="s">
        <v>366</v>
      </c>
      <c r="AV251" s="143">
        <v>148.54518048881499</v>
      </c>
      <c r="AW251" s="143">
        <v>0.56642987469999995</v>
      </c>
    </row>
    <row r="252" spans="1:49" x14ac:dyDescent="0.25">
      <c r="A252" s="153">
        <v>830000</v>
      </c>
      <c r="B252" s="153">
        <v>1400000</v>
      </c>
      <c r="C252" s="153">
        <v>1400000</v>
      </c>
      <c r="D252" s="143" t="s">
        <v>360</v>
      </c>
      <c r="E252" s="143" t="s">
        <v>13</v>
      </c>
      <c r="F252" s="143" t="s">
        <v>361</v>
      </c>
      <c r="G252" s="143" t="s">
        <v>362</v>
      </c>
      <c r="H252" s="143">
        <v>0.67</v>
      </c>
      <c r="I252" s="143">
        <v>0.72</v>
      </c>
      <c r="J252" s="143" t="s">
        <v>366</v>
      </c>
      <c r="K252" s="143">
        <v>0.26078240113135998</v>
      </c>
      <c r="L252" s="143">
        <v>3364.9084227031499</v>
      </c>
      <c r="M252" s="143">
        <v>6.88428089266508</v>
      </c>
      <c r="N252" s="143">
        <v>0.91878143821281</v>
      </c>
      <c r="O252" s="143">
        <v>1.79529930125199</v>
      </c>
      <c r="P252" s="143">
        <v>0.23960202957206</v>
      </c>
      <c r="Q252" s="143">
        <v>877.50889805968905</v>
      </c>
      <c r="R252" s="143">
        <v>1730</v>
      </c>
      <c r="S252" s="143" t="s">
        <v>368</v>
      </c>
      <c r="T252" s="143">
        <v>1730</v>
      </c>
      <c r="U252" s="143" t="s">
        <v>365</v>
      </c>
      <c r="V252" s="143" t="s">
        <v>366</v>
      </c>
      <c r="Z252" s="143">
        <v>0</v>
      </c>
      <c r="AA252" s="143">
        <v>1</v>
      </c>
      <c r="AB252" s="143">
        <v>1.79529930125199</v>
      </c>
      <c r="AC252" s="143">
        <v>0.23960202957206</v>
      </c>
      <c r="AD252" s="143">
        <v>877.50889805968905</v>
      </c>
      <c r="AF252" s="143">
        <v>-1</v>
      </c>
      <c r="AG252" s="143">
        <v>-1</v>
      </c>
      <c r="AH252" s="143">
        <v>-1</v>
      </c>
      <c r="AI252" s="143">
        <v>-1</v>
      </c>
      <c r="AJ252" s="143">
        <v>0</v>
      </c>
      <c r="AM252" s="143" t="s">
        <v>367</v>
      </c>
      <c r="AN252" s="143">
        <v>-1</v>
      </c>
      <c r="AQ252" s="143">
        <v>333</v>
      </c>
      <c r="AR252" s="143" t="s">
        <v>257</v>
      </c>
      <c r="AT252" s="143" t="s">
        <v>366</v>
      </c>
      <c r="AV252" s="143">
        <v>152.815667692907</v>
      </c>
      <c r="AW252" s="143">
        <v>0.71168604869999996</v>
      </c>
    </row>
    <row r="253" spans="1:49" x14ac:dyDescent="0.25">
      <c r="A253" s="153">
        <v>830000</v>
      </c>
      <c r="B253" s="153">
        <v>1400000</v>
      </c>
      <c r="C253" s="153">
        <v>1400000</v>
      </c>
      <c r="D253" s="143" t="s">
        <v>360</v>
      </c>
      <c r="E253" s="143" t="s">
        <v>13</v>
      </c>
      <c r="F253" s="143" t="s">
        <v>361</v>
      </c>
      <c r="G253" s="143" t="s">
        <v>362</v>
      </c>
      <c r="H253" s="143">
        <v>0.67</v>
      </c>
      <c r="I253" s="143">
        <v>0.72</v>
      </c>
      <c r="J253" s="143" t="s">
        <v>366</v>
      </c>
      <c r="K253" s="143">
        <v>0.61776345359886997</v>
      </c>
      <c r="L253" s="143">
        <v>3300.7268404001702</v>
      </c>
      <c r="M253" s="143">
        <v>6.1540430713301797</v>
      </c>
      <c r="N253" s="143">
        <v>0.82289567973141997</v>
      </c>
      <c r="O253" s="143">
        <v>3.8017429013411501</v>
      </c>
      <c r="P253" s="143">
        <v>0.50835487706246996</v>
      </c>
      <c r="Q253" s="143">
        <v>2039.0684123121</v>
      </c>
      <c r="R253" s="143">
        <v>1730</v>
      </c>
      <c r="S253" s="143" t="s">
        <v>368</v>
      </c>
      <c r="T253" s="143">
        <v>1730</v>
      </c>
      <c r="U253" s="143" t="s">
        <v>365</v>
      </c>
      <c r="V253" s="143" t="s">
        <v>366</v>
      </c>
      <c r="Z253" s="143">
        <v>0</v>
      </c>
      <c r="AA253" s="143">
        <v>1</v>
      </c>
      <c r="AB253" s="143">
        <v>3.8017429013411501</v>
      </c>
      <c r="AC253" s="143">
        <v>0.50835487706246996</v>
      </c>
      <c r="AD253" s="143">
        <v>2039.0684123121</v>
      </c>
      <c r="AF253" s="143">
        <v>-1</v>
      </c>
      <c r="AG253" s="143">
        <v>-1</v>
      </c>
      <c r="AH253" s="143">
        <v>-1</v>
      </c>
      <c r="AI253" s="143">
        <v>-1</v>
      </c>
      <c r="AJ253" s="143">
        <v>0</v>
      </c>
      <c r="AM253" s="143" t="s">
        <v>367</v>
      </c>
      <c r="AN253" s="143">
        <v>-1</v>
      </c>
      <c r="AQ253" s="143">
        <v>333</v>
      </c>
      <c r="AR253" s="143" t="s">
        <v>257</v>
      </c>
      <c r="AT253" s="143" t="s">
        <v>366</v>
      </c>
      <c r="AV253" s="143">
        <v>199.99999998882399</v>
      </c>
      <c r="AW253" s="143">
        <v>1.653745671</v>
      </c>
    </row>
    <row r="254" spans="1:49" x14ac:dyDescent="0.25">
      <c r="A254" s="153">
        <v>830000</v>
      </c>
      <c r="B254" s="153">
        <v>1400000</v>
      </c>
      <c r="C254" s="153">
        <v>1400000</v>
      </c>
      <c r="D254" s="143" t="s">
        <v>360</v>
      </c>
      <c r="E254" s="143" t="s">
        <v>13</v>
      </c>
      <c r="F254" s="143" t="s">
        <v>361</v>
      </c>
      <c r="G254" s="143" t="s">
        <v>362</v>
      </c>
      <c r="H254" s="143">
        <v>0.67</v>
      </c>
      <c r="I254" s="143">
        <v>0.72</v>
      </c>
      <c r="J254" s="143" t="s">
        <v>363</v>
      </c>
      <c r="K254" s="143">
        <v>2.2497030104000001E-4</v>
      </c>
      <c r="L254" s="143">
        <v>2735.8573487386302</v>
      </c>
      <c r="M254" s="143">
        <v>5.7795123479996899</v>
      </c>
      <c r="N254" s="143">
        <v>0.91038661739927995</v>
      </c>
      <c r="O254" s="143">
        <v>1.3002186328100001E-3</v>
      </c>
      <c r="P254" s="143">
        <v>2.0480995138000001E-4</v>
      </c>
      <c r="Q254" s="143">
        <v>0.61548665135642999</v>
      </c>
      <c r="R254" s="143">
        <v>3200</v>
      </c>
      <c r="S254" s="143" t="s">
        <v>370</v>
      </c>
      <c r="T254" s="143">
        <v>3200</v>
      </c>
      <c r="U254" s="143" t="s">
        <v>365</v>
      </c>
      <c r="V254" s="143" t="s">
        <v>366</v>
      </c>
      <c r="Y254" s="143" t="s">
        <v>363</v>
      </c>
      <c r="Z254" s="143">
        <v>0</v>
      </c>
      <c r="AA254" s="143">
        <v>1</v>
      </c>
      <c r="AB254" s="143">
        <v>1.3002186328100001E-3</v>
      </c>
      <c r="AC254" s="143">
        <v>2.0480995138000001E-4</v>
      </c>
      <c r="AD254" s="143">
        <v>0.61548665135761005</v>
      </c>
      <c r="AF254" s="143">
        <v>-1</v>
      </c>
      <c r="AG254" s="143">
        <v>-1</v>
      </c>
      <c r="AH254" s="143">
        <v>-1</v>
      </c>
      <c r="AI254" s="143">
        <v>-1</v>
      </c>
      <c r="AJ254" s="143">
        <v>0</v>
      </c>
      <c r="AM254" s="143" t="s">
        <v>367</v>
      </c>
      <c r="AN254" s="143">
        <v>-1</v>
      </c>
      <c r="AQ254" s="143">
        <v>333</v>
      </c>
      <c r="AR254" s="143" t="s">
        <v>257</v>
      </c>
      <c r="AT254" s="143" t="s">
        <v>366</v>
      </c>
      <c r="AV254" s="143">
        <v>5.190699368013</v>
      </c>
      <c r="AW254" s="143">
        <v>4.991781E-4</v>
      </c>
    </row>
    <row r="255" spans="1:49" x14ac:dyDescent="0.25">
      <c r="A255" s="153">
        <v>830000</v>
      </c>
      <c r="B255" s="153">
        <v>1400000</v>
      </c>
      <c r="C255" s="153">
        <v>1400000</v>
      </c>
      <c r="D255" s="143" t="s">
        <v>360</v>
      </c>
      <c r="E255" s="143" t="s">
        <v>13</v>
      </c>
      <c r="F255" s="143" t="s">
        <v>361</v>
      </c>
      <c r="G255" s="143" t="s">
        <v>362</v>
      </c>
      <c r="H255" s="143">
        <v>0.67</v>
      </c>
      <c r="I255" s="143">
        <v>0.72</v>
      </c>
      <c r="J255" s="143" t="s">
        <v>363</v>
      </c>
      <c r="K255" s="143">
        <v>0.29475047130242998</v>
      </c>
      <c r="L255" s="143">
        <v>2735.8573487386302</v>
      </c>
      <c r="M255" s="143">
        <v>5.7795123479996899</v>
      </c>
      <c r="N255" s="143">
        <v>0.91038661739927995</v>
      </c>
      <c r="O255" s="143">
        <v>1.7035139884711501</v>
      </c>
      <c r="P255" s="143">
        <v>0.26833688454586002</v>
      </c>
      <c r="Q255" s="143">
        <v>806.39524295694196</v>
      </c>
      <c r="R255" s="143">
        <v>4210</v>
      </c>
      <c r="S255" s="143" t="s">
        <v>374</v>
      </c>
      <c r="T255" s="143">
        <v>4210</v>
      </c>
      <c r="U255" s="143" t="s">
        <v>365</v>
      </c>
      <c r="V255" s="143" t="s">
        <v>366</v>
      </c>
      <c r="Y255" s="143" t="s">
        <v>363</v>
      </c>
      <c r="Z255" s="143">
        <v>0</v>
      </c>
      <c r="AA255" s="143">
        <v>1</v>
      </c>
      <c r="AB255" s="143">
        <v>1.7035139884711501</v>
      </c>
      <c r="AC255" s="143">
        <v>0.26833688454586002</v>
      </c>
      <c r="AD255" s="143">
        <v>1147.8919887592001</v>
      </c>
      <c r="AF255" s="143">
        <v>-1</v>
      </c>
      <c r="AG255" s="143">
        <v>-1</v>
      </c>
      <c r="AH255" s="143">
        <v>-1</v>
      </c>
      <c r="AI255" s="143">
        <v>-1</v>
      </c>
      <c r="AJ255" s="143">
        <v>0</v>
      </c>
      <c r="AM255" s="143" t="s">
        <v>367</v>
      </c>
      <c r="AN255" s="143">
        <v>-1</v>
      </c>
      <c r="AQ255" s="143">
        <v>333</v>
      </c>
      <c r="AR255" s="143" t="s">
        <v>257</v>
      </c>
      <c r="AT255" s="143" t="s">
        <v>366</v>
      </c>
      <c r="AV255" s="143">
        <v>152.851834552074</v>
      </c>
      <c r="AW255" s="143">
        <v>0.93097484900000005</v>
      </c>
    </row>
    <row r="256" spans="1:49" x14ac:dyDescent="0.25">
      <c r="A256" s="153">
        <v>830000</v>
      </c>
      <c r="B256" s="153">
        <v>1400000</v>
      </c>
      <c r="C256" s="153">
        <v>1400000</v>
      </c>
      <c r="D256" s="143" t="s">
        <v>360</v>
      </c>
      <c r="E256" s="143" t="s">
        <v>13</v>
      </c>
      <c r="F256" s="143" t="s">
        <v>361</v>
      </c>
      <c r="G256" s="143" t="s">
        <v>362</v>
      </c>
      <c r="H256" s="143">
        <v>0.67</v>
      </c>
      <c r="I256" s="143">
        <v>0.72</v>
      </c>
      <c r="J256" s="143" t="s">
        <v>366</v>
      </c>
      <c r="K256" s="143">
        <v>0.19796544199402999</v>
      </c>
      <c r="L256" s="143">
        <v>2735.8573487386302</v>
      </c>
      <c r="M256" s="143">
        <v>5.7795123479996899</v>
      </c>
      <c r="N256" s="143">
        <v>0.91038661739927995</v>
      </c>
      <c r="O256" s="143">
        <v>1.1441437164817201</v>
      </c>
      <c r="P256" s="143">
        <v>0.1802250890989</v>
      </c>
      <c r="Q256" s="143">
        <v>541.60520927566097</v>
      </c>
      <c r="R256" s="143">
        <v>8140</v>
      </c>
      <c r="S256" s="143" t="s">
        <v>369</v>
      </c>
      <c r="T256" s="143">
        <v>8140</v>
      </c>
      <c r="U256" s="143" t="s">
        <v>365</v>
      </c>
      <c r="V256" s="143" t="s">
        <v>366</v>
      </c>
      <c r="Z256" s="143">
        <v>0</v>
      </c>
      <c r="AA256" s="143">
        <v>1</v>
      </c>
      <c r="AB256" s="143">
        <v>1.1441437164817201</v>
      </c>
      <c r="AC256" s="143">
        <v>0.1802250890989</v>
      </c>
      <c r="AD256" s="143">
        <v>541.60520927191806</v>
      </c>
      <c r="AF256" s="143">
        <v>-1</v>
      </c>
      <c r="AG256" s="143">
        <v>-1</v>
      </c>
      <c r="AH256" s="143">
        <v>-1</v>
      </c>
      <c r="AI256" s="143">
        <v>-1</v>
      </c>
      <c r="AJ256" s="143">
        <v>0</v>
      </c>
      <c r="AM256" s="143" t="s">
        <v>367</v>
      </c>
      <c r="AN256" s="143">
        <v>-1</v>
      </c>
      <c r="AQ256" s="143">
        <v>333</v>
      </c>
      <c r="AR256" s="143" t="s">
        <v>257</v>
      </c>
      <c r="AT256" s="143" t="s">
        <v>366</v>
      </c>
      <c r="AV256" s="143">
        <v>135.44697953778001</v>
      </c>
      <c r="AW256" s="143">
        <v>0.43925807729999999</v>
      </c>
    </row>
    <row r="257" spans="1:49" x14ac:dyDescent="0.25">
      <c r="A257" s="153">
        <v>830000</v>
      </c>
      <c r="B257" s="153">
        <v>1400000</v>
      </c>
      <c r="C257" s="153">
        <v>1400000</v>
      </c>
      <c r="D257" s="143" t="s">
        <v>360</v>
      </c>
      <c r="E257" s="143" t="s">
        <v>13</v>
      </c>
      <c r="F257" s="143" t="s">
        <v>361</v>
      </c>
      <c r="G257" s="143" t="s">
        <v>362</v>
      </c>
      <c r="H257" s="143">
        <v>0.67</v>
      </c>
      <c r="I257" s="143">
        <v>0.72</v>
      </c>
      <c r="J257" s="143" t="s">
        <v>366</v>
      </c>
      <c r="K257" s="143">
        <v>0.35114623956976998</v>
      </c>
      <c r="L257" s="143">
        <v>3315.5401211866001</v>
      </c>
      <c r="M257" s="143">
        <v>7.12670602198056</v>
      </c>
      <c r="N257" s="143">
        <v>0.95008919469504005</v>
      </c>
      <c r="O257" s="143">
        <v>2.5025160201377501</v>
      </c>
      <c r="P257" s="143">
        <v>0.33362024797304002</v>
      </c>
      <c r="Q257" s="143">
        <v>1164.23944569739</v>
      </c>
      <c r="R257" s="143">
        <v>1730</v>
      </c>
      <c r="S257" s="143" t="s">
        <v>368</v>
      </c>
      <c r="T257" s="143">
        <v>1730</v>
      </c>
      <c r="U257" s="143" t="s">
        <v>365</v>
      </c>
      <c r="V257" s="143" t="s">
        <v>366</v>
      </c>
      <c r="Z257" s="143">
        <v>0</v>
      </c>
      <c r="AA257" s="143">
        <v>1</v>
      </c>
      <c r="AB257" s="143">
        <v>2.5025160201377501</v>
      </c>
      <c r="AC257" s="143">
        <v>0.33362024797304002</v>
      </c>
      <c r="AD257" s="143">
        <v>2048.2195154283399</v>
      </c>
      <c r="AF257" s="143">
        <v>-1</v>
      </c>
      <c r="AG257" s="143">
        <v>-1</v>
      </c>
      <c r="AH257" s="143">
        <v>-1</v>
      </c>
      <c r="AI257" s="143">
        <v>-1</v>
      </c>
      <c r="AJ257" s="143">
        <v>0</v>
      </c>
      <c r="AM257" s="143" t="s">
        <v>367</v>
      </c>
      <c r="AN257" s="143">
        <v>-1</v>
      </c>
      <c r="AQ257" s="143">
        <v>333</v>
      </c>
      <c r="AR257" s="143" t="s">
        <v>257</v>
      </c>
      <c r="AT257" s="143" t="s">
        <v>366</v>
      </c>
      <c r="AV257" s="143">
        <v>168.91600690155801</v>
      </c>
      <c r="AW257" s="143">
        <v>1.6611674902</v>
      </c>
    </row>
    <row r="258" spans="1:49" x14ac:dyDescent="0.25">
      <c r="A258" s="153">
        <v>830000</v>
      </c>
      <c r="B258" s="153">
        <v>1400000</v>
      </c>
      <c r="C258" s="153">
        <v>1400000</v>
      </c>
      <c r="D258" s="143" t="s">
        <v>360</v>
      </c>
      <c r="E258" s="143" t="s">
        <v>13</v>
      </c>
      <c r="F258" s="143" t="s">
        <v>361</v>
      </c>
      <c r="G258" s="143" t="s">
        <v>362</v>
      </c>
      <c r="H258" s="143">
        <v>0.67</v>
      </c>
      <c r="I258" s="143">
        <v>0.72</v>
      </c>
      <c r="J258" s="143" t="s">
        <v>366</v>
      </c>
      <c r="K258" s="143">
        <v>0.36887402658188001</v>
      </c>
      <c r="L258" s="143">
        <v>3331.85452781493</v>
      </c>
      <c r="M258" s="143">
        <v>7.1153138705591799</v>
      </c>
      <c r="N258" s="143">
        <v>0.94494291996900004</v>
      </c>
      <c r="O258" s="143">
        <v>2.6246544778270602</v>
      </c>
      <c r="P258" s="143">
        <v>0.34856489977900001</v>
      </c>
      <c r="Q258" s="143">
        <v>1229.03459566016</v>
      </c>
      <c r="R258" s="143">
        <v>1730</v>
      </c>
      <c r="S258" s="143" t="s">
        <v>368</v>
      </c>
      <c r="T258" s="143">
        <v>1730</v>
      </c>
      <c r="U258" s="143" t="s">
        <v>365</v>
      </c>
      <c r="V258" s="143" t="s">
        <v>366</v>
      </c>
      <c r="Z258" s="143">
        <v>0</v>
      </c>
      <c r="AA258" s="143">
        <v>1</v>
      </c>
      <c r="AB258" s="143">
        <v>2.6246544778270602</v>
      </c>
      <c r="AC258" s="143">
        <v>0.34856489977900001</v>
      </c>
      <c r="AD258" s="143">
        <v>1229.03459566016</v>
      </c>
      <c r="AF258" s="143">
        <v>-1</v>
      </c>
      <c r="AG258" s="143">
        <v>-1</v>
      </c>
      <c r="AH258" s="143">
        <v>-1</v>
      </c>
      <c r="AI258" s="143">
        <v>-1</v>
      </c>
      <c r="AJ258" s="143">
        <v>0</v>
      </c>
      <c r="AM258" s="143" t="s">
        <v>367</v>
      </c>
      <c r="AN258" s="143">
        <v>-1</v>
      </c>
      <c r="AQ258" s="143">
        <v>333</v>
      </c>
      <c r="AR258" s="143" t="s">
        <v>257</v>
      </c>
      <c r="AT258" s="143" t="s">
        <v>366</v>
      </c>
      <c r="AV258" s="143">
        <v>170.01816982954401</v>
      </c>
      <c r="AW258" s="143">
        <v>0.99678393809999999</v>
      </c>
    </row>
    <row r="259" spans="1:49" x14ac:dyDescent="0.25">
      <c r="A259" s="153">
        <v>830000</v>
      </c>
      <c r="B259" s="153">
        <v>1400000</v>
      </c>
      <c r="C259" s="153">
        <v>1400000</v>
      </c>
      <c r="D259" s="143" t="s">
        <v>360</v>
      </c>
      <c r="E259" s="143" t="s">
        <v>13</v>
      </c>
      <c r="F259" s="143" t="s">
        <v>361</v>
      </c>
      <c r="G259" s="143" t="s">
        <v>362</v>
      </c>
      <c r="H259" s="143">
        <v>0.67</v>
      </c>
      <c r="I259" s="143">
        <v>0.72</v>
      </c>
      <c r="J259" s="143" t="s">
        <v>366</v>
      </c>
      <c r="K259" s="143">
        <v>3.1966378658189999E-2</v>
      </c>
      <c r="L259" s="143">
        <v>3331.85452781493</v>
      </c>
      <c r="M259" s="143">
        <v>7.1153138705591799</v>
      </c>
      <c r="N259" s="143">
        <v>0.94494291996900004</v>
      </c>
      <c r="O259" s="143">
        <v>0.22745081745817999</v>
      </c>
      <c r="P259" s="143">
        <v>3.0206403190100001E-2</v>
      </c>
      <c r="Q259" s="143">
        <v>106.50732347014301</v>
      </c>
      <c r="R259" s="143">
        <v>1730</v>
      </c>
      <c r="S259" s="143" t="s">
        <v>368</v>
      </c>
      <c r="T259" s="143">
        <v>1730</v>
      </c>
      <c r="U259" s="143" t="s">
        <v>365</v>
      </c>
      <c r="V259" s="143" t="s">
        <v>366</v>
      </c>
      <c r="Z259" s="143">
        <v>0</v>
      </c>
      <c r="AA259" s="143">
        <v>1</v>
      </c>
      <c r="AB259" s="143">
        <v>0.22745081745817999</v>
      </c>
      <c r="AC259" s="143">
        <v>3.0206403190100001E-2</v>
      </c>
      <c r="AD259" s="143">
        <v>106.507323470144</v>
      </c>
      <c r="AF259" s="143">
        <v>-1</v>
      </c>
      <c r="AG259" s="143">
        <v>-1</v>
      </c>
      <c r="AH259" s="143">
        <v>-1</v>
      </c>
      <c r="AI259" s="143">
        <v>-1</v>
      </c>
      <c r="AJ259" s="143">
        <v>0</v>
      </c>
      <c r="AM259" s="143" t="s">
        <v>367</v>
      </c>
      <c r="AN259" s="143">
        <v>-1</v>
      </c>
      <c r="AQ259" s="143">
        <v>333</v>
      </c>
      <c r="AR259" s="143" t="s">
        <v>257</v>
      </c>
      <c r="AT259" s="143" t="s">
        <v>366</v>
      </c>
      <c r="AV259" s="143">
        <v>56.204102189190301</v>
      </c>
      <c r="AW259" s="143">
        <v>8.6380635400000003E-2</v>
      </c>
    </row>
    <row r="260" spans="1:49" x14ac:dyDescent="0.25">
      <c r="A260" s="153">
        <v>830000</v>
      </c>
      <c r="B260" s="153">
        <v>1400000</v>
      </c>
      <c r="C260" s="153">
        <v>1400000</v>
      </c>
      <c r="D260" s="143" t="s">
        <v>360</v>
      </c>
      <c r="E260" s="143" t="s">
        <v>13</v>
      </c>
      <c r="F260" s="143" t="s">
        <v>361</v>
      </c>
      <c r="G260" s="143" t="s">
        <v>362</v>
      </c>
      <c r="H260" s="143">
        <v>0.67</v>
      </c>
      <c r="I260" s="143">
        <v>0.72</v>
      </c>
      <c r="J260" s="143" t="s">
        <v>366</v>
      </c>
      <c r="K260" s="143">
        <v>0.21692299702899001</v>
      </c>
      <c r="L260" s="143">
        <v>3331.85452781493</v>
      </c>
      <c r="M260" s="143">
        <v>7.1153138705591799</v>
      </c>
      <c r="N260" s="143">
        <v>0.94494291996900004</v>
      </c>
      <c r="O260" s="143">
        <v>1.5434752096036799</v>
      </c>
      <c r="P260" s="143">
        <v>0.20497985022099999</v>
      </c>
      <c r="Q260" s="143">
        <v>722.75586983824599</v>
      </c>
      <c r="R260" s="143">
        <v>8140</v>
      </c>
      <c r="S260" s="143" t="s">
        <v>369</v>
      </c>
      <c r="T260" s="143">
        <v>8140</v>
      </c>
      <c r="U260" s="143" t="s">
        <v>365</v>
      </c>
      <c r="V260" s="143" t="s">
        <v>366</v>
      </c>
      <c r="Z260" s="143">
        <v>0</v>
      </c>
      <c r="AA260" s="143">
        <v>1</v>
      </c>
      <c r="AB260" s="143">
        <v>1.5434752096036799</v>
      </c>
      <c r="AC260" s="143">
        <v>0.20497985022099999</v>
      </c>
      <c r="AD260" s="143">
        <v>722.75586983824599</v>
      </c>
      <c r="AF260" s="143">
        <v>-1</v>
      </c>
      <c r="AG260" s="143">
        <v>-1</v>
      </c>
      <c r="AH260" s="143">
        <v>-1</v>
      </c>
      <c r="AI260" s="143">
        <v>-1</v>
      </c>
      <c r="AJ260" s="143">
        <v>0</v>
      </c>
      <c r="AM260" s="143" t="s">
        <v>367</v>
      </c>
      <c r="AN260" s="143">
        <v>-1</v>
      </c>
      <c r="AQ260" s="143">
        <v>333</v>
      </c>
      <c r="AR260" s="143" t="s">
        <v>257</v>
      </c>
      <c r="AT260" s="143" t="s">
        <v>366</v>
      </c>
      <c r="AV260" s="143">
        <v>141.384549128667</v>
      </c>
      <c r="AW260" s="143">
        <v>0.58617669900000002</v>
      </c>
    </row>
    <row r="261" spans="1:49" x14ac:dyDescent="0.25">
      <c r="A261" s="153">
        <v>830000</v>
      </c>
      <c r="B261" s="153">
        <v>1400000</v>
      </c>
      <c r="C261" s="153">
        <v>1400000</v>
      </c>
      <c r="D261" s="143" t="s">
        <v>360</v>
      </c>
      <c r="E261" s="143" t="s">
        <v>13</v>
      </c>
      <c r="F261" s="143" t="s">
        <v>361</v>
      </c>
      <c r="G261" s="143" t="s">
        <v>362</v>
      </c>
      <c r="H261" s="143">
        <v>0.67</v>
      </c>
      <c r="I261" s="143">
        <v>0.72</v>
      </c>
      <c r="J261" s="143" t="s">
        <v>363</v>
      </c>
      <c r="K261" s="143">
        <v>0.1503309525606</v>
      </c>
      <c r="L261" s="143">
        <v>2920.05964679925</v>
      </c>
      <c r="M261" s="143">
        <v>6.3564422523751496</v>
      </c>
      <c r="N261" s="143">
        <v>0.89652490728312995</v>
      </c>
      <c r="O261" s="143">
        <v>0.95557001869601998</v>
      </c>
      <c r="P261" s="143">
        <v>0.13477544330617999</v>
      </c>
      <c r="Q261" s="143">
        <v>438.975348237113</v>
      </c>
      <c r="R261" s="143">
        <v>3200</v>
      </c>
      <c r="S261" s="143" t="s">
        <v>370</v>
      </c>
      <c r="T261" s="143">
        <v>3200</v>
      </c>
      <c r="U261" s="143" t="s">
        <v>365</v>
      </c>
      <c r="V261" s="143" t="s">
        <v>366</v>
      </c>
      <c r="Y261" s="143" t="s">
        <v>363</v>
      </c>
      <c r="Z261" s="143">
        <v>0</v>
      </c>
      <c r="AA261" s="143">
        <v>1</v>
      </c>
      <c r="AB261" s="143">
        <v>0.95557001869601998</v>
      </c>
      <c r="AC261" s="143">
        <v>0.13477544330617999</v>
      </c>
      <c r="AD261" s="143">
        <v>438.975348237113</v>
      </c>
      <c r="AF261" s="143">
        <v>-1</v>
      </c>
      <c r="AG261" s="143">
        <v>-1</v>
      </c>
      <c r="AH261" s="143">
        <v>-1</v>
      </c>
      <c r="AI261" s="143">
        <v>-1</v>
      </c>
      <c r="AJ261" s="143">
        <v>0</v>
      </c>
      <c r="AM261" s="143" t="s">
        <v>367</v>
      </c>
      <c r="AN261" s="143">
        <v>-1</v>
      </c>
      <c r="AQ261" s="143">
        <v>333</v>
      </c>
      <c r="AR261" s="143" t="s">
        <v>257</v>
      </c>
      <c r="AT261" s="143" t="s">
        <v>366</v>
      </c>
      <c r="AV261" s="143">
        <v>132.070974181346</v>
      </c>
      <c r="AW261" s="143">
        <v>0.35602218019999998</v>
      </c>
    </row>
    <row r="262" spans="1:49" x14ac:dyDescent="0.25">
      <c r="A262" s="153">
        <v>830000</v>
      </c>
      <c r="B262" s="153">
        <v>1400000</v>
      </c>
      <c r="C262" s="153">
        <v>1400000</v>
      </c>
      <c r="D262" s="143" t="s">
        <v>360</v>
      </c>
      <c r="E262" s="143" t="s">
        <v>13</v>
      </c>
      <c r="F262" s="143" t="s">
        <v>361</v>
      </c>
      <c r="G262" s="143" t="s">
        <v>362</v>
      </c>
      <c r="H262" s="143">
        <v>0.67</v>
      </c>
      <c r="I262" s="143">
        <v>0.72</v>
      </c>
      <c r="J262" s="143" t="s">
        <v>363</v>
      </c>
      <c r="K262" s="143">
        <v>0.16082495001576</v>
      </c>
      <c r="L262" s="143">
        <v>2920.05964679925</v>
      </c>
      <c r="M262" s="143">
        <v>6.3564422523751496</v>
      </c>
      <c r="N262" s="143">
        <v>0.89652490728312995</v>
      </c>
      <c r="O262" s="143">
        <v>1.02227450751631</v>
      </c>
      <c r="P262" s="143">
        <v>0.14418357340169</v>
      </c>
      <c r="Q262" s="143">
        <v>469.61844673953402</v>
      </c>
      <c r="R262" s="143">
        <v>4210</v>
      </c>
      <c r="S262" s="143" t="s">
        <v>374</v>
      </c>
      <c r="T262" s="143">
        <v>4210</v>
      </c>
      <c r="U262" s="143" t="s">
        <v>365</v>
      </c>
      <c r="V262" s="143" t="s">
        <v>366</v>
      </c>
      <c r="Y262" s="143" t="s">
        <v>363</v>
      </c>
      <c r="Z262" s="143">
        <v>0</v>
      </c>
      <c r="AA262" s="143">
        <v>1</v>
      </c>
      <c r="AB262" s="143">
        <v>1.02227450751631</v>
      </c>
      <c r="AC262" s="143">
        <v>0.14418357340169</v>
      </c>
      <c r="AD262" s="143">
        <v>469.61844673387202</v>
      </c>
      <c r="AF262" s="143">
        <v>-1</v>
      </c>
      <c r="AG262" s="143">
        <v>-1</v>
      </c>
      <c r="AH262" s="143">
        <v>-1</v>
      </c>
      <c r="AI262" s="143">
        <v>-1</v>
      </c>
      <c r="AJ262" s="143">
        <v>0</v>
      </c>
      <c r="AM262" s="143" t="s">
        <v>367</v>
      </c>
      <c r="AN262" s="143">
        <v>-1</v>
      </c>
      <c r="AQ262" s="143">
        <v>333</v>
      </c>
      <c r="AR262" s="143" t="s">
        <v>257</v>
      </c>
      <c r="AT262" s="143" t="s">
        <v>366</v>
      </c>
      <c r="AV262" s="143">
        <v>130.468310117068</v>
      </c>
      <c r="AW262" s="143">
        <v>0.38087465269999998</v>
      </c>
    </row>
    <row r="263" spans="1:49" x14ac:dyDescent="0.25">
      <c r="A263" s="153">
        <v>830000</v>
      </c>
      <c r="B263" s="153">
        <v>1400000</v>
      </c>
      <c r="C263" s="153">
        <v>1400000</v>
      </c>
      <c r="D263" s="143" t="s">
        <v>360</v>
      </c>
      <c r="E263" s="143" t="s">
        <v>13</v>
      </c>
      <c r="F263" s="143" t="s">
        <v>361</v>
      </c>
      <c r="G263" s="143" t="s">
        <v>362</v>
      </c>
      <c r="H263" s="143">
        <v>0.67</v>
      </c>
      <c r="I263" s="143">
        <v>0.72</v>
      </c>
      <c r="J263" s="143" t="s">
        <v>366</v>
      </c>
      <c r="K263" s="143">
        <v>0.30660755116058003</v>
      </c>
      <c r="L263" s="143">
        <v>2920.05964679925</v>
      </c>
      <c r="M263" s="143">
        <v>6.3564422523751496</v>
      </c>
      <c r="N263" s="143">
        <v>0.89652490728312995</v>
      </c>
      <c r="O263" s="143">
        <v>1.94893319309444</v>
      </c>
      <c r="P263" s="143">
        <v>0.27488130637655001</v>
      </c>
      <c r="Q263" s="143">
        <v>895.31233754797199</v>
      </c>
      <c r="R263" s="143">
        <v>8140</v>
      </c>
      <c r="S263" s="143" t="s">
        <v>369</v>
      </c>
      <c r="T263" s="143">
        <v>8140</v>
      </c>
      <c r="U263" s="143" t="s">
        <v>365</v>
      </c>
      <c r="V263" s="143" t="s">
        <v>366</v>
      </c>
      <c r="Z263" s="143">
        <v>0</v>
      </c>
      <c r="AA263" s="143">
        <v>1</v>
      </c>
      <c r="AB263" s="143">
        <v>1.94893319309444</v>
      </c>
      <c r="AC263" s="143">
        <v>0.27488130637655001</v>
      </c>
      <c r="AD263" s="143">
        <v>895.31233755363405</v>
      </c>
      <c r="AF263" s="143">
        <v>-1</v>
      </c>
      <c r="AG263" s="143">
        <v>-1</v>
      </c>
      <c r="AH263" s="143">
        <v>-1</v>
      </c>
      <c r="AI263" s="143">
        <v>-1</v>
      </c>
      <c r="AJ263" s="143">
        <v>0</v>
      </c>
      <c r="AM263" s="143" t="s">
        <v>367</v>
      </c>
      <c r="AN263" s="143">
        <v>-1</v>
      </c>
      <c r="AQ263" s="143">
        <v>333</v>
      </c>
      <c r="AR263" s="143" t="s">
        <v>257</v>
      </c>
      <c r="AT263" s="143" t="s">
        <v>366</v>
      </c>
      <c r="AV263" s="143">
        <v>160.082606313968</v>
      </c>
      <c r="AW263" s="143">
        <v>0.72612517239999996</v>
      </c>
    </row>
    <row r="264" spans="1:49" x14ac:dyDescent="0.25">
      <c r="A264" s="153">
        <v>830000</v>
      </c>
      <c r="B264" s="153">
        <v>1400000</v>
      </c>
      <c r="C264" s="153">
        <v>1400000</v>
      </c>
      <c r="D264" s="143" t="s">
        <v>360</v>
      </c>
      <c r="E264" s="143" t="s">
        <v>13</v>
      </c>
      <c r="F264" s="143" t="s">
        <v>361</v>
      </c>
      <c r="G264" s="143" t="s">
        <v>362</v>
      </c>
      <c r="H264" s="143">
        <v>0.67</v>
      </c>
      <c r="I264" s="143">
        <v>0.72</v>
      </c>
      <c r="J264" s="143" t="s">
        <v>366</v>
      </c>
      <c r="K264" s="143">
        <v>0.61776345371394004</v>
      </c>
      <c r="L264" s="143">
        <v>3320.1925870231698</v>
      </c>
      <c r="M264" s="143">
        <v>6.1907600977096502</v>
      </c>
      <c r="N264" s="143">
        <v>0.82784233182268996</v>
      </c>
      <c r="O264" s="143">
        <v>3.8244253390755598</v>
      </c>
      <c r="P264" s="143">
        <v>0.51141073803738002</v>
      </c>
      <c r="Q264" s="143">
        <v>2051.0936395548501</v>
      </c>
      <c r="R264" s="143">
        <v>1730</v>
      </c>
      <c r="S264" s="143" t="s">
        <v>368</v>
      </c>
      <c r="T264" s="143">
        <v>1730</v>
      </c>
      <c r="U264" s="143" t="s">
        <v>365</v>
      </c>
      <c r="V264" s="143" t="s">
        <v>366</v>
      </c>
      <c r="Z264" s="143">
        <v>0</v>
      </c>
      <c r="AA264" s="143">
        <v>1</v>
      </c>
      <c r="AB264" s="143">
        <v>3.8244253390755598</v>
      </c>
      <c r="AC264" s="143">
        <v>0.51141073803738002</v>
      </c>
      <c r="AD264" s="143">
        <v>2051.0936395548501</v>
      </c>
      <c r="AF264" s="143">
        <v>-1</v>
      </c>
      <c r="AG264" s="143">
        <v>-1</v>
      </c>
      <c r="AH264" s="143">
        <v>-1</v>
      </c>
      <c r="AI264" s="143">
        <v>-1</v>
      </c>
      <c r="AJ264" s="143">
        <v>0</v>
      </c>
      <c r="AM264" s="143" t="s">
        <v>367</v>
      </c>
      <c r="AN264" s="143">
        <v>-1</v>
      </c>
      <c r="AQ264" s="143">
        <v>333</v>
      </c>
      <c r="AR264" s="143" t="s">
        <v>257</v>
      </c>
      <c r="AT264" s="143" t="s">
        <v>366</v>
      </c>
      <c r="AV264" s="143">
        <v>200.00000000745001</v>
      </c>
      <c r="AW264" s="143">
        <v>1.6634984910999999</v>
      </c>
    </row>
    <row r="265" spans="1:49" x14ac:dyDescent="0.25">
      <c r="A265" s="153">
        <v>830000</v>
      </c>
      <c r="B265" s="153">
        <v>1400000</v>
      </c>
      <c r="C265" s="153">
        <v>1400000</v>
      </c>
      <c r="D265" s="143" t="s">
        <v>360</v>
      </c>
      <c r="E265" s="143" t="s">
        <v>13</v>
      </c>
      <c r="F265" s="143" t="s">
        <v>361</v>
      </c>
      <c r="G265" s="143" t="s">
        <v>362</v>
      </c>
      <c r="H265" s="143">
        <v>0.67</v>
      </c>
      <c r="I265" s="143">
        <v>0.72</v>
      </c>
      <c r="J265" s="143" t="s">
        <v>366</v>
      </c>
      <c r="K265" s="143">
        <v>0.61776345364490004</v>
      </c>
      <c r="L265" s="143">
        <v>3345.5426218177199</v>
      </c>
      <c r="M265" s="143">
        <v>6.6988791930001099</v>
      </c>
      <c r="N265" s="143">
        <v>0.91458075911162995</v>
      </c>
      <c r="O265" s="143">
        <v>4.1383227458177103</v>
      </c>
      <c r="P265" s="143">
        <v>0.56499456838596995</v>
      </c>
      <c r="Q265" s="143">
        <v>2066.7539643703299</v>
      </c>
      <c r="R265" s="143">
        <v>1730</v>
      </c>
      <c r="S265" s="143" t="s">
        <v>368</v>
      </c>
      <c r="T265" s="143">
        <v>1730</v>
      </c>
      <c r="U265" s="143" t="s">
        <v>365</v>
      </c>
      <c r="V265" s="143" t="s">
        <v>366</v>
      </c>
      <c r="Z265" s="143">
        <v>0</v>
      </c>
      <c r="AA265" s="143">
        <v>1</v>
      </c>
      <c r="AB265" s="143">
        <v>4.1383227458177103</v>
      </c>
      <c r="AC265" s="143">
        <v>0.56499456838596995</v>
      </c>
      <c r="AD265" s="143">
        <v>2066.7539643703299</v>
      </c>
      <c r="AF265" s="143">
        <v>-1</v>
      </c>
      <c r="AG265" s="143">
        <v>-1</v>
      </c>
      <c r="AH265" s="143">
        <v>-1</v>
      </c>
      <c r="AI265" s="143">
        <v>-1</v>
      </c>
      <c r="AJ265" s="143">
        <v>0</v>
      </c>
      <c r="AM265" s="143" t="s">
        <v>367</v>
      </c>
      <c r="AN265" s="143">
        <v>-1</v>
      </c>
      <c r="AQ265" s="143">
        <v>333</v>
      </c>
      <c r="AR265" s="143" t="s">
        <v>257</v>
      </c>
      <c r="AT265" s="143" t="s">
        <v>366</v>
      </c>
      <c r="AV265" s="143">
        <v>199.999999996274</v>
      </c>
      <c r="AW265" s="143">
        <v>1.6761994844999999</v>
      </c>
    </row>
    <row r="266" spans="1:49" x14ac:dyDescent="0.25">
      <c r="A266" s="153">
        <v>830000</v>
      </c>
      <c r="B266" s="153">
        <v>1400000</v>
      </c>
      <c r="C266" s="153">
        <v>1400000</v>
      </c>
      <c r="D266" s="143" t="s">
        <v>360</v>
      </c>
      <c r="E266" s="143" t="s">
        <v>13</v>
      </c>
      <c r="F266" s="143" t="s">
        <v>361</v>
      </c>
      <c r="G266" s="143" t="s">
        <v>362</v>
      </c>
      <c r="H266" s="143">
        <v>0.67</v>
      </c>
      <c r="I266" s="143">
        <v>0.72</v>
      </c>
      <c r="J266" s="143" t="s">
        <v>366</v>
      </c>
      <c r="K266" s="143">
        <v>0.17668680150429</v>
      </c>
      <c r="L266" s="143">
        <v>3361.1128055183399</v>
      </c>
      <c r="M266" s="143">
        <v>6.4275178955825103</v>
      </c>
      <c r="N266" s="143">
        <v>0.86235867928073995</v>
      </c>
      <c r="O266" s="143">
        <v>1.1356575785820699</v>
      </c>
      <c r="P266" s="143">
        <v>0.15236739679158001</v>
      </c>
      <c r="Q266" s="143">
        <v>593.86427110215698</v>
      </c>
      <c r="R266" s="143">
        <v>1730</v>
      </c>
      <c r="S266" s="143" t="s">
        <v>368</v>
      </c>
      <c r="T266" s="143">
        <v>1730</v>
      </c>
      <c r="U266" s="143" t="s">
        <v>365</v>
      </c>
      <c r="V266" s="143" t="s">
        <v>366</v>
      </c>
      <c r="Z266" s="143">
        <v>0</v>
      </c>
      <c r="AA266" s="143">
        <v>1</v>
      </c>
      <c r="AB266" s="143">
        <v>1.1356575785820699</v>
      </c>
      <c r="AC266" s="143">
        <v>0.15236739679158001</v>
      </c>
      <c r="AD266" s="143">
        <v>2076.37265505916</v>
      </c>
      <c r="AF266" s="143">
        <v>-1</v>
      </c>
      <c r="AG266" s="143">
        <v>-1</v>
      </c>
      <c r="AH266" s="143">
        <v>-1</v>
      </c>
      <c r="AI266" s="143">
        <v>-1</v>
      </c>
      <c r="AJ266" s="143">
        <v>0</v>
      </c>
      <c r="AM266" s="143" t="s">
        <v>367</v>
      </c>
      <c r="AN266" s="143">
        <v>-1</v>
      </c>
      <c r="AQ266" s="143">
        <v>333</v>
      </c>
      <c r="AR266" s="143" t="s">
        <v>257</v>
      </c>
      <c r="AT266" s="143" t="s">
        <v>366</v>
      </c>
      <c r="AV266" s="143">
        <v>127.084196234594</v>
      </c>
      <c r="AW266" s="143">
        <v>1.6840005312999999</v>
      </c>
    </row>
    <row r="267" spans="1:49" x14ac:dyDescent="0.25">
      <c r="A267" s="153">
        <v>830000</v>
      </c>
      <c r="B267" s="153">
        <v>1400000</v>
      </c>
      <c r="C267" s="153">
        <v>1400000</v>
      </c>
      <c r="D267" s="143" t="s">
        <v>360</v>
      </c>
      <c r="E267" s="143" t="s">
        <v>13</v>
      </c>
      <c r="F267" s="143" t="s">
        <v>361</v>
      </c>
      <c r="G267" s="143" t="s">
        <v>362</v>
      </c>
      <c r="H267" s="143">
        <v>0.67</v>
      </c>
      <c r="I267" s="143">
        <v>0.72</v>
      </c>
      <c r="J267" s="143" t="s">
        <v>363</v>
      </c>
      <c r="K267" s="143">
        <v>0.37206992034406</v>
      </c>
      <c r="L267" s="143">
        <v>2519.6183412666801</v>
      </c>
      <c r="M267" s="143">
        <v>4.9012196192901296</v>
      </c>
      <c r="N267" s="143">
        <v>0.64644965124742004</v>
      </c>
      <c r="O267" s="143">
        <v>1.8235963933380199</v>
      </c>
      <c r="P267" s="143">
        <v>0.24052447024606999</v>
      </c>
      <c r="Q267" s="143">
        <v>937.47419553252701</v>
      </c>
      <c r="R267" s="143">
        <v>3100</v>
      </c>
      <c r="S267" s="143" t="s">
        <v>371</v>
      </c>
      <c r="T267" s="143">
        <v>3100</v>
      </c>
      <c r="U267" s="143" t="s">
        <v>365</v>
      </c>
      <c r="V267" s="143" t="s">
        <v>366</v>
      </c>
      <c r="Y267" s="143" t="s">
        <v>363</v>
      </c>
      <c r="Z267" s="143">
        <v>0</v>
      </c>
      <c r="AA267" s="143">
        <v>1</v>
      </c>
      <c r="AB267" s="143">
        <v>1.8235963933380199</v>
      </c>
      <c r="AC267" s="143">
        <v>0.24052447024606999</v>
      </c>
      <c r="AD267" s="143">
        <v>1203.0165541875299</v>
      </c>
      <c r="AF267" s="143">
        <v>-1</v>
      </c>
      <c r="AG267" s="143">
        <v>-1</v>
      </c>
      <c r="AH267" s="143">
        <v>-1</v>
      </c>
      <c r="AI267" s="143">
        <v>-1</v>
      </c>
      <c r="AJ267" s="143">
        <v>0</v>
      </c>
      <c r="AM267" s="143" t="s">
        <v>367</v>
      </c>
      <c r="AN267" s="143">
        <v>-1</v>
      </c>
      <c r="AQ267" s="143">
        <v>333</v>
      </c>
      <c r="AR267" s="143" t="s">
        <v>257</v>
      </c>
      <c r="AT267" s="143" t="s">
        <v>366</v>
      </c>
      <c r="AV267" s="143">
        <v>174.67935604371399</v>
      </c>
      <c r="AW267" s="143">
        <v>0.97568252570000003</v>
      </c>
    </row>
    <row r="268" spans="1:49" x14ac:dyDescent="0.25">
      <c r="A268" s="153">
        <v>830000</v>
      </c>
      <c r="B268" s="153">
        <v>1400000</v>
      </c>
      <c r="C268" s="153">
        <v>1400000</v>
      </c>
      <c r="D268" s="143" t="s">
        <v>360</v>
      </c>
      <c r="E268" s="143" t="s">
        <v>13</v>
      </c>
      <c r="F268" s="143" t="s">
        <v>361</v>
      </c>
      <c r="G268" s="143" t="s">
        <v>362</v>
      </c>
      <c r="H268" s="143">
        <v>0.67</v>
      </c>
      <c r="I268" s="143">
        <v>0.72</v>
      </c>
      <c r="J268" s="143" t="s">
        <v>366</v>
      </c>
      <c r="K268" s="143">
        <v>0.10039362175555</v>
      </c>
      <c r="L268" s="143">
        <v>2519.6183412666801</v>
      </c>
      <c r="M268" s="143">
        <v>4.9012196192901296</v>
      </c>
      <c r="N268" s="143">
        <v>0.64644965124742004</v>
      </c>
      <c r="O268" s="143">
        <v>0.49205118859990998</v>
      </c>
      <c r="P268" s="143">
        <v>6.4899421771340005E-2</v>
      </c>
      <c r="Q268" s="143">
        <v>252.95361072148299</v>
      </c>
      <c r="R268" s="143">
        <v>1730</v>
      </c>
      <c r="S268" s="143" t="s">
        <v>368</v>
      </c>
      <c r="T268" s="143">
        <v>1730</v>
      </c>
      <c r="U268" s="143" t="s">
        <v>365</v>
      </c>
      <c r="V268" s="143" t="s">
        <v>366</v>
      </c>
      <c r="Z268" s="143">
        <v>0</v>
      </c>
      <c r="AA268" s="143">
        <v>1</v>
      </c>
      <c r="AB268" s="143">
        <v>0.49205118859990998</v>
      </c>
      <c r="AC268" s="143">
        <v>6.4899421771340005E-2</v>
      </c>
      <c r="AD268" s="143">
        <v>353.47205779063302</v>
      </c>
      <c r="AF268" s="143">
        <v>-1</v>
      </c>
      <c r="AG268" s="143">
        <v>-1</v>
      </c>
      <c r="AH268" s="143">
        <v>-1</v>
      </c>
      <c r="AI268" s="143">
        <v>-1</v>
      </c>
      <c r="AJ268" s="143">
        <v>0</v>
      </c>
      <c r="AM268" s="143" t="s">
        <v>367</v>
      </c>
      <c r="AN268" s="143">
        <v>-1</v>
      </c>
      <c r="AQ268" s="143">
        <v>333</v>
      </c>
      <c r="AR268" s="143" t="s">
        <v>257</v>
      </c>
      <c r="AT268" s="143" t="s">
        <v>366</v>
      </c>
      <c r="AV268" s="143">
        <v>81.317395043492795</v>
      </c>
      <c r="AW268" s="143">
        <v>0.28667644590000002</v>
      </c>
    </row>
    <row r="269" spans="1:49" x14ac:dyDescent="0.25">
      <c r="A269" s="153">
        <v>830000</v>
      </c>
      <c r="B269" s="153">
        <v>1400000</v>
      </c>
      <c r="C269" s="153">
        <v>1400000</v>
      </c>
      <c r="D269" s="143" t="s">
        <v>360</v>
      </c>
      <c r="E269" s="143" t="s">
        <v>13</v>
      </c>
      <c r="F269" s="143" t="s">
        <v>361</v>
      </c>
      <c r="G269" s="143" t="s">
        <v>362</v>
      </c>
      <c r="H269" s="143">
        <v>0.67</v>
      </c>
      <c r="I269" s="143">
        <v>0.72</v>
      </c>
      <c r="J269" s="143" t="s">
        <v>366</v>
      </c>
      <c r="K269" s="143">
        <v>2.5689565483010001E-2</v>
      </c>
      <c r="L269" s="143">
        <v>3322.1522650975298</v>
      </c>
      <c r="M269" s="143">
        <v>6.5173965303606796</v>
      </c>
      <c r="N269" s="143">
        <v>0.87358295442074996</v>
      </c>
      <c r="O269" s="143">
        <v>0.16742908494545</v>
      </c>
      <c r="P269" s="143">
        <v>2.2441966512429998E-2</v>
      </c>
      <c r="Q269" s="143">
        <v>85.3446481587563</v>
      </c>
      <c r="R269" s="143">
        <v>1730</v>
      </c>
      <c r="S269" s="143" t="s">
        <v>368</v>
      </c>
      <c r="T269" s="143">
        <v>1730</v>
      </c>
      <c r="U269" s="143" t="s">
        <v>365</v>
      </c>
      <c r="V269" s="143" t="s">
        <v>366</v>
      </c>
      <c r="Z269" s="143">
        <v>0</v>
      </c>
      <c r="AA269" s="143">
        <v>1</v>
      </c>
      <c r="AB269" s="143">
        <v>0.16742908494545</v>
      </c>
      <c r="AC269" s="143">
        <v>2.2441966512429998E-2</v>
      </c>
      <c r="AD269" s="143">
        <v>85.344648158756002</v>
      </c>
      <c r="AF269" s="143">
        <v>-1</v>
      </c>
      <c r="AG269" s="143">
        <v>-1</v>
      </c>
      <c r="AH269" s="143">
        <v>-1</v>
      </c>
      <c r="AI269" s="143">
        <v>-1</v>
      </c>
      <c r="AJ269" s="143">
        <v>0</v>
      </c>
      <c r="AM269" s="143" t="s">
        <v>367</v>
      </c>
      <c r="AN269" s="143">
        <v>-1</v>
      </c>
      <c r="AQ269" s="143">
        <v>333</v>
      </c>
      <c r="AR269" s="143" t="s">
        <v>257</v>
      </c>
      <c r="AT269" s="143" t="s">
        <v>366</v>
      </c>
      <c r="AV269" s="143">
        <v>50.579292750451003</v>
      </c>
      <c r="AW269" s="143">
        <v>6.9217070699999994E-2</v>
      </c>
    </row>
    <row r="270" spans="1:49" x14ac:dyDescent="0.25">
      <c r="A270" s="153">
        <v>830000</v>
      </c>
      <c r="B270" s="153">
        <v>1400000</v>
      </c>
      <c r="C270" s="153">
        <v>1400000</v>
      </c>
      <c r="D270" s="143" t="s">
        <v>360</v>
      </c>
      <c r="E270" s="143" t="s">
        <v>13</v>
      </c>
      <c r="F270" s="143" t="s">
        <v>361</v>
      </c>
      <c r="G270" s="143" t="s">
        <v>362</v>
      </c>
      <c r="H270" s="143">
        <v>0.67</v>
      </c>
      <c r="I270" s="143">
        <v>0.72</v>
      </c>
      <c r="J270" s="143" t="s">
        <v>366</v>
      </c>
      <c r="K270" s="143">
        <v>0.41654579040739997</v>
      </c>
      <c r="L270" s="143">
        <v>3322.1522650975298</v>
      </c>
      <c r="M270" s="143">
        <v>6.5173965303606796</v>
      </c>
      <c r="N270" s="143">
        <v>0.87358295442074996</v>
      </c>
      <c r="O270" s="143">
        <v>2.7147940891375599</v>
      </c>
      <c r="P270" s="143">
        <v>0.36388730223561999</v>
      </c>
      <c r="Q270" s="143">
        <v>1383.8285411187901</v>
      </c>
      <c r="R270" s="143">
        <v>1730</v>
      </c>
      <c r="S270" s="143" t="s">
        <v>368</v>
      </c>
      <c r="T270" s="143">
        <v>1730</v>
      </c>
      <c r="U270" s="143" t="s">
        <v>365</v>
      </c>
      <c r="V270" s="143" t="s">
        <v>366</v>
      </c>
      <c r="Z270" s="143">
        <v>0</v>
      </c>
      <c r="AA270" s="143">
        <v>1</v>
      </c>
      <c r="AB270" s="143">
        <v>2.7147940891375599</v>
      </c>
      <c r="AC270" s="143">
        <v>0.36388730223561999</v>
      </c>
      <c r="AD270" s="143">
        <v>1396.7299240334601</v>
      </c>
      <c r="AF270" s="143">
        <v>-1</v>
      </c>
      <c r="AG270" s="143">
        <v>-1</v>
      </c>
      <c r="AH270" s="143">
        <v>-1</v>
      </c>
      <c r="AI270" s="143">
        <v>-1</v>
      </c>
      <c r="AJ270" s="143">
        <v>0</v>
      </c>
      <c r="AM270" s="143" t="s">
        <v>367</v>
      </c>
      <c r="AN270" s="143">
        <v>-1</v>
      </c>
      <c r="AQ270" s="143">
        <v>333</v>
      </c>
      <c r="AR270" s="143" t="s">
        <v>257</v>
      </c>
      <c r="AT270" s="143" t="s">
        <v>366</v>
      </c>
      <c r="AV270" s="143">
        <v>173.48615837032801</v>
      </c>
      <c r="AW270" s="143">
        <v>1.1327898815999999</v>
      </c>
    </row>
    <row r="271" spans="1:49" x14ac:dyDescent="0.25">
      <c r="A271" s="153">
        <v>830000</v>
      </c>
      <c r="B271" s="153">
        <v>1400000</v>
      </c>
      <c r="C271" s="153">
        <v>1400000</v>
      </c>
      <c r="D271" s="143" t="s">
        <v>360</v>
      </c>
      <c r="E271" s="143" t="s">
        <v>13</v>
      </c>
      <c r="F271" s="143" t="s">
        <v>361</v>
      </c>
      <c r="G271" s="143" t="s">
        <v>362</v>
      </c>
      <c r="H271" s="143">
        <v>0.67</v>
      </c>
      <c r="I271" s="143">
        <v>0.72</v>
      </c>
      <c r="J271" s="143" t="s">
        <v>366</v>
      </c>
      <c r="K271" s="143">
        <v>0.17149103003266999</v>
      </c>
      <c r="L271" s="143">
        <v>3322.1522650975298</v>
      </c>
      <c r="M271" s="143">
        <v>6.5173965303606796</v>
      </c>
      <c r="N271" s="143">
        <v>0.87358295442074996</v>
      </c>
      <c r="O271" s="143">
        <v>1.11767504412291</v>
      </c>
      <c r="P271" s="143">
        <v>0.1498116406726</v>
      </c>
      <c r="Q271" s="143">
        <v>569.71931386694996</v>
      </c>
      <c r="R271" s="143">
        <v>8140</v>
      </c>
      <c r="S271" s="143" t="s">
        <v>369</v>
      </c>
      <c r="T271" s="143">
        <v>8140</v>
      </c>
      <c r="U271" s="143" t="s">
        <v>365</v>
      </c>
      <c r="V271" s="143" t="s">
        <v>366</v>
      </c>
      <c r="Z271" s="143">
        <v>0</v>
      </c>
      <c r="AA271" s="143">
        <v>1</v>
      </c>
      <c r="AB271" s="143">
        <v>1.11767504412291</v>
      </c>
      <c r="AC271" s="143">
        <v>0.1498116406726</v>
      </c>
      <c r="AD271" s="143">
        <v>570.23020292741603</v>
      </c>
      <c r="AF271" s="143">
        <v>-1</v>
      </c>
      <c r="AG271" s="143">
        <v>-1</v>
      </c>
      <c r="AH271" s="143">
        <v>-1</v>
      </c>
      <c r="AI271" s="143">
        <v>-1</v>
      </c>
      <c r="AJ271" s="143">
        <v>0</v>
      </c>
      <c r="AM271" s="143" t="s">
        <v>367</v>
      </c>
      <c r="AN271" s="143">
        <v>-1</v>
      </c>
      <c r="AQ271" s="143">
        <v>333</v>
      </c>
      <c r="AR271" s="143" t="s">
        <v>257</v>
      </c>
      <c r="AT271" s="143" t="s">
        <v>366</v>
      </c>
      <c r="AV271" s="143">
        <v>129.39041245364601</v>
      </c>
      <c r="AW271" s="143">
        <v>0.4624738061</v>
      </c>
    </row>
    <row r="272" spans="1:49" x14ac:dyDescent="0.25">
      <c r="A272" s="153">
        <v>830000</v>
      </c>
      <c r="B272" s="153">
        <v>1400000</v>
      </c>
      <c r="C272" s="153">
        <v>1400000</v>
      </c>
      <c r="D272" s="143" t="s">
        <v>360</v>
      </c>
      <c r="E272" s="143" t="s">
        <v>13</v>
      </c>
      <c r="F272" s="143" t="s">
        <v>361</v>
      </c>
      <c r="G272" s="143" t="s">
        <v>362</v>
      </c>
      <c r="H272" s="143">
        <v>0.67</v>
      </c>
      <c r="I272" s="143">
        <v>0.72</v>
      </c>
      <c r="J272" s="143" t="s">
        <v>366</v>
      </c>
      <c r="K272" s="143">
        <v>0.61776345355284001</v>
      </c>
      <c r="L272" s="143">
        <v>3316.3924731839702</v>
      </c>
      <c r="M272" s="143">
        <v>6.6614372858929096</v>
      </c>
      <c r="N272" s="143">
        <v>0.89744140388391003</v>
      </c>
      <c r="O272" s="143">
        <v>4.1151925033588999</v>
      </c>
      <c r="P272" s="143">
        <v>0.55440650102463995</v>
      </c>
      <c r="Q272" s="143">
        <v>2048.7460675707898</v>
      </c>
      <c r="R272" s="143">
        <v>1730</v>
      </c>
      <c r="S272" s="143" t="s">
        <v>368</v>
      </c>
      <c r="T272" s="143">
        <v>1730</v>
      </c>
      <c r="U272" s="143" t="s">
        <v>365</v>
      </c>
      <c r="V272" s="143" t="s">
        <v>366</v>
      </c>
      <c r="Z272" s="143">
        <v>0</v>
      </c>
      <c r="AA272" s="143">
        <v>1</v>
      </c>
      <c r="AB272" s="143">
        <v>4.1151925033588999</v>
      </c>
      <c r="AC272" s="143">
        <v>0.55440650102463995</v>
      </c>
      <c r="AD272" s="143">
        <v>2048.7460675707898</v>
      </c>
      <c r="AF272" s="143">
        <v>-1</v>
      </c>
      <c r="AG272" s="143">
        <v>-1</v>
      </c>
      <c r="AH272" s="143">
        <v>-1</v>
      </c>
      <c r="AI272" s="143">
        <v>-1</v>
      </c>
      <c r="AJ272" s="143">
        <v>0</v>
      </c>
      <c r="AM272" s="143" t="s">
        <v>367</v>
      </c>
      <c r="AN272" s="143">
        <v>-1</v>
      </c>
      <c r="AQ272" s="143">
        <v>333</v>
      </c>
      <c r="AR272" s="143" t="s">
        <v>257</v>
      </c>
      <c r="AT272" s="143" t="s">
        <v>366</v>
      </c>
      <c r="AV272" s="143">
        <v>199.99999998137301</v>
      </c>
      <c r="AW272" s="143">
        <v>1.6615945398</v>
      </c>
    </row>
    <row r="273" spans="1:49" x14ac:dyDescent="0.25">
      <c r="A273" s="153">
        <v>830000</v>
      </c>
      <c r="B273" s="153">
        <v>1400000</v>
      </c>
      <c r="C273" s="153">
        <v>1400000</v>
      </c>
      <c r="D273" s="143" t="s">
        <v>360</v>
      </c>
      <c r="E273" s="143" t="s">
        <v>13</v>
      </c>
      <c r="F273" s="143" t="s">
        <v>361</v>
      </c>
      <c r="G273" s="143" t="s">
        <v>362</v>
      </c>
      <c r="H273" s="143">
        <v>0.67</v>
      </c>
      <c r="I273" s="143">
        <v>0.72</v>
      </c>
      <c r="J273" s="143" t="s">
        <v>363</v>
      </c>
      <c r="K273" s="143">
        <v>0.57238172669597998</v>
      </c>
      <c r="L273" s="143">
        <v>2376.1050154730201</v>
      </c>
      <c r="M273" s="143">
        <v>4.6640335178441701</v>
      </c>
      <c r="N273" s="143">
        <v>0.63749789946088997</v>
      </c>
      <c r="O273" s="143">
        <v>2.6696075583116099</v>
      </c>
      <c r="P273" s="143">
        <v>0.36489214845849</v>
      </c>
      <c r="Q273" s="143">
        <v>1360.03909156744</v>
      </c>
      <c r="R273" s="143">
        <v>3200</v>
      </c>
      <c r="S273" s="143" t="s">
        <v>370</v>
      </c>
      <c r="T273" s="143">
        <v>3200</v>
      </c>
      <c r="U273" s="143" t="s">
        <v>365</v>
      </c>
      <c r="V273" s="143" t="s">
        <v>366</v>
      </c>
      <c r="Y273" s="143" t="s">
        <v>363</v>
      </c>
      <c r="Z273" s="143">
        <v>0</v>
      </c>
      <c r="AA273" s="143">
        <v>1</v>
      </c>
      <c r="AB273" s="143">
        <v>2.6696075583116099</v>
      </c>
      <c r="AC273" s="143">
        <v>0.36489214845849</v>
      </c>
      <c r="AD273" s="143">
        <v>1360.03909156744</v>
      </c>
      <c r="AF273" s="143">
        <v>-1</v>
      </c>
      <c r="AG273" s="143">
        <v>-1</v>
      </c>
      <c r="AH273" s="143">
        <v>-1</v>
      </c>
      <c r="AI273" s="143">
        <v>-1</v>
      </c>
      <c r="AJ273" s="143">
        <v>0</v>
      </c>
      <c r="AM273" s="143" t="s">
        <v>367</v>
      </c>
      <c r="AN273" s="143">
        <v>-1</v>
      </c>
      <c r="AQ273" s="143">
        <v>333</v>
      </c>
      <c r="AR273" s="143" t="s">
        <v>257</v>
      </c>
      <c r="AT273" s="143" t="s">
        <v>366</v>
      </c>
      <c r="AV273" s="143">
        <v>190.43523276441201</v>
      </c>
      <c r="AW273" s="143">
        <v>1.1030325155</v>
      </c>
    </row>
    <row r="274" spans="1:49" x14ac:dyDescent="0.25">
      <c r="A274" s="153">
        <v>830000</v>
      </c>
      <c r="B274" s="153">
        <v>1400000</v>
      </c>
      <c r="C274" s="153">
        <v>1400000</v>
      </c>
      <c r="D274" s="143" t="s">
        <v>360</v>
      </c>
      <c r="E274" s="143" t="s">
        <v>13</v>
      </c>
      <c r="F274" s="143" t="s">
        <v>361</v>
      </c>
      <c r="G274" s="143" t="s">
        <v>362</v>
      </c>
      <c r="H274" s="143">
        <v>0.67</v>
      </c>
      <c r="I274" s="143">
        <v>0.72</v>
      </c>
      <c r="J274" s="143" t="s">
        <v>363</v>
      </c>
      <c r="K274" s="143">
        <v>4.5381727086990002E-2</v>
      </c>
      <c r="L274" s="143">
        <v>2376.1050154730201</v>
      </c>
      <c r="M274" s="143">
        <v>4.6640335178441701</v>
      </c>
      <c r="N274" s="143">
        <v>0.63749789946088997</v>
      </c>
      <c r="O274" s="143">
        <v>0.21166189623137999</v>
      </c>
      <c r="P274" s="143">
        <v>2.8930755691859999E-2</v>
      </c>
      <c r="Q274" s="143">
        <v>107.831749342229</v>
      </c>
      <c r="R274" s="143">
        <v>3100</v>
      </c>
      <c r="S274" s="143" t="s">
        <v>371</v>
      </c>
      <c r="T274" s="143">
        <v>3100</v>
      </c>
      <c r="U274" s="143" t="s">
        <v>365</v>
      </c>
      <c r="V274" s="143" t="s">
        <v>366</v>
      </c>
      <c r="Y274" s="143" t="s">
        <v>363</v>
      </c>
      <c r="Z274" s="143">
        <v>0</v>
      </c>
      <c r="AA274" s="143">
        <v>1</v>
      </c>
      <c r="AB274" s="143">
        <v>0.21166189623137999</v>
      </c>
      <c r="AC274" s="143">
        <v>2.8930755691859999E-2</v>
      </c>
      <c r="AD274" s="143">
        <v>107.83174934223</v>
      </c>
      <c r="AF274" s="143">
        <v>-1</v>
      </c>
      <c r="AG274" s="143">
        <v>-1</v>
      </c>
      <c r="AH274" s="143">
        <v>-1</v>
      </c>
      <c r="AI274" s="143">
        <v>-1</v>
      </c>
      <c r="AJ274" s="143">
        <v>0</v>
      </c>
      <c r="AM274" s="143" t="s">
        <v>367</v>
      </c>
      <c r="AN274" s="143">
        <v>-1</v>
      </c>
      <c r="AQ274" s="143">
        <v>333</v>
      </c>
      <c r="AR274" s="143" t="s">
        <v>257</v>
      </c>
      <c r="AT274" s="143" t="s">
        <v>366</v>
      </c>
      <c r="AV274" s="143">
        <v>69.119499342818997</v>
      </c>
      <c r="AW274" s="143">
        <v>8.7454784499999993E-2</v>
      </c>
    </row>
    <row r="275" spans="1:49" x14ac:dyDescent="0.25">
      <c r="A275" s="153">
        <v>830000</v>
      </c>
      <c r="B275" s="153">
        <v>1400000</v>
      </c>
      <c r="C275" s="153">
        <v>1400000</v>
      </c>
      <c r="D275" s="143" t="s">
        <v>360</v>
      </c>
      <c r="E275" s="143" t="s">
        <v>13</v>
      </c>
      <c r="F275" s="143" t="s">
        <v>361</v>
      </c>
      <c r="G275" s="143" t="s">
        <v>362</v>
      </c>
      <c r="H275" s="143">
        <v>0.67</v>
      </c>
      <c r="I275" s="143">
        <v>0.72</v>
      </c>
      <c r="J275" s="143" t="s">
        <v>366</v>
      </c>
      <c r="K275" s="143">
        <v>0.61776345378298003</v>
      </c>
      <c r="L275" s="143">
        <v>3314.64997562588</v>
      </c>
      <c r="M275" s="143">
        <v>7.0411840878550596</v>
      </c>
      <c r="N275" s="143">
        <v>0.94036117374563</v>
      </c>
      <c r="O275" s="143">
        <v>4.3497862008351103</v>
      </c>
      <c r="P275" s="143">
        <v>0.58092076649652002</v>
      </c>
      <c r="Q275" s="143">
        <v>2047.6696170243099</v>
      </c>
      <c r="R275" s="143">
        <v>1730</v>
      </c>
      <c r="S275" s="143" t="s">
        <v>368</v>
      </c>
      <c r="T275" s="143">
        <v>1730</v>
      </c>
      <c r="U275" s="143" t="s">
        <v>365</v>
      </c>
      <c r="V275" s="143" t="s">
        <v>366</v>
      </c>
      <c r="Z275" s="143">
        <v>0</v>
      </c>
      <c r="AA275" s="143">
        <v>1</v>
      </c>
      <c r="AB275" s="143">
        <v>4.3497862008351103</v>
      </c>
      <c r="AC275" s="143">
        <v>0.58092076649652002</v>
      </c>
      <c r="AD275" s="143">
        <v>2047.6696170243099</v>
      </c>
      <c r="AF275" s="143">
        <v>-1</v>
      </c>
      <c r="AG275" s="143">
        <v>-1</v>
      </c>
      <c r="AH275" s="143">
        <v>-1</v>
      </c>
      <c r="AI275" s="143">
        <v>-1</v>
      </c>
      <c r="AJ275" s="143">
        <v>0</v>
      </c>
      <c r="AM275" s="143" t="s">
        <v>367</v>
      </c>
      <c r="AN275" s="143">
        <v>-1</v>
      </c>
      <c r="AQ275" s="143">
        <v>333</v>
      </c>
      <c r="AR275" s="143" t="s">
        <v>257</v>
      </c>
      <c r="AT275" s="143" t="s">
        <v>366</v>
      </c>
      <c r="AV275" s="143">
        <v>200.000000018626</v>
      </c>
      <c r="AW275" s="143">
        <v>1.6607215061</v>
      </c>
    </row>
    <row r="276" spans="1:49" x14ac:dyDescent="0.25">
      <c r="A276" s="153">
        <v>830000</v>
      </c>
      <c r="B276" s="153">
        <v>1400000</v>
      </c>
      <c r="C276" s="153">
        <v>1400000</v>
      </c>
      <c r="D276" s="143" t="s">
        <v>360</v>
      </c>
      <c r="E276" s="143" t="s">
        <v>13</v>
      </c>
      <c r="F276" s="143" t="s">
        <v>361</v>
      </c>
      <c r="G276" s="143" t="s">
        <v>362</v>
      </c>
      <c r="H276" s="143">
        <v>0.67</v>
      </c>
      <c r="I276" s="143">
        <v>0.72</v>
      </c>
      <c r="J276" s="143" t="s">
        <v>363</v>
      </c>
      <c r="K276" s="143">
        <v>4.4661177857439997E-2</v>
      </c>
      <c r="L276" s="143">
        <v>2717.32912831965</v>
      </c>
      <c r="M276" s="143">
        <v>5.6424057924925597</v>
      </c>
      <c r="N276" s="143">
        <v>0.75938978863847995</v>
      </c>
      <c r="O276" s="143">
        <v>0.25199648864238</v>
      </c>
      <c r="P276" s="143">
        <v>3.3915242413510002E-2</v>
      </c>
      <c r="Q276" s="143">
        <v>121.359119497097</v>
      </c>
      <c r="R276" s="143">
        <v>3200</v>
      </c>
      <c r="S276" s="143" t="s">
        <v>370</v>
      </c>
      <c r="T276" s="143">
        <v>3200</v>
      </c>
      <c r="U276" s="143" t="s">
        <v>365</v>
      </c>
      <c r="V276" s="143" t="s">
        <v>366</v>
      </c>
      <c r="Y276" s="143" t="s">
        <v>363</v>
      </c>
      <c r="Z276" s="143">
        <v>0</v>
      </c>
      <c r="AA276" s="143">
        <v>1</v>
      </c>
      <c r="AB276" s="143">
        <v>0.25199648864238</v>
      </c>
      <c r="AC276" s="143">
        <v>3.3915242413510002E-2</v>
      </c>
      <c r="AD276" s="143">
        <v>121.35911949709801</v>
      </c>
      <c r="AF276" s="143">
        <v>-1</v>
      </c>
      <c r="AG276" s="143">
        <v>-1</v>
      </c>
      <c r="AH276" s="143">
        <v>-1</v>
      </c>
      <c r="AI276" s="143">
        <v>-1</v>
      </c>
      <c r="AJ276" s="143">
        <v>0</v>
      </c>
      <c r="AM276" s="143" t="s">
        <v>367</v>
      </c>
      <c r="AN276" s="143">
        <v>-1</v>
      </c>
      <c r="AQ276" s="143">
        <v>333</v>
      </c>
      <c r="AR276" s="143" t="s">
        <v>257</v>
      </c>
      <c r="AT276" s="143" t="s">
        <v>366</v>
      </c>
      <c r="AV276" s="143">
        <v>66.681599692974203</v>
      </c>
      <c r="AW276" s="143">
        <v>9.8425887700000006E-2</v>
      </c>
    </row>
    <row r="277" spans="1:49" x14ac:dyDescent="0.25">
      <c r="A277" s="153">
        <v>830000</v>
      </c>
      <c r="B277" s="153">
        <v>1400000</v>
      </c>
      <c r="C277" s="153">
        <v>1400000</v>
      </c>
      <c r="D277" s="143" t="s">
        <v>360</v>
      </c>
      <c r="E277" s="143" t="s">
        <v>13</v>
      </c>
      <c r="F277" s="143" t="s">
        <v>361</v>
      </c>
      <c r="G277" s="143" t="s">
        <v>362</v>
      </c>
      <c r="H277" s="143">
        <v>0.67</v>
      </c>
      <c r="I277" s="143">
        <v>0.72</v>
      </c>
      <c r="J277" s="143" t="s">
        <v>363</v>
      </c>
      <c r="K277" s="143">
        <v>0.34067283337096999</v>
      </c>
      <c r="L277" s="143">
        <v>2717.32912831965</v>
      </c>
      <c r="M277" s="143">
        <v>5.6424057924925597</v>
      </c>
      <c r="N277" s="143">
        <v>0.75938978863847995</v>
      </c>
      <c r="O277" s="143">
        <v>1.9222143683572299</v>
      </c>
      <c r="P277" s="143">
        <v>0.25870347092844997</v>
      </c>
      <c r="Q277" s="143">
        <v>925.72021334613396</v>
      </c>
      <c r="R277" s="143">
        <v>3200</v>
      </c>
      <c r="S277" s="143" t="s">
        <v>370</v>
      </c>
      <c r="T277" s="143">
        <v>3200</v>
      </c>
      <c r="U277" s="143" t="s">
        <v>365</v>
      </c>
      <c r="V277" s="143" t="s">
        <v>366</v>
      </c>
      <c r="Y277" s="143" t="s">
        <v>363</v>
      </c>
      <c r="Z277" s="143">
        <v>0</v>
      </c>
      <c r="AA277" s="143">
        <v>1</v>
      </c>
      <c r="AB277" s="143">
        <v>1.9222143683572299</v>
      </c>
      <c r="AC277" s="143">
        <v>0.25870347092844997</v>
      </c>
      <c r="AD277" s="143">
        <v>1137.4002938638801</v>
      </c>
      <c r="AF277" s="143">
        <v>-1</v>
      </c>
      <c r="AG277" s="143">
        <v>-1</v>
      </c>
      <c r="AH277" s="143">
        <v>-1</v>
      </c>
      <c r="AI277" s="143">
        <v>-1</v>
      </c>
      <c r="AJ277" s="143">
        <v>0</v>
      </c>
      <c r="AM277" s="143" t="s">
        <v>367</v>
      </c>
      <c r="AN277" s="143">
        <v>-1</v>
      </c>
      <c r="AQ277" s="143">
        <v>333</v>
      </c>
      <c r="AR277" s="143" t="s">
        <v>257</v>
      </c>
      <c r="AT277" s="143" t="s">
        <v>366</v>
      </c>
      <c r="AV277" s="143">
        <v>162.65107577219999</v>
      </c>
      <c r="AW277" s="143">
        <v>0.92246576960000004</v>
      </c>
    </row>
    <row r="278" spans="1:49" x14ac:dyDescent="0.25">
      <c r="A278" s="153">
        <v>830000</v>
      </c>
      <c r="B278" s="153">
        <v>1400000</v>
      </c>
      <c r="C278" s="153">
        <v>1400000</v>
      </c>
      <c r="D278" s="143" t="s">
        <v>360</v>
      </c>
      <c r="E278" s="143" t="s">
        <v>13</v>
      </c>
      <c r="F278" s="143" t="s">
        <v>361</v>
      </c>
      <c r="G278" s="143" t="s">
        <v>362</v>
      </c>
      <c r="H278" s="143">
        <v>0.67</v>
      </c>
      <c r="I278" s="143">
        <v>0.72</v>
      </c>
      <c r="J278" s="143" t="s">
        <v>366</v>
      </c>
      <c r="K278" s="143">
        <v>0.15452939034911001</v>
      </c>
      <c r="L278" s="143">
        <v>2717.32912831965</v>
      </c>
      <c r="M278" s="143">
        <v>5.6424057924925597</v>
      </c>
      <c r="N278" s="143">
        <v>0.75938978863847995</v>
      </c>
      <c r="O278" s="143">
        <v>0.87191752721617</v>
      </c>
      <c r="P278" s="143">
        <v>0.11734804107563999</v>
      </c>
      <c r="Q278" s="143">
        <v>419.90721357711999</v>
      </c>
      <c r="R278" s="143">
        <v>8140</v>
      </c>
      <c r="S278" s="143" t="s">
        <v>369</v>
      </c>
      <c r="T278" s="143">
        <v>8140</v>
      </c>
      <c r="U278" s="143" t="s">
        <v>365</v>
      </c>
      <c r="V278" s="143" t="s">
        <v>366</v>
      </c>
      <c r="Z278" s="143">
        <v>0</v>
      </c>
      <c r="AA278" s="143">
        <v>1</v>
      </c>
      <c r="AB278" s="143">
        <v>0.87191752721617</v>
      </c>
      <c r="AC278" s="143">
        <v>0.11734804107563999</v>
      </c>
      <c r="AD278" s="143">
        <v>419.90721357711999</v>
      </c>
      <c r="AF278" s="143">
        <v>-1</v>
      </c>
      <c r="AG278" s="143">
        <v>-1</v>
      </c>
      <c r="AH278" s="143">
        <v>-1</v>
      </c>
      <c r="AI278" s="143">
        <v>-1</v>
      </c>
      <c r="AJ278" s="143">
        <v>0</v>
      </c>
      <c r="AM278" s="143" t="s">
        <v>367</v>
      </c>
      <c r="AN278" s="143">
        <v>-1</v>
      </c>
      <c r="AQ278" s="143">
        <v>333</v>
      </c>
      <c r="AR278" s="143" t="s">
        <v>257</v>
      </c>
      <c r="AT278" s="143" t="s">
        <v>366</v>
      </c>
      <c r="AV278" s="143">
        <v>130.16008086577401</v>
      </c>
      <c r="AW278" s="143">
        <v>0.34055735079999999</v>
      </c>
    </row>
    <row r="279" spans="1:49" x14ac:dyDescent="0.25">
      <c r="A279" s="153">
        <v>830000</v>
      </c>
      <c r="B279" s="153">
        <v>1400000</v>
      </c>
      <c r="C279" s="153">
        <v>1400000</v>
      </c>
      <c r="D279" s="143" t="s">
        <v>360</v>
      </c>
      <c r="E279" s="143" t="s">
        <v>13</v>
      </c>
      <c r="F279" s="143" t="s">
        <v>361</v>
      </c>
      <c r="G279" s="143" t="s">
        <v>362</v>
      </c>
      <c r="H279" s="143">
        <v>0.67</v>
      </c>
      <c r="I279" s="143">
        <v>0.72</v>
      </c>
      <c r="J279" s="143" t="s">
        <v>363</v>
      </c>
      <c r="K279" s="143">
        <v>7.0239372020599999E-3</v>
      </c>
      <c r="L279" s="143">
        <v>3047.6782963973601</v>
      </c>
      <c r="M279" s="143">
        <v>6.5259163199207704</v>
      </c>
      <c r="N279" s="143">
        <v>0.87598443981768004</v>
      </c>
      <c r="O279" s="143">
        <v>4.5837626417080002E-2</v>
      </c>
      <c r="P279" s="143">
        <v>6.1528596952599999E-3</v>
      </c>
      <c r="Q279" s="143">
        <v>21.406700966003701</v>
      </c>
      <c r="R279" s="143">
        <v>3100</v>
      </c>
      <c r="S279" s="143" t="s">
        <v>371</v>
      </c>
      <c r="T279" s="143">
        <v>3100</v>
      </c>
      <c r="U279" s="143" t="s">
        <v>365</v>
      </c>
      <c r="V279" s="143" t="s">
        <v>366</v>
      </c>
      <c r="Y279" s="143" t="s">
        <v>363</v>
      </c>
      <c r="Z279" s="143">
        <v>0</v>
      </c>
      <c r="AA279" s="143">
        <v>1</v>
      </c>
      <c r="AB279" s="143">
        <v>4.5837626417080002E-2</v>
      </c>
      <c r="AC279" s="143">
        <v>6.1528596952599999E-3</v>
      </c>
      <c r="AD279" s="143">
        <v>624.72085502399</v>
      </c>
      <c r="AF279" s="143">
        <v>-1</v>
      </c>
      <c r="AG279" s="143">
        <v>-1</v>
      </c>
      <c r="AH279" s="143">
        <v>-1</v>
      </c>
      <c r="AI279" s="143">
        <v>-1</v>
      </c>
      <c r="AJ279" s="143">
        <v>0</v>
      </c>
      <c r="AM279" s="143" t="s">
        <v>367</v>
      </c>
      <c r="AN279" s="143">
        <v>-1</v>
      </c>
      <c r="AQ279" s="143">
        <v>333</v>
      </c>
      <c r="AR279" s="143" t="s">
        <v>257</v>
      </c>
      <c r="AT279" s="143" t="s">
        <v>366</v>
      </c>
      <c r="AV279" s="143">
        <v>26.3222682911188</v>
      </c>
      <c r="AW279" s="143">
        <v>0.50666736010000002</v>
      </c>
    </row>
    <row r="280" spans="1:49" x14ac:dyDescent="0.25">
      <c r="A280" s="153">
        <v>830000</v>
      </c>
      <c r="B280" s="153">
        <v>1400000</v>
      </c>
      <c r="C280" s="153">
        <v>1400000</v>
      </c>
      <c r="D280" s="143" t="s">
        <v>360</v>
      </c>
      <c r="E280" s="143" t="s">
        <v>13</v>
      </c>
      <c r="F280" s="143" t="s">
        <v>361</v>
      </c>
      <c r="G280" s="143" t="s">
        <v>362</v>
      </c>
      <c r="H280" s="143">
        <v>0.67</v>
      </c>
      <c r="I280" s="143">
        <v>0.72</v>
      </c>
      <c r="J280" s="143" t="s">
        <v>366</v>
      </c>
      <c r="K280" s="143">
        <v>0.14336767954533999</v>
      </c>
      <c r="L280" s="143">
        <v>3342.9857248140002</v>
      </c>
      <c r="M280" s="143">
        <v>6.1753162116864697</v>
      </c>
      <c r="N280" s="143">
        <v>0.82880794067425001</v>
      </c>
      <c r="O280" s="143">
        <v>0.88534075572822002</v>
      </c>
      <c r="P280" s="143">
        <v>0.11882427124321999</v>
      </c>
      <c r="Q280" s="143">
        <v>479.27610611978901</v>
      </c>
      <c r="R280" s="143">
        <v>1730</v>
      </c>
      <c r="S280" s="143" t="s">
        <v>368</v>
      </c>
      <c r="T280" s="143">
        <v>1730</v>
      </c>
      <c r="U280" s="143" t="s">
        <v>365</v>
      </c>
      <c r="V280" s="143" t="s">
        <v>366</v>
      </c>
      <c r="Z280" s="143">
        <v>0</v>
      </c>
      <c r="AA280" s="143">
        <v>1</v>
      </c>
      <c r="AB280" s="143">
        <v>0.88534075572822002</v>
      </c>
      <c r="AC280" s="143">
        <v>0.11882427124321999</v>
      </c>
      <c r="AD280" s="143">
        <v>479.27610611978901</v>
      </c>
      <c r="AF280" s="143">
        <v>-1</v>
      </c>
      <c r="AG280" s="143">
        <v>-1</v>
      </c>
      <c r="AH280" s="143">
        <v>-1</v>
      </c>
      <c r="AI280" s="143">
        <v>-1</v>
      </c>
      <c r="AJ280" s="143">
        <v>0</v>
      </c>
      <c r="AM280" s="143" t="s">
        <v>367</v>
      </c>
      <c r="AN280" s="143">
        <v>-1</v>
      </c>
      <c r="AQ280" s="143">
        <v>333</v>
      </c>
      <c r="AR280" s="143" t="s">
        <v>257</v>
      </c>
      <c r="AT280" s="143" t="s">
        <v>366</v>
      </c>
      <c r="AV280" s="143">
        <v>118.877846498952</v>
      </c>
      <c r="AW280" s="143">
        <v>0.38870730419999999</v>
      </c>
    </row>
    <row r="281" spans="1:49" x14ac:dyDescent="0.25">
      <c r="A281" s="153">
        <v>830000</v>
      </c>
      <c r="B281" s="153">
        <v>1400000</v>
      </c>
      <c r="C281" s="153">
        <v>1400000</v>
      </c>
      <c r="D281" s="143" t="s">
        <v>360</v>
      </c>
      <c r="E281" s="143" t="s">
        <v>13</v>
      </c>
      <c r="F281" s="143" t="s">
        <v>361</v>
      </c>
      <c r="G281" s="143" t="s">
        <v>362</v>
      </c>
      <c r="H281" s="143">
        <v>0.67</v>
      </c>
      <c r="I281" s="143">
        <v>0.72</v>
      </c>
      <c r="J281" s="143" t="s">
        <v>366</v>
      </c>
      <c r="K281" s="143">
        <v>0.20098440281523</v>
      </c>
      <c r="L281" s="143">
        <v>3342.9857248140002</v>
      </c>
      <c r="M281" s="143">
        <v>6.1753162116864697</v>
      </c>
      <c r="N281" s="143">
        <v>0.82880794067425001</v>
      </c>
      <c r="O281" s="143">
        <v>1.24114224100105</v>
      </c>
      <c r="P281" s="143">
        <v>0.16657746900494</v>
      </c>
      <c r="Q281" s="143">
        <v>671.88798952160403</v>
      </c>
      <c r="R281" s="143">
        <v>8140</v>
      </c>
      <c r="S281" s="143" t="s">
        <v>369</v>
      </c>
      <c r="T281" s="143">
        <v>8140</v>
      </c>
      <c r="U281" s="143" t="s">
        <v>365</v>
      </c>
      <c r="V281" s="143" t="s">
        <v>366</v>
      </c>
      <c r="Z281" s="143">
        <v>0</v>
      </c>
      <c r="AA281" s="143">
        <v>1</v>
      </c>
      <c r="AB281" s="143">
        <v>1.24114224100105</v>
      </c>
      <c r="AC281" s="143">
        <v>0.16657746900494</v>
      </c>
      <c r="AD281" s="143">
        <v>671.88798952160403</v>
      </c>
      <c r="AF281" s="143">
        <v>-1</v>
      </c>
      <c r="AG281" s="143">
        <v>-1</v>
      </c>
      <c r="AH281" s="143">
        <v>-1</v>
      </c>
      <c r="AI281" s="143">
        <v>-1</v>
      </c>
      <c r="AJ281" s="143">
        <v>0</v>
      </c>
      <c r="AM281" s="143" t="s">
        <v>367</v>
      </c>
      <c r="AN281" s="143">
        <v>-1</v>
      </c>
      <c r="AQ281" s="143">
        <v>333</v>
      </c>
      <c r="AR281" s="143" t="s">
        <v>257</v>
      </c>
      <c r="AT281" s="143" t="s">
        <v>366</v>
      </c>
      <c r="AV281" s="143">
        <v>146.88832439399599</v>
      </c>
      <c r="AW281" s="143">
        <v>0.54492132159999995</v>
      </c>
    </row>
    <row r="282" spans="1:49" x14ac:dyDescent="0.25">
      <c r="A282" s="153">
        <v>830000</v>
      </c>
      <c r="B282" s="153">
        <v>1400000</v>
      </c>
      <c r="C282" s="153">
        <v>1400000</v>
      </c>
      <c r="D282" s="143" t="s">
        <v>360</v>
      </c>
      <c r="E282" s="143" t="s">
        <v>13</v>
      </c>
      <c r="F282" s="143" t="s">
        <v>361</v>
      </c>
      <c r="G282" s="143" t="s">
        <v>362</v>
      </c>
      <c r="H282" s="143">
        <v>0.67</v>
      </c>
      <c r="I282" s="143">
        <v>0.72</v>
      </c>
      <c r="J282" s="143" t="s">
        <v>366</v>
      </c>
      <c r="K282" s="143">
        <v>0.27341129205468001</v>
      </c>
      <c r="L282" s="143">
        <v>3342.9857248140002</v>
      </c>
      <c r="M282" s="143">
        <v>6.1753162116864697</v>
      </c>
      <c r="N282" s="143">
        <v>0.82880794067425001</v>
      </c>
      <c r="O282" s="143">
        <v>1.6884011842834199</v>
      </c>
      <c r="P282" s="143">
        <v>0.22660544992491999</v>
      </c>
      <c r="Q282" s="143">
        <v>914.01004634175297</v>
      </c>
      <c r="R282" s="143">
        <v>1730</v>
      </c>
      <c r="S282" s="143" t="s">
        <v>368</v>
      </c>
      <c r="T282" s="143">
        <v>1730</v>
      </c>
      <c r="U282" s="143" t="s">
        <v>365</v>
      </c>
      <c r="V282" s="143" t="s">
        <v>366</v>
      </c>
      <c r="Z282" s="143">
        <v>0</v>
      </c>
      <c r="AA282" s="143">
        <v>1</v>
      </c>
      <c r="AB282" s="143">
        <v>1.6884011842834199</v>
      </c>
      <c r="AC282" s="143">
        <v>0.22660544992491999</v>
      </c>
      <c r="AD282" s="143">
        <v>914.01004634175297</v>
      </c>
      <c r="AF282" s="143">
        <v>-1</v>
      </c>
      <c r="AG282" s="143">
        <v>-1</v>
      </c>
      <c r="AH282" s="143">
        <v>-1</v>
      </c>
      <c r="AI282" s="143">
        <v>-1</v>
      </c>
      <c r="AJ282" s="143">
        <v>0</v>
      </c>
      <c r="AM282" s="143" t="s">
        <v>367</v>
      </c>
      <c r="AN282" s="143">
        <v>-1</v>
      </c>
      <c r="AQ282" s="143">
        <v>333</v>
      </c>
      <c r="AR282" s="143" t="s">
        <v>257</v>
      </c>
      <c r="AT282" s="143" t="s">
        <v>366</v>
      </c>
      <c r="AV282" s="143">
        <v>154.540710931793</v>
      </c>
      <c r="AW282" s="143">
        <v>0.74128957529999995</v>
      </c>
    </row>
    <row r="283" spans="1:49" x14ac:dyDescent="0.25">
      <c r="A283" s="153">
        <v>830000</v>
      </c>
      <c r="B283" s="153">
        <v>1400000</v>
      </c>
      <c r="C283" s="153">
        <v>1400000</v>
      </c>
      <c r="D283" s="143" t="s">
        <v>360</v>
      </c>
      <c r="E283" s="143" t="s">
        <v>13</v>
      </c>
      <c r="F283" s="143" t="s">
        <v>361</v>
      </c>
      <c r="G283" s="143" t="s">
        <v>362</v>
      </c>
      <c r="H283" s="143">
        <v>0.67</v>
      </c>
      <c r="I283" s="143">
        <v>0.72</v>
      </c>
      <c r="J283" s="143" t="s">
        <v>363</v>
      </c>
      <c r="K283" s="143">
        <v>0.14495462634011999</v>
      </c>
      <c r="L283" s="143">
        <v>1888.3118096034</v>
      </c>
      <c r="M283" s="143">
        <v>1.26464337664255</v>
      </c>
      <c r="N283" s="143">
        <v>0.12621092599587999</v>
      </c>
      <c r="O283" s="143">
        <v>0.18331590811473</v>
      </c>
      <c r="P283" s="143">
        <v>1.829485761777E-2</v>
      </c>
      <c r="Q283" s="143">
        <v>273.71953277470402</v>
      </c>
      <c r="R283" s="143">
        <v>5300</v>
      </c>
      <c r="S283" s="143" t="s">
        <v>372</v>
      </c>
      <c r="T283" s="143">
        <v>5300</v>
      </c>
      <c r="U283" s="143" t="s">
        <v>365</v>
      </c>
      <c r="V283" s="143" t="s">
        <v>366</v>
      </c>
      <c r="Y283" s="143" t="s">
        <v>363</v>
      </c>
      <c r="Z283" s="143">
        <v>0</v>
      </c>
      <c r="AA283" s="143">
        <v>1</v>
      </c>
      <c r="AB283" s="143">
        <v>0.18331590811473</v>
      </c>
      <c r="AC283" s="143">
        <v>1.829485761777E-2</v>
      </c>
      <c r="AD283" s="143">
        <v>352.30332673234199</v>
      </c>
      <c r="AF283" s="143">
        <v>-1</v>
      </c>
      <c r="AG283" s="143">
        <v>-1</v>
      </c>
      <c r="AH283" s="143">
        <v>-1</v>
      </c>
      <c r="AI283" s="143">
        <v>-1</v>
      </c>
      <c r="AJ283" s="143">
        <v>0</v>
      </c>
      <c r="AM283" s="143" t="s">
        <v>367</v>
      </c>
      <c r="AN283" s="143">
        <v>-1</v>
      </c>
      <c r="AQ283" s="143">
        <v>333</v>
      </c>
      <c r="AR283" s="143" t="s">
        <v>257</v>
      </c>
      <c r="AT283" s="143" t="s">
        <v>366</v>
      </c>
      <c r="AV283" s="143">
        <v>117.712996724503</v>
      </c>
      <c r="AW283" s="143">
        <v>0.28572856990000001</v>
      </c>
    </row>
    <row r="284" spans="1:49" x14ac:dyDescent="0.25">
      <c r="A284" s="153">
        <v>830000</v>
      </c>
      <c r="B284" s="153">
        <v>1400000</v>
      </c>
      <c r="C284" s="153">
        <v>1400000</v>
      </c>
      <c r="D284" s="143" t="s">
        <v>360</v>
      </c>
      <c r="E284" s="143" t="s">
        <v>13</v>
      </c>
      <c r="F284" s="143" t="s">
        <v>361</v>
      </c>
      <c r="G284" s="143" t="s">
        <v>362</v>
      </c>
      <c r="H284" s="143">
        <v>0.67</v>
      </c>
      <c r="I284" s="143">
        <v>0.72</v>
      </c>
      <c r="J284" s="143" t="s">
        <v>366</v>
      </c>
      <c r="K284" s="143">
        <v>3.7215985758629999E-2</v>
      </c>
      <c r="L284" s="143">
        <v>1888.3118096034</v>
      </c>
      <c r="M284" s="143">
        <v>1.26464337664255</v>
      </c>
      <c r="N284" s="143">
        <v>0.12621092599587999</v>
      </c>
      <c r="O284" s="143">
        <v>4.7064949894869999E-2</v>
      </c>
      <c r="P284" s="143">
        <v>4.6970640244400003E-3</v>
      </c>
      <c r="Q284" s="143">
        <v>70.2753854140568</v>
      </c>
      <c r="R284" s="143">
        <v>1730</v>
      </c>
      <c r="S284" s="143" t="s">
        <v>368</v>
      </c>
      <c r="T284" s="143">
        <v>1730</v>
      </c>
      <c r="U284" s="143" t="s">
        <v>365</v>
      </c>
      <c r="V284" s="143" t="s">
        <v>366</v>
      </c>
      <c r="Z284" s="143">
        <v>0</v>
      </c>
      <c r="AA284" s="143">
        <v>1</v>
      </c>
      <c r="AB284" s="143">
        <v>4.7064949894869999E-2</v>
      </c>
      <c r="AC284" s="143">
        <v>4.6970640244400003E-3</v>
      </c>
      <c r="AD284" s="143">
        <v>301.233055577958</v>
      </c>
      <c r="AF284" s="143">
        <v>-1</v>
      </c>
      <c r="AG284" s="143">
        <v>-1</v>
      </c>
      <c r="AH284" s="143">
        <v>-1</v>
      </c>
      <c r="AI284" s="143">
        <v>-1</v>
      </c>
      <c r="AJ284" s="143">
        <v>0</v>
      </c>
      <c r="AM284" s="143" t="s">
        <v>367</v>
      </c>
      <c r="AN284" s="143">
        <v>-1</v>
      </c>
      <c r="AQ284" s="143">
        <v>333</v>
      </c>
      <c r="AR284" s="143" t="s">
        <v>257</v>
      </c>
      <c r="AT284" s="143" t="s">
        <v>366</v>
      </c>
      <c r="AV284" s="143">
        <v>56.2207266743657</v>
      </c>
      <c r="AW284" s="143">
        <v>0.24430904749999999</v>
      </c>
    </row>
    <row r="285" spans="1:49" x14ac:dyDescent="0.25">
      <c r="A285" s="153">
        <v>830000</v>
      </c>
      <c r="B285" s="153">
        <v>1400000</v>
      </c>
      <c r="C285" s="153">
        <v>1400000</v>
      </c>
      <c r="D285" s="143" t="s">
        <v>360</v>
      </c>
      <c r="E285" s="143" t="s">
        <v>13</v>
      </c>
      <c r="F285" s="143" t="s">
        <v>361</v>
      </c>
      <c r="G285" s="143" t="s">
        <v>362</v>
      </c>
      <c r="H285" s="143">
        <v>0.67</v>
      </c>
      <c r="I285" s="143">
        <v>0.72</v>
      </c>
      <c r="J285" s="143" t="s">
        <v>366</v>
      </c>
      <c r="K285" s="143">
        <v>2.539076050008E-2</v>
      </c>
      <c r="L285" s="143">
        <v>3356.39062208933</v>
      </c>
      <c r="M285" s="143">
        <v>7.0599227005369203</v>
      </c>
      <c r="N285" s="143">
        <v>0.94911867566483998</v>
      </c>
      <c r="O285" s="143">
        <v>0.17925680643840999</v>
      </c>
      <c r="P285" s="143">
        <v>2.4098844979950001E-2</v>
      </c>
      <c r="Q285" s="143">
        <v>85.221310430184701</v>
      </c>
      <c r="R285" s="143">
        <v>1730</v>
      </c>
      <c r="S285" s="143" t="s">
        <v>368</v>
      </c>
      <c r="T285" s="143">
        <v>1730</v>
      </c>
      <c r="U285" s="143" t="s">
        <v>365</v>
      </c>
      <c r="V285" s="143" t="s">
        <v>366</v>
      </c>
      <c r="Z285" s="143">
        <v>0</v>
      </c>
      <c r="AA285" s="143">
        <v>1</v>
      </c>
      <c r="AB285" s="143">
        <v>0.17925680643840999</v>
      </c>
      <c r="AC285" s="143">
        <v>2.4098844979950001E-2</v>
      </c>
      <c r="AD285" s="143">
        <v>85.221310430183294</v>
      </c>
      <c r="AF285" s="143">
        <v>-1</v>
      </c>
      <c r="AG285" s="143">
        <v>-1</v>
      </c>
      <c r="AH285" s="143">
        <v>-1</v>
      </c>
      <c r="AI285" s="143">
        <v>-1</v>
      </c>
      <c r="AJ285" s="143">
        <v>0</v>
      </c>
      <c r="AM285" s="143" t="s">
        <v>367</v>
      </c>
      <c r="AN285" s="143">
        <v>-1</v>
      </c>
      <c r="AQ285" s="143">
        <v>333</v>
      </c>
      <c r="AR285" s="143" t="s">
        <v>257</v>
      </c>
      <c r="AT285" s="143" t="s">
        <v>366</v>
      </c>
      <c r="AV285" s="143">
        <v>49.476963384041802</v>
      </c>
      <c r="AW285" s="143">
        <v>6.9117040099999999E-2</v>
      </c>
    </row>
    <row r="286" spans="1:49" x14ac:dyDescent="0.25">
      <c r="A286" s="153">
        <v>830000</v>
      </c>
      <c r="B286" s="153">
        <v>1400000</v>
      </c>
      <c r="C286" s="153">
        <v>1400000</v>
      </c>
      <c r="D286" s="143" t="s">
        <v>360</v>
      </c>
      <c r="E286" s="143" t="s">
        <v>13</v>
      </c>
      <c r="F286" s="143" t="s">
        <v>361</v>
      </c>
      <c r="G286" s="143" t="s">
        <v>362</v>
      </c>
      <c r="H286" s="143">
        <v>0.67</v>
      </c>
      <c r="I286" s="143">
        <v>0.72</v>
      </c>
      <c r="J286" s="143" t="s">
        <v>366</v>
      </c>
      <c r="K286" s="143">
        <v>0.39885015728134998</v>
      </c>
      <c r="L286" s="143">
        <v>3356.39062208933</v>
      </c>
      <c r="M286" s="143">
        <v>7.0599227005369203</v>
      </c>
      <c r="N286" s="143">
        <v>0.94911867566483998</v>
      </c>
      <c r="O286" s="143">
        <v>2.8158512795033301</v>
      </c>
      <c r="P286" s="143">
        <v>0.37855613306759001</v>
      </c>
      <c r="Q286" s="143">
        <v>1338.6969275179799</v>
      </c>
      <c r="R286" s="143">
        <v>1730</v>
      </c>
      <c r="S286" s="143" t="s">
        <v>368</v>
      </c>
      <c r="T286" s="143">
        <v>1730</v>
      </c>
      <c r="U286" s="143" t="s">
        <v>365</v>
      </c>
      <c r="V286" s="143" t="s">
        <v>366</v>
      </c>
      <c r="Z286" s="143">
        <v>0</v>
      </c>
      <c r="AA286" s="143">
        <v>1</v>
      </c>
      <c r="AB286" s="143">
        <v>2.8158512795033301</v>
      </c>
      <c r="AC286" s="143">
        <v>0.37855613306759001</v>
      </c>
      <c r="AD286" s="143">
        <v>1338.6969275179799</v>
      </c>
      <c r="AF286" s="143">
        <v>-1</v>
      </c>
      <c r="AG286" s="143">
        <v>-1</v>
      </c>
      <c r="AH286" s="143">
        <v>-1</v>
      </c>
      <c r="AI286" s="143">
        <v>-1</v>
      </c>
      <c r="AJ286" s="143">
        <v>0</v>
      </c>
      <c r="AM286" s="143" t="s">
        <v>367</v>
      </c>
      <c r="AN286" s="143">
        <v>-1</v>
      </c>
      <c r="AQ286" s="143">
        <v>333</v>
      </c>
      <c r="AR286" s="143" t="s">
        <v>257</v>
      </c>
      <c r="AT286" s="143" t="s">
        <v>366</v>
      </c>
      <c r="AV286" s="143">
        <v>174.53845377873901</v>
      </c>
      <c r="AW286" s="143">
        <v>1.0857233799999999</v>
      </c>
    </row>
    <row r="287" spans="1:49" x14ac:dyDescent="0.25">
      <c r="A287" s="153">
        <v>830000</v>
      </c>
      <c r="B287" s="153">
        <v>1400000</v>
      </c>
      <c r="C287" s="153">
        <v>1400000</v>
      </c>
      <c r="D287" s="143" t="s">
        <v>360</v>
      </c>
      <c r="E287" s="143" t="s">
        <v>13</v>
      </c>
      <c r="F287" s="143" t="s">
        <v>361</v>
      </c>
      <c r="G287" s="143" t="s">
        <v>362</v>
      </c>
      <c r="H287" s="143">
        <v>0.67</v>
      </c>
      <c r="I287" s="143">
        <v>0.72</v>
      </c>
      <c r="J287" s="143" t="s">
        <v>366</v>
      </c>
      <c r="K287" s="143">
        <v>0.19352263762686001</v>
      </c>
      <c r="L287" s="143">
        <v>3356.39062208933</v>
      </c>
      <c r="M287" s="143">
        <v>7.0599227005369203</v>
      </c>
      <c r="N287" s="143">
        <v>0.94911867566483998</v>
      </c>
      <c r="O287" s="143">
        <v>1.36625486244964</v>
      </c>
      <c r="P287" s="143">
        <v>0.18367594953557001</v>
      </c>
      <c r="Q287" s="143">
        <v>649.537566092784</v>
      </c>
      <c r="R287" s="143">
        <v>8140</v>
      </c>
      <c r="S287" s="143" t="s">
        <v>369</v>
      </c>
      <c r="T287" s="143">
        <v>8140</v>
      </c>
      <c r="U287" s="143" t="s">
        <v>365</v>
      </c>
      <c r="V287" s="143" t="s">
        <v>366</v>
      </c>
      <c r="Z287" s="143">
        <v>0</v>
      </c>
      <c r="AA287" s="143">
        <v>1</v>
      </c>
      <c r="AB287" s="143">
        <v>1.36625486244964</v>
      </c>
      <c r="AC287" s="143">
        <v>0.18367594953557001</v>
      </c>
      <c r="AD287" s="143">
        <v>649.537566092784</v>
      </c>
      <c r="AF287" s="143">
        <v>-1</v>
      </c>
      <c r="AG287" s="143">
        <v>-1</v>
      </c>
      <c r="AH287" s="143">
        <v>-1</v>
      </c>
      <c r="AI287" s="143">
        <v>-1</v>
      </c>
      <c r="AJ287" s="143">
        <v>0</v>
      </c>
      <c r="AM287" s="143" t="s">
        <v>367</v>
      </c>
      <c r="AN287" s="143">
        <v>-1</v>
      </c>
      <c r="AQ287" s="143">
        <v>333</v>
      </c>
      <c r="AR287" s="143" t="s">
        <v>257</v>
      </c>
      <c r="AT287" s="143" t="s">
        <v>366</v>
      </c>
      <c r="AV287" s="143">
        <v>137.07383751543199</v>
      </c>
      <c r="AW287" s="143">
        <v>0.52679445749999998</v>
      </c>
    </row>
    <row r="288" spans="1:49" x14ac:dyDescent="0.25">
      <c r="A288" s="153">
        <v>830000</v>
      </c>
      <c r="B288" s="153">
        <v>1400000</v>
      </c>
      <c r="C288" s="153">
        <v>1400000</v>
      </c>
      <c r="D288" s="143" t="s">
        <v>360</v>
      </c>
      <c r="E288" s="143" t="s">
        <v>13</v>
      </c>
      <c r="F288" s="143" t="s">
        <v>361</v>
      </c>
      <c r="G288" s="143" t="s">
        <v>362</v>
      </c>
      <c r="H288" s="143">
        <v>0.67</v>
      </c>
      <c r="I288" s="143">
        <v>0.72</v>
      </c>
      <c r="J288" s="143" t="s">
        <v>366</v>
      </c>
      <c r="K288" s="143">
        <v>0.61776345359886997</v>
      </c>
      <c r="L288" s="143">
        <v>3329.8527109524198</v>
      </c>
      <c r="M288" s="143">
        <v>6.2122822246102096</v>
      </c>
      <c r="N288" s="143">
        <v>0.83102643344758997</v>
      </c>
      <c r="O288" s="143">
        <v>3.8377209218060901</v>
      </c>
      <c r="P288" s="143">
        <v>0.51337775955854004</v>
      </c>
      <c r="Q288" s="143">
        <v>2057.0613106935298</v>
      </c>
      <c r="R288" s="143">
        <v>1730</v>
      </c>
      <c r="S288" s="143" t="s">
        <v>368</v>
      </c>
      <c r="T288" s="143">
        <v>1730</v>
      </c>
      <c r="U288" s="143" t="s">
        <v>365</v>
      </c>
      <c r="V288" s="143" t="s">
        <v>366</v>
      </c>
      <c r="Z288" s="143">
        <v>0</v>
      </c>
      <c r="AA288" s="143">
        <v>1</v>
      </c>
      <c r="AB288" s="143">
        <v>3.8377209218060901</v>
      </c>
      <c r="AC288" s="143">
        <v>0.51337775955854004</v>
      </c>
      <c r="AD288" s="143">
        <v>2057.0613106935298</v>
      </c>
      <c r="AF288" s="143">
        <v>-1</v>
      </c>
      <c r="AG288" s="143">
        <v>-1</v>
      </c>
      <c r="AH288" s="143">
        <v>-1</v>
      </c>
      <c r="AI288" s="143">
        <v>-1</v>
      </c>
      <c r="AJ288" s="143">
        <v>0</v>
      </c>
      <c r="AM288" s="143" t="s">
        <v>367</v>
      </c>
      <c r="AN288" s="143">
        <v>-1</v>
      </c>
      <c r="AQ288" s="143">
        <v>333</v>
      </c>
      <c r="AR288" s="143" t="s">
        <v>257</v>
      </c>
      <c r="AT288" s="143" t="s">
        <v>366</v>
      </c>
      <c r="AV288" s="143">
        <v>199.99999998882399</v>
      </c>
      <c r="AW288" s="143">
        <v>1.6683384514999999</v>
      </c>
    </row>
    <row r="289" spans="1:49" x14ac:dyDescent="0.25">
      <c r="A289" s="153">
        <v>830000</v>
      </c>
      <c r="B289" s="153">
        <v>1400000</v>
      </c>
      <c r="C289" s="153">
        <v>1400000</v>
      </c>
      <c r="D289" s="143" t="s">
        <v>360</v>
      </c>
      <c r="E289" s="143" t="s">
        <v>13</v>
      </c>
      <c r="F289" s="143" t="s">
        <v>361</v>
      </c>
      <c r="G289" s="143" t="s">
        <v>362</v>
      </c>
      <c r="H289" s="143">
        <v>0.67</v>
      </c>
      <c r="I289" s="143">
        <v>0.72</v>
      </c>
      <c r="J289" s="143" t="s">
        <v>363</v>
      </c>
      <c r="K289" s="143">
        <v>0.36349838687434</v>
      </c>
      <c r="L289" s="143">
        <v>2366.18017931845</v>
      </c>
      <c r="M289" s="143">
        <v>4.6644670475893202</v>
      </c>
      <c r="N289" s="143">
        <v>0.63704210384222004</v>
      </c>
      <c r="O289" s="143">
        <v>1.6955262474272701</v>
      </c>
      <c r="P289" s="143">
        <v>0.23156377711769</v>
      </c>
      <c r="Q289" s="143">
        <v>860.10267823631796</v>
      </c>
      <c r="R289" s="143">
        <v>3200</v>
      </c>
      <c r="S289" s="143" t="s">
        <v>370</v>
      </c>
      <c r="T289" s="143">
        <v>3200</v>
      </c>
      <c r="U289" s="143" t="s">
        <v>365</v>
      </c>
      <c r="V289" s="143" t="s">
        <v>366</v>
      </c>
      <c r="Y289" s="143" t="s">
        <v>363</v>
      </c>
      <c r="Z289" s="143">
        <v>0</v>
      </c>
      <c r="AA289" s="143">
        <v>1</v>
      </c>
      <c r="AB289" s="143">
        <v>1.6955262474272701</v>
      </c>
      <c r="AC289" s="143">
        <v>0.23156377711769</v>
      </c>
      <c r="AD289" s="143">
        <v>1406.8154319422599</v>
      </c>
      <c r="AF289" s="143">
        <v>-1</v>
      </c>
      <c r="AG289" s="143">
        <v>-1</v>
      </c>
      <c r="AH289" s="143">
        <v>-1</v>
      </c>
      <c r="AI289" s="143">
        <v>-1</v>
      </c>
      <c r="AJ289" s="143">
        <v>0</v>
      </c>
      <c r="AM289" s="143" t="s">
        <v>367</v>
      </c>
      <c r="AN289" s="143">
        <v>-1</v>
      </c>
      <c r="AQ289" s="143">
        <v>333</v>
      </c>
      <c r="AR289" s="143" t="s">
        <v>257</v>
      </c>
      <c r="AT289" s="143" t="s">
        <v>366</v>
      </c>
      <c r="AV289" s="143">
        <v>174.88812188644599</v>
      </c>
      <c r="AW289" s="143">
        <v>1.1409695312000001</v>
      </c>
    </row>
    <row r="290" spans="1:49" x14ac:dyDescent="0.25">
      <c r="A290" s="153">
        <v>830000</v>
      </c>
      <c r="B290" s="153">
        <v>1400000</v>
      </c>
      <c r="C290" s="153">
        <v>1400000</v>
      </c>
      <c r="D290" s="143" t="s">
        <v>360</v>
      </c>
      <c r="E290" s="143" t="s">
        <v>13</v>
      </c>
      <c r="F290" s="143" t="s">
        <v>361</v>
      </c>
      <c r="G290" s="143" t="s">
        <v>362</v>
      </c>
      <c r="H290" s="143">
        <v>0.67</v>
      </c>
      <c r="I290" s="143">
        <v>0.72</v>
      </c>
      <c r="J290" s="143" t="s">
        <v>366</v>
      </c>
      <c r="K290" s="143">
        <v>2.2906869255720001E-2</v>
      </c>
      <c r="L290" s="143">
        <v>2366.18017931845</v>
      </c>
      <c r="M290" s="143">
        <v>4.6644670475893202</v>
      </c>
      <c r="N290" s="143">
        <v>0.63704210384222004</v>
      </c>
      <c r="O290" s="143">
        <v>0.10684833680675</v>
      </c>
      <c r="P290" s="143">
        <v>1.4592640183099999E-2</v>
      </c>
      <c r="Q290" s="143">
        <v>54.201780003128803</v>
      </c>
      <c r="R290" s="143">
        <v>1730</v>
      </c>
      <c r="S290" s="143" t="s">
        <v>368</v>
      </c>
      <c r="T290" s="143">
        <v>1730</v>
      </c>
      <c r="U290" s="143" t="s">
        <v>365</v>
      </c>
      <c r="V290" s="143" t="s">
        <v>366</v>
      </c>
      <c r="Z290" s="143">
        <v>0</v>
      </c>
      <c r="AA290" s="143">
        <v>1</v>
      </c>
      <c r="AB290" s="143">
        <v>0.10684833680675</v>
      </c>
      <c r="AC290" s="143">
        <v>1.4592640183099999E-2</v>
      </c>
      <c r="AD290" s="143">
        <v>54.9070239444438</v>
      </c>
      <c r="AF290" s="143">
        <v>-1</v>
      </c>
      <c r="AG290" s="143">
        <v>-1</v>
      </c>
      <c r="AH290" s="143">
        <v>-1</v>
      </c>
      <c r="AI290" s="143">
        <v>-1</v>
      </c>
      <c r="AJ290" s="143">
        <v>0</v>
      </c>
      <c r="AM290" s="143" t="s">
        <v>367</v>
      </c>
      <c r="AN290" s="143">
        <v>-1</v>
      </c>
      <c r="AQ290" s="143">
        <v>333</v>
      </c>
      <c r="AR290" s="143" t="s">
        <v>257</v>
      </c>
      <c r="AT290" s="143" t="s">
        <v>366</v>
      </c>
      <c r="AV290" s="143">
        <v>45.965280857592496</v>
      </c>
      <c r="AW290" s="143">
        <v>4.4531244099999999E-2</v>
      </c>
    </row>
    <row r="291" spans="1:49" x14ac:dyDescent="0.25">
      <c r="A291" s="153">
        <v>830000</v>
      </c>
      <c r="B291" s="153">
        <v>1400000</v>
      </c>
      <c r="C291" s="153">
        <v>1400000</v>
      </c>
      <c r="D291" s="143" t="s">
        <v>360</v>
      </c>
      <c r="E291" s="143" t="s">
        <v>13</v>
      </c>
      <c r="F291" s="143" t="s">
        <v>361</v>
      </c>
      <c r="G291" s="143" t="s">
        <v>362</v>
      </c>
      <c r="H291" s="143">
        <v>0.67</v>
      </c>
      <c r="I291" s="143">
        <v>0.72</v>
      </c>
      <c r="J291" s="143" t="s">
        <v>366</v>
      </c>
      <c r="K291" s="153">
        <v>7.2865026180000004E-6</v>
      </c>
      <c r="L291" s="143">
        <v>2366.18017931845</v>
      </c>
      <c r="M291" s="143">
        <v>4.6644670475893202</v>
      </c>
      <c r="N291" s="143">
        <v>0.63704210384222004</v>
      </c>
      <c r="O291" s="143">
        <v>3.3987651350000003E-5</v>
      </c>
      <c r="P291" s="153">
        <v>4.6418089574230002E-6</v>
      </c>
      <c r="Q291" s="143">
        <v>1.7241178071260001E-2</v>
      </c>
      <c r="R291" s="143">
        <v>8140</v>
      </c>
      <c r="S291" s="143" t="s">
        <v>369</v>
      </c>
      <c r="T291" s="143">
        <v>8140</v>
      </c>
      <c r="U291" s="143" t="s">
        <v>365</v>
      </c>
      <c r="V291" s="143" t="s">
        <v>366</v>
      </c>
      <c r="Z291" s="143">
        <v>0</v>
      </c>
      <c r="AA291" s="143">
        <v>1</v>
      </c>
      <c r="AB291" s="143">
        <v>3.3987651350000003E-5</v>
      </c>
      <c r="AC291" s="153">
        <v>4.6418089574230002E-6</v>
      </c>
      <c r="AD291" s="143">
        <v>1.724117807222E-2</v>
      </c>
      <c r="AF291" s="143">
        <v>-1</v>
      </c>
      <c r="AG291" s="143">
        <v>-1</v>
      </c>
      <c r="AH291" s="143">
        <v>-1</v>
      </c>
      <c r="AI291" s="143">
        <v>-1</v>
      </c>
      <c r="AJ291" s="143">
        <v>0</v>
      </c>
      <c r="AM291" s="143" t="s">
        <v>367</v>
      </c>
      <c r="AN291" s="143">
        <v>-1</v>
      </c>
      <c r="AQ291" s="143">
        <v>333</v>
      </c>
      <c r="AR291" s="143" t="s">
        <v>257</v>
      </c>
      <c r="AT291" s="143" t="s">
        <v>366</v>
      </c>
      <c r="AV291" s="143">
        <v>0.84488272117926</v>
      </c>
      <c r="AW291" s="143">
        <v>1.39831E-5</v>
      </c>
    </row>
    <row r="292" spans="1:49" x14ac:dyDescent="0.25">
      <c r="A292" s="153">
        <v>830000</v>
      </c>
      <c r="B292" s="153">
        <v>1400000</v>
      </c>
      <c r="C292" s="153">
        <v>1400000</v>
      </c>
      <c r="D292" s="143" t="s">
        <v>360</v>
      </c>
      <c r="E292" s="143" t="s">
        <v>13</v>
      </c>
      <c r="F292" s="143" t="s">
        <v>361</v>
      </c>
      <c r="G292" s="143" t="s">
        <v>362</v>
      </c>
      <c r="H292" s="143">
        <v>0.67</v>
      </c>
      <c r="I292" s="143">
        <v>0.72</v>
      </c>
      <c r="J292" s="143" t="s">
        <v>366</v>
      </c>
      <c r="K292" s="143">
        <v>0.49751737235528998</v>
      </c>
      <c r="L292" s="143">
        <v>3318.5941237300599</v>
      </c>
      <c r="M292" s="143">
        <v>7.1328995724632396</v>
      </c>
      <c r="N292" s="143">
        <v>0.95093110476127996</v>
      </c>
      <c r="O292" s="143">
        <v>3.54874145256615</v>
      </c>
      <c r="P292" s="143">
        <v>0.47310474453175</v>
      </c>
      <c r="Q292" s="143">
        <v>1651.05822835191</v>
      </c>
      <c r="R292" s="143">
        <v>1730</v>
      </c>
      <c r="S292" s="143" t="s">
        <v>368</v>
      </c>
      <c r="T292" s="143">
        <v>1730</v>
      </c>
      <c r="U292" s="143" t="s">
        <v>365</v>
      </c>
      <c r="V292" s="143" t="s">
        <v>366</v>
      </c>
      <c r="Z292" s="143">
        <v>0</v>
      </c>
      <c r="AA292" s="143">
        <v>1</v>
      </c>
      <c r="AB292" s="143">
        <v>3.54874145256615</v>
      </c>
      <c r="AC292" s="143">
        <v>0.47310474453175</v>
      </c>
      <c r="AD292" s="143">
        <v>2050.10488867808</v>
      </c>
      <c r="AF292" s="143">
        <v>-1</v>
      </c>
      <c r="AG292" s="143">
        <v>-1</v>
      </c>
      <c r="AH292" s="143">
        <v>-1</v>
      </c>
      <c r="AI292" s="143">
        <v>-1</v>
      </c>
      <c r="AJ292" s="143">
        <v>0</v>
      </c>
      <c r="AM292" s="143" t="s">
        <v>367</v>
      </c>
      <c r="AN292" s="143">
        <v>-1</v>
      </c>
      <c r="AQ292" s="143">
        <v>333</v>
      </c>
      <c r="AR292" s="143" t="s">
        <v>257</v>
      </c>
      <c r="AT292" s="143" t="s">
        <v>366</v>
      </c>
      <c r="AV292" s="143">
        <v>181.99595523680699</v>
      </c>
      <c r="AW292" s="143">
        <v>1.6626965844999999</v>
      </c>
    </row>
    <row r="293" spans="1:49" x14ac:dyDescent="0.25">
      <c r="A293" s="153">
        <v>830000</v>
      </c>
      <c r="B293" s="153">
        <v>1400000</v>
      </c>
      <c r="C293" s="153">
        <v>1400000</v>
      </c>
      <c r="D293" s="143" t="s">
        <v>360</v>
      </c>
      <c r="E293" s="143" t="s">
        <v>13</v>
      </c>
      <c r="F293" s="143" t="s">
        <v>361</v>
      </c>
      <c r="G293" s="143" t="s">
        <v>362</v>
      </c>
      <c r="H293" s="143">
        <v>0.67</v>
      </c>
      <c r="I293" s="143">
        <v>0.72</v>
      </c>
      <c r="J293" s="143" t="s">
        <v>366</v>
      </c>
      <c r="K293" s="153">
        <v>3.0413683499999998E-7</v>
      </c>
      <c r="L293" s="143">
        <v>3318.5941237300599</v>
      </c>
      <c r="M293" s="143">
        <v>7.1328995724632396</v>
      </c>
      <c r="N293" s="143">
        <v>0.95093110476127996</v>
      </c>
      <c r="O293" s="153">
        <v>2.1693775003420002E-6</v>
      </c>
      <c r="P293" s="153">
        <v>2.892131765051E-7</v>
      </c>
      <c r="Q293" s="143">
        <v>1.00930671344E-3</v>
      </c>
      <c r="R293" s="143">
        <v>8140</v>
      </c>
      <c r="S293" s="143" t="s">
        <v>369</v>
      </c>
      <c r="T293" s="143">
        <v>8140</v>
      </c>
      <c r="U293" s="143" t="s">
        <v>365</v>
      </c>
      <c r="V293" s="143" t="s">
        <v>366</v>
      </c>
      <c r="Z293" s="143">
        <v>0</v>
      </c>
      <c r="AA293" s="143">
        <v>1</v>
      </c>
      <c r="AB293" s="153">
        <v>2.1693775003420002E-6</v>
      </c>
      <c r="AC293" s="153">
        <v>2.892131765051E-7</v>
      </c>
      <c r="AD293" s="143">
        <v>1.00930671303E-3</v>
      </c>
      <c r="AF293" s="143">
        <v>-1</v>
      </c>
      <c r="AG293" s="143">
        <v>-1</v>
      </c>
      <c r="AH293" s="143">
        <v>-1</v>
      </c>
      <c r="AI293" s="143">
        <v>-1</v>
      </c>
      <c r="AJ293" s="143">
        <v>0</v>
      </c>
      <c r="AM293" s="143" t="s">
        <v>367</v>
      </c>
      <c r="AN293" s="143">
        <v>-1</v>
      </c>
      <c r="AQ293" s="143">
        <v>333</v>
      </c>
      <c r="AR293" s="143" t="s">
        <v>257</v>
      </c>
      <c r="AT293" s="143" t="s">
        <v>366</v>
      </c>
      <c r="AV293" s="143">
        <v>0.17398298615567001</v>
      </c>
      <c r="AW293" s="153">
        <v>8.1857803000000002E-7</v>
      </c>
    </row>
    <row r="294" spans="1:49" x14ac:dyDescent="0.25">
      <c r="A294" s="153">
        <v>830000</v>
      </c>
      <c r="B294" s="153">
        <v>1400000</v>
      </c>
      <c r="C294" s="153">
        <v>1400000</v>
      </c>
      <c r="D294" s="143" t="s">
        <v>360</v>
      </c>
      <c r="E294" s="143" t="s">
        <v>13</v>
      </c>
      <c r="F294" s="143" t="s">
        <v>361</v>
      </c>
      <c r="G294" s="143" t="s">
        <v>362</v>
      </c>
      <c r="H294" s="143">
        <v>0.67</v>
      </c>
      <c r="I294" s="143">
        <v>0.72</v>
      </c>
      <c r="J294" s="143" t="s">
        <v>366</v>
      </c>
      <c r="K294" s="143">
        <v>0.50933459487981003</v>
      </c>
      <c r="L294" s="143">
        <v>3295.0288981578001</v>
      </c>
      <c r="M294" s="143">
        <v>6.2618398785966498</v>
      </c>
      <c r="N294" s="143">
        <v>0.84763806711094003</v>
      </c>
      <c r="O294" s="143">
        <v>3.1893716777673</v>
      </c>
      <c r="P294" s="143">
        <v>0.43173139151666001</v>
      </c>
      <c r="Q294" s="143">
        <v>1678.2722089604899</v>
      </c>
      <c r="R294" s="143">
        <v>1730</v>
      </c>
      <c r="S294" s="143" t="s">
        <v>368</v>
      </c>
      <c r="T294" s="143">
        <v>1730</v>
      </c>
      <c r="U294" s="143" t="s">
        <v>365</v>
      </c>
      <c r="V294" s="143" t="s">
        <v>366</v>
      </c>
      <c r="Z294" s="143">
        <v>0</v>
      </c>
      <c r="AA294" s="143">
        <v>1</v>
      </c>
      <c r="AB294" s="143">
        <v>3.1893716777673</v>
      </c>
      <c r="AC294" s="143">
        <v>0.43173139151666001</v>
      </c>
      <c r="AD294" s="143">
        <v>2035.5484322131999</v>
      </c>
      <c r="AF294" s="143">
        <v>-1</v>
      </c>
      <c r="AG294" s="143">
        <v>-1</v>
      </c>
      <c r="AH294" s="143">
        <v>-1</v>
      </c>
      <c r="AI294" s="143">
        <v>-1</v>
      </c>
      <c r="AJ294" s="143">
        <v>0</v>
      </c>
      <c r="AM294" s="143" t="s">
        <v>367</v>
      </c>
      <c r="AN294" s="143">
        <v>-1</v>
      </c>
      <c r="AQ294" s="143">
        <v>333</v>
      </c>
      <c r="AR294" s="143" t="s">
        <v>257</v>
      </c>
      <c r="AT294" s="143" t="s">
        <v>366</v>
      </c>
      <c r="AV294" s="143">
        <v>185.36291783615999</v>
      </c>
      <c r="AW294" s="143">
        <v>1.6508908615</v>
      </c>
    </row>
    <row r="295" spans="1:49" x14ac:dyDescent="0.25">
      <c r="A295" s="153">
        <v>830000</v>
      </c>
      <c r="B295" s="153">
        <v>1400000</v>
      </c>
      <c r="C295" s="153">
        <v>1400000</v>
      </c>
      <c r="D295" s="143" t="s">
        <v>360</v>
      </c>
      <c r="E295" s="143" t="s">
        <v>13</v>
      </c>
      <c r="F295" s="143" t="s">
        <v>361</v>
      </c>
      <c r="G295" s="143" t="s">
        <v>362</v>
      </c>
      <c r="H295" s="143">
        <v>0.67</v>
      </c>
      <c r="I295" s="143">
        <v>0.72</v>
      </c>
      <c r="J295" s="143" t="s">
        <v>366</v>
      </c>
      <c r="K295" s="143">
        <v>0.61520423300691995</v>
      </c>
      <c r="L295" s="143">
        <v>3318.9665487790498</v>
      </c>
      <c r="M295" s="143">
        <v>6.1866016282672502</v>
      </c>
      <c r="N295" s="143">
        <v>0.82724123738489996</v>
      </c>
      <c r="O295" s="143">
        <v>3.8060235096375101</v>
      </c>
      <c r="P295" s="143">
        <v>0.50892231095706997</v>
      </c>
      <c r="Q295" s="143">
        <v>2041.84227001724</v>
      </c>
      <c r="R295" s="143">
        <v>1730</v>
      </c>
      <c r="S295" s="143" t="s">
        <v>368</v>
      </c>
      <c r="T295" s="143">
        <v>1730</v>
      </c>
      <c r="U295" s="143" t="s">
        <v>365</v>
      </c>
      <c r="V295" s="143" t="s">
        <v>366</v>
      </c>
      <c r="Z295" s="143">
        <v>0</v>
      </c>
      <c r="AA295" s="143">
        <v>1</v>
      </c>
      <c r="AB295" s="143">
        <v>3.8060235096375101</v>
      </c>
      <c r="AC295" s="143">
        <v>0.50892231095706997</v>
      </c>
      <c r="AD295" s="143">
        <v>2041.84227001724</v>
      </c>
      <c r="AF295" s="143">
        <v>-1</v>
      </c>
      <c r="AG295" s="143">
        <v>-1</v>
      </c>
      <c r="AH295" s="143">
        <v>-1</v>
      </c>
      <c r="AI295" s="143">
        <v>-1</v>
      </c>
      <c r="AJ295" s="143">
        <v>0</v>
      </c>
      <c r="AM295" s="143" t="s">
        <v>367</v>
      </c>
      <c r="AN295" s="143">
        <v>-1</v>
      </c>
      <c r="AQ295" s="143">
        <v>333</v>
      </c>
      <c r="AR295" s="143" t="s">
        <v>257</v>
      </c>
      <c r="AT295" s="143" t="s">
        <v>366</v>
      </c>
      <c r="AV295" s="143">
        <v>197.417063887745</v>
      </c>
      <c r="AW295" s="143">
        <v>1.6559953528</v>
      </c>
    </row>
    <row r="296" spans="1:49" x14ac:dyDescent="0.25">
      <c r="A296" s="153">
        <v>830000</v>
      </c>
      <c r="B296" s="153">
        <v>1400000</v>
      </c>
      <c r="C296" s="153">
        <v>1400000</v>
      </c>
      <c r="D296" s="143" t="s">
        <v>360</v>
      </c>
      <c r="E296" s="143" t="s">
        <v>13</v>
      </c>
      <c r="F296" s="143" t="s">
        <v>361</v>
      </c>
      <c r="G296" s="143" t="s">
        <v>362</v>
      </c>
      <c r="H296" s="143">
        <v>0.67</v>
      </c>
      <c r="I296" s="143">
        <v>0.72</v>
      </c>
      <c r="J296" s="143" t="s">
        <v>366</v>
      </c>
      <c r="K296" s="143">
        <v>2.5593473271899999E-3</v>
      </c>
      <c r="L296" s="143">
        <v>3318.9665487790498</v>
      </c>
      <c r="M296" s="143">
        <v>6.1866016282672502</v>
      </c>
      <c r="N296" s="143">
        <v>0.82724123738489996</v>
      </c>
      <c r="O296" s="143">
        <v>1.5833662341739999E-2</v>
      </c>
      <c r="P296" s="143">
        <v>2.1171976498399999E-3</v>
      </c>
      <c r="Q296" s="143">
        <v>8.4943881656772398</v>
      </c>
      <c r="R296" s="143">
        <v>8140</v>
      </c>
      <c r="S296" s="143" t="s">
        <v>369</v>
      </c>
      <c r="T296" s="143">
        <v>8140</v>
      </c>
      <c r="U296" s="143" t="s">
        <v>365</v>
      </c>
      <c r="V296" s="143" t="s">
        <v>366</v>
      </c>
      <c r="Z296" s="143">
        <v>0</v>
      </c>
      <c r="AA296" s="143">
        <v>1</v>
      </c>
      <c r="AB296" s="143">
        <v>1.5833662341739999E-2</v>
      </c>
      <c r="AC296" s="143">
        <v>2.1171976498399999E-3</v>
      </c>
      <c r="AD296" s="143">
        <v>8.4943881656780693</v>
      </c>
      <c r="AF296" s="143">
        <v>-1</v>
      </c>
      <c r="AG296" s="143">
        <v>-1</v>
      </c>
      <c r="AH296" s="143">
        <v>-1</v>
      </c>
      <c r="AI296" s="143">
        <v>-1</v>
      </c>
      <c r="AJ296" s="143">
        <v>0</v>
      </c>
      <c r="AM296" s="143" t="s">
        <v>367</v>
      </c>
      <c r="AN296" s="143">
        <v>-1</v>
      </c>
      <c r="AQ296" s="143">
        <v>333</v>
      </c>
      <c r="AR296" s="143" t="s">
        <v>257</v>
      </c>
      <c r="AT296" s="143" t="s">
        <v>366</v>
      </c>
      <c r="AV296" s="143">
        <v>16.0395115535574</v>
      </c>
      <c r="AW296" s="143">
        <v>6.8892036999999998E-3</v>
      </c>
    </row>
    <row r="297" spans="1:49" x14ac:dyDescent="0.25">
      <c r="A297" s="153">
        <v>830000</v>
      </c>
      <c r="B297" s="153">
        <v>1400000</v>
      </c>
      <c r="C297" s="153">
        <v>1400000</v>
      </c>
      <c r="D297" s="143" t="s">
        <v>360</v>
      </c>
      <c r="E297" s="143" t="s">
        <v>13</v>
      </c>
      <c r="F297" s="143" t="s">
        <v>361</v>
      </c>
      <c r="G297" s="143" t="s">
        <v>362</v>
      </c>
      <c r="H297" s="143">
        <v>0.67</v>
      </c>
      <c r="I297" s="143">
        <v>0.72</v>
      </c>
      <c r="J297" s="143" t="s">
        <v>366</v>
      </c>
      <c r="K297" s="143">
        <v>0.28872304502594998</v>
      </c>
      <c r="L297" s="143">
        <v>3295.0288981578001</v>
      </c>
      <c r="M297" s="143">
        <v>6.2618398785966498</v>
      </c>
      <c r="N297" s="143">
        <v>0.84763806711094003</v>
      </c>
      <c r="O297" s="143">
        <v>1.8079374772133501</v>
      </c>
      <c r="P297" s="143">
        <v>0.24473264381618001</v>
      </c>
      <c r="Q297" s="143">
        <v>951.35077692462301</v>
      </c>
      <c r="R297" s="143">
        <v>1730</v>
      </c>
      <c r="S297" s="143" t="s">
        <v>368</v>
      </c>
      <c r="T297" s="143">
        <v>1730</v>
      </c>
      <c r="U297" s="143" t="s">
        <v>365</v>
      </c>
      <c r="V297" s="143" t="s">
        <v>366</v>
      </c>
      <c r="Z297" s="143">
        <v>0</v>
      </c>
      <c r="AA297" s="143">
        <v>1</v>
      </c>
      <c r="AB297" s="143">
        <v>1.8079374772133501</v>
      </c>
      <c r="AC297" s="143">
        <v>0.24473264381618001</v>
      </c>
      <c r="AD297" s="143">
        <v>2035.5484320615401</v>
      </c>
      <c r="AF297" s="143">
        <v>-1</v>
      </c>
      <c r="AG297" s="143">
        <v>-1</v>
      </c>
      <c r="AH297" s="143">
        <v>-1</v>
      </c>
      <c r="AI297" s="143">
        <v>-1</v>
      </c>
      <c r="AJ297" s="143">
        <v>0</v>
      </c>
      <c r="AM297" s="143" t="s">
        <v>367</v>
      </c>
      <c r="AN297" s="143">
        <v>-1</v>
      </c>
      <c r="AQ297" s="143">
        <v>333</v>
      </c>
      <c r="AR297" s="143" t="s">
        <v>257</v>
      </c>
      <c r="AT297" s="143" t="s">
        <v>366</v>
      </c>
      <c r="AV297" s="143">
        <v>149.82965425738101</v>
      </c>
      <c r="AW297" s="143">
        <v>1.6508908614</v>
      </c>
    </row>
    <row r="298" spans="1:49" x14ac:dyDescent="0.25">
      <c r="A298" s="153">
        <v>830000</v>
      </c>
      <c r="B298" s="153">
        <v>1400000</v>
      </c>
      <c r="C298" s="153">
        <v>1400000</v>
      </c>
      <c r="D298" s="143" t="s">
        <v>360</v>
      </c>
      <c r="E298" s="143" t="s">
        <v>13</v>
      </c>
      <c r="F298" s="143" t="s">
        <v>361</v>
      </c>
      <c r="G298" s="143" t="s">
        <v>362</v>
      </c>
      <c r="H298" s="143">
        <v>0.67</v>
      </c>
      <c r="I298" s="143">
        <v>0.72</v>
      </c>
      <c r="J298" s="143" t="s">
        <v>366</v>
      </c>
      <c r="K298" s="143">
        <v>0.61776345352982998</v>
      </c>
      <c r="L298" s="143">
        <v>3300.42342102676</v>
      </c>
      <c r="M298" s="143">
        <v>6.1533837750712603</v>
      </c>
      <c r="N298" s="143">
        <v>0.82279935888033995</v>
      </c>
      <c r="O298" s="143">
        <v>3.8013356117824602</v>
      </c>
      <c r="P298" s="143">
        <v>0.50829537350404996</v>
      </c>
      <c r="Q298" s="143">
        <v>2038.8809706842301</v>
      </c>
      <c r="R298" s="143">
        <v>1730</v>
      </c>
      <c r="S298" s="143" t="s">
        <v>368</v>
      </c>
      <c r="T298" s="143">
        <v>1730</v>
      </c>
      <c r="U298" s="143" t="s">
        <v>365</v>
      </c>
      <c r="V298" s="143" t="s">
        <v>366</v>
      </c>
      <c r="Z298" s="143">
        <v>0</v>
      </c>
      <c r="AA298" s="143">
        <v>1</v>
      </c>
      <c r="AB298" s="143">
        <v>3.8013356117824602</v>
      </c>
      <c r="AC298" s="143">
        <v>0.50829537350404996</v>
      </c>
      <c r="AD298" s="143">
        <v>2038.8809706842301</v>
      </c>
      <c r="AF298" s="143">
        <v>-1</v>
      </c>
      <c r="AG298" s="143">
        <v>-1</v>
      </c>
      <c r="AH298" s="143">
        <v>-1</v>
      </c>
      <c r="AI298" s="143">
        <v>-1</v>
      </c>
      <c r="AJ298" s="143">
        <v>0</v>
      </c>
      <c r="AM298" s="143" t="s">
        <v>367</v>
      </c>
      <c r="AN298" s="143">
        <v>-1</v>
      </c>
      <c r="AQ298" s="143">
        <v>333</v>
      </c>
      <c r="AR298" s="143" t="s">
        <v>257</v>
      </c>
      <c r="AT298" s="143" t="s">
        <v>366</v>
      </c>
      <c r="AV298" s="143">
        <v>199.999999977648</v>
      </c>
      <c r="AW298" s="143">
        <v>1.6535936501999999</v>
      </c>
    </row>
    <row r="299" spans="1:49" x14ac:dyDescent="0.25">
      <c r="A299" s="153">
        <v>830000</v>
      </c>
      <c r="B299" s="153">
        <v>1400000</v>
      </c>
      <c r="C299" s="153">
        <v>1400000</v>
      </c>
      <c r="D299" s="143" t="s">
        <v>360</v>
      </c>
      <c r="E299" s="143" t="s">
        <v>13</v>
      </c>
      <c r="F299" s="143" t="s">
        <v>361</v>
      </c>
      <c r="G299" s="143" t="s">
        <v>362</v>
      </c>
      <c r="H299" s="143">
        <v>0.67</v>
      </c>
      <c r="I299" s="143">
        <v>0.72</v>
      </c>
      <c r="J299" s="143" t="s">
        <v>366</v>
      </c>
      <c r="K299" s="143">
        <v>0.617763453829</v>
      </c>
      <c r="L299" s="143">
        <v>3343.08418983603</v>
      </c>
      <c r="M299" s="143">
        <v>6.7699586163783696</v>
      </c>
      <c r="N299" s="143">
        <v>0.92071758488448996</v>
      </c>
      <c r="O299" s="143">
        <v>4.1822330171333499</v>
      </c>
      <c r="P299" s="143">
        <v>0.56878567523933998</v>
      </c>
      <c r="Q299" s="143">
        <v>2065.2352355542498</v>
      </c>
      <c r="R299" s="143">
        <v>1730</v>
      </c>
      <c r="S299" s="143" t="s">
        <v>368</v>
      </c>
      <c r="T299" s="143">
        <v>1730</v>
      </c>
      <c r="U299" s="143" t="s">
        <v>365</v>
      </c>
      <c r="V299" s="143" t="s">
        <v>366</v>
      </c>
      <c r="Z299" s="143">
        <v>0</v>
      </c>
      <c r="AA299" s="143">
        <v>1</v>
      </c>
      <c r="AB299" s="143">
        <v>4.1822330171333499</v>
      </c>
      <c r="AC299" s="143">
        <v>0.56878567523933998</v>
      </c>
      <c r="AD299" s="143">
        <v>2065.2352355542498</v>
      </c>
      <c r="AF299" s="143">
        <v>-1</v>
      </c>
      <c r="AG299" s="143">
        <v>-1</v>
      </c>
      <c r="AH299" s="143">
        <v>-1</v>
      </c>
      <c r="AI299" s="143">
        <v>-1</v>
      </c>
      <c r="AJ299" s="143">
        <v>0</v>
      </c>
      <c r="AM299" s="143" t="s">
        <v>367</v>
      </c>
      <c r="AN299" s="143">
        <v>-1</v>
      </c>
      <c r="AQ299" s="143">
        <v>333</v>
      </c>
      <c r="AR299" s="143" t="s">
        <v>257</v>
      </c>
      <c r="AT299" s="143" t="s">
        <v>366</v>
      </c>
      <c r="AV299" s="143">
        <v>200.000000026077</v>
      </c>
      <c r="AW299" s="143">
        <v>1.6749677498</v>
      </c>
    </row>
    <row r="300" spans="1:49" x14ac:dyDescent="0.25">
      <c r="A300" s="153">
        <v>830000</v>
      </c>
      <c r="B300" s="153">
        <v>1400000</v>
      </c>
      <c r="C300" s="153">
        <v>1400000</v>
      </c>
      <c r="D300" s="143" t="s">
        <v>360</v>
      </c>
      <c r="E300" s="143" t="s">
        <v>13</v>
      </c>
      <c r="F300" s="143" t="s">
        <v>361</v>
      </c>
      <c r="G300" s="143" t="s">
        <v>362</v>
      </c>
      <c r="H300" s="143">
        <v>0.67</v>
      </c>
      <c r="I300" s="143">
        <v>0.72</v>
      </c>
      <c r="J300" s="143" t="s">
        <v>363</v>
      </c>
      <c r="K300" s="143">
        <v>2.5201345604210001E-2</v>
      </c>
      <c r="L300" s="143">
        <v>872.89434020375302</v>
      </c>
      <c r="M300" s="143">
        <v>0</v>
      </c>
      <c r="N300" s="143">
        <v>0</v>
      </c>
      <c r="O300" s="143">
        <v>0</v>
      </c>
      <c r="P300" s="143">
        <v>0</v>
      </c>
      <c r="Q300" s="143">
        <v>21.998111943441501</v>
      </c>
      <c r="R300" s="143">
        <v>6430</v>
      </c>
      <c r="S300" s="143" t="s">
        <v>375</v>
      </c>
      <c r="T300" s="143">
        <v>6430</v>
      </c>
      <c r="U300" s="143" t="s">
        <v>365</v>
      </c>
      <c r="V300" s="143" t="s">
        <v>366</v>
      </c>
      <c r="Y300" s="143" t="s">
        <v>363</v>
      </c>
      <c r="Z300" s="143">
        <v>0</v>
      </c>
      <c r="AA300" s="143">
        <v>1</v>
      </c>
      <c r="AB300" s="143">
        <v>0</v>
      </c>
      <c r="AC300" s="143">
        <v>0</v>
      </c>
      <c r="AD300" s="143">
        <v>115.541117224649</v>
      </c>
      <c r="AF300" s="143">
        <v>-1</v>
      </c>
      <c r="AG300" s="143">
        <v>-1</v>
      </c>
      <c r="AH300" s="143">
        <v>-1</v>
      </c>
      <c r="AI300" s="143">
        <v>-1</v>
      </c>
      <c r="AJ300" s="143">
        <v>0</v>
      </c>
      <c r="AM300" s="143" t="s">
        <v>367</v>
      </c>
      <c r="AN300" s="143">
        <v>-1</v>
      </c>
      <c r="AQ300" s="143">
        <v>333</v>
      </c>
      <c r="AR300" s="143" t="s">
        <v>257</v>
      </c>
      <c r="AT300" s="143" t="s">
        <v>366</v>
      </c>
      <c r="AV300" s="143">
        <v>98.202241127036103</v>
      </c>
      <c r="AW300" s="143">
        <v>9.3707313200000003E-2</v>
      </c>
    </row>
    <row r="301" spans="1:49" x14ac:dyDescent="0.25">
      <c r="A301" s="153">
        <v>830000</v>
      </c>
      <c r="B301" s="153">
        <v>1400000</v>
      </c>
      <c r="C301" s="153">
        <v>1400000</v>
      </c>
      <c r="D301" s="143" t="s">
        <v>360</v>
      </c>
      <c r="E301" s="143" t="s">
        <v>13</v>
      </c>
      <c r="F301" s="143" t="s">
        <v>361</v>
      </c>
      <c r="G301" s="143" t="s">
        <v>362</v>
      </c>
      <c r="H301" s="143">
        <v>0.67</v>
      </c>
      <c r="I301" s="143">
        <v>0.72</v>
      </c>
      <c r="J301" s="143" t="s">
        <v>363</v>
      </c>
      <c r="K301" s="143">
        <v>0.48539792892595002</v>
      </c>
      <c r="L301" s="143">
        <v>872.89434020375302</v>
      </c>
      <c r="M301" s="143">
        <v>0</v>
      </c>
      <c r="N301" s="143">
        <v>0</v>
      </c>
      <c r="O301" s="143">
        <v>0</v>
      </c>
      <c r="P301" s="143">
        <v>0</v>
      </c>
      <c r="Q301" s="143">
        <v>423.70110490608801</v>
      </c>
      <c r="R301" s="143">
        <v>5300</v>
      </c>
      <c r="S301" s="143" t="s">
        <v>372</v>
      </c>
      <c r="T301" s="143">
        <v>5300</v>
      </c>
      <c r="U301" s="143" t="s">
        <v>365</v>
      </c>
      <c r="V301" s="143" t="s">
        <v>366</v>
      </c>
      <c r="Y301" s="143" t="s">
        <v>363</v>
      </c>
      <c r="Z301" s="143">
        <v>0</v>
      </c>
      <c r="AA301" s="143">
        <v>1</v>
      </c>
      <c r="AB301" s="143">
        <v>0</v>
      </c>
      <c r="AC301" s="143">
        <v>0</v>
      </c>
      <c r="AD301" s="143">
        <v>423.70110490608801</v>
      </c>
      <c r="AF301" s="143">
        <v>-1</v>
      </c>
      <c r="AG301" s="143">
        <v>-1</v>
      </c>
      <c r="AH301" s="143">
        <v>-1</v>
      </c>
      <c r="AI301" s="143">
        <v>-1</v>
      </c>
      <c r="AJ301" s="143">
        <v>0</v>
      </c>
      <c r="AM301" s="143" t="s">
        <v>367</v>
      </c>
      <c r="AN301" s="143">
        <v>-1</v>
      </c>
      <c r="AQ301" s="143">
        <v>333</v>
      </c>
      <c r="AR301" s="143" t="s">
        <v>257</v>
      </c>
      <c r="AT301" s="143" t="s">
        <v>366</v>
      </c>
      <c r="AV301" s="143">
        <v>181.36978283673599</v>
      </c>
      <c r="AW301" s="143">
        <v>0.34363431049999998</v>
      </c>
    </row>
    <row r="302" spans="1:49" x14ac:dyDescent="0.25">
      <c r="A302" s="153">
        <v>830000</v>
      </c>
      <c r="B302" s="153">
        <v>1400000</v>
      </c>
      <c r="C302" s="153">
        <v>1400000</v>
      </c>
      <c r="D302" s="143" t="s">
        <v>360</v>
      </c>
      <c r="E302" s="143" t="s">
        <v>13</v>
      </c>
      <c r="F302" s="143" t="s">
        <v>361</v>
      </c>
      <c r="G302" s="143" t="s">
        <v>362</v>
      </c>
      <c r="H302" s="143">
        <v>0.67</v>
      </c>
      <c r="I302" s="143">
        <v>0.72</v>
      </c>
      <c r="J302" s="143" t="s">
        <v>366</v>
      </c>
      <c r="K302" s="143">
        <v>0.10499946719177999</v>
      </c>
      <c r="L302" s="143">
        <v>3371.8520177441701</v>
      </c>
      <c r="M302" s="143">
        <v>7.2966725272415696</v>
      </c>
      <c r="N302" s="143">
        <v>0.97177801906588002</v>
      </c>
      <c r="O302" s="143">
        <v>0.76614672763330005</v>
      </c>
      <c r="P302" s="143">
        <v>0.1020361742306</v>
      </c>
      <c r="Q302" s="143">
        <v>354.04266531268303</v>
      </c>
      <c r="R302" s="143">
        <v>1730</v>
      </c>
      <c r="S302" s="143" t="s">
        <v>368</v>
      </c>
      <c r="T302" s="143">
        <v>1730</v>
      </c>
      <c r="U302" s="143" t="s">
        <v>365</v>
      </c>
      <c r="V302" s="143" t="s">
        <v>366</v>
      </c>
      <c r="Z302" s="143">
        <v>0</v>
      </c>
      <c r="AA302" s="143">
        <v>1</v>
      </c>
      <c r="AB302" s="143">
        <v>0.76614672763330005</v>
      </c>
      <c r="AC302" s="143">
        <v>0.1020361742306</v>
      </c>
      <c r="AD302" s="143">
        <v>354.04266531268303</v>
      </c>
      <c r="AF302" s="143">
        <v>-1</v>
      </c>
      <c r="AG302" s="143">
        <v>-1</v>
      </c>
      <c r="AH302" s="143">
        <v>-1</v>
      </c>
      <c r="AI302" s="143">
        <v>-1</v>
      </c>
      <c r="AJ302" s="143">
        <v>0</v>
      </c>
      <c r="AM302" s="143" t="s">
        <v>367</v>
      </c>
      <c r="AN302" s="143">
        <v>-1</v>
      </c>
      <c r="AQ302" s="143">
        <v>333</v>
      </c>
      <c r="AR302" s="143" t="s">
        <v>257</v>
      </c>
      <c r="AT302" s="143" t="s">
        <v>366</v>
      </c>
      <c r="AV302" s="143">
        <v>102.262586216495</v>
      </c>
      <c r="AW302" s="143">
        <v>0.2871392257</v>
      </c>
    </row>
    <row r="303" spans="1:49" x14ac:dyDescent="0.25">
      <c r="A303" s="153">
        <v>830000</v>
      </c>
      <c r="B303" s="153">
        <v>1400000</v>
      </c>
      <c r="C303" s="153">
        <v>1400000</v>
      </c>
      <c r="D303" s="143" t="s">
        <v>360</v>
      </c>
      <c r="E303" s="143" t="s">
        <v>13</v>
      </c>
      <c r="F303" s="143" t="s">
        <v>361</v>
      </c>
      <c r="G303" s="143" t="s">
        <v>362</v>
      </c>
      <c r="H303" s="143">
        <v>0.67</v>
      </c>
      <c r="I303" s="143">
        <v>0.72</v>
      </c>
      <c r="J303" s="143" t="s">
        <v>366</v>
      </c>
      <c r="K303" s="143">
        <v>0.29978714931405998</v>
      </c>
      <c r="L303" s="143">
        <v>3371.8520177441701</v>
      </c>
      <c r="M303" s="143">
        <v>7.2966725272415696</v>
      </c>
      <c r="N303" s="143">
        <v>0.97177801906588002</v>
      </c>
      <c r="O303" s="143">
        <v>2.18744865642002</v>
      </c>
      <c r="P303" s="143">
        <v>0.29132656210183</v>
      </c>
      <c r="Q303" s="143">
        <v>1010.83790430841</v>
      </c>
      <c r="R303" s="143">
        <v>1730</v>
      </c>
      <c r="S303" s="143" t="s">
        <v>368</v>
      </c>
      <c r="T303" s="143">
        <v>1730</v>
      </c>
      <c r="U303" s="143" t="s">
        <v>365</v>
      </c>
      <c r="V303" s="143" t="s">
        <v>366</v>
      </c>
      <c r="Z303" s="143">
        <v>0</v>
      </c>
      <c r="AA303" s="143">
        <v>1</v>
      </c>
      <c r="AB303" s="143">
        <v>2.18744865642002</v>
      </c>
      <c r="AC303" s="143">
        <v>0.29132656210183</v>
      </c>
      <c r="AD303" s="143">
        <v>1010.83790430841</v>
      </c>
      <c r="AF303" s="143">
        <v>-1</v>
      </c>
      <c r="AG303" s="143">
        <v>-1</v>
      </c>
      <c r="AH303" s="143">
        <v>-1</v>
      </c>
      <c r="AI303" s="143">
        <v>-1</v>
      </c>
      <c r="AJ303" s="143">
        <v>0</v>
      </c>
      <c r="AM303" s="143" t="s">
        <v>367</v>
      </c>
      <c r="AN303" s="143">
        <v>-1</v>
      </c>
      <c r="AQ303" s="143">
        <v>333</v>
      </c>
      <c r="AR303" s="143" t="s">
        <v>257</v>
      </c>
      <c r="AT303" s="143" t="s">
        <v>366</v>
      </c>
      <c r="AV303" s="143">
        <v>159.09039631691701</v>
      </c>
      <c r="AW303" s="143">
        <v>0.81981987369999998</v>
      </c>
    </row>
    <row r="304" spans="1:49" x14ac:dyDescent="0.25">
      <c r="A304" s="153">
        <v>830000</v>
      </c>
      <c r="B304" s="153">
        <v>1400000</v>
      </c>
      <c r="C304" s="153">
        <v>1400000</v>
      </c>
      <c r="D304" s="143" t="s">
        <v>360</v>
      </c>
      <c r="E304" s="143" t="s">
        <v>13</v>
      </c>
      <c r="F304" s="143" t="s">
        <v>361</v>
      </c>
      <c r="G304" s="143" t="s">
        <v>362</v>
      </c>
      <c r="H304" s="143">
        <v>0.67</v>
      </c>
      <c r="I304" s="143">
        <v>0.72</v>
      </c>
      <c r="J304" s="143" t="s">
        <v>366</v>
      </c>
      <c r="K304" s="143">
        <v>0.21297679870512001</v>
      </c>
      <c r="L304" s="143">
        <v>3371.8520177441701</v>
      </c>
      <c r="M304" s="143">
        <v>7.2966725272415696</v>
      </c>
      <c r="N304" s="143">
        <v>0.97177801906588002</v>
      </c>
      <c r="O304" s="143">
        <v>1.5540219560515101</v>
      </c>
      <c r="P304" s="143">
        <v>0.20696617155265001</v>
      </c>
      <c r="Q304" s="143">
        <v>718.12624844655602</v>
      </c>
      <c r="R304" s="143">
        <v>8140</v>
      </c>
      <c r="S304" s="143" t="s">
        <v>369</v>
      </c>
      <c r="T304" s="143">
        <v>8140</v>
      </c>
      <c r="U304" s="143" t="s">
        <v>365</v>
      </c>
      <c r="V304" s="143" t="s">
        <v>366</v>
      </c>
      <c r="Z304" s="143">
        <v>0</v>
      </c>
      <c r="AA304" s="143">
        <v>1</v>
      </c>
      <c r="AB304" s="143">
        <v>1.5540219560515101</v>
      </c>
      <c r="AC304" s="143">
        <v>0.20696617155265001</v>
      </c>
      <c r="AD304" s="143">
        <v>718.12624844655602</v>
      </c>
      <c r="AF304" s="143">
        <v>-1</v>
      </c>
      <c r="AG304" s="143">
        <v>-1</v>
      </c>
      <c r="AH304" s="143">
        <v>-1</v>
      </c>
      <c r="AI304" s="143">
        <v>-1</v>
      </c>
      <c r="AJ304" s="143">
        <v>0</v>
      </c>
      <c r="AM304" s="143" t="s">
        <v>367</v>
      </c>
      <c r="AN304" s="143">
        <v>-1</v>
      </c>
      <c r="AQ304" s="143">
        <v>333</v>
      </c>
      <c r="AR304" s="143" t="s">
        <v>257</v>
      </c>
      <c r="AT304" s="143" t="s">
        <v>366</v>
      </c>
      <c r="AV304" s="143">
        <v>145.414135904272</v>
      </c>
      <c r="AW304" s="143">
        <v>0.58242193710000001</v>
      </c>
    </row>
    <row r="305" spans="1:49" x14ac:dyDescent="0.25">
      <c r="A305" s="153">
        <v>830000</v>
      </c>
      <c r="B305" s="153">
        <v>1400000</v>
      </c>
      <c r="C305" s="153">
        <v>1400000</v>
      </c>
      <c r="D305" s="143" t="s">
        <v>360</v>
      </c>
      <c r="E305" s="143" t="s">
        <v>13</v>
      </c>
      <c r="F305" s="143" t="s">
        <v>361</v>
      </c>
      <c r="G305" s="143" t="s">
        <v>362</v>
      </c>
      <c r="H305" s="143">
        <v>0.67</v>
      </c>
      <c r="I305" s="143">
        <v>0.72</v>
      </c>
      <c r="J305" s="143" t="s">
        <v>363</v>
      </c>
      <c r="K305" s="143">
        <v>0.60248883719160995</v>
      </c>
      <c r="L305" s="143">
        <v>572.52489833948505</v>
      </c>
      <c r="M305" s="143">
        <v>0</v>
      </c>
      <c r="N305" s="143">
        <v>0</v>
      </c>
      <c r="O305" s="143">
        <v>0</v>
      </c>
      <c r="P305" s="143">
        <v>0</v>
      </c>
      <c r="Q305" s="143">
        <v>344.93986026380298</v>
      </c>
      <c r="R305" s="143">
        <v>5300</v>
      </c>
      <c r="S305" s="143" t="s">
        <v>372</v>
      </c>
      <c r="T305" s="143">
        <v>5300</v>
      </c>
      <c r="U305" s="143" t="s">
        <v>365</v>
      </c>
      <c r="V305" s="143" t="s">
        <v>366</v>
      </c>
      <c r="Y305" s="143" t="s">
        <v>363</v>
      </c>
      <c r="Z305" s="143">
        <v>0</v>
      </c>
      <c r="AA305" s="143">
        <v>1</v>
      </c>
      <c r="AB305" s="143">
        <v>0</v>
      </c>
      <c r="AC305" s="143">
        <v>0</v>
      </c>
      <c r="AD305" s="143">
        <v>352.54498931877299</v>
      </c>
      <c r="AF305" s="143">
        <v>-1</v>
      </c>
      <c r="AG305" s="143">
        <v>-1</v>
      </c>
      <c r="AH305" s="143">
        <v>-1</v>
      </c>
      <c r="AI305" s="143">
        <v>-1</v>
      </c>
      <c r="AJ305" s="143">
        <v>0</v>
      </c>
      <c r="AM305" s="143" t="s">
        <v>367</v>
      </c>
      <c r="AN305" s="143">
        <v>-1</v>
      </c>
      <c r="AQ305" s="143">
        <v>333</v>
      </c>
      <c r="AR305" s="143" t="s">
        <v>257</v>
      </c>
      <c r="AT305" s="143" t="s">
        <v>366</v>
      </c>
      <c r="AV305" s="143">
        <v>193.57543238609699</v>
      </c>
      <c r="AW305" s="143">
        <v>0.28592456550000001</v>
      </c>
    </row>
    <row r="306" spans="1:49" x14ac:dyDescent="0.25">
      <c r="A306" s="153">
        <v>830000</v>
      </c>
      <c r="B306" s="153">
        <v>1400000</v>
      </c>
      <c r="C306" s="153">
        <v>1400000</v>
      </c>
      <c r="D306" s="143" t="s">
        <v>360</v>
      </c>
      <c r="E306" s="143" t="s">
        <v>13</v>
      </c>
      <c r="F306" s="143" t="s">
        <v>361</v>
      </c>
      <c r="G306" s="143" t="s">
        <v>362</v>
      </c>
      <c r="H306" s="143">
        <v>0.67</v>
      </c>
      <c r="I306" s="143">
        <v>0.72</v>
      </c>
      <c r="J306" s="143" t="s">
        <v>366</v>
      </c>
      <c r="K306" s="143">
        <v>0.22317368646637001</v>
      </c>
      <c r="L306" s="143">
        <v>3320.6299253103498</v>
      </c>
      <c r="M306" s="143">
        <v>7.13702770524276</v>
      </c>
      <c r="N306" s="143">
        <v>0.95149227528990998</v>
      </c>
      <c r="O306" s="143">
        <v>1.5927967833916701</v>
      </c>
      <c r="P306" s="143">
        <v>0.21234803872072</v>
      </c>
      <c r="Q306" s="143">
        <v>741.07722182207101</v>
      </c>
      <c r="R306" s="143">
        <v>1730</v>
      </c>
      <c r="S306" s="143" t="s">
        <v>368</v>
      </c>
      <c r="T306" s="143">
        <v>1730</v>
      </c>
      <c r="U306" s="143" t="s">
        <v>365</v>
      </c>
      <c r="V306" s="143" t="s">
        <v>366</v>
      </c>
      <c r="Z306" s="143">
        <v>0</v>
      </c>
      <c r="AA306" s="143">
        <v>1</v>
      </c>
      <c r="AB306" s="143">
        <v>1.5927967833916701</v>
      </c>
      <c r="AC306" s="143">
        <v>0.21234803872072</v>
      </c>
      <c r="AD306" s="143">
        <v>2051.3638115476801</v>
      </c>
      <c r="AF306" s="143">
        <v>-1</v>
      </c>
      <c r="AG306" s="143">
        <v>-1</v>
      </c>
      <c r="AH306" s="143">
        <v>-1</v>
      </c>
      <c r="AI306" s="143">
        <v>-1</v>
      </c>
      <c r="AJ306" s="143">
        <v>0</v>
      </c>
      <c r="AM306" s="143" t="s">
        <v>367</v>
      </c>
      <c r="AN306" s="143">
        <v>-1</v>
      </c>
      <c r="AQ306" s="143">
        <v>333</v>
      </c>
      <c r="AR306" s="143" t="s">
        <v>257</v>
      </c>
      <c r="AT306" s="143" t="s">
        <v>366</v>
      </c>
      <c r="AV306" s="143">
        <v>147.51876601755899</v>
      </c>
      <c r="AW306" s="143">
        <v>1.6637176087000001</v>
      </c>
    </row>
    <row r="307" spans="1:49" x14ac:dyDescent="0.25">
      <c r="A307" s="153">
        <v>830000</v>
      </c>
      <c r="B307" s="153">
        <v>1400000</v>
      </c>
      <c r="C307" s="153">
        <v>1400000</v>
      </c>
      <c r="D307" s="143" t="s">
        <v>360</v>
      </c>
      <c r="E307" s="143" t="s">
        <v>13</v>
      </c>
      <c r="F307" s="143" t="s">
        <v>361</v>
      </c>
      <c r="G307" s="143" t="s">
        <v>362</v>
      </c>
      <c r="H307" s="143">
        <v>0.67</v>
      </c>
      <c r="I307" s="143">
        <v>0.72</v>
      </c>
      <c r="J307" s="143" t="s">
        <v>366</v>
      </c>
      <c r="K307" s="143">
        <v>0.61776345350680995</v>
      </c>
      <c r="L307" s="143">
        <v>3323.5009767745801</v>
      </c>
      <c r="M307" s="143">
        <v>6.6809917960658698</v>
      </c>
      <c r="N307" s="143">
        <v>0.88994168981874</v>
      </c>
      <c r="O307" s="143">
        <v>4.1272725647883801</v>
      </c>
      <c r="P307" s="143">
        <v>0.54977345172212</v>
      </c>
      <c r="Q307" s="143">
        <v>2053.1374411455499</v>
      </c>
      <c r="R307" s="143">
        <v>1730</v>
      </c>
      <c r="S307" s="143" t="s">
        <v>368</v>
      </c>
      <c r="T307" s="143">
        <v>1730</v>
      </c>
      <c r="U307" s="143" t="s">
        <v>365</v>
      </c>
      <c r="V307" s="143" t="s">
        <v>366</v>
      </c>
      <c r="Z307" s="143">
        <v>0</v>
      </c>
      <c r="AA307" s="143">
        <v>1</v>
      </c>
      <c r="AB307" s="143">
        <v>4.1272725647883801</v>
      </c>
      <c r="AC307" s="143">
        <v>0.54977345172212</v>
      </c>
      <c r="AD307" s="143">
        <v>2053.1374411455499</v>
      </c>
      <c r="AF307" s="143">
        <v>-1</v>
      </c>
      <c r="AG307" s="143">
        <v>-1</v>
      </c>
      <c r="AH307" s="143">
        <v>-1</v>
      </c>
      <c r="AI307" s="143">
        <v>-1</v>
      </c>
      <c r="AJ307" s="143">
        <v>0</v>
      </c>
      <c r="AM307" s="143" t="s">
        <v>367</v>
      </c>
      <c r="AN307" s="143">
        <v>-1</v>
      </c>
      <c r="AQ307" s="143">
        <v>333</v>
      </c>
      <c r="AR307" s="143" t="s">
        <v>257</v>
      </c>
      <c r="AT307" s="143" t="s">
        <v>366</v>
      </c>
      <c r="AV307" s="143">
        <v>199.999999973923</v>
      </c>
      <c r="AW307" s="143">
        <v>1.6651560755000001</v>
      </c>
    </row>
    <row r="308" spans="1:49" x14ac:dyDescent="0.25">
      <c r="A308" s="153">
        <v>830000</v>
      </c>
      <c r="B308" s="153">
        <v>1400000</v>
      </c>
      <c r="C308" s="153">
        <v>1400000</v>
      </c>
      <c r="D308" s="143" t="s">
        <v>360</v>
      </c>
      <c r="E308" s="143" t="s">
        <v>13</v>
      </c>
      <c r="F308" s="143" t="s">
        <v>361</v>
      </c>
      <c r="G308" s="143" t="s">
        <v>362</v>
      </c>
      <c r="H308" s="143">
        <v>0.67</v>
      </c>
      <c r="I308" s="143">
        <v>0.72</v>
      </c>
      <c r="J308" s="143" t="s">
        <v>366</v>
      </c>
      <c r="K308" s="143">
        <v>0.61776345371394004</v>
      </c>
      <c r="L308" s="143">
        <v>3323.1527436094798</v>
      </c>
      <c r="M308" s="143">
        <v>6.19645987871119</v>
      </c>
      <c r="N308" s="143">
        <v>0.82862024654334998</v>
      </c>
      <c r="O308" s="143">
        <v>3.82794645547248</v>
      </c>
      <c r="P308" s="143">
        <v>0.51189130532190996</v>
      </c>
      <c r="Q308" s="143">
        <v>2052.9223161111399</v>
      </c>
      <c r="R308" s="143">
        <v>1730</v>
      </c>
      <c r="S308" s="143" t="s">
        <v>368</v>
      </c>
      <c r="T308" s="143">
        <v>1730</v>
      </c>
      <c r="U308" s="143" t="s">
        <v>365</v>
      </c>
      <c r="V308" s="143" t="s">
        <v>366</v>
      </c>
      <c r="Z308" s="143">
        <v>0</v>
      </c>
      <c r="AA308" s="143">
        <v>1</v>
      </c>
      <c r="AB308" s="143">
        <v>3.82794645547248</v>
      </c>
      <c r="AC308" s="143">
        <v>0.51189130532190996</v>
      </c>
      <c r="AD308" s="143">
        <v>2052.9223161111399</v>
      </c>
      <c r="AF308" s="143">
        <v>-1</v>
      </c>
      <c r="AG308" s="143">
        <v>-1</v>
      </c>
      <c r="AH308" s="143">
        <v>-1</v>
      </c>
      <c r="AI308" s="143">
        <v>-1</v>
      </c>
      <c r="AJ308" s="143">
        <v>0</v>
      </c>
      <c r="AM308" s="143" t="s">
        <v>367</v>
      </c>
      <c r="AN308" s="143">
        <v>-1</v>
      </c>
      <c r="AQ308" s="143">
        <v>333</v>
      </c>
      <c r="AR308" s="143" t="s">
        <v>257</v>
      </c>
      <c r="AT308" s="143" t="s">
        <v>366</v>
      </c>
      <c r="AV308" s="143">
        <v>200.00000000745001</v>
      </c>
      <c r="AW308" s="143">
        <v>1.6649816027</v>
      </c>
    </row>
    <row r="309" spans="1:49" x14ac:dyDescent="0.25">
      <c r="A309" s="153">
        <v>830000</v>
      </c>
      <c r="B309" s="153">
        <v>1400000</v>
      </c>
      <c r="C309" s="153">
        <v>1400000</v>
      </c>
      <c r="D309" s="143" t="s">
        <v>360</v>
      </c>
      <c r="E309" s="143" t="s">
        <v>13</v>
      </c>
      <c r="F309" s="143" t="s">
        <v>361</v>
      </c>
      <c r="G309" s="143" t="s">
        <v>362</v>
      </c>
      <c r="H309" s="143">
        <v>0.67</v>
      </c>
      <c r="I309" s="143">
        <v>0.72</v>
      </c>
      <c r="J309" s="143" t="s">
        <v>363</v>
      </c>
      <c r="K309" s="143">
        <v>0.11454959337388</v>
      </c>
      <c r="L309" s="143">
        <v>2620.3329115337101</v>
      </c>
      <c r="M309" s="143">
        <v>3.5108572775675899</v>
      </c>
      <c r="N309" s="143">
        <v>0.46333554949155997</v>
      </c>
      <c r="O309" s="143">
        <v>0.40216727353912002</v>
      </c>
      <c r="P309" s="143">
        <v>5.307489878992E-2</v>
      </c>
      <c r="Q309" s="143">
        <v>300.15806952039998</v>
      </c>
      <c r="R309" s="143">
        <v>5300</v>
      </c>
      <c r="S309" s="143" t="s">
        <v>372</v>
      </c>
      <c r="T309" s="143">
        <v>5300</v>
      </c>
      <c r="U309" s="143" t="s">
        <v>365</v>
      </c>
      <c r="V309" s="143" t="s">
        <v>366</v>
      </c>
      <c r="Y309" s="143" t="s">
        <v>363</v>
      </c>
      <c r="Z309" s="143">
        <v>0</v>
      </c>
      <c r="AA309" s="143">
        <v>1</v>
      </c>
      <c r="AB309" s="143">
        <v>0.40216727353912002</v>
      </c>
      <c r="AC309" s="143">
        <v>5.307489878992E-2</v>
      </c>
      <c r="AD309" s="143">
        <v>300.15806952039998</v>
      </c>
      <c r="AF309" s="143">
        <v>-1</v>
      </c>
      <c r="AG309" s="143">
        <v>-1</v>
      </c>
      <c r="AH309" s="143">
        <v>-1</v>
      </c>
      <c r="AI309" s="143">
        <v>-1</v>
      </c>
      <c r="AJ309" s="143">
        <v>0</v>
      </c>
      <c r="AM309" s="143" t="s">
        <v>367</v>
      </c>
      <c r="AN309" s="143">
        <v>-1</v>
      </c>
      <c r="AQ309" s="143">
        <v>333</v>
      </c>
      <c r="AR309" s="143" t="s">
        <v>257</v>
      </c>
      <c r="AT309" s="143" t="s">
        <v>366</v>
      </c>
      <c r="AV309" s="143">
        <v>107.050110219939</v>
      </c>
      <c r="AW309" s="143">
        <v>0.24343720160000001</v>
      </c>
    </row>
    <row r="310" spans="1:49" x14ac:dyDescent="0.25">
      <c r="A310" s="153">
        <v>830000</v>
      </c>
      <c r="B310" s="153">
        <v>1400000</v>
      </c>
      <c r="C310" s="153">
        <v>1400000</v>
      </c>
      <c r="D310" s="143" t="s">
        <v>360</v>
      </c>
      <c r="E310" s="143" t="s">
        <v>13</v>
      </c>
      <c r="F310" s="143" t="s">
        <v>361</v>
      </c>
      <c r="G310" s="143" t="s">
        <v>362</v>
      </c>
      <c r="H310" s="143">
        <v>0.67</v>
      </c>
      <c r="I310" s="143">
        <v>0.72</v>
      </c>
      <c r="J310" s="143" t="s">
        <v>366</v>
      </c>
      <c r="K310" s="143">
        <v>0.50321372360545003</v>
      </c>
      <c r="L310" s="143">
        <v>2620.3329115337101</v>
      </c>
      <c r="M310" s="143">
        <v>3.5108572775675899</v>
      </c>
      <c r="N310" s="143">
        <v>0.46333554949155997</v>
      </c>
      <c r="O310" s="143">
        <v>1.76671156369208</v>
      </c>
      <c r="P310" s="143">
        <v>0.23315680713841999</v>
      </c>
      <c r="Q310" s="143">
        <v>1318.5874814987801</v>
      </c>
      <c r="R310" s="143">
        <v>1730</v>
      </c>
      <c r="S310" s="143" t="s">
        <v>368</v>
      </c>
      <c r="T310" s="143">
        <v>1730</v>
      </c>
      <c r="U310" s="143" t="s">
        <v>365</v>
      </c>
      <c r="V310" s="143" t="s">
        <v>366</v>
      </c>
      <c r="Z310" s="143">
        <v>0</v>
      </c>
      <c r="AA310" s="143">
        <v>1</v>
      </c>
      <c r="AB310" s="143">
        <v>1.76671156369208</v>
      </c>
      <c r="AC310" s="143">
        <v>0.23315680713841999</v>
      </c>
      <c r="AD310" s="143">
        <v>1318.5874814987801</v>
      </c>
      <c r="AF310" s="143">
        <v>-1</v>
      </c>
      <c r="AG310" s="143">
        <v>-1</v>
      </c>
      <c r="AH310" s="143">
        <v>-1</v>
      </c>
      <c r="AI310" s="143">
        <v>-1</v>
      </c>
      <c r="AJ310" s="143">
        <v>0</v>
      </c>
      <c r="AM310" s="143" t="s">
        <v>367</v>
      </c>
      <c r="AN310" s="143">
        <v>-1</v>
      </c>
      <c r="AQ310" s="143">
        <v>333</v>
      </c>
      <c r="AR310" s="143" t="s">
        <v>257</v>
      </c>
      <c r="AT310" s="143" t="s">
        <v>366</v>
      </c>
      <c r="AV310" s="143">
        <v>182.678536898419</v>
      </c>
      <c r="AW310" s="143">
        <v>1.0694140158000001</v>
      </c>
    </row>
    <row r="311" spans="1:49" x14ac:dyDescent="0.25">
      <c r="A311" s="153">
        <v>830000</v>
      </c>
      <c r="B311" s="153">
        <v>1400000</v>
      </c>
      <c r="C311" s="153">
        <v>1400000</v>
      </c>
      <c r="D311" s="143" t="s">
        <v>360</v>
      </c>
      <c r="E311" s="143" t="s">
        <v>13</v>
      </c>
      <c r="F311" s="143" t="s">
        <v>361</v>
      </c>
      <c r="G311" s="143" t="s">
        <v>362</v>
      </c>
      <c r="H311" s="143">
        <v>0.67</v>
      </c>
      <c r="I311" s="143">
        <v>0.72</v>
      </c>
      <c r="J311" s="143" t="s">
        <v>366</v>
      </c>
      <c r="K311" s="143">
        <v>0.61776345339174998</v>
      </c>
      <c r="L311" s="143">
        <v>3320.1925877652902</v>
      </c>
      <c r="M311" s="143">
        <v>6.1907600990934002</v>
      </c>
      <c r="N311" s="143">
        <v>0.82784233200771995</v>
      </c>
      <c r="O311" s="143">
        <v>3.8244253379358</v>
      </c>
      <c r="P311" s="143">
        <v>0.51141073788497005</v>
      </c>
      <c r="Q311" s="143">
        <v>2051.0936389435801</v>
      </c>
      <c r="R311" s="143">
        <v>1730</v>
      </c>
      <c r="S311" s="143" t="s">
        <v>368</v>
      </c>
      <c r="T311" s="143">
        <v>1730</v>
      </c>
      <c r="U311" s="143" t="s">
        <v>365</v>
      </c>
      <c r="V311" s="143" t="s">
        <v>366</v>
      </c>
      <c r="Z311" s="143">
        <v>0</v>
      </c>
      <c r="AA311" s="143">
        <v>1</v>
      </c>
      <c r="AB311" s="143">
        <v>3.8244253379358</v>
      </c>
      <c r="AC311" s="143">
        <v>0.51141073788497005</v>
      </c>
      <c r="AD311" s="143">
        <v>2051.0936389435801</v>
      </c>
      <c r="AF311" s="143">
        <v>-1</v>
      </c>
      <c r="AG311" s="143">
        <v>-1</v>
      </c>
      <c r="AH311" s="143">
        <v>-1</v>
      </c>
      <c r="AI311" s="143">
        <v>-1</v>
      </c>
      <c r="AJ311" s="143">
        <v>0</v>
      </c>
      <c r="AM311" s="143" t="s">
        <v>367</v>
      </c>
      <c r="AN311" s="143">
        <v>-1</v>
      </c>
      <c r="AQ311" s="143">
        <v>333</v>
      </c>
      <c r="AR311" s="143" t="s">
        <v>257</v>
      </c>
      <c r="AT311" s="143" t="s">
        <v>366</v>
      </c>
      <c r="AV311" s="143">
        <v>199.999999955296</v>
      </c>
      <c r="AW311" s="143">
        <v>1.6634984906000001</v>
      </c>
    </row>
    <row r="312" spans="1:49" x14ac:dyDescent="0.25">
      <c r="A312" s="153">
        <v>830000</v>
      </c>
      <c r="B312" s="153">
        <v>1400000</v>
      </c>
      <c r="C312" s="153">
        <v>1400000</v>
      </c>
      <c r="D312" s="143" t="s">
        <v>360</v>
      </c>
      <c r="E312" s="143" t="s">
        <v>13</v>
      </c>
      <c r="F312" s="143" t="s">
        <v>361</v>
      </c>
      <c r="G312" s="143" t="s">
        <v>362</v>
      </c>
      <c r="H312" s="143">
        <v>0.67</v>
      </c>
      <c r="I312" s="143">
        <v>0.72</v>
      </c>
      <c r="J312" s="143" t="s">
        <v>366</v>
      </c>
      <c r="K312" s="143">
        <v>0.61776345375996</v>
      </c>
      <c r="L312" s="143">
        <v>3301.2325239032998</v>
      </c>
      <c r="M312" s="143">
        <v>6.1550469869417599</v>
      </c>
      <c r="N312" s="143">
        <v>0.82303524794412997</v>
      </c>
      <c r="O312" s="143">
        <v>3.8023630847080199</v>
      </c>
      <c r="P312" s="143">
        <v>0.50844109733616005</v>
      </c>
      <c r="Q312" s="143">
        <v>2039.38080563123</v>
      </c>
      <c r="R312" s="143">
        <v>1730</v>
      </c>
      <c r="S312" s="143" t="s">
        <v>368</v>
      </c>
      <c r="T312" s="143">
        <v>1730</v>
      </c>
      <c r="U312" s="143" t="s">
        <v>365</v>
      </c>
      <c r="V312" s="143" t="s">
        <v>366</v>
      </c>
      <c r="Z312" s="143">
        <v>0</v>
      </c>
      <c r="AA312" s="143">
        <v>1</v>
      </c>
      <c r="AB312" s="143">
        <v>3.8023630847080199</v>
      </c>
      <c r="AC312" s="143">
        <v>0.50844109733616005</v>
      </c>
      <c r="AD312" s="143">
        <v>2039.38080563123</v>
      </c>
      <c r="AF312" s="143">
        <v>-1</v>
      </c>
      <c r="AG312" s="143">
        <v>-1</v>
      </c>
      <c r="AH312" s="143">
        <v>-1</v>
      </c>
      <c r="AI312" s="143">
        <v>-1</v>
      </c>
      <c r="AJ312" s="143">
        <v>0</v>
      </c>
      <c r="AM312" s="143" t="s">
        <v>367</v>
      </c>
      <c r="AN312" s="143">
        <v>-1</v>
      </c>
      <c r="AQ312" s="143">
        <v>333</v>
      </c>
      <c r="AR312" s="143" t="s">
        <v>257</v>
      </c>
      <c r="AT312" s="143" t="s">
        <v>366</v>
      </c>
      <c r="AV312" s="143">
        <v>200.00000001490099</v>
      </c>
      <c r="AW312" s="143">
        <v>1.6539990312999999</v>
      </c>
    </row>
    <row r="313" spans="1:49" x14ac:dyDescent="0.25">
      <c r="A313" s="153">
        <v>830000</v>
      </c>
      <c r="B313" s="153">
        <v>1400000</v>
      </c>
      <c r="C313" s="153">
        <v>1400000</v>
      </c>
      <c r="D313" s="143" t="s">
        <v>360</v>
      </c>
      <c r="E313" s="143" t="s">
        <v>13</v>
      </c>
      <c r="F313" s="143" t="s">
        <v>361</v>
      </c>
      <c r="G313" s="143" t="s">
        <v>362</v>
      </c>
      <c r="H313" s="143">
        <v>0.67</v>
      </c>
      <c r="I313" s="143">
        <v>0.72</v>
      </c>
      <c r="J313" s="143" t="s">
        <v>366</v>
      </c>
      <c r="K313" s="143">
        <v>0.61776345359886997</v>
      </c>
      <c r="L313" s="143">
        <v>3318.5462042277099</v>
      </c>
      <c r="M313" s="143">
        <v>6.1875197396788302</v>
      </c>
      <c r="N313" s="143">
        <v>0.82739415031607</v>
      </c>
      <c r="O313" s="143">
        <v>3.8224235635951902</v>
      </c>
      <c r="P313" s="143">
        <v>0.51113386778675995</v>
      </c>
      <c r="Q313" s="143">
        <v>2050.0765640511399</v>
      </c>
      <c r="R313" s="143">
        <v>1730</v>
      </c>
      <c r="S313" s="143" t="s">
        <v>368</v>
      </c>
      <c r="T313" s="143">
        <v>1730</v>
      </c>
      <c r="U313" s="143" t="s">
        <v>365</v>
      </c>
      <c r="V313" s="143" t="s">
        <v>366</v>
      </c>
      <c r="Z313" s="143">
        <v>0</v>
      </c>
      <c r="AA313" s="143">
        <v>1</v>
      </c>
      <c r="AB313" s="143">
        <v>3.8224235635951902</v>
      </c>
      <c r="AC313" s="143">
        <v>0.51113386778675995</v>
      </c>
      <c r="AD313" s="143">
        <v>2050.0765640511399</v>
      </c>
      <c r="AF313" s="143">
        <v>-1</v>
      </c>
      <c r="AG313" s="143">
        <v>-1</v>
      </c>
      <c r="AH313" s="143">
        <v>-1</v>
      </c>
      <c r="AI313" s="143">
        <v>-1</v>
      </c>
      <c r="AJ313" s="143">
        <v>0</v>
      </c>
      <c r="AM313" s="143" t="s">
        <v>367</v>
      </c>
      <c r="AN313" s="143">
        <v>-1</v>
      </c>
      <c r="AQ313" s="143">
        <v>333</v>
      </c>
      <c r="AR313" s="143" t="s">
        <v>257</v>
      </c>
      <c r="AT313" s="143" t="s">
        <v>366</v>
      </c>
      <c r="AV313" s="143">
        <v>199.99999998882399</v>
      </c>
      <c r="AW313" s="143">
        <v>1.6626736123999999</v>
      </c>
    </row>
    <row r="314" spans="1:49" x14ac:dyDescent="0.25">
      <c r="A314" s="153">
        <v>830000</v>
      </c>
      <c r="B314" s="153">
        <v>1400000</v>
      </c>
      <c r="C314" s="153">
        <v>1400000</v>
      </c>
      <c r="D314" s="143" t="s">
        <v>360</v>
      </c>
      <c r="E314" s="143" t="s">
        <v>13</v>
      </c>
      <c r="F314" s="143" t="s">
        <v>361</v>
      </c>
      <c r="G314" s="143" t="s">
        <v>362</v>
      </c>
      <c r="H314" s="143">
        <v>0.67</v>
      </c>
      <c r="I314" s="143">
        <v>0.72</v>
      </c>
      <c r="J314" s="143" t="s">
        <v>366</v>
      </c>
      <c r="K314" s="143">
        <v>2.2333436302320001E-2</v>
      </c>
      <c r="L314" s="143">
        <v>3304.4311324956798</v>
      </c>
      <c r="M314" s="143">
        <v>6.1461624203451501</v>
      </c>
      <c r="N314" s="143">
        <v>0.82158003350167996</v>
      </c>
      <c r="O314" s="143">
        <v>0.13726492691851999</v>
      </c>
      <c r="P314" s="143">
        <v>1.834870534547E-2</v>
      </c>
      <c r="Q314" s="143">
        <v>73.799302213015295</v>
      </c>
      <c r="R314" s="143">
        <v>8140</v>
      </c>
      <c r="S314" s="143" t="s">
        <v>369</v>
      </c>
      <c r="T314" s="143">
        <v>8140</v>
      </c>
      <c r="U314" s="143" t="s">
        <v>365</v>
      </c>
      <c r="V314" s="143" t="s">
        <v>366</v>
      </c>
      <c r="Z314" s="143">
        <v>0</v>
      </c>
      <c r="AA314" s="143">
        <v>1</v>
      </c>
      <c r="AB314" s="143">
        <v>0.13726492691851999</v>
      </c>
      <c r="AC314" s="143">
        <v>1.834870534547E-2</v>
      </c>
      <c r="AD314" s="143">
        <v>73.799302213015594</v>
      </c>
      <c r="AF314" s="143">
        <v>-1</v>
      </c>
      <c r="AG314" s="143">
        <v>-1</v>
      </c>
      <c r="AH314" s="143">
        <v>-1</v>
      </c>
      <c r="AI314" s="143">
        <v>-1</v>
      </c>
      <c r="AJ314" s="143">
        <v>0</v>
      </c>
      <c r="AM314" s="143" t="s">
        <v>367</v>
      </c>
      <c r="AN314" s="143">
        <v>-1</v>
      </c>
      <c r="AQ314" s="143">
        <v>333</v>
      </c>
      <c r="AR314" s="143" t="s">
        <v>257</v>
      </c>
      <c r="AT314" s="143" t="s">
        <v>366</v>
      </c>
      <c r="AV314" s="143">
        <v>47.168117375913901</v>
      </c>
      <c r="AW314" s="143">
        <v>5.9853448699999999E-2</v>
      </c>
    </row>
    <row r="315" spans="1:49" x14ac:dyDescent="0.25">
      <c r="A315" s="153">
        <v>830000</v>
      </c>
      <c r="B315" s="153">
        <v>1400000</v>
      </c>
      <c r="C315" s="153">
        <v>1400000</v>
      </c>
      <c r="D315" s="143" t="s">
        <v>360</v>
      </c>
      <c r="E315" s="143" t="s">
        <v>13</v>
      </c>
      <c r="F315" s="143" t="s">
        <v>361</v>
      </c>
      <c r="G315" s="143" t="s">
        <v>362</v>
      </c>
      <c r="H315" s="143">
        <v>0.67</v>
      </c>
      <c r="I315" s="143">
        <v>0.72</v>
      </c>
      <c r="J315" s="143" t="s">
        <v>366</v>
      </c>
      <c r="K315" s="143">
        <v>0.59542990860387002</v>
      </c>
      <c r="L315" s="143">
        <v>3304.4311324956798</v>
      </c>
      <c r="M315" s="143">
        <v>6.1461624203451501</v>
      </c>
      <c r="N315" s="143">
        <v>0.82158003350167996</v>
      </c>
      <c r="O315" s="143">
        <v>3.6596089282106599</v>
      </c>
      <c r="P315" s="143">
        <v>0.48919332425867001</v>
      </c>
      <c r="Q315" s="143">
        <v>1967.55712720969</v>
      </c>
      <c r="R315" s="143">
        <v>1730</v>
      </c>
      <c r="S315" s="143" t="s">
        <v>368</v>
      </c>
      <c r="T315" s="143">
        <v>1730</v>
      </c>
      <c r="U315" s="143" t="s">
        <v>365</v>
      </c>
      <c r="V315" s="143" t="s">
        <v>366</v>
      </c>
      <c r="Z315" s="143">
        <v>0</v>
      </c>
      <c r="AA315" s="143">
        <v>1</v>
      </c>
      <c r="AB315" s="143">
        <v>3.6596089282106599</v>
      </c>
      <c r="AC315" s="143">
        <v>0.48919332425867001</v>
      </c>
      <c r="AD315" s="143">
        <v>1967.55712720969</v>
      </c>
      <c r="AF315" s="143">
        <v>-1</v>
      </c>
      <c r="AG315" s="143">
        <v>-1</v>
      </c>
      <c r="AH315" s="143">
        <v>-1</v>
      </c>
      <c r="AI315" s="143">
        <v>-1</v>
      </c>
      <c r="AJ315" s="143">
        <v>0</v>
      </c>
      <c r="AM315" s="143" t="s">
        <v>367</v>
      </c>
      <c r="AN315" s="143">
        <v>-1</v>
      </c>
      <c r="AQ315" s="143">
        <v>333</v>
      </c>
      <c r="AR315" s="143" t="s">
        <v>257</v>
      </c>
      <c r="AT315" s="143" t="s">
        <v>366</v>
      </c>
      <c r="AV315" s="143">
        <v>192.335472149639</v>
      </c>
      <c r="AW315" s="143">
        <v>1.5957478728000001</v>
      </c>
    </row>
    <row r="316" spans="1:49" x14ac:dyDescent="0.25">
      <c r="A316" s="153">
        <v>830000</v>
      </c>
      <c r="B316" s="153">
        <v>1400000</v>
      </c>
      <c r="C316" s="153">
        <v>1400000</v>
      </c>
      <c r="D316" s="143" t="s">
        <v>360</v>
      </c>
      <c r="E316" s="143" t="s">
        <v>13</v>
      </c>
      <c r="F316" s="143" t="s">
        <v>361</v>
      </c>
      <c r="G316" s="143" t="s">
        <v>362</v>
      </c>
      <c r="H316" s="143">
        <v>0.67</v>
      </c>
      <c r="I316" s="143">
        <v>0.72</v>
      </c>
      <c r="J316" s="143" t="s">
        <v>363</v>
      </c>
      <c r="K316" s="143">
        <v>2.279341153979E-2</v>
      </c>
      <c r="L316" s="143">
        <v>3268.44684503706</v>
      </c>
      <c r="M316" s="143">
        <v>6.4244430623731201</v>
      </c>
      <c r="N316" s="143">
        <v>0.83363250579550996</v>
      </c>
      <c r="O316" s="143">
        <v>0.14643497463461999</v>
      </c>
      <c r="P316" s="143">
        <v>1.9001328777539999E-2</v>
      </c>
      <c r="Q316" s="143">
        <v>74.499054034861203</v>
      </c>
      <c r="R316" s="143">
        <v>4280</v>
      </c>
      <c r="S316" s="143" t="s">
        <v>376</v>
      </c>
      <c r="T316" s="143">
        <v>4280</v>
      </c>
      <c r="U316" s="143" t="s">
        <v>365</v>
      </c>
      <c r="V316" s="143" t="s">
        <v>366</v>
      </c>
      <c r="Y316" s="143" t="s">
        <v>363</v>
      </c>
      <c r="Z316" s="143">
        <v>0</v>
      </c>
      <c r="AA316" s="143">
        <v>1</v>
      </c>
      <c r="AB316" s="143">
        <v>0.14643497463461999</v>
      </c>
      <c r="AC316" s="143">
        <v>1.9001328777539999E-2</v>
      </c>
      <c r="AD316" s="143">
        <v>204.897307705354</v>
      </c>
      <c r="AF316" s="143">
        <v>-1</v>
      </c>
      <c r="AG316" s="143">
        <v>-1</v>
      </c>
      <c r="AH316" s="143">
        <v>-1</v>
      </c>
      <c r="AI316" s="143">
        <v>-1</v>
      </c>
      <c r="AJ316" s="143">
        <v>0</v>
      </c>
      <c r="AM316" s="143" t="s">
        <v>367</v>
      </c>
      <c r="AN316" s="143">
        <v>-1</v>
      </c>
      <c r="AQ316" s="143">
        <v>333</v>
      </c>
      <c r="AR316" s="143" t="s">
        <v>257</v>
      </c>
      <c r="AT316" s="143" t="s">
        <v>366</v>
      </c>
      <c r="AV316" s="143">
        <v>45.124012267922097</v>
      </c>
      <c r="AW316" s="143">
        <v>0.16617786509999999</v>
      </c>
    </row>
    <row r="317" spans="1:49" x14ac:dyDescent="0.25">
      <c r="A317" s="153">
        <v>830000</v>
      </c>
      <c r="B317" s="153">
        <v>1400000</v>
      </c>
      <c r="C317" s="153">
        <v>1400000</v>
      </c>
      <c r="D317" s="143" t="s">
        <v>360</v>
      </c>
      <c r="E317" s="143" t="s">
        <v>13</v>
      </c>
      <c r="F317" s="143" t="s">
        <v>361</v>
      </c>
      <c r="G317" s="143" t="s">
        <v>362</v>
      </c>
      <c r="H317" s="143">
        <v>0.67</v>
      </c>
      <c r="I317" s="143">
        <v>0.72</v>
      </c>
      <c r="J317" s="143" t="s">
        <v>366</v>
      </c>
      <c r="K317" s="143">
        <v>0.42229607495263</v>
      </c>
      <c r="L317" s="143">
        <v>3268.44684503706</v>
      </c>
      <c r="M317" s="143">
        <v>6.4244430623731201</v>
      </c>
      <c r="N317" s="143">
        <v>0.83363250579550996</v>
      </c>
      <c r="O317" s="143">
        <v>2.7130170889968399</v>
      </c>
      <c r="P317" s="143">
        <v>0.35203973515037001</v>
      </c>
      <c r="Q317" s="143">
        <v>1380.2522738504599</v>
      </c>
      <c r="R317" s="143">
        <v>1730</v>
      </c>
      <c r="S317" s="143" t="s">
        <v>368</v>
      </c>
      <c r="T317" s="143">
        <v>1730</v>
      </c>
      <c r="U317" s="143" t="s">
        <v>365</v>
      </c>
      <c r="V317" s="143" t="s">
        <v>366</v>
      </c>
      <c r="Z317" s="143">
        <v>0</v>
      </c>
      <c r="AA317" s="143">
        <v>1</v>
      </c>
      <c r="AB317" s="143">
        <v>2.7130170889968399</v>
      </c>
      <c r="AC317" s="143">
        <v>0.35203973515037001</v>
      </c>
      <c r="AD317" s="143">
        <v>1814.2292496774</v>
      </c>
      <c r="AF317" s="143">
        <v>-1</v>
      </c>
      <c r="AG317" s="143">
        <v>-1</v>
      </c>
      <c r="AH317" s="143">
        <v>-1</v>
      </c>
      <c r="AI317" s="143">
        <v>-1</v>
      </c>
      <c r="AJ317" s="143">
        <v>0</v>
      </c>
      <c r="AM317" s="143" t="s">
        <v>367</v>
      </c>
      <c r="AN317" s="143">
        <v>-1</v>
      </c>
      <c r="AQ317" s="143">
        <v>333</v>
      </c>
      <c r="AR317" s="143" t="s">
        <v>257</v>
      </c>
      <c r="AT317" s="143" t="s">
        <v>366</v>
      </c>
      <c r="AV317" s="143">
        <v>190.23184816460801</v>
      </c>
      <c r="AW317" s="143">
        <v>1.4713943630999999</v>
      </c>
    </row>
    <row r="318" spans="1:49" x14ac:dyDescent="0.25">
      <c r="A318" s="153">
        <v>830000</v>
      </c>
      <c r="B318" s="153">
        <v>1400000</v>
      </c>
      <c r="C318" s="153">
        <v>1400000</v>
      </c>
      <c r="D318" s="143" t="s">
        <v>360</v>
      </c>
      <c r="E318" s="143" t="s">
        <v>13</v>
      </c>
      <c r="F318" s="143" t="s">
        <v>361</v>
      </c>
      <c r="G318" s="143" t="s">
        <v>362</v>
      </c>
      <c r="H318" s="143">
        <v>0.67</v>
      </c>
      <c r="I318" s="143">
        <v>0.72</v>
      </c>
      <c r="J318" s="143" t="s">
        <v>366</v>
      </c>
      <c r="K318" s="143">
        <v>0.53317876616182003</v>
      </c>
      <c r="L318" s="143">
        <v>3332.7916464447799</v>
      </c>
      <c r="M318" s="143">
        <v>6.1589306489364901</v>
      </c>
      <c r="N318" s="143">
        <v>0.82259861841337001</v>
      </c>
      <c r="O318" s="143">
        <v>3.2838110442761899</v>
      </c>
      <c r="P318" s="143">
        <v>0.43859211641205997</v>
      </c>
      <c r="Q318" s="143">
        <v>1776.97373792586</v>
      </c>
      <c r="R318" s="143">
        <v>1730</v>
      </c>
      <c r="S318" s="143" t="s">
        <v>368</v>
      </c>
      <c r="T318" s="143">
        <v>1730</v>
      </c>
      <c r="U318" s="143" t="s">
        <v>365</v>
      </c>
      <c r="V318" s="143" t="s">
        <v>366</v>
      </c>
      <c r="Z318" s="143">
        <v>0</v>
      </c>
      <c r="AA318" s="143">
        <v>1</v>
      </c>
      <c r="AB318" s="143">
        <v>3.2838110442761899</v>
      </c>
      <c r="AC318" s="143">
        <v>0.43859211641205997</v>
      </c>
      <c r="AD318" s="143">
        <v>1776.97373792586</v>
      </c>
      <c r="AF318" s="143">
        <v>-1</v>
      </c>
      <c r="AG318" s="143">
        <v>-1</v>
      </c>
      <c r="AH318" s="143">
        <v>-1</v>
      </c>
      <c r="AI318" s="143">
        <v>-1</v>
      </c>
      <c r="AJ318" s="143">
        <v>0</v>
      </c>
      <c r="AM318" s="143" t="s">
        <v>367</v>
      </c>
      <c r="AN318" s="143">
        <v>-1</v>
      </c>
      <c r="AQ318" s="143">
        <v>333</v>
      </c>
      <c r="AR318" s="143" t="s">
        <v>257</v>
      </c>
      <c r="AT318" s="143" t="s">
        <v>366</v>
      </c>
      <c r="AV318" s="143">
        <v>185.154266600445</v>
      </c>
      <c r="AW318" s="143">
        <v>1.4411790251000001</v>
      </c>
    </row>
    <row r="319" spans="1:49" x14ac:dyDescent="0.25">
      <c r="A319" s="153">
        <v>830000</v>
      </c>
      <c r="B319" s="153">
        <v>1400000</v>
      </c>
      <c r="C319" s="153">
        <v>1400000</v>
      </c>
      <c r="D319" s="143" t="s">
        <v>360</v>
      </c>
      <c r="E319" s="143" t="s">
        <v>13</v>
      </c>
      <c r="F319" s="143" t="s">
        <v>361</v>
      </c>
      <c r="G319" s="143" t="s">
        <v>362</v>
      </c>
      <c r="H319" s="143">
        <v>0.67</v>
      </c>
      <c r="I319" s="143">
        <v>0.72</v>
      </c>
      <c r="J319" s="143" t="s">
        <v>366</v>
      </c>
      <c r="K319" s="143">
        <v>8.3026152942419995E-2</v>
      </c>
      <c r="L319" s="143">
        <v>3332.7916464447799</v>
      </c>
      <c r="M319" s="143">
        <v>6.1589306489364901</v>
      </c>
      <c r="N319" s="143">
        <v>0.82259861841337001</v>
      </c>
      <c r="O319" s="143">
        <v>0.51135231802035996</v>
      </c>
      <c r="P319" s="143">
        <v>6.8297198702610001E-2</v>
      </c>
      <c r="Q319" s="143">
        <v>276.708868962944</v>
      </c>
      <c r="R319" s="143">
        <v>8140</v>
      </c>
      <c r="S319" s="143" t="s">
        <v>369</v>
      </c>
      <c r="T319" s="143">
        <v>8140</v>
      </c>
      <c r="U319" s="143" t="s">
        <v>365</v>
      </c>
      <c r="V319" s="143" t="s">
        <v>366</v>
      </c>
      <c r="Z319" s="143">
        <v>0</v>
      </c>
      <c r="AA319" s="143">
        <v>1</v>
      </c>
      <c r="AB319" s="143">
        <v>0.51135231802035996</v>
      </c>
      <c r="AC319" s="143">
        <v>6.8297198702610001E-2</v>
      </c>
      <c r="AD319" s="143">
        <v>276.70886896294502</v>
      </c>
      <c r="AF319" s="143">
        <v>-1</v>
      </c>
      <c r="AG319" s="143">
        <v>-1</v>
      </c>
      <c r="AH319" s="143">
        <v>-1</v>
      </c>
      <c r="AI319" s="143">
        <v>-1</v>
      </c>
      <c r="AJ319" s="143">
        <v>0</v>
      </c>
      <c r="AM319" s="143" t="s">
        <v>367</v>
      </c>
      <c r="AN319" s="143">
        <v>-1</v>
      </c>
      <c r="AQ319" s="143">
        <v>333</v>
      </c>
      <c r="AR319" s="143" t="s">
        <v>257</v>
      </c>
      <c r="AT319" s="143" t="s">
        <v>366</v>
      </c>
      <c r="AV319" s="143">
        <v>90.420461332983706</v>
      </c>
      <c r="AW319" s="143">
        <v>0.2244191962</v>
      </c>
    </row>
    <row r="320" spans="1:49" x14ac:dyDescent="0.25">
      <c r="A320" s="153">
        <v>830000</v>
      </c>
      <c r="B320" s="153">
        <v>1400000</v>
      </c>
      <c r="C320" s="153">
        <v>1400000</v>
      </c>
      <c r="D320" s="143" t="s">
        <v>360</v>
      </c>
      <c r="E320" s="143" t="s">
        <v>13</v>
      </c>
      <c r="F320" s="143" t="s">
        <v>361</v>
      </c>
      <c r="G320" s="143" t="s">
        <v>362</v>
      </c>
      <c r="H320" s="143">
        <v>0.67</v>
      </c>
      <c r="I320" s="143">
        <v>0.72</v>
      </c>
      <c r="J320" s="143" t="s">
        <v>366</v>
      </c>
      <c r="K320" s="143">
        <v>1.5587515245399999E-3</v>
      </c>
      <c r="L320" s="143">
        <v>3332.7916464447799</v>
      </c>
      <c r="M320" s="143">
        <v>6.1589306489364901</v>
      </c>
      <c r="N320" s="143">
        <v>0.82259861841337001</v>
      </c>
      <c r="O320" s="143">
        <v>9.6002425385999998E-3</v>
      </c>
      <c r="P320" s="143">
        <v>1.28222685054E-3</v>
      </c>
      <c r="Q320" s="143">
        <v>5.1949940598899804</v>
      </c>
      <c r="R320" s="143">
        <v>1730</v>
      </c>
      <c r="S320" s="143" t="s">
        <v>368</v>
      </c>
      <c r="T320" s="143">
        <v>1730</v>
      </c>
      <c r="U320" s="143" t="s">
        <v>365</v>
      </c>
      <c r="V320" s="143" t="s">
        <v>366</v>
      </c>
      <c r="Z320" s="143">
        <v>0</v>
      </c>
      <c r="AA320" s="143">
        <v>1</v>
      </c>
      <c r="AB320" s="143">
        <v>9.6002425385999998E-3</v>
      </c>
      <c r="AC320" s="143">
        <v>1.28222685054E-3</v>
      </c>
      <c r="AD320" s="143">
        <v>5.1949940598907096</v>
      </c>
      <c r="AF320" s="143">
        <v>-1</v>
      </c>
      <c r="AG320" s="143">
        <v>-1</v>
      </c>
      <c r="AH320" s="143">
        <v>-1</v>
      </c>
      <c r="AI320" s="143">
        <v>-1</v>
      </c>
      <c r="AJ320" s="143">
        <v>0</v>
      </c>
      <c r="AM320" s="143" t="s">
        <v>367</v>
      </c>
      <c r="AN320" s="143">
        <v>-1</v>
      </c>
      <c r="AQ320" s="143">
        <v>333</v>
      </c>
      <c r="AR320" s="143" t="s">
        <v>257</v>
      </c>
      <c r="AT320" s="143" t="s">
        <v>366</v>
      </c>
      <c r="AV320" s="143">
        <v>12.606518720948101</v>
      </c>
      <c r="AW320" s="143">
        <v>4.2132960999999997E-3</v>
      </c>
    </row>
    <row r="321" spans="1:49" x14ac:dyDescent="0.25">
      <c r="A321" s="153">
        <v>830000</v>
      </c>
      <c r="B321" s="153">
        <v>1400000</v>
      </c>
      <c r="C321" s="153">
        <v>1400000</v>
      </c>
      <c r="D321" s="143" t="s">
        <v>360</v>
      </c>
      <c r="E321" s="143" t="s">
        <v>13</v>
      </c>
      <c r="F321" s="143" t="s">
        <v>361</v>
      </c>
      <c r="G321" s="143" t="s">
        <v>362</v>
      </c>
      <c r="H321" s="143">
        <v>0.67</v>
      </c>
      <c r="I321" s="143">
        <v>0.72</v>
      </c>
      <c r="J321" s="143" t="s">
        <v>366</v>
      </c>
      <c r="K321" s="143">
        <v>0.61776345378298003</v>
      </c>
      <c r="L321" s="143">
        <v>3312.40700779599</v>
      </c>
      <c r="M321" s="143">
        <v>6.1760746926973402</v>
      </c>
      <c r="N321" s="143">
        <v>0.82586386453006</v>
      </c>
      <c r="O321" s="143">
        <v>3.8153532329823698</v>
      </c>
      <c r="P321" s="143">
        <v>0.51018851330665005</v>
      </c>
      <c r="Q321" s="143">
        <v>2046.283993471</v>
      </c>
      <c r="R321" s="143">
        <v>1730</v>
      </c>
      <c r="S321" s="143" t="s">
        <v>368</v>
      </c>
      <c r="T321" s="143">
        <v>1730</v>
      </c>
      <c r="U321" s="143" t="s">
        <v>365</v>
      </c>
      <c r="V321" s="143" t="s">
        <v>366</v>
      </c>
      <c r="Z321" s="143">
        <v>0</v>
      </c>
      <c r="AA321" s="143">
        <v>1</v>
      </c>
      <c r="AB321" s="143">
        <v>3.8153532329823698</v>
      </c>
      <c r="AC321" s="143">
        <v>0.51018851330665005</v>
      </c>
      <c r="AD321" s="143">
        <v>2046.283993471</v>
      </c>
      <c r="AF321" s="143">
        <v>-1</v>
      </c>
      <c r="AG321" s="143">
        <v>-1</v>
      </c>
      <c r="AH321" s="143">
        <v>-1</v>
      </c>
      <c r="AI321" s="143">
        <v>-1</v>
      </c>
      <c r="AJ321" s="143">
        <v>0</v>
      </c>
      <c r="AM321" s="143" t="s">
        <v>367</v>
      </c>
      <c r="AN321" s="143">
        <v>-1</v>
      </c>
      <c r="AQ321" s="143">
        <v>333</v>
      </c>
      <c r="AR321" s="143" t="s">
        <v>257</v>
      </c>
      <c r="AT321" s="143" t="s">
        <v>366</v>
      </c>
      <c r="AV321" s="143">
        <v>200.000000018626</v>
      </c>
      <c r="AW321" s="143">
        <v>1.6595977237999999</v>
      </c>
    </row>
    <row r="322" spans="1:49" x14ac:dyDescent="0.25">
      <c r="A322" s="153">
        <v>830000</v>
      </c>
      <c r="B322" s="153">
        <v>1400000</v>
      </c>
      <c r="C322" s="153">
        <v>1400000</v>
      </c>
      <c r="D322" s="143" t="s">
        <v>360</v>
      </c>
      <c r="E322" s="143" t="s">
        <v>13</v>
      </c>
      <c r="F322" s="143" t="s">
        <v>361</v>
      </c>
      <c r="G322" s="143" t="s">
        <v>362</v>
      </c>
      <c r="H322" s="143">
        <v>0.67</v>
      </c>
      <c r="I322" s="143">
        <v>0.72</v>
      </c>
      <c r="J322" s="143" t="s">
        <v>366</v>
      </c>
      <c r="K322" s="143">
        <v>0.61776345373694996</v>
      </c>
      <c r="L322" s="143">
        <v>3320.1925864047398</v>
      </c>
      <c r="M322" s="143">
        <v>6.1907600965565299</v>
      </c>
      <c r="N322" s="143">
        <v>0.82784233166848997</v>
      </c>
      <c r="O322" s="143">
        <v>3.8244253385056801</v>
      </c>
      <c r="P322" s="143">
        <v>0.51141073796117997</v>
      </c>
      <c r="Q322" s="143">
        <v>2051.0936392492199</v>
      </c>
      <c r="R322" s="143">
        <v>1730</v>
      </c>
      <c r="S322" s="143" t="s">
        <v>368</v>
      </c>
      <c r="T322" s="143">
        <v>1730</v>
      </c>
      <c r="U322" s="143" t="s">
        <v>365</v>
      </c>
      <c r="V322" s="143" t="s">
        <v>366</v>
      </c>
      <c r="Z322" s="143">
        <v>0</v>
      </c>
      <c r="AA322" s="143">
        <v>1</v>
      </c>
      <c r="AB322" s="143">
        <v>3.8244253385056801</v>
      </c>
      <c r="AC322" s="143">
        <v>0.51141073796117997</v>
      </c>
      <c r="AD322" s="143">
        <v>2051.0936392492199</v>
      </c>
      <c r="AF322" s="143">
        <v>-1</v>
      </c>
      <c r="AG322" s="143">
        <v>-1</v>
      </c>
      <c r="AH322" s="143">
        <v>-1</v>
      </c>
      <c r="AI322" s="143">
        <v>-1</v>
      </c>
      <c r="AJ322" s="143">
        <v>0</v>
      </c>
      <c r="AM322" s="143" t="s">
        <v>367</v>
      </c>
      <c r="AN322" s="143">
        <v>-1</v>
      </c>
      <c r="AQ322" s="143">
        <v>333</v>
      </c>
      <c r="AR322" s="143" t="s">
        <v>257</v>
      </c>
      <c r="AT322" s="143" t="s">
        <v>366</v>
      </c>
      <c r="AV322" s="143">
        <v>200.00000001117499</v>
      </c>
      <c r="AW322" s="143">
        <v>1.6634984908999999</v>
      </c>
    </row>
    <row r="323" spans="1:49" x14ac:dyDescent="0.25">
      <c r="A323" s="153">
        <v>830000</v>
      </c>
      <c r="B323" s="153">
        <v>1400000</v>
      </c>
      <c r="C323" s="153">
        <v>1400000</v>
      </c>
      <c r="D323" s="143" t="s">
        <v>360</v>
      </c>
      <c r="E323" s="143" t="s">
        <v>13</v>
      </c>
      <c r="F323" s="143" t="s">
        <v>361</v>
      </c>
      <c r="G323" s="143" t="s">
        <v>362</v>
      </c>
      <c r="H323" s="143">
        <v>0.67</v>
      </c>
      <c r="I323" s="143">
        <v>0.72</v>
      </c>
      <c r="J323" s="143" t="s">
        <v>366</v>
      </c>
      <c r="K323" s="143">
        <v>0.15874955698432</v>
      </c>
      <c r="L323" s="143">
        <v>3295.8213799212399</v>
      </c>
      <c r="M323" s="143">
        <v>7.0857315122731999</v>
      </c>
      <c r="N323" s="143">
        <v>0.94456504056992996</v>
      </c>
      <c r="O323" s="143">
        <v>1.12485673848326</v>
      </c>
      <c r="P323" s="143">
        <v>0.14994928173336</v>
      </c>
      <c r="Q323" s="143">
        <v>523.21018396197303</v>
      </c>
      <c r="R323" s="143">
        <v>1730</v>
      </c>
      <c r="S323" s="143" t="s">
        <v>368</v>
      </c>
      <c r="T323" s="143">
        <v>1730</v>
      </c>
      <c r="U323" s="143" t="s">
        <v>365</v>
      </c>
      <c r="V323" s="143" t="s">
        <v>366</v>
      </c>
      <c r="Z323" s="143">
        <v>0</v>
      </c>
      <c r="AA323" s="143">
        <v>1</v>
      </c>
      <c r="AB323" s="143">
        <v>1.12485673848326</v>
      </c>
      <c r="AC323" s="143">
        <v>0.14994928173336</v>
      </c>
      <c r="AD323" s="143">
        <v>2036.03799871193</v>
      </c>
      <c r="AF323" s="143">
        <v>-1</v>
      </c>
      <c r="AG323" s="143">
        <v>-1</v>
      </c>
      <c r="AH323" s="143">
        <v>-1</v>
      </c>
      <c r="AI323" s="143">
        <v>-1</v>
      </c>
      <c r="AJ323" s="143">
        <v>0</v>
      </c>
      <c r="AM323" s="143" t="s">
        <v>367</v>
      </c>
      <c r="AN323" s="143">
        <v>-1</v>
      </c>
      <c r="AQ323" s="143">
        <v>333</v>
      </c>
      <c r="AR323" s="143" t="s">
        <v>257</v>
      </c>
      <c r="AT323" s="143" t="s">
        <v>366</v>
      </c>
      <c r="AV323" s="143">
        <v>124.41766263260899</v>
      </c>
      <c r="AW323" s="143">
        <v>1.6512879145999999</v>
      </c>
    </row>
    <row r="324" spans="1:49" x14ac:dyDescent="0.25">
      <c r="A324" s="153">
        <v>830000</v>
      </c>
      <c r="B324" s="153">
        <v>1400000</v>
      </c>
      <c r="C324" s="153">
        <v>1400000</v>
      </c>
      <c r="D324" s="143" t="s">
        <v>360</v>
      </c>
      <c r="E324" s="143" t="s">
        <v>13</v>
      </c>
      <c r="F324" s="143" t="s">
        <v>361</v>
      </c>
      <c r="G324" s="143" t="s">
        <v>362</v>
      </c>
      <c r="H324" s="143">
        <v>0.67</v>
      </c>
      <c r="I324" s="143">
        <v>0.72</v>
      </c>
      <c r="J324" s="143" t="s">
        <v>366</v>
      </c>
      <c r="K324" s="143">
        <v>0.56870503476906997</v>
      </c>
      <c r="L324" s="143">
        <v>3316.16077237846</v>
      </c>
      <c r="M324" s="143">
        <v>7.1318422675545499</v>
      </c>
      <c r="N324" s="143">
        <v>0.95063332747609997</v>
      </c>
      <c r="O324" s="143">
        <v>4.0559146047371302</v>
      </c>
      <c r="P324" s="143">
        <v>0.54062995955492998</v>
      </c>
      <c r="Q324" s="143">
        <v>1885.9173273553199</v>
      </c>
      <c r="R324" s="143">
        <v>1730</v>
      </c>
      <c r="S324" s="143" t="s">
        <v>368</v>
      </c>
      <c r="T324" s="143">
        <v>1730</v>
      </c>
      <c r="U324" s="143" t="s">
        <v>365</v>
      </c>
      <c r="V324" s="143" t="s">
        <v>366</v>
      </c>
      <c r="Z324" s="143">
        <v>0</v>
      </c>
      <c r="AA324" s="143">
        <v>1</v>
      </c>
      <c r="AB324" s="143">
        <v>4.0559146047371302</v>
      </c>
      <c r="AC324" s="143">
        <v>0.54062995955492998</v>
      </c>
      <c r="AD324" s="143">
        <v>2035.6918336061401</v>
      </c>
      <c r="AF324" s="143">
        <v>-1</v>
      </c>
      <c r="AG324" s="143">
        <v>-1</v>
      </c>
      <c r="AH324" s="143">
        <v>-1</v>
      </c>
      <c r="AI324" s="143">
        <v>-1</v>
      </c>
      <c r="AJ324" s="143">
        <v>0</v>
      </c>
      <c r="AM324" s="143" t="s">
        <v>367</v>
      </c>
      <c r="AN324" s="143">
        <v>-1</v>
      </c>
      <c r="AQ324" s="143">
        <v>333</v>
      </c>
      <c r="AR324" s="143" t="s">
        <v>257</v>
      </c>
      <c r="AT324" s="143" t="s">
        <v>366</v>
      </c>
      <c r="AV324" s="143">
        <v>185.799388404566</v>
      </c>
      <c r="AW324" s="143">
        <v>1.6510071642999999</v>
      </c>
    </row>
    <row r="325" spans="1:49" x14ac:dyDescent="0.25">
      <c r="A325" s="153">
        <v>830000</v>
      </c>
      <c r="B325" s="153">
        <v>1400000</v>
      </c>
      <c r="C325" s="153">
        <v>1400000</v>
      </c>
      <c r="D325" s="143" t="s">
        <v>360</v>
      </c>
      <c r="E325" s="143" t="s">
        <v>13</v>
      </c>
      <c r="F325" s="143" t="s">
        <v>361</v>
      </c>
      <c r="G325" s="143" t="s">
        <v>362</v>
      </c>
      <c r="H325" s="143">
        <v>0.67</v>
      </c>
      <c r="I325" s="143">
        <v>0.72</v>
      </c>
      <c r="J325" s="143" t="s">
        <v>366</v>
      </c>
      <c r="K325" s="143">
        <v>3.8932777016900001E-3</v>
      </c>
      <c r="L325" s="143">
        <v>3316.16077237846</v>
      </c>
      <c r="M325" s="143">
        <v>7.1318422675545499</v>
      </c>
      <c r="N325" s="143">
        <v>0.95063332747609997</v>
      </c>
      <c r="O325" s="143">
        <v>2.7766242472289999E-2</v>
      </c>
      <c r="P325" s="143">
        <v>3.7010795363499999E-3</v>
      </c>
      <c r="Q325" s="143">
        <v>12.9107347903433</v>
      </c>
      <c r="R325" s="143">
        <v>8140</v>
      </c>
      <c r="S325" s="143" t="s">
        <v>369</v>
      </c>
      <c r="T325" s="143">
        <v>8140</v>
      </c>
      <c r="U325" s="143" t="s">
        <v>365</v>
      </c>
      <c r="V325" s="143" t="s">
        <v>366</v>
      </c>
      <c r="Z325" s="143">
        <v>0</v>
      </c>
      <c r="AA325" s="143">
        <v>1</v>
      </c>
      <c r="AB325" s="143">
        <v>2.7766242472289999E-2</v>
      </c>
      <c r="AC325" s="143">
        <v>3.7010795363499999E-3</v>
      </c>
      <c r="AD325" s="143">
        <v>12.910734790344801</v>
      </c>
      <c r="AF325" s="143">
        <v>-1</v>
      </c>
      <c r="AG325" s="143">
        <v>-1</v>
      </c>
      <c r="AH325" s="143">
        <v>-1</v>
      </c>
      <c r="AI325" s="143">
        <v>-1</v>
      </c>
      <c r="AJ325" s="143">
        <v>0</v>
      </c>
      <c r="AM325" s="143" t="s">
        <v>367</v>
      </c>
      <c r="AN325" s="143">
        <v>-1</v>
      </c>
      <c r="AQ325" s="143">
        <v>333</v>
      </c>
      <c r="AR325" s="143" t="s">
        <v>257</v>
      </c>
      <c r="AT325" s="143" t="s">
        <v>366</v>
      </c>
      <c r="AV325" s="143">
        <v>19.794274437199899</v>
      </c>
      <c r="AW325" s="143">
        <v>1.04709933E-2</v>
      </c>
    </row>
    <row r="326" spans="1:49" x14ac:dyDescent="0.25">
      <c r="A326" s="153">
        <v>830000</v>
      </c>
      <c r="B326" s="153">
        <v>1400000</v>
      </c>
      <c r="C326" s="153">
        <v>1400000</v>
      </c>
      <c r="D326" s="143" t="s">
        <v>360</v>
      </c>
      <c r="E326" s="143" t="s">
        <v>13</v>
      </c>
      <c r="F326" s="143" t="s">
        <v>361</v>
      </c>
      <c r="G326" s="143" t="s">
        <v>362</v>
      </c>
      <c r="H326" s="143">
        <v>0.67</v>
      </c>
      <c r="I326" s="143">
        <v>0.72</v>
      </c>
      <c r="J326" s="143" t="s">
        <v>363</v>
      </c>
      <c r="K326" s="143">
        <v>0.13403189749684</v>
      </c>
      <c r="L326" s="143">
        <v>2334.9330751114999</v>
      </c>
      <c r="M326" s="143">
        <v>4.5796701058483604</v>
      </c>
      <c r="N326" s="143">
        <v>0.62637409534999</v>
      </c>
      <c r="O326" s="143">
        <v>0.61382187419642997</v>
      </c>
      <c r="P326" s="143">
        <v>8.3954108542629996E-2</v>
      </c>
      <c r="Q326" s="143">
        <v>312.95551058533999</v>
      </c>
      <c r="R326" s="143">
        <v>3200</v>
      </c>
      <c r="S326" s="143" t="s">
        <v>370</v>
      </c>
      <c r="T326" s="143">
        <v>3200</v>
      </c>
      <c r="U326" s="143" t="s">
        <v>365</v>
      </c>
      <c r="V326" s="143" t="s">
        <v>366</v>
      </c>
      <c r="Y326" s="143" t="s">
        <v>363</v>
      </c>
      <c r="Z326" s="143">
        <v>0</v>
      </c>
      <c r="AA326" s="143">
        <v>1</v>
      </c>
      <c r="AB326" s="143">
        <v>0.61382187419642997</v>
      </c>
      <c r="AC326" s="143">
        <v>8.3954108542629996E-2</v>
      </c>
      <c r="AD326" s="143">
        <v>1442.4363207255201</v>
      </c>
      <c r="AF326" s="143">
        <v>-1</v>
      </c>
      <c r="AG326" s="143">
        <v>-1</v>
      </c>
      <c r="AH326" s="143">
        <v>-1</v>
      </c>
      <c r="AI326" s="143">
        <v>-1</v>
      </c>
      <c r="AJ326" s="143">
        <v>0</v>
      </c>
      <c r="AM326" s="143" t="s">
        <v>367</v>
      </c>
      <c r="AN326" s="143">
        <v>-1</v>
      </c>
      <c r="AQ326" s="143">
        <v>333</v>
      </c>
      <c r="AR326" s="143" t="s">
        <v>257</v>
      </c>
      <c r="AT326" s="143" t="s">
        <v>366</v>
      </c>
      <c r="AV326" s="143">
        <v>114.22050662927199</v>
      </c>
      <c r="AW326" s="143">
        <v>1.1698591409000001</v>
      </c>
    </row>
    <row r="327" spans="1:49" x14ac:dyDescent="0.25">
      <c r="A327" s="153">
        <v>830000</v>
      </c>
      <c r="B327" s="153">
        <v>1400000</v>
      </c>
      <c r="C327" s="153">
        <v>1400000</v>
      </c>
      <c r="D327" s="143" t="s">
        <v>360</v>
      </c>
      <c r="E327" s="143" t="s">
        <v>13</v>
      </c>
      <c r="F327" s="143" t="s">
        <v>361</v>
      </c>
      <c r="G327" s="143" t="s">
        <v>362</v>
      </c>
      <c r="H327" s="143">
        <v>0.67</v>
      </c>
      <c r="I327" s="143">
        <v>0.72</v>
      </c>
      <c r="J327" s="143" t="s">
        <v>366</v>
      </c>
      <c r="K327" s="143">
        <v>1.9472731728190001E-2</v>
      </c>
      <c r="L327" s="143">
        <v>3382.10685961134</v>
      </c>
      <c r="M327" s="143">
        <v>6.9829823183356901</v>
      </c>
      <c r="N327" s="143">
        <v>0.93981141521778999</v>
      </c>
      <c r="O327" s="143">
        <v>0.13597774134769999</v>
      </c>
      <c r="P327" s="143">
        <v>1.8300695563629999E-2</v>
      </c>
      <c r="Q327" s="143">
        <v>65.858859553309799</v>
      </c>
      <c r="R327" s="143">
        <v>1730</v>
      </c>
      <c r="S327" s="143" t="s">
        <v>368</v>
      </c>
      <c r="T327" s="143">
        <v>1730</v>
      </c>
      <c r="U327" s="143" t="s">
        <v>365</v>
      </c>
      <c r="V327" s="143" t="s">
        <v>366</v>
      </c>
      <c r="Z327" s="143">
        <v>0</v>
      </c>
      <c r="AA327" s="143">
        <v>1</v>
      </c>
      <c r="AB327" s="143">
        <v>0.13597774134769999</v>
      </c>
      <c r="AC327" s="143">
        <v>1.8300695563629999E-2</v>
      </c>
      <c r="AD327" s="143">
        <v>65.858859553309799</v>
      </c>
      <c r="AF327" s="143">
        <v>-1</v>
      </c>
      <c r="AG327" s="143">
        <v>-1</v>
      </c>
      <c r="AH327" s="143">
        <v>-1</v>
      </c>
      <c r="AI327" s="143">
        <v>-1</v>
      </c>
      <c r="AJ327" s="143">
        <v>0</v>
      </c>
      <c r="AM327" s="143" t="s">
        <v>367</v>
      </c>
      <c r="AN327" s="143">
        <v>-1</v>
      </c>
      <c r="AQ327" s="143">
        <v>333</v>
      </c>
      <c r="AR327" s="143" t="s">
        <v>257</v>
      </c>
      <c r="AT327" s="143" t="s">
        <v>366</v>
      </c>
      <c r="AV327" s="143">
        <v>45.1401683417103</v>
      </c>
      <c r="AW327" s="143">
        <v>5.3413511400000002E-2</v>
      </c>
    </row>
    <row r="328" spans="1:49" x14ac:dyDescent="0.25">
      <c r="A328" s="153">
        <v>830000</v>
      </c>
      <c r="B328" s="153">
        <v>1400000</v>
      </c>
      <c r="C328" s="153">
        <v>1400000</v>
      </c>
      <c r="D328" s="143" t="s">
        <v>360</v>
      </c>
      <c r="E328" s="143" t="s">
        <v>13</v>
      </c>
      <c r="F328" s="143" t="s">
        <v>361</v>
      </c>
      <c r="G328" s="143" t="s">
        <v>362</v>
      </c>
      <c r="H328" s="143">
        <v>0.67</v>
      </c>
      <c r="I328" s="143">
        <v>0.72</v>
      </c>
      <c r="J328" s="143" t="s">
        <v>366</v>
      </c>
      <c r="K328" s="143">
        <v>0.1332043354853</v>
      </c>
      <c r="L328" s="143">
        <v>3382.10685961134</v>
      </c>
      <c r="M328" s="143">
        <v>6.9829823183356901</v>
      </c>
      <c r="N328" s="143">
        <v>0.93981141521778999</v>
      </c>
      <c r="O328" s="143">
        <v>0.93016351941952002</v>
      </c>
      <c r="P328" s="143">
        <v>0.12518695504558</v>
      </c>
      <c r="Q328" s="143">
        <v>450.51129677481401</v>
      </c>
      <c r="R328" s="143">
        <v>8140</v>
      </c>
      <c r="S328" s="143" t="s">
        <v>369</v>
      </c>
      <c r="T328" s="143">
        <v>8140</v>
      </c>
      <c r="U328" s="143" t="s">
        <v>365</v>
      </c>
      <c r="V328" s="143" t="s">
        <v>366</v>
      </c>
      <c r="Z328" s="143">
        <v>0</v>
      </c>
      <c r="AA328" s="143">
        <v>1</v>
      </c>
      <c r="AB328" s="143">
        <v>0.93016351941952002</v>
      </c>
      <c r="AC328" s="143">
        <v>0.12518695504558</v>
      </c>
      <c r="AD328" s="143">
        <v>450.51129677481401</v>
      </c>
      <c r="AF328" s="143">
        <v>-1</v>
      </c>
      <c r="AG328" s="143">
        <v>-1</v>
      </c>
      <c r="AH328" s="143">
        <v>-1</v>
      </c>
      <c r="AI328" s="143">
        <v>-1</v>
      </c>
      <c r="AJ328" s="143">
        <v>0</v>
      </c>
      <c r="AM328" s="143" t="s">
        <v>367</v>
      </c>
      <c r="AN328" s="143">
        <v>-1</v>
      </c>
      <c r="AQ328" s="143">
        <v>333</v>
      </c>
      <c r="AR328" s="143" t="s">
        <v>257</v>
      </c>
      <c r="AT328" s="143" t="s">
        <v>366</v>
      </c>
      <c r="AV328" s="143">
        <v>127.352275592669</v>
      </c>
      <c r="AW328" s="143">
        <v>0.3653781807</v>
      </c>
    </row>
    <row r="329" spans="1:49" x14ac:dyDescent="0.25">
      <c r="A329" s="153">
        <v>830000</v>
      </c>
      <c r="B329" s="153">
        <v>1400000</v>
      </c>
      <c r="C329" s="153">
        <v>1400000</v>
      </c>
      <c r="D329" s="143" t="s">
        <v>360</v>
      </c>
      <c r="E329" s="143" t="s">
        <v>13</v>
      </c>
      <c r="F329" s="143" t="s">
        <v>361</v>
      </c>
      <c r="G329" s="143" t="s">
        <v>362</v>
      </c>
      <c r="H329" s="143">
        <v>0.67</v>
      </c>
      <c r="I329" s="143">
        <v>0.72</v>
      </c>
      <c r="J329" s="143" t="s">
        <v>366</v>
      </c>
      <c r="K329" s="143">
        <v>0.46508639199143997</v>
      </c>
      <c r="L329" s="143">
        <v>3382.10685961134</v>
      </c>
      <c r="M329" s="143">
        <v>6.9829823183356901</v>
      </c>
      <c r="N329" s="143">
        <v>0.93981141521778999</v>
      </c>
      <c r="O329" s="143">
        <v>3.24769005177482</v>
      </c>
      <c r="P329" s="143">
        <v>0.43709350025601001</v>
      </c>
      <c r="Q329" s="143">
        <v>1572.9718766661599</v>
      </c>
      <c r="R329" s="143">
        <v>1730</v>
      </c>
      <c r="S329" s="143" t="s">
        <v>368</v>
      </c>
      <c r="T329" s="143">
        <v>1730</v>
      </c>
      <c r="U329" s="143" t="s">
        <v>365</v>
      </c>
      <c r="V329" s="143" t="s">
        <v>366</v>
      </c>
      <c r="Z329" s="143">
        <v>0</v>
      </c>
      <c r="AA329" s="143">
        <v>1</v>
      </c>
      <c r="AB329" s="143">
        <v>3.24769005177482</v>
      </c>
      <c r="AC329" s="143">
        <v>0.43709350025601001</v>
      </c>
      <c r="AD329" s="143">
        <v>1572.9718766661599</v>
      </c>
      <c r="AF329" s="143">
        <v>-1</v>
      </c>
      <c r="AG329" s="143">
        <v>-1</v>
      </c>
      <c r="AH329" s="143">
        <v>-1</v>
      </c>
      <c r="AI329" s="143">
        <v>-1</v>
      </c>
      <c r="AJ329" s="143">
        <v>0</v>
      </c>
      <c r="AM329" s="143" t="s">
        <v>367</v>
      </c>
      <c r="AN329" s="143">
        <v>-1</v>
      </c>
      <c r="AQ329" s="143">
        <v>333</v>
      </c>
      <c r="AR329" s="143" t="s">
        <v>257</v>
      </c>
      <c r="AT329" s="143" t="s">
        <v>366</v>
      </c>
      <c r="AV329" s="143">
        <v>178.47881406021901</v>
      </c>
      <c r="AW329" s="143">
        <v>1.2757273939</v>
      </c>
    </row>
    <row r="330" spans="1:49" x14ac:dyDescent="0.25">
      <c r="A330" s="153">
        <v>830000</v>
      </c>
      <c r="B330" s="153">
        <v>1400000</v>
      </c>
      <c r="C330" s="153">
        <v>1400000</v>
      </c>
      <c r="D330" s="143" t="s">
        <v>360</v>
      </c>
      <c r="E330" s="143" t="s">
        <v>13</v>
      </c>
      <c r="F330" s="143" t="s">
        <v>361</v>
      </c>
      <c r="G330" s="143" t="s">
        <v>362</v>
      </c>
      <c r="H330" s="143">
        <v>0.67</v>
      </c>
      <c r="I330" s="143">
        <v>0.72</v>
      </c>
      <c r="J330" s="143" t="s">
        <v>366</v>
      </c>
      <c r="K330" s="143">
        <v>0.61776345339174998</v>
      </c>
      <c r="L330" s="143">
        <v>3320.1925877652902</v>
      </c>
      <c r="M330" s="143">
        <v>6.1907600990934002</v>
      </c>
      <c r="N330" s="143">
        <v>0.82784233200771995</v>
      </c>
      <c r="O330" s="143">
        <v>3.8244253379358</v>
      </c>
      <c r="P330" s="143">
        <v>0.51141073788497005</v>
      </c>
      <c r="Q330" s="143">
        <v>2051.0936389435801</v>
      </c>
      <c r="R330" s="143">
        <v>1730</v>
      </c>
      <c r="S330" s="143" t="s">
        <v>368</v>
      </c>
      <c r="T330" s="143">
        <v>1730</v>
      </c>
      <c r="U330" s="143" t="s">
        <v>365</v>
      </c>
      <c r="V330" s="143" t="s">
        <v>366</v>
      </c>
      <c r="Z330" s="143">
        <v>0</v>
      </c>
      <c r="AA330" s="143">
        <v>1</v>
      </c>
      <c r="AB330" s="143">
        <v>3.8244253379358</v>
      </c>
      <c r="AC330" s="143">
        <v>0.51141073788497005</v>
      </c>
      <c r="AD330" s="143">
        <v>2051.0936389435801</v>
      </c>
      <c r="AF330" s="143">
        <v>-1</v>
      </c>
      <c r="AG330" s="143">
        <v>-1</v>
      </c>
      <c r="AH330" s="143">
        <v>-1</v>
      </c>
      <c r="AI330" s="143">
        <v>-1</v>
      </c>
      <c r="AJ330" s="143">
        <v>0</v>
      </c>
      <c r="AM330" s="143" t="s">
        <v>367</v>
      </c>
      <c r="AN330" s="143">
        <v>-1</v>
      </c>
      <c r="AQ330" s="143">
        <v>333</v>
      </c>
      <c r="AR330" s="143" t="s">
        <v>257</v>
      </c>
      <c r="AT330" s="143" t="s">
        <v>366</v>
      </c>
      <c r="AV330" s="143">
        <v>199.999999955296</v>
      </c>
      <c r="AW330" s="143">
        <v>1.6634984906000001</v>
      </c>
    </row>
    <row r="331" spans="1:49" x14ac:dyDescent="0.25">
      <c r="A331" s="153">
        <v>830000</v>
      </c>
      <c r="B331" s="153">
        <v>1400000</v>
      </c>
      <c r="C331" s="153">
        <v>1400000</v>
      </c>
      <c r="D331" s="143" t="s">
        <v>360</v>
      </c>
      <c r="E331" s="143" t="s">
        <v>13</v>
      </c>
      <c r="F331" s="143" t="s">
        <v>361</v>
      </c>
      <c r="G331" s="143" t="s">
        <v>362</v>
      </c>
      <c r="H331" s="143">
        <v>0.67</v>
      </c>
      <c r="I331" s="143">
        <v>0.72</v>
      </c>
      <c r="J331" s="143" t="s">
        <v>363</v>
      </c>
      <c r="K331" s="143">
        <v>1.0687277561199999E-3</v>
      </c>
      <c r="L331" s="143">
        <v>2245.3623246892598</v>
      </c>
      <c r="M331" s="143">
        <v>4.4046820007023104</v>
      </c>
      <c r="N331" s="143">
        <v>0.60227866777877004</v>
      </c>
      <c r="O331" s="143">
        <v>4.7074059110300001E-3</v>
      </c>
      <c r="P331" s="143">
        <v>6.4367192917000001E-4</v>
      </c>
      <c r="Q331" s="143">
        <v>2.3996810389415399</v>
      </c>
      <c r="R331" s="143">
        <v>3200</v>
      </c>
      <c r="S331" s="143" t="s">
        <v>370</v>
      </c>
      <c r="T331" s="143">
        <v>3200</v>
      </c>
      <c r="U331" s="143" t="s">
        <v>365</v>
      </c>
      <c r="V331" s="143" t="s">
        <v>366</v>
      </c>
      <c r="Y331" s="143" t="s">
        <v>363</v>
      </c>
      <c r="Z331" s="143">
        <v>0</v>
      </c>
      <c r="AA331" s="143">
        <v>1</v>
      </c>
      <c r="AB331" s="143">
        <v>4.7074059110300001E-3</v>
      </c>
      <c r="AC331" s="143">
        <v>6.4367192917000001E-4</v>
      </c>
      <c r="AD331" s="143">
        <v>1387.1027847975699</v>
      </c>
      <c r="AF331" s="143">
        <v>-1</v>
      </c>
      <c r="AG331" s="143">
        <v>-1</v>
      </c>
      <c r="AH331" s="143">
        <v>-1</v>
      </c>
      <c r="AI331" s="143">
        <v>-1</v>
      </c>
      <c r="AJ331" s="143">
        <v>0</v>
      </c>
      <c r="AM331" s="143" t="s">
        <v>367</v>
      </c>
      <c r="AN331" s="143">
        <v>-1</v>
      </c>
      <c r="AQ331" s="143">
        <v>333</v>
      </c>
      <c r="AR331" s="143" t="s">
        <v>257</v>
      </c>
      <c r="AT331" s="143" t="s">
        <v>366</v>
      </c>
      <c r="AV331" s="143">
        <v>10.208438611023499</v>
      </c>
      <c r="AW331" s="143">
        <v>1.1249819828000001</v>
      </c>
    </row>
    <row r="332" spans="1:49" x14ac:dyDescent="0.25">
      <c r="A332" s="153">
        <v>830000</v>
      </c>
      <c r="B332" s="153">
        <v>1400000</v>
      </c>
      <c r="C332" s="153">
        <v>1400000</v>
      </c>
      <c r="D332" s="143" t="s">
        <v>360</v>
      </c>
      <c r="E332" s="143" t="s">
        <v>13</v>
      </c>
      <c r="F332" s="143" t="s">
        <v>361</v>
      </c>
      <c r="G332" s="143" t="s">
        <v>362</v>
      </c>
      <c r="H332" s="143">
        <v>0.67</v>
      </c>
      <c r="I332" s="143">
        <v>0.72</v>
      </c>
      <c r="J332" s="143" t="s">
        <v>363</v>
      </c>
      <c r="K332" s="143">
        <v>0.61776345373694996</v>
      </c>
      <c r="L332" s="143">
        <v>2440.6951557658399</v>
      </c>
      <c r="M332" s="143">
        <v>4.7863601661594197</v>
      </c>
      <c r="N332" s="143">
        <v>0.65481838141975002</v>
      </c>
      <c r="O332" s="143">
        <v>2.9568383870756301</v>
      </c>
      <c r="P332" s="143">
        <v>0.40452286487630001</v>
      </c>
      <c r="Q332" s="143">
        <v>1507.7722689449599</v>
      </c>
      <c r="R332" s="143">
        <v>3200</v>
      </c>
      <c r="S332" s="143" t="s">
        <v>370</v>
      </c>
      <c r="T332" s="143">
        <v>3200</v>
      </c>
      <c r="U332" s="143" t="s">
        <v>365</v>
      </c>
      <c r="V332" s="143" t="s">
        <v>366</v>
      </c>
      <c r="Y332" s="143" t="s">
        <v>363</v>
      </c>
      <c r="Z332" s="143">
        <v>0</v>
      </c>
      <c r="AA332" s="143">
        <v>1</v>
      </c>
      <c r="AB332" s="143">
        <v>2.9568383870756301</v>
      </c>
      <c r="AC332" s="143">
        <v>0.40452286487630001</v>
      </c>
      <c r="AD332" s="143">
        <v>1507.7722689449599</v>
      </c>
      <c r="AF332" s="143">
        <v>-1</v>
      </c>
      <c r="AG332" s="143">
        <v>-1</v>
      </c>
      <c r="AH332" s="143">
        <v>-1</v>
      </c>
      <c r="AI332" s="143">
        <v>-1</v>
      </c>
      <c r="AJ332" s="143">
        <v>0</v>
      </c>
      <c r="AM332" s="143" t="s">
        <v>367</v>
      </c>
      <c r="AN332" s="143">
        <v>-1</v>
      </c>
      <c r="AQ332" s="143">
        <v>333</v>
      </c>
      <c r="AR332" s="143" t="s">
        <v>257</v>
      </c>
      <c r="AT332" s="143" t="s">
        <v>366</v>
      </c>
      <c r="AV332" s="143">
        <v>200.00000001117499</v>
      </c>
      <c r="AW332" s="143">
        <v>1.2228485554999999</v>
      </c>
    </row>
    <row r="333" spans="1:49" x14ac:dyDescent="0.25">
      <c r="A333" s="153">
        <v>830000</v>
      </c>
      <c r="B333" s="153">
        <v>1400000</v>
      </c>
      <c r="C333" s="153">
        <v>1400000</v>
      </c>
      <c r="D333" s="143" t="s">
        <v>360</v>
      </c>
      <c r="E333" s="143" t="s">
        <v>13</v>
      </c>
      <c r="F333" s="143" t="s">
        <v>361</v>
      </c>
      <c r="G333" s="143" t="s">
        <v>362</v>
      </c>
      <c r="H333" s="143">
        <v>0.67</v>
      </c>
      <c r="I333" s="143">
        <v>0.72</v>
      </c>
      <c r="J333" s="143" t="s">
        <v>363</v>
      </c>
      <c r="K333" s="143">
        <v>0.12097161110833</v>
      </c>
      <c r="L333" s="143">
        <v>3168.4430209346901</v>
      </c>
      <c r="M333" s="143">
        <v>6.7177526482423398</v>
      </c>
      <c r="N333" s="143">
        <v>0.89896820676900002</v>
      </c>
      <c r="O333" s="143">
        <v>0.81265736088516005</v>
      </c>
      <c r="P333" s="143">
        <v>0.10874963230801001</v>
      </c>
      <c r="Q333" s="143">
        <v>383.29165694742898</v>
      </c>
      <c r="R333" s="143">
        <v>3200</v>
      </c>
      <c r="S333" s="143" t="s">
        <v>370</v>
      </c>
      <c r="T333" s="143">
        <v>3200</v>
      </c>
      <c r="U333" s="143" t="s">
        <v>365</v>
      </c>
      <c r="V333" s="143" t="s">
        <v>366</v>
      </c>
      <c r="Y333" s="143" t="s">
        <v>363</v>
      </c>
      <c r="Z333" s="143">
        <v>0</v>
      </c>
      <c r="AA333" s="143">
        <v>1</v>
      </c>
      <c r="AB333" s="143">
        <v>0.81265736088516005</v>
      </c>
      <c r="AC333" s="143">
        <v>0.10874963230801001</v>
      </c>
      <c r="AD333" s="143">
        <v>383.29165694742898</v>
      </c>
      <c r="AF333" s="143">
        <v>-1</v>
      </c>
      <c r="AG333" s="143">
        <v>-1</v>
      </c>
      <c r="AH333" s="143">
        <v>-1</v>
      </c>
      <c r="AI333" s="143">
        <v>-1</v>
      </c>
      <c r="AJ333" s="143">
        <v>0</v>
      </c>
      <c r="AM333" s="143" t="s">
        <v>367</v>
      </c>
      <c r="AN333" s="143">
        <v>-1</v>
      </c>
      <c r="AQ333" s="143">
        <v>333</v>
      </c>
      <c r="AR333" s="143" t="s">
        <v>257</v>
      </c>
      <c r="AT333" s="143" t="s">
        <v>366</v>
      </c>
      <c r="AV333" s="143">
        <v>87.353579400025595</v>
      </c>
      <c r="AW333" s="143">
        <v>0.3108610356</v>
      </c>
    </row>
    <row r="334" spans="1:49" x14ac:dyDescent="0.25">
      <c r="A334" s="153">
        <v>830000</v>
      </c>
      <c r="B334" s="153">
        <v>1400000</v>
      </c>
      <c r="C334" s="153">
        <v>1400000</v>
      </c>
      <c r="D334" s="143" t="s">
        <v>360</v>
      </c>
      <c r="E334" s="143" t="s">
        <v>13</v>
      </c>
      <c r="F334" s="143" t="s">
        <v>361</v>
      </c>
      <c r="G334" s="143" t="s">
        <v>362</v>
      </c>
      <c r="H334" s="143">
        <v>0.67</v>
      </c>
      <c r="I334" s="143">
        <v>0.72</v>
      </c>
      <c r="J334" s="143" t="s">
        <v>366</v>
      </c>
      <c r="K334" s="143">
        <v>0.49679187205135</v>
      </c>
      <c r="L334" s="143">
        <v>3168.4430209346901</v>
      </c>
      <c r="M334" s="143">
        <v>6.7177526482423398</v>
      </c>
      <c r="N334" s="143">
        <v>0.89896820676900002</v>
      </c>
      <c r="O334" s="143">
        <v>3.3373249140982599</v>
      </c>
      <c r="P334" s="143">
        <v>0.44660009835542003</v>
      </c>
      <c r="Q334" s="143">
        <v>1574.05673985819</v>
      </c>
      <c r="R334" s="143">
        <v>1730</v>
      </c>
      <c r="S334" s="143" t="s">
        <v>368</v>
      </c>
      <c r="T334" s="143">
        <v>1730</v>
      </c>
      <c r="U334" s="143" t="s">
        <v>365</v>
      </c>
      <c r="V334" s="143" t="s">
        <v>366</v>
      </c>
      <c r="Z334" s="143">
        <v>0</v>
      </c>
      <c r="AA334" s="143">
        <v>1</v>
      </c>
      <c r="AB334" s="143">
        <v>3.3373249140982599</v>
      </c>
      <c r="AC334" s="143">
        <v>0.44660009835542003</v>
      </c>
      <c r="AD334" s="143">
        <v>1574.05673985819</v>
      </c>
      <c r="AF334" s="143">
        <v>-1</v>
      </c>
      <c r="AG334" s="143">
        <v>-1</v>
      </c>
      <c r="AH334" s="143">
        <v>-1</v>
      </c>
      <c r="AI334" s="143">
        <v>-1</v>
      </c>
      <c r="AJ334" s="143">
        <v>0</v>
      </c>
      <c r="AM334" s="143" t="s">
        <v>367</v>
      </c>
      <c r="AN334" s="143">
        <v>-1</v>
      </c>
      <c r="AQ334" s="143">
        <v>333</v>
      </c>
      <c r="AR334" s="143" t="s">
        <v>257</v>
      </c>
      <c r="AT334" s="143" t="s">
        <v>366</v>
      </c>
      <c r="AV334" s="143">
        <v>223.13424368380399</v>
      </c>
      <c r="AW334" s="143">
        <v>1.2766072504999999</v>
      </c>
    </row>
    <row r="335" spans="1:49" x14ac:dyDescent="0.25">
      <c r="A335" s="153">
        <v>830000</v>
      </c>
      <c r="B335" s="153">
        <v>1400000</v>
      </c>
      <c r="C335" s="153">
        <v>1400000</v>
      </c>
      <c r="D335" s="143" t="s">
        <v>360</v>
      </c>
      <c r="E335" s="143" t="s">
        <v>13</v>
      </c>
      <c r="F335" s="143" t="s">
        <v>361</v>
      </c>
      <c r="G335" s="143" t="s">
        <v>362</v>
      </c>
      <c r="H335" s="143">
        <v>0.67</v>
      </c>
      <c r="I335" s="143">
        <v>0.72</v>
      </c>
      <c r="J335" s="143" t="s">
        <v>366</v>
      </c>
      <c r="K335" s="143">
        <v>0.39768028814113998</v>
      </c>
      <c r="L335" s="143">
        <v>3345.4049819316301</v>
      </c>
      <c r="M335" s="143">
        <v>7.2938669092721602</v>
      </c>
      <c r="N335" s="143">
        <v>0.96890202749303</v>
      </c>
      <c r="O335" s="143">
        <v>2.9006270941425001</v>
      </c>
      <c r="P335" s="143">
        <v>0.38531323747396001</v>
      </c>
      <c r="Q335" s="143">
        <v>1330.40161716339</v>
      </c>
      <c r="R335" s="143">
        <v>1730</v>
      </c>
      <c r="S335" s="143" t="s">
        <v>368</v>
      </c>
      <c r="T335" s="143">
        <v>1730</v>
      </c>
      <c r="U335" s="143" t="s">
        <v>365</v>
      </c>
      <c r="V335" s="143" t="s">
        <v>366</v>
      </c>
      <c r="Z335" s="143">
        <v>0</v>
      </c>
      <c r="AA335" s="143">
        <v>1</v>
      </c>
      <c r="AB335" s="143">
        <v>2.9006270941425001</v>
      </c>
      <c r="AC335" s="143">
        <v>0.38531323747396001</v>
      </c>
      <c r="AD335" s="143">
        <v>1330.40161716339</v>
      </c>
      <c r="AF335" s="143">
        <v>-1</v>
      </c>
      <c r="AG335" s="143">
        <v>-1</v>
      </c>
      <c r="AH335" s="143">
        <v>-1</v>
      </c>
      <c r="AI335" s="143">
        <v>-1</v>
      </c>
      <c r="AJ335" s="143">
        <v>0</v>
      </c>
      <c r="AM335" s="143" t="s">
        <v>367</v>
      </c>
      <c r="AN335" s="143">
        <v>-1</v>
      </c>
      <c r="AQ335" s="143">
        <v>333</v>
      </c>
      <c r="AR335" s="143" t="s">
        <v>257</v>
      </c>
      <c r="AT335" s="143" t="s">
        <v>366</v>
      </c>
      <c r="AV335" s="143">
        <v>175.122540966504</v>
      </c>
      <c r="AW335" s="143">
        <v>1.0789956344</v>
      </c>
    </row>
    <row r="336" spans="1:49" x14ac:dyDescent="0.25">
      <c r="A336" s="153">
        <v>830000</v>
      </c>
      <c r="B336" s="153">
        <v>1400000</v>
      </c>
      <c r="C336" s="153">
        <v>1400000</v>
      </c>
      <c r="D336" s="143" t="s">
        <v>360</v>
      </c>
      <c r="E336" s="143" t="s">
        <v>13</v>
      </c>
      <c r="F336" s="143" t="s">
        <v>361</v>
      </c>
      <c r="G336" s="143" t="s">
        <v>362</v>
      </c>
      <c r="H336" s="143">
        <v>0.67</v>
      </c>
      <c r="I336" s="143">
        <v>0.72</v>
      </c>
      <c r="J336" s="143" t="s">
        <v>366</v>
      </c>
      <c r="K336" s="143">
        <v>4.6100260205450001E-2</v>
      </c>
      <c r="L336" s="143">
        <v>3345.4049819316301</v>
      </c>
      <c r="M336" s="143">
        <v>7.2938669092721602</v>
      </c>
      <c r="N336" s="143">
        <v>0.96890202749303</v>
      </c>
      <c r="O336" s="143">
        <v>0.33624916242140002</v>
      </c>
      <c r="P336" s="143">
        <v>4.4666635581019999E-2</v>
      </c>
      <c r="Q336" s="143">
        <v>154.224040159673</v>
      </c>
      <c r="R336" s="143">
        <v>1730</v>
      </c>
      <c r="S336" s="143" t="s">
        <v>368</v>
      </c>
      <c r="T336" s="143">
        <v>1730</v>
      </c>
      <c r="U336" s="143" t="s">
        <v>365</v>
      </c>
      <c r="V336" s="143" t="s">
        <v>366</v>
      </c>
      <c r="Z336" s="143">
        <v>0</v>
      </c>
      <c r="AA336" s="143">
        <v>1</v>
      </c>
      <c r="AB336" s="143">
        <v>0.33624916242140002</v>
      </c>
      <c r="AC336" s="143">
        <v>4.4666635581019999E-2</v>
      </c>
      <c r="AD336" s="143">
        <v>154.22404015967501</v>
      </c>
      <c r="AF336" s="143">
        <v>-1</v>
      </c>
      <c r="AG336" s="143">
        <v>-1</v>
      </c>
      <c r="AH336" s="143">
        <v>-1</v>
      </c>
      <c r="AI336" s="143">
        <v>-1</v>
      </c>
      <c r="AJ336" s="143">
        <v>0</v>
      </c>
      <c r="AM336" s="143" t="s">
        <v>367</v>
      </c>
      <c r="AN336" s="143">
        <v>-1</v>
      </c>
      <c r="AQ336" s="143">
        <v>333</v>
      </c>
      <c r="AR336" s="143" t="s">
        <v>257</v>
      </c>
      <c r="AT336" s="143" t="s">
        <v>366</v>
      </c>
      <c r="AV336" s="143">
        <v>67.922974676064797</v>
      </c>
      <c r="AW336" s="143">
        <v>0.12508032450000001</v>
      </c>
    </row>
    <row r="337" spans="1:49" x14ac:dyDescent="0.25">
      <c r="A337" s="153">
        <v>830000</v>
      </c>
      <c r="B337" s="153">
        <v>1400000</v>
      </c>
      <c r="C337" s="153">
        <v>1400000</v>
      </c>
      <c r="D337" s="143" t="s">
        <v>360</v>
      </c>
      <c r="E337" s="143" t="s">
        <v>13</v>
      </c>
      <c r="F337" s="143" t="s">
        <v>361</v>
      </c>
      <c r="G337" s="143" t="s">
        <v>362</v>
      </c>
      <c r="H337" s="143">
        <v>0.67</v>
      </c>
      <c r="I337" s="143">
        <v>0.72</v>
      </c>
      <c r="J337" s="143" t="s">
        <v>366</v>
      </c>
      <c r="K337" s="143">
        <v>0.17398279762044</v>
      </c>
      <c r="L337" s="143">
        <v>3345.4049819316301</v>
      </c>
      <c r="M337" s="143">
        <v>7.2938669092721602</v>
      </c>
      <c r="N337" s="143">
        <v>0.96890202749303</v>
      </c>
      <c r="O337" s="143">
        <v>1.26900737034635</v>
      </c>
      <c r="P337" s="143">
        <v>0.16857228536336</v>
      </c>
      <c r="Q337" s="143">
        <v>582.04291792983895</v>
      </c>
      <c r="R337" s="143">
        <v>8140</v>
      </c>
      <c r="S337" s="143" t="s">
        <v>369</v>
      </c>
      <c r="T337" s="143">
        <v>8140</v>
      </c>
      <c r="U337" s="143" t="s">
        <v>365</v>
      </c>
      <c r="V337" s="143" t="s">
        <v>366</v>
      </c>
      <c r="Z337" s="143">
        <v>0</v>
      </c>
      <c r="AA337" s="143">
        <v>1</v>
      </c>
      <c r="AB337" s="143">
        <v>1.26900737034635</v>
      </c>
      <c r="AC337" s="143">
        <v>0.16857228536336</v>
      </c>
      <c r="AD337" s="143">
        <v>582.04291792983895</v>
      </c>
      <c r="AF337" s="143">
        <v>-1</v>
      </c>
      <c r="AG337" s="143">
        <v>-1</v>
      </c>
      <c r="AH337" s="143">
        <v>-1</v>
      </c>
      <c r="AI337" s="143">
        <v>-1</v>
      </c>
      <c r="AJ337" s="143">
        <v>0</v>
      </c>
      <c r="AM337" s="143" t="s">
        <v>367</v>
      </c>
      <c r="AN337" s="143">
        <v>-1</v>
      </c>
      <c r="AQ337" s="143">
        <v>333</v>
      </c>
      <c r="AR337" s="143" t="s">
        <v>257</v>
      </c>
      <c r="AT337" s="143" t="s">
        <v>366</v>
      </c>
      <c r="AV337" s="143">
        <v>138.54155499269999</v>
      </c>
      <c r="AW337" s="143">
        <v>0.47205427239999997</v>
      </c>
    </row>
    <row r="338" spans="1:49" x14ac:dyDescent="0.25">
      <c r="A338" s="153">
        <v>830000</v>
      </c>
      <c r="B338" s="153">
        <v>1400000</v>
      </c>
      <c r="C338" s="153">
        <v>1400000</v>
      </c>
      <c r="D338" s="143" t="s">
        <v>360</v>
      </c>
      <c r="E338" s="143" t="s">
        <v>13</v>
      </c>
      <c r="F338" s="143" t="s">
        <v>361</v>
      </c>
      <c r="G338" s="143" t="s">
        <v>362</v>
      </c>
      <c r="H338" s="143">
        <v>0.67</v>
      </c>
      <c r="I338" s="143">
        <v>0.72</v>
      </c>
      <c r="J338" s="143" t="s">
        <v>366</v>
      </c>
      <c r="K338" s="143">
        <v>0.61776345366790997</v>
      </c>
      <c r="L338" s="143">
        <v>3315.5005631873801</v>
      </c>
      <c r="M338" s="143">
        <v>6.2966017836170396</v>
      </c>
      <c r="N338" s="143">
        <v>0.85198919578022003</v>
      </c>
      <c r="O338" s="143">
        <v>3.8898104642188001</v>
      </c>
      <c r="P338" s="143">
        <v>0.52632778807294001</v>
      </c>
      <c r="Q338" s="143">
        <v>2048.1950785525501</v>
      </c>
      <c r="R338" s="143">
        <v>1730</v>
      </c>
      <c r="S338" s="143" t="s">
        <v>368</v>
      </c>
      <c r="T338" s="143">
        <v>1730</v>
      </c>
      <c r="U338" s="143" t="s">
        <v>365</v>
      </c>
      <c r="V338" s="143" t="s">
        <v>366</v>
      </c>
      <c r="Z338" s="143">
        <v>0</v>
      </c>
      <c r="AA338" s="143">
        <v>1</v>
      </c>
      <c r="AB338" s="143">
        <v>3.8898104642188001</v>
      </c>
      <c r="AC338" s="143">
        <v>0.52632778807294001</v>
      </c>
      <c r="AD338" s="143">
        <v>2048.1950785525501</v>
      </c>
      <c r="AF338" s="143">
        <v>-1</v>
      </c>
      <c r="AG338" s="143">
        <v>-1</v>
      </c>
      <c r="AH338" s="143">
        <v>-1</v>
      </c>
      <c r="AI338" s="143">
        <v>-1</v>
      </c>
      <c r="AJ338" s="143">
        <v>0</v>
      </c>
      <c r="AM338" s="143" t="s">
        <v>367</v>
      </c>
      <c r="AN338" s="143">
        <v>-1</v>
      </c>
      <c r="AQ338" s="143">
        <v>333</v>
      </c>
      <c r="AR338" s="143" t="s">
        <v>257</v>
      </c>
      <c r="AT338" s="143" t="s">
        <v>366</v>
      </c>
      <c r="AV338" s="143">
        <v>200</v>
      </c>
      <c r="AW338" s="143">
        <v>1.6611476712</v>
      </c>
    </row>
    <row r="339" spans="1:49" x14ac:dyDescent="0.25">
      <c r="A339" s="153">
        <v>830000</v>
      </c>
      <c r="B339" s="153">
        <v>1400000</v>
      </c>
      <c r="C339" s="153">
        <v>1400000</v>
      </c>
      <c r="D339" s="143" t="s">
        <v>360</v>
      </c>
      <c r="E339" s="143" t="s">
        <v>13</v>
      </c>
      <c r="F339" s="143" t="s">
        <v>361</v>
      </c>
      <c r="G339" s="143" t="s">
        <v>362</v>
      </c>
      <c r="H339" s="143">
        <v>0.67</v>
      </c>
      <c r="I339" s="143">
        <v>0.72</v>
      </c>
      <c r="J339" s="143" t="s">
        <v>363</v>
      </c>
      <c r="K339" s="143">
        <v>2.2094957550000001E-5</v>
      </c>
      <c r="L339" s="143">
        <v>2998.1017230039001</v>
      </c>
      <c r="M339" s="143">
        <v>6.3000162293735</v>
      </c>
      <c r="N339" s="143">
        <v>0.84235489631205995</v>
      </c>
      <c r="O339" s="143">
        <v>1.3919859118999999E-4</v>
      </c>
      <c r="P339" s="143">
        <v>1.8611795680000002E-5</v>
      </c>
      <c r="Q339" s="143">
        <v>6.6242930321329996E-2</v>
      </c>
      <c r="R339" s="143">
        <v>3200</v>
      </c>
      <c r="S339" s="143" t="s">
        <v>370</v>
      </c>
      <c r="T339" s="143">
        <v>3200</v>
      </c>
      <c r="U339" s="143" t="s">
        <v>365</v>
      </c>
      <c r="V339" s="143" t="s">
        <v>366</v>
      </c>
      <c r="Y339" s="143" t="s">
        <v>363</v>
      </c>
      <c r="Z339" s="143">
        <v>0</v>
      </c>
      <c r="AA339" s="143">
        <v>1</v>
      </c>
      <c r="AB339" s="143">
        <v>1.3919859118999999E-4</v>
      </c>
      <c r="AC339" s="143">
        <v>1.8611795680000002E-5</v>
      </c>
      <c r="AD339" s="143">
        <v>6.6242930319910007E-2</v>
      </c>
      <c r="AF339" s="143">
        <v>-1</v>
      </c>
      <c r="AG339" s="143">
        <v>-1</v>
      </c>
      <c r="AH339" s="143">
        <v>-1</v>
      </c>
      <c r="AI339" s="143">
        <v>-1</v>
      </c>
      <c r="AJ339" s="143">
        <v>0</v>
      </c>
      <c r="AM339" s="143" t="s">
        <v>367</v>
      </c>
      <c r="AN339" s="143">
        <v>-1</v>
      </c>
      <c r="AQ339" s="143">
        <v>333</v>
      </c>
      <c r="AR339" s="143" t="s">
        <v>257</v>
      </c>
      <c r="AT339" s="143" t="s">
        <v>366</v>
      </c>
      <c r="AV339" s="143">
        <v>1.63499569229611</v>
      </c>
      <c r="AW339" s="143">
        <v>5.3724999999999998E-5</v>
      </c>
    </row>
    <row r="340" spans="1:49" x14ac:dyDescent="0.25">
      <c r="A340" s="153">
        <v>830000</v>
      </c>
      <c r="B340" s="153">
        <v>1400000</v>
      </c>
      <c r="C340" s="153">
        <v>1400000</v>
      </c>
      <c r="D340" s="143" t="s">
        <v>360</v>
      </c>
      <c r="E340" s="143" t="s">
        <v>13</v>
      </c>
      <c r="F340" s="143" t="s">
        <v>361</v>
      </c>
      <c r="G340" s="143" t="s">
        <v>362</v>
      </c>
      <c r="H340" s="143">
        <v>0.67</v>
      </c>
      <c r="I340" s="143">
        <v>0.72</v>
      </c>
      <c r="J340" s="143" t="s">
        <v>363</v>
      </c>
      <c r="K340" s="143">
        <v>7.1530014744629999E-2</v>
      </c>
      <c r="L340" s="143">
        <v>2998.1017230039001</v>
      </c>
      <c r="M340" s="143">
        <v>6.3000162293735</v>
      </c>
      <c r="N340" s="143">
        <v>0.84235489631205995</v>
      </c>
      <c r="O340" s="143">
        <v>0.45064025377848999</v>
      </c>
      <c r="P340" s="143">
        <v>6.0253658153410002E-2</v>
      </c>
      <c r="Q340" s="143">
        <v>214.45426045236999</v>
      </c>
      <c r="R340" s="143">
        <v>3100</v>
      </c>
      <c r="S340" s="143" t="s">
        <v>371</v>
      </c>
      <c r="T340" s="143">
        <v>3100</v>
      </c>
      <c r="U340" s="143" t="s">
        <v>365</v>
      </c>
      <c r="V340" s="143" t="s">
        <v>366</v>
      </c>
      <c r="Y340" s="143" t="s">
        <v>363</v>
      </c>
      <c r="Z340" s="143">
        <v>0</v>
      </c>
      <c r="AA340" s="143">
        <v>1</v>
      </c>
      <c r="AB340" s="143">
        <v>0.45064025377848999</v>
      </c>
      <c r="AC340" s="143">
        <v>6.0253658153410002E-2</v>
      </c>
      <c r="AD340" s="143">
        <v>214.45426045236999</v>
      </c>
      <c r="AF340" s="143">
        <v>-1</v>
      </c>
      <c r="AG340" s="143">
        <v>-1</v>
      </c>
      <c r="AH340" s="143">
        <v>-1</v>
      </c>
      <c r="AI340" s="143">
        <v>-1</v>
      </c>
      <c r="AJ340" s="143">
        <v>0</v>
      </c>
      <c r="AM340" s="143" t="s">
        <v>367</v>
      </c>
      <c r="AN340" s="143">
        <v>-1</v>
      </c>
      <c r="AQ340" s="143">
        <v>333</v>
      </c>
      <c r="AR340" s="143" t="s">
        <v>257</v>
      </c>
      <c r="AT340" s="143" t="s">
        <v>366</v>
      </c>
      <c r="AV340" s="143">
        <v>94.988722317626696</v>
      </c>
      <c r="AW340" s="143">
        <v>0.1739288406</v>
      </c>
    </row>
    <row r="341" spans="1:49" x14ac:dyDescent="0.25">
      <c r="A341" s="153">
        <v>830000</v>
      </c>
      <c r="B341" s="153">
        <v>1400000</v>
      </c>
      <c r="C341" s="153">
        <v>1400000</v>
      </c>
      <c r="D341" s="143" t="s">
        <v>360</v>
      </c>
      <c r="E341" s="143" t="s">
        <v>13</v>
      </c>
      <c r="F341" s="143" t="s">
        <v>361</v>
      </c>
      <c r="G341" s="143" t="s">
        <v>362</v>
      </c>
      <c r="H341" s="143">
        <v>0.67</v>
      </c>
      <c r="I341" s="143">
        <v>0.72</v>
      </c>
      <c r="J341" s="143" t="s">
        <v>366</v>
      </c>
      <c r="K341" s="143">
        <v>0.12412426786220999</v>
      </c>
      <c r="L341" s="143">
        <v>2998.1017230039001</v>
      </c>
      <c r="M341" s="143">
        <v>6.3000162293735</v>
      </c>
      <c r="N341" s="143">
        <v>0.84235489631205995</v>
      </c>
      <c r="O341" s="143">
        <v>0.78198490199107995</v>
      </c>
      <c r="P341" s="143">
        <v>0.10455668478489</v>
      </c>
      <c r="Q341" s="143">
        <v>372.13718134431701</v>
      </c>
      <c r="R341" s="143">
        <v>8140</v>
      </c>
      <c r="S341" s="143" t="s">
        <v>369</v>
      </c>
      <c r="T341" s="143">
        <v>8140</v>
      </c>
      <c r="U341" s="143" t="s">
        <v>365</v>
      </c>
      <c r="V341" s="143" t="s">
        <v>366</v>
      </c>
      <c r="Z341" s="143">
        <v>0</v>
      </c>
      <c r="AA341" s="143">
        <v>1</v>
      </c>
      <c r="AB341" s="143">
        <v>0.78198490199107995</v>
      </c>
      <c r="AC341" s="143">
        <v>0.10455668478489</v>
      </c>
      <c r="AD341" s="143">
        <v>568.399361372523</v>
      </c>
      <c r="AF341" s="143">
        <v>-1</v>
      </c>
      <c r="AG341" s="143">
        <v>-1</v>
      </c>
      <c r="AH341" s="143">
        <v>-1</v>
      </c>
      <c r="AI341" s="143">
        <v>-1</v>
      </c>
      <c r="AJ341" s="143">
        <v>0</v>
      </c>
      <c r="AM341" s="143" t="s">
        <v>367</v>
      </c>
      <c r="AN341" s="143">
        <v>-1</v>
      </c>
      <c r="AQ341" s="143">
        <v>333</v>
      </c>
      <c r="AR341" s="143" t="s">
        <v>257</v>
      </c>
      <c r="AT341" s="143" t="s">
        <v>366</v>
      </c>
      <c r="AV341" s="143">
        <v>119.459926108538</v>
      </c>
      <c r="AW341" s="143">
        <v>0.46098893870000002</v>
      </c>
    </row>
    <row r="342" spans="1:49" x14ac:dyDescent="0.25">
      <c r="A342" s="153">
        <v>830000</v>
      </c>
      <c r="B342" s="153">
        <v>1400000</v>
      </c>
      <c r="C342" s="153">
        <v>1400000</v>
      </c>
      <c r="D342" s="143" t="s">
        <v>360</v>
      </c>
      <c r="E342" s="143" t="s">
        <v>13</v>
      </c>
      <c r="F342" s="143" t="s">
        <v>361</v>
      </c>
      <c r="G342" s="143" t="s">
        <v>362</v>
      </c>
      <c r="H342" s="143">
        <v>0.67</v>
      </c>
      <c r="I342" s="143">
        <v>0.72</v>
      </c>
      <c r="J342" s="143" t="s">
        <v>363</v>
      </c>
      <c r="K342" s="143">
        <v>0.21858607070592001</v>
      </c>
      <c r="L342" s="143">
        <v>2021.7008281636299</v>
      </c>
      <c r="M342" s="143">
        <v>1.1469841892577399</v>
      </c>
      <c r="N342" s="143">
        <v>0.14196857116632</v>
      </c>
      <c r="O342" s="143">
        <v>0.25071476709167001</v>
      </c>
      <c r="P342" s="143">
        <v>3.1032352134979999E-2</v>
      </c>
      <c r="Q342" s="143">
        <v>441.91564017120101</v>
      </c>
      <c r="R342" s="143">
        <v>5300</v>
      </c>
      <c r="S342" s="143" t="s">
        <v>372</v>
      </c>
      <c r="T342" s="143">
        <v>5300</v>
      </c>
      <c r="U342" s="143" t="s">
        <v>365</v>
      </c>
      <c r="V342" s="143" t="s">
        <v>366</v>
      </c>
      <c r="Y342" s="143" t="s">
        <v>363</v>
      </c>
      <c r="Z342" s="143">
        <v>0</v>
      </c>
      <c r="AA342" s="143">
        <v>1</v>
      </c>
      <c r="AB342" s="143">
        <v>0.25071476709167001</v>
      </c>
      <c r="AC342" s="143">
        <v>3.1032352134979999E-2</v>
      </c>
      <c r="AD342" s="143">
        <v>441.91564017120101</v>
      </c>
      <c r="AF342" s="143">
        <v>-1</v>
      </c>
      <c r="AG342" s="143">
        <v>-1</v>
      </c>
      <c r="AH342" s="143">
        <v>-1</v>
      </c>
      <c r="AI342" s="143">
        <v>-1</v>
      </c>
      <c r="AJ342" s="143">
        <v>0</v>
      </c>
      <c r="AM342" s="143" t="s">
        <v>367</v>
      </c>
      <c r="AN342" s="143">
        <v>-1</v>
      </c>
      <c r="AQ342" s="143">
        <v>333</v>
      </c>
      <c r="AR342" s="143" t="s">
        <v>257</v>
      </c>
      <c r="AT342" s="143" t="s">
        <v>366</v>
      </c>
      <c r="AV342" s="143">
        <v>125.40683469395201</v>
      </c>
      <c r="AW342" s="143">
        <v>0.35840684519999999</v>
      </c>
    </row>
    <row r="343" spans="1:49" x14ac:dyDescent="0.25">
      <c r="A343" s="153">
        <v>830000</v>
      </c>
      <c r="B343" s="153">
        <v>1400000</v>
      </c>
      <c r="C343" s="153">
        <v>1400000</v>
      </c>
      <c r="D343" s="143" t="s">
        <v>360</v>
      </c>
      <c r="E343" s="143" t="s">
        <v>13</v>
      </c>
      <c r="F343" s="143" t="s">
        <v>361</v>
      </c>
      <c r="G343" s="143" t="s">
        <v>362</v>
      </c>
      <c r="H343" s="143">
        <v>0.67</v>
      </c>
      <c r="I343" s="143">
        <v>0.72</v>
      </c>
      <c r="J343" s="143" t="s">
        <v>366</v>
      </c>
      <c r="K343" s="143">
        <v>0.39917716314870999</v>
      </c>
      <c r="L343" s="143">
        <v>2021.7008281636299</v>
      </c>
      <c r="M343" s="143">
        <v>1.1469841892577399</v>
      </c>
      <c r="N343" s="143">
        <v>0.14196857116632</v>
      </c>
      <c r="O343" s="143">
        <v>0.45784989484432997</v>
      </c>
      <c r="P343" s="143">
        <v>5.6670611494439999E-2</v>
      </c>
      <c r="Q343" s="143">
        <v>807.01680132176898</v>
      </c>
      <c r="R343" s="143">
        <v>1730</v>
      </c>
      <c r="S343" s="143" t="s">
        <v>368</v>
      </c>
      <c r="T343" s="143">
        <v>1730</v>
      </c>
      <c r="U343" s="143" t="s">
        <v>365</v>
      </c>
      <c r="V343" s="143" t="s">
        <v>366</v>
      </c>
      <c r="Z343" s="143">
        <v>0</v>
      </c>
      <c r="AA343" s="143">
        <v>1</v>
      </c>
      <c r="AB343" s="143">
        <v>0.45784989484432997</v>
      </c>
      <c r="AC343" s="143">
        <v>5.6670611494439999E-2</v>
      </c>
      <c r="AD343" s="143">
        <v>807.01680132176898</v>
      </c>
      <c r="AF343" s="143">
        <v>-1</v>
      </c>
      <c r="AG343" s="143">
        <v>-1</v>
      </c>
      <c r="AH343" s="143">
        <v>-1</v>
      </c>
      <c r="AI343" s="143">
        <v>-1</v>
      </c>
      <c r="AJ343" s="143">
        <v>0</v>
      </c>
      <c r="AM343" s="143" t="s">
        <v>367</v>
      </c>
      <c r="AN343" s="143">
        <v>-1</v>
      </c>
      <c r="AQ343" s="143">
        <v>333</v>
      </c>
      <c r="AR343" s="143" t="s">
        <v>257</v>
      </c>
      <c r="AT343" s="143" t="s">
        <v>366</v>
      </c>
      <c r="AV343" s="143">
        <v>215.11433207834099</v>
      </c>
      <c r="AW343" s="143">
        <v>0.65451484289999995</v>
      </c>
    </row>
    <row r="344" spans="1:49" x14ac:dyDescent="0.25">
      <c r="A344" s="153">
        <v>830000</v>
      </c>
      <c r="B344" s="153">
        <v>1400000</v>
      </c>
      <c r="C344" s="153">
        <v>1400000</v>
      </c>
      <c r="D344" s="143" t="s">
        <v>360</v>
      </c>
      <c r="E344" s="143" t="s">
        <v>13</v>
      </c>
      <c r="F344" s="143" t="s">
        <v>361</v>
      </c>
      <c r="G344" s="143" t="s">
        <v>362</v>
      </c>
      <c r="H344" s="143">
        <v>0.67</v>
      </c>
      <c r="I344" s="143">
        <v>0.72</v>
      </c>
      <c r="J344" s="143" t="s">
        <v>366</v>
      </c>
      <c r="K344" s="143">
        <v>0.61776345366790997</v>
      </c>
      <c r="L344" s="143">
        <v>3318.3539086795499</v>
      </c>
      <c r="M344" s="143">
        <v>6.3359457146991103</v>
      </c>
      <c r="N344" s="143">
        <v>0.8602175723437</v>
      </c>
      <c r="O344" s="143">
        <v>3.9141157069649299</v>
      </c>
      <c r="P344" s="143">
        <v>0.53141097839687002</v>
      </c>
      <c r="Q344" s="143">
        <v>2049.9577711183001</v>
      </c>
      <c r="R344" s="143">
        <v>1730</v>
      </c>
      <c r="S344" s="143" t="s">
        <v>368</v>
      </c>
      <c r="T344" s="143">
        <v>1730</v>
      </c>
      <c r="U344" s="143" t="s">
        <v>365</v>
      </c>
      <c r="V344" s="143" t="s">
        <v>366</v>
      </c>
      <c r="Z344" s="143">
        <v>0</v>
      </c>
      <c r="AA344" s="143">
        <v>1</v>
      </c>
      <c r="AB344" s="143">
        <v>3.9141157069649299</v>
      </c>
      <c r="AC344" s="143">
        <v>0.53141097839687002</v>
      </c>
      <c r="AD344" s="143">
        <v>2049.9577711183001</v>
      </c>
      <c r="AF344" s="143">
        <v>-1</v>
      </c>
      <c r="AG344" s="143">
        <v>-1</v>
      </c>
      <c r="AH344" s="143">
        <v>-1</v>
      </c>
      <c r="AI344" s="143">
        <v>-1</v>
      </c>
      <c r="AJ344" s="143">
        <v>0</v>
      </c>
      <c r="AM344" s="143" t="s">
        <v>367</v>
      </c>
      <c r="AN344" s="143">
        <v>-1</v>
      </c>
      <c r="AQ344" s="143">
        <v>333</v>
      </c>
      <c r="AR344" s="143" t="s">
        <v>257</v>
      </c>
      <c r="AT344" s="143" t="s">
        <v>366</v>
      </c>
      <c r="AV344" s="143">
        <v>200</v>
      </c>
      <c r="AW344" s="143">
        <v>1.6625772676999999</v>
      </c>
    </row>
    <row r="345" spans="1:49" x14ac:dyDescent="0.25">
      <c r="A345" s="153">
        <v>830000</v>
      </c>
      <c r="B345" s="153">
        <v>1400000</v>
      </c>
      <c r="C345" s="153">
        <v>1400000</v>
      </c>
      <c r="D345" s="143" t="s">
        <v>360</v>
      </c>
      <c r="E345" s="143" t="s">
        <v>13</v>
      </c>
      <c r="F345" s="143" t="s">
        <v>361</v>
      </c>
      <c r="G345" s="143" t="s">
        <v>362</v>
      </c>
      <c r="H345" s="143">
        <v>0.67</v>
      </c>
      <c r="I345" s="143">
        <v>0.72</v>
      </c>
      <c r="J345" s="143" t="s">
        <v>363</v>
      </c>
      <c r="K345" s="143">
        <v>0.16987935120914999</v>
      </c>
      <c r="L345" s="143">
        <v>2460.44740372457</v>
      </c>
      <c r="M345" s="143">
        <v>4.0616707108828001</v>
      </c>
      <c r="N345" s="143">
        <v>0.47917391558231998</v>
      </c>
      <c r="O345" s="143">
        <v>0.68999398518999999</v>
      </c>
      <c r="P345" s="143">
        <v>8.1401753895469997E-2</v>
      </c>
      <c r="Q345" s="143">
        <v>417.97920862898297</v>
      </c>
      <c r="R345" s="143">
        <v>6430</v>
      </c>
      <c r="S345" s="143" t="s">
        <v>375</v>
      </c>
      <c r="T345" s="143">
        <v>6430</v>
      </c>
      <c r="U345" s="143" t="s">
        <v>365</v>
      </c>
      <c r="V345" s="143" t="s">
        <v>366</v>
      </c>
      <c r="Y345" s="143" t="s">
        <v>363</v>
      </c>
      <c r="Z345" s="143">
        <v>0</v>
      </c>
      <c r="AA345" s="143">
        <v>1</v>
      </c>
      <c r="AB345" s="143">
        <v>0.68999398518999999</v>
      </c>
      <c r="AC345" s="143">
        <v>8.1401753895469997E-2</v>
      </c>
      <c r="AD345" s="143">
        <v>1243.58827532736</v>
      </c>
      <c r="AF345" s="143">
        <v>-1</v>
      </c>
      <c r="AG345" s="143">
        <v>-1</v>
      </c>
      <c r="AH345" s="143">
        <v>-1</v>
      </c>
      <c r="AI345" s="143">
        <v>-1</v>
      </c>
      <c r="AJ345" s="143">
        <v>0</v>
      </c>
      <c r="AM345" s="143" t="s">
        <v>367</v>
      </c>
      <c r="AN345" s="143">
        <v>-1</v>
      </c>
      <c r="AQ345" s="143">
        <v>333</v>
      </c>
      <c r="AR345" s="143" t="s">
        <v>257</v>
      </c>
      <c r="AT345" s="143" t="s">
        <v>366</v>
      </c>
      <c r="AV345" s="143">
        <v>136.248869945948</v>
      </c>
      <c r="AW345" s="143">
        <v>1.008587409</v>
      </c>
    </row>
    <row r="346" spans="1:49" x14ac:dyDescent="0.25">
      <c r="A346" s="153">
        <v>830000</v>
      </c>
      <c r="B346" s="153">
        <v>1400000</v>
      </c>
      <c r="C346" s="153">
        <v>1400000</v>
      </c>
      <c r="D346" s="143" t="s">
        <v>360</v>
      </c>
      <c r="E346" s="143" t="s">
        <v>13</v>
      </c>
      <c r="F346" s="143" t="s">
        <v>361</v>
      </c>
      <c r="G346" s="143" t="s">
        <v>362</v>
      </c>
      <c r="H346" s="143">
        <v>0.67</v>
      </c>
      <c r="I346" s="143">
        <v>0.72</v>
      </c>
      <c r="J346" s="143" t="s">
        <v>363</v>
      </c>
      <c r="K346" s="143">
        <v>0.1123316879257</v>
      </c>
      <c r="L346" s="143">
        <v>2460.44740372457</v>
      </c>
      <c r="M346" s="143">
        <v>4.0616707108828001</v>
      </c>
      <c r="N346" s="143">
        <v>0.47917391558231998</v>
      </c>
      <c r="O346" s="143">
        <v>0.45625432675184002</v>
      </c>
      <c r="P346" s="143">
        <v>5.3826414747329999E-2</v>
      </c>
      <c r="Q346" s="143">
        <v>276.38620991278998</v>
      </c>
      <c r="R346" s="143">
        <v>3100</v>
      </c>
      <c r="S346" s="143" t="s">
        <v>371</v>
      </c>
      <c r="T346" s="143">
        <v>3100</v>
      </c>
      <c r="U346" s="143" t="s">
        <v>365</v>
      </c>
      <c r="V346" s="143" t="s">
        <v>366</v>
      </c>
      <c r="Y346" s="143" t="s">
        <v>363</v>
      </c>
      <c r="Z346" s="143">
        <v>0</v>
      </c>
      <c r="AA346" s="143">
        <v>1</v>
      </c>
      <c r="AB346" s="143">
        <v>0.45625432675184002</v>
      </c>
      <c r="AC346" s="143">
        <v>5.3826414747329999E-2</v>
      </c>
      <c r="AD346" s="143">
        <v>276.38620991278998</v>
      </c>
      <c r="AF346" s="143">
        <v>-1</v>
      </c>
      <c r="AG346" s="143">
        <v>-1</v>
      </c>
      <c r="AH346" s="143">
        <v>-1</v>
      </c>
      <c r="AI346" s="143">
        <v>-1</v>
      </c>
      <c r="AJ346" s="143">
        <v>0</v>
      </c>
      <c r="AM346" s="143" t="s">
        <v>367</v>
      </c>
      <c r="AN346" s="143">
        <v>-1</v>
      </c>
      <c r="AQ346" s="143">
        <v>333</v>
      </c>
      <c r="AR346" s="143" t="s">
        <v>257</v>
      </c>
      <c r="AT346" s="143" t="s">
        <v>366</v>
      </c>
      <c r="AV346" s="143">
        <v>96.911407059338302</v>
      </c>
      <c r="AW346" s="143">
        <v>0.22415751010000001</v>
      </c>
    </row>
    <row r="347" spans="1:49" x14ac:dyDescent="0.25">
      <c r="A347" s="153">
        <v>830000</v>
      </c>
      <c r="B347" s="153">
        <v>1400000</v>
      </c>
      <c r="C347" s="153">
        <v>1400000</v>
      </c>
      <c r="D347" s="143" t="s">
        <v>360</v>
      </c>
      <c r="E347" s="143" t="s">
        <v>13</v>
      </c>
      <c r="F347" s="143" t="s">
        <v>361</v>
      </c>
      <c r="G347" s="143" t="s">
        <v>362</v>
      </c>
      <c r="H347" s="143">
        <v>0.67</v>
      </c>
      <c r="I347" s="143">
        <v>0.72</v>
      </c>
      <c r="J347" s="143" t="s">
        <v>363</v>
      </c>
      <c r="K347" s="143">
        <v>2.8990222968000002E-3</v>
      </c>
      <c r="L347" s="143">
        <v>2407.02219507368</v>
      </c>
      <c r="M347" s="143">
        <v>4.3193279094763097</v>
      </c>
      <c r="N347" s="143">
        <v>0.51418984151198999</v>
      </c>
      <c r="O347" s="143">
        <v>1.2521827916760001E-2</v>
      </c>
      <c r="P347" s="143">
        <v>1.49064781533E-3</v>
      </c>
      <c r="Q347" s="143">
        <v>6.9780110124111001</v>
      </c>
      <c r="R347" s="143">
        <v>6120</v>
      </c>
      <c r="S347" s="143" t="s">
        <v>364</v>
      </c>
      <c r="T347" s="143">
        <v>6120</v>
      </c>
      <c r="U347" s="143" t="s">
        <v>365</v>
      </c>
      <c r="V347" s="143" t="s">
        <v>366</v>
      </c>
      <c r="Y347" s="143" t="s">
        <v>363</v>
      </c>
      <c r="Z347" s="143">
        <v>0</v>
      </c>
      <c r="AA347" s="143">
        <v>1</v>
      </c>
      <c r="AB347" s="143">
        <v>1.2521827916760001E-2</v>
      </c>
      <c r="AC347" s="143">
        <v>1.49064781533E-3</v>
      </c>
      <c r="AD347" s="143">
        <v>1006.1745400252</v>
      </c>
      <c r="AF347" s="143">
        <v>-1</v>
      </c>
      <c r="AG347" s="143">
        <v>-1</v>
      </c>
      <c r="AH347" s="143">
        <v>-1</v>
      </c>
      <c r="AI347" s="143">
        <v>-1</v>
      </c>
      <c r="AJ347" s="143">
        <v>0</v>
      </c>
      <c r="AM347" s="143" t="s">
        <v>367</v>
      </c>
      <c r="AN347" s="143">
        <v>-1</v>
      </c>
      <c r="AQ347" s="143">
        <v>333</v>
      </c>
      <c r="AR347" s="143" t="s">
        <v>257</v>
      </c>
      <c r="AT347" s="143" t="s">
        <v>366</v>
      </c>
      <c r="AV347" s="143">
        <v>23.2156517783725</v>
      </c>
      <c r="AW347" s="143">
        <v>0.81603774539999996</v>
      </c>
    </row>
    <row r="348" spans="1:49" x14ac:dyDescent="0.25">
      <c r="A348" s="153">
        <v>830000</v>
      </c>
      <c r="B348" s="153">
        <v>1400000</v>
      </c>
      <c r="C348" s="153">
        <v>1400000</v>
      </c>
      <c r="D348" s="143" t="s">
        <v>360</v>
      </c>
      <c r="E348" s="143" t="s">
        <v>13</v>
      </c>
      <c r="F348" s="143" t="s">
        <v>361</v>
      </c>
      <c r="G348" s="143" t="s">
        <v>362</v>
      </c>
      <c r="H348" s="143">
        <v>0.67</v>
      </c>
      <c r="I348" s="143">
        <v>0.72</v>
      </c>
      <c r="J348" s="143" t="s">
        <v>363</v>
      </c>
      <c r="K348" s="143">
        <v>3.94914463851E-3</v>
      </c>
      <c r="L348" s="143">
        <v>2407.02219507368</v>
      </c>
      <c r="M348" s="143">
        <v>4.3193279094763097</v>
      </c>
      <c r="N348" s="143">
        <v>0.51418984151198999</v>
      </c>
      <c r="O348" s="143">
        <v>1.7057650655670002E-2</v>
      </c>
      <c r="P348" s="143">
        <v>2.0306100557799999E-3</v>
      </c>
      <c r="Q348" s="143">
        <v>9.5056787964498195</v>
      </c>
      <c r="R348" s="143">
        <v>5300</v>
      </c>
      <c r="S348" s="143" t="s">
        <v>372</v>
      </c>
      <c r="T348" s="143">
        <v>5300</v>
      </c>
      <c r="U348" s="143" t="s">
        <v>365</v>
      </c>
      <c r="V348" s="143" t="s">
        <v>366</v>
      </c>
      <c r="Y348" s="143" t="s">
        <v>363</v>
      </c>
      <c r="Z348" s="143">
        <v>0</v>
      </c>
      <c r="AA348" s="143">
        <v>1</v>
      </c>
      <c r="AB348" s="143">
        <v>1.7057650655670002E-2</v>
      </c>
      <c r="AC348" s="143">
        <v>2.0306100557799999E-3</v>
      </c>
      <c r="AD348" s="143">
        <v>9.5056787964494092</v>
      </c>
      <c r="AF348" s="143">
        <v>-1</v>
      </c>
      <c r="AG348" s="143">
        <v>-1</v>
      </c>
      <c r="AH348" s="143">
        <v>-1</v>
      </c>
      <c r="AI348" s="143">
        <v>-1</v>
      </c>
      <c r="AJ348" s="143">
        <v>0</v>
      </c>
      <c r="AM348" s="143" t="s">
        <v>367</v>
      </c>
      <c r="AN348" s="143">
        <v>-1</v>
      </c>
      <c r="AQ348" s="143">
        <v>333</v>
      </c>
      <c r="AR348" s="143" t="s">
        <v>257</v>
      </c>
      <c r="AT348" s="143" t="s">
        <v>366</v>
      </c>
      <c r="AV348" s="143">
        <v>19.985534120764498</v>
      </c>
      <c r="AW348" s="143">
        <v>7.7093908000000003E-3</v>
      </c>
    </row>
    <row r="349" spans="1:49" x14ac:dyDescent="0.25">
      <c r="A349" s="153">
        <v>830000</v>
      </c>
      <c r="B349" s="153">
        <v>1400000</v>
      </c>
      <c r="C349" s="153">
        <v>1400000</v>
      </c>
      <c r="D349" s="143" t="s">
        <v>360</v>
      </c>
      <c r="E349" s="143" t="s">
        <v>13</v>
      </c>
      <c r="F349" s="143" t="s">
        <v>361</v>
      </c>
      <c r="G349" s="143" t="s">
        <v>362</v>
      </c>
      <c r="H349" s="143">
        <v>0.67</v>
      </c>
      <c r="I349" s="143">
        <v>0.72</v>
      </c>
      <c r="J349" s="143" t="s">
        <v>363</v>
      </c>
      <c r="K349" s="143">
        <v>0.26856211991529999</v>
      </c>
      <c r="L349" s="143">
        <v>1777.36117685614</v>
      </c>
      <c r="M349" s="143">
        <v>1.13730253627555</v>
      </c>
      <c r="N349" s="143">
        <v>0.13827217960071</v>
      </c>
      <c r="O349" s="143">
        <v>0.30543638012721003</v>
      </c>
      <c r="P349" s="143">
        <v>3.7134669678869997E-2</v>
      </c>
      <c r="Q349" s="143">
        <v>477.33188551164602</v>
      </c>
      <c r="R349" s="143">
        <v>3200</v>
      </c>
      <c r="S349" s="143" t="s">
        <v>370</v>
      </c>
      <c r="T349" s="143">
        <v>3200</v>
      </c>
      <c r="U349" s="143" t="s">
        <v>365</v>
      </c>
      <c r="V349" s="143" t="s">
        <v>366</v>
      </c>
      <c r="Y349" s="143" t="s">
        <v>363</v>
      </c>
      <c r="Z349" s="143">
        <v>0</v>
      </c>
      <c r="AA349" s="143">
        <v>1</v>
      </c>
      <c r="AB349" s="143">
        <v>0.30543638012721003</v>
      </c>
      <c r="AC349" s="143">
        <v>3.7134669678869997E-2</v>
      </c>
      <c r="AD349" s="143">
        <v>477.33188551164602</v>
      </c>
      <c r="AF349" s="143">
        <v>-1</v>
      </c>
      <c r="AG349" s="143">
        <v>-1</v>
      </c>
      <c r="AH349" s="143">
        <v>-1</v>
      </c>
      <c r="AI349" s="143">
        <v>-1</v>
      </c>
      <c r="AJ349" s="143">
        <v>0</v>
      </c>
      <c r="AM349" s="143" t="s">
        <v>367</v>
      </c>
      <c r="AN349" s="143">
        <v>-1</v>
      </c>
      <c r="AQ349" s="143">
        <v>333</v>
      </c>
      <c r="AR349" s="143" t="s">
        <v>257</v>
      </c>
      <c r="AT349" s="143" t="s">
        <v>366</v>
      </c>
      <c r="AV349" s="143">
        <v>155.04601830663799</v>
      </c>
      <c r="AW349" s="143">
        <v>0.38713048300000003</v>
      </c>
    </row>
    <row r="350" spans="1:49" x14ac:dyDescent="0.25">
      <c r="A350" s="153">
        <v>830000</v>
      </c>
      <c r="B350" s="153">
        <v>1400000</v>
      </c>
      <c r="C350" s="153">
        <v>1400000</v>
      </c>
      <c r="D350" s="143" t="s">
        <v>360</v>
      </c>
      <c r="E350" s="143" t="s">
        <v>13</v>
      </c>
      <c r="F350" s="143" t="s">
        <v>361</v>
      </c>
      <c r="G350" s="143" t="s">
        <v>362</v>
      </c>
      <c r="H350" s="143">
        <v>0.67</v>
      </c>
      <c r="I350" s="143">
        <v>0.72</v>
      </c>
      <c r="J350" s="143" t="s">
        <v>363</v>
      </c>
      <c r="K350" s="143">
        <v>0.17842430117451</v>
      </c>
      <c r="L350" s="143">
        <v>1777.36117685614</v>
      </c>
      <c r="M350" s="143">
        <v>1.13730253627555</v>
      </c>
      <c r="N350" s="143">
        <v>0.13827217960071</v>
      </c>
      <c r="O350" s="143">
        <v>0.20292241025895999</v>
      </c>
      <c r="P350" s="143">
        <v>2.4671117017130002E-2</v>
      </c>
      <c r="Q350" s="143">
        <v>317.12442591526099</v>
      </c>
      <c r="R350" s="143">
        <v>5300</v>
      </c>
      <c r="S350" s="143" t="s">
        <v>372</v>
      </c>
      <c r="T350" s="143">
        <v>5300</v>
      </c>
      <c r="U350" s="143" t="s">
        <v>365</v>
      </c>
      <c r="V350" s="143" t="s">
        <v>366</v>
      </c>
      <c r="Y350" s="143" t="s">
        <v>363</v>
      </c>
      <c r="Z350" s="143">
        <v>0</v>
      </c>
      <c r="AA350" s="143">
        <v>1</v>
      </c>
      <c r="AB350" s="143">
        <v>0.20292241025895999</v>
      </c>
      <c r="AC350" s="143">
        <v>2.4671117017130002E-2</v>
      </c>
      <c r="AD350" s="143">
        <v>317.12442591526099</v>
      </c>
      <c r="AF350" s="143">
        <v>-1</v>
      </c>
      <c r="AG350" s="143">
        <v>-1</v>
      </c>
      <c r="AH350" s="143">
        <v>-1</v>
      </c>
      <c r="AI350" s="143">
        <v>-1</v>
      </c>
      <c r="AJ350" s="143">
        <v>0</v>
      </c>
      <c r="AM350" s="143" t="s">
        <v>367</v>
      </c>
      <c r="AN350" s="143">
        <v>-1</v>
      </c>
      <c r="AQ350" s="143">
        <v>333</v>
      </c>
      <c r="AR350" s="143" t="s">
        <v>257</v>
      </c>
      <c r="AT350" s="143" t="s">
        <v>366</v>
      </c>
      <c r="AV350" s="143">
        <v>116.16447499764401</v>
      </c>
      <c r="AW350" s="143">
        <v>0.25719742569999998</v>
      </c>
    </row>
    <row r="351" spans="1:49" x14ac:dyDescent="0.25">
      <c r="A351" s="153">
        <v>830000</v>
      </c>
      <c r="B351" s="153">
        <v>1400000</v>
      </c>
      <c r="C351" s="153">
        <v>1400000</v>
      </c>
      <c r="D351" s="143" t="s">
        <v>360</v>
      </c>
      <c r="E351" s="143" t="s">
        <v>13</v>
      </c>
      <c r="F351" s="143" t="s">
        <v>361</v>
      </c>
      <c r="G351" s="143" t="s">
        <v>362</v>
      </c>
      <c r="H351" s="143">
        <v>0.67</v>
      </c>
      <c r="I351" s="143">
        <v>0.72</v>
      </c>
      <c r="J351" s="143" t="s">
        <v>366</v>
      </c>
      <c r="K351" s="143">
        <v>0.170777116911</v>
      </c>
      <c r="L351" s="143">
        <v>1777.36117685614</v>
      </c>
      <c r="M351" s="143">
        <v>1.13730253627555</v>
      </c>
      <c r="N351" s="143">
        <v>0.13827217960071</v>
      </c>
      <c r="O351" s="143">
        <v>0.19422524820070999</v>
      </c>
      <c r="P351" s="143">
        <v>2.3613724181210001E-2</v>
      </c>
      <c r="Q351" s="143">
        <v>303.53261749304102</v>
      </c>
      <c r="R351" s="143">
        <v>1730</v>
      </c>
      <c r="S351" s="143" t="s">
        <v>368</v>
      </c>
      <c r="T351" s="143">
        <v>1730</v>
      </c>
      <c r="U351" s="143" t="s">
        <v>365</v>
      </c>
      <c r="V351" s="143" t="s">
        <v>366</v>
      </c>
      <c r="Z351" s="143">
        <v>0</v>
      </c>
      <c r="AA351" s="143">
        <v>1</v>
      </c>
      <c r="AB351" s="143">
        <v>0.19422524820070999</v>
      </c>
      <c r="AC351" s="143">
        <v>2.3613724181210001E-2</v>
      </c>
      <c r="AD351" s="143">
        <v>303.53261749304102</v>
      </c>
      <c r="AF351" s="143">
        <v>-1</v>
      </c>
      <c r="AG351" s="143">
        <v>-1</v>
      </c>
      <c r="AH351" s="143">
        <v>-1</v>
      </c>
      <c r="AI351" s="143">
        <v>-1</v>
      </c>
      <c r="AJ351" s="143">
        <v>0</v>
      </c>
      <c r="AM351" s="143" t="s">
        <v>367</v>
      </c>
      <c r="AN351" s="143">
        <v>-1</v>
      </c>
      <c r="AQ351" s="143">
        <v>333</v>
      </c>
      <c r="AR351" s="143" t="s">
        <v>257</v>
      </c>
      <c r="AT351" s="143" t="s">
        <v>366</v>
      </c>
      <c r="AV351" s="143">
        <v>110.317946905089</v>
      </c>
      <c r="AW351" s="143">
        <v>0.24617406119999999</v>
      </c>
    </row>
    <row r="352" spans="1:49" x14ac:dyDescent="0.25">
      <c r="A352" s="153">
        <v>830000</v>
      </c>
      <c r="B352" s="153">
        <v>1400000</v>
      </c>
      <c r="C352" s="153">
        <v>1400000</v>
      </c>
      <c r="D352" s="143" t="s">
        <v>360</v>
      </c>
      <c r="E352" s="143" t="s">
        <v>13</v>
      </c>
      <c r="F352" s="143" t="s">
        <v>361</v>
      </c>
      <c r="G352" s="143" t="s">
        <v>362</v>
      </c>
      <c r="H352" s="143">
        <v>0.67</v>
      </c>
      <c r="I352" s="143">
        <v>0.72</v>
      </c>
      <c r="J352" s="143" t="s">
        <v>366</v>
      </c>
      <c r="K352" s="143">
        <v>0.61776345378298003</v>
      </c>
      <c r="L352" s="143">
        <v>3317.3695065504098</v>
      </c>
      <c r="M352" s="143">
        <v>6.5489573995347898</v>
      </c>
      <c r="N352" s="143">
        <v>0.88523580727230999</v>
      </c>
      <c r="O352" s="143">
        <v>4.0457065418142202</v>
      </c>
      <c r="P352" s="143">
        <v>0.54686632971291005</v>
      </c>
      <c r="Q352" s="143">
        <v>2049.3496438409202</v>
      </c>
      <c r="R352" s="143">
        <v>1730</v>
      </c>
      <c r="S352" s="143" t="s">
        <v>368</v>
      </c>
      <c r="T352" s="143">
        <v>1730</v>
      </c>
      <c r="U352" s="143" t="s">
        <v>365</v>
      </c>
      <c r="V352" s="143" t="s">
        <v>366</v>
      </c>
      <c r="Z352" s="143">
        <v>0</v>
      </c>
      <c r="AA352" s="143">
        <v>1</v>
      </c>
      <c r="AB352" s="143">
        <v>4.0457065418142202</v>
      </c>
      <c r="AC352" s="143">
        <v>0.54686632971291005</v>
      </c>
      <c r="AD352" s="143">
        <v>2049.3496438409202</v>
      </c>
      <c r="AF352" s="143">
        <v>-1</v>
      </c>
      <c r="AG352" s="143">
        <v>-1</v>
      </c>
      <c r="AH352" s="143">
        <v>-1</v>
      </c>
      <c r="AI352" s="143">
        <v>-1</v>
      </c>
      <c r="AJ352" s="143">
        <v>0</v>
      </c>
      <c r="AM352" s="143" t="s">
        <v>367</v>
      </c>
      <c r="AN352" s="143">
        <v>-1</v>
      </c>
      <c r="AQ352" s="143">
        <v>333</v>
      </c>
      <c r="AR352" s="143" t="s">
        <v>257</v>
      </c>
      <c r="AT352" s="143" t="s">
        <v>366</v>
      </c>
      <c r="AV352" s="143">
        <v>200.000000018626</v>
      </c>
      <c r="AW352" s="143">
        <v>1.6620840583000001</v>
      </c>
    </row>
    <row r="353" spans="1:49" x14ac:dyDescent="0.25">
      <c r="A353" s="153">
        <v>830000</v>
      </c>
      <c r="B353" s="153">
        <v>1400000</v>
      </c>
      <c r="C353" s="153">
        <v>1400000</v>
      </c>
      <c r="D353" s="143" t="s">
        <v>360</v>
      </c>
      <c r="E353" s="143" t="s">
        <v>13</v>
      </c>
      <c r="F353" s="143" t="s">
        <v>361</v>
      </c>
      <c r="G353" s="143" t="s">
        <v>362</v>
      </c>
      <c r="H353" s="143">
        <v>0.67</v>
      </c>
      <c r="I353" s="143">
        <v>0.72</v>
      </c>
      <c r="J353" s="143" t="s">
        <v>363</v>
      </c>
      <c r="K353" s="143">
        <v>0.61776345378298003</v>
      </c>
      <c r="L353" s="143">
        <v>2379.72048175698</v>
      </c>
      <c r="M353" s="143">
        <v>4.66723821377549</v>
      </c>
      <c r="N353" s="143">
        <v>0.63841558436461998</v>
      </c>
      <c r="O353" s="143">
        <v>2.8832491985698598</v>
      </c>
      <c r="P353" s="143">
        <v>0.39438981634596998</v>
      </c>
      <c r="Q353" s="143">
        <v>1470.10434384829</v>
      </c>
      <c r="R353" s="143">
        <v>3200</v>
      </c>
      <c r="S353" s="143" t="s">
        <v>370</v>
      </c>
      <c r="T353" s="143">
        <v>3200</v>
      </c>
      <c r="U353" s="143" t="s">
        <v>365</v>
      </c>
      <c r="V353" s="143" t="s">
        <v>366</v>
      </c>
      <c r="Y353" s="143" t="s">
        <v>363</v>
      </c>
      <c r="Z353" s="143">
        <v>0</v>
      </c>
      <c r="AA353" s="143">
        <v>1</v>
      </c>
      <c r="AB353" s="143">
        <v>2.8832491985698598</v>
      </c>
      <c r="AC353" s="143">
        <v>0.39438981634596998</v>
      </c>
      <c r="AD353" s="143">
        <v>1470.10434384829</v>
      </c>
      <c r="AF353" s="143">
        <v>-1</v>
      </c>
      <c r="AG353" s="143">
        <v>-1</v>
      </c>
      <c r="AH353" s="143">
        <v>-1</v>
      </c>
      <c r="AI353" s="143">
        <v>-1</v>
      </c>
      <c r="AJ353" s="143">
        <v>0</v>
      </c>
      <c r="AM353" s="143" t="s">
        <v>367</v>
      </c>
      <c r="AN353" s="143">
        <v>-1</v>
      </c>
      <c r="AQ353" s="143">
        <v>333</v>
      </c>
      <c r="AR353" s="143" t="s">
        <v>257</v>
      </c>
      <c r="AT353" s="143" t="s">
        <v>366</v>
      </c>
      <c r="AV353" s="143">
        <v>200.000000018626</v>
      </c>
      <c r="AW353" s="143">
        <v>1.1922987379000001</v>
      </c>
    </row>
    <row r="354" spans="1:49" x14ac:dyDescent="0.25">
      <c r="A354" s="153">
        <v>830000</v>
      </c>
      <c r="B354" s="153">
        <v>1400000</v>
      </c>
      <c r="C354" s="153">
        <v>1400000</v>
      </c>
      <c r="D354" s="143" t="s">
        <v>360</v>
      </c>
      <c r="E354" s="143" t="s">
        <v>13</v>
      </c>
      <c r="F354" s="143" t="s">
        <v>361</v>
      </c>
      <c r="G354" s="143" t="s">
        <v>362</v>
      </c>
      <c r="H354" s="143">
        <v>0.67</v>
      </c>
      <c r="I354" s="143">
        <v>0.72</v>
      </c>
      <c r="J354" s="143" t="s">
        <v>363</v>
      </c>
      <c r="K354" s="143">
        <v>0.30998079317880001</v>
      </c>
      <c r="L354" s="143">
        <v>2763.1081240439298</v>
      </c>
      <c r="M354" s="143">
        <v>5.6833277039875201</v>
      </c>
      <c r="N354" s="143">
        <v>0.76582476701085</v>
      </c>
      <c r="O354" s="143">
        <v>1.7617224295771201</v>
      </c>
      <c r="P354" s="143">
        <v>0.23739096871399001</v>
      </c>
      <c r="Q354" s="143">
        <v>856.51044792993503</v>
      </c>
      <c r="R354" s="143">
        <v>3200</v>
      </c>
      <c r="S354" s="143" t="s">
        <v>370</v>
      </c>
      <c r="T354" s="143">
        <v>3200</v>
      </c>
      <c r="U354" s="143" t="s">
        <v>365</v>
      </c>
      <c r="V354" s="143" t="s">
        <v>366</v>
      </c>
      <c r="Y354" s="143" t="s">
        <v>363</v>
      </c>
      <c r="Z354" s="143">
        <v>0</v>
      </c>
      <c r="AA354" s="143">
        <v>1</v>
      </c>
      <c r="AB354" s="143">
        <v>1.7617224295771201</v>
      </c>
      <c r="AC354" s="143">
        <v>0.23739096871399001</v>
      </c>
      <c r="AD354" s="143">
        <v>876.58093525003096</v>
      </c>
      <c r="AF354" s="143">
        <v>-1</v>
      </c>
      <c r="AG354" s="143">
        <v>-1</v>
      </c>
      <c r="AH354" s="143">
        <v>-1</v>
      </c>
      <c r="AI354" s="143">
        <v>-1</v>
      </c>
      <c r="AJ354" s="143">
        <v>0</v>
      </c>
      <c r="AM354" s="143" t="s">
        <v>367</v>
      </c>
      <c r="AN354" s="143">
        <v>-1</v>
      </c>
      <c r="AQ354" s="143">
        <v>333</v>
      </c>
      <c r="AR354" s="143" t="s">
        <v>257</v>
      </c>
      <c r="AT354" s="143" t="s">
        <v>366</v>
      </c>
      <c r="AV354" s="143">
        <v>146.08780728281801</v>
      </c>
      <c r="AW354" s="143">
        <v>0.71093344300000005</v>
      </c>
    </row>
    <row r="355" spans="1:49" x14ac:dyDescent="0.25">
      <c r="A355" s="153">
        <v>830000</v>
      </c>
      <c r="B355" s="153">
        <v>1400000</v>
      </c>
      <c r="C355" s="153">
        <v>1400000</v>
      </c>
      <c r="D355" s="143" t="s">
        <v>360</v>
      </c>
      <c r="E355" s="143" t="s">
        <v>13</v>
      </c>
      <c r="F355" s="143" t="s">
        <v>361</v>
      </c>
      <c r="G355" s="143" t="s">
        <v>362</v>
      </c>
      <c r="H355" s="143">
        <v>0.67</v>
      </c>
      <c r="I355" s="143">
        <v>0.72</v>
      </c>
      <c r="J355" s="143" t="s">
        <v>363</v>
      </c>
      <c r="K355" s="143">
        <v>9.5188506813920007E-2</v>
      </c>
      <c r="L355" s="143">
        <v>2763.1081240439298</v>
      </c>
      <c r="M355" s="143">
        <v>5.6833277039875201</v>
      </c>
      <c r="N355" s="143">
        <v>0.76582476701085</v>
      </c>
      <c r="O355" s="143">
        <v>0.54098747787674994</v>
      </c>
      <c r="P355" s="143">
        <v>7.2897716052879993E-2</v>
      </c>
      <c r="Q355" s="143">
        <v>263.016136493153</v>
      </c>
      <c r="R355" s="143">
        <v>3100</v>
      </c>
      <c r="S355" s="143" t="s">
        <v>371</v>
      </c>
      <c r="T355" s="143">
        <v>3100</v>
      </c>
      <c r="U355" s="143" t="s">
        <v>365</v>
      </c>
      <c r="V355" s="143" t="s">
        <v>366</v>
      </c>
      <c r="Y355" s="143" t="s">
        <v>363</v>
      </c>
      <c r="Z355" s="143">
        <v>0</v>
      </c>
      <c r="AA355" s="143">
        <v>1</v>
      </c>
      <c r="AB355" s="143">
        <v>0.54098747787674994</v>
      </c>
      <c r="AC355" s="143">
        <v>7.2897716052879993E-2</v>
      </c>
      <c r="AD355" s="143">
        <v>490.76633940046997</v>
      </c>
      <c r="AF355" s="143">
        <v>-1</v>
      </c>
      <c r="AG355" s="143">
        <v>-1</v>
      </c>
      <c r="AH355" s="143">
        <v>-1</v>
      </c>
      <c r="AI355" s="143">
        <v>-1</v>
      </c>
      <c r="AJ355" s="143">
        <v>0</v>
      </c>
      <c r="AM355" s="143" t="s">
        <v>367</v>
      </c>
      <c r="AN355" s="143">
        <v>-1</v>
      </c>
      <c r="AQ355" s="143">
        <v>333</v>
      </c>
      <c r="AR355" s="143" t="s">
        <v>257</v>
      </c>
      <c r="AT355" s="143" t="s">
        <v>366</v>
      </c>
      <c r="AV355" s="143">
        <v>101.195025452142</v>
      </c>
      <c r="AW355" s="143">
        <v>0.3980262282</v>
      </c>
    </row>
    <row r="356" spans="1:49" x14ac:dyDescent="0.25">
      <c r="A356" s="153">
        <v>830000</v>
      </c>
      <c r="B356" s="153">
        <v>1400000</v>
      </c>
      <c r="C356" s="153">
        <v>1400000</v>
      </c>
      <c r="D356" s="143" t="s">
        <v>360</v>
      </c>
      <c r="E356" s="143" t="s">
        <v>13</v>
      </c>
      <c r="F356" s="143" t="s">
        <v>361</v>
      </c>
      <c r="G356" s="143" t="s">
        <v>362</v>
      </c>
      <c r="H356" s="143">
        <v>0.67</v>
      </c>
      <c r="I356" s="143">
        <v>0.72</v>
      </c>
      <c r="J356" s="143" t="s">
        <v>366</v>
      </c>
      <c r="K356" s="143">
        <v>0.61776345362188001</v>
      </c>
      <c r="L356" s="143">
        <v>3304.3271643605399</v>
      </c>
      <c r="M356" s="143">
        <v>6.1905473971371396</v>
      </c>
      <c r="N356" s="143">
        <v>0.83037522786771001</v>
      </c>
      <c r="O356" s="143">
        <v>3.8242939398654201</v>
      </c>
      <c r="P356" s="143">
        <v>0.51297546856961995</v>
      </c>
      <c r="Q356" s="143">
        <v>2041.29256095198</v>
      </c>
      <c r="R356" s="143">
        <v>1730</v>
      </c>
      <c r="S356" s="143" t="s">
        <v>368</v>
      </c>
      <c r="T356" s="143">
        <v>1730</v>
      </c>
      <c r="U356" s="143" t="s">
        <v>365</v>
      </c>
      <c r="V356" s="143" t="s">
        <v>366</v>
      </c>
      <c r="Z356" s="143">
        <v>0</v>
      </c>
      <c r="AA356" s="143">
        <v>1</v>
      </c>
      <c r="AB356" s="143">
        <v>3.8242939398654201</v>
      </c>
      <c r="AC356" s="143">
        <v>0.51297546856961995</v>
      </c>
      <c r="AD356" s="143">
        <v>2041.29256095198</v>
      </c>
      <c r="AF356" s="143">
        <v>-1</v>
      </c>
      <c r="AG356" s="143">
        <v>-1</v>
      </c>
      <c r="AH356" s="143">
        <v>-1</v>
      </c>
      <c r="AI356" s="143">
        <v>-1</v>
      </c>
      <c r="AJ356" s="143">
        <v>0</v>
      </c>
      <c r="AM356" s="143" t="s">
        <v>367</v>
      </c>
      <c r="AN356" s="143">
        <v>-1</v>
      </c>
      <c r="AQ356" s="143">
        <v>333</v>
      </c>
      <c r="AR356" s="143" t="s">
        <v>257</v>
      </c>
      <c r="AT356" s="143" t="s">
        <v>366</v>
      </c>
      <c r="AV356" s="143">
        <v>199.99999999254899</v>
      </c>
      <c r="AW356" s="143">
        <v>1.6555495223000001</v>
      </c>
    </row>
    <row r="357" spans="1:49" x14ac:dyDescent="0.25">
      <c r="A357" s="153">
        <v>830000</v>
      </c>
      <c r="B357" s="153">
        <v>1400000</v>
      </c>
      <c r="C357" s="153">
        <v>1400000</v>
      </c>
      <c r="D357" s="143" t="s">
        <v>360</v>
      </c>
      <c r="E357" s="143" t="s">
        <v>13</v>
      </c>
      <c r="F357" s="143" t="s">
        <v>361</v>
      </c>
      <c r="G357" s="143" t="s">
        <v>362</v>
      </c>
      <c r="H357" s="143">
        <v>0.67</v>
      </c>
      <c r="I357" s="143">
        <v>0.72</v>
      </c>
      <c r="J357" s="143" t="s">
        <v>366</v>
      </c>
      <c r="K357" s="143">
        <v>0.49321763261271001</v>
      </c>
      <c r="L357" s="143">
        <v>3363.7210641193001</v>
      </c>
      <c r="M357" s="143">
        <v>6.8991688190679197</v>
      </c>
      <c r="N357" s="143">
        <v>0.93483388400023004</v>
      </c>
      <c r="O357" s="143">
        <v>3.4027917119361502</v>
      </c>
      <c r="P357" s="143">
        <v>0.46107655515273999</v>
      </c>
      <c r="Q357" s="143">
        <v>1659.0465400144401</v>
      </c>
      <c r="R357" s="143">
        <v>1730</v>
      </c>
      <c r="S357" s="143" t="s">
        <v>368</v>
      </c>
      <c r="T357" s="143">
        <v>1730</v>
      </c>
      <c r="U357" s="143" t="s">
        <v>365</v>
      </c>
      <c r="V357" s="143" t="s">
        <v>366</v>
      </c>
      <c r="Z357" s="143">
        <v>0</v>
      </c>
      <c r="AA357" s="143">
        <v>1</v>
      </c>
      <c r="AB357" s="143">
        <v>3.4027917119361502</v>
      </c>
      <c r="AC357" s="143">
        <v>0.46107655515273999</v>
      </c>
      <c r="AD357" s="143">
        <v>1659.0465400144401</v>
      </c>
      <c r="AF357" s="143">
        <v>-1</v>
      </c>
      <c r="AG357" s="143">
        <v>-1</v>
      </c>
      <c r="AH357" s="143">
        <v>-1</v>
      </c>
      <c r="AI357" s="143">
        <v>-1</v>
      </c>
      <c r="AJ357" s="143">
        <v>0</v>
      </c>
      <c r="AM357" s="143" t="s">
        <v>367</v>
      </c>
      <c r="AN357" s="143">
        <v>-1</v>
      </c>
      <c r="AQ357" s="143">
        <v>333</v>
      </c>
      <c r="AR357" s="143" t="s">
        <v>257</v>
      </c>
      <c r="AT357" s="143" t="s">
        <v>366</v>
      </c>
      <c r="AV357" s="143">
        <v>181.89830909330499</v>
      </c>
      <c r="AW357" s="143">
        <v>1.3455365288000001</v>
      </c>
    </row>
    <row r="358" spans="1:49" x14ac:dyDescent="0.25">
      <c r="A358" s="153">
        <v>830000</v>
      </c>
      <c r="B358" s="153">
        <v>1400000</v>
      </c>
      <c r="C358" s="153">
        <v>1400000</v>
      </c>
      <c r="D358" s="143" t="s">
        <v>360</v>
      </c>
      <c r="E358" s="143" t="s">
        <v>13</v>
      </c>
      <c r="F358" s="143" t="s">
        <v>361</v>
      </c>
      <c r="G358" s="143" t="s">
        <v>362</v>
      </c>
      <c r="H358" s="143">
        <v>0.67</v>
      </c>
      <c r="I358" s="143">
        <v>0.72</v>
      </c>
      <c r="J358" s="143" t="s">
        <v>366</v>
      </c>
      <c r="K358" s="143">
        <v>9.3119797811300007E-3</v>
      </c>
      <c r="L358" s="143">
        <v>3363.7210641193001</v>
      </c>
      <c r="M358" s="143">
        <v>6.8991688190679197</v>
      </c>
      <c r="N358" s="143">
        <v>0.93483388400023004</v>
      </c>
      <c r="O358" s="143">
        <v>6.4244920549759998E-2</v>
      </c>
      <c r="P358" s="143">
        <v>8.7051542265200003E-3</v>
      </c>
      <c r="Q358" s="143">
        <v>31.322902538440001</v>
      </c>
      <c r="R358" s="143">
        <v>1730</v>
      </c>
      <c r="S358" s="143" t="s">
        <v>368</v>
      </c>
      <c r="T358" s="143">
        <v>1730</v>
      </c>
      <c r="U358" s="143" t="s">
        <v>365</v>
      </c>
      <c r="V358" s="143" t="s">
        <v>366</v>
      </c>
      <c r="Z358" s="143">
        <v>0</v>
      </c>
      <c r="AA358" s="143">
        <v>1</v>
      </c>
      <c r="AB358" s="143">
        <v>6.4244920549759998E-2</v>
      </c>
      <c r="AC358" s="143">
        <v>8.7051542265200003E-3</v>
      </c>
      <c r="AD358" s="143">
        <v>31.3229025384416</v>
      </c>
      <c r="AF358" s="143">
        <v>-1</v>
      </c>
      <c r="AG358" s="143">
        <v>-1</v>
      </c>
      <c r="AH358" s="143">
        <v>-1</v>
      </c>
      <c r="AI358" s="143">
        <v>-1</v>
      </c>
      <c r="AJ358" s="143">
        <v>0</v>
      </c>
      <c r="AM358" s="143" t="s">
        <v>367</v>
      </c>
      <c r="AN358" s="143">
        <v>-1</v>
      </c>
      <c r="AQ358" s="143">
        <v>333</v>
      </c>
      <c r="AR358" s="143" t="s">
        <v>257</v>
      </c>
      <c r="AT358" s="143" t="s">
        <v>366</v>
      </c>
      <c r="AV358" s="143">
        <v>30.3978116765559</v>
      </c>
      <c r="AW358" s="143">
        <v>2.5403813899999999E-2</v>
      </c>
    </row>
    <row r="359" spans="1:49" x14ac:dyDescent="0.25">
      <c r="A359" s="153">
        <v>830000</v>
      </c>
      <c r="B359" s="153">
        <v>1400000</v>
      </c>
      <c r="C359" s="153">
        <v>1400000</v>
      </c>
      <c r="D359" s="143" t="s">
        <v>360</v>
      </c>
      <c r="E359" s="143" t="s">
        <v>13</v>
      </c>
      <c r="F359" s="143" t="s">
        <v>361</v>
      </c>
      <c r="G359" s="143" t="s">
        <v>362</v>
      </c>
      <c r="H359" s="143">
        <v>0.67</v>
      </c>
      <c r="I359" s="143">
        <v>0.72</v>
      </c>
      <c r="J359" s="143" t="s">
        <v>366</v>
      </c>
      <c r="K359" s="143">
        <v>0.11523380817073001</v>
      </c>
      <c r="L359" s="143">
        <v>3363.7210641193001</v>
      </c>
      <c r="M359" s="143">
        <v>6.8991688190679197</v>
      </c>
      <c r="N359" s="143">
        <v>0.93483388400023004</v>
      </c>
      <c r="O359" s="143">
        <v>0.79501749623397999</v>
      </c>
      <c r="P359" s="143">
        <v>0.10772446846038</v>
      </c>
      <c r="Q359" s="143">
        <v>387.61438784258098</v>
      </c>
      <c r="R359" s="143">
        <v>8140</v>
      </c>
      <c r="S359" s="143" t="s">
        <v>369</v>
      </c>
      <c r="T359" s="143">
        <v>8140</v>
      </c>
      <c r="U359" s="143" t="s">
        <v>365</v>
      </c>
      <c r="V359" s="143" t="s">
        <v>366</v>
      </c>
      <c r="Z359" s="143">
        <v>0</v>
      </c>
      <c r="AA359" s="143">
        <v>1</v>
      </c>
      <c r="AB359" s="143">
        <v>0.79501749623397999</v>
      </c>
      <c r="AC359" s="143">
        <v>0.10772446846038</v>
      </c>
      <c r="AD359" s="143">
        <v>387.61438784258098</v>
      </c>
      <c r="AF359" s="143">
        <v>-1</v>
      </c>
      <c r="AG359" s="143">
        <v>-1</v>
      </c>
      <c r="AH359" s="143">
        <v>-1</v>
      </c>
      <c r="AI359" s="143">
        <v>-1</v>
      </c>
      <c r="AJ359" s="143">
        <v>0</v>
      </c>
      <c r="AM359" s="143" t="s">
        <v>367</v>
      </c>
      <c r="AN359" s="143">
        <v>-1</v>
      </c>
      <c r="AQ359" s="143">
        <v>333</v>
      </c>
      <c r="AR359" s="143" t="s">
        <v>257</v>
      </c>
      <c r="AT359" s="143" t="s">
        <v>366</v>
      </c>
      <c r="AV359" s="143">
        <v>106.41621381369799</v>
      </c>
      <c r="AW359" s="143">
        <v>0.31436690010000001</v>
      </c>
    </row>
    <row r="360" spans="1:49" x14ac:dyDescent="0.25">
      <c r="A360" s="153">
        <v>830000</v>
      </c>
      <c r="B360" s="153">
        <v>1400000</v>
      </c>
      <c r="C360" s="153">
        <v>1400000</v>
      </c>
      <c r="D360" s="143" t="s">
        <v>360</v>
      </c>
      <c r="E360" s="143" t="s">
        <v>13</v>
      </c>
      <c r="F360" s="143" t="s">
        <v>361</v>
      </c>
      <c r="G360" s="143" t="s">
        <v>362</v>
      </c>
      <c r="H360" s="143">
        <v>0.67</v>
      </c>
      <c r="I360" s="143">
        <v>0.72</v>
      </c>
      <c r="J360" s="143" t="s">
        <v>366</v>
      </c>
      <c r="K360" s="143">
        <v>0.61776345359886997</v>
      </c>
      <c r="L360" s="143">
        <v>3309.11409288807</v>
      </c>
      <c r="M360" s="143">
        <v>6.2438071658992804</v>
      </c>
      <c r="N360" s="143">
        <v>0.84136364672177999</v>
      </c>
      <c r="O360" s="143">
        <v>3.8571958784113298</v>
      </c>
      <c r="P360" s="143">
        <v>0.51976371213139005</v>
      </c>
      <c r="Q360" s="143">
        <v>2044.24975037524</v>
      </c>
      <c r="R360" s="143">
        <v>1730</v>
      </c>
      <c r="S360" s="143" t="s">
        <v>368</v>
      </c>
      <c r="T360" s="143">
        <v>1730</v>
      </c>
      <c r="U360" s="143" t="s">
        <v>365</v>
      </c>
      <c r="V360" s="143" t="s">
        <v>366</v>
      </c>
      <c r="Z360" s="143">
        <v>0</v>
      </c>
      <c r="AA360" s="143">
        <v>1</v>
      </c>
      <c r="AB360" s="143">
        <v>3.8571958784113298</v>
      </c>
      <c r="AC360" s="143">
        <v>0.51976371213139005</v>
      </c>
      <c r="AD360" s="143">
        <v>2044.24975037524</v>
      </c>
      <c r="AF360" s="143">
        <v>-1</v>
      </c>
      <c r="AG360" s="143">
        <v>-1</v>
      </c>
      <c r="AH360" s="143">
        <v>-1</v>
      </c>
      <c r="AI360" s="143">
        <v>-1</v>
      </c>
      <c r="AJ360" s="143">
        <v>0</v>
      </c>
      <c r="AM360" s="143" t="s">
        <v>367</v>
      </c>
      <c r="AN360" s="143">
        <v>-1</v>
      </c>
      <c r="AQ360" s="143">
        <v>333</v>
      </c>
      <c r="AR360" s="143" t="s">
        <v>257</v>
      </c>
      <c r="AT360" s="143" t="s">
        <v>366</v>
      </c>
      <c r="AV360" s="143">
        <v>199.99999998882399</v>
      </c>
      <c r="AW360" s="143">
        <v>1.6579478915999999</v>
      </c>
    </row>
    <row r="361" spans="1:49" x14ac:dyDescent="0.25">
      <c r="A361" s="153">
        <v>830000</v>
      </c>
      <c r="B361" s="153">
        <v>1400000</v>
      </c>
      <c r="C361" s="153">
        <v>1400000</v>
      </c>
      <c r="D361" s="143" t="s">
        <v>360</v>
      </c>
      <c r="E361" s="143" t="s">
        <v>13</v>
      </c>
      <c r="F361" s="143" t="s">
        <v>361</v>
      </c>
      <c r="G361" s="143" t="s">
        <v>362</v>
      </c>
      <c r="H361" s="143">
        <v>0.67</v>
      </c>
      <c r="I361" s="143">
        <v>0.72</v>
      </c>
      <c r="J361" s="143" t="s">
        <v>366</v>
      </c>
      <c r="K361" s="143">
        <v>0.61776345366790997</v>
      </c>
      <c r="L361" s="143">
        <v>3336.6867457933799</v>
      </c>
      <c r="M361" s="143">
        <v>6.2217533075927101</v>
      </c>
      <c r="N361" s="143">
        <v>0.83200761781332</v>
      </c>
      <c r="O361" s="143">
        <v>3.8435718111682302</v>
      </c>
      <c r="P361" s="143">
        <v>0.51398389945836997</v>
      </c>
      <c r="Q361" s="143">
        <v>2061.28312788927</v>
      </c>
      <c r="R361" s="143">
        <v>1730</v>
      </c>
      <c r="S361" s="143" t="s">
        <v>368</v>
      </c>
      <c r="T361" s="143">
        <v>1730</v>
      </c>
      <c r="U361" s="143" t="s">
        <v>365</v>
      </c>
      <c r="V361" s="143" t="s">
        <v>366</v>
      </c>
      <c r="Z361" s="143">
        <v>0</v>
      </c>
      <c r="AA361" s="143">
        <v>1</v>
      </c>
      <c r="AB361" s="143">
        <v>3.8435718111682302</v>
      </c>
      <c r="AC361" s="143">
        <v>0.51398389945836997</v>
      </c>
      <c r="AD361" s="143">
        <v>2061.28312788927</v>
      </c>
      <c r="AF361" s="143">
        <v>-1</v>
      </c>
      <c r="AG361" s="143">
        <v>-1</v>
      </c>
      <c r="AH361" s="143">
        <v>-1</v>
      </c>
      <c r="AI361" s="143">
        <v>-1</v>
      </c>
      <c r="AJ361" s="143">
        <v>0</v>
      </c>
      <c r="AM361" s="143" t="s">
        <v>367</v>
      </c>
      <c r="AN361" s="143">
        <v>-1</v>
      </c>
      <c r="AQ361" s="143">
        <v>333</v>
      </c>
      <c r="AR361" s="143" t="s">
        <v>257</v>
      </c>
      <c r="AT361" s="143" t="s">
        <v>366</v>
      </c>
      <c r="AV361" s="143">
        <v>200</v>
      </c>
      <c r="AW361" s="143">
        <v>1.6717624718999999</v>
      </c>
    </row>
    <row r="362" spans="1:49" x14ac:dyDescent="0.25">
      <c r="A362" s="153">
        <v>830000</v>
      </c>
      <c r="B362" s="153">
        <v>1400000</v>
      </c>
      <c r="C362" s="153">
        <v>1400000</v>
      </c>
      <c r="D362" s="143" t="s">
        <v>360</v>
      </c>
      <c r="E362" s="143" t="s">
        <v>13</v>
      </c>
      <c r="F362" s="143" t="s">
        <v>361</v>
      </c>
      <c r="G362" s="143" t="s">
        <v>362</v>
      </c>
      <c r="H362" s="143">
        <v>0.67</v>
      </c>
      <c r="I362" s="143">
        <v>0.72</v>
      </c>
      <c r="J362" s="143" t="s">
        <v>366</v>
      </c>
      <c r="K362" s="143">
        <v>7.9984857845879997E-2</v>
      </c>
      <c r="L362" s="143">
        <v>3373.5407744302902</v>
      </c>
      <c r="M362" s="143">
        <v>6.8657499389418097</v>
      </c>
      <c r="N362" s="143">
        <v>0.91922867432578004</v>
      </c>
      <c r="O362" s="143">
        <v>0.54915603287164005</v>
      </c>
      <c r="P362" s="143">
        <v>7.3524374843800006E-2</v>
      </c>
      <c r="Q362" s="143">
        <v>269.83217928009998</v>
      </c>
      <c r="R362" s="143">
        <v>1730</v>
      </c>
      <c r="S362" s="143" t="s">
        <v>368</v>
      </c>
      <c r="T362" s="143">
        <v>1730</v>
      </c>
      <c r="U362" s="143" t="s">
        <v>365</v>
      </c>
      <c r="V362" s="143" t="s">
        <v>366</v>
      </c>
      <c r="Z362" s="143">
        <v>0</v>
      </c>
      <c r="AA362" s="143">
        <v>1</v>
      </c>
      <c r="AB362" s="143">
        <v>0.54915603287164005</v>
      </c>
      <c r="AC362" s="143">
        <v>7.3524374843800006E-2</v>
      </c>
      <c r="AD362" s="143">
        <v>1364.8130422459401</v>
      </c>
      <c r="AF362" s="143">
        <v>-1</v>
      </c>
      <c r="AG362" s="143">
        <v>-1</v>
      </c>
      <c r="AH362" s="143">
        <v>-1</v>
      </c>
      <c r="AI362" s="143">
        <v>-1</v>
      </c>
      <c r="AJ362" s="143">
        <v>0</v>
      </c>
      <c r="AM362" s="143" t="s">
        <v>367</v>
      </c>
      <c r="AN362" s="143">
        <v>-1</v>
      </c>
      <c r="AQ362" s="143">
        <v>333</v>
      </c>
      <c r="AR362" s="143" t="s">
        <v>257</v>
      </c>
      <c r="AT362" s="143" t="s">
        <v>366</v>
      </c>
      <c r="AV362" s="143">
        <v>88.809583927360194</v>
      </c>
      <c r="AW362" s="143">
        <v>1.1069043327000001</v>
      </c>
    </row>
    <row r="363" spans="1:49" x14ac:dyDescent="0.25">
      <c r="A363" s="153">
        <v>830000</v>
      </c>
      <c r="B363" s="153">
        <v>1400000</v>
      </c>
      <c r="C363" s="153">
        <v>1400000</v>
      </c>
      <c r="D363" s="143" t="s">
        <v>360</v>
      </c>
      <c r="E363" s="143" t="s">
        <v>13</v>
      </c>
      <c r="F363" s="143" t="s">
        <v>361</v>
      </c>
      <c r="G363" s="143" t="s">
        <v>362</v>
      </c>
      <c r="H363" s="143">
        <v>0.67</v>
      </c>
      <c r="I363" s="143">
        <v>0.72</v>
      </c>
      <c r="J363" s="143" t="s">
        <v>366</v>
      </c>
      <c r="K363" s="143">
        <v>8.6474594070000006E-5</v>
      </c>
      <c r="L363" s="143">
        <v>3370.5733285740598</v>
      </c>
      <c r="M363" s="143">
        <v>7.4017960056580803</v>
      </c>
      <c r="N363" s="143">
        <v>0.98174200130759004</v>
      </c>
      <c r="O363" s="143">
        <v>6.4006730497000001E-4</v>
      </c>
      <c r="P363" s="143">
        <v>8.4895741039999999E-5</v>
      </c>
      <c r="Q363" s="143">
        <v>0.29146896037161002</v>
      </c>
      <c r="R363" s="143">
        <v>1730</v>
      </c>
      <c r="S363" s="143" t="s">
        <v>368</v>
      </c>
      <c r="T363" s="143">
        <v>1730</v>
      </c>
      <c r="U363" s="143" t="s">
        <v>365</v>
      </c>
      <c r="V363" s="143" t="s">
        <v>366</v>
      </c>
      <c r="Z363" s="143">
        <v>0</v>
      </c>
      <c r="AA363" s="143">
        <v>1</v>
      </c>
      <c r="AB363" s="143">
        <v>6.4006730497000001E-4</v>
      </c>
      <c r="AC363" s="143">
        <v>8.4895741039999999E-5</v>
      </c>
      <c r="AD363" s="143">
        <v>0.29146896035434</v>
      </c>
      <c r="AF363" s="143">
        <v>-1</v>
      </c>
      <c r="AG363" s="143">
        <v>-1</v>
      </c>
      <c r="AH363" s="143">
        <v>-1</v>
      </c>
      <c r="AI363" s="143">
        <v>-1</v>
      </c>
      <c r="AJ363" s="143">
        <v>0</v>
      </c>
      <c r="AM363" s="143" t="s">
        <v>367</v>
      </c>
      <c r="AN363" s="143">
        <v>-1</v>
      </c>
      <c r="AQ363" s="143">
        <v>333</v>
      </c>
      <c r="AR363" s="143" t="s">
        <v>257</v>
      </c>
      <c r="AT363" s="143" t="s">
        <v>366</v>
      </c>
      <c r="AV363" s="143">
        <v>19.106802878425999</v>
      </c>
      <c r="AW363" s="143">
        <v>2.3639010000000001E-4</v>
      </c>
    </row>
    <row r="364" spans="1:49" x14ac:dyDescent="0.25">
      <c r="A364" s="153">
        <v>830000</v>
      </c>
      <c r="B364" s="153">
        <v>1400000</v>
      </c>
      <c r="C364" s="153">
        <v>1400000</v>
      </c>
      <c r="D364" s="143" t="s">
        <v>360</v>
      </c>
      <c r="E364" s="143" t="s">
        <v>13</v>
      </c>
      <c r="F364" s="143" t="s">
        <v>361</v>
      </c>
      <c r="G364" s="143" t="s">
        <v>362</v>
      </c>
      <c r="H364" s="143">
        <v>0.67</v>
      </c>
      <c r="I364" s="143">
        <v>0.72</v>
      </c>
      <c r="J364" s="143" t="s">
        <v>366</v>
      </c>
      <c r="K364" s="143">
        <v>0.20313006807962</v>
      </c>
      <c r="L364" s="143">
        <v>3370.5733285740598</v>
      </c>
      <c r="M364" s="143">
        <v>7.4017960056580803</v>
      </c>
      <c r="N364" s="143">
        <v>0.98174200130759004</v>
      </c>
      <c r="O364" s="143">
        <v>1.50352732654083</v>
      </c>
      <c r="P364" s="143">
        <v>0.19942131956223999</v>
      </c>
      <c r="Q364" s="143">
        <v>684.66478970062406</v>
      </c>
      <c r="R364" s="143">
        <v>1730</v>
      </c>
      <c r="S364" s="143" t="s">
        <v>368</v>
      </c>
      <c r="T364" s="143">
        <v>1730</v>
      </c>
      <c r="U364" s="143" t="s">
        <v>365</v>
      </c>
      <c r="V364" s="143" t="s">
        <v>366</v>
      </c>
      <c r="Z364" s="143">
        <v>0</v>
      </c>
      <c r="AA364" s="143">
        <v>1</v>
      </c>
      <c r="AB364" s="143">
        <v>1.50352732654083</v>
      </c>
      <c r="AC364" s="143">
        <v>0.19942131956223999</v>
      </c>
      <c r="AD364" s="143">
        <v>684.66478970062406</v>
      </c>
      <c r="AF364" s="143">
        <v>-1</v>
      </c>
      <c r="AG364" s="143">
        <v>-1</v>
      </c>
      <c r="AH364" s="143">
        <v>-1</v>
      </c>
      <c r="AI364" s="143">
        <v>-1</v>
      </c>
      <c r="AJ364" s="143">
        <v>0</v>
      </c>
      <c r="AM364" s="143" t="s">
        <v>367</v>
      </c>
      <c r="AN364" s="143">
        <v>-1</v>
      </c>
      <c r="AQ364" s="143">
        <v>333</v>
      </c>
      <c r="AR364" s="143" t="s">
        <v>257</v>
      </c>
      <c r="AT364" s="143" t="s">
        <v>366</v>
      </c>
      <c r="AV364" s="143">
        <v>137.084926599478</v>
      </c>
      <c r="AW364" s="143">
        <v>0.55528368989999999</v>
      </c>
    </row>
    <row r="365" spans="1:49" x14ac:dyDescent="0.25">
      <c r="A365" s="153">
        <v>830000</v>
      </c>
      <c r="B365" s="153">
        <v>1400000</v>
      </c>
      <c r="C365" s="153">
        <v>1400000</v>
      </c>
      <c r="D365" s="143" t="s">
        <v>360</v>
      </c>
      <c r="E365" s="143" t="s">
        <v>13</v>
      </c>
      <c r="F365" s="143" t="s">
        <v>361</v>
      </c>
      <c r="G365" s="143" t="s">
        <v>362</v>
      </c>
      <c r="H365" s="143">
        <v>0.67</v>
      </c>
      <c r="I365" s="143">
        <v>0.72</v>
      </c>
      <c r="J365" s="143" t="s">
        <v>366</v>
      </c>
      <c r="K365" s="143">
        <v>2.1249761651E-4</v>
      </c>
      <c r="L365" s="143">
        <v>3370.5733285740598</v>
      </c>
      <c r="M365" s="143">
        <v>7.4017960056580803</v>
      </c>
      <c r="N365" s="143">
        <v>0.98174200130759004</v>
      </c>
      <c r="O365" s="143">
        <v>1.5728640091E-3</v>
      </c>
      <c r="P365" s="143">
        <v>2.0861783530000001E-4</v>
      </c>
      <c r="Q365" s="143">
        <v>0.71623879859753004</v>
      </c>
      <c r="R365" s="143">
        <v>1730</v>
      </c>
      <c r="S365" s="143" t="s">
        <v>368</v>
      </c>
      <c r="T365" s="143">
        <v>1730</v>
      </c>
      <c r="U365" s="143" t="s">
        <v>365</v>
      </c>
      <c r="V365" s="143" t="s">
        <v>366</v>
      </c>
      <c r="Z365" s="143">
        <v>0</v>
      </c>
      <c r="AA365" s="143">
        <v>1</v>
      </c>
      <c r="AB365" s="143">
        <v>1.5728640091E-3</v>
      </c>
      <c r="AC365" s="143">
        <v>2.0861783530000001E-4</v>
      </c>
      <c r="AD365" s="143">
        <v>0.71623878992633006</v>
      </c>
      <c r="AF365" s="143">
        <v>-1</v>
      </c>
      <c r="AG365" s="143">
        <v>-1</v>
      </c>
      <c r="AH365" s="143">
        <v>-1</v>
      </c>
      <c r="AI365" s="143">
        <v>-1</v>
      </c>
      <c r="AJ365" s="143">
        <v>0</v>
      </c>
      <c r="AM365" s="143" t="s">
        <v>367</v>
      </c>
      <c r="AN365" s="143">
        <v>-1</v>
      </c>
      <c r="AQ365" s="143">
        <v>333</v>
      </c>
      <c r="AR365" s="143" t="s">
        <v>257</v>
      </c>
      <c r="AT365" s="143" t="s">
        <v>366</v>
      </c>
      <c r="AV365" s="143">
        <v>34.6535467171595</v>
      </c>
      <c r="AW365" s="143">
        <v>5.8089120000000001E-4</v>
      </c>
    </row>
    <row r="366" spans="1:49" x14ac:dyDescent="0.25">
      <c r="A366" s="153">
        <v>830000</v>
      </c>
      <c r="B366" s="153">
        <v>1400000</v>
      </c>
      <c r="C366" s="153">
        <v>1400000</v>
      </c>
      <c r="D366" s="143" t="s">
        <v>360</v>
      </c>
      <c r="E366" s="143" t="s">
        <v>13</v>
      </c>
      <c r="F366" s="143" t="s">
        <v>361</v>
      </c>
      <c r="G366" s="143" t="s">
        <v>362</v>
      </c>
      <c r="H366" s="143">
        <v>0.67</v>
      </c>
      <c r="I366" s="143">
        <v>0.72</v>
      </c>
      <c r="J366" s="143" t="s">
        <v>366</v>
      </c>
      <c r="K366" s="143">
        <v>0.11226099687657</v>
      </c>
      <c r="L366" s="143">
        <v>3370.5733285740598</v>
      </c>
      <c r="M366" s="143">
        <v>7.4017960056580803</v>
      </c>
      <c r="N366" s="143">
        <v>0.98174200130759004</v>
      </c>
      <c r="O366" s="143">
        <v>0.83093299827219003</v>
      </c>
      <c r="P366" s="143">
        <v>0.11021133574238</v>
      </c>
      <c r="Q366" s="143">
        <v>378.38392191130299</v>
      </c>
      <c r="R366" s="143">
        <v>1730</v>
      </c>
      <c r="S366" s="143" t="s">
        <v>368</v>
      </c>
      <c r="T366" s="143">
        <v>1730</v>
      </c>
      <c r="U366" s="143" t="s">
        <v>365</v>
      </c>
      <c r="V366" s="143" t="s">
        <v>366</v>
      </c>
      <c r="Z366" s="143">
        <v>0</v>
      </c>
      <c r="AA366" s="143">
        <v>1</v>
      </c>
      <c r="AB366" s="143">
        <v>0.83093299827219003</v>
      </c>
      <c r="AC366" s="143">
        <v>0.11021133574238</v>
      </c>
      <c r="AD366" s="143">
        <v>378.38392191130299</v>
      </c>
      <c r="AF366" s="143">
        <v>-1</v>
      </c>
      <c r="AG366" s="143">
        <v>-1</v>
      </c>
      <c r="AH366" s="143">
        <v>-1</v>
      </c>
      <c r="AI366" s="143">
        <v>-1</v>
      </c>
      <c r="AJ366" s="143">
        <v>0</v>
      </c>
      <c r="AM366" s="143" t="s">
        <v>367</v>
      </c>
      <c r="AN366" s="143">
        <v>-1</v>
      </c>
      <c r="AQ366" s="143">
        <v>333</v>
      </c>
      <c r="AR366" s="143" t="s">
        <v>257</v>
      </c>
      <c r="AT366" s="143" t="s">
        <v>366</v>
      </c>
      <c r="AV366" s="143">
        <v>96.886836189530101</v>
      </c>
      <c r="AW366" s="143">
        <v>0.3068807153</v>
      </c>
    </row>
    <row r="367" spans="1:49" x14ac:dyDescent="0.25">
      <c r="A367" s="153">
        <v>830000</v>
      </c>
      <c r="B367" s="153">
        <v>1400000</v>
      </c>
      <c r="C367" s="153">
        <v>1400000</v>
      </c>
      <c r="D367" s="143" t="s">
        <v>360</v>
      </c>
      <c r="E367" s="143" t="s">
        <v>13</v>
      </c>
      <c r="F367" s="143" t="s">
        <v>361</v>
      </c>
      <c r="G367" s="143" t="s">
        <v>362</v>
      </c>
      <c r="H367" s="143">
        <v>0.67</v>
      </c>
      <c r="I367" s="143">
        <v>0.72</v>
      </c>
      <c r="J367" s="143" t="s">
        <v>366</v>
      </c>
      <c r="K367" s="143">
        <v>0.30171702262938999</v>
      </c>
      <c r="L367" s="143">
        <v>3370.5733285740598</v>
      </c>
      <c r="M367" s="143">
        <v>7.4017960056580803</v>
      </c>
      <c r="N367" s="143">
        <v>0.98174200130759004</v>
      </c>
      <c r="O367" s="143">
        <v>2.2332478529372701</v>
      </c>
      <c r="P367" s="143">
        <v>0.29620827362474</v>
      </c>
      <c r="Q367" s="143">
        <v>1016.95934925139</v>
      </c>
      <c r="R367" s="143">
        <v>8140</v>
      </c>
      <c r="S367" s="143" t="s">
        <v>369</v>
      </c>
      <c r="T367" s="143">
        <v>8140</v>
      </c>
      <c r="U367" s="143" t="s">
        <v>365</v>
      </c>
      <c r="V367" s="143" t="s">
        <v>366</v>
      </c>
      <c r="Z367" s="143">
        <v>0</v>
      </c>
      <c r="AA367" s="143">
        <v>1</v>
      </c>
      <c r="AB367" s="143">
        <v>2.2332478529372701</v>
      </c>
      <c r="AC367" s="143">
        <v>0.29620827362474</v>
      </c>
      <c r="AD367" s="143">
        <v>1016.95934926001</v>
      </c>
      <c r="AF367" s="143">
        <v>-1</v>
      </c>
      <c r="AG367" s="143">
        <v>-1</v>
      </c>
      <c r="AH367" s="143">
        <v>-1</v>
      </c>
      <c r="AI367" s="143">
        <v>-1</v>
      </c>
      <c r="AJ367" s="143">
        <v>0</v>
      </c>
      <c r="AM367" s="143" t="s">
        <v>367</v>
      </c>
      <c r="AN367" s="143">
        <v>-1</v>
      </c>
      <c r="AQ367" s="143">
        <v>333</v>
      </c>
      <c r="AR367" s="143" t="s">
        <v>257</v>
      </c>
      <c r="AT367" s="143" t="s">
        <v>366</v>
      </c>
      <c r="AV367" s="143">
        <v>163.82471185009999</v>
      </c>
      <c r="AW367" s="143">
        <v>0.8247845493</v>
      </c>
    </row>
    <row r="368" spans="1:49" x14ac:dyDescent="0.25">
      <c r="A368" s="153">
        <v>830000</v>
      </c>
      <c r="B368" s="153">
        <v>1400000</v>
      </c>
      <c r="C368" s="153">
        <v>1400000</v>
      </c>
      <c r="D368" s="143" t="s">
        <v>360</v>
      </c>
      <c r="E368" s="143" t="s">
        <v>13</v>
      </c>
      <c r="F368" s="143" t="s">
        <v>361</v>
      </c>
      <c r="G368" s="143" t="s">
        <v>362</v>
      </c>
      <c r="H368" s="143">
        <v>0.67</v>
      </c>
      <c r="I368" s="143">
        <v>0.72</v>
      </c>
      <c r="J368" s="143" t="s">
        <v>366</v>
      </c>
      <c r="K368" s="143">
        <v>0.12763699261832001</v>
      </c>
      <c r="L368" s="143">
        <v>3346.1392449128398</v>
      </c>
      <c r="M368" s="143">
        <v>6.3536965421848297</v>
      </c>
      <c r="N368" s="143">
        <v>0.86099685133769999</v>
      </c>
      <c r="O368" s="143">
        <v>0.81096671865390002</v>
      </c>
      <c r="P368" s="143">
        <v>0.10989504875858</v>
      </c>
      <c r="Q368" s="143">
        <v>427.09115010281801</v>
      </c>
      <c r="R368" s="143">
        <v>1730</v>
      </c>
      <c r="S368" s="143" t="s">
        <v>368</v>
      </c>
      <c r="T368" s="143">
        <v>1730</v>
      </c>
      <c r="U368" s="143" t="s">
        <v>365</v>
      </c>
      <c r="V368" s="143" t="s">
        <v>366</v>
      </c>
      <c r="Z368" s="143">
        <v>0</v>
      </c>
      <c r="AA368" s="143">
        <v>1</v>
      </c>
      <c r="AB368" s="143">
        <v>0.81096671865390002</v>
      </c>
      <c r="AC368" s="143">
        <v>0.10989504875858</v>
      </c>
      <c r="AD368" s="143">
        <v>1925.3954694779</v>
      </c>
      <c r="AF368" s="143">
        <v>-1</v>
      </c>
      <c r="AG368" s="143">
        <v>-1</v>
      </c>
      <c r="AH368" s="143">
        <v>-1</v>
      </c>
      <c r="AI368" s="143">
        <v>-1</v>
      </c>
      <c r="AJ368" s="143">
        <v>0</v>
      </c>
      <c r="AM368" s="143" t="s">
        <v>367</v>
      </c>
      <c r="AN368" s="143">
        <v>-1</v>
      </c>
      <c r="AQ368" s="143">
        <v>333</v>
      </c>
      <c r="AR368" s="143" t="s">
        <v>257</v>
      </c>
      <c r="AT368" s="143" t="s">
        <v>366</v>
      </c>
      <c r="AV368" s="143">
        <v>116.55754504574099</v>
      </c>
      <c r="AW368" s="143">
        <v>1.5615535032000001</v>
      </c>
    </row>
    <row r="369" spans="1:49" x14ac:dyDescent="0.25">
      <c r="A369" s="153">
        <v>830000</v>
      </c>
      <c r="B369" s="153">
        <v>1400000</v>
      </c>
      <c r="C369" s="153">
        <v>1400000</v>
      </c>
      <c r="D369" s="143" t="s">
        <v>360</v>
      </c>
      <c r="E369" s="143" t="s">
        <v>13</v>
      </c>
      <c r="F369" s="143" t="s">
        <v>361</v>
      </c>
      <c r="G369" s="143" t="s">
        <v>362</v>
      </c>
      <c r="H369" s="143">
        <v>0.67</v>
      </c>
      <c r="I369" s="143">
        <v>0.72</v>
      </c>
      <c r="J369" s="143" t="s">
        <v>363</v>
      </c>
      <c r="K369" s="143">
        <v>0.61337422749159998</v>
      </c>
      <c r="L369" s="143">
        <v>586.99864019470203</v>
      </c>
      <c r="M369" s="143">
        <v>0</v>
      </c>
      <c r="N369" s="143">
        <v>0</v>
      </c>
      <c r="O369" s="143">
        <v>0</v>
      </c>
      <c r="P369" s="143">
        <v>0</v>
      </c>
      <c r="Q369" s="143">
        <v>360.04983746804999</v>
      </c>
      <c r="R369" s="143">
        <v>5300</v>
      </c>
      <c r="S369" s="143" t="s">
        <v>372</v>
      </c>
      <c r="T369" s="143">
        <v>5300</v>
      </c>
      <c r="U369" s="143" t="s">
        <v>365</v>
      </c>
      <c r="V369" s="143" t="s">
        <v>366</v>
      </c>
      <c r="Y369" s="143" t="s">
        <v>363</v>
      </c>
      <c r="Z369" s="143">
        <v>0</v>
      </c>
      <c r="AA369" s="143">
        <v>1</v>
      </c>
      <c r="AB369" s="143">
        <v>0</v>
      </c>
      <c r="AC369" s="143">
        <v>0</v>
      </c>
      <c r="AD369" s="143">
        <v>360.04983746804999</v>
      </c>
      <c r="AF369" s="143">
        <v>-1</v>
      </c>
      <c r="AG369" s="143">
        <v>-1</v>
      </c>
      <c r="AH369" s="143">
        <v>-1</v>
      </c>
      <c r="AI369" s="143">
        <v>-1</v>
      </c>
      <c r="AJ369" s="143">
        <v>0</v>
      </c>
      <c r="AM369" s="143" t="s">
        <v>367</v>
      </c>
      <c r="AN369" s="143">
        <v>-1</v>
      </c>
      <c r="AQ369" s="143">
        <v>333</v>
      </c>
      <c r="AR369" s="143" t="s">
        <v>257</v>
      </c>
      <c r="AT369" s="143" t="s">
        <v>366</v>
      </c>
      <c r="AV369" s="143">
        <v>196.619384950388</v>
      </c>
      <c r="AW369" s="143">
        <v>0.29201122260000001</v>
      </c>
    </row>
    <row r="370" spans="1:49" x14ac:dyDescent="0.25">
      <c r="A370" s="153">
        <v>830000</v>
      </c>
      <c r="B370" s="153">
        <v>1400000</v>
      </c>
      <c r="C370" s="153">
        <v>1400000</v>
      </c>
      <c r="D370" s="143" t="s">
        <v>360</v>
      </c>
      <c r="E370" s="143" t="s">
        <v>13</v>
      </c>
      <c r="F370" s="143" t="s">
        <v>361</v>
      </c>
      <c r="G370" s="143" t="s">
        <v>362</v>
      </c>
      <c r="H370" s="143">
        <v>0.67</v>
      </c>
      <c r="I370" s="143">
        <v>0.72</v>
      </c>
      <c r="J370" s="143" t="s">
        <v>366</v>
      </c>
      <c r="K370" s="143">
        <v>4.3893843594700003E-3</v>
      </c>
      <c r="L370" s="143">
        <v>586.99864019470203</v>
      </c>
      <c r="M370" s="143">
        <v>0</v>
      </c>
      <c r="N370" s="143">
        <v>0</v>
      </c>
      <c r="O370" s="143">
        <v>0</v>
      </c>
      <c r="P370" s="143">
        <v>0</v>
      </c>
      <c r="Q370" s="143">
        <v>2.5765626503025398</v>
      </c>
      <c r="R370" s="143">
        <v>1730</v>
      </c>
      <c r="S370" s="143" t="s">
        <v>368</v>
      </c>
      <c r="T370" s="143">
        <v>1730</v>
      </c>
      <c r="U370" s="143" t="s">
        <v>365</v>
      </c>
      <c r="V370" s="143" t="s">
        <v>366</v>
      </c>
      <c r="Z370" s="143">
        <v>0</v>
      </c>
      <c r="AA370" s="143">
        <v>1</v>
      </c>
      <c r="AB370" s="143">
        <v>0</v>
      </c>
      <c r="AC370" s="143">
        <v>0</v>
      </c>
      <c r="AD370" s="143">
        <v>2.5765626503025998</v>
      </c>
      <c r="AF370" s="143">
        <v>-1</v>
      </c>
      <c r="AG370" s="143">
        <v>-1</v>
      </c>
      <c r="AH370" s="143">
        <v>-1</v>
      </c>
      <c r="AI370" s="143">
        <v>-1</v>
      </c>
      <c r="AJ370" s="143">
        <v>0</v>
      </c>
      <c r="AM370" s="143" t="s">
        <v>367</v>
      </c>
      <c r="AN370" s="143">
        <v>-1</v>
      </c>
      <c r="AQ370" s="143">
        <v>333</v>
      </c>
      <c r="AR370" s="143" t="s">
        <v>257</v>
      </c>
      <c r="AT370" s="143" t="s">
        <v>366</v>
      </c>
      <c r="AV370" s="143">
        <v>21.0177968725814</v>
      </c>
      <c r="AW370" s="143">
        <v>2.0896695999999999E-3</v>
      </c>
    </row>
    <row r="371" spans="1:49" x14ac:dyDescent="0.25">
      <c r="A371" s="153">
        <v>830000</v>
      </c>
      <c r="B371" s="153">
        <v>1400000</v>
      </c>
      <c r="C371" s="153">
        <v>1400000</v>
      </c>
      <c r="D371" s="143" t="s">
        <v>360</v>
      </c>
      <c r="E371" s="143" t="s">
        <v>13</v>
      </c>
      <c r="F371" s="143" t="s">
        <v>361</v>
      </c>
      <c r="G371" s="143" t="s">
        <v>362</v>
      </c>
      <c r="H371" s="143">
        <v>0.67</v>
      </c>
      <c r="I371" s="143">
        <v>0.72</v>
      </c>
      <c r="J371" s="143" t="s">
        <v>363</v>
      </c>
      <c r="K371" s="143">
        <v>5.9879803890199998E-3</v>
      </c>
      <c r="L371" s="143">
        <v>769.50548368892203</v>
      </c>
      <c r="M371" s="143">
        <v>0</v>
      </c>
      <c r="N371" s="143">
        <v>0</v>
      </c>
      <c r="O371" s="143">
        <v>0</v>
      </c>
      <c r="P371" s="143">
        <v>0</v>
      </c>
      <c r="Q371" s="143">
        <v>4.6077837455787698</v>
      </c>
      <c r="R371" s="143">
        <v>6120</v>
      </c>
      <c r="S371" s="143" t="s">
        <v>364</v>
      </c>
      <c r="T371" s="143">
        <v>6120</v>
      </c>
      <c r="U371" s="143" t="s">
        <v>365</v>
      </c>
      <c r="V371" s="143" t="s">
        <v>366</v>
      </c>
      <c r="Y371" s="143" t="s">
        <v>363</v>
      </c>
      <c r="Z371" s="143">
        <v>0</v>
      </c>
      <c r="AA371" s="143">
        <v>1</v>
      </c>
      <c r="AB371" s="143">
        <v>0</v>
      </c>
      <c r="AC371" s="143">
        <v>0</v>
      </c>
      <c r="AD371" s="143">
        <v>66.661098026846702</v>
      </c>
      <c r="AF371" s="143">
        <v>-1</v>
      </c>
      <c r="AG371" s="143">
        <v>-1</v>
      </c>
      <c r="AH371" s="143">
        <v>-1</v>
      </c>
      <c r="AI371" s="143">
        <v>-1</v>
      </c>
      <c r="AJ371" s="143">
        <v>0</v>
      </c>
      <c r="AM371" s="143" t="s">
        <v>367</v>
      </c>
      <c r="AN371" s="143">
        <v>-1</v>
      </c>
      <c r="AQ371" s="143">
        <v>333</v>
      </c>
      <c r="AR371" s="143" t="s">
        <v>257</v>
      </c>
      <c r="AT371" s="143" t="s">
        <v>366</v>
      </c>
      <c r="AV371" s="143">
        <v>39.9086907078321</v>
      </c>
      <c r="AW371" s="143">
        <v>5.4064150900000003E-2</v>
      </c>
    </row>
    <row r="372" spans="1:49" x14ac:dyDescent="0.25">
      <c r="A372" s="153">
        <v>830000</v>
      </c>
      <c r="B372" s="153">
        <v>1400000</v>
      </c>
      <c r="C372" s="153">
        <v>1400000</v>
      </c>
      <c r="D372" s="143" t="s">
        <v>360</v>
      </c>
      <c r="E372" s="143" t="s">
        <v>13</v>
      </c>
      <c r="F372" s="143" t="s">
        <v>361</v>
      </c>
      <c r="G372" s="143" t="s">
        <v>362</v>
      </c>
      <c r="H372" s="143">
        <v>0.67</v>
      </c>
      <c r="I372" s="143">
        <v>0.72</v>
      </c>
      <c r="J372" s="143" t="s">
        <v>363</v>
      </c>
      <c r="K372" s="143">
        <v>0.48482596502790998</v>
      </c>
      <c r="L372" s="143">
        <v>769.50548368892203</v>
      </c>
      <c r="M372" s="143">
        <v>0</v>
      </c>
      <c r="N372" s="143">
        <v>0</v>
      </c>
      <c r="O372" s="143">
        <v>0</v>
      </c>
      <c r="P372" s="143">
        <v>0</v>
      </c>
      <c r="Q372" s="143">
        <v>373.07623872375098</v>
      </c>
      <c r="R372" s="143">
        <v>5300</v>
      </c>
      <c r="S372" s="143" t="s">
        <v>372</v>
      </c>
      <c r="T372" s="143">
        <v>5300</v>
      </c>
      <c r="U372" s="143" t="s">
        <v>365</v>
      </c>
      <c r="V372" s="143" t="s">
        <v>366</v>
      </c>
      <c r="Y372" s="143" t="s">
        <v>363</v>
      </c>
      <c r="Z372" s="143">
        <v>0</v>
      </c>
      <c r="AA372" s="143">
        <v>1</v>
      </c>
      <c r="AB372" s="143">
        <v>0</v>
      </c>
      <c r="AC372" s="143">
        <v>0</v>
      </c>
      <c r="AD372" s="143">
        <v>408.711267317183</v>
      </c>
      <c r="AF372" s="143">
        <v>-1</v>
      </c>
      <c r="AG372" s="143">
        <v>-1</v>
      </c>
      <c r="AH372" s="143">
        <v>-1</v>
      </c>
      <c r="AI372" s="143">
        <v>-1</v>
      </c>
      <c r="AJ372" s="143">
        <v>0</v>
      </c>
      <c r="AM372" s="143" t="s">
        <v>367</v>
      </c>
      <c r="AN372" s="143">
        <v>-1</v>
      </c>
      <c r="AQ372" s="143">
        <v>333</v>
      </c>
      <c r="AR372" s="143" t="s">
        <v>257</v>
      </c>
      <c r="AT372" s="143" t="s">
        <v>366</v>
      </c>
      <c r="AV372" s="143">
        <v>182.399975870623</v>
      </c>
      <c r="AW372" s="143">
        <v>0.3314771024</v>
      </c>
    </row>
    <row r="373" spans="1:49" x14ac:dyDescent="0.25">
      <c r="A373" s="153">
        <v>830000</v>
      </c>
      <c r="B373" s="153">
        <v>1400000</v>
      </c>
      <c r="C373" s="153">
        <v>1400000</v>
      </c>
      <c r="D373" s="143" t="s">
        <v>360</v>
      </c>
      <c r="E373" s="143" t="s">
        <v>13</v>
      </c>
      <c r="F373" s="143" t="s">
        <v>361</v>
      </c>
      <c r="G373" s="143" t="s">
        <v>362</v>
      </c>
      <c r="H373" s="143">
        <v>0.67</v>
      </c>
      <c r="I373" s="143">
        <v>0.72</v>
      </c>
      <c r="J373" s="143" t="s">
        <v>366</v>
      </c>
      <c r="K373" s="143">
        <v>0.34321344122398001</v>
      </c>
      <c r="L373" s="143">
        <v>3360.91480151409</v>
      </c>
      <c r="M373" s="143">
        <v>6.5574069449015902</v>
      </c>
      <c r="N373" s="143">
        <v>0.87905700828475997</v>
      </c>
      <c r="O373" s="143">
        <v>2.2505902030657401</v>
      </c>
      <c r="P373" s="143">
        <v>0.30170418084547002</v>
      </c>
      <c r="Q373" s="143">
        <v>1153.51113468828</v>
      </c>
      <c r="R373" s="143">
        <v>1730</v>
      </c>
      <c r="S373" s="143" t="s">
        <v>368</v>
      </c>
      <c r="T373" s="143">
        <v>1730</v>
      </c>
      <c r="U373" s="143" t="s">
        <v>365</v>
      </c>
      <c r="V373" s="143" t="s">
        <v>366</v>
      </c>
      <c r="Z373" s="143">
        <v>0</v>
      </c>
      <c r="AA373" s="143">
        <v>1</v>
      </c>
      <c r="AB373" s="143">
        <v>2.2505902030657401</v>
      </c>
      <c r="AC373" s="143">
        <v>0.30170418084547002</v>
      </c>
      <c r="AD373" s="143">
        <v>1153.51113468828</v>
      </c>
      <c r="AF373" s="143">
        <v>-1</v>
      </c>
      <c r="AG373" s="143">
        <v>-1</v>
      </c>
      <c r="AH373" s="143">
        <v>-1</v>
      </c>
      <c r="AI373" s="143">
        <v>-1</v>
      </c>
      <c r="AJ373" s="143">
        <v>0</v>
      </c>
      <c r="AM373" s="143" t="s">
        <v>367</v>
      </c>
      <c r="AN373" s="143">
        <v>-1</v>
      </c>
      <c r="AQ373" s="143">
        <v>333</v>
      </c>
      <c r="AR373" s="143" t="s">
        <v>257</v>
      </c>
      <c r="AT373" s="143" t="s">
        <v>366</v>
      </c>
      <c r="AV373" s="143">
        <v>165.96979215007701</v>
      </c>
      <c r="AW373" s="143">
        <v>0.93553214490000003</v>
      </c>
    </row>
    <row r="374" spans="1:49" x14ac:dyDescent="0.25">
      <c r="A374" s="153">
        <v>830000</v>
      </c>
      <c r="B374" s="153">
        <v>1400000</v>
      </c>
      <c r="C374" s="153">
        <v>1400000</v>
      </c>
      <c r="D374" s="143" t="s">
        <v>360</v>
      </c>
      <c r="E374" s="143" t="s">
        <v>13</v>
      </c>
      <c r="F374" s="143" t="s">
        <v>361</v>
      </c>
      <c r="G374" s="143" t="s">
        <v>362</v>
      </c>
      <c r="H374" s="143">
        <v>0.67</v>
      </c>
      <c r="I374" s="143">
        <v>0.72</v>
      </c>
      <c r="J374" s="143" t="s">
        <v>366</v>
      </c>
      <c r="K374" s="143">
        <v>0.18345386215453</v>
      </c>
      <c r="L374" s="143">
        <v>3360.91480151409</v>
      </c>
      <c r="M374" s="143">
        <v>6.5574069449015902</v>
      </c>
      <c r="N374" s="143">
        <v>0.87905700828475997</v>
      </c>
      <c r="O374" s="143">
        <v>1.2029816297611799</v>
      </c>
      <c r="P374" s="143">
        <v>0.16126640322385</v>
      </c>
      <c r="Q374" s="143">
        <v>616.57280071010905</v>
      </c>
      <c r="R374" s="143">
        <v>8140</v>
      </c>
      <c r="S374" s="143" t="s">
        <v>369</v>
      </c>
      <c r="T374" s="143">
        <v>8140</v>
      </c>
      <c r="U374" s="143" t="s">
        <v>365</v>
      </c>
      <c r="V374" s="143" t="s">
        <v>366</v>
      </c>
      <c r="Z374" s="143">
        <v>0</v>
      </c>
      <c r="AA374" s="143">
        <v>1</v>
      </c>
      <c r="AB374" s="143">
        <v>1.2029816297611799</v>
      </c>
      <c r="AC374" s="143">
        <v>0.16126640322385</v>
      </c>
      <c r="AD374" s="143">
        <v>616.57280071010905</v>
      </c>
      <c r="AF374" s="143">
        <v>-1</v>
      </c>
      <c r="AG374" s="143">
        <v>-1</v>
      </c>
      <c r="AH374" s="143">
        <v>-1</v>
      </c>
      <c r="AI374" s="143">
        <v>-1</v>
      </c>
      <c r="AJ374" s="143">
        <v>0</v>
      </c>
      <c r="AM374" s="143" t="s">
        <v>367</v>
      </c>
      <c r="AN374" s="143">
        <v>-1</v>
      </c>
      <c r="AQ374" s="143">
        <v>333</v>
      </c>
      <c r="AR374" s="143" t="s">
        <v>257</v>
      </c>
      <c r="AT374" s="143" t="s">
        <v>366</v>
      </c>
      <c r="AV374" s="143">
        <v>139.34106227311801</v>
      </c>
      <c r="AW374" s="143">
        <v>0.50005904359999997</v>
      </c>
    </row>
    <row r="375" spans="1:49" x14ac:dyDescent="0.25">
      <c r="A375" s="153">
        <v>830000</v>
      </c>
      <c r="B375" s="153">
        <v>1400000</v>
      </c>
      <c r="C375" s="153">
        <v>1400000</v>
      </c>
      <c r="D375" s="143" t="s">
        <v>360</v>
      </c>
      <c r="E375" s="143" t="s">
        <v>13</v>
      </c>
      <c r="F375" s="143" t="s">
        <v>361</v>
      </c>
      <c r="G375" s="143" t="s">
        <v>362</v>
      </c>
      <c r="H375" s="143">
        <v>0.67</v>
      </c>
      <c r="I375" s="143">
        <v>0.72</v>
      </c>
      <c r="J375" s="143" t="s">
        <v>366</v>
      </c>
      <c r="K375" s="143">
        <v>9.1096199985760004E-2</v>
      </c>
      <c r="L375" s="143">
        <v>3360.91480151409</v>
      </c>
      <c r="M375" s="143">
        <v>6.5574069449015902</v>
      </c>
      <c r="N375" s="143">
        <v>0.87905700828475997</v>
      </c>
      <c r="O375" s="143">
        <v>0.59735485444082004</v>
      </c>
      <c r="P375" s="143">
        <v>8.0078753025599997E-2</v>
      </c>
      <c r="Q375" s="143">
        <v>306.16656689385798</v>
      </c>
      <c r="R375" s="143">
        <v>1730</v>
      </c>
      <c r="S375" s="143" t="s">
        <v>368</v>
      </c>
      <c r="T375" s="143">
        <v>1730</v>
      </c>
      <c r="U375" s="143" t="s">
        <v>365</v>
      </c>
      <c r="V375" s="143" t="s">
        <v>366</v>
      </c>
      <c r="Z375" s="143">
        <v>0</v>
      </c>
      <c r="AA375" s="143">
        <v>1</v>
      </c>
      <c r="AB375" s="143">
        <v>0.59735485444082004</v>
      </c>
      <c r="AC375" s="143">
        <v>8.0078753025599997E-2</v>
      </c>
      <c r="AD375" s="143">
        <v>306.16656689385701</v>
      </c>
      <c r="AF375" s="143">
        <v>-1</v>
      </c>
      <c r="AG375" s="143">
        <v>-1</v>
      </c>
      <c r="AH375" s="143">
        <v>-1</v>
      </c>
      <c r="AI375" s="143">
        <v>-1</v>
      </c>
      <c r="AJ375" s="143">
        <v>0</v>
      </c>
      <c r="AM375" s="143" t="s">
        <v>367</v>
      </c>
      <c r="AN375" s="143">
        <v>-1</v>
      </c>
      <c r="AQ375" s="143">
        <v>333</v>
      </c>
      <c r="AR375" s="143" t="s">
        <v>257</v>
      </c>
      <c r="AT375" s="143" t="s">
        <v>366</v>
      </c>
      <c r="AV375" s="143">
        <v>95.050970870180507</v>
      </c>
      <c r="AW375" s="143">
        <v>0.24831027319999999</v>
      </c>
    </row>
    <row r="376" spans="1:49" x14ac:dyDescent="0.25">
      <c r="A376" s="153">
        <v>830000</v>
      </c>
      <c r="B376" s="153">
        <v>1400000</v>
      </c>
      <c r="C376" s="153">
        <v>1400000</v>
      </c>
      <c r="D376" s="143" t="s">
        <v>360</v>
      </c>
      <c r="E376" s="143" t="s">
        <v>13</v>
      </c>
      <c r="F376" s="143" t="s">
        <v>361</v>
      </c>
      <c r="G376" s="143" t="s">
        <v>362</v>
      </c>
      <c r="H376" s="143">
        <v>0.67</v>
      </c>
      <c r="I376" s="143">
        <v>0.72</v>
      </c>
      <c r="J376" s="143" t="s">
        <v>363</v>
      </c>
      <c r="K376" s="143">
        <v>0.19868042485268</v>
      </c>
      <c r="L376" s="143">
        <v>2100.9716004894499</v>
      </c>
      <c r="M376" s="143">
        <v>1.5386489851498799</v>
      </c>
      <c r="N376" s="143">
        <v>0.19517112192760999</v>
      </c>
      <c r="O376" s="143">
        <v>0.30569943406873001</v>
      </c>
      <c r="P376" s="143">
        <v>3.8776681423550001E-2</v>
      </c>
      <c r="Q376" s="143">
        <v>417.421930188678</v>
      </c>
      <c r="R376" s="143">
        <v>5300</v>
      </c>
      <c r="S376" s="143" t="s">
        <v>372</v>
      </c>
      <c r="T376" s="143">
        <v>5300</v>
      </c>
      <c r="U376" s="143" t="s">
        <v>365</v>
      </c>
      <c r="V376" s="143" t="s">
        <v>366</v>
      </c>
      <c r="Y376" s="143" t="s">
        <v>363</v>
      </c>
      <c r="Z376" s="143">
        <v>0</v>
      </c>
      <c r="AA376" s="143">
        <v>1</v>
      </c>
      <c r="AB376" s="143">
        <v>0.30569943406873001</v>
      </c>
      <c r="AC376" s="143">
        <v>3.8776681423550001E-2</v>
      </c>
      <c r="AD376" s="143">
        <v>417.421930188678</v>
      </c>
      <c r="AF376" s="143">
        <v>-1</v>
      </c>
      <c r="AG376" s="143">
        <v>-1</v>
      </c>
      <c r="AH376" s="143">
        <v>-1</v>
      </c>
      <c r="AI376" s="143">
        <v>-1</v>
      </c>
      <c r="AJ376" s="143">
        <v>0</v>
      </c>
      <c r="AM376" s="143" t="s">
        <v>367</v>
      </c>
      <c r="AN376" s="143">
        <v>-1</v>
      </c>
      <c r="AQ376" s="143">
        <v>333</v>
      </c>
      <c r="AR376" s="143" t="s">
        <v>257</v>
      </c>
      <c r="AT376" s="143" t="s">
        <v>366</v>
      </c>
      <c r="AV376" s="143">
        <v>140.74307416363101</v>
      </c>
      <c r="AW376" s="143">
        <v>0.3385417114</v>
      </c>
    </row>
    <row r="377" spans="1:49" x14ac:dyDescent="0.25">
      <c r="A377" s="153">
        <v>830000</v>
      </c>
      <c r="B377" s="153">
        <v>1400000</v>
      </c>
      <c r="C377" s="153">
        <v>1400000</v>
      </c>
      <c r="D377" s="143" t="s">
        <v>360</v>
      </c>
      <c r="E377" s="143" t="s">
        <v>13</v>
      </c>
      <c r="F377" s="143" t="s">
        <v>361</v>
      </c>
      <c r="G377" s="143" t="s">
        <v>362</v>
      </c>
      <c r="H377" s="143">
        <v>0.67</v>
      </c>
      <c r="I377" s="143">
        <v>0.72</v>
      </c>
      <c r="J377" s="143" t="s">
        <v>366</v>
      </c>
      <c r="K377" s="143">
        <v>0.41908291494451</v>
      </c>
      <c r="L377" s="143">
        <v>2100.9716004894499</v>
      </c>
      <c r="M377" s="143">
        <v>1.5386489851498799</v>
      </c>
      <c r="N377" s="143">
        <v>0.19517112192760999</v>
      </c>
      <c r="O377" s="143">
        <v>0.64482150177302999</v>
      </c>
      <c r="P377" s="143">
        <v>8.1792882690410004E-2</v>
      </c>
      <c r="Q377" s="143">
        <v>880.48130254876196</v>
      </c>
      <c r="R377" s="143">
        <v>1730</v>
      </c>
      <c r="S377" s="143" t="s">
        <v>368</v>
      </c>
      <c r="T377" s="143">
        <v>1730</v>
      </c>
      <c r="U377" s="143" t="s">
        <v>365</v>
      </c>
      <c r="V377" s="143" t="s">
        <v>366</v>
      </c>
      <c r="Z377" s="143">
        <v>0</v>
      </c>
      <c r="AA377" s="143">
        <v>1</v>
      </c>
      <c r="AB377" s="143">
        <v>0.64482150177302999</v>
      </c>
      <c r="AC377" s="143">
        <v>8.1792882690410004E-2</v>
      </c>
      <c r="AD377" s="143">
        <v>880.48130254876196</v>
      </c>
      <c r="AF377" s="143">
        <v>-1</v>
      </c>
      <c r="AG377" s="143">
        <v>-1</v>
      </c>
      <c r="AH377" s="143">
        <v>-1</v>
      </c>
      <c r="AI377" s="143">
        <v>-1</v>
      </c>
      <c r="AJ377" s="143">
        <v>0</v>
      </c>
      <c r="AM377" s="143" t="s">
        <v>367</v>
      </c>
      <c r="AN377" s="143">
        <v>-1</v>
      </c>
      <c r="AQ377" s="143">
        <v>333</v>
      </c>
      <c r="AR377" s="143" t="s">
        <v>257</v>
      </c>
      <c r="AT377" s="143" t="s">
        <v>366</v>
      </c>
      <c r="AV377" s="143">
        <v>177.148955769694</v>
      </c>
      <c r="AW377" s="143">
        <v>0.71409675790000005</v>
      </c>
    </row>
    <row r="378" spans="1:49" x14ac:dyDescent="0.25">
      <c r="A378" s="153">
        <v>830000</v>
      </c>
      <c r="B378" s="153">
        <v>1400000</v>
      </c>
      <c r="C378" s="153">
        <v>1400000</v>
      </c>
      <c r="D378" s="143" t="s">
        <v>360</v>
      </c>
      <c r="E378" s="143" t="s">
        <v>13</v>
      </c>
      <c r="F378" s="143" t="s">
        <v>361</v>
      </c>
      <c r="G378" s="143" t="s">
        <v>362</v>
      </c>
      <c r="H378" s="143">
        <v>0.67</v>
      </c>
      <c r="I378" s="143">
        <v>0.72</v>
      </c>
      <c r="J378" s="143" t="s">
        <v>366</v>
      </c>
      <c r="K378" s="143">
        <v>0.60965876451008005</v>
      </c>
      <c r="L378" s="143">
        <v>3296.1403628862599</v>
      </c>
      <c r="M378" s="143">
        <v>7.0883364696589002</v>
      </c>
      <c r="N378" s="143">
        <v>0.94484136262025997</v>
      </c>
      <c r="O378" s="143">
        <v>4.3214664545239998</v>
      </c>
      <c r="P378" s="143">
        <v>0.57603081779308996</v>
      </c>
      <c r="Q378" s="143">
        <v>2009.5208612890499</v>
      </c>
      <c r="R378" s="143">
        <v>1730</v>
      </c>
      <c r="S378" s="143" t="s">
        <v>368</v>
      </c>
      <c r="T378" s="143">
        <v>1730</v>
      </c>
      <c r="U378" s="143" t="s">
        <v>365</v>
      </c>
      <c r="V378" s="143" t="s">
        <v>366</v>
      </c>
      <c r="Z378" s="143">
        <v>0</v>
      </c>
      <c r="AA378" s="143">
        <v>1</v>
      </c>
      <c r="AB378" s="143">
        <v>4.3214664545239998</v>
      </c>
      <c r="AC378" s="143">
        <v>0.57603081779308996</v>
      </c>
      <c r="AD378" s="143">
        <v>2029.7171164163101</v>
      </c>
      <c r="AF378" s="143">
        <v>-1</v>
      </c>
      <c r="AG378" s="143">
        <v>-1</v>
      </c>
      <c r="AH378" s="143">
        <v>-1</v>
      </c>
      <c r="AI378" s="143">
        <v>-1</v>
      </c>
      <c r="AJ378" s="143">
        <v>0</v>
      </c>
      <c r="AM378" s="143" t="s">
        <v>367</v>
      </c>
      <c r="AN378" s="143">
        <v>-1</v>
      </c>
      <c r="AQ378" s="143">
        <v>333</v>
      </c>
      <c r="AR378" s="143" t="s">
        <v>257</v>
      </c>
      <c r="AT378" s="143" t="s">
        <v>366</v>
      </c>
      <c r="AV378" s="143">
        <v>193.66125058100999</v>
      </c>
      <c r="AW378" s="143">
        <v>1.6461614894000001</v>
      </c>
    </row>
    <row r="379" spans="1:49" x14ac:dyDescent="0.25">
      <c r="A379" s="153">
        <v>830000</v>
      </c>
      <c r="B379" s="153">
        <v>1400000</v>
      </c>
      <c r="C379" s="153">
        <v>1400000</v>
      </c>
      <c r="D379" s="143" t="s">
        <v>360</v>
      </c>
      <c r="E379" s="143" t="s">
        <v>13</v>
      </c>
      <c r="F379" s="143" t="s">
        <v>361</v>
      </c>
      <c r="G379" s="143" t="s">
        <v>362</v>
      </c>
      <c r="H379" s="143">
        <v>0.67</v>
      </c>
      <c r="I379" s="143">
        <v>0.72</v>
      </c>
      <c r="J379" s="143" t="s">
        <v>366</v>
      </c>
      <c r="K379" s="143">
        <v>1.9773406640700001E-3</v>
      </c>
      <c r="L379" s="143">
        <v>3296.1403628862599</v>
      </c>
      <c r="M379" s="143">
        <v>7.0883364696589002</v>
      </c>
      <c r="N379" s="143">
        <v>0.94484136262025997</v>
      </c>
      <c r="O379" s="143">
        <v>1.401605594207E-2</v>
      </c>
      <c r="P379" s="143">
        <v>1.8682732473999999E-3</v>
      </c>
      <c r="Q379" s="143">
        <v>6.5175923740207597</v>
      </c>
      <c r="R379" s="143">
        <v>8140</v>
      </c>
      <c r="S379" s="143" t="s">
        <v>369</v>
      </c>
      <c r="T379" s="143">
        <v>8140</v>
      </c>
      <c r="U379" s="143" t="s">
        <v>365</v>
      </c>
      <c r="V379" s="143" t="s">
        <v>366</v>
      </c>
      <c r="Z379" s="143">
        <v>0</v>
      </c>
      <c r="AA379" s="143">
        <v>1</v>
      </c>
      <c r="AB379" s="143">
        <v>1.401605594207E-2</v>
      </c>
      <c r="AC379" s="143">
        <v>1.8682732473999999E-3</v>
      </c>
      <c r="AD379" s="143">
        <v>6.51759237402013</v>
      </c>
      <c r="AF379" s="143">
        <v>-1</v>
      </c>
      <c r="AG379" s="143">
        <v>-1</v>
      </c>
      <c r="AH379" s="143">
        <v>-1</v>
      </c>
      <c r="AI379" s="143">
        <v>-1</v>
      </c>
      <c r="AJ379" s="143">
        <v>0</v>
      </c>
      <c r="AM379" s="143" t="s">
        <v>367</v>
      </c>
      <c r="AN379" s="143">
        <v>-1</v>
      </c>
      <c r="AQ379" s="143">
        <v>333</v>
      </c>
      <c r="AR379" s="143" t="s">
        <v>257</v>
      </c>
      <c r="AT379" s="143" t="s">
        <v>366</v>
      </c>
      <c r="AV379" s="143">
        <v>14.0324940788657</v>
      </c>
      <c r="AW379" s="143">
        <v>5.2859630000000003E-3</v>
      </c>
    </row>
    <row r="380" spans="1:49" x14ac:dyDescent="0.25">
      <c r="A380" s="153">
        <v>830000</v>
      </c>
      <c r="B380" s="153">
        <v>1400000</v>
      </c>
      <c r="C380" s="153">
        <v>1400000</v>
      </c>
      <c r="D380" s="143" t="s">
        <v>360</v>
      </c>
      <c r="E380" s="143" t="s">
        <v>13</v>
      </c>
      <c r="F380" s="143" t="s">
        <v>361</v>
      </c>
      <c r="G380" s="143" t="s">
        <v>362</v>
      </c>
      <c r="H380" s="143">
        <v>0.67</v>
      </c>
      <c r="I380" s="143">
        <v>0.72</v>
      </c>
      <c r="J380" s="143" t="s">
        <v>366</v>
      </c>
      <c r="K380" s="143">
        <v>0.56237071481287004</v>
      </c>
      <c r="L380" s="143">
        <v>3304.4246670612702</v>
      </c>
      <c r="M380" s="143">
        <v>6.28442033814318</v>
      </c>
      <c r="N380" s="143">
        <v>0.84903757842599004</v>
      </c>
      <c r="O380" s="143">
        <v>3.53417395774615</v>
      </c>
      <c r="P380" s="143">
        <v>0.47747386988242002</v>
      </c>
      <c r="Q380" s="143">
        <v>1858.3116620605399</v>
      </c>
      <c r="R380" s="143">
        <v>1730</v>
      </c>
      <c r="S380" s="143" t="s">
        <v>368</v>
      </c>
      <c r="T380" s="143">
        <v>1730</v>
      </c>
      <c r="U380" s="143" t="s">
        <v>365</v>
      </c>
      <c r="V380" s="143" t="s">
        <v>366</v>
      </c>
      <c r="Z380" s="143">
        <v>0</v>
      </c>
      <c r="AA380" s="143">
        <v>1</v>
      </c>
      <c r="AB380" s="143">
        <v>3.53417395774615</v>
      </c>
      <c r="AC380" s="143">
        <v>0.47747386988242002</v>
      </c>
      <c r="AD380" s="143">
        <v>1858.3116620605399</v>
      </c>
      <c r="AF380" s="143">
        <v>-1</v>
      </c>
      <c r="AG380" s="143">
        <v>-1</v>
      </c>
      <c r="AH380" s="143">
        <v>-1</v>
      </c>
      <c r="AI380" s="143">
        <v>-1</v>
      </c>
      <c r="AJ380" s="143">
        <v>0</v>
      </c>
      <c r="AM380" s="143" t="s">
        <v>367</v>
      </c>
      <c r="AN380" s="143">
        <v>-1</v>
      </c>
      <c r="AQ380" s="143">
        <v>333</v>
      </c>
      <c r="AR380" s="143" t="s">
        <v>257</v>
      </c>
      <c r="AT380" s="143" t="s">
        <v>366</v>
      </c>
      <c r="AV380" s="143">
        <v>187.89661300869801</v>
      </c>
      <c r="AW380" s="143">
        <v>1.5071465224</v>
      </c>
    </row>
    <row r="381" spans="1:49" x14ac:dyDescent="0.25">
      <c r="A381" s="153">
        <v>830000</v>
      </c>
      <c r="B381" s="153">
        <v>1400000</v>
      </c>
      <c r="C381" s="153">
        <v>1400000</v>
      </c>
      <c r="D381" s="143" t="s">
        <v>360</v>
      </c>
      <c r="E381" s="143" t="s">
        <v>13</v>
      </c>
      <c r="F381" s="143" t="s">
        <v>361</v>
      </c>
      <c r="G381" s="143" t="s">
        <v>362</v>
      </c>
      <c r="H381" s="143">
        <v>0.67</v>
      </c>
      <c r="I381" s="143">
        <v>0.72</v>
      </c>
      <c r="J381" s="143" t="s">
        <v>366</v>
      </c>
      <c r="K381" s="143">
        <v>5.5392836696850002E-2</v>
      </c>
      <c r="L381" s="143">
        <v>3304.4246670612702</v>
      </c>
      <c r="M381" s="143">
        <v>6.28442033814318</v>
      </c>
      <c r="N381" s="143">
        <v>0.84903757842599004</v>
      </c>
      <c r="O381" s="143">
        <v>0.34811186952516998</v>
      </c>
      <c r="P381" s="143">
        <v>4.7030599931240001E-2</v>
      </c>
      <c r="Q381" s="143">
        <v>183.04145595959</v>
      </c>
      <c r="R381" s="143">
        <v>8140</v>
      </c>
      <c r="S381" s="143" t="s">
        <v>369</v>
      </c>
      <c r="T381" s="143">
        <v>8140</v>
      </c>
      <c r="U381" s="143" t="s">
        <v>365</v>
      </c>
      <c r="V381" s="143" t="s">
        <v>366</v>
      </c>
      <c r="Z381" s="143">
        <v>0</v>
      </c>
      <c r="AA381" s="143">
        <v>1</v>
      </c>
      <c r="AB381" s="143">
        <v>0.34811186952516998</v>
      </c>
      <c r="AC381" s="143">
        <v>4.7030599931240001E-2</v>
      </c>
      <c r="AD381" s="143">
        <v>183.04145595959</v>
      </c>
      <c r="AF381" s="143">
        <v>-1</v>
      </c>
      <c r="AG381" s="143">
        <v>-1</v>
      </c>
      <c r="AH381" s="143">
        <v>-1</v>
      </c>
      <c r="AI381" s="143">
        <v>-1</v>
      </c>
      <c r="AJ381" s="143">
        <v>0</v>
      </c>
      <c r="AM381" s="143" t="s">
        <v>367</v>
      </c>
      <c r="AN381" s="143">
        <v>-1</v>
      </c>
      <c r="AQ381" s="143">
        <v>333</v>
      </c>
      <c r="AR381" s="143" t="s">
        <v>257</v>
      </c>
      <c r="AT381" s="143" t="s">
        <v>366</v>
      </c>
      <c r="AV381" s="143">
        <v>74.083949151806195</v>
      </c>
      <c r="AW381" s="143">
        <v>0.14845211350000001</v>
      </c>
    </row>
    <row r="382" spans="1:49" x14ac:dyDescent="0.25">
      <c r="A382" s="153">
        <v>830000</v>
      </c>
      <c r="B382" s="153">
        <v>1400000</v>
      </c>
      <c r="C382" s="153">
        <v>1400000</v>
      </c>
      <c r="D382" s="143" t="s">
        <v>360</v>
      </c>
      <c r="E382" s="143" t="s">
        <v>13</v>
      </c>
      <c r="F382" s="143" t="s">
        <v>361</v>
      </c>
      <c r="G382" s="143" t="s">
        <v>362</v>
      </c>
      <c r="H382" s="143">
        <v>0.67</v>
      </c>
      <c r="I382" s="143">
        <v>0.72</v>
      </c>
      <c r="J382" s="143" t="s">
        <v>363</v>
      </c>
      <c r="K382" s="143">
        <v>0.61776345364490004</v>
      </c>
      <c r="L382" s="143">
        <v>2354.1865311077299</v>
      </c>
      <c r="M382" s="143">
        <v>4.6173500353558596</v>
      </c>
      <c r="N382" s="143">
        <v>0.63154711042137002</v>
      </c>
      <c r="O382" s="143">
        <v>2.8524301045288398</v>
      </c>
      <c r="P382" s="143">
        <v>0.39014672407335999</v>
      </c>
      <c r="Q382" s="143">
        <v>1454.33040198142</v>
      </c>
      <c r="R382" s="143">
        <v>3200</v>
      </c>
      <c r="S382" s="143" t="s">
        <v>370</v>
      </c>
      <c r="T382" s="143">
        <v>3200</v>
      </c>
      <c r="U382" s="143" t="s">
        <v>365</v>
      </c>
      <c r="V382" s="143" t="s">
        <v>366</v>
      </c>
      <c r="Y382" s="143" t="s">
        <v>363</v>
      </c>
      <c r="Z382" s="143">
        <v>0</v>
      </c>
      <c r="AA382" s="143">
        <v>1</v>
      </c>
      <c r="AB382" s="143">
        <v>2.8524301045288398</v>
      </c>
      <c r="AC382" s="143">
        <v>0.39014672407335999</v>
      </c>
      <c r="AD382" s="143">
        <v>1454.33040198142</v>
      </c>
      <c r="AF382" s="143">
        <v>-1</v>
      </c>
      <c r="AG382" s="143">
        <v>-1</v>
      </c>
      <c r="AH382" s="143">
        <v>-1</v>
      </c>
      <c r="AI382" s="143">
        <v>-1</v>
      </c>
      <c r="AJ382" s="143">
        <v>0</v>
      </c>
      <c r="AM382" s="143" t="s">
        <v>367</v>
      </c>
      <c r="AN382" s="143">
        <v>-1</v>
      </c>
      <c r="AQ382" s="143">
        <v>333</v>
      </c>
      <c r="AR382" s="143" t="s">
        <v>257</v>
      </c>
      <c r="AT382" s="143" t="s">
        <v>366</v>
      </c>
      <c r="AV382" s="143">
        <v>199.999999996274</v>
      </c>
      <c r="AW382" s="143">
        <v>1.1795055977</v>
      </c>
    </row>
    <row r="383" spans="1:49" x14ac:dyDescent="0.25">
      <c r="A383" s="153">
        <v>830000</v>
      </c>
      <c r="B383" s="153">
        <v>1400000</v>
      </c>
      <c r="C383" s="153">
        <v>1400000</v>
      </c>
      <c r="D383" s="143" t="s">
        <v>360</v>
      </c>
      <c r="E383" s="143" t="s">
        <v>13</v>
      </c>
      <c r="F383" s="143" t="s">
        <v>361</v>
      </c>
      <c r="G383" s="143" t="s">
        <v>362</v>
      </c>
      <c r="H383" s="143">
        <v>0.67</v>
      </c>
      <c r="I383" s="143">
        <v>0.72</v>
      </c>
      <c r="J383" s="143" t="s">
        <v>363</v>
      </c>
      <c r="K383" s="143">
        <v>5.2038278793539998E-2</v>
      </c>
      <c r="L383" s="143">
        <v>3202.9320259074898</v>
      </c>
      <c r="M383" s="143">
        <v>5.9766538252918604</v>
      </c>
      <c r="N383" s="143">
        <v>0.76577093892906001</v>
      </c>
      <c r="O383" s="143">
        <v>0.31101477801302002</v>
      </c>
      <c r="P383" s="143">
        <v>3.9849401611980001E-2</v>
      </c>
      <c r="Q383" s="143">
        <v>166.67506972093801</v>
      </c>
      <c r="R383" s="143">
        <v>4280</v>
      </c>
      <c r="S383" s="143" t="s">
        <v>376</v>
      </c>
      <c r="T383" s="143">
        <v>4280</v>
      </c>
      <c r="U383" s="143" t="s">
        <v>365</v>
      </c>
      <c r="V383" s="143" t="s">
        <v>366</v>
      </c>
      <c r="Y383" s="143" t="s">
        <v>363</v>
      </c>
      <c r="Z383" s="143">
        <v>0</v>
      </c>
      <c r="AA383" s="143">
        <v>1</v>
      </c>
      <c r="AB383" s="143">
        <v>0.31101477801302002</v>
      </c>
      <c r="AC383" s="143">
        <v>3.9849401611980001E-2</v>
      </c>
      <c r="AD383" s="143">
        <v>368.45389758096798</v>
      </c>
      <c r="AF383" s="143">
        <v>-1</v>
      </c>
      <c r="AG383" s="143">
        <v>-1</v>
      </c>
      <c r="AH383" s="143">
        <v>-1</v>
      </c>
      <c r="AI383" s="143">
        <v>-1</v>
      </c>
      <c r="AJ383" s="143">
        <v>0</v>
      </c>
      <c r="AM383" s="143" t="s">
        <v>367</v>
      </c>
      <c r="AN383" s="143">
        <v>-1</v>
      </c>
      <c r="AQ383" s="143">
        <v>333</v>
      </c>
      <c r="AR383" s="143" t="s">
        <v>257</v>
      </c>
      <c r="AT383" s="143" t="s">
        <v>366</v>
      </c>
      <c r="AV383" s="143">
        <v>92.705009901560004</v>
      </c>
      <c r="AW383" s="143">
        <v>0.29882716749999999</v>
      </c>
    </row>
    <row r="384" spans="1:49" x14ac:dyDescent="0.25">
      <c r="A384" s="153">
        <v>830000</v>
      </c>
      <c r="B384" s="153">
        <v>1400000</v>
      </c>
      <c r="C384" s="153">
        <v>1400000</v>
      </c>
      <c r="D384" s="143" t="s">
        <v>360</v>
      </c>
      <c r="E384" s="143" t="s">
        <v>13</v>
      </c>
      <c r="F384" s="143" t="s">
        <v>361</v>
      </c>
      <c r="G384" s="143" t="s">
        <v>362</v>
      </c>
      <c r="H384" s="143">
        <v>0.67</v>
      </c>
      <c r="I384" s="143">
        <v>0.72</v>
      </c>
      <c r="J384" s="143" t="s">
        <v>366</v>
      </c>
      <c r="K384" s="143">
        <v>0.50272690852563995</v>
      </c>
      <c r="L384" s="143">
        <v>3202.9320259074898</v>
      </c>
      <c r="M384" s="143">
        <v>5.9766538252918604</v>
      </c>
      <c r="N384" s="143">
        <v>0.76577093892906001</v>
      </c>
      <c r="O384" s="143">
        <v>3.0046247009169602</v>
      </c>
      <c r="P384" s="143">
        <v>0.38497365676658002</v>
      </c>
      <c r="Q384" s="143">
        <v>1610.20011560226</v>
      </c>
      <c r="R384" s="143">
        <v>1730</v>
      </c>
      <c r="S384" s="143" t="s">
        <v>368</v>
      </c>
      <c r="T384" s="143">
        <v>1730</v>
      </c>
      <c r="U384" s="143" t="s">
        <v>365</v>
      </c>
      <c r="V384" s="143" t="s">
        <v>366</v>
      </c>
      <c r="Z384" s="143">
        <v>0</v>
      </c>
      <c r="AA384" s="143">
        <v>1</v>
      </c>
      <c r="AB384" s="143">
        <v>3.0046247009169602</v>
      </c>
      <c r="AC384" s="143">
        <v>0.38497365676658002</v>
      </c>
      <c r="AD384" s="143">
        <v>1610.20011560226</v>
      </c>
      <c r="AF384" s="143">
        <v>-1</v>
      </c>
      <c r="AG384" s="143">
        <v>-1</v>
      </c>
      <c r="AH384" s="143">
        <v>-1</v>
      </c>
      <c r="AI384" s="143">
        <v>-1</v>
      </c>
      <c r="AJ384" s="143">
        <v>0</v>
      </c>
      <c r="AM384" s="143" t="s">
        <v>367</v>
      </c>
      <c r="AN384" s="143">
        <v>-1</v>
      </c>
      <c r="AQ384" s="143">
        <v>333</v>
      </c>
      <c r="AR384" s="143" t="s">
        <v>257</v>
      </c>
      <c r="AT384" s="143" t="s">
        <v>366</v>
      </c>
      <c r="AV384" s="143">
        <v>184.686655789491</v>
      </c>
      <c r="AW384" s="143">
        <v>1.3059206128</v>
      </c>
    </row>
    <row r="385" spans="1:49" x14ac:dyDescent="0.25">
      <c r="A385" s="153">
        <v>830000</v>
      </c>
      <c r="B385" s="153">
        <v>1400000</v>
      </c>
      <c r="C385" s="153">
        <v>1400000</v>
      </c>
      <c r="D385" s="143" t="s">
        <v>360</v>
      </c>
      <c r="E385" s="143" t="s">
        <v>13</v>
      </c>
      <c r="F385" s="143" t="s">
        <v>361</v>
      </c>
      <c r="G385" s="143" t="s">
        <v>362</v>
      </c>
      <c r="H385" s="143">
        <v>0.67</v>
      </c>
      <c r="I385" s="143">
        <v>0.72</v>
      </c>
      <c r="J385" s="143" t="s">
        <v>366</v>
      </c>
      <c r="K385" s="143">
        <v>0.61776345362188001</v>
      </c>
      <c r="L385" s="143">
        <v>3304.89434509585</v>
      </c>
      <c r="M385" s="143">
        <v>6.19561093461098</v>
      </c>
      <c r="N385" s="143">
        <v>0.83140169922257001</v>
      </c>
      <c r="O385" s="143">
        <v>3.8274220082628001</v>
      </c>
      <c r="P385" s="143">
        <v>0.51360958505884002</v>
      </c>
      <c r="Q385" s="143">
        <v>2041.64294448185</v>
      </c>
      <c r="R385" s="143">
        <v>1730</v>
      </c>
      <c r="S385" s="143" t="s">
        <v>368</v>
      </c>
      <c r="T385" s="143">
        <v>1730</v>
      </c>
      <c r="U385" s="143" t="s">
        <v>365</v>
      </c>
      <c r="V385" s="143" t="s">
        <v>366</v>
      </c>
      <c r="Z385" s="143">
        <v>0</v>
      </c>
      <c r="AA385" s="143">
        <v>1</v>
      </c>
      <c r="AB385" s="143">
        <v>3.8274220082628001</v>
      </c>
      <c r="AC385" s="143">
        <v>0.51360958505884002</v>
      </c>
      <c r="AD385" s="143">
        <v>2041.64294448185</v>
      </c>
      <c r="AF385" s="143">
        <v>-1</v>
      </c>
      <c r="AG385" s="143">
        <v>-1</v>
      </c>
      <c r="AH385" s="143">
        <v>-1</v>
      </c>
      <c r="AI385" s="143">
        <v>-1</v>
      </c>
      <c r="AJ385" s="143">
        <v>0</v>
      </c>
      <c r="AM385" s="143" t="s">
        <v>367</v>
      </c>
      <c r="AN385" s="143">
        <v>-1</v>
      </c>
      <c r="AQ385" s="143">
        <v>333</v>
      </c>
      <c r="AR385" s="143" t="s">
        <v>257</v>
      </c>
      <c r="AT385" s="143" t="s">
        <v>366</v>
      </c>
      <c r="AV385" s="143">
        <v>199.99999999254899</v>
      </c>
      <c r="AW385" s="143">
        <v>1.6558336938</v>
      </c>
    </row>
    <row r="386" spans="1:49" x14ac:dyDescent="0.25">
      <c r="A386" s="153">
        <v>830000</v>
      </c>
      <c r="B386" s="153">
        <v>1400000</v>
      </c>
      <c r="C386" s="153">
        <v>1400000</v>
      </c>
      <c r="D386" s="143" t="s">
        <v>360</v>
      </c>
      <c r="E386" s="143" t="s">
        <v>13</v>
      </c>
      <c r="F386" s="143" t="s">
        <v>361</v>
      </c>
      <c r="G386" s="143" t="s">
        <v>362</v>
      </c>
      <c r="H386" s="143">
        <v>0.67</v>
      </c>
      <c r="I386" s="143">
        <v>0.72</v>
      </c>
      <c r="J386" s="143" t="s">
        <v>363</v>
      </c>
      <c r="K386" s="143">
        <v>0.40148171033865998</v>
      </c>
      <c r="L386" s="143">
        <v>2799.0531827580899</v>
      </c>
      <c r="M386" s="143">
        <v>5.81701278827423</v>
      </c>
      <c r="N386" s="143">
        <v>0.78280196787417</v>
      </c>
      <c r="O386" s="143">
        <v>2.3354242432982</v>
      </c>
      <c r="P386" s="143">
        <v>0.31428067291859002</v>
      </c>
      <c r="Q386" s="143">
        <v>1123.76865914259</v>
      </c>
      <c r="R386" s="143">
        <v>3200</v>
      </c>
      <c r="S386" s="143" t="s">
        <v>370</v>
      </c>
      <c r="T386" s="143">
        <v>3200</v>
      </c>
      <c r="U386" s="143" t="s">
        <v>365</v>
      </c>
      <c r="V386" s="143" t="s">
        <v>366</v>
      </c>
      <c r="Y386" s="143" t="s">
        <v>363</v>
      </c>
      <c r="Z386" s="143">
        <v>0</v>
      </c>
      <c r="AA386" s="143">
        <v>1</v>
      </c>
      <c r="AB386" s="143">
        <v>2.3354242432982</v>
      </c>
      <c r="AC386" s="143">
        <v>0.31428067291859002</v>
      </c>
      <c r="AD386" s="143">
        <v>1123.76865914259</v>
      </c>
      <c r="AF386" s="143">
        <v>-1</v>
      </c>
      <c r="AG386" s="143">
        <v>-1</v>
      </c>
      <c r="AH386" s="143">
        <v>-1</v>
      </c>
      <c r="AI386" s="143">
        <v>-1</v>
      </c>
      <c r="AJ386" s="143">
        <v>0</v>
      </c>
      <c r="AM386" s="143" t="s">
        <v>367</v>
      </c>
      <c r="AN386" s="143">
        <v>-1</v>
      </c>
      <c r="AQ386" s="143">
        <v>333</v>
      </c>
      <c r="AR386" s="143" t="s">
        <v>257</v>
      </c>
      <c r="AT386" s="143" t="s">
        <v>366</v>
      </c>
      <c r="AV386" s="143">
        <v>175.313754626659</v>
      </c>
      <c r="AW386" s="143">
        <v>0.91141010469999995</v>
      </c>
    </row>
    <row r="387" spans="1:49" x14ac:dyDescent="0.25">
      <c r="A387" s="153">
        <v>830000</v>
      </c>
      <c r="B387" s="153">
        <v>1400000</v>
      </c>
      <c r="C387" s="153">
        <v>1400000</v>
      </c>
      <c r="D387" s="143" t="s">
        <v>360</v>
      </c>
      <c r="E387" s="143" t="s">
        <v>13</v>
      </c>
      <c r="F387" s="143" t="s">
        <v>361</v>
      </c>
      <c r="G387" s="143" t="s">
        <v>362</v>
      </c>
      <c r="H387" s="143">
        <v>0.67</v>
      </c>
      <c r="I387" s="143">
        <v>0.72</v>
      </c>
      <c r="J387" s="143" t="s">
        <v>363</v>
      </c>
      <c r="K387" s="143">
        <v>5.443541489749E-2</v>
      </c>
      <c r="L387" s="143">
        <v>2799.0531827580899</v>
      </c>
      <c r="M387" s="143">
        <v>5.81701278827423</v>
      </c>
      <c r="N387" s="143">
        <v>0.78280196787417</v>
      </c>
      <c r="O387" s="143">
        <v>0.31665150459372998</v>
      </c>
      <c r="P387" s="143">
        <v>4.2612149903800002E-2</v>
      </c>
      <c r="Q387" s="143">
        <v>152.367621323587</v>
      </c>
      <c r="R387" s="143">
        <v>3200</v>
      </c>
      <c r="S387" s="143" t="s">
        <v>370</v>
      </c>
      <c r="T387" s="143">
        <v>3200</v>
      </c>
      <c r="U387" s="143" t="s">
        <v>365</v>
      </c>
      <c r="V387" s="143" t="s">
        <v>366</v>
      </c>
      <c r="Y387" s="143" t="s">
        <v>363</v>
      </c>
      <c r="Z387" s="143">
        <v>0</v>
      </c>
      <c r="AA387" s="143">
        <v>1</v>
      </c>
      <c r="AB387" s="143">
        <v>0.31665150459372998</v>
      </c>
      <c r="AC387" s="143">
        <v>4.2612149903800002E-2</v>
      </c>
      <c r="AD387" s="143">
        <v>152.367621323587</v>
      </c>
      <c r="AF387" s="143">
        <v>-1</v>
      </c>
      <c r="AG387" s="143">
        <v>-1</v>
      </c>
      <c r="AH387" s="143">
        <v>-1</v>
      </c>
      <c r="AI387" s="143">
        <v>-1</v>
      </c>
      <c r="AJ387" s="143">
        <v>0</v>
      </c>
      <c r="AM387" s="143" t="s">
        <v>367</v>
      </c>
      <c r="AN387" s="143">
        <v>-1</v>
      </c>
      <c r="AQ387" s="143">
        <v>333</v>
      </c>
      <c r="AR387" s="143" t="s">
        <v>257</v>
      </c>
      <c r="AT387" s="143" t="s">
        <v>366</v>
      </c>
      <c r="AV387" s="143">
        <v>73.710835236453306</v>
      </c>
      <c r="AW387" s="143">
        <v>0.12357471320000001</v>
      </c>
    </row>
    <row r="388" spans="1:49" x14ac:dyDescent="0.25">
      <c r="A388" s="153">
        <v>830000</v>
      </c>
      <c r="B388" s="153">
        <v>1400000</v>
      </c>
      <c r="C388" s="153">
        <v>1400000</v>
      </c>
      <c r="D388" s="143" t="s">
        <v>360</v>
      </c>
      <c r="E388" s="143" t="s">
        <v>13</v>
      </c>
      <c r="F388" s="143" t="s">
        <v>361</v>
      </c>
      <c r="G388" s="143" t="s">
        <v>362</v>
      </c>
      <c r="H388" s="143">
        <v>0.67</v>
      </c>
      <c r="I388" s="143">
        <v>0.72</v>
      </c>
      <c r="J388" s="143" t="s">
        <v>366</v>
      </c>
      <c r="K388" s="143">
        <v>0.16184632850079</v>
      </c>
      <c r="L388" s="143">
        <v>2799.0531827580899</v>
      </c>
      <c r="M388" s="143">
        <v>5.81701278827423</v>
      </c>
      <c r="N388" s="143">
        <v>0.78280196787417</v>
      </c>
      <c r="O388" s="143">
        <v>0.94146216262437998</v>
      </c>
      <c r="P388" s="143">
        <v>0.12669362444363</v>
      </c>
      <c r="Q388" s="143">
        <v>453.01648090787302</v>
      </c>
      <c r="R388" s="143">
        <v>8140</v>
      </c>
      <c r="S388" s="143" t="s">
        <v>369</v>
      </c>
      <c r="T388" s="143">
        <v>8140</v>
      </c>
      <c r="U388" s="143" t="s">
        <v>365</v>
      </c>
      <c r="V388" s="143" t="s">
        <v>366</v>
      </c>
      <c r="Z388" s="143">
        <v>0</v>
      </c>
      <c r="AA388" s="143">
        <v>1</v>
      </c>
      <c r="AB388" s="143">
        <v>0.94146216262437998</v>
      </c>
      <c r="AC388" s="143">
        <v>0.12669362444363</v>
      </c>
      <c r="AD388" s="143">
        <v>453.01648090787302</v>
      </c>
      <c r="AF388" s="143">
        <v>-1</v>
      </c>
      <c r="AG388" s="143">
        <v>-1</v>
      </c>
      <c r="AH388" s="143">
        <v>-1</v>
      </c>
      <c r="AI388" s="143">
        <v>-1</v>
      </c>
      <c r="AJ388" s="143">
        <v>0</v>
      </c>
      <c r="AM388" s="143" t="s">
        <v>367</v>
      </c>
      <c r="AN388" s="143">
        <v>-1</v>
      </c>
      <c r="AQ388" s="143">
        <v>333</v>
      </c>
      <c r="AR388" s="143" t="s">
        <v>257</v>
      </c>
      <c r="AT388" s="143" t="s">
        <v>366</v>
      </c>
      <c r="AV388" s="143">
        <v>133.38024184151601</v>
      </c>
      <c r="AW388" s="143">
        <v>0.3674099602</v>
      </c>
    </row>
    <row r="389" spans="1:49" x14ac:dyDescent="0.25">
      <c r="A389" s="153">
        <v>830000</v>
      </c>
      <c r="B389" s="153">
        <v>1400000</v>
      </c>
      <c r="C389" s="153">
        <v>1400000</v>
      </c>
      <c r="D389" s="143" t="s">
        <v>360</v>
      </c>
      <c r="E389" s="143" t="s">
        <v>13</v>
      </c>
      <c r="F389" s="143" t="s">
        <v>361</v>
      </c>
      <c r="G389" s="143" t="s">
        <v>362</v>
      </c>
      <c r="H389" s="143">
        <v>0.67</v>
      </c>
      <c r="I389" s="143">
        <v>0.72</v>
      </c>
      <c r="J389" s="143" t="s">
        <v>363</v>
      </c>
      <c r="K389" s="143">
        <v>0.61776345371394004</v>
      </c>
      <c r="L389" s="143">
        <v>2495.3327160732201</v>
      </c>
      <c r="M389" s="143">
        <v>4.8930910270641004</v>
      </c>
      <c r="N389" s="143">
        <v>0.66951746682093005</v>
      </c>
      <c r="O389" s="143">
        <v>3.0227728122158002</v>
      </c>
      <c r="P389" s="143">
        <v>0.41360342262511002</v>
      </c>
      <c r="Q389" s="143">
        <v>1541.5253568467799</v>
      </c>
      <c r="R389" s="143">
        <v>3200</v>
      </c>
      <c r="S389" s="143" t="s">
        <v>370</v>
      </c>
      <c r="T389" s="143">
        <v>3200</v>
      </c>
      <c r="U389" s="143" t="s">
        <v>365</v>
      </c>
      <c r="V389" s="143" t="s">
        <v>366</v>
      </c>
      <c r="Y389" s="143" t="s">
        <v>363</v>
      </c>
      <c r="Z389" s="143">
        <v>0</v>
      </c>
      <c r="AA389" s="143">
        <v>1</v>
      </c>
      <c r="AB389" s="143">
        <v>3.0227728122158002</v>
      </c>
      <c r="AC389" s="143">
        <v>0.41360342262511002</v>
      </c>
      <c r="AD389" s="143">
        <v>1541.5253568467799</v>
      </c>
      <c r="AF389" s="143">
        <v>-1</v>
      </c>
      <c r="AG389" s="143">
        <v>-1</v>
      </c>
      <c r="AH389" s="143">
        <v>-1</v>
      </c>
      <c r="AI389" s="143">
        <v>-1</v>
      </c>
      <c r="AJ389" s="143">
        <v>0</v>
      </c>
      <c r="AM389" s="143" t="s">
        <v>367</v>
      </c>
      <c r="AN389" s="143">
        <v>-1</v>
      </c>
      <c r="AQ389" s="143">
        <v>333</v>
      </c>
      <c r="AR389" s="143" t="s">
        <v>257</v>
      </c>
      <c r="AT389" s="143" t="s">
        <v>366</v>
      </c>
      <c r="AV389" s="143">
        <v>200.00000000745001</v>
      </c>
      <c r="AW389" s="143">
        <v>1.2502233226999999</v>
      </c>
    </row>
    <row r="390" spans="1:49" x14ac:dyDescent="0.25">
      <c r="A390" s="153">
        <v>830000</v>
      </c>
      <c r="B390" s="153">
        <v>1400000</v>
      </c>
      <c r="C390" s="153">
        <v>1400000</v>
      </c>
      <c r="D390" s="143" t="s">
        <v>360</v>
      </c>
      <c r="E390" s="143" t="s">
        <v>13</v>
      </c>
      <c r="F390" s="143" t="s">
        <v>361</v>
      </c>
      <c r="G390" s="143" t="s">
        <v>362</v>
      </c>
      <c r="H390" s="143">
        <v>0.67</v>
      </c>
      <c r="I390" s="143">
        <v>0.72</v>
      </c>
      <c r="J390" s="143" t="s">
        <v>363</v>
      </c>
      <c r="K390" s="143">
        <v>4.2754099547080003E-2</v>
      </c>
      <c r="L390" s="143">
        <v>3063.07294664146</v>
      </c>
      <c r="M390" s="143">
        <v>5.1996546566850901</v>
      </c>
      <c r="N390" s="143">
        <v>0.69306632914703004</v>
      </c>
      <c r="O390" s="143">
        <v>0.22230655280237999</v>
      </c>
      <c r="P390" s="143">
        <v>2.9631426829080001E-2</v>
      </c>
      <c r="Q390" s="143">
        <v>130.958925680698</v>
      </c>
      <c r="R390" s="143">
        <v>5300</v>
      </c>
      <c r="S390" s="143" t="s">
        <v>372</v>
      </c>
      <c r="T390" s="143">
        <v>5300</v>
      </c>
      <c r="U390" s="143" t="s">
        <v>365</v>
      </c>
      <c r="V390" s="143" t="s">
        <v>366</v>
      </c>
      <c r="Y390" s="143" t="s">
        <v>363</v>
      </c>
      <c r="Z390" s="143">
        <v>0</v>
      </c>
      <c r="AA390" s="143">
        <v>1</v>
      </c>
      <c r="AB390" s="143">
        <v>0.22230655280237999</v>
      </c>
      <c r="AC390" s="143">
        <v>2.9631426829080001E-2</v>
      </c>
      <c r="AD390" s="143">
        <v>130.958925680698</v>
      </c>
      <c r="AF390" s="143">
        <v>-1</v>
      </c>
      <c r="AG390" s="143">
        <v>-1</v>
      </c>
      <c r="AH390" s="143">
        <v>-1</v>
      </c>
      <c r="AI390" s="143">
        <v>-1</v>
      </c>
      <c r="AJ390" s="143">
        <v>0</v>
      </c>
      <c r="AM390" s="143" t="s">
        <v>367</v>
      </c>
      <c r="AN390" s="143">
        <v>-1</v>
      </c>
      <c r="AQ390" s="143">
        <v>333</v>
      </c>
      <c r="AR390" s="143" t="s">
        <v>257</v>
      </c>
      <c r="AT390" s="143" t="s">
        <v>366</v>
      </c>
      <c r="AV390" s="143">
        <v>58.327420359635198</v>
      </c>
      <c r="AW390" s="143">
        <v>0.1062116186</v>
      </c>
    </row>
    <row r="391" spans="1:49" x14ac:dyDescent="0.25">
      <c r="A391" s="153">
        <v>830000</v>
      </c>
      <c r="B391" s="153">
        <v>1400000</v>
      </c>
      <c r="C391" s="153">
        <v>1400000</v>
      </c>
      <c r="D391" s="143" t="s">
        <v>360</v>
      </c>
      <c r="E391" s="143" t="s">
        <v>13</v>
      </c>
      <c r="F391" s="143" t="s">
        <v>361</v>
      </c>
      <c r="G391" s="143" t="s">
        <v>362</v>
      </c>
      <c r="H391" s="143">
        <v>0.67</v>
      </c>
      <c r="I391" s="143">
        <v>0.72</v>
      </c>
      <c r="J391" s="143" t="s">
        <v>366</v>
      </c>
      <c r="K391" s="143">
        <v>0.57500927671498003</v>
      </c>
      <c r="L391" s="143">
        <v>3063.07294664146</v>
      </c>
      <c r="M391" s="143">
        <v>5.1996546566850901</v>
      </c>
      <c r="N391" s="143">
        <v>0.69306632914703004</v>
      </c>
      <c r="O391" s="143">
        <v>2.9898496633081701</v>
      </c>
      <c r="P391" s="143">
        <v>0.39851956863833998</v>
      </c>
      <c r="Q391" s="143">
        <v>1761.29535957353</v>
      </c>
      <c r="R391" s="143">
        <v>1730</v>
      </c>
      <c r="S391" s="143" t="s">
        <v>368</v>
      </c>
      <c r="T391" s="143">
        <v>1730</v>
      </c>
      <c r="U391" s="143" t="s">
        <v>365</v>
      </c>
      <c r="V391" s="143" t="s">
        <v>366</v>
      </c>
      <c r="Z391" s="143">
        <v>0</v>
      </c>
      <c r="AA391" s="143">
        <v>1</v>
      </c>
      <c r="AB391" s="143">
        <v>2.9898496633081701</v>
      </c>
      <c r="AC391" s="143">
        <v>0.39851956863833998</v>
      </c>
      <c r="AD391" s="143">
        <v>1761.29535957353</v>
      </c>
      <c r="AF391" s="143">
        <v>-1</v>
      </c>
      <c r="AG391" s="143">
        <v>-1</v>
      </c>
      <c r="AH391" s="143">
        <v>-1</v>
      </c>
      <c r="AI391" s="143">
        <v>-1</v>
      </c>
      <c r="AJ391" s="143">
        <v>0</v>
      </c>
      <c r="AM391" s="143" t="s">
        <v>367</v>
      </c>
      <c r="AN391" s="143">
        <v>-1</v>
      </c>
      <c r="AQ391" s="143">
        <v>333</v>
      </c>
      <c r="AR391" s="143" t="s">
        <v>257</v>
      </c>
      <c r="AT391" s="143" t="s">
        <v>366</v>
      </c>
      <c r="AV391" s="143">
        <v>194.43402130729501</v>
      </c>
      <c r="AW391" s="143">
        <v>1.4284633898000001</v>
      </c>
    </row>
    <row r="392" spans="1:49" x14ac:dyDescent="0.25">
      <c r="A392" s="153">
        <v>830000</v>
      </c>
      <c r="B392" s="153">
        <v>1400000</v>
      </c>
      <c r="C392" s="153">
        <v>1400000</v>
      </c>
      <c r="D392" s="143" t="s">
        <v>360</v>
      </c>
      <c r="E392" s="143" t="s">
        <v>13</v>
      </c>
      <c r="F392" s="143" t="s">
        <v>361</v>
      </c>
      <c r="G392" s="143" t="s">
        <v>362</v>
      </c>
      <c r="H392" s="143">
        <v>0.67</v>
      </c>
      <c r="I392" s="143">
        <v>0.72</v>
      </c>
      <c r="J392" s="143" t="s">
        <v>363</v>
      </c>
      <c r="K392" s="143">
        <v>0.39215526097052</v>
      </c>
      <c r="L392" s="143">
        <v>3018.3731576965301</v>
      </c>
      <c r="M392" s="143">
        <v>6.1472068805400202</v>
      </c>
      <c r="N392" s="143">
        <v>0.83226614843494995</v>
      </c>
      <c r="O392" s="143">
        <v>2.41065951847796</v>
      </c>
      <c r="P392" s="143">
        <v>0.32637754863643997</v>
      </c>
      <c r="Q392" s="143">
        <v>1183.6709133628999</v>
      </c>
      <c r="R392" s="143">
        <v>3200</v>
      </c>
      <c r="S392" s="143" t="s">
        <v>370</v>
      </c>
      <c r="T392" s="143">
        <v>3200</v>
      </c>
      <c r="U392" s="143" t="s">
        <v>365</v>
      </c>
      <c r="V392" s="143" t="s">
        <v>366</v>
      </c>
      <c r="Y392" s="143" t="s">
        <v>363</v>
      </c>
      <c r="Z392" s="143">
        <v>0</v>
      </c>
      <c r="AA392" s="143">
        <v>1</v>
      </c>
      <c r="AB392" s="143">
        <v>2.41065951847796</v>
      </c>
      <c r="AC392" s="143">
        <v>0.32637754863643997</v>
      </c>
      <c r="AD392" s="143">
        <v>1183.6709133628999</v>
      </c>
      <c r="AF392" s="143">
        <v>-1</v>
      </c>
      <c r="AG392" s="143">
        <v>-1</v>
      </c>
      <c r="AH392" s="143">
        <v>-1</v>
      </c>
      <c r="AI392" s="143">
        <v>-1</v>
      </c>
      <c r="AJ392" s="143">
        <v>0</v>
      </c>
      <c r="AM392" s="143" t="s">
        <v>367</v>
      </c>
      <c r="AN392" s="143">
        <v>-1</v>
      </c>
      <c r="AQ392" s="143">
        <v>333</v>
      </c>
      <c r="AR392" s="143" t="s">
        <v>257</v>
      </c>
      <c r="AT392" s="143" t="s">
        <v>366</v>
      </c>
      <c r="AV392" s="143">
        <v>169.24570844530501</v>
      </c>
      <c r="AW392" s="143">
        <v>0.95999263050000005</v>
      </c>
    </row>
    <row r="393" spans="1:49" x14ac:dyDescent="0.25">
      <c r="A393" s="153">
        <v>830000</v>
      </c>
      <c r="B393" s="153">
        <v>1400000</v>
      </c>
      <c r="C393" s="153">
        <v>1400000</v>
      </c>
      <c r="D393" s="143" t="s">
        <v>360</v>
      </c>
      <c r="E393" s="143" t="s">
        <v>13</v>
      </c>
      <c r="F393" s="143" t="s">
        <v>361</v>
      </c>
      <c r="G393" s="143" t="s">
        <v>362</v>
      </c>
      <c r="H393" s="143">
        <v>0.67</v>
      </c>
      <c r="I393" s="143">
        <v>0.72</v>
      </c>
      <c r="J393" s="143" t="s">
        <v>366</v>
      </c>
      <c r="K393" s="143">
        <v>0.22560813385191</v>
      </c>
      <c r="L393" s="143">
        <v>3018.3731576965301</v>
      </c>
      <c r="M393" s="143">
        <v>6.1472068805400202</v>
      </c>
      <c r="N393" s="143">
        <v>0.83226614843494995</v>
      </c>
      <c r="O393" s="143">
        <v>1.3868598727202901</v>
      </c>
      <c r="P393" s="143">
        <v>0.18776601261653</v>
      </c>
      <c r="Q393" s="143">
        <v>680.96953537663398</v>
      </c>
      <c r="R393" s="143">
        <v>1730</v>
      </c>
      <c r="S393" s="143" t="s">
        <v>368</v>
      </c>
      <c r="T393" s="143">
        <v>1730</v>
      </c>
      <c r="U393" s="143" t="s">
        <v>365</v>
      </c>
      <c r="V393" s="143" t="s">
        <v>366</v>
      </c>
      <c r="Z393" s="143">
        <v>0</v>
      </c>
      <c r="AA393" s="143">
        <v>1</v>
      </c>
      <c r="AB393" s="143">
        <v>1.3868598727202901</v>
      </c>
      <c r="AC393" s="143">
        <v>0.18776601261653</v>
      </c>
      <c r="AD393" s="143">
        <v>680.96953537663398</v>
      </c>
      <c r="AF393" s="143">
        <v>-1</v>
      </c>
      <c r="AG393" s="143">
        <v>-1</v>
      </c>
      <c r="AH393" s="143">
        <v>-1</v>
      </c>
      <c r="AI393" s="143">
        <v>-1</v>
      </c>
      <c r="AJ393" s="143">
        <v>0</v>
      </c>
      <c r="AM393" s="143" t="s">
        <v>367</v>
      </c>
      <c r="AN393" s="143">
        <v>-1</v>
      </c>
      <c r="AQ393" s="143">
        <v>333</v>
      </c>
      <c r="AR393" s="143" t="s">
        <v>257</v>
      </c>
      <c r="AT393" s="143" t="s">
        <v>366</v>
      </c>
      <c r="AV393" s="143">
        <v>142.285522921271</v>
      </c>
      <c r="AW393" s="143">
        <v>0.55228672779999999</v>
      </c>
    </row>
    <row r="394" spans="1:49" x14ac:dyDescent="0.25">
      <c r="A394" s="153">
        <v>830000</v>
      </c>
      <c r="B394" s="153">
        <v>1400000</v>
      </c>
      <c r="C394" s="153">
        <v>1400000</v>
      </c>
      <c r="D394" s="143" t="s">
        <v>360</v>
      </c>
      <c r="E394" s="143" t="s">
        <v>13</v>
      </c>
      <c r="F394" s="143" t="s">
        <v>361</v>
      </c>
      <c r="G394" s="143" t="s">
        <v>362</v>
      </c>
      <c r="H394" s="143">
        <v>0.67</v>
      </c>
      <c r="I394" s="143">
        <v>0.72</v>
      </c>
      <c r="J394" s="143" t="s">
        <v>366</v>
      </c>
      <c r="K394" s="143">
        <v>0.18902300363666999</v>
      </c>
      <c r="L394" s="143">
        <v>3282.5214453625199</v>
      </c>
      <c r="M394" s="143">
        <v>7.2101410399572803</v>
      </c>
      <c r="N394" s="143">
        <v>0.95446065597042995</v>
      </c>
      <c r="O394" s="143">
        <v>1.3628825160167599</v>
      </c>
      <c r="P394" s="143">
        <v>0.18041502004456</v>
      </c>
      <c r="Q394" s="143">
        <v>620.47206310421495</v>
      </c>
      <c r="R394" s="143">
        <v>1730</v>
      </c>
      <c r="S394" s="143" t="s">
        <v>368</v>
      </c>
      <c r="T394" s="143">
        <v>1730</v>
      </c>
      <c r="U394" s="143" t="s">
        <v>365</v>
      </c>
      <c r="V394" s="143" t="s">
        <v>366</v>
      </c>
      <c r="Z394" s="143">
        <v>0</v>
      </c>
      <c r="AA394" s="143">
        <v>1</v>
      </c>
      <c r="AB394" s="143">
        <v>1.3628825160167599</v>
      </c>
      <c r="AC394" s="143">
        <v>0.18041502004456</v>
      </c>
      <c r="AD394" s="143">
        <v>2027.8217852038499</v>
      </c>
      <c r="AF394" s="143">
        <v>-1</v>
      </c>
      <c r="AG394" s="143">
        <v>-1</v>
      </c>
      <c r="AH394" s="143">
        <v>-1</v>
      </c>
      <c r="AI394" s="143">
        <v>-1</v>
      </c>
      <c r="AJ394" s="143">
        <v>0</v>
      </c>
      <c r="AM394" s="143" t="s">
        <v>367</v>
      </c>
      <c r="AN394" s="143">
        <v>-1</v>
      </c>
      <c r="AQ394" s="143">
        <v>333</v>
      </c>
      <c r="AR394" s="143" t="s">
        <v>257</v>
      </c>
      <c r="AT394" s="143" t="s">
        <v>366</v>
      </c>
      <c r="AV394" s="143">
        <v>116.29766257993199</v>
      </c>
      <c r="AW394" s="143">
        <v>1.6446243189</v>
      </c>
    </row>
    <row r="395" spans="1:49" x14ac:dyDescent="0.25">
      <c r="A395" s="153">
        <v>830000</v>
      </c>
      <c r="B395" s="153">
        <v>1400000</v>
      </c>
      <c r="C395" s="153">
        <v>1400000</v>
      </c>
      <c r="D395" s="143" t="s">
        <v>360</v>
      </c>
      <c r="E395" s="143" t="s">
        <v>13</v>
      </c>
      <c r="F395" s="143" t="s">
        <v>361</v>
      </c>
      <c r="G395" s="143" t="s">
        <v>362</v>
      </c>
      <c r="H395" s="143">
        <v>0.67</v>
      </c>
      <c r="I395" s="143">
        <v>0.72</v>
      </c>
      <c r="J395" s="143" t="s">
        <v>366</v>
      </c>
      <c r="K395" s="143">
        <v>3.094594140931E-2</v>
      </c>
      <c r="L395" s="143">
        <v>3333.23307062202</v>
      </c>
      <c r="M395" s="143">
        <v>6.5317419938824699</v>
      </c>
      <c r="N395" s="143">
        <v>0.87852298383442995</v>
      </c>
      <c r="O395" s="143">
        <v>0.20213090504341</v>
      </c>
      <c r="P395" s="143">
        <v>2.718672078447E-2</v>
      </c>
      <c r="Q395" s="143">
        <v>103.150035307043</v>
      </c>
      <c r="R395" s="143">
        <v>1730</v>
      </c>
      <c r="S395" s="143" t="s">
        <v>368</v>
      </c>
      <c r="T395" s="143">
        <v>1730</v>
      </c>
      <c r="U395" s="143" t="s">
        <v>365</v>
      </c>
      <c r="V395" s="143" t="s">
        <v>366</v>
      </c>
      <c r="Z395" s="143">
        <v>0</v>
      </c>
      <c r="AA395" s="143">
        <v>1</v>
      </c>
      <c r="AB395" s="143">
        <v>0.20213090504341</v>
      </c>
      <c r="AC395" s="143">
        <v>2.718672078447E-2</v>
      </c>
      <c r="AD395" s="143">
        <v>103.15003530704401</v>
      </c>
      <c r="AF395" s="143">
        <v>-1</v>
      </c>
      <c r="AG395" s="143">
        <v>-1</v>
      </c>
      <c r="AH395" s="143">
        <v>-1</v>
      </c>
      <c r="AI395" s="143">
        <v>-1</v>
      </c>
      <c r="AJ395" s="143">
        <v>0</v>
      </c>
      <c r="AM395" s="143" t="s">
        <v>367</v>
      </c>
      <c r="AN395" s="143">
        <v>-1</v>
      </c>
      <c r="AQ395" s="143">
        <v>333</v>
      </c>
      <c r="AR395" s="143" t="s">
        <v>257</v>
      </c>
      <c r="AT395" s="143" t="s">
        <v>366</v>
      </c>
      <c r="AV395" s="143">
        <v>55.513227054593301</v>
      </c>
      <c r="AW395" s="143">
        <v>8.3657774000000004E-2</v>
      </c>
    </row>
    <row r="396" spans="1:49" x14ac:dyDescent="0.25">
      <c r="A396" s="153">
        <v>830000</v>
      </c>
      <c r="B396" s="153">
        <v>1400000</v>
      </c>
      <c r="C396" s="153">
        <v>1400000</v>
      </c>
      <c r="D396" s="143" t="s">
        <v>360</v>
      </c>
      <c r="E396" s="143" t="s">
        <v>13</v>
      </c>
      <c r="F396" s="143" t="s">
        <v>361</v>
      </c>
      <c r="G396" s="143" t="s">
        <v>362</v>
      </c>
      <c r="H396" s="143">
        <v>0.67</v>
      </c>
      <c r="I396" s="143">
        <v>0.72</v>
      </c>
      <c r="J396" s="143" t="s">
        <v>366</v>
      </c>
      <c r="K396" s="143">
        <v>0.38054881760816001</v>
      </c>
      <c r="L396" s="143">
        <v>3333.23307062202</v>
      </c>
      <c r="M396" s="143">
        <v>6.5317419938824699</v>
      </c>
      <c r="N396" s="143">
        <v>0.87852298383442995</v>
      </c>
      <c r="O396" s="143">
        <v>2.4856466926935799</v>
      </c>
      <c r="P396" s="143">
        <v>0.33432088273978999</v>
      </c>
      <c r="Q396" s="143">
        <v>1268.4579038376401</v>
      </c>
      <c r="R396" s="143">
        <v>1730</v>
      </c>
      <c r="S396" s="143" t="s">
        <v>368</v>
      </c>
      <c r="T396" s="143">
        <v>1730</v>
      </c>
      <c r="U396" s="143" t="s">
        <v>365</v>
      </c>
      <c r="V396" s="143" t="s">
        <v>366</v>
      </c>
      <c r="Z396" s="143">
        <v>0</v>
      </c>
      <c r="AA396" s="143">
        <v>1</v>
      </c>
      <c r="AB396" s="143">
        <v>2.4856466926935799</v>
      </c>
      <c r="AC396" s="143">
        <v>0.33432088273978999</v>
      </c>
      <c r="AD396" s="143">
        <v>1268.4579038376401</v>
      </c>
      <c r="AF396" s="143">
        <v>-1</v>
      </c>
      <c r="AG396" s="143">
        <v>-1</v>
      </c>
      <c r="AH396" s="143">
        <v>-1</v>
      </c>
      <c r="AI396" s="143">
        <v>-1</v>
      </c>
      <c r="AJ396" s="143">
        <v>0</v>
      </c>
      <c r="AM396" s="143" t="s">
        <v>367</v>
      </c>
      <c r="AN396" s="143">
        <v>-1</v>
      </c>
      <c r="AQ396" s="143">
        <v>333</v>
      </c>
      <c r="AR396" s="143" t="s">
        <v>257</v>
      </c>
      <c r="AT396" s="143" t="s">
        <v>366</v>
      </c>
      <c r="AV396" s="143">
        <v>172.33079739369401</v>
      </c>
      <c r="AW396" s="143">
        <v>1.0287574239999999</v>
      </c>
    </row>
    <row r="397" spans="1:49" x14ac:dyDescent="0.25">
      <c r="A397" s="153">
        <v>830000</v>
      </c>
      <c r="B397" s="153">
        <v>1400000</v>
      </c>
      <c r="C397" s="153">
        <v>1400000</v>
      </c>
      <c r="D397" s="143" t="s">
        <v>360</v>
      </c>
      <c r="E397" s="143" t="s">
        <v>13</v>
      </c>
      <c r="F397" s="143" t="s">
        <v>361</v>
      </c>
      <c r="G397" s="143" t="s">
        <v>362</v>
      </c>
      <c r="H397" s="143">
        <v>0.67</v>
      </c>
      <c r="I397" s="143">
        <v>0.72</v>
      </c>
      <c r="J397" s="143" t="s">
        <v>366</v>
      </c>
      <c r="K397" s="143">
        <v>0.20626877757775</v>
      </c>
      <c r="L397" s="143">
        <v>3333.23307062202</v>
      </c>
      <c r="M397" s="143">
        <v>6.5317419938824699</v>
      </c>
      <c r="N397" s="143">
        <v>0.87852298383442995</v>
      </c>
      <c r="O397" s="143">
        <v>1.3472944365314099</v>
      </c>
      <c r="P397" s="143">
        <v>0.18121186194948</v>
      </c>
      <c r="Q397" s="143">
        <v>687.54191085894502</v>
      </c>
      <c r="R397" s="143">
        <v>8140</v>
      </c>
      <c r="S397" s="143" t="s">
        <v>369</v>
      </c>
      <c r="T397" s="143">
        <v>8140</v>
      </c>
      <c r="U397" s="143" t="s">
        <v>365</v>
      </c>
      <c r="V397" s="143" t="s">
        <v>366</v>
      </c>
      <c r="Z397" s="143">
        <v>0</v>
      </c>
      <c r="AA397" s="143">
        <v>1</v>
      </c>
      <c r="AB397" s="143">
        <v>1.3472944365314099</v>
      </c>
      <c r="AC397" s="143">
        <v>0.18121186194948</v>
      </c>
      <c r="AD397" s="143">
        <v>687.54191085894502</v>
      </c>
      <c r="AF397" s="143">
        <v>-1</v>
      </c>
      <c r="AG397" s="143">
        <v>-1</v>
      </c>
      <c r="AH397" s="143">
        <v>-1</v>
      </c>
      <c r="AI397" s="143">
        <v>-1</v>
      </c>
      <c r="AJ397" s="143">
        <v>0</v>
      </c>
      <c r="AM397" s="143" t="s">
        <v>367</v>
      </c>
      <c r="AN397" s="143">
        <v>-1</v>
      </c>
      <c r="AQ397" s="143">
        <v>333</v>
      </c>
      <c r="AR397" s="143" t="s">
        <v>257</v>
      </c>
      <c r="AT397" s="143" t="s">
        <v>366</v>
      </c>
      <c r="AV397" s="143">
        <v>140.313541530272</v>
      </c>
      <c r="AW397" s="143">
        <v>0.55761712149999998</v>
      </c>
    </row>
    <row r="398" spans="1:49" x14ac:dyDescent="0.25">
      <c r="A398" s="153">
        <v>830000</v>
      </c>
      <c r="B398" s="153">
        <v>1400000</v>
      </c>
      <c r="C398" s="153">
        <v>1400000</v>
      </c>
      <c r="D398" s="143" t="s">
        <v>360</v>
      </c>
      <c r="E398" s="143" t="s">
        <v>13</v>
      </c>
      <c r="F398" s="143" t="s">
        <v>361</v>
      </c>
      <c r="G398" s="143" t="s">
        <v>362</v>
      </c>
      <c r="H398" s="143">
        <v>0.67</v>
      </c>
      <c r="I398" s="143">
        <v>0.72</v>
      </c>
      <c r="J398" s="143" t="s">
        <v>366</v>
      </c>
      <c r="K398" s="143">
        <v>0.61776345373694996</v>
      </c>
      <c r="L398" s="143">
        <v>3324.7672000283101</v>
      </c>
      <c r="M398" s="143">
        <v>6.7956648473189896</v>
      </c>
      <c r="N398" s="143">
        <v>0.92129899493230005</v>
      </c>
      <c r="O398" s="143">
        <v>4.1981133865185898</v>
      </c>
      <c r="P398" s="143">
        <v>0.56914484903375995</v>
      </c>
      <c r="Q398" s="143">
        <v>2053.9196683608302</v>
      </c>
      <c r="R398" s="143">
        <v>1730</v>
      </c>
      <c r="S398" s="143" t="s">
        <v>368</v>
      </c>
      <c r="T398" s="143">
        <v>1730</v>
      </c>
      <c r="U398" s="143" t="s">
        <v>365</v>
      </c>
      <c r="V398" s="143" t="s">
        <v>366</v>
      </c>
      <c r="Z398" s="143">
        <v>0</v>
      </c>
      <c r="AA398" s="143">
        <v>1</v>
      </c>
      <c r="AB398" s="143">
        <v>4.1981133865185898</v>
      </c>
      <c r="AC398" s="143">
        <v>0.56914484903375995</v>
      </c>
      <c r="AD398" s="143">
        <v>2053.9196683608302</v>
      </c>
      <c r="AF398" s="143">
        <v>-1</v>
      </c>
      <c r="AG398" s="143">
        <v>-1</v>
      </c>
      <c r="AH398" s="143">
        <v>-1</v>
      </c>
      <c r="AI398" s="143">
        <v>-1</v>
      </c>
      <c r="AJ398" s="143">
        <v>0</v>
      </c>
      <c r="AM398" s="143" t="s">
        <v>367</v>
      </c>
      <c r="AN398" s="143">
        <v>-1</v>
      </c>
      <c r="AQ398" s="143">
        <v>333</v>
      </c>
      <c r="AR398" s="143" t="s">
        <v>257</v>
      </c>
      <c r="AT398" s="143" t="s">
        <v>366</v>
      </c>
      <c r="AV398" s="143">
        <v>200.00000001117499</v>
      </c>
      <c r="AW398" s="143">
        <v>1.6657904853000001</v>
      </c>
    </row>
    <row r="399" spans="1:49" x14ac:dyDescent="0.25">
      <c r="A399" s="153">
        <v>830000</v>
      </c>
      <c r="B399" s="153">
        <v>1400000</v>
      </c>
      <c r="C399" s="153">
        <v>1400000</v>
      </c>
      <c r="D399" s="143" t="s">
        <v>360</v>
      </c>
      <c r="E399" s="143" t="s">
        <v>13</v>
      </c>
      <c r="F399" s="143" t="s">
        <v>361</v>
      </c>
      <c r="G399" s="143" t="s">
        <v>362</v>
      </c>
      <c r="H399" s="143">
        <v>0.67</v>
      </c>
      <c r="I399" s="143">
        <v>0.72</v>
      </c>
      <c r="J399" s="143" t="s">
        <v>366</v>
      </c>
      <c r="K399" s="143">
        <v>0.61776345359886997</v>
      </c>
      <c r="L399" s="143">
        <v>3316.0243938302701</v>
      </c>
      <c r="M399" s="143">
        <v>7.0645122312905002</v>
      </c>
      <c r="N399" s="143">
        <v>0.94456287167167996</v>
      </c>
      <c r="O399" s="143">
        <v>4.3641974739935003</v>
      </c>
      <c r="P399" s="143">
        <v>0.58351642174517004</v>
      </c>
      <c r="Q399" s="143">
        <v>2048.5186817507001</v>
      </c>
      <c r="R399" s="143">
        <v>1730</v>
      </c>
      <c r="S399" s="143" t="s">
        <v>368</v>
      </c>
      <c r="T399" s="143">
        <v>1730</v>
      </c>
      <c r="U399" s="143" t="s">
        <v>365</v>
      </c>
      <c r="V399" s="143" t="s">
        <v>366</v>
      </c>
      <c r="Z399" s="143">
        <v>0</v>
      </c>
      <c r="AA399" s="143">
        <v>1</v>
      </c>
      <c r="AB399" s="143">
        <v>4.3641974739935003</v>
      </c>
      <c r="AC399" s="143">
        <v>0.58351642174517004</v>
      </c>
      <c r="AD399" s="143">
        <v>2048.5186817507001</v>
      </c>
      <c r="AF399" s="143">
        <v>-1</v>
      </c>
      <c r="AG399" s="143">
        <v>-1</v>
      </c>
      <c r="AH399" s="143">
        <v>-1</v>
      </c>
      <c r="AI399" s="143">
        <v>-1</v>
      </c>
      <c r="AJ399" s="143">
        <v>0</v>
      </c>
      <c r="AM399" s="143" t="s">
        <v>367</v>
      </c>
      <c r="AN399" s="143">
        <v>-1</v>
      </c>
      <c r="AQ399" s="143">
        <v>333</v>
      </c>
      <c r="AR399" s="143" t="s">
        <v>257</v>
      </c>
      <c r="AT399" s="143" t="s">
        <v>366</v>
      </c>
      <c r="AV399" s="143">
        <v>199.99999998882399</v>
      </c>
      <c r="AW399" s="143">
        <v>1.6614101231</v>
      </c>
    </row>
    <row r="400" spans="1:49" x14ac:dyDescent="0.25">
      <c r="A400" s="153">
        <v>830000</v>
      </c>
      <c r="B400" s="153">
        <v>1400000</v>
      </c>
      <c r="C400" s="153">
        <v>1400000</v>
      </c>
      <c r="D400" s="143" t="s">
        <v>360</v>
      </c>
      <c r="E400" s="143" t="s">
        <v>13</v>
      </c>
      <c r="F400" s="143" t="s">
        <v>361</v>
      </c>
      <c r="G400" s="143" t="s">
        <v>362</v>
      </c>
      <c r="H400" s="143">
        <v>0.67</v>
      </c>
      <c r="I400" s="143">
        <v>0.72</v>
      </c>
      <c r="J400" s="143" t="s">
        <v>363</v>
      </c>
      <c r="K400" s="143">
        <v>0.617763453829</v>
      </c>
      <c r="L400" s="143">
        <v>2352.0186515011301</v>
      </c>
      <c r="M400" s="143">
        <v>4.6131083710907603</v>
      </c>
      <c r="N400" s="143">
        <v>0.63096455031071996</v>
      </c>
      <c r="O400" s="143">
        <v>2.8498097602125299</v>
      </c>
      <c r="P400" s="143">
        <v>0.38978683984362</v>
      </c>
      <c r="Q400" s="143">
        <v>1452.99116562158</v>
      </c>
      <c r="R400" s="143">
        <v>3200</v>
      </c>
      <c r="S400" s="143" t="s">
        <v>370</v>
      </c>
      <c r="T400" s="143">
        <v>3200</v>
      </c>
      <c r="U400" s="143" t="s">
        <v>365</v>
      </c>
      <c r="V400" s="143" t="s">
        <v>366</v>
      </c>
      <c r="Y400" s="143" t="s">
        <v>363</v>
      </c>
      <c r="Z400" s="143">
        <v>0</v>
      </c>
      <c r="AA400" s="143">
        <v>1</v>
      </c>
      <c r="AB400" s="143">
        <v>2.8498097602125299</v>
      </c>
      <c r="AC400" s="143">
        <v>0.38978683984362</v>
      </c>
      <c r="AD400" s="143">
        <v>1452.99116562158</v>
      </c>
      <c r="AF400" s="143">
        <v>-1</v>
      </c>
      <c r="AG400" s="143">
        <v>-1</v>
      </c>
      <c r="AH400" s="143">
        <v>-1</v>
      </c>
      <c r="AI400" s="143">
        <v>-1</v>
      </c>
      <c r="AJ400" s="143">
        <v>0</v>
      </c>
      <c r="AM400" s="143" t="s">
        <v>367</v>
      </c>
      <c r="AN400" s="143">
        <v>-1</v>
      </c>
      <c r="AQ400" s="143">
        <v>333</v>
      </c>
      <c r="AR400" s="143" t="s">
        <v>257</v>
      </c>
      <c r="AT400" s="143" t="s">
        <v>366</v>
      </c>
      <c r="AV400" s="143">
        <v>200.000000026077</v>
      </c>
      <c r="AW400" s="143">
        <v>1.1784194368000001</v>
      </c>
    </row>
    <row r="401" spans="1:49" x14ac:dyDescent="0.25">
      <c r="A401" s="153">
        <v>830000</v>
      </c>
      <c r="B401" s="153">
        <v>1400000</v>
      </c>
      <c r="C401" s="153">
        <v>1400000</v>
      </c>
      <c r="D401" s="143" t="s">
        <v>360</v>
      </c>
      <c r="E401" s="143" t="s">
        <v>13</v>
      </c>
      <c r="F401" s="143" t="s">
        <v>361</v>
      </c>
      <c r="G401" s="143" t="s">
        <v>362</v>
      </c>
      <c r="H401" s="143">
        <v>0.67</v>
      </c>
      <c r="I401" s="143">
        <v>0.72</v>
      </c>
      <c r="J401" s="143" t="s">
        <v>363</v>
      </c>
      <c r="K401" s="143">
        <v>5.6994730561389997E-2</v>
      </c>
      <c r="L401" s="143">
        <v>3102.9451623759901</v>
      </c>
      <c r="M401" s="143">
        <v>6.70695708499556</v>
      </c>
      <c r="N401" s="143">
        <v>0.89269184752382003</v>
      </c>
      <c r="O401" s="143">
        <v>0.38226121194615997</v>
      </c>
      <c r="P401" s="143">
        <v>5.087873132397E-2</v>
      </c>
      <c r="Q401" s="143">
        <v>176.85152347640701</v>
      </c>
      <c r="R401" s="143">
        <v>3200</v>
      </c>
      <c r="S401" s="143" t="s">
        <v>370</v>
      </c>
      <c r="T401" s="143">
        <v>3200</v>
      </c>
      <c r="U401" s="143" t="s">
        <v>365</v>
      </c>
      <c r="V401" s="143" t="s">
        <v>366</v>
      </c>
      <c r="Y401" s="143" t="s">
        <v>363</v>
      </c>
      <c r="Z401" s="143">
        <v>0</v>
      </c>
      <c r="AA401" s="143">
        <v>1</v>
      </c>
      <c r="AB401" s="143">
        <v>0.38226121194615997</v>
      </c>
      <c r="AC401" s="143">
        <v>5.087873132397E-2</v>
      </c>
      <c r="AD401" s="143">
        <v>176.85152347640599</v>
      </c>
      <c r="AF401" s="143">
        <v>-1</v>
      </c>
      <c r="AG401" s="143">
        <v>-1</v>
      </c>
      <c r="AH401" s="143">
        <v>-1</v>
      </c>
      <c r="AI401" s="143">
        <v>-1</v>
      </c>
      <c r="AJ401" s="143">
        <v>0</v>
      </c>
      <c r="AM401" s="143" t="s">
        <v>367</v>
      </c>
      <c r="AN401" s="143">
        <v>-1</v>
      </c>
      <c r="AQ401" s="143">
        <v>333</v>
      </c>
      <c r="AR401" s="143" t="s">
        <v>257</v>
      </c>
      <c r="AT401" s="143" t="s">
        <v>366</v>
      </c>
      <c r="AV401" s="143">
        <v>102.731281504861</v>
      </c>
      <c r="AW401" s="143">
        <v>0.14343189249999999</v>
      </c>
    </row>
    <row r="402" spans="1:49" x14ac:dyDescent="0.25">
      <c r="A402" s="153">
        <v>830000</v>
      </c>
      <c r="B402" s="153">
        <v>1400000</v>
      </c>
      <c r="C402" s="153">
        <v>1400000</v>
      </c>
      <c r="D402" s="143" t="s">
        <v>360</v>
      </c>
      <c r="E402" s="143" t="s">
        <v>13</v>
      </c>
      <c r="F402" s="143" t="s">
        <v>361</v>
      </c>
      <c r="G402" s="143" t="s">
        <v>362</v>
      </c>
      <c r="H402" s="143">
        <v>0.67</v>
      </c>
      <c r="I402" s="143">
        <v>0.72</v>
      </c>
      <c r="J402" s="143" t="s">
        <v>366</v>
      </c>
      <c r="K402" s="143">
        <v>1.350906078341E-2</v>
      </c>
      <c r="L402" s="143">
        <v>3102.9451623759901</v>
      </c>
      <c r="M402" s="143">
        <v>6.70695708499556</v>
      </c>
      <c r="N402" s="143">
        <v>0.89269184752382003</v>
      </c>
      <c r="O402" s="143">
        <v>9.0604690932940005E-2</v>
      </c>
      <c r="P402" s="143">
        <v>1.2059428429049999E-2</v>
      </c>
      <c r="Q402" s="143">
        <v>41.917874806131501</v>
      </c>
      <c r="R402" s="143">
        <v>8140</v>
      </c>
      <c r="S402" s="143" t="s">
        <v>369</v>
      </c>
      <c r="T402" s="143">
        <v>8140</v>
      </c>
      <c r="U402" s="143" t="s">
        <v>365</v>
      </c>
      <c r="V402" s="143" t="s">
        <v>366</v>
      </c>
      <c r="Z402" s="143">
        <v>0</v>
      </c>
      <c r="AA402" s="143">
        <v>1</v>
      </c>
      <c r="AB402" s="143">
        <v>9.0604690932940005E-2</v>
      </c>
      <c r="AC402" s="143">
        <v>1.2059428429049999E-2</v>
      </c>
      <c r="AD402" s="143">
        <v>612.69844583855797</v>
      </c>
      <c r="AF402" s="143">
        <v>-1</v>
      </c>
      <c r="AG402" s="143">
        <v>-1</v>
      </c>
      <c r="AH402" s="143">
        <v>-1</v>
      </c>
      <c r="AI402" s="143">
        <v>-1</v>
      </c>
      <c r="AJ402" s="143">
        <v>0</v>
      </c>
      <c r="AM402" s="143" t="s">
        <v>367</v>
      </c>
      <c r="AN402" s="143">
        <v>-1</v>
      </c>
      <c r="AQ402" s="143">
        <v>333</v>
      </c>
      <c r="AR402" s="143" t="s">
        <v>257</v>
      </c>
      <c r="AT402" s="143" t="s">
        <v>366</v>
      </c>
      <c r="AV402" s="143">
        <v>104.41312600175</v>
      </c>
      <c r="AW402" s="143">
        <v>0.49691682549999999</v>
      </c>
    </row>
    <row r="403" spans="1:49" x14ac:dyDescent="0.25">
      <c r="A403" s="153">
        <v>830000</v>
      </c>
      <c r="B403" s="153">
        <v>1400000</v>
      </c>
      <c r="C403" s="153">
        <v>1400000</v>
      </c>
      <c r="D403" s="143" t="s">
        <v>360</v>
      </c>
      <c r="E403" s="143" t="s">
        <v>13</v>
      </c>
      <c r="F403" s="143" t="s">
        <v>361</v>
      </c>
      <c r="G403" s="143" t="s">
        <v>362</v>
      </c>
      <c r="H403" s="143">
        <v>0.67</v>
      </c>
      <c r="I403" s="143">
        <v>0.72</v>
      </c>
      <c r="J403" s="143" t="s">
        <v>366</v>
      </c>
      <c r="K403" s="143">
        <v>0.14343209576520999</v>
      </c>
      <c r="L403" s="143">
        <v>3035.06282142892</v>
      </c>
      <c r="M403" s="143">
        <v>6.4281455743249696</v>
      </c>
      <c r="N403" s="143">
        <v>0.92556037083651999</v>
      </c>
      <c r="O403" s="143">
        <v>0.92200239160929998</v>
      </c>
      <c r="P403" s="143">
        <v>0.1327550637463</v>
      </c>
      <c r="Q403" s="143">
        <v>435.32542125662798</v>
      </c>
      <c r="R403" s="143">
        <v>1730</v>
      </c>
      <c r="S403" s="143" t="s">
        <v>368</v>
      </c>
      <c r="T403" s="143">
        <v>1730</v>
      </c>
      <c r="U403" s="143" t="s">
        <v>365</v>
      </c>
      <c r="V403" s="143" t="s">
        <v>366</v>
      </c>
      <c r="Z403" s="143">
        <v>0</v>
      </c>
      <c r="AA403" s="143">
        <v>1</v>
      </c>
      <c r="AB403" s="143">
        <v>0.92200239160929998</v>
      </c>
      <c r="AC403" s="143">
        <v>0.1327550637463</v>
      </c>
      <c r="AD403" s="143">
        <v>1126.84468444495</v>
      </c>
      <c r="AF403" s="143">
        <v>-1</v>
      </c>
      <c r="AG403" s="143">
        <v>-1</v>
      </c>
      <c r="AH403" s="143">
        <v>-1</v>
      </c>
      <c r="AI403" s="143">
        <v>-1</v>
      </c>
      <c r="AJ403" s="143">
        <v>0</v>
      </c>
      <c r="AM403" s="143" t="s">
        <v>367</v>
      </c>
      <c r="AN403" s="143">
        <v>-1</v>
      </c>
      <c r="AQ403" s="143">
        <v>333</v>
      </c>
      <c r="AR403" s="143" t="s">
        <v>257</v>
      </c>
      <c r="AT403" s="143" t="s">
        <v>366</v>
      </c>
      <c r="AV403" s="143">
        <v>101.66827990756001</v>
      </c>
      <c r="AW403" s="143">
        <v>0.91390485359999996</v>
      </c>
    </row>
    <row r="404" spans="1:49" x14ac:dyDescent="0.25">
      <c r="A404" s="153">
        <v>830000</v>
      </c>
      <c r="B404" s="153">
        <v>1400000</v>
      </c>
      <c r="C404" s="153">
        <v>1400000</v>
      </c>
      <c r="D404" s="143" t="s">
        <v>360</v>
      </c>
      <c r="E404" s="143" t="s">
        <v>13</v>
      </c>
      <c r="F404" s="143" t="s">
        <v>361</v>
      </c>
      <c r="G404" s="143" t="s">
        <v>362</v>
      </c>
      <c r="H404" s="143">
        <v>0.67</v>
      </c>
      <c r="I404" s="143">
        <v>0.72</v>
      </c>
      <c r="J404" s="143" t="s">
        <v>363</v>
      </c>
      <c r="K404" s="143">
        <v>0.10210706091303</v>
      </c>
      <c r="L404" s="143">
        <v>3035.06282142892</v>
      </c>
      <c r="M404" s="143">
        <v>6.4281455743249696</v>
      </c>
      <c r="N404" s="143">
        <v>0.92556037083651999</v>
      </c>
      <c r="O404" s="143">
        <v>0.65635905171544995</v>
      </c>
      <c r="P404" s="143">
        <v>9.4506249163690006E-2</v>
      </c>
      <c r="Q404" s="143">
        <v>309.90134438252801</v>
      </c>
      <c r="R404" s="143">
        <v>4210</v>
      </c>
      <c r="S404" s="143" t="s">
        <v>374</v>
      </c>
      <c r="T404" s="143">
        <v>4210</v>
      </c>
      <c r="U404" s="143" t="s">
        <v>365</v>
      </c>
      <c r="V404" s="143" t="s">
        <v>366</v>
      </c>
      <c r="Y404" s="143" t="s">
        <v>363</v>
      </c>
      <c r="Z404" s="143">
        <v>0</v>
      </c>
      <c r="AA404" s="143">
        <v>1</v>
      </c>
      <c r="AB404" s="143">
        <v>0.65635905171544995</v>
      </c>
      <c r="AC404" s="143">
        <v>9.4506249163690006E-2</v>
      </c>
      <c r="AD404" s="143">
        <v>609.48327822657996</v>
      </c>
      <c r="AF404" s="143">
        <v>-1</v>
      </c>
      <c r="AG404" s="143">
        <v>-1</v>
      </c>
      <c r="AH404" s="143">
        <v>-1</v>
      </c>
      <c r="AI404" s="143">
        <v>-1</v>
      </c>
      <c r="AJ404" s="143">
        <v>0</v>
      </c>
      <c r="AM404" s="143" t="s">
        <v>367</v>
      </c>
      <c r="AN404" s="143">
        <v>-1</v>
      </c>
      <c r="AQ404" s="143">
        <v>333</v>
      </c>
      <c r="AR404" s="143" t="s">
        <v>257</v>
      </c>
      <c r="AT404" s="143" t="s">
        <v>366</v>
      </c>
      <c r="AV404" s="143">
        <v>84.792591576886693</v>
      </c>
      <c r="AW404" s="143">
        <v>0.4943092281</v>
      </c>
    </row>
    <row r="405" spans="1:49" x14ac:dyDescent="0.25">
      <c r="A405" s="153">
        <v>830000</v>
      </c>
      <c r="B405" s="153">
        <v>1400000</v>
      </c>
      <c r="C405" s="153">
        <v>1400000</v>
      </c>
      <c r="D405" s="143" t="s">
        <v>360</v>
      </c>
      <c r="E405" s="143" t="s">
        <v>13</v>
      </c>
      <c r="F405" s="143" t="s">
        <v>361</v>
      </c>
      <c r="G405" s="143" t="s">
        <v>362</v>
      </c>
      <c r="H405" s="143">
        <v>0.67</v>
      </c>
      <c r="I405" s="143">
        <v>0.72</v>
      </c>
      <c r="J405" s="143" t="s">
        <v>366</v>
      </c>
      <c r="K405" s="143">
        <v>4.5673862246710002E-2</v>
      </c>
      <c r="L405" s="143">
        <v>3035.06282142892</v>
      </c>
      <c r="M405" s="143">
        <v>6.4281455743249696</v>
      </c>
      <c r="N405" s="143">
        <v>0.92556037083651999</v>
      </c>
      <c r="O405" s="143">
        <v>0.29359823546350999</v>
      </c>
      <c r="P405" s="143">
        <v>4.22739168786E-2</v>
      </c>
      <c r="Q405" s="143">
        <v>138.62304121605499</v>
      </c>
      <c r="R405" s="143">
        <v>8140</v>
      </c>
      <c r="S405" s="143" t="s">
        <v>369</v>
      </c>
      <c r="T405" s="143">
        <v>8140</v>
      </c>
      <c r="U405" s="143" t="s">
        <v>365</v>
      </c>
      <c r="V405" s="143" t="s">
        <v>366</v>
      </c>
      <c r="Z405" s="143">
        <v>0</v>
      </c>
      <c r="AA405" s="143">
        <v>1</v>
      </c>
      <c r="AB405" s="143">
        <v>0.29359823546350999</v>
      </c>
      <c r="AC405" s="143">
        <v>4.22739168786E-2</v>
      </c>
      <c r="AD405" s="143">
        <v>138.62304121605601</v>
      </c>
      <c r="AF405" s="143">
        <v>-1</v>
      </c>
      <c r="AG405" s="143">
        <v>-1</v>
      </c>
      <c r="AH405" s="143">
        <v>-1</v>
      </c>
      <c r="AI405" s="143">
        <v>-1</v>
      </c>
      <c r="AJ405" s="143">
        <v>0</v>
      </c>
      <c r="AM405" s="143" t="s">
        <v>367</v>
      </c>
      <c r="AN405" s="143">
        <v>-1</v>
      </c>
      <c r="AQ405" s="143">
        <v>333</v>
      </c>
      <c r="AR405" s="143" t="s">
        <v>257</v>
      </c>
      <c r="AT405" s="143" t="s">
        <v>366</v>
      </c>
      <c r="AV405" s="143">
        <v>66.998513286346295</v>
      </c>
      <c r="AW405" s="143">
        <v>0.1124274462</v>
      </c>
    </row>
    <row r="406" spans="1:49" x14ac:dyDescent="0.25">
      <c r="A406" s="153">
        <v>830000</v>
      </c>
      <c r="B406" s="153">
        <v>1400000</v>
      </c>
      <c r="C406" s="153">
        <v>1400000</v>
      </c>
      <c r="D406" s="143" t="s">
        <v>360</v>
      </c>
      <c r="E406" s="143" t="s">
        <v>13</v>
      </c>
      <c r="F406" s="143" t="s">
        <v>361</v>
      </c>
      <c r="G406" s="143" t="s">
        <v>362</v>
      </c>
      <c r="H406" s="143">
        <v>0.67</v>
      </c>
      <c r="I406" s="143">
        <v>0.72</v>
      </c>
      <c r="J406" s="143" t="s">
        <v>366</v>
      </c>
      <c r="K406" s="143">
        <v>0.61776345375996</v>
      </c>
      <c r="L406" s="143">
        <v>3321.0566451176901</v>
      </c>
      <c r="M406" s="143">
        <v>6.8950023633844602</v>
      </c>
      <c r="N406" s="143">
        <v>0.92928971342147004</v>
      </c>
      <c r="O406" s="143">
        <v>4.2594804736875203</v>
      </c>
      <c r="P406" s="143">
        <v>0.57408122290686003</v>
      </c>
      <c r="Q406" s="143">
        <v>2051.62742322039</v>
      </c>
      <c r="R406" s="143">
        <v>1730</v>
      </c>
      <c r="S406" s="143" t="s">
        <v>368</v>
      </c>
      <c r="T406" s="143">
        <v>1730</v>
      </c>
      <c r="U406" s="143" t="s">
        <v>365</v>
      </c>
      <c r="V406" s="143" t="s">
        <v>366</v>
      </c>
      <c r="Z406" s="143">
        <v>0</v>
      </c>
      <c r="AA406" s="143">
        <v>1</v>
      </c>
      <c r="AB406" s="143">
        <v>4.2594804736875203</v>
      </c>
      <c r="AC406" s="143">
        <v>0.57408122290686003</v>
      </c>
      <c r="AD406" s="143">
        <v>2051.62742322039</v>
      </c>
      <c r="AF406" s="143">
        <v>-1</v>
      </c>
      <c r="AG406" s="143">
        <v>-1</v>
      </c>
      <c r="AH406" s="143">
        <v>-1</v>
      </c>
      <c r="AI406" s="143">
        <v>-1</v>
      </c>
      <c r="AJ406" s="143">
        <v>0</v>
      </c>
      <c r="AM406" s="143" t="s">
        <v>367</v>
      </c>
      <c r="AN406" s="143">
        <v>-1</v>
      </c>
      <c r="AQ406" s="143">
        <v>333</v>
      </c>
      <c r="AR406" s="143" t="s">
        <v>257</v>
      </c>
      <c r="AT406" s="143" t="s">
        <v>366</v>
      </c>
      <c r="AV406" s="143">
        <v>200.00000001490099</v>
      </c>
      <c r="AW406" s="143">
        <v>1.6639314057000001</v>
      </c>
    </row>
    <row r="407" spans="1:49" x14ac:dyDescent="0.25">
      <c r="A407" s="153">
        <v>830000</v>
      </c>
      <c r="B407" s="153">
        <v>1400000</v>
      </c>
      <c r="C407" s="153">
        <v>1400000</v>
      </c>
      <c r="D407" s="143" t="s">
        <v>360</v>
      </c>
      <c r="E407" s="143" t="s">
        <v>13</v>
      </c>
      <c r="F407" s="143" t="s">
        <v>361</v>
      </c>
      <c r="G407" s="143" t="s">
        <v>362</v>
      </c>
      <c r="H407" s="143">
        <v>0.67</v>
      </c>
      <c r="I407" s="143">
        <v>0.72</v>
      </c>
      <c r="J407" s="143" t="s">
        <v>366</v>
      </c>
      <c r="K407" s="143">
        <v>0.61776345366790997</v>
      </c>
      <c r="L407" s="143">
        <v>3310.1175380407299</v>
      </c>
      <c r="M407" s="143">
        <v>6.2544882667651303</v>
      </c>
      <c r="N407" s="143">
        <v>0.84356028028124996</v>
      </c>
      <c r="O407" s="143">
        <v>3.8637942726022598</v>
      </c>
      <c r="P407" s="143">
        <v>0.52112071212361999</v>
      </c>
      <c r="Q407" s="143">
        <v>2044.86964234677</v>
      </c>
      <c r="R407" s="143">
        <v>1730</v>
      </c>
      <c r="S407" s="143" t="s">
        <v>368</v>
      </c>
      <c r="T407" s="143">
        <v>1730</v>
      </c>
      <c r="U407" s="143" t="s">
        <v>365</v>
      </c>
      <c r="V407" s="143" t="s">
        <v>366</v>
      </c>
      <c r="Z407" s="143">
        <v>0</v>
      </c>
      <c r="AA407" s="143">
        <v>1</v>
      </c>
      <c r="AB407" s="143">
        <v>3.8637942726022598</v>
      </c>
      <c r="AC407" s="143">
        <v>0.52112071212361999</v>
      </c>
      <c r="AD407" s="143">
        <v>2044.86964234677</v>
      </c>
      <c r="AF407" s="143">
        <v>-1</v>
      </c>
      <c r="AG407" s="143">
        <v>-1</v>
      </c>
      <c r="AH407" s="143">
        <v>-1</v>
      </c>
      <c r="AI407" s="143">
        <v>-1</v>
      </c>
      <c r="AJ407" s="143">
        <v>0</v>
      </c>
      <c r="AM407" s="143" t="s">
        <v>367</v>
      </c>
      <c r="AN407" s="143">
        <v>-1</v>
      </c>
      <c r="AQ407" s="143">
        <v>333</v>
      </c>
      <c r="AR407" s="143" t="s">
        <v>257</v>
      </c>
      <c r="AT407" s="143" t="s">
        <v>366</v>
      </c>
      <c r="AV407" s="143">
        <v>200</v>
      </c>
      <c r="AW407" s="143">
        <v>1.6584506426000001</v>
      </c>
    </row>
    <row r="408" spans="1:49" x14ac:dyDescent="0.25">
      <c r="A408" s="153">
        <v>830000</v>
      </c>
      <c r="B408" s="153">
        <v>1400000</v>
      </c>
      <c r="C408" s="153">
        <v>1400000</v>
      </c>
      <c r="D408" s="143" t="s">
        <v>360</v>
      </c>
      <c r="E408" s="143" t="s">
        <v>13</v>
      </c>
      <c r="F408" s="143" t="s">
        <v>361</v>
      </c>
      <c r="G408" s="143" t="s">
        <v>362</v>
      </c>
      <c r="H408" s="143">
        <v>0.67</v>
      </c>
      <c r="I408" s="143">
        <v>0.72</v>
      </c>
      <c r="J408" s="143" t="s">
        <v>366</v>
      </c>
      <c r="K408" s="143">
        <v>0.61776345371394004</v>
      </c>
      <c r="L408" s="143">
        <v>3300.42342102676</v>
      </c>
      <c r="M408" s="143">
        <v>6.1533837750712603</v>
      </c>
      <c r="N408" s="143">
        <v>0.82279935888033995</v>
      </c>
      <c r="O408" s="143">
        <v>3.8013356129153402</v>
      </c>
      <c r="P408" s="143">
        <v>0.50829537365554001</v>
      </c>
      <c r="Q408" s="143">
        <v>2038.8809712918701</v>
      </c>
      <c r="R408" s="143">
        <v>1730</v>
      </c>
      <c r="S408" s="143" t="s">
        <v>368</v>
      </c>
      <c r="T408" s="143">
        <v>1730</v>
      </c>
      <c r="U408" s="143" t="s">
        <v>365</v>
      </c>
      <c r="V408" s="143" t="s">
        <v>366</v>
      </c>
      <c r="Z408" s="143">
        <v>0</v>
      </c>
      <c r="AA408" s="143">
        <v>1</v>
      </c>
      <c r="AB408" s="143">
        <v>3.8013356129153402</v>
      </c>
      <c r="AC408" s="143">
        <v>0.50829537365554001</v>
      </c>
      <c r="AD408" s="143">
        <v>2038.8809712918701</v>
      </c>
      <c r="AF408" s="143">
        <v>-1</v>
      </c>
      <c r="AG408" s="143">
        <v>-1</v>
      </c>
      <c r="AH408" s="143">
        <v>-1</v>
      </c>
      <c r="AI408" s="143">
        <v>-1</v>
      </c>
      <c r="AJ408" s="143">
        <v>0</v>
      </c>
      <c r="AM408" s="143" t="s">
        <v>367</v>
      </c>
      <c r="AN408" s="143">
        <v>-1</v>
      </c>
      <c r="AQ408" s="143">
        <v>333</v>
      </c>
      <c r="AR408" s="143" t="s">
        <v>257</v>
      </c>
      <c r="AT408" s="143" t="s">
        <v>366</v>
      </c>
      <c r="AV408" s="143">
        <v>200.00000000745001</v>
      </c>
      <c r="AW408" s="143">
        <v>1.6535936507</v>
      </c>
    </row>
    <row r="409" spans="1:49" x14ac:dyDescent="0.25">
      <c r="A409" s="153">
        <v>830000</v>
      </c>
      <c r="B409" s="153">
        <v>1400000</v>
      </c>
      <c r="C409" s="153">
        <v>1400000</v>
      </c>
      <c r="D409" s="143" t="s">
        <v>360</v>
      </c>
      <c r="E409" s="143" t="s">
        <v>13</v>
      </c>
      <c r="F409" s="143" t="s">
        <v>361</v>
      </c>
      <c r="G409" s="143" t="s">
        <v>362</v>
      </c>
      <c r="H409" s="143">
        <v>0.67</v>
      </c>
      <c r="I409" s="143">
        <v>0.72</v>
      </c>
      <c r="J409" s="143" t="s">
        <v>366</v>
      </c>
      <c r="K409" s="143">
        <v>0.61776345378298003</v>
      </c>
      <c r="L409" s="143">
        <v>3320.19258615736</v>
      </c>
      <c r="M409" s="143">
        <v>6.19076009609529</v>
      </c>
      <c r="N409" s="143">
        <v>0.82784233160680998</v>
      </c>
      <c r="O409" s="143">
        <v>3.8244253385056801</v>
      </c>
      <c r="P409" s="143">
        <v>0.51141073796117997</v>
      </c>
      <c r="Q409" s="143">
        <v>2051.0936392492199</v>
      </c>
      <c r="R409" s="143">
        <v>1730</v>
      </c>
      <c r="S409" s="143" t="s">
        <v>368</v>
      </c>
      <c r="T409" s="143">
        <v>1730</v>
      </c>
      <c r="U409" s="143" t="s">
        <v>365</v>
      </c>
      <c r="V409" s="143" t="s">
        <v>366</v>
      </c>
      <c r="Z409" s="143">
        <v>0</v>
      </c>
      <c r="AA409" s="143">
        <v>1</v>
      </c>
      <c r="AB409" s="143">
        <v>3.8244253385056801</v>
      </c>
      <c r="AC409" s="143">
        <v>0.51141073796117997</v>
      </c>
      <c r="AD409" s="143">
        <v>2051.0936392492199</v>
      </c>
      <c r="AF409" s="143">
        <v>-1</v>
      </c>
      <c r="AG409" s="143">
        <v>-1</v>
      </c>
      <c r="AH409" s="143">
        <v>-1</v>
      </c>
      <c r="AI409" s="143">
        <v>-1</v>
      </c>
      <c r="AJ409" s="143">
        <v>0</v>
      </c>
      <c r="AM409" s="143" t="s">
        <v>367</v>
      </c>
      <c r="AN409" s="143">
        <v>-1</v>
      </c>
      <c r="AQ409" s="143">
        <v>333</v>
      </c>
      <c r="AR409" s="143" t="s">
        <v>257</v>
      </c>
      <c r="AT409" s="143" t="s">
        <v>366</v>
      </c>
      <c r="AV409" s="143">
        <v>200.000000018626</v>
      </c>
      <c r="AW409" s="143">
        <v>1.6634984908999999</v>
      </c>
    </row>
    <row r="410" spans="1:49" x14ac:dyDescent="0.25">
      <c r="A410" s="153">
        <v>830000</v>
      </c>
      <c r="B410" s="153">
        <v>1400000</v>
      </c>
      <c r="C410" s="153">
        <v>1400000</v>
      </c>
      <c r="D410" s="143" t="s">
        <v>360</v>
      </c>
      <c r="E410" s="143" t="s">
        <v>13</v>
      </c>
      <c r="F410" s="143" t="s">
        <v>361</v>
      </c>
      <c r="G410" s="143" t="s">
        <v>362</v>
      </c>
      <c r="H410" s="143">
        <v>0.67</v>
      </c>
      <c r="I410" s="143">
        <v>0.72</v>
      </c>
      <c r="J410" s="143" t="s">
        <v>366</v>
      </c>
      <c r="K410" s="143">
        <v>0.617763453829</v>
      </c>
      <c r="L410" s="143">
        <v>3336.6867451718699</v>
      </c>
      <c r="M410" s="143">
        <v>6.2217533064338202</v>
      </c>
      <c r="N410" s="143">
        <v>0.83200761765834996</v>
      </c>
      <c r="O410" s="143">
        <v>3.8435718114545998</v>
      </c>
      <c r="P410" s="143">
        <v>0.51398389949667</v>
      </c>
      <c r="Q410" s="143">
        <v>2061.28312804285</v>
      </c>
      <c r="R410" s="143">
        <v>1730</v>
      </c>
      <c r="S410" s="143" t="s">
        <v>368</v>
      </c>
      <c r="T410" s="143">
        <v>1730</v>
      </c>
      <c r="U410" s="143" t="s">
        <v>365</v>
      </c>
      <c r="V410" s="143" t="s">
        <v>366</v>
      </c>
      <c r="Z410" s="143">
        <v>0</v>
      </c>
      <c r="AA410" s="143">
        <v>1</v>
      </c>
      <c r="AB410" s="143">
        <v>3.8435718114545998</v>
      </c>
      <c r="AC410" s="143">
        <v>0.51398389949667</v>
      </c>
      <c r="AD410" s="143">
        <v>2061.28312804285</v>
      </c>
      <c r="AF410" s="143">
        <v>-1</v>
      </c>
      <c r="AG410" s="143">
        <v>-1</v>
      </c>
      <c r="AH410" s="143">
        <v>-1</v>
      </c>
      <c r="AI410" s="143">
        <v>-1</v>
      </c>
      <c r="AJ410" s="143">
        <v>0</v>
      </c>
      <c r="AM410" s="143" t="s">
        <v>367</v>
      </c>
      <c r="AN410" s="143">
        <v>-1</v>
      </c>
      <c r="AQ410" s="143">
        <v>333</v>
      </c>
      <c r="AR410" s="143" t="s">
        <v>257</v>
      </c>
      <c r="AT410" s="143" t="s">
        <v>366</v>
      </c>
      <c r="AV410" s="143">
        <v>200.000000026077</v>
      </c>
      <c r="AW410" s="143">
        <v>1.6717624721</v>
      </c>
    </row>
    <row r="411" spans="1:49" x14ac:dyDescent="0.25">
      <c r="A411" s="153">
        <v>830000</v>
      </c>
      <c r="B411" s="153">
        <v>1400000</v>
      </c>
      <c r="C411" s="153">
        <v>1400000</v>
      </c>
      <c r="D411" s="143" t="s">
        <v>360</v>
      </c>
      <c r="E411" s="143" t="s">
        <v>13</v>
      </c>
      <c r="F411" s="143" t="s">
        <v>361</v>
      </c>
      <c r="G411" s="143" t="s">
        <v>362</v>
      </c>
      <c r="H411" s="143">
        <v>0.67</v>
      </c>
      <c r="I411" s="143">
        <v>0.72</v>
      </c>
      <c r="J411" s="143" t="s">
        <v>363</v>
      </c>
      <c r="K411" s="143">
        <v>0.44795641540047998</v>
      </c>
      <c r="L411" s="143">
        <v>2608.5645053944399</v>
      </c>
      <c r="M411" s="143">
        <v>5.2939744863806499</v>
      </c>
      <c r="N411" s="143">
        <v>0.71653691914604001</v>
      </c>
      <c r="O411" s="143">
        <v>2.3714698341406701</v>
      </c>
      <c r="P411" s="143">
        <v>0.32097730980276001</v>
      </c>
      <c r="Q411" s="143">
        <v>1168.5232051774201</v>
      </c>
      <c r="R411" s="143">
        <v>3200</v>
      </c>
      <c r="S411" s="143" t="s">
        <v>370</v>
      </c>
      <c r="T411" s="143">
        <v>3200</v>
      </c>
      <c r="U411" s="143" t="s">
        <v>365</v>
      </c>
      <c r="V411" s="143" t="s">
        <v>366</v>
      </c>
      <c r="Y411" s="143" t="s">
        <v>363</v>
      </c>
      <c r="Z411" s="143">
        <v>0</v>
      </c>
      <c r="AA411" s="143">
        <v>1</v>
      </c>
      <c r="AB411" s="143">
        <v>2.3714698341406701</v>
      </c>
      <c r="AC411" s="143">
        <v>0.32097730980276001</v>
      </c>
      <c r="AD411" s="143">
        <v>1168.5232051774201</v>
      </c>
      <c r="AF411" s="143">
        <v>-1</v>
      </c>
      <c r="AG411" s="143">
        <v>-1</v>
      </c>
      <c r="AH411" s="143">
        <v>-1</v>
      </c>
      <c r="AI411" s="143">
        <v>-1</v>
      </c>
      <c r="AJ411" s="143">
        <v>0</v>
      </c>
      <c r="AM411" s="143" t="s">
        <v>367</v>
      </c>
      <c r="AN411" s="143">
        <v>-1</v>
      </c>
      <c r="AQ411" s="143">
        <v>333</v>
      </c>
      <c r="AR411" s="143" t="s">
        <v>257</v>
      </c>
      <c r="AT411" s="143" t="s">
        <v>366</v>
      </c>
      <c r="AV411" s="143">
        <v>183.242478125801</v>
      </c>
      <c r="AW411" s="143">
        <v>0.94770738460000004</v>
      </c>
    </row>
    <row r="412" spans="1:49" x14ac:dyDescent="0.25">
      <c r="A412" s="153">
        <v>830000</v>
      </c>
      <c r="B412" s="153">
        <v>1400000</v>
      </c>
      <c r="C412" s="153">
        <v>1400000</v>
      </c>
      <c r="D412" s="143" t="s">
        <v>360</v>
      </c>
      <c r="E412" s="143" t="s">
        <v>13</v>
      </c>
      <c r="F412" s="143" t="s">
        <v>361</v>
      </c>
      <c r="G412" s="143" t="s">
        <v>362</v>
      </c>
      <c r="H412" s="143">
        <v>0.67</v>
      </c>
      <c r="I412" s="143">
        <v>0.72</v>
      </c>
      <c r="J412" s="143" t="s">
        <v>363</v>
      </c>
      <c r="K412" s="143">
        <v>8.5831841504679998E-2</v>
      </c>
      <c r="L412" s="143">
        <v>2608.5645053944399</v>
      </c>
      <c r="M412" s="143">
        <v>5.2939744863806499</v>
      </c>
      <c r="N412" s="143">
        <v>0.71653691914604001</v>
      </c>
      <c r="O412" s="143">
        <v>0.45439157904489003</v>
      </c>
      <c r="P412" s="143">
        <v>6.1501683276400002E-2</v>
      </c>
      <c r="Q412" s="143">
        <v>223.89789518177301</v>
      </c>
      <c r="R412" s="143">
        <v>3100</v>
      </c>
      <c r="S412" s="143" t="s">
        <v>371</v>
      </c>
      <c r="T412" s="143">
        <v>3100</v>
      </c>
      <c r="U412" s="143" t="s">
        <v>365</v>
      </c>
      <c r="V412" s="143" t="s">
        <v>366</v>
      </c>
      <c r="Y412" s="143" t="s">
        <v>363</v>
      </c>
      <c r="Z412" s="143">
        <v>0</v>
      </c>
      <c r="AA412" s="143">
        <v>1</v>
      </c>
      <c r="AB412" s="143">
        <v>0.45439157904489003</v>
      </c>
      <c r="AC412" s="143">
        <v>6.1501683276400002E-2</v>
      </c>
      <c r="AD412" s="143">
        <v>223.89789518177301</v>
      </c>
      <c r="AF412" s="143">
        <v>-1</v>
      </c>
      <c r="AG412" s="143">
        <v>-1</v>
      </c>
      <c r="AH412" s="143">
        <v>-1</v>
      </c>
      <c r="AI412" s="143">
        <v>-1</v>
      </c>
      <c r="AJ412" s="143">
        <v>0</v>
      </c>
      <c r="AM412" s="143" t="s">
        <v>367</v>
      </c>
      <c r="AN412" s="143">
        <v>-1</v>
      </c>
      <c r="AQ412" s="143">
        <v>333</v>
      </c>
      <c r="AR412" s="143" t="s">
        <v>257</v>
      </c>
      <c r="AT412" s="143" t="s">
        <v>366</v>
      </c>
      <c r="AV412" s="143">
        <v>105.256947084335</v>
      </c>
      <c r="AW412" s="143">
        <v>0.18158791169999999</v>
      </c>
    </row>
    <row r="413" spans="1:49" x14ac:dyDescent="0.25">
      <c r="A413" s="153">
        <v>830000</v>
      </c>
      <c r="B413" s="153">
        <v>1400000</v>
      </c>
      <c r="C413" s="153">
        <v>1400000</v>
      </c>
      <c r="D413" s="143" t="s">
        <v>360</v>
      </c>
      <c r="E413" s="143" t="s">
        <v>13</v>
      </c>
      <c r="F413" s="143" t="s">
        <v>361</v>
      </c>
      <c r="G413" s="143" t="s">
        <v>362</v>
      </c>
      <c r="H413" s="143">
        <v>0.67</v>
      </c>
      <c r="I413" s="143">
        <v>0.72</v>
      </c>
      <c r="J413" s="143" t="s">
        <v>366</v>
      </c>
      <c r="K413" s="143">
        <v>6.508724201254E-2</v>
      </c>
      <c r="L413" s="143">
        <v>2608.5645053944399</v>
      </c>
      <c r="M413" s="143">
        <v>5.2939744863806499</v>
      </c>
      <c r="N413" s="143">
        <v>0.71653691914604001</v>
      </c>
      <c r="O413" s="143">
        <v>0.34457019860326998</v>
      </c>
      <c r="P413" s="143">
        <v>4.6637411867369999E-2</v>
      </c>
      <c r="Q413" s="143">
        <v>169.78426926793199</v>
      </c>
      <c r="R413" s="143">
        <v>8140</v>
      </c>
      <c r="S413" s="143" t="s">
        <v>369</v>
      </c>
      <c r="T413" s="143">
        <v>8140</v>
      </c>
      <c r="U413" s="143" t="s">
        <v>365</v>
      </c>
      <c r="V413" s="143" t="s">
        <v>366</v>
      </c>
      <c r="Z413" s="143">
        <v>0</v>
      </c>
      <c r="AA413" s="143">
        <v>1</v>
      </c>
      <c r="AB413" s="143">
        <v>0.34457019860326998</v>
      </c>
      <c r="AC413" s="143">
        <v>4.6637411867369999E-2</v>
      </c>
      <c r="AD413" s="143">
        <v>219.05471778890501</v>
      </c>
      <c r="AF413" s="143">
        <v>-1</v>
      </c>
      <c r="AG413" s="143">
        <v>-1</v>
      </c>
      <c r="AH413" s="143">
        <v>-1</v>
      </c>
      <c r="AI413" s="143">
        <v>-1</v>
      </c>
      <c r="AJ413" s="143">
        <v>0</v>
      </c>
      <c r="AM413" s="143" t="s">
        <v>367</v>
      </c>
      <c r="AN413" s="143">
        <v>-1</v>
      </c>
      <c r="AQ413" s="143">
        <v>333</v>
      </c>
      <c r="AR413" s="143" t="s">
        <v>257</v>
      </c>
      <c r="AT413" s="143" t="s">
        <v>366</v>
      </c>
      <c r="AV413" s="143">
        <v>110.420414420212</v>
      </c>
      <c r="AW413" s="143">
        <v>0.1776599495</v>
      </c>
    </row>
    <row r="414" spans="1:49" x14ac:dyDescent="0.25">
      <c r="A414" s="153">
        <v>830000</v>
      </c>
      <c r="B414" s="153">
        <v>1400000</v>
      </c>
      <c r="C414" s="153">
        <v>1400000</v>
      </c>
      <c r="D414" s="143" t="s">
        <v>360</v>
      </c>
      <c r="E414" s="143" t="s">
        <v>13</v>
      </c>
      <c r="F414" s="143" t="s">
        <v>361</v>
      </c>
      <c r="G414" s="143" t="s">
        <v>362</v>
      </c>
      <c r="H414" s="143">
        <v>0.67</v>
      </c>
      <c r="I414" s="143">
        <v>0.72</v>
      </c>
      <c r="J414" s="143" t="s">
        <v>363</v>
      </c>
      <c r="K414" s="143">
        <v>0.61776345364490004</v>
      </c>
      <c r="L414" s="143">
        <v>2589.3698262121602</v>
      </c>
      <c r="M414" s="143">
        <v>5.0767976112023998</v>
      </c>
      <c r="N414" s="143">
        <v>0.69481507918242003</v>
      </c>
      <c r="O414" s="143">
        <v>3.1362600257525699</v>
      </c>
      <c r="P414" s="143">
        <v>0.42923136296028003</v>
      </c>
      <c r="Q414" s="143">
        <v>1599.6180466047099</v>
      </c>
      <c r="R414" s="143">
        <v>3200</v>
      </c>
      <c r="S414" s="143" t="s">
        <v>370</v>
      </c>
      <c r="T414" s="143">
        <v>3200</v>
      </c>
      <c r="U414" s="143" t="s">
        <v>365</v>
      </c>
      <c r="V414" s="143" t="s">
        <v>366</v>
      </c>
      <c r="Y414" s="143" t="s">
        <v>363</v>
      </c>
      <c r="Z414" s="143">
        <v>0</v>
      </c>
      <c r="AA414" s="143">
        <v>1</v>
      </c>
      <c r="AB414" s="143">
        <v>3.1362600257525699</v>
      </c>
      <c r="AC414" s="143">
        <v>0.42923136296028003</v>
      </c>
      <c r="AD414" s="143">
        <v>1599.6180466047099</v>
      </c>
      <c r="AF414" s="143">
        <v>-1</v>
      </c>
      <c r="AG414" s="143">
        <v>-1</v>
      </c>
      <c r="AH414" s="143">
        <v>-1</v>
      </c>
      <c r="AI414" s="143">
        <v>-1</v>
      </c>
      <c r="AJ414" s="143">
        <v>0</v>
      </c>
      <c r="AM414" s="143" t="s">
        <v>367</v>
      </c>
      <c r="AN414" s="143">
        <v>-1</v>
      </c>
      <c r="AQ414" s="143">
        <v>333</v>
      </c>
      <c r="AR414" s="143" t="s">
        <v>257</v>
      </c>
      <c r="AT414" s="143" t="s">
        <v>366</v>
      </c>
      <c r="AV414" s="143">
        <v>199.999999996274</v>
      </c>
      <c r="AW414" s="143">
        <v>1.2973382373</v>
      </c>
    </row>
    <row r="415" spans="1:49" x14ac:dyDescent="0.25">
      <c r="A415" s="153">
        <v>830000</v>
      </c>
      <c r="B415" s="153">
        <v>1400000</v>
      </c>
      <c r="C415" s="153">
        <v>1400000</v>
      </c>
      <c r="D415" s="143" t="s">
        <v>360</v>
      </c>
      <c r="E415" s="143" t="s">
        <v>13</v>
      </c>
      <c r="F415" s="143" t="s">
        <v>361</v>
      </c>
      <c r="G415" s="143" t="s">
        <v>362</v>
      </c>
      <c r="H415" s="143">
        <v>0.67</v>
      </c>
      <c r="I415" s="143">
        <v>0.72</v>
      </c>
      <c r="J415" s="143" t="s">
        <v>363</v>
      </c>
      <c r="K415" s="143">
        <v>0.37028709168862001</v>
      </c>
      <c r="L415" s="143">
        <v>2400.15741298902</v>
      </c>
      <c r="M415" s="143">
        <v>4.8070265166869302</v>
      </c>
      <c r="N415" s="143">
        <v>0.65346372643817996</v>
      </c>
      <c r="O415" s="143">
        <v>1.77997986853408</v>
      </c>
      <c r="P415" s="143">
        <v>0.24196918278679999</v>
      </c>
      <c r="Q415" s="143">
        <v>888.74730805059005</v>
      </c>
      <c r="R415" s="143">
        <v>3200</v>
      </c>
      <c r="S415" s="143" t="s">
        <v>370</v>
      </c>
      <c r="T415" s="143">
        <v>3200</v>
      </c>
      <c r="U415" s="143" t="s">
        <v>365</v>
      </c>
      <c r="V415" s="143" t="s">
        <v>366</v>
      </c>
      <c r="Y415" s="143" t="s">
        <v>363</v>
      </c>
      <c r="Z415" s="143">
        <v>0</v>
      </c>
      <c r="AA415" s="143">
        <v>1</v>
      </c>
      <c r="AB415" s="143">
        <v>1.77997986853408</v>
      </c>
      <c r="AC415" s="143">
        <v>0.24196918278679999</v>
      </c>
      <c r="AD415" s="143">
        <v>1365.3159130711999</v>
      </c>
      <c r="AF415" s="143">
        <v>-1</v>
      </c>
      <c r="AG415" s="143">
        <v>-1</v>
      </c>
      <c r="AH415" s="143">
        <v>-1</v>
      </c>
      <c r="AI415" s="143">
        <v>-1</v>
      </c>
      <c r="AJ415" s="143">
        <v>0</v>
      </c>
      <c r="AM415" s="143" t="s">
        <v>367</v>
      </c>
      <c r="AN415" s="143">
        <v>-1</v>
      </c>
      <c r="AQ415" s="143">
        <v>333</v>
      </c>
      <c r="AR415" s="143" t="s">
        <v>257</v>
      </c>
      <c r="AT415" s="143" t="s">
        <v>366</v>
      </c>
      <c r="AV415" s="143">
        <v>165.54207539096501</v>
      </c>
      <c r="AW415" s="143">
        <v>1.1073121761</v>
      </c>
    </row>
    <row r="416" spans="1:49" x14ac:dyDescent="0.25">
      <c r="A416" s="153">
        <v>830000</v>
      </c>
      <c r="B416" s="153">
        <v>1400000</v>
      </c>
      <c r="C416" s="153">
        <v>1400000</v>
      </c>
      <c r="D416" s="143" t="s">
        <v>360</v>
      </c>
      <c r="E416" s="143" t="s">
        <v>13</v>
      </c>
      <c r="F416" s="143" t="s">
        <v>361</v>
      </c>
      <c r="G416" s="143" t="s">
        <v>362</v>
      </c>
      <c r="H416" s="143">
        <v>0.67</v>
      </c>
      <c r="I416" s="143">
        <v>0.72</v>
      </c>
      <c r="J416" s="143" t="s">
        <v>366</v>
      </c>
      <c r="K416" s="143">
        <v>4.8919133121979999E-2</v>
      </c>
      <c r="L416" s="143">
        <v>2400.15741298902</v>
      </c>
      <c r="M416" s="143">
        <v>4.8070265166869302</v>
      </c>
      <c r="N416" s="143">
        <v>0.65346372643817996</v>
      </c>
      <c r="O416" s="143">
        <v>0.23515557009071</v>
      </c>
      <c r="P416" s="143">
        <v>3.1966879024009999E-2</v>
      </c>
      <c r="Q416" s="143">
        <v>117.41361999972401</v>
      </c>
      <c r="R416" s="143">
        <v>8140</v>
      </c>
      <c r="S416" s="143" t="s">
        <v>369</v>
      </c>
      <c r="T416" s="143">
        <v>8140</v>
      </c>
      <c r="U416" s="143" t="s">
        <v>365</v>
      </c>
      <c r="V416" s="143" t="s">
        <v>366</v>
      </c>
      <c r="Z416" s="143">
        <v>0</v>
      </c>
      <c r="AA416" s="143">
        <v>1</v>
      </c>
      <c r="AB416" s="143">
        <v>0.23515557009071</v>
      </c>
      <c r="AC416" s="143">
        <v>3.1966879024009999E-2</v>
      </c>
      <c r="AD416" s="143">
        <v>117.413619999723</v>
      </c>
      <c r="AF416" s="143">
        <v>-1</v>
      </c>
      <c r="AG416" s="143">
        <v>-1</v>
      </c>
      <c r="AH416" s="143">
        <v>-1</v>
      </c>
      <c r="AI416" s="143">
        <v>-1</v>
      </c>
      <c r="AJ416" s="143">
        <v>0</v>
      </c>
      <c r="AM416" s="143" t="s">
        <v>367</v>
      </c>
      <c r="AN416" s="143">
        <v>-1</v>
      </c>
      <c r="AQ416" s="143">
        <v>333</v>
      </c>
      <c r="AR416" s="143" t="s">
        <v>257</v>
      </c>
      <c r="AT416" s="143" t="s">
        <v>366</v>
      </c>
      <c r="AV416" s="143">
        <v>69.876306297473903</v>
      </c>
      <c r="AW416" s="143">
        <v>9.5225969199999996E-2</v>
      </c>
    </row>
    <row r="417" spans="1:49" x14ac:dyDescent="0.25">
      <c r="A417" s="153">
        <v>830000</v>
      </c>
      <c r="B417" s="153">
        <v>1400000</v>
      </c>
      <c r="C417" s="153">
        <v>1400000</v>
      </c>
      <c r="D417" s="143" t="s">
        <v>360</v>
      </c>
      <c r="E417" s="143" t="s">
        <v>13</v>
      </c>
      <c r="F417" s="143" t="s">
        <v>361</v>
      </c>
      <c r="G417" s="143" t="s">
        <v>362</v>
      </c>
      <c r="H417" s="143">
        <v>0.67</v>
      </c>
      <c r="I417" s="143">
        <v>0.72</v>
      </c>
      <c r="J417" s="143" t="s">
        <v>363</v>
      </c>
      <c r="K417" s="143">
        <v>1.513645277549E-2</v>
      </c>
      <c r="L417" s="143">
        <v>2866.1818518564501</v>
      </c>
      <c r="M417" s="143">
        <v>6.0495152579893796</v>
      </c>
      <c r="N417" s="143">
        <v>0.80757413146609003</v>
      </c>
      <c r="O417" s="143">
        <v>9.1568202017179995E-2</v>
      </c>
      <c r="P417" s="143">
        <v>1.222380770364E-2</v>
      </c>
      <c r="Q417" s="143">
        <v>43.383826246600201</v>
      </c>
      <c r="R417" s="143">
        <v>3100</v>
      </c>
      <c r="S417" s="143" t="s">
        <v>371</v>
      </c>
      <c r="T417" s="143">
        <v>3100</v>
      </c>
      <c r="U417" s="143" t="s">
        <v>365</v>
      </c>
      <c r="V417" s="143" t="s">
        <v>366</v>
      </c>
      <c r="Y417" s="143" t="s">
        <v>363</v>
      </c>
      <c r="Z417" s="143">
        <v>0</v>
      </c>
      <c r="AA417" s="143">
        <v>1</v>
      </c>
      <c r="AB417" s="143">
        <v>9.1568202017179995E-2</v>
      </c>
      <c r="AC417" s="143">
        <v>1.222380770364E-2</v>
      </c>
      <c r="AD417" s="143">
        <v>43.383826246601103</v>
      </c>
      <c r="AF417" s="143">
        <v>-1</v>
      </c>
      <c r="AG417" s="143">
        <v>-1</v>
      </c>
      <c r="AH417" s="143">
        <v>-1</v>
      </c>
      <c r="AI417" s="143">
        <v>-1</v>
      </c>
      <c r="AJ417" s="143">
        <v>0</v>
      </c>
      <c r="AM417" s="143" t="s">
        <v>367</v>
      </c>
      <c r="AN417" s="143">
        <v>-1</v>
      </c>
      <c r="AQ417" s="143">
        <v>333</v>
      </c>
      <c r="AR417" s="143" t="s">
        <v>257</v>
      </c>
      <c r="AT417" s="143" t="s">
        <v>366</v>
      </c>
      <c r="AV417" s="143">
        <v>53.333340080039498</v>
      </c>
      <c r="AW417" s="143">
        <v>3.5185584999999998E-2</v>
      </c>
    </row>
    <row r="418" spans="1:49" x14ac:dyDescent="0.25">
      <c r="A418" s="153">
        <v>830000</v>
      </c>
      <c r="B418" s="153">
        <v>1400000</v>
      </c>
      <c r="C418" s="153">
        <v>1400000</v>
      </c>
      <c r="D418" s="143" t="s">
        <v>360</v>
      </c>
      <c r="E418" s="143" t="s">
        <v>13</v>
      </c>
      <c r="F418" s="143" t="s">
        <v>361</v>
      </c>
      <c r="G418" s="143" t="s">
        <v>362</v>
      </c>
      <c r="H418" s="143">
        <v>0.67</v>
      </c>
      <c r="I418" s="143">
        <v>0.72</v>
      </c>
      <c r="J418" s="143" t="s">
        <v>366</v>
      </c>
      <c r="K418" s="143">
        <v>2.3255698525380002E-2</v>
      </c>
      <c r="L418" s="143">
        <v>2866.1818518564501</v>
      </c>
      <c r="M418" s="143">
        <v>6.0495152579893796</v>
      </c>
      <c r="N418" s="143">
        <v>0.80757413146609003</v>
      </c>
      <c r="O418" s="143">
        <v>0.14068570306450001</v>
      </c>
      <c r="P418" s="143">
        <v>1.8780700538269999E-2</v>
      </c>
      <c r="Q418" s="143">
        <v>66.655061065697595</v>
      </c>
      <c r="R418" s="143">
        <v>8140</v>
      </c>
      <c r="S418" s="143" t="s">
        <v>369</v>
      </c>
      <c r="T418" s="143">
        <v>8140</v>
      </c>
      <c r="U418" s="143" t="s">
        <v>365</v>
      </c>
      <c r="V418" s="143" t="s">
        <v>366</v>
      </c>
      <c r="Z418" s="143">
        <v>0</v>
      </c>
      <c r="AA418" s="143">
        <v>1</v>
      </c>
      <c r="AB418" s="143">
        <v>0.14068570306450001</v>
      </c>
      <c r="AC418" s="143">
        <v>1.8780700538269999E-2</v>
      </c>
      <c r="AD418" s="143">
        <v>553.24268809606895</v>
      </c>
      <c r="AF418" s="143">
        <v>-1</v>
      </c>
      <c r="AG418" s="143">
        <v>-1</v>
      </c>
      <c r="AH418" s="143">
        <v>-1</v>
      </c>
      <c r="AI418" s="143">
        <v>-1</v>
      </c>
      <c r="AJ418" s="143">
        <v>0</v>
      </c>
      <c r="AM418" s="143" t="s">
        <v>367</v>
      </c>
      <c r="AN418" s="143">
        <v>-1</v>
      </c>
      <c r="AQ418" s="143">
        <v>333</v>
      </c>
      <c r="AR418" s="143" t="s">
        <v>257</v>
      </c>
      <c r="AT418" s="143" t="s">
        <v>366</v>
      </c>
      <c r="AV418" s="143">
        <v>65.842283747331706</v>
      </c>
      <c r="AW418" s="143">
        <v>0.44869642180000002</v>
      </c>
    </row>
    <row r="419" spans="1:49" x14ac:dyDescent="0.25">
      <c r="A419" s="153">
        <v>830000</v>
      </c>
      <c r="B419" s="153">
        <v>1400000</v>
      </c>
      <c r="C419" s="153">
        <v>1400000</v>
      </c>
      <c r="D419" s="143" t="s">
        <v>360</v>
      </c>
      <c r="E419" s="143" t="s">
        <v>13</v>
      </c>
      <c r="F419" s="143" t="s">
        <v>361</v>
      </c>
      <c r="G419" s="143" t="s">
        <v>362</v>
      </c>
      <c r="H419" s="143">
        <v>0.67</v>
      </c>
      <c r="I419" s="143">
        <v>0.72</v>
      </c>
      <c r="J419" s="143" t="s">
        <v>366</v>
      </c>
      <c r="K419" s="143">
        <v>0.61776345352982998</v>
      </c>
      <c r="L419" s="143">
        <v>3333.5453455659699</v>
      </c>
      <c r="M419" s="143">
        <v>6.2398870958739998</v>
      </c>
      <c r="N419" s="143">
        <v>0.83652479027964</v>
      </c>
      <c r="O419" s="143">
        <v>3.85477420198335</v>
      </c>
      <c r="P419" s="143">
        <v>0.51677444340647005</v>
      </c>
      <c r="Q419" s="143">
        <v>2059.3424851751302</v>
      </c>
      <c r="R419" s="143">
        <v>1730</v>
      </c>
      <c r="S419" s="143" t="s">
        <v>368</v>
      </c>
      <c r="T419" s="143">
        <v>1730</v>
      </c>
      <c r="U419" s="143" t="s">
        <v>365</v>
      </c>
      <c r="V419" s="143" t="s">
        <v>366</v>
      </c>
      <c r="Z419" s="143">
        <v>0</v>
      </c>
      <c r="AA419" s="143">
        <v>1</v>
      </c>
      <c r="AB419" s="143">
        <v>3.85477420198335</v>
      </c>
      <c r="AC419" s="143">
        <v>0.51677444340647005</v>
      </c>
      <c r="AD419" s="143">
        <v>2059.3424851751302</v>
      </c>
      <c r="AF419" s="143">
        <v>-1</v>
      </c>
      <c r="AG419" s="143">
        <v>-1</v>
      </c>
      <c r="AH419" s="143">
        <v>-1</v>
      </c>
      <c r="AI419" s="143">
        <v>-1</v>
      </c>
      <c r="AJ419" s="143">
        <v>0</v>
      </c>
      <c r="AM419" s="143" t="s">
        <v>367</v>
      </c>
      <c r="AN419" s="143">
        <v>-1</v>
      </c>
      <c r="AQ419" s="143">
        <v>333</v>
      </c>
      <c r="AR419" s="143" t="s">
        <v>257</v>
      </c>
      <c r="AT419" s="143" t="s">
        <v>366</v>
      </c>
      <c r="AV419" s="143">
        <v>199.999999977648</v>
      </c>
      <c r="AW419" s="143">
        <v>1.6701885525</v>
      </c>
    </row>
    <row r="420" spans="1:49" x14ac:dyDescent="0.25">
      <c r="A420" s="153">
        <v>830000</v>
      </c>
      <c r="B420" s="153">
        <v>1400000</v>
      </c>
      <c r="C420" s="153">
        <v>1400000</v>
      </c>
      <c r="D420" s="143" t="s">
        <v>360</v>
      </c>
      <c r="E420" s="143" t="s">
        <v>13</v>
      </c>
      <c r="F420" s="143" t="s">
        <v>361</v>
      </c>
      <c r="G420" s="143" t="s">
        <v>362</v>
      </c>
      <c r="H420" s="143">
        <v>0.67</v>
      </c>
      <c r="I420" s="143">
        <v>0.72</v>
      </c>
      <c r="J420" s="143" t="s">
        <v>366</v>
      </c>
      <c r="K420" s="143">
        <v>0.61776345373694996</v>
      </c>
      <c r="L420" s="143">
        <v>3339.6519768729299</v>
      </c>
      <c r="M420" s="143">
        <v>6.2272997329507103</v>
      </c>
      <c r="N420" s="143">
        <v>0.83275082608901996</v>
      </c>
      <c r="O420" s="143">
        <v>3.8469981904828399</v>
      </c>
      <c r="P420" s="143">
        <v>0.51444302642705997</v>
      </c>
      <c r="Q420" s="143">
        <v>2063.1149395124598</v>
      </c>
      <c r="R420" s="143">
        <v>1730</v>
      </c>
      <c r="S420" s="143" t="s">
        <v>368</v>
      </c>
      <c r="T420" s="143">
        <v>1730</v>
      </c>
      <c r="U420" s="143" t="s">
        <v>365</v>
      </c>
      <c r="V420" s="143" t="s">
        <v>366</v>
      </c>
      <c r="Z420" s="143">
        <v>0</v>
      </c>
      <c r="AA420" s="143">
        <v>1</v>
      </c>
      <c r="AB420" s="143">
        <v>3.8469981904828399</v>
      </c>
      <c r="AC420" s="143">
        <v>0.51444302642705997</v>
      </c>
      <c r="AD420" s="143">
        <v>2063.1149395124598</v>
      </c>
      <c r="AF420" s="143">
        <v>-1</v>
      </c>
      <c r="AG420" s="143">
        <v>-1</v>
      </c>
      <c r="AH420" s="143">
        <v>-1</v>
      </c>
      <c r="AI420" s="143">
        <v>-1</v>
      </c>
      <c r="AJ420" s="143">
        <v>0</v>
      </c>
      <c r="AM420" s="143" t="s">
        <v>367</v>
      </c>
      <c r="AN420" s="143">
        <v>-1</v>
      </c>
      <c r="AQ420" s="143">
        <v>333</v>
      </c>
      <c r="AR420" s="143" t="s">
        <v>257</v>
      </c>
      <c r="AT420" s="143" t="s">
        <v>366</v>
      </c>
      <c r="AV420" s="143">
        <v>200.00000001117499</v>
      </c>
      <c r="AW420" s="143">
        <v>1.6732481261000001</v>
      </c>
    </row>
    <row r="421" spans="1:49" x14ac:dyDescent="0.25">
      <c r="A421" s="153">
        <v>830000</v>
      </c>
      <c r="B421" s="153">
        <v>1400000</v>
      </c>
      <c r="C421" s="153">
        <v>1400000</v>
      </c>
      <c r="D421" s="143" t="s">
        <v>360</v>
      </c>
      <c r="E421" s="143" t="s">
        <v>13</v>
      </c>
      <c r="F421" s="143" t="s">
        <v>361</v>
      </c>
      <c r="G421" s="143" t="s">
        <v>362</v>
      </c>
      <c r="H421" s="143">
        <v>0.67</v>
      </c>
      <c r="I421" s="143">
        <v>0.72</v>
      </c>
      <c r="J421" s="143" t="s">
        <v>366</v>
      </c>
      <c r="K421" s="143">
        <v>0.61776345375996</v>
      </c>
      <c r="L421" s="143">
        <v>3300.42342102676</v>
      </c>
      <c r="M421" s="143">
        <v>6.1533837750712603</v>
      </c>
      <c r="N421" s="143">
        <v>0.82279935888033995</v>
      </c>
      <c r="O421" s="143">
        <v>3.8013356131985598</v>
      </c>
      <c r="P421" s="143">
        <v>0.50829537369341005</v>
      </c>
      <c r="Q421" s="143">
        <v>2038.88097144378</v>
      </c>
      <c r="R421" s="143">
        <v>1730</v>
      </c>
      <c r="S421" s="143" t="s">
        <v>368</v>
      </c>
      <c r="T421" s="143">
        <v>1730</v>
      </c>
      <c r="U421" s="143" t="s">
        <v>365</v>
      </c>
      <c r="V421" s="143" t="s">
        <v>366</v>
      </c>
      <c r="Z421" s="143">
        <v>0</v>
      </c>
      <c r="AA421" s="143">
        <v>1</v>
      </c>
      <c r="AB421" s="143">
        <v>3.8013356131985598</v>
      </c>
      <c r="AC421" s="143">
        <v>0.50829537369341005</v>
      </c>
      <c r="AD421" s="143">
        <v>2038.88097144378</v>
      </c>
      <c r="AF421" s="143">
        <v>-1</v>
      </c>
      <c r="AG421" s="143">
        <v>-1</v>
      </c>
      <c r="AH421" s="143">
        <v>-1</v>
      </c>
      <c r="AI421" s="143">
        <v>-1</v>
      </c>
      <c r="AJ421" s="143">
        <v>0</v>
      </c>
      <c r="AM421" s="143" t="s">
        <v>367</v>
      </c>
      <c r="AN421" s="143">
        <v>-1</v>
      </c>
      <c r="AQ421" s="143">
        <v>333</v>
      </c>
      <c r="AR421" s="143" t="s">
        <v>257</v>
      </c>
      <c r="AT421" s="143" t="s">
        <v>366</v>
      </c>
      <c r="AV421" s="143">
        <v>200.00000001490099</v>
      </c>
      <c r="AW421" s="143">
        <v>1.6535936508</v>
      </c>
    </row>
    <row r="422" spans="1:49" x14ac:dyDescent="0.25">
      <c r="A422" s="153">
        <v>830000</v>
      </c>
      <c r="B422" s="153">
        <v>1400000</v>
      </c>
      <c r="C422" s="153">
        <v>1400000</v>
      </c>
      <c r="D422" s="143" t="s">
        <v>360</v>
      </c>
      <c r="E422" s="143" t="s">
        <v>13</v>
      </c>
      <c r="F422" s="143" t="s">
        <v>361</v>
      </c>
      <c r="G422" s="143" t="s">
        <v>362</v>
      </c>
      <c r="H422" s="143">
        <v>0.67</v>
      </c>
      <c r="I422" s="143">
        <v>0.72</v>
      </c>
      <c r="J422" s="143" t="s">
        <v>366</v>
      </c>
      <c r="K422" s="143">
        <v>0.36418633495911001</v>
      </c>
      <c r="L422" s="143">
        <v>3350.1031552988402</v>
      </c>
      <c r="M422" s="143">
        <v>6.1485790624113204</v>
      </c>
      <c r="N422" s="143">
        <v>0.81937625088898003</v>
      </c>
      <c r="O422" s="143">
        <v>2.2392284739459498</v>
      </c>
      <c r="P422" s="143">
        <v>0.29840563376380003</v>
      </c>
      <c r="Q422" s="143">
        <v>1220.0617898632599</v>
      </c>
      <c r="R422" s="143">
        <v>1730</v>
      </c>
      <c r="S422" s="143" t="s">
        <v>368</v>
      </c>
      <c r="T422" s="143">
        <v>1730</v>
      </c>
      <c r="U422" s="143" t="s">
        <v>365</v>
      </c>
      <c r="V422" s="143" t="s">
        <v>366</v>
      </c>
      <c r="Z422" s="143">
        <v>0</v>
      </c>
      <c r="AA422" s="143">
        <v>1</v>
      </c>
      <c r="AB422" s="143">
        <v>2.2392284739459498</v>
      </c>
      <c r="AC422" s="143">
        <v>0.29840563376380003</v>
      </c>
      <c r="AD422" s="143">
        <v>1220.0617898632599</v>
      </c>
      <c r="AF422" s="143">
        <v>-1</v>
      </c>
      <c r="AG422" s="143">
        <v>-1</v>
      </c>
      <c r="AH422" s="143">
        <v>-1</v>
      </c>
      <c r="AI422" s="143">
        <v>-1</v>
      </c>
      <c r="AJ422" s="143">
        <v>0</v>
      </c>
      <c r="AM422" s="143" t="s">
        <v>367</v>
      </c>
      <c r="AN422" s="143">
        <v>-1</v>
      </c>
      <c r="AQ422" s="143">
        <v>333</v>
      </c>
      <c r="AR422" s="143" t="s">
        <v>257</v>
      </c>
      <c r="AT422" s="143" t="s">
        <v>366</v>
      </c>
      <c r="AV422" s="143">
        <v>169.20526624335599</v>
      </c>
      <c r="AW422" s="143">
        <v>0.9895067233</v>
      </c>
    </row>
    <row r="423" spans="1:49" x14ac:dyDescent="0.25">
      <c r="A423" s="153">
        <v>830000</v>
      </c>
      <c r="B423" s="153">
        <v>1400000</v>
      </c>
      <c r="C423" s="153">
        <v>1400000</v>
      </c>
      <c r="D423" s="143" t="s">
        <v>360</v>
      </c>
      <c r="E423" s="143" t="s">
        <v>13</v>
      </c>
      <c r="F423" s="143" t="s">
        <v>361</v>
      </c>
      <c r="G423" s="143" t="s">
        <v>362</v>
      </c>
      <c r="H423" s="143">
        <v>0.67</v>
      </c>
      <c r="I423" s="143">
        <v>0.72</v>
      </c>
      <c r="J423" s="143" t="s">
        <v>366</v>
      </c>
      <c r="K423" s="143">
        <v>0.19498686330654</v>
      </c>
      <c r="L423" s="143">
        <v>3350.1031552988402</v>
      </c>
      <c r="M423" s="143">
        <v>6.1485790624113204</v>
      </c>
      <c r="N423" s="143">
        <v>0.81937625088898003</v>
      </c>
      <c r="O423" s="143">
        <v>1.1988921451718599</v>
      </c>
      <c r="P423" s="143">
        <v>0.15976760502871001</v>
      </c>
      <c r="Q423" s="143">
        <v>653.22610600507096</v>
      </c>
      <c r="R423" s="143">
        <v>8140</v>
      </c>
      <c r="S423" s="143" t="s">
        <v>369</v>
      </c>
      <c r="T423" s="143">
        <v>8140</v>
      </c>
      <c r="U423" s="143" t="s">
        <v>365</v>
      </c>
      <c r="V423" s="143" t="s">
        <v>366</v>
      </c>
      <c r="Z423" s="143">
        <v>0</v>
      </c>
      <c r="AA423" s="143">
        <v>1</v>
      </c>
      <c r="AB423" s="143">
        <v>1.1988921451718599</v>
      </c>
      <c r="AC423" s="143">
        <v>0.15976760502871001</v>
      </c>
      <c r="AD423" s="143">
        <v>653.22610600507096</v>
      </c>
      <c r="AF423" s="143">
        <v>-1</v>
      </c>
      <c r="AG423" s="143">
        <v>-1</v>
      </c>
      <c r="AH423" s="143">
        <v>-1</v>
      </c>
      <c r="AI423" s="143">
        <v>-1</v>
      </c>
      <c r="AJ423" s="143">
        <v>0</v>
      </c>
      <c r="AM423" s="143" t="s">
        <v>367</v>
      </c>
      <c r="AN423" s="143">
        <v>-1</v>
      </c>
      <c r="AQ423" s="143">
        <v>333</v>
      </c>
      <c r="AR423" s="143" t="s">
        <v>257</v>
      </c>
      <c r="AT423" s="143" t="s">
        <v>366</v>
      </c>
      <c r="AV423" s="143">
        <v>139.147520735293</v>
      </c>
      <c r="AW423" s="143">
        <v>0.52978597409999995</v>
      </c>
    </row>
    <row r="424" spans="1:49" x14ac:dyDescent="0.25">
      <c r="A424" s="153">
        <v>830000</v>
      </c>
      <c r="B424" s="153">
        <v>1400000</v>
      </c>
      <c r="C424" s="153">
        <v>1400000</v>
      </c>
      <c r="D424" s="143" t="s">
        <v>360</v>
      </c>
      <c r="E424" s="143" t="s">
        <v>13</v>
      </c>
      <c r="F424" s="143" t="s">
        <v>361</v>
      </c>
      <c r="G424" s="143" t="s">
        <v>362</v>
      </c>
      <c r="H424" s="143">
        <v>0.67</v>
      </c>
      <c r="I424" s="143">
        <v>0.72</v>
      </c>
      <c r="J424" s="143" t="s">
        <v>366</v>
      </c>
      <c r="K424" s="143">
        <v>5.8590298445980002E-2</v>
      </c>
      <c r="L424" s="143">
        <v>3350.1031552988402</v>
      </c>
      <c r="M424" s="143">
        <v>6.1485790624113204</v>
      </c>
      <c r="N424" s="143">
        <v>0.81937625088898003</v>
      </c>
      <c r="O424" s="143">
        <v>0.36024708228537999</v>
      </c>
      <c r="P424" s="143">
        <v>4.8007499079130003E-2</v>
      </c>
      <c r="Q424" s="143">
        <v>196.283543693778</v>
      </c>
      <c r="R424" s="143">
        <v>1730</v>
      </c>
      <c r="S424" s="143" t="s">
        <v>368</v>
      </c>
      <c r="T424" s="143">
        <v>1730</v>
      </c>
      <c r="U424" s="143" t="s">
        <v>365</v>
      </c>
      <c r="V424" s="143" t="s">
        <v>366</v>
      </c>
      <c r="Z424" s="143">
        <v>0</v>
      </c>
      <c r="AA424" s="143">
        <v>1</v>
      </c>
      <c r="AB424" s="143">
        <v>0.36024708228537999</v>
      </c>
      <c r="AC424" s="143">
        <v>4.8007499079130003E-2</v>
      </c>
      <c r="AD424" s="143">
        <v>196.283543693779</v>
      </c>
      <c r="AF424" s="143">
        <v>-1</v>
      </c>
      <c r="AG424" s="143">
        <v>-1</v>
      </c>
      <c r="AH424" s="143">
        <v>-1</v>
      </c>
      <c r="AI424" s="143">
        <v>-1</v>
      </c>
      <c r="AJ424" s="143">
        <v>0</v>
      </c>
      <c r="AM424" s="143" t="s">
        <v>367</v>
      </c>
      <c r="AN424" s="143">
        <v>-1</v>
      </c>
      <c r="AQ424" s="143">
        <v>333</v>
      </c>
      <c r="AR424" s="143" t="s">
        <v>257</v>
      </c>
      <c r="AT424" s="143" t="s">
        <v>366</v>
      </c>
      <c r="AV424" s="143">
        <v>76.826220561583</v>
      </c>
      <c r="AW424" s="143">
        <v>0.159191844</v>
      </c>
    </row>
    <row r="425" spans="1:49" x14ac:dyDescent="0.25">
      <c r="A425" s="153">
        <v>830000</v>
      </c>
      <c r="B425" s="153">
        <v>1400000</v>
      </c>
      <c r="C425" s="153">
        <v>1400000</v>
      </c>
      <c r="D425" s="143" t="s">
        <v>360</v>
      </c>
      <c r="E425" s="143" t="s">
        <v>13</v>
      </c>
      <c r="F425" s="143" t="s">
        <v>361</v>
      </c>
      <c r="G425" s="143" t="s">
        <v>362</v>
      </c>
      <c r="H425" s="143">
        <v>0.67</v>
      </c>
      <c r="I425" s="143">
        <v>0.72</v>
      </c>
      <c r="J425" s="143" t="s">
        <v>363</v>
      </c>
      <c r="K425" s="143">
        <v>9.0090792302299997E-3</v>
      </c>
      <c r="L425" s="143">
        <v>2387.8453562003101</v>
      </c>
      <c r="M425" s="143">
        <v>3.6612147428867501</v>
      </c>
      <c r="N425" s="143">
        <v>0.42216703880999001</v>
      </c>
      <c r="O425" s="143">
        <v>3.2984173697550002E-2</v>
      </c>
      <c r="P425" s="143">
        <v>3.80333630103E-3</v>
      </c>
      <c r="Q425" s="143">
        <v>21.512288003547699</v>
      </c>
      <c r="R425" s="143">
        <v>6430</v>
      </c>
      <c r="S425" s="143" t="s">
        <v>375</v>
      </c>
      <c r="T425" s="143">
        <v>6430</v>
      </c>
      <c r="U425" s="143" t="s">
        <v>365</v>
      </c>
      <c r="V425" s="143" t="s">
        <v>366</v>
      </c>
      <c r="Y425" s="143" t="s">
        <v>363</v>
      </c>
      <c r="Z425" s="143">
        <v>0</v>
      </c>
      <c r="AA425" s="143">
        <v>1</v>
      </c>
      <c r="AB425" s="143">
        <v>3.2984173697550002E-2</v>
      </c>
      <c r="AC425" s="143">
        <v>3.80333630103E-3</v>
      </c>
      <c r="AD425" s="143">
        <v>1455.9107582177301</v>
      </c>
      <c r="AF425" s="143">
        <v>-1</v>
      </c>
      <c r="AG425" s="143">
        <v>-1</v>
      </c>
      <c r="AH425" s="143">
        <v>-1</v>
      </c>
      <c r="AI425" s="143">
        <v>-1</v>
      </c>
      <c r="AJ425" s="143">
        <v>0</v>
      </c>
      <c r="AM425" s="143" t="s">
        <v>367</v>
      </c>
      <c r="AN425" s="143">
        <v>-1</v>
      </c>
      <c r="AQ425" s="143">
        <v>333</v>
      </c>
      <c r="AR425" s="143" t="s">
        <v>257</v>
      </c>
      <c r="AT425" s="143" t="s">
        <v>366</v>
      </c>
      <c r="AV425" s="143">
        <v>36.581063511342002</v>
      </c>
      <c r="AW425" s="143">
        <v>1.180787314</v>
      </c>
    </row>
    <row r="426" spans="1:49" x14ac:dyDescent="0.25">
      <c r="A426" s="153">
        <v>830000</v>
      </c>
      <c r="B426" s="153">
        <v>1400000</v>
      </c>
      <c r="C426" s="153">
        <v>1400000</v>
      </c>
      <c r="D426" s="143" t="s">
        <v>360</v>
      </c>
      <c r="E426" s="143" t="s">
        <v>13</v>
      </c>
      <c r="F426" s="143" t="s">
        <v>361</v>
      </c>
      <c r="G426" s="143" t="s">
        <v>362</v>
      </c>
      <c r="H426" s="143">
        <v>0.67</v>
      </c>
      <c r="I426" s="143">
        <v>0.72</v>
      </c>
      <c r="J426" s="143" t="s">
        <v>363</v>
      </c>
      <c r="K426" s="143">
        <v>8.0460972079100003E-3</v>
      </c>
      <c r="L426" s="143">
        <v>2387.8453562003101</v>
      </c>
      <c r="M426" s="143">
        <v>3.6612147428867501</v>
      </c>
      <c r="N426" s="143">
        <v>0.42216703880999001</v>
      </c>
      <c r="O426" s="143">
        <v>2.945848972031E-2</v>
      </c>
      <c r="P426" s="143">
        <v>3.3967970322400002E-3</v>
      </c>
      <c r="Q426" s="143">
        <v>19.212835853456099</v>
      </c>
      <c r="R426" s="143">
        <v>5300</v>
      </c>
      <c r="S426" s="143" t="s">
        <v>372</v>
      </c>
      <c r="T426" s="143">
        <v>5300</v>
      </c>
      <c r="U426" s="143" t="s">
        <v>365</v>
      </c>
      <c r="V426" s="143" t="s">
        <v>366</v>
      </c>
      <c r="Y426" s="143" t="s">
        <v>363</v>
      </c>
      <c r="Z426" s="143">
        <v>0</v>
      </c>
      <c r="AA426" s="143">
        <v>1</v>
      </c>
      <c r="AB426" s="143">
        <v>2.945848972031E-2</v>
      </c>
      <c r="AC426" s="143">
        <v>3.3967970322400002E-3</v>
      </c>
      <c r="AD426" s="143">
        <v>19.212835853455999</v>
      </c>
      <c r="AF426" s="143">
        <v>-1</v>
      </c>
      <c r="AG426" s="143">
        <v>-1</v>
      </c>
      <c r="AH426" s="143">
        <v>-1</v>
      </c>
      <c r="AI426" s="143">
        <v>-1</v>
      </c>
      <c r="AJ426" s="143">
        <v>0</v>
      </c>
      <c r="AM426" s="143" t="s">
        <v>367</v>
      </c>
      <c r="AN426" s="143">
        <v>-1</v>
      </c>
      <c r="AQ426" s="143">
        <v>333</v>
      </c>
      <c r="AR426" s="143" t="s">
        <v>257</v>
      </c>
      <c r="AT426" s="143" t="s">
        <v>366</v>
      </c>
      <c r="AV426" s="143">
        <v>28.355672468175399</v>
      </c>
      <c r="AW426" s="143">
        <v>1.55821864E-2</v>
      </c>
    </row>
    <row r="427" spans="1:49" x14ac:dyDescent="0.25">
      <c r="A427" s="153">
        <v>830000</v>
      </c>
      <c r="B427" s="153">
        <v>1400000</v>
      </c>
      <c r="C427" s="153">
        <v>1400000</v>
      </c>
      <c r="D427" s="143" t="s">
        <v>360</v>
      </c>
      <c r="E427" s="143" t="s">
        <v>13</v>
      </c>
      <c r="F427" s="143" t="s">
        <v>361</v>
      </c>
      <c r="G427" s="143" t="s">
        <v>362</v>
      </c>
      <c r="H427" s="143">
        <v>0.67</v>
      </c>
      <c r="I427" s="143">
        <v>0.72</v>
      </c>
      <c r="J427" s="143" t="s">
        <v>363</v>
      </c>
      <c r="K427" s="143">
        <v>0.24163382298846001</v>
      </c>
      <c r="L427" s="143">
        <v>1982.8570111563199</v>
      </c>
      <c r="M427" s="143">
        <v>0.80610360951778004</v>
      </c>
      <c r="N427" s="143">
        <v>9.5950097346330004E-2</v>
      </c>
      <c r="O427" s="143">
        <v>0.19478189689257999</v>
      </c>
      <c r="P427" s="143">
        <v>2.3184788837900001E-2</v>
      </c>
      <c r="Q427" s="143">
        <v>479.12532004518698</v>
      </c>
      <c r="R427" s="143">
        <v>5300</v>
      </c>
      <c r="S427" s="143" t="s">
        <v>372</v>
      </c>
      <c r="T427" s="143">
        <v>5300</v>
      </c>
      <c r="U427" s="143" t="s">
        <v>365</v>
      </c>
      <c r="V427" s="143" t="s">
        <v>366</v>
      </c>
      <c r="Y427" s="143" t="s">
        <v>363</v>
      </c>
      <c r="Z427" s="143">
        <v>0</v>
      </c>
      <c r="AA427" s="143">
        <v>1</v>
      </c>
      <c r="AB427" s="143">
        <v>0.19478189689257999</v>
      </c>
      <c r="AC427" s="143">
        <v>2.3184788837900001E-2</v>
      </c>
      <c r="AD427" s="143">
        <v>479.12532004518698</v>
      </c>
      <c r="AF427" s="143">
        <v>-1</v>
      </c>
      <c r="AG427" s="143">
        <v>-1</v>
      </c>
      <c r="AH427" s="143">
        <v>-1</v>
      </c>
      <c r="AI427" s="143">
        <v>-1</v>
      </c>
      <c r="AJ427" s="143">
        <v>0</v>
      </c>
      <c r="AM427" s="143" t="s">
        <v>367</v>
      </c>
      <c r="AN427" s="143">
        <v>-1</v>
      </c>
      <c r="AQ427" s="143">
        <v>333</v>
      </c>
      <c r="AR427" s="143" t="s">
        <v>257</v>
      </c>
      <c r="AT427" s="143" t="s">
        <v>366</v>
      </c>
      <c r="AV427" s="143">
        <v>146.85193450950999</v>
      </c>
      <c r="AW427" s="143">
        <v>0.38858501220000002</v>
      </c>
    </row>
    <row r="428" spans="1:49" x14ac:dyDescent="0.25">
      <c r="A428" s="153">
        <v>830000</v>
      </c>
      <c r="B428" s="153">
        <v>1400000</v>
      </c>
      <c r="C428" s="153">
        <v>1400000</v>
      </c>
      <c r="D428" s="143" t="s">
        <v>360</v>
      </c>
      <c r="E428" s="143" t="s">
        <v>13</v>
      </c>
      <c r="F428" s="143" t="s">
        <v>361</v>
      </c>
      <c r="G428" s="143" t="s">
        <v>362</v>
      </c>
      <c r="H428" s="143">
        <v>0.67</v>
      </c>
      <c r="I428" s="143">
        <v>0.72</v>
      </c>
      <c r="J428" s="143" t="s">
        <v>366</v>
      </c>
      <c r="K428" s="143">
        <v>0.37612951728050997</v>
      </c>
      <c r="L428" s="143">
        <v>1982.8570111563199</v>
      </c>
      <c r="M428" s="143">
        <v>0.80610360951778004</v>
      </c>
      <c r="N428" s="143">
        <v>9.5950097346330004E-2</v>
      </c>
      <c r="O428" s="143">
        <v>0.30319936152600002</v>
      </c>
      <c r="P428" s="143">
        <v>3.6089663797889998E-2</v>
      </c>
      <c r="Q428" s="143">
        <v>745.81105044250899</v>
      </c>
      <c r="R428" s="143">
        <v>1730</v>
      </c>
      <c r="S428" s="143" t="s">
        <v>368</v>
      </c>
      <c r="T428" s="143">
        <v>1730</v>
      </c>
      <c r="U428" s="143" t="s">
        <v>365</v>
      </c>
      <c r="V428" s="143" t="s">
        <v>366</v>
      </c>
      <c r="Z428" s="143">
        <v>0</v>
      </c>
      <c r="AA428" s="143">
        <v>1</v>
      </c>
      <c r="AB428" s="143">
        <v>0.30319936152600002</v>
      </c>
      <c r="AC428" s="143">
        <v>3.6089663797889998E-2</v>
      </c>
      <c r="AD428" s="143">
        <v>745.81105044250899</v>
      </c>
      <c r="AF428" s="143">
        <v>-1</v>
      </c>
      <c r="AG428" s="143">
        <v>-1</v>
      </c>
      <c r="AH428" s="143">
        <v>-1</v>
      </c>
      <c r="AI428" s="143">
        <v>-1</v>
      </c>
      <c r="AJ428" s="143">
        <v>0</v>
      </c>
      <c r="AM428" s="143" t="s">
        <v>367</v>
      </c>
      <c r="AN428" s="143">
        <v>-1</v>
      </c>
      <c r="AQ428" s="143">
        <v>333</v>
      </c>
      <c r="AR428" s="143" t="s">
        <v>257</v>
      </c>
      <c r="AT428" s="143" t="s">
        <v>366</v>
      </c>
      <c r="AV428" s="143">
        <v>178.37061517888699</v>
      </c>
      <c r="AW428" s="143">
        <v>0.60487514229999995</v>
      </c>
    </row>
    <row r="429" spans="1:49" x14ac:dyDescent="0.25">
      <c r="A429" s="153">
        <v>830000</v>
      </c>
      <c r="B429" s="153">
        <v>1400000</v>
      </c>
      <c r="C429" s="153">
        <v>1400000</v>
      </c>
      <c r="D429" s="143" t="s">
        <v>360</v>
      </c>
      <c r="E429" s="143" t="s">
        <v>13</v>
      </c>
      <c r="F429" s="143" t="s">
        <v>361</v>
      </c>
      <c r="G429" s="143" t="s">
        <v>362</v>
      </c>
      <c r="H429" s="143">
        <v>0.67</v>
      </c>
      <c r="I429" s="143">
        <v>0.72</v>
      </c>
      <c r="J429" s="143" t="s">
        <v>366</v>
      </c>
      <c r="K429" s="143">
        <v>0.60447718374545001</v>
      </c>
      <c r="L429" s="143">
        <v>3290.3461842575298</v>
      </c>
      <c r="M429" s="143">
        <v>7.22711711070031</v>
      </c>
      <c r="N429" s="143">
        <v>0.95671694186397005</v>
      </c>
      <c r="O429" s="143">
        <v>4.3686273976747101</v>
      </c>
      <c r="P429" s="143">
        <v>0.57831356265949996</v>
      </c>
      <c r="Q429" s="143">
        <v>1988.9391950075999</v>
      </c>
      <c r="R429" s="143">
        <v>1730</v>
      </c>
      <c r="S429" s="143" t="s">
        <v>368</v>
      </c>
      <c r="T429" s="143">
        <v>1730</v>
      </c>
      <c r="U429" s="143" t="s">
        <v>365</v>
      </c>
      <c r="V429" s="143" t="s">
        <v>366</v>
      </c>
      <c r="Z429" s="143">
        <v>0</v>
      </c>
      <c r="AA429" s="143">
        <v>1</v>
      </c>
      <c r="AB429" s="143">
        <v>4.3686273976747101</v>
      </c>
      <c r="AC429" s="143">
        <v>0.57831356265949996</v>
      </c>
      <c r="AD429" s="143">
        <v>2032.6556225499701</v>
      </c>
      <c r="AF429" s="143">
        <v>-1</v>
      </c>
      <c r="AG429" s="143">
        <v>-1</v>
      </c>
      <c r="AH429" s="143">
        <v>-1</v>
      </c>
      <c r="AI429" s="143">
        <v>-1</v>
      </c>
      <c r="AJ429" s="143">
        <v>0</v>
      </c>
      <c r="AM429" s="143" t="s">
        <v>367</v>
      </c>
      <c r="AN429" s="143">
        <v>-1</v>
      </c>
      <c r="AQ429" s="143">
        <v>333</v>
      </c>
      <c r="AR429" s="143" t="s">
        <v>257</v>
      </c>
      <c r="AT429" s="143" t="s">
        <v>366</v>
      </c>
      <c r="AV429" s="143">
        <v>194.02478487009299</v>
      </c>
      <c r="AW429" s="143">
        <v>1.648544706</v>
      </c>
    </row>
    <row r="430" spans="1:49" x14ac:dyDescent="0.25">
      <c r="A430" s="153">
        <v>830000</v>
      </c>
      <c r="B430" s="153">
        <v>1400000</v>
      </c>
      <c r="C430" s="153">
        <v>1400000</v>
      </c>
      <c r="D430" s="143" t="s">
        <v>360</v>
      </c>
      <c r="E430" s="143" t="s">
        <v>13</v>
      </c>
      <c r="F430" s="143" t="s">
        <v>361</v>
      </c>
      <c r="G430" s="143" t="s">
        <v>362</v>
      </c>
      <c r="H430" s="143">
        <v>0.67</v>
      </c>
      <c r="I430" s="143">
        <v>0.72</v>
      </c>
      <c r="J430" s="143" t="s">
        <v>363</v>
      </c>
      <c r="K430" s="143">
        <v>4.2239809781400003E-2</v>
      </c>
      <c r="L430" s="143">
        <v>1566.3460243473501</v>
      </c>
      <c r="M430" s="143">
        <v>0</v>
      </c>
      <c r="N430" s="143">
        <v>0</v>
      </c>
      <c r="O430" s="143">
        <v>0</v>
      </c>
      <c r="P430" s="143">
        <v>0</v>
      </c>
      <c r="Q430" s="143">
        <v>66.1621581202876</v>
      </c>
      <c r="R430" s="143">
        <v>6430</v>
      </c>
      <c r="S430" s="143" t="s">
        <v>375</v>
      </c>
      <c r="T430" s="143">
        <v>6430</v>
      </c>
      <c r="U430" s="143" t="s">
        <v>365</v>
      </c>
      <c r="V430" s="143" t="s">
        <v>366</v>
      </c>
      <c r="Y430" s="143" t="s">
        <v>363</v>
      </c>
      <c r="Z430" s="143">
        <v>0</v>
      </c>
      <c r="AA430" s="143">
        <v>1</v>
      </c>
      <c r="AB430" s="143">
        <v>0</v>
      </c>
      <c r="AC430" s="143">
        <v>0</v>
      </c>
      <c r="AD430" s="143">
        <v>518.02550385781797</v>
      </c>
      <c r="AF430" s="143">
        <v>-1</v>
      </c>
      <c r="AG430" s="143">
        <v>-1</v>
      </c>
      <c r="AH430" s="143">
        <v>-1</v>
      </c>
      <c r="AI430" s="143">
        <v>-1</v>
      </c>
      <c r="AJ430" s="143">
        <v>0</v>
      </c>
      <c r="AM430" s="143" t="s">
        <v>367</v>
      </c>
      <c r="AN430" s="143">
        <v>-1</v>
      </c>
      <c r="AQ430" s="143">
        <v>333</v>
      </c>
      <c r="AR430" s="143" t="s">
        <v>257</v>
      </c>
      <c r="AT430" s="143" t="s">
        <v>366</v>
      </c>
      <c r="AV430" s="143">
        <v>127.11101891295201</v>
      </c>
      <c r="AW430" s="143">
        <v>0.42013422859999999</v>
      </c>
    </row>
    <row r="431" spans="1:49" x14ac:dyDescent="0.25">
      <c r="A431" s="153">
        <v>830000</v>
      </c>
      <c r="B431" s="153">
        <v>1400000</v>
      </c>
      <c r="C431" s="153">
        <v>1400000</v>
      </c>
      <c r="D431" s="143" t="s">
        <v>360</v>
      </c>
      <c r="E431" s="143" t="s">
        <v>13</v>
      </c>
      <c r="F431" s="143" t="s">
        <v>361</v>
      </c>
      <c r="G431" s="143" t="s">
        <v>362</v>
      </c>
      <c r="H431" s="143">
        <v>0.67</v>
      </c>
      <c r="I431" s="143">
        <v>0.72</v>
      </c>
      <c r="J431" s="143" t="s">
        <v>363</v>
      </c>
      <c r="K431" s="143">
        <v>0.28704118947764001</v>
      </c>
      <c r="L431" s="143">
        <v>1566.3460243473501</v>
      </c>
      <c r="M431" s="143">
        <v>0</v>
      </c>
      <c r="N431" s="143">
        <v>0</v>
      </c>
      <c r="O431" s="143">
        <v>0</v>
      </c>
      <c r="P431" s="143">
        <v>0</v>
      </c>
      <c r="Q431" s="143">
        <v>449.60582596224498</v>
      </c>
      <c r="R431" s="143">
        <v>5300</v>
      </c>
      <c r="S431" s="143" t="s">
        <v>372</v>
      </c>
      <c r="T431" s="143">
        <v>5300</v>
      </c>
      <c r="U431" s="143" t="s">
        <v>365</v>
      </c>
      <c r="V431" s="143" t="s">
        <v>366</v>
      </c>
      <c r="Y431" s="143" t="s">
        <v>363</v>
      </c>
      <c r="Z431" s="143">
        <v>0</v>
      </c>
      <c r="AA431" s="143">
        <v>1</v>
      </c>
      <c r="AB431" s="143">
        <v>0</v>
      </c>
      <c r="AC431" s="143">
        <v>0</v>
      </c>
      <c r="AD431" s="143">
        <v>449.60582596224498</v>
      </c>
      <c r="AF431" s="143">
        <v>-1</v>
      </c>
      <c r="AG431" s="143">
        <v>-1</v>
      </c>
      <c r="AH431" s="143">
        <v>-1</v>
      </c>
      <c r="AI431" s="143">
        <v>-1</v>
      </c>
      <c r="AJ431" s="143">
        <v>0</v>
      </c>
      <c r="AM431" s="143" t="s">
        <v>367</v>
      </c>
      <c r="AN431" s="143">
        <v>-1</v>
      </c>
      <c r="AQ431" s="143">
        <v>333</v>
      </c>
      <c r="AR431" s="143" t="s">
        <v>257</v>
      </c>
      <c r="AT431" s="143" t="s">
        <v>366</v>
      </c>
      <c r="AV431" s="143">
        <v>156.53538663677699</v>
      </c>
      <c r="AW431" s="143">
        <v>0.36464381670000001</v>
      </c>
    </row>
    <row r="432" spans="1:49" x14ac:dyDescent="0.25">
      <c r="A432" s="153">
        <v>830000</v>
      </c>
      <c r="B432" s="153">
        <v>1400000</v>
      </c>
      <c r="C432" s="153">
        <v>1400000</v>
      </c>
      <c r="D432" s="143" t="s">
        <v>360</v>
      </c>
      <c r="E432" s="143" t="s">
        <v>13</v>
      </c>
      <c r="F432" s="143" t="s">
        <v>361</v>
      </c>
      <c r="G432" s="143" t="s">
        <v>362</v>
      </c>
      <c r="H432" s="143">
        <v>0.67</v>
      </c>
      <c r="I432" s="143">
        <v>0.72</v>
      </c>
      <c r="J432" s="143" t="s">
        <v>366</v>
      </c>
      <c r="K432" s="143">
        <v>9.1871118189539996E-2</v>
      </c>
      <c r="L432" s="143">
        <v>3352.0670026329499</v>
      </c>
      <c r="M432" s="143">
        <v>6.295050972756</v>
      </c>
      <c r="N432" s="143">
        <v>0.85189064461496999</v>
      </c>
      <c r="O432" s="143">
        <v>0.57833337192727996</v>
      </c>
      <c r="P432" s="143">
        <v>7.826414609599E-2</v>
      </c>
      <c r="Q432" s="143">
        <v>307.95814377817197</v>
      </c>
      <c r="R432" s="143">
        <v>1730</v>
      </c>
      <c r="S432" s="143" t="s">
        <v>368</v>
      </c>
      <c r="T432" s="143">
        <v>1730</v>
      </c>
      <c r="U432" s="143" t="s">
        <v>365</v>
      </c>
      <c r="V432" s="143" t="s">
        <v>366</v>
      </c>
      <c r="Z432" s="143">
        <v>0</v>
      </c>
      <c r="AA432" s="143">
        <v>1</v>
      </c>
      <c r="AB432" s="143">
        <v>0.57833337192727996</v>
      </c>
      <c r="AC432" s="143">
        <v>7.826414609599E-2</v>
      </c>
      <c r="AD432" s="143">
        <v>1402.05731849787</v>
      </c>
      <c r="AF432" s="143">
        <v>-1</v>
      </c>
      <c r="AG432" s="143">
        <v>-1</v>
      </c>
      <c r="AH432" s="143">
        <v>-1</v>
      </c>
      <c r="AI432" s="143">
        <v>-1</v>
      </c>
      <c r="AJ432" s="143">
        <v>0</v>
      </c>
      <c r="AM432" s="143" t="s">
        <v>367</v>
      </c>
      <c r="AN432" s="143">
        <v>-1</v>
      </c>
      <c r="AQ432" s="143">
        <v>333</v>
      </c>
      <c r="AR432" s="143" t="s">
        <v>257</v>
      </c>
      <c r="AT432" s="143" t="s">
        <v>366</v>
      </c>
      <c r="AV432" s="143">
        <v>96.758080293250103</v>
      </c>
      <c r="AW432" s="143">
        <v>1.1371105584000001</v>
      </c>
    </row>
    <row r="433" spans="1:49" x14ac:dyDescent="0.25">
      <c r="A433" s="153">
        <v>830000</v>
      </c>
      <c r="B433" s="153">
        <v>1400000</v>
      </c>
      <c r="C433" s="153">
        <v>1400000</v>
      </c>
      <c r="D433" s="143" t="s">
        <v>360</v>
      </c>
      <c r="E433" s="143" t="s">
        <v>13</v>
      </c>
      <c r="F433" s="143" t="s">
        <v>361</v>
      </c>
      <c r="G433" s="143" t="s">
        <v>362</v>
      </c>
      <c r="H433" s="143">
        <v>0.67</v>
      </c>
      <c r="I433" s="143">
        <v>0.72</v>
      </c>
      <c r="J433" s="143" t="s">
        <v>363</v>
      </c>
      <c r="K433" s="143">
        <v>6.4938137475269997E-2</v>
      </c>
      <c r="L433" s="143">
        <v>3258.48452499923</v>
      </c>
      <c r="M433" s="143">
        <v>7.12006877953666</v>
      </c>
      <c r="N433" s="143">
        <v>0.94488690766848005</v>
      </c>
      <c r="O433" s="143">
        <v>0.46236400523893001</v>
      </c>
      <c r="P433" s="143">
        <v>6.1359195908749997E-2</v>
      </c>
      <c r="Q433" s="143">
        <v>211.59991604544001</v>
      </c>
      <c r="R433" s="143">
        <v>3200</v>
      </c>
      <c r="S433" s="143" t="s">
        <v>370</v>
      </c>
      <c r="T433" s="143">
        <v>3200</v>
      </c>
      <c r="U433" s="143" t="s">
        <v>365</v>
      </c>
      <c r="V433" s="143" t="s">
        <v>366</v>
      </c>
      <c r="Y433" s="143" t="s">
        <v>363</v>
      </c>
      <c r="Z433" s="143">
        <v>0</v>
      </c>
      <c r="AA433" s="143">
        <v>1</v>
      </c>
      <c r="AB433" s="143">
        <v>0.46236400523893001</v>
      </c>
      <c r="AC433" s="143">
        <v>6.1359195908749997E-2</v>
      </c>
      <c r="AD433" s="143">
        <v>211.59991604543899</v>
      </c>
      <c r="AF433" s="143">
        <v>-1</v>
      </c>
      <c r="AG433" s="143">
        <v>-1</v>
      </c>
      <c r="AH433" s="143">
        <v>-1</v>
      </c>
      <c r="AI433" s="143">
        <v>-1</v>
      </c>
      <c r="AJ433" s="143">
        <v>0</v>
      </c>
      <c r="AM433" s="143" t="s">
        <v>367</v>
      </c>
      <c r="AN433" s="143">
        <v>-1</v>
      </c>
      <c r="AQ433" s="143">
        <v>333</v>
      </c>
      <c r="AR433" s="143" t="s">
        <v>257</v>
      </c>
      <c r="AT433" s="143" t="s">
        <v>366</v>
      </c>
      <c r="AV433" s="143">
        <v>80.160520118150501</v>
      </c>
      <c r="AW433" s="143">
        <v>0.17161388159999999</v>
      </c>
    </row>
    <row r="434" spans="1:49" x14ac:dyDescent="0.25">
      <c r="A434" s="153">
        <v>830000</v>
      </c>
      <c r="B434" s="153">
        <v>1400000</v>
      </c>
      <c r="C434" s="153">
        <v>1400000</v>
      </c>
      <c r="D434" s="143" t="s">
        <v>360</v>
      </c>
      <c r="E434" s="143" t="s">
        <v>13</v>
      </c>
      <c r="F434" s="143" t="s">
        <v>361</v>
      </c>
      <c r="G434" s="143" t="s">
        <v>362</v>
      </c>
      <c r="H434" s="143">
        <v>0.67</v>
      </c>
      <c r="I434" s="143">
        <v>0.72</v>
      </c>
      <c r="J434" s="143" t="s">
        <v>366</v>
      </c>
      <c r="K434" s="143">
        <v>5.7507811668920002E-2</v>
      </c>
      <c r="L434" s="143">
        <v>3258.48452499923</v>
      </c>
      <c r="M434" s="143">
        <v>7.12006877953666</v>
      </c>
      <c r="N434" s="143">
        <v>0.94488690766848005</v>
      </c>
      <c r="O434" s="143">
        <v>0.40945957444336001</v>
      </c>
      <c r="P434" s="143">
        <v>5.4338378334619998E-2</v>
      </c>
      <c r="Q434" s="143">
        <v>187.38831438975299</v>
      </c>
      <c r="R434" s="143">
        <v>1730</v>
      </c>
      <c r="S434" s="143" t="s">
        <v>368</v>
      </c>
      <c r="T434" s="143">
        <v>1730</v>
      </c>
      <c r="U434" s="143" t="s">
        <v>365</v>
      </c>
      <c r="V434" s="143" t="s">
        <v>366</v>
      </c>
      <c r="Z434" s="143">
        <v>0</v>
      </c>
      <c r="AA434" s="143">
        <v>1</v>
      </c>
      <c r="AB434" s="143">
        <v>0.40945957444336001</v>
      </c>
      <c r="AC434" s="143">
        <v>5.4338378334619998E-2</v>
      </c>
      <c r="AD434" s="143">
        <v>187.38831438975299</v>
      </c>
      <c r="AF434" s="143">
        <v>-1</v>
      </c>
      <c r="AG434" s="143">
        <v>-1</v>
      </c>
      <c r="AH434" s="143">
        <v>-1</v>
      </c>
      <c r="AI434" s="143">
        <v>-1</v>
      </c>
      <c r="AJ434" s="143">
        <v>0</v>
      </c>
      <c r="AM434" s="143" t="s">
        <v>367</v>
      </c>
      <c r="AN434" s="143">
        <v>-1</v>
      </c>
      <c r="AQ434" s="143">
        <v>333</v>
      </c>
      <c r="AR434" s="143" t="s">
        <v>257</v>
      </c>
      <c r="AT434" s="143" t="s">
        <v>366</v>
      </c>
      <c r="AV434" s="143">
        <v>75.846266304033307</v>
      </c>
      <c r="AW434" s="143">
        <v>0.1519775461</v>
      </c>
    </row>
    <row r="435" spans="1:49" x14ac:dyDescent="0.25">
      <c r="A435" s="153">
        <v>830000</v>
      </c>
      <c r="B435" s="153">
        <v>1400000</v>
      </c>
      <c r="C435" s="153">
        <v>1400000</v>
      </c>
      <c r="D435" s="143" t="s">
        <v>360</v>
      </c>
      <c r="E435" s="143" t="s">
        <v>13</v>
      </c>
      <c r="F435" s="143" t="s">
        <v>361</v>
      </c>
      <c r="G435" s="143" t="s">
        <v>362</v>
      </c>
      <c r="H435" s="143">
        <v>0.67</v>
      </c>
      <c r="I435" s="143">
        <v>0.72</v>
      </c>
      <c r="J435" s="143" t="s">
        <v>366</v>
      </c>
      <c r="K435" s="143">
        <v>0.32778938542875002</v>
      </c>
      <c r="L435" s="143">
        <v>3258.48452499923</v>
      </c>
      <c r="M435" s="143">
        <v>7.12006877953666</v>
      </c>
      <c r="N435" s="143">
        <v>0.94488690766848005</v>
      </c>
      <c r="O435" s="143">
        <v>2.33388296945478</v>
      </c>
      <c r="P435" s="143">
        <v>0.30972389876431999</v>
      </c>
      <c r="Q435" s="143">
        <v>1068.0966398785999</v>
      </c>
      <c r="R435" s="143">
        <v>1730</v>
      </c>
      <c r="S435" s="143" t="s">
        <v>368</v>
      </c>
      <c r="T435" s="143">
        <v>1730</v>
      </c>
      <c r="U435" s="143" t="s">
        <v>365</v>
      </c>
      <c r="V435" s="143" t="s">
        <v>366</v>
      </c>
      <c r="Z435" s="143">
        <v>0</v>
      </c>
      <c r="AA435" s="143">
        <v>1</v>
      </c>
      <c r="AB435" s="143">
        <v>2.33388296945478</v>
      </c>
      <c r="AC435" s="143">
        <v>0.30972389876431999</v>
      </c>
      <c r="AD435" s="143">
        <v>1068.1568325278199</v>
      </c>
      <c r="AF435" s="143">
        <v>-1</v>
      </c>
      <c r="AG435" s="143">
        <v>-1</v>
      </c>
      <c r="AH435" s="143">
        <v>-1</v>
      </c>
      <c r="AI435" s="143">
        <v>-1</v>
      </c>
      <c r="AJ435" s="143">
        <v>0</v>
      </c>
      <c r="AM435" s="143" t="s">
        <v>367</v>
      </c>
      <c r="AN435" s="143">
        <v>-1</v>
      </c>
      <c r="AQ435" s="143">
        <v>333</v>
      </c>
      <c r="AR435" s="143" t="s">
        <v>257</v>
      </c>
      <c r="AT435" s="143" t="s">
        <v>366</v>
      </c>
      <c r="AV435" s="143">
        <v>188.93869879572699</v>
      </c>
      <c r="AW435" s="143">
        <v>0.86630724449999996</v>
      </c>
    </row>
    <row r="436" spans="1:49" x14ac:dyDescent="0.25">
      <c r="A436" s="153">
        <v>830000</v>
      </c>
      <c r="B436" s="153">
        <v>1400000</v>
      </c>
      <c r="C436" s="153">
        <v>1400000</v>
      </c>
      <c r="D436" s="143" t="s">
        <v>360</v>
      </c>
      <c r="E436" s="143" t="s">
        <v>13</v>
      </c>
      <c r="F436" s="143" t="s">
        <v>361</v>
      </c>
      <c r="G436" s="143" t="s">
        <v>362</v>
      </c>
      <c r="H436" s="143">
        <v>0.67</v>
      </c>
      <c r="I436" s="143">
        <v>0.72</v>
      </c>
      <c r="J436" s="143" t="s">
        <v>366</v>
      </c>
      <c r="K436" s="143">
        <v>0.16750963767828</v>
      </c>
      <c r="L436" s="143">
        <v>3258.48452499923</v>
      </c>
      <c r="M436" s="143">
        <v>7.12006877953666</v>
      </c>
      <c r="N436" s="143">
        <v>0.94488690766848005</v>
      </c>
      <c r="O436" s="143">
        <v>1.19268014150462</v>
      </c>
      <c r="P436" s="143">
        <v>0.15827766355049</v>
      </c>
      <c r="Q436" s="143">
        <v>545.82756216290795</v>
      </c>
      <c r="R436" s="143">
        <v>8140</v>
      </c>
      <c r="S436" s="143" t="s">
        <v>369</v>
      </c>
      <c r="T436" s="143">
        <v>8140</v>
      </c>
      <c r="U436" s="143" t="s">
        <v>365</v>
      </c>
      <c r="V436" s="143" t="s">
        <v>366</v>
      </c>
      <c r="Z436" s="143">
        <v>0</v>
      </c>
      <c r="AA436" s="143">
        <v>1</v>
      </c>
      <c r="AB436" s="143">
        <v>1.19268014150462</v>
      </c>
      <c r="AC436" s="143">
        <v>0.15827766355049</v>
      </c>
      <c r="AD436" s="143">
        <v>545.82756216290795</v>
      </c>
      <c r="AF436" s="143">
        <v>-1</v>
      </c>
      <c r="AG436" s="143">
        <v>-1</v>
      </c>
      <c r="AH436" s="143">
        <v>-1</v>
      </c>
      <c r="AI436" s="143">
        <v>-1</v>
      </c>
      <c r="AJ436" s="143">
        <v>0</v>
      </c>
      <c r="AM436" s="143" t="s">
        <v>367</v>
      </c>
      <c r="AN436" s="143">
        <v>-1</v>
      </c>
      <c r="AQ436" s="143">
        <v>333</v>
      </c>
      <c r="AR436" s="143" t="s">
        <v>257</v>
      </c>
      <c r="AT436" s="143" t="s">
        <v>366</v>
      </c>
      <c r="AV436" s="143">
        <v>135.76986344942301</v>
      </c>
      <c r="AW436" s="143">
        <v>0.44268253219999998</v>
      </c>
    </row>
    <row r="437" spans="1:49" x14ac:dyDescent="0.25">
      <c r="A437" s="153">
        <v>830000</v>
      </c>
      <c r="B437" s="153">
        <v>1400000</v>
      </c>
      <c r="C437" s="153">
        <v>1400000</v>
      </c>
      <c r="D437" s="143" t="s">
        <v>360</v>
      </c>
      <c r="E437" s="143" t="s">
        <v>13</v>
      </c>
      <c r="F437" s="143" t="s">
        <v>361</v>
      </c>
      <c r="G437" s="143" t="s">
        <v>362</v>
      </c>
      <c r="H437" s="143">
        <v>0.67</v>
      </c>
      <c r="I437" s="143">
        <v>0.72</v>
      </c>
      <c r="J437" s="143" t="s">
        <v>366</v>
      </c>
      <c r="K437" s="143">
        <v>0.61776345352982998</v>
      </c>
      <c r="L437" s="143">
        <v>3322.6682336101298</v>
      </c>
      <c r="M437" s="143">
        <v>6.8549887846167703</v>
      </c>
      <c r="N437" s="143">
        <v>0.92641645147314999</v>
      </c>
      <c r="O437" s="143">
        <v>4.2347615454931198</v>
      </c>
      <c r="P437" s="143">
        <v>0.57230622646889995</v>
      </c>
      <c r="Q437" s="143">
        <v>2052.6230029288599</v>
      </c>
      <c r="R437" s="143">
        <v>1730</v>
      </c>
      <c r="S437" s="143" t="s">
        <v>368</v>
      </c>
      <c r="T437" s="143">
        <v>1730</v>
      </c>
      <c r="U437" s="143" t="s">
        <v>365</v>
      </c>
      <c r="V437" s="143" t="s">
        <v>366</v>
      </c>
      <c r="Z437" s="143">
        <v>0</v>
      </c>
      <c r="AA437" s="143">
        <v>1</v>
      </c>
      <c r="AB437" s="143">
        <v>4.2347615454931198</v>
      </c>
      <c r="AC437" s="143">
        <v>0.57230622646889995</v>
      </c>
      <c r="AD437" s="143">
        <v>2052.6230029288599</v>
      </c>
      <c r="AF437" s="143">
        <v>-1</v>
      </c>
      <c r="AG437" s="143">
        <v>-1</v>
      </c>
      <c r="AH437" s="143">
        <v>-1</v>
      </c>
      <c r="AI437" s="143">
        <v>-1</v>
      </c>
      <c r="AJ437" s="143">
        <v>0</v>
      </c>
      <c r="AM437" s="143" t="s">
        <v>367</v>
      </c>
      <c r="AN437" s="143">
        <v>-1</v>
      </c>
      <c r="AQ437" s="143">
        <v>333</v>
      </c>
      <c r="AR437" s="143" t="s">
        <v>257</v>
      </c>
      <c r="AT437" s="143" t="s">
        <v>366</v>
      </c>
      <c r="AV437" s="143">
        <v>199.999999977648</v>
      </c>
      <c r="AW437" s="143">
        <v>1.6647388507000001</v>
      </c>
    </row>
    <row r="438" spans="1:49" x14ac:dyDescent="0.25">
      <c r="A438" s="153">
        <v>830000</v>
      </c>
      <c r="B438" s="153">
        <v>1400000</v>
      </c>
      <c r="C438" s="153">
        <v>1400000</v>
      </c>
      <c r="D438" s="143" t="s">
        <v>360</v>
      </c>
      <c r="E438" s="143" t="s">
        <v>13</v>
      </c>
      <c r="F438" s="143" t="s">
        <v>361</v>
      </c>
      <c r="G438" s="143" t="s">
        <v>362</v>
      </c>
      <c r="H438" s="143">
        <v>0.67</v>
      </c>
      <c r="I438" s="143">
        <v>0.72</v>
      </c>
      <c r="J438" s="143" t="s">
        <v>366</v>
      </c>
      <c r="K438" s="143">
        <v>0.61776345348380002</v>
      </c>
      <c r="L438" s="143">
        <v>3300.72684101497</v>
      </c>
      <c r="M438" s="143">
        <v>6.1540430724764601</v>
      </c>
      <c r="N438" s="143">
        <v>0.82289567988469003</v>
      </c>
      <c r="O438" s="143">
        <v>3.8017429013411399</v>
      </c>
      <c r="P438" s="143">
        <v>0.50835487706246996</v>
      </c>
      <c r="Q438" s="143">
        <v>2039.0684123121</v>
      </c>
      <c r="R438" s="143">
        <v>1730</v>
      </c>
      <c r="S438" s="143" t="s">
        <v>368</v>
      </c>
      <c r="T438" s="143">
        <v>1730</v>
      </c>
      <c r="U438" s="143" t="s">
        <v>365</v>
      </c>
      <c r="V438" s="143" t="s">
        <v>366</v>
      </c>
      <c r="Z438" s="143">
        <v>0</v>
      </c>
      <c r="AA438" s="143">
        <v>1</v>
      </c>
      <c r="AB438" s="143">
        <v>3.8017429013411399</v>
      </c>
      <c r="AC438" s="143">
        <v>0.50835487706246996</v>
      </c>
      <c r="AD438" s="143">
        <v>2039.0684123121</v>
      </c>
      <c r="AF438" s="143">
        <v>-1</v>
      </c>
      <c r="AG438" s="143">
        <v>-1</v>
      </c>
      <c r="AH438" s="143">
        <v>-1</v>
      </c>
      <c r="AI438" s="143">
        <v>-1</v>
      </c>
      <c r="AJ438" s="143">
        <v>0</v>
      </c>
      <c r="AM438" s="143" t="s">
        <v>367</v>
      </c>
      <c r="AN438" s="143">
        <v>-1</v>
      </c>
      <c r="AQ438" s="143">
        <v>333</v>
      </c>
      <c r="AR438" s="143" t="s">
        <v>257</v>
      </c>
      <c r="AT438" s="143" t="s">
        <v>366</v>
      </c>
      <c r="AV438" s="143">
        <v>199.999999970197</v>
      </c>
      <c r="AW438" s="143">
        <v>1.653745671</v>
      </c>
    </row>
    <row r="439" spans="1:49" x14ac:dyDescent="0.25">
      <c r="A439" s="153">
        <v>830000</v>
      </c>
      <c r="B439" s="153">
        <v>1400000</v>
      </c>
      <c r="C439" s="153">
        <v>1400000</v>
      </c>
      <c r="D439" s="143" t="s">
        <v>360</v>
      </c>
      <c r="E439" s="143" t="s">
        <v>13</v>
      </c>
      <c r="F439" s="143" t="s">
        <v>361</v>
      </c>
      <c r="G439" s="143" t="s">
        <v>362</v>
      </c>
      <c r="H439" s="143">
        <v>0.67</v>
      </c>
      <c r="I439" s="143">
        <v>0.72</v>
      </c>
      <c r="J439" s="143" t="s">
        <v>363</v>
      </c>
      <c r="K439" s="143">
        <v>8.1781492583090004E-2</v>
      </c>
      <c r="L439" s="143">
        <v>1637.1332905250999</v>
      </c>
      <c r="M439" s="143">
        <v>0.54048490135906002</v>
      </c>
      <c r="N439" s="143">
        <v>2.6531917129769999E-2</v>
      </c>
      <c r="O439" s="143">
        <v>4.4201661951769999E-2</v>
      </c>
      <c r="P439" s="143">
        <v>2.1698197839600001E-3</v>
      </c>
      <c r="Q439" s="143">
        <v>133.887204056619</v>
      </c>
      <c r="R439" s="143">
        <v>5300</v>
      </c>
      <c r="S439" s="143" t="s">
        <v>372</v>
      </c>
      <c r="T439" s="143">
        <v>5300</v>
      </c>
      <c r="U439" s="143" t="s">
        <v>365</v>
      </c>
      <c r="V439" s="143" t="s">
        <v>366</v>
      </c>
      <c r="Y439" s="143" t="s">
        <v>363</v>
      </c>
      <c r="Z439" s="143">
        <v>0</v>
      </c>
      <c r="AA439" s="143">
        <v>1</v>
      </c>
      <c r="AB439" s="143">
        <v>4.4201661951769999E-2</v>
      </c>
      <c r="AC439" s="143">
        <v>2.1698197839600001E-3</v>
      </c>
      <c r="AD439" s="143">
        <v>340.61414556720899</v>
      </c>
      <c r="AF439" s="143">
        <v>-1</v>
      </c>
      <c r="AG439" s="143">
        <v>-1</v>
      </c>
      <c r="AH439" s="143">
        <v>-1</v>
      </c>
      <c r="AI439" s="143">
        <v>-1</v>
      </c>
      <c r="AJ439" s="143">
        <v>0</v>
      </c>
      <c r="AM439" s="143" t="s">
        <v>367</v>
      </c>
      <c r="AN439" s="143">
        <v>-1</v>
      </c>
      <c r="AQ439" s="143">
        <v>333</v>
      </c>
      <c r="AR439" s="143" t="s">
        <v>257</v>
      </c>
      <c r="AT439" s="143" t="s">
        <v>366</v>
      </c>
      <c r="AV439" s="143">
        <v>94.617747764626799</v>
      </c>
      <c r="AW439" s="143">
        <v>0.27624829319999999</v>
      </c>
    </row>
    <row r="440" spans="1:49" x14ac:dyDescent="0.25">
      <c r="A440" s="153">
        <v>830000</v>
      </c>
      <c r="B440" s="153">
        <v>1400000</v>
      </c>
      <c r="C440" s="153">
        <v>1400000</v>
      </c>
      <c r="D440" s="143" t="s">
        <v>360</v>
      </c>
      <c r="E440" s="143" t="s">
        <v>13</v>
      </c>
      <c r="F440" s="143" t="s">
        <v>361</v>
      </c>
      <c r="G440" s="143" t="s">
        <v>362</v>
      </c>
      <c r="H440" s="143">
        <v>0.67</v>
      </c>
      <c r="I440" s="143">
        <v>0.72</v>
      </c>
      <c r="J440" s="143" t="s">
        <v>363</v>
      </c>
      <c r="K440" s="143">
        <v>0.16371225551506999</v>
      </c>
      <c r="L440" s="143">
        <v>2312.8084149609899</v>
      </c>
      <c r="M440" s="143">
        <v>2.3447518061080399</v>
      </c>
      <c r="N440" s="143">
        <v>0.30470308277135</v>
      </c>
      <c r="O440" s="143">
        <v>0.38386460680098999</v>
      </c>
      <c r="P440" s="143">
        <v>4.9883628942890001E-2</v>
      </c>
      <c r="Q440" s="143">
        <v>378.63508218751201</v>
      </c>
      <c r="R440" s="143">
        <v>5300</v>
      </c>
      <c r="S440" s="143" t="s">
        <v>372</v>
      </c>
      <c r="T440" s="143">
        <v>5300</v>
      </c>
      <c r="U440" s="143" t="s">
        <v>365</v>
      </c>
      <c r="V440" s="143" t="s">
        <v>366</v>
      </c>
      <c r="Y440" s="143" t="s">
        <v>363</v>
      </c>
      <c r="Z440" s="143">
        <v>0</v>
      </c>
      <c r="AA440" s="143">
        <v>1</v>
      </c>
      <c r="AB440" s="143">
        <v>0.38386460680098999</v>
      </c>
      <c r="AC440" s="143">
        <v>4.9883628942890001E-2</v>
      </c>
      <c r="AD440" s="143">
        <v>378.63508218751201</v>
      </c>
      <c r="AF440" s="143">
        <v>-1</v>
      </c>
      <c r="AG440" s="143">
        <v>-1</v>
      </c>
      <c r="AH440" s="143">
        <v>-1</v>
      </c>
      <c r="AI440" s="143">
        <v>-1</v>
      </c>
      <c r="AJ440" s="143">
        <v>0</v>
      </c>
      <c r="AM440" s="143" t="s">
        <v>367</v>
      </c>
      <c r="AN440" s="143">
        <v>-1</v>
      </c>
      <c r="AQ440" s="143">
        <v>333</v>
      </c>
      <c r="AR440" s="143" t="s">
        <v>257</v>
      </c>
      <c r="AT440" s="143" t="s">
        <v>366</v>
      </c>
      <c r="AV440" s="143">
        <v>127.945341973388</v>
      </c>
      <c r="AW440" s="143">
        <v>0.30708441380000001</v>
      </c>
    </row>
    <row r="441" spans="1:49" x14ac:dyDescent="0.25">
      <c r="A441" s="153">
        <v>830000</v>
      </c>
      <c r="B441" s="153">
        <v>1400000</v>
      </c>
      <c r="C441" s="153">
        <v>1400000</v>
      </c>
      <c r="D441" s="143" t="s">
        <v>360</v>
      </c>
      <c r="E441" s="143" t="s">
        <v>13</v>
      </c>
      <c r="F441" s="143" t="s">
        <v>361</v>
      </c>
      <c r="G441" s="143" t="s">
        <v>362</v>
      </c>
      <c r="H441" s="143">
        <v>0.67</v>
      </c>
      <c r="I441" s="143">
        <v>0.72</v>
      </c>
      <c r="J441" s="143" t="s">
        <v>366</v>
      </c>
      <c r="K441" s="143">
        <v>0.45405105358213999</v>
      </c>
      <c r="L441" s="143">
        <v>2312.8084149609899</v>
      </c>
      <c r="M441" s="143">
        <v>2.3447518061080399</v>
      </c>
      <c r="N441" s="143">
        <v>0.30470308277135</v>
      </c>
      <c r="O441" s="143">
        <v>1.0646370279519899</v>
      </c>
      <c r="P441" s="143">
        <v>0.13835075576205999</v>
      </c>
      <c r="Q441" s="143">
        <v>1050.1330975466799</v>
      </c>
      <c r="R441" s="143">
        <v>1730</v>
      </c>
      <c r="S441" s="143" t="s">
        <v>368</v>
      </c>
      <c r="T441" s="143">
        <v>1730</v>
      </c>
      <c r="U441" s="143" t="s">
        <v>365</v>
      </c>
      <c r="V441" s="143" t="s">
        <v>366</v>
      </c>
      <c r="Z441" s="143">
        <v>0</v>
      </c>
      <c r="AA441" s="143">
        <v>1</v>
      </c>
      <c r="AB441" s="143">
        <v>1.0646370279519899</v>
      </c>
      <c r="AC441" s="143">
        <v>0.13835075576205999</v>
      </c>
      <c r="AD441" s="143">
        <v>1050.1330975466799</v>
      </c>
      <c r="AF441" s="143">
        <v>-1</v>
      </c>
      <c r="AG441" s="143">
        <v>-1</v>
      </c>
      <c r="AH441" s="143">
        <v>-1</v>
      </c>
      <c r="AI441" s="143">
        <v>-1</v>
      </c>
      <c r="AJ441" s="143">
        <v>0</v>
      </c>
      <c r="AM441" s="143" t="s">
        <v>367</v>
      </c>
      <c r="AN441" s="143">
        <v>-1</v>
      </c>
      <c r="AQ441" s="143">
        <v>333</v>
      </c>
      <c r="AR441" s="143" t="s">
        <v>257</v>
      </c>
      <c r="AT441" s="143" t="s">
        <v>366</v>
      </c>
      <c r="AV441" s="143">
        <v>179.28739024215699</v>
      </c>
      <c r="AW441" s="143">
        <v>0.85168945460000001</v>
      </c>
    </row>
    <row r="442" spans="1:49" x14ac:dyDescent="0.25">
      <c r="A442" s="153">
        <v>830000</v>
      </c>
      <c r="B442" s="153">
        <v>1400000</v>
      </c>
      <c r="C442" s="153">
        <v>1400000</v>
      </c>
      <c r="D442" s="143" t="s">
        <v>360</v>
      </c>
      <c r="E442" s="143" t="s">
        <v>13</v>
      </c>
      <c r="F442" s="143" t="s">
        <v>361</v>
      </c>
      <c r="G442" s="143" t="s">
        <v>362</v>
      </c>
      <c r="H442" s="143">
        <v>0.67</v>
      </c>
      <c r="I442" s="143">
        <v>0.72</v>
      </c>
      <c r="J442" s="143" t="s">
        <v>366</v>
      </c>
      <c r="K442" s="143">
        <v>0.61776345366790997</v>
      </c>
      <c r="L442" s="143">
        <v>3319.2048824522099</v>
      </c>
      <c r="M442" s="143">
        <v>6.18881612731803</v>
      </c>
      <c r="N442" s="143">
        <v>0.82757345657697001</v>
      </c>
      <c r="O442" s="143">
        <v>3.8232244249276599</v>
      </c>
      <c r="P442" s="143">
        <v>0.51124463669887998</v>
      </c>
      <c r="Q442" s="143">
        <v>2050.4834716150699</v>
      </c>
      <c r="R442" s="143">
        <v>1730</v>
      </c>
      <c r="S442" s="143" t="s">
        <v>368</v>
      </c>
      <c r="T442" s="143">
        <v>1730</v>
      </c>
      <c r="U442" s="143" t="s">
        <v>365</v>
      </c>
      <c r="V442" s="143" t="s">
        <v>366</v>
      </c>
      <c r="Z442" s="143">
        <v>0</v>
      </c>
      <c r="AA442" s="143">
        <v>1</v>
      </c>
      <c r="AB442" s="143">
        <v>3.8232244249276599</v>
      </c>
      <c r="AC442" s="143">
        <v>0.51124463669887998</v>
      </c>
      <c r="AD442" s="143">
        <v>2050.4834716150699</v>
      </c>
      <c r="AF442" s="143">
        <v>-1</v>
      </c>
      <c r="AG442" s="143">
        <v>-1</v>
      </c>
      <c r="AH442" s="143">
        <v>-1</v>
      </c>
      <c r="AI442" s="143">
        <v>-1</v>
      </c>
      <c r="AJ442" s="143">
        <v>0</v>
      </c>
      <c r="AM442" s="143" t="s">
        <v>367</v>
      </c>
      <c r="AN442" s="143">
        <v>-1</v>
      </c>
      <c r="AQ442" s="143">
        <v>333</v>
      </c>
      <c r="AR442" s="143" t="s">
        <v>257</v>
      </c>
      <c r="AT442" s="143" t="s">
        <v>366</v>
      </c>
      <c r="AV442" s="143">
        <v>200</v>
      </c>
      <c r="AW442" s="143">
        <v>1.6630036265999999</v>
      </c>
    </row>
    <row r="443" spans="1:49" x14ac:dyDescent="0.25">
      <c r="A443" s="153">
        <v>830000</v>
      </c>
      <c r="B443" s="153">
        <v>1400000</v>
      </c>
      <c r="C443" s="153">
        <v>1400000</v>
      </c>
      <c r="D443" s="143" t="s">
        <v>360</v>
      </c>
      <c r="E443" s="143" t="s">
        <v>13</v>
      </c>
      <c r="F443" s="143" t="s">
        <v>361</v>
      </c>
      <c r="G443" s="143" t="s">
        <v>362</v>
      </c>
      <c r="H443" s="143">
        <v>0.67</v>
      </c>
      <c r="I443" s="143">
        <v>0.72</v>
      </c>
      <c r="J443" s="143" t="s">
        <v>366</v>
      </c>
      <c r="K443" s="143">
        <v>0.61776345378298003</v>
      </c>
      <c r="L443" s="143">
        <v>3336.6867451718699</v>
      </c>
      <c r="M443" s="143">
        <v>6.2217533064338202</v>
      </c>
      <c r="N443" s="143">
        <v>0.83200761765834996</v>
      </c>
      <c r="O443" s="143">
        <v>3.84357181116824</v>
      </c>
      <c r="P443" s="143">
        <v>0.51398389945836997</v>
      </c>
      <c r="Q443" s="143">
        <v>2061.28312788927</v>
      </c>
      <c r="R443" s="143">
        <v>1730</v>
      </c>
      <c r="S443" s="143" t="s">
        <v>368</v>
      </c>
      <c r="T443" s="143">
        <v>1730</v>
      </c>
      <c r="U443" s="143" t="s">
        <v>365</v>
      </c>
      <c r="V443" s="143" t="s">
        <v>366</v>
      </c>
      <c r="Z443" s="143">
        <v>0</v>
      </c>
      <c r="AA443" s="143">
        <v>1</v>
      </c>
      <c r="AB443" s="143">
        <v>3.84357181116824</v>
      </c>
      <c r="AC443" s="143">
        <v>0.51398389945836997</v>
      </c>
      <c r="AD443" s="143">
        <v>2061.28312788927</v>
      </c>
      <c r="AF443" s="143">
        <v>-1</v>
      </c>
      <c r="AG443" s="143">
        <v>-1</v>
      </c>
      <c r="AH443" s="143">
        <v>-1</v>
      </c>
      <c r="AI443" s="143">
        <v>-1</v>
      </c>
      <c r="AJ443" s="143">
        <v>0</v>
      </c>
      <c r="AM443" s="143" t="s">
        <v>367</v>
      </c>
      <c r="AN443" s="143">
        <v>-1</v>
      </c>
      <c r="AQ443" s="143">
        <v>333</v>
      </c>
      <c r="AR443" s="143" t="s">
        <v>257</v>
      </c>
      <c r="AT443" s="143" t="s">
        <v>366</v>
      </c>
      <c r="AV443" s="143">
        <v>200.000000018626</v>
      </c>
      <c r="AW443" s="143">
        <v>1.6717624718999999</v>
      </c>
    </row>
    <row r="444" spans="1:49" x14ac:dyDescent="0.25">
      <c r="A444" s="153">
        <v>830000</v>
      </c>
      <c r="B444" s="153">
        <v>1400000</v>
      </c>
      <c r="C444" s="153">
        <v>1400000</v>
      </c>
      <c r="D444" s="143" t="s">
        <v>360</v>
      </c>
      <c r="E444" s="143" t="s">
        <v>13</v>
      </c>
      <c r="F444" s="143" t="s">
        <v>361</v>
      </c>
      <c r="G444" s="143" t="s">
        <v>362</v>
      </c>
      <c r="H444" s="143">
        <v>0.67</v>
      </c>
      <c r="I444" s="143">
        <v>0.72</v>
      </c>
      <c r="J444" s="143" t="s">
        <v>363</v>
      </c>
      <c r="K444" s="143">
        <v>0.617763453829</v>
      </c>
      <c r="L444" s="143">
        <v>2335.8156052600598</v>
      </c>
      <c r="M444" s="143">
        <v>4.5813753690255998</v>
      </c>
      <c r="N444" s="143">
        <v>0.62661332826792004</v>
      </c>
      <c r="O444" s="143">
        <v>2.8302062712564</v>
      </c>
      <c r="P444" s="143">
        <v>0.38709881388607997</v>
      </c>
      <c r="Q444" s="143">
        <v>1442.9815158131501</v>
      </c>
      <c r="R444" s="143">
        <v>3200</v>
      </c>
      <c r="S444" s="143" t="s">
        <v>370</v>
      </c>
      <c r="T444" s="143">
        <v>3200</v>
      </c>
      <c r="U444" s="143" t="s">
        <v>365</v>
      </c>
      <c r="V444" s="143" t="s">
        <v>366</v>
      </c>
      <c r="Y444" s="143" t="s">
        <v>363</v>
      </c>
      <c r="Z444" s="143">
        <v>0</v>
      </c>
      <c r="AA444" s="143">
        <v>1</v>
      </c>
      <c r="AB444" s="143">
        <v>2.8302062712564</v>
      </c>
      <c r="AC444" s="143">
        <v>0.38709881388607997</v>
      </c>
      <c r="AD444" s="143">
        <v>1442.9815158131501</v>
      </c>
      <c r="AF444" s="143">
        <v>-1</v>
      </c>
      <c r="AG444" s="143">
        <v>-1</v>
      </c>
      <c r="AH444" s="143">
        <v>-1</v>
      </c>
      <c r="AI444" s="143">
        <v>-1</v>
      </c>
      <c r="AJ444" s="143">
        <v>0</v>
      </c>
      <c r="AM444" s="143" t="s">
        <v>367</v>
      </c>
      <c r="AN444" s="143">
        <v>-1</v>
      </c>
      <c r="AQ444" s="143">
        <v>333</v>
      </c>
      <c r="AR444" s="143" t="s">
        <v>257</v>
      </c>
      <c r="AT444" s="143" t="s">
        <v>366</v>
      </c>
      <c r="AV444" s="143">
        <v>200.000000026077</v>
      </c>
      <c r="AW444" s="143">
        <v>1.1703013105</v>
      </c>
    </row>
    <row r="445" spans="1:49" x14ac:dyDescent="0.25">
      <c r="A445" s="153">
        <v>830000</v>
      </c>
      <c r="B445" s="153">
        <v>1400000</v>
      </c>
      <c r="C445" s="153">
        <v>1400000</v>
      </c>
      <c r="D445" s="143" t="s">
        <v>360</v>
      </c>
      <c r="E445" s="143" t="s">
        <v>13</v>
      </c>
      <c r="F445" s="143" t="s">
        <v>361</v>
      </c>
      <c r="G445" s="143" t="s">
        <v>362</v>
      </c>
      <c r="H445" s="143">
        <v>0.67</v>
      </c>
      <c r="I445" s="143">
        <v>0.72</v>
      </c>
      <c r="J445" s="143" t="s">
        <v>366</v>
      </c>
      <c r="K445" s="143">
        <v>0.36210488201996999</v>
      </c>
      <c r="L445" s="143">
        <v>3328.6627839604098</v>
      </c>
      <c r="M445" s="143">
        <v>6.3292282967125901</v>
      </c>
      <c r="N445" s="143">
        <v>0.85878732680769998</v>
      </c>
      <c r="O445" s="143">
        <v>2.2918444656586101</v>
      </c>
      <c r="P445" s="143">
        <v>0.31097108365394999</v>
      </c>
      <c r="Q445" s="143">
        <v>1205.32504467027</v>
      </c>
      <c r="R445" s="143">
        <v>1730</v>
      </c>
      <c r="S445" s="143" t="s">
        <v>368</v>
      </c>
      <c r="T445" s="143">
        <v>1730</v>
      </c>
      <c r="U445" s="143" t="s">
        <v>365</v>
      </c>
      <c r="V445" s="143" t="s">
        <v>366</v>
      </c>
      <c r="Z445" s="143">
        <v>0</v>
      </c>
      <c r="AA445" s="143">
        <v>1</v>
      </c>
      <c r="AB445" s="143">
        <v>2.2918444656586101</v>
      </c>
      <c r="AC445" s="143">
        <v>0.31097108365394999</v>
      </c>
      <c r="AD445" s="143">
        <v>1878.1944112672199</v>
      </c>
      <c r="AF445" s="143">
        <v>-1</v>
      </c>
      <c r="AG445" s="143">
        <v>-1</v>
      </c>
      <c r="AH445" s="143">
        <v>-1</v>
      </c>
      <c r="AI445" s="143">
        <v>-1</v>
      </c>
      <c r="AJ445" s="143">
        <v>0</v>
      </c>
      <c r="AM445" s="143" t="s">
        <v>367</v>
      </c>
      <c r="AN445" s="143">
        <v>-1</v>
      </c>
      <c r="AQ445" s="143">
        <v>333</v>
      </c>
      <c r="AR445" s="143" t="s">
        <v>257</v>
      </c>
      <c r="AT445" s="143" t="s">
        <v>366</v>
      </c>
      <c r="AV445" s="143">
        <v>167.61356010787699</v>
      </c>
      <c r="AW445" s="143">
        <v>1.5232720286000001</v>
      </c>
    </row>
    <row r="446" spans="1:49" x14ac:dyDescent="0.25">
      <c r="A446" s="153">
        <v>830000</v>
      </c>
      <c r="B446" s="153">
        <v>1400000</v>
      </c>
      <c r="C446" s="153">
        <v>1400000</v>
      </c>
      <c r="D446" s="143" t="s">
        <v>360</v>
      </c>
      <c r="E446" s="143" t="s">
        <v>13</v>
      </c>
      <c r="F446" s="143" t="s">
        <v>361</v>
      </c>
      <c r="G446" s="143" t="s">
        <v>362</v>
      </c>
      <c r="H446" s="143">
        <v>0.67</v>
      </c>
      <c r="I446" s="143">
        <v>0.72</v>
      </c>
      <c r="J446" s="143" t="s">
        <v>366</v>
      </c>
      <c r="K446" s="143">
        <v>0.61776345366790997</v>
      </c>
      <c r="L446" s="143">
        <v>3318.5462041040901</v>
      </c>
      <c r="M446" s="143">
        <v>6.1875197394483301</v>
      </c>
      <c r="N446" s="143">
        <v>0.82739415028524999</v>
      </c>
      <c r="O446" s="143">
        <v>3.8224235638799802</v>
      </c>
      <c r="P446" s="143">
        <v>0.51113386782484005</v>
      </c>
      <c r="Q446" s="143">
        <v>2050.07656420388</v>
      </c>
      <c r="R446" s="143">
        <v>1730</v>
      </c>
      <c r="S446" s="143" t="s">
        <v>368</v>
      </c>
      <c r="T446" s="143">
        <v>1730</v>
      </c>
      <c r="U446" s="143" t="s">
        <v>365</v>
      </c>
      <c r="V446" s="143" t="s">
        <v>366</v>
      </c>
      <c r="Z446" s="143">
        <v>0</v>
      </c>
      <c r="AA446" s="143">
        <v>1</v>
      </c>
      <c r="AB446" s="143">
        <v>3.8224235638799802</v>
      </c>
      <c r="AC446" s="143">
        <v>0.51113386782484005</v>
      </c>
      <c r="AD446" s="143">
        <v>2050.07656420388</v>
      </c>
      <c r="AF446" s="143">
        <v>-1</v>
      </c>
      <c r="AG446" s="143">
        <v>-1</v>
      </c>
      <c r="AH446" s="143">
        <v>-1</v>
      </c>
      <c r="AI446" s="143">
        <v>-1</v>
      </c>
      <c r="AJ446" s="143">
        <v>0</v>
      </c>
      <c r="AM446" s="143" t="s">
        <v>367</v>
      </c>
      <c r="AN446" s="143">
        <v>-1</v>
      </c>
      <c r="AQ446" s="143">
        <v>333</v>
      </c>
      <c r="AR446" s="143" t="s">
        <v>257</v>
      </c>
      <c r="AT446" s="143" t="s">
        <v>366</v>
      </c>
      <c r="AV446" s="143">
        <v>200</v>
      </c>
      <c r="AW446" s="143">
        <v>1.6626736124999999</v>
      </c>
    </row>
    <row r="447" spans="1:49" x14ac:dyDescent="0.25">
      <c r="A447" s="153">
        <v>830000</v>
      </c>
      <c r="B447" s="153">
        <v>1400000</v>
      </c>
      <c r="C447" s="153">
        <v>1400000</v>
      </c>
      <c r="D447" s="143" t="s">
        <v>360</v>
      </c>
      <c r="E447" s="143" t="s">
        <v>13</v>
      </c>
      <c r="F447" s="143" t="s">
        <v>361</v>
      </c>
      <c r="G447" s="143" t="s">
        <v>362</v>
      </c>
      <c r="H447" s="143">
        <v>0.67</v>
      </c>
      <c r="I447" s="143">
        <v>0.72</v>
      </c>
      <c r="J447" s="143" t="s">
        <v>366</v>
      </c>
      <c r="K447" s="143">
        <v>0.54394225024980003</v>
      </c>
      <c r="L447" s="143">
        <v>3366.8470383785798</v>
      </c>
      <c r="M447" s="143">
        <v>6.9318244133146303</v>
      </c>
      <c r="N447" s="143">
        <v>0.92880411450778</v>
      </c>
      <c r="O447" s="143">
        <v>3.7705121697149102</v>
      </c>
      <c r="P447" s="143">
        <v>0.50521580008664002</v>
      </c>
      <c r="Q447" s="143">
        <v>1831.3703543025399</v>
      </c>
      <c r="R447" s="143">
        <v>1730</v>
      </c>
      <c r="S447" s="143" t="s">
        <v>368</v>
      </c>
      <c r="T447" s="143">
        <v>1730</v>
      </c>
      <c r="U447" s="143" t="s">
        <v>365</v>
      </c>
      <c r="V447" s="143" t="s">
        <v>366</v>
      </c>
      <c r="Z447" s="143">
        <v>0</v>
      </c>
      <c r="AA447" s="143">
        <v>1</v>
      </c>
      <c r="AB447" s="143">
        <v>3.7705121697149102</v>
      </c>
      <c r="AC447" s="143">
        <v>0.50521580008664002</v>
      </c>
      <c r="AD447" s="143">
        <v>1831.3703543025399</v>
      </c>
      <c r="AF447" s="143">
        <v>-1</v>
      </c>
      <c r="AG447" s="143">
        <v>-1</v>
      </c>
      <c r="AH447" s="143">
        <v>-1</v>
      </c>
      <c r="AI447" s="143">
        <v>-1</v>
      </c>
      <c r="AJ447" s="143">
        <v>0</v>
      </c>
      <c r="AM447" s="143" t="s">
        <v>367</v>
      </c>
      <c r="AN447" s="143">
        <v>-1</v>
      </c>
      <c r="AQ447" s="143">
        <v>333</v>
      </c>
      <c r="AR447" s="143" t="s">
        <v>257</v>
      </c>
      <c r="AT447" s="143" t="s">
        <v>366</v>
      </c>
      <c r="AV447" s="143">
        <v>187.50238458115501</v>
      </c>
      <c r="AW447" s="143">
        <v>1.4852963132999999</v>
      </c>
    </row>
    <row r="448" spans="1:49" x14ac:dyDescent="0.25">
      <c r="A448" s="153">
        <v>830000</v>
      </c>
      <c r="B448" s="153">
        <v>1400000</v>
      </c>
      <c r="C448" s="153">
        <v>1400000</v>
      </c>
      <c r="D448" s="143" t="s">
        <v>360</v>
      </c>
      <c r="E448" s="143" t="s">
        <v>13</v>
      </c>
      <c r="F448" s="143" t="s">
        <v>361</v>
      </c>
      <c r="G448" s="143" t="s">
        <v>362</v>
      </c>
      <c r="H448" s="143">
        <v>0.67</v>
      </c>
      <c r="I448" s="143">
        <v>0.72</v>
      </c>
      <c r="J448" s="143" t="s">
        <v>366</v>
      </c>
      <c r="K448" s="143">
        <v>7.382131507952E-2</v>
      </c>
      <c r="L448" s="143">
        <v>3366.8470383785798</v>
      </c>
      <c r="M448" s="143">
        <v>6.9318244133146303</v>
      </c>
      <c r="N448" s="143">
        <v>0.92880411450778</v>
      </c>
      <c r="O448" s="143">
        <v>0.51171639409120995</v>
      </c>
      <c r="P448" s="143">
        <v>6.856554118423E-2</v>
      </c>
      <c r="Q448" s="143">
        <v>248.545076044697</v>
      </c>
      <c r="R448" s="143">
        <v>8140</v>
      </c>
      <c r="S448" s="143" t="s">
        <v>369</v>
      </c>
      <c r="T448" s="143">
        <v>8140</v>
      </c>
      <c r="U448" s="143" t="s">
        <v>365</v>
      </c>
      <c r="V448" s="143" t="s">
        <v>366</v>
      </c>
      <c r="Z448" s="143">
        <v>0</v>
      </c>
      <c r="AA448" s="143">
        <v>1</v>
      </c>
      <c r="AB448" s="143">
        <v>0.51171639409120995</v>
      </c>
      <c r="AC448" s="143">
        <v>6.856554118423E-2</v>
      </c>
      <c r="AD448" s="143">
        <v>248.54507604469799</v>
      </c>
      <c r="AF448" s="143">
        <v>-1</v>
      </c>
      <c r="AG448" s="143">
        <v>-1</v>
      </c>
      <c r="AH448" s="143">
        <v>-1</v>
      </c>
      <c r="AI448" s="143">
        <v>-1</v>
      </c>
      <c r="AJ448" s="143">
        <v>0</v>
      </c>
      <c r="AM448" s="143" t="s">
        <v>367</v>
      </c>
      <c r="AN448" s="143">
        <v>-1</v>
      </c>
      <c r="AQ448" s="143">
        <v>333</v>
      </c>
      <c r="AR448" s="143" t="s">
        <v>257</v>
      </c>
      <c r="AT448" s="143" t="s">
        <v>366</v>
      </c>
      <c r="AV448" s="143">
        <v>87.226207793244299</v>
      </c>
      <c r="AW448" s="143">
        <v>0.20157751500000001</v>
      </c>
    </row>
    <row r="449" spans="1:49" x14ac:dyDescent="0.25">
      <c r="A449" s="153">
        <v>830000</v>
      </c>
      <c r="B449" s="153">
        <v>1400000</v>
      </c>
      <c r="C449" s="153">
        <v>1400000</v>
      </c>
      <c r="D449" s="143" t="s">
        <v>360</v>
      </c>
      <c r="E449" s="143" t="s">
        <v>13</v>
      </c>
      <c r="F449" s="143" t="s">
        <v>361</v>
      </c>
      <c r="G449" s="143" t="s">
        <v>362</v>
      </c>
      <c r="H449" s="143">
        <v>0.67</v>
      </c>
      <c r="I449" s="143">
        <v>0.72</v>
      </c>
      <c r="J449" s="143" t="s">
        <v>366</v>
      </c>
      <c r="K449" s="143">
        <v>0.61776345369092001</v>
      </c>
      <c r="L449" s="143">
        <v>3339.65197712175</v>
      </c>
      <c r="M449" s="143">
        <v>6.2272997334146796</v>
      </c>
      <c r="N449" s="143">
        <v>0.83275082615106999</v>
      </c>
      <c r="O449" s="143">
        <v>3.8469981904828399</v>
      </c>
      <c r="P449" s="143">
        <v>0.51444302642704998</v>
      </c>
      <c r="Q449" s="143">
        <v>2063.1149395124598</v>
      </c>
      <c r="R449" s="143">
        <v>1730</v>
      </c>
      <c r="S449" s="143" t="s">
        <v>368</v>
      </c>
      <c r="T449" s="143">
        <v>1730</v>
      </c>
      <c r="U449" s="143" t="s">
        <v>365</v>
      </c>
      <c r="V449" s="143" t="s">
        <v>366</v>
      </c>
      <c r="Z449" s="143">
        <v>0</v>
      </c>
      <c r="AA449" s="143">
        <v>1</v>
      </c>
      <c r="AB449" s="143">
        <v>3.8469981904828399</v>
      </c>
      <c r="AC449" s="143">
        <v>0.51444302642704998</v>
      </c>
      <c r="AD449" s="143">
        <v>2063.1149395124598</v>
      </c>
      <c r="AF449" s="143">
        <v>-1</v>
      </c>
      <c r="AG449" s="143">
        <v>-1</v>
      </c>
      <c r="AH449" s="143">
        <v>-1</v>
      </c>
      <c r="AI449" s="143">
        <v>-1</v>
      </c>
      <c r="AJ449" s="143">
        <v>0</v>
      </c>
      <c r="AM449" s="143" t="s">
        <v>367</v>
      </c>
      <c r="AN449" s="143">
        <v>-1</v>
      </c>
      <c r="AQ449" s="143">
        <v>333</v>
      </c>
      <c r="AR449" s="143" t="s">
        <v>257</v>
      </c>
      <c r="AT449" s="143" t="s">
        <v>366</v>
      </c>
      <c r="AV449" s="143">
        <v>200.00000000372501</v>
      </c>
      <c r="AW449" s="143">
        <v>1.6732481261000001</v>
      </c>
    </row>
    <row r="450" spans="1:49" x14ac:dyDescent="0.25">
      <c r="A450" s="153">
        <v>830000</v>
      </c>
      <c r="B450" s="153">
        <v>1400000</v>
      </c>
      <c r="C450" s="153">
        <v>1400000</v>
      </c>
      <c r="D450" s="143" t="s">
        <v>360</v>
      </c>
      <c r="E450" s="143" t="s">
        <v>13</v>
      </c>
      <c r="F450" s="143" t="s">
        <v>361</v>
      </c>
      <c r="G450" s="143" t="s">
        <v>362</v>
      </c>
      <c r="H450" s="143">
        <v>0.67</v>
      </c>
      <c r="I450" s="143">
        <v>0.72</v>
      </c>
      <c r="J450" s="143" t="s">
        <v>366</v>
      </c>
      <c r="K450" s="143">
        <v>0.61776345375996</v>
      </c>
      <c r="L450" s="143">
        <v>3338.4659570717399</v>
      </c>
      <c r="M450" s="143">
        <v>6.2250813046898097</v>
      </c>
      <c r="N450" s="143">
        <v>0.83245356231465995</v>
      </c>
      <c r="O450" s="143">
        <v>3.84562772672178</v>
      </c>
      <c r="P450" s="143">
        <v>0.51425938775029001</v>
      </c>
      <c r="Q450" s="143">
        <v>2062.3822599007099</v>
      </c>
      <c r="R450" s="143">
        <v>1730</v>
      </c>
      <c r="S450" s="143" t="s">
        <v>368</v>
      </c>
      <c r="T450" s="143">
        <v>1730</v>
      </c>
      <c r="U450" s="143" t="s">
        <v>365</v>
      </c>
      <c r="V450" s="143" t="s">
        <v>366</v>
      </c>
      <c r="Z450" s="143">
        <v>0</v>
      </c>
      <c r="AA450" s="143">
        <v>1</v>
      </c>
      <c r="AB450" s="143">
        <v>3.84562772672178</v>
      </c>
      <c r="AC450" s="143">
        <v>0.51425938775029001</v>
      </c>
      <c r="AD450" s="143">
        <v>2062.3822599007099</v>
      </c>
      <c r="AF450" s="143">
        <v>-1</v>
      </c>
      <c r="AG450" s="143">
        <v>-1</v>
      </c>
      <c r="AH450" s="143">
        <v>-1</v>
      </c>
      <c r="AI450" s="143">
        <v>-1</v>
      </c>
      <c r="AJ450" s="143">
        <v>0</v>
      </c>
      <c r="AM450" s="143" t="s">
        <v>367</v>
      </c>
      <c r="AN450" s="143">
        <v>-1</v>
      </c>
      <c r="AQ450" s="143">
        <v>333</v>
      </c>
      <c r="AR450" s="143" t="s">
        <v>257</v>
      </c>
      <c r="AT450" s="143" t="s">
        <v>366</v>
      </c>
      <c r="AV450" s="143">
        <v>200.00000001490099</v>
      </c>
      <c r="AW450" s="143">
        <v>1.6726539010000001</v>
      </c>
    </row>
    <row r="451" spans="1:49" x14ac:dyDescent="0.25">
      <c r="A451" s="153">
        <v>830000</v>
      </c>
      <c r="B451" s="153">
        <v>1400000</v>
      </c>
      <c r="C451" s="153">
        <v>1400000</v>
      </c>
      <c r="D451" s="143" t="s">
        <v>360</v>
      </c>
      <c r="E451" s="143" t="s">
        <v>13</v>
      </c>
      <c r="F451" s="143" t="s">
        <v>361</v>
      </c>
      <c r="G451" s="143" t="s">
        <v>362</v>
      </c>
      <c r="H451" s="143">
        <v>0.67</v>
      </c>
      <c r="I451" s="143">
        <v>0.72</v>
      </c>
      <c r="J451" s="143" t="s">
        <v>366</v>
      </c>
      <c r="K451" s="143">
        <v>0.617763453829</v>
      </c>
      <c r="L451" s="143">
        <v>3320.1925864047398</v>
      </c>
      <c r="M451" s="143">
        <v>6.1907600965565299</v>
      </c>
      <c r="N451" s="143">
        <v>0.82784233166848997</v>
      </c>
      <c r="O451" s="143">
        <v>3.82442533907557</v>
      </c>
      <c r="P451" s="143">
        <v>0.51141073803738002</v>
      </c>
      <c r="Q451" s="143">
        <v>2051.0936395548601</v>
      </c>
      <c r="R451" s="143">
        <v>1730</v>
      </c>
      <c r="S451" s="143" t="s">
        <v>368</v>
      </c>
      <c r="T451" s="143">
        <v>1730</v>
      </c>
      <c r="U451" s="143" t="s">
        <v>365</v>
      </c>
      <c r="V451" s="143" t="s">
        <v>366</v>
      </c>
      <c r="Z451" s="143">
        <v>0</v>
      </c>
      <c r="AA451" s="143">
        <v>1</v>
      </c>
      <c r="AB451" s="143">
        <v>3.82442533907557</v>
      </c>
      <c r="AC451" s="143">
        <v>0.51141073803738002</v>
      </c>
      <c r="AD451" s="143">
        <v>2051.0936395548601</v>
      </c>
      <c r="AF451" s="143">
        <v>-1</v>
      </c>
      <c r="AG451" s="143">
        <v>-1</v>
      </c>
      <c r="AH451" s="143">
        <v>-1</v>
      </c>
      <c r="AI451" s="143">
        <v>-1</v>
      </c>
      <c r="AJ451" s="143">
        <v>0</v>
      </c>
      <c r="AM451" s="143" t="s">
        <v>367</v>
      </c>
      <c r="AN451" s="143">
        <v>-1</v>
      </c>
      <c r="AQ451" s="143">
        <v>333</v>
      </c>
      <c r="AR451" s="143" t="s">
        <v>257</v>
      </c>
      <c r="AT451" s="143" t="s">
        <v>366</v>
      </c>
      <c r="AV451" s="143">
        <v>200.000000026077</v>
      </c>
      <c r="AW451" s="143">
        <v>1.6634984910999999</v>
      </c>
    </row>
    <row r="452" spans="1:49" x14ac:dyDescent="0.25">
      <c r="A452" s="153">
        <v>830000</v>
      </c>
      <c r="B452" s="153">
        <v>1400000</v>
      </c>
      <c r="C452" s="153">
        <v>1400000</v>
      </c>
      <c r="D452" s="143" t="s">
        <v>360</v>
      </c>
      <c r="E452" s="143" t="s">
        <v>13</v>
      </c>
      <c r="F452" s="143" t="s">
        <v>361</v>
      </c>
      <c r="G452" s="143" t="s">
        <v>362</v>
      </c>
      <c r="H452" s="143">
        <v>0.67</v>
      </c>
      <c r="I452" s="143">
        <v>0.72</v>
      </c>
      <c r="J452" s="143" t="s">
        <v>366</v>
      </c>
      <c r="K452" s="143">
        <v>1.5897664876E-4</v>
      </c>
      <c r="L452" s="143">
        <v>3358.1285783608801</v>
      </c>
      <c r="M452" s="143">
        <v>7.4530158253411596</v>
      </c>
      <c r="N452" s="143">
        <v>0.98491110514600999</v>
      </c>
      <c r="O452" s="143">
        <v>1.1848554790899999E-3</v>
      </c>
      <c r="P452" s="143">
        <v>1.5657786682E-4</v>
      </c>
      <c r="Q452" s="143">
        <v>0.53386402750642004</v>
      </c>
      <c r="R452" s="143">
        <v>1730</v>
      </c>
      <c r="S452" s="143" t="s">
        <v>368</v>
      </c>
      <c r="T452" s="143">
        <v>1730</v>
      </c>
      <c r="U452" s="143" t="s">
        <v>365</v>
      </c>
      <c r="V452" s="143" t="s">
        <v>366</v>
      </c>
      <c r="Z452" s="143">
        <v>0</v>
      </c>
      <c r="AA452" s="143">
        <v>1</v>
      </c>
      <c r="AB452" s="143">
        <v>1.1848554790899999E-3</v>
      </c>
      <c r="AC452" s="143">
        <v>1.5657786682E-4</v>
      </c>
      <c r="AD452" s="143">
        <v>0.53386402735553995</v>
      </c>
      <c r="AF452" s="143">
        <v>-1</v>
      </c>
      <c r="AG452" s="143">
        <v>-1</v>
      </c>
      <c r="AH452" s="143">
        <v>-1</v>
      </c>
      <c r="AI452" s="143">
        <v>-1</v>
      </c>
      <c r="AJ452" s="143">
        <v>0</v>
      </c>
      <c r="AM452" s="143" t="s">
        <v>367</v>
      </c>
      <c r="AN452" s="143">
        <v>-1</v>
      </c>
      <c r="AQ452" s="143">
        <v>333</v>
      </c>
      <c r="AR452" s="143" t="s">
        <v>257</v>
      </c>
      <c r="AT452" s="143" t="s">
        <v>366</v>
      </c>
      <c r="AV452" s="143">
        <v>33.639740798867201</v>
      </c>
      <c r="AW452" s="143">
        <v>4.3297970000000002E-4</v>
      </c>
    </row>
    <row r="453" spans="1:49" x14ac:dyDescent="0.25">
      <c r="A453" s="153">
        <v>830000</v>
      </c>
      <c r="B453" s="153">
        <v>1400000</v>
      </c>
      <c r="C453" s="153">
        <v>1400000</v>
      </c>
      <c r="D453" s="143" t="s">
        <v>360</v>
      </c>
      <c r="E453" s="143" t="s">
        <v>13</v>
      </c>
      <c r="F453" s="143" t="s">
        <v>361</v>
      </c>
      <c r="G453" s="143" t="s">
        <v>362</v>
      </c>
      <c r="H453" s="143">
        <v>0.67</v>
      </c>
      <c r="I453" s="143">
        <v>0.72</v>
      </c>
      <c r="J453" s="143" t="s">
        <v>366</v>
      </c>
      <c r="K453" s="143">
        <v>0.12026054752925</v>
      </c>
      <c r="L453" s="143">
        <v>3358.1285783608801</v>
      </c>
      <c r="M453" s="143">
        <v>7.4530158253411596</v>
      </c>
      <c r="N453" s="143">
        <v>0.98491110514600999</v>
      </c>
      <c r="O453" s="143">
        <v>0.89630376389972999</v>
      </c>
      <c r="P453" s="143">
        <v>0.1184459487725</v>
      </c>
      <c r="Q453" s="143">
        <v>403.85038150732203</v>
      </c>
      <c r="R453" s="143">
        <v>1730</v>
      </c>
      <c r="S453" s="143" t="s">
        <v>368</v>
      </c>
      <c r="T453" s="143">
        <v>1730</v>
      </c>
      <c r="U453" s="143" t="s">
        <v>365</v>
      </c>
      <c r="V453" s="143" t="s">
        <v>366</v>
      </c>
      <c r="Z453" s="143">
        <v>0</v>
      </c>
      <c r="AA453" s="143">
        <v>1</v>
      </c>
      <c r="AB453" s="143">
        <v>0.89630376389972999</v>
      </c>
      <c r="AC453" s="143">
        <v>0.1184459487725</v>
      </c>
      <c r="AD453" s="143">
        <v>403.85038151783601</v>
      </c>
      <c r="AF453" s="143">
        <v>-1</v>
      </c>
      <c r="AG453" s="143">
        <v>-1</v>
      </c>
      <c r="AH453" s="143">
        <v>-1</v>
      </c>
      <c r="AI453" s="143">
        <v>-1</v>
      </c>
      <c r="AJ453" s="143">
        <v>0</v>
      </c>
      <c r="AM453" s="143" t="s">
        <v>367</v>
      </c>
      <c r="AN453" s="143">
        <v>-1</v>
      </c>
      <c r="AQ453" s="143">
        <v>333</v>
      </c>
      <c r="AR453" s="143" t="s">
        <v>257</v>
      </c>
      <c r="AT453" s="143" t="s">
        <v>366</v>
      </c>
      <c r="AV453" s="143">
        <v>96.376525131185502</v>
      </c>
      <c r="AW453" s="143">
        <v>0.32753477819999999</v>
      </c>
    </row>
    <row r="454" spans="1:49" x14ac:dyDescent="0.25">
      <c r="A454" s="153">
        <v>830000</v>
      </c>
      <c r="B454" s="153">
        <v>1400000</v>
      </c>
      <c r="C454" s="153">
        <v>1400000</v>
      </c>
      <c r="D454" s="143" t="s">
        <v>360</v>
      </c>
      <c r="E454" s="143" t="s">
        <v>13</v>
      </c>
      <c r="F454" s="143" t="s">
        <v>361</v>
      </c>
      <c r="G454" s="143" t="s">
        <v>362</v>
      </c>
      <c r="H454" s="143">
        <v>0.67</v>
      </c>
      <c r="I454" s="143">
        <v>0.72</v>
      </c>
      <c r="J454" s="143" t="s">
        <v>366</v>
      </c>
      <c r="K454" s="143">
        <v>2.6110397768E-4</v>
      </c>
      <c r="L454" s="143">
        <v>3358.1285783608801</v>
      </c>
      <c r="M454" s="143">
        <v>7.4530158253411596</v>
      </c>
      <c r="N454" s="143">
        <v>0.98491110514600999</v>
      </c>
      <c r="O454" s="143">
        <v>1.94601207773E-3</v>
      </c>
      <c r="P454" s="143">
        <v>2.5716420721000002E-4</v>
      </c>
      <c r="Q454" s="143">
        <v>0.87682072938097999</v>
      </c>
      <c r="R454" s="143">
        <v>1730</v>
      </c>
      <c r="S454" s="143" t="s">
        <v>368</v>
      </c>
      <c r="T454" s="143">
        <v>1730</v>
      </c>
      <c r="U454" s="143" t="s">
        <v>365</v>
      </c>
      <c r="V454" s="143" t="s">
        <v>366</v>
      </c>
      <c r="Z454" s="143">
        <v>0</v>
      </c>
      <c r="AA454" s="143">
        <v>1</v>
      </c>
      <c r="AB454" s="143">
        <v>1.94601207773E-3</v>
      </c>
      <c r="AC454" s="143">
        <v>2.5716420721000002E-4</v>
      </c>
      <c r="AD454" s="143">
        <v>0.87682071743932999</v>
      </c>
      <c r="AF454" s="143">
        <v>-1</v>
      </c>
      <c r="AG454" s="143">
        <v>-1</v>
      </c>
      <c r="AH454" s="143">
        <v>-1</v>
      </c>
      <c r="AI454" s="143">
        <v>-1</v>
      </c>
      <c r="AJ454" s="143">
        <v>0</v>
      </c>
      <c r="AM454" s="143" t="s">
        <v>367</v>
      </c>
      <c r="AN454" s="143">
        <v>-1</v>
      </c>
      <c r="AQ454" s="143">
        <v>333</v>
      </c>
      <c r="AR454" s="143" t="s">
        <v>257</v>
      </c>
      <c r="AT454" s="143" t="s">
        <v>366</v>
      </c>
      <c r="AV454" s="143">
        <v>45.405570266971502</v>
      </c>
      <c r="AW454" s="143">
        <v>7.1112789999999996E-4</v>
      </c>
    </row>
    <row r="455" spans="1:49" x14ac:dyDescent="0.25">
      <c r="A455" s="153">
        <v>830000</v>
      </c>
      <c r="B455" s="153">
        <v>1400000</v>
      </c>
      <c r="C455" s="153">
        <v>1400000</v>
      </c>
      <c r="D455" s="143" t="s">
        <v>360</v>
      </c>
      <c r="E455" s="143" t="s">
        <v>13</v>
      </c>
      <c r="F455" s="143" t="s">
        <v>361</v>
      </c>
      <c r="G455" s="143" t="s">
        <v>362</v>
      </c>
      <c r="H455" s="143">
        <v>0.67</v>
      </c>
      <c r="I455" s="143">
        <v>0.72</v>
      </c>
      <c r="J455" s="143" t="s">
        <v>366</v>
      </c>
      <c r="K455" s="143">
        <v>0.23352292091447999</v>
      </c>
      <c r="L455" s="143">
        <v>3358.1285783608801</v>
      </c>
      <c r="M455" s="143">
        <v>7.4530158253411596</v>
      </c>
      <c r="N455" s="143">
        <v>0.98491110514600999</v>
      </c>
      <c r="O455" s="143">
        <v>1.7404500251555099</v>
      </c>
      <c r="P455" s="143">
        <v>0.22999931811480001</v>
      </c>
      <c r="Q455" s="143">
        <v>784.19999442522396</v>
      </c>
      <c r="R455" s="143">
        <v>1730</v>
      </c>
      <c r="S455" s="143" t="s">
        <v>368</v>
      </c>
      <c r="T455" s="143">
        <v>1730</v>
      </c>
      <c r="U455" s="143" t="s">
        <v>365</v>
      </c>
      <c r="V455" s="143" t="s">
        <v>366</v>
      </c>
      <c r="Z455" s="143">
        <v>0</v>
      </c>
      <c r="AA455" s="143">
        <v>1</v>
      </c>
      <c r="AB455" s="143">
        <v>1.7404500251555099</v>
      </c>
      <c r="AC455" s="143">
        <v>0.22999931811480001</v>
      </c>
      <c r="AD455" s="143">
        <v>862.23813801997903</v>
      </c>
      <c r="AF455" s="143">
        <v>-1</v>
      </c>
      <c r="AG455" s="143">
        <v>-1</v>
      </c>
      <c r="AH455" s="143">
        <v>-1</v>
      </c>
      <c r="AI455" s="143">
        <v>-1</v>
      </c>
      <c r="AJ455" s="143">
        <v>0</v>
      </c>
      <c r="AM455" s="143" t="s">
        <v>367</v>
      </c>
      <c r="AN455" s="143">
        <v>-1</v>
      </c>
      <c r="AQ455" s="143">
        <v>333</v>
      </c>
      <c r="AR455" s="143" t="s">
        <v>257</v>
      </c>
      <c r="AT455" s="143" t="s">
        <v>366</v>
      </c>
      <c r="AV455" s="143">
        <v>121.886929839885</v>
      </c>
      <c r="AW455" s="143">
        <v>0.69930100409999996</v>
      </c>
    </row>
    <row r="456" spans="1:49" x14ac:dyDescent="0.25">
      <c r="A456" s="153">
        <v>830000</v>
      </c>
      <c r="B456" s="153">
        <v>1400000</v>
      </c>
      <c r="C456" s="153">
        <v>1400000</v>
      </c>
      <c r="D456" s="143" t="s">
        <v>360</v>
      </c>
      <c r="E456" s="143" t="s">
        <v>13</v>
      </c>
      <c r="F456" s="143" t="s">
        <v>361</v>
      </c>
      <c r="G456" s="143" t="s">
        <v>362</v>
      </c>
      <c r="H456" s="143">
        <v>0.67</v>
      </c>
      <c r="I456" s="143">
        <v>0.72</v>
      </c>
      <c r="J456" s="143" t="s">
        <v>366</v>
      </c>
      <c r="K456" s="143">
        <v>0.23274871561957</v>
      </c>
      <c r="L456" s="143">
        <v>3358.1285783608801</v>
      </c>
      <c r="M456" s="143">
        <v>7.4530158253411596</v>
      </c>
      <c r="N456" s="143">
        <v>0.98491110514600999</v>
      </c>
      <c r="O456" s="143">
        <v>1.7346798608405101</v>
      </c>
      <c r="P456" s="143">
        <v>0.22923679472219</v>
      </c>
      <c r="Q456" s="143">
        <v>781.60011349888202</v>
      </c>
      <c r="R456" s="143">
        <v>8140</v>
      </c>
      <c r="S456" s="143" t="s">
        <v>369</v>
      </c>
      <c r="T456" s="143">
        <v>8140</v>
      </c>
      <c r="U456" s="143" t="s">
        <v>365</v>
      </c>
      <c r="V456" s="143" t="s">
        <v>366</v>
      </c>
      <c r="Z456" s="143">
        <v>0</v>
      </c>
      <c r="AA456" s="143">
        <v>1</v>
      </c>
      <c r="AB456" s="143">
        <v>1.7346798608405101</v>
      </c>
      <c r="AC456" s="143">
        <v>0.22923679472219</v>
      </c>
      <c r="AD456" s="143">
        <v>807.03032426710604</v>
      </c>
      <c r="AF456" s="143">
        <v>-1</v>
      </c>
      <c r="AG456" s="143">
        <v>-1</v>
      </c>
      <c r="AH456" s="143">
        <v>-1</v>
      </c>
      <c r="AI456" s="143">
        <v>-1</v>
      </c>
      <c r="AJ456" s="143">
        <v>0</v>
      </c>
      <c r="AM456" s="143" t="s">
        <v>367</v>
      </c>
      <c r="AN456" s="143">
        <v>-1</v>
      </c>
      <c r="AQ456" s="143">
        <v>333</v>
      </c>
      <c r="AR456" s="143" t="s">
        <v>257</v>
      </c>
      <c r="AT456" s="143" t="s">
        <v>366</v>
      </c>
      <c r="AV456" s="143">
        <v>159.56591871590999</v>
      </c>
      <c r="AW456" s="143">
        <v>0.65452581040000002</v>
      </c>
    </row>
    <row r="457" spans="1:49" x14ac:dyDescent="0.25">
      <c r="A457" s="153">
        <v>830000</v>
      </c>
      <c r="B457" s="153">
        <v>1400000</v>
      </c>
      <c r="C457" s="153">
        <v>1400000</v>
      </c>
      <c r="D457" s="143" t="s">
        <v>360</v>
      </c>
      <c r="E457" s="143" t="s">
        <v>13</v>
      </c>
      <c r="F457" s="143" t="s">
        <v>361</v>
      </c>
      <c r="G457" s="143" t="s">
        <v>362</v>
      </c>
      <c r="H457" s="143">
        <v>0.67</v>
      </c>
      <c r="I457" s="143">
        <v>0.72</v>
      </c>
      <c r="J457" s="143" t="s">
        <v>366</v>
      </c>
      <c r="K457" s="143">
        <v>0.60423959636941005</v>
      </c>
      <c r="L457" s="143">
        <v>3340.9320652055799</v>
      </c>
      <c r="M457" s="143">
        <v>6.9838583330531101</v>
      </c>
      <c r="N457" s="143">
        <v>0.93974484913321998</v>
      </c>
      <c r="O457" s="143">
        <v>4.2199237402651502</v>
      </c>
      <c r="P457" s="143">
        <v>0.56783104833049003</v>
      </c>
      <c r="Q457" s="143">
        <v>2018.72344257744</v>
      </c>
      <c r="R457" s="143">
        <v>1730</v>
      </c>
      <c r="S457" s="143" t="s">
        <v>368</v>
      </c>
      <c r="T457" s="143">
        <v>1730</v>
      </c>
      <c r="U457" s="143" t="s">
        <v>365</v>
      </c>
      <c r="V457" s="143" t="s">
        <v>366</v>
      </c>
      <c r="Z457" s="143">
        <v>0</v>
      </c>
      <c r="AA457" s="143">
        <v>1</v>
      </c>
      <c r="AB457" s="143">
        <v>4.2199237402651502</v>
      </c>
      <c r="AC457" s="143">
        <v>0.56783104833049003</v>
      </c>
      <c r="AD457" s="143">
        <v>2018.72344257744</v>
      </c>
      <c r="AF457" s="143">
        <v>-1</v>
      </c>
      <c r="AG457" s="143">
        <v>-1</v>
      </c>
      <c r="AH457" s="143">
        <v>-1</v>
      </c>
      <c r="AI457" s="143">
        <v>-1</v>
      </c>
      <c r="AJ457" s="143">
        <v>0</v>
      </c>
      <c r="AM457" s="143" t="s">
        <v>367</v>
      </c>
      <c r="AN457" s="143">
        <v>-1</v>
      </c>
      <c r="AQ457" s="143">
        <v>333</v>
      </c>
      <c r="AR457" s="143" t="s">
        <v>257</v>
      </c>
      <c r="AT457" s="143" t="s">
        <v>366</v>
      </c>
      <c r="AV457" s="143">
        <v>194.02405129750099</v>
      </c>
      <c r="AW457" s="143">
        <v>1.6372452900000001</v>
      </c>
    </row>
    <row r="458" spans="1:49" x14ac:dyDescent="0.25">
      <c r="A458" s="153">
        <v>830000</v>
      </c>
      <c r="B458" s="153">
        <v>1400000</v>
      </c>
      <c r="C458" s="153">
        <v>1400000</v>
      </c>
      <c r="D458" s="143" t="s">
        <v>360</v>
      </c>
      <c r="E458" s="143" t="s">
        <v>13</v>
      </c>
      <c r="F458" s="143" t="s">
        <v>361</v>
      </c>
      <c r="G458" s="143" t="s">
        <v>362</v>
      </c>
      <c r="H458" s="143">
        <v>0.67</v>
      </c>
      <c r="I458" s="143">
        <v>0.72</v>
      </c>
      <c r="J458" s="143" t="s">
        <v>366</v>
      </c>
      <c r="K458" s="143">
        <v>1.352386457076E-2</v>
      </c>
      <c r="L458" s="143">
        <v>3340.9320652055799</v>
      </c>
      <c r="M458" s="143">
        <v>6.9838583330531101</v>
      </c>
      <c r="N458" s="143">
        <v>0.93974484913321998</v>
      </c>
      <c r="O458" s="143">
        <v>9.4448754277599994E-2</v>
      </c>
      <c r="P458" s="143">
        <v>1.270898207075E-2</v>
      </c>
      <c r="Q458" s="143">
        <v>45.182312789959802</v>
      </c>
      <c r="R458" s="143">
        <v>8140</v>
      </c>
      <c r="S458" s="143" t="s">
        <v>369</v>
      </c>
      <c r="T458" s="143">
        <v>8140</v>
      </c>
      <c r="U458" s="143" t="s">
        <v>365</v>
      </c>
      <c r="V458" s="143" t="s">
        <v>366</v>
      </c>
      <c r="Z458" s="143">
        <v>0</v>
      </c>
      <c r="AA458" s="143">
        <v>1</v>
      </c>
      <c r="AB458" s="143">
        <v>9.4448754277599994E-2</v>
      </c>
      <c r="AC458" s="143">
        <v>1.270898207075E-2</v>
      </c>
      <c r="AD458" s="143">
        <v>45.182312789960498</v>
      </c>
      <c r="AF458" s="143">
        <v>-1</v>
      </c>
      <c r="AG458" s="143">
        <v>-1</v>
      </c>
      <c r="AH458" s="143">
        <v>-1</v>
      </c>
      <c r="AI458" s="143">
        <v>-1</v>
      </c>
      <c r="AJ458" s="143">
        <v>0</v>
      </c>
      <c r="AM458" s="143" t="s">
        <v>367</v>
      </c>
      <c r="AN458" s="143">
        <v>-1</v>
      </c>
      <c r="AQ458" s="143">
        <v>333</v>
      </c>
      <c r="AR458" s="143" t="s">
        <v>257</v>
      </c>
      <c r="AT458" s="143" t="s">
        <v>366</v>
      </c>
      <c r="AV458" s="143">
        <v>36.632916096654697</v>
      </c>
      <c r="AW458" s="143">
        <v>3.6644211500000003E-2</v>
      </c>
    </row>
    <row r="459" spans="1:49" x14ac:dyDescent="0.25">
      <c r="A459" s="153">
        <v>830000</v>
      </c>
      <c r="B459" s="153">
        <v>1400000</v>
      </c>
      <c r="C459" s="153">
        <v>1400000</v>
      </c>
      <c r="D459" s="143" t="s">
        <v>360</v>
      </c>
      <c r="E459" s="143" t="s">
        <v>13</v>
      </c>
      <c r="F459" s="143" t="s">
        <v>361</v>
      </c>
      <c r="G459" s="143" t="s">
        <v>362</v>
      </c>
      <c r="H459" s="143">
        <v>0.67</v>
      </c>
      <c r="I459" s="143">
        <v>0.72</v>
      </c>
      <c r="J459" s="143" t="s">
        <v>366</v>
      </c>
      <c r="K459" s="143">
        <v>0.61776345350680995</v>
      </c>
      <c r="L459" s="143">
        <v>3342.0541579384999</v>
      </c>
      <c r="M459" s="143">
        <v>6.8141659688786103</v>
      </c>
      <c r="N459" s="143">
        <v>0.92457687339153005</v>
      </c>
      <c r="O459" s="143">
        <v>4.2095427017030902</v>
      </c>
      <c r="P459" s="143">
        <v>0.57116980233888004</v>
      </c>
      <c r="Q459" s="143">
        <v>2064.5989184149098</v>
      </c>
      <c r="R459" s="143">
        <v>1730</v>
      </c>
      <c r="S459" s="143" t="s">
        <v>368</v>
      </c>
      <c r="T459" s="143">
        <v>1730</v>
      </c>
      <c r="U459" s="143" t="s">
        <v>365</v>
      </c>
      <c r="V459" s="143" t="s">
        <v>366</v>
      </c>
      <c r="Z459" s="143">
        <v>0</v>
      </c>
      <c r="AA459" s="143">
        <v>1</v>
      </c>
      <c r="AB459" s="143">
        <v>4.2095427017030902</v>
      </c>
      <c r="AC459" s="143">
        <v>0.57116980233888004</v>
      </c>
      <c r="AD459" s="143">
        <v>2064.5989184149098</v>
      </c>
      <c r="AF459" s="143">
        <v>-1</v>
      </c>
      <c r="AG459" s="143">
        <v>-1</v>
      </c>
      <c r="AH459" s="143">
        <v>-1</v>
      </c>
      <c r="AI459" s="143">
        <v>-1</v>
      </c>
      <c r="AJ459" s="143">
        <v>0</v>
      </c>
      <c r="AM459" s="143" t="s">
        <v>367</v>
      </c>
      <c r="AN459" s="143">
        <v>-1</v>
      </c>
      <c r="AQ459" s="143">
        <v>333</v>
      </c>
      <c r="AR459" s="143" t="s">
        <v>257</v>
      </c>
      <c r="AT459" s="143" t="s">
        <v>366</v>
      </c>
      <c r="AV459" s="143">
        <v>199.999999973923</v>
      </c>
      <c r="AW459" s="143">
        <v>1.6744516775</v>
      </c>
    </row>
    <row r="460" spans="1:49" x14ac:dyDescent="0.25">
      <c r="A460" s="153">
        <v>830000</v>
      </c>
      <c r="B460" s="153">
        <v>1400000</v>
      </c>
      <c r="C460" s="153">
        <v>1400000</v>
      </c>
      <c r="D460" s="143" t="s">
        <v>360</v>
      </c>
      <c r="E460" s="143" t="s">
        <v>13</v>
      </c>
      <c r="F460" s="143" t="s">
        <v>361</v>
      </c>
      <c r="G460" s="143" t="s">
        <v>362</v>
      </c>
      <c r="H460" s="143">
        <v>0.67</v>
      </c>
      <c r="I460" s="143">
        <v>0.72</v>
      </c>
      <c r="J460" s="143" t="s">
        <v>366</v>
      </c>
      <c r="K460" s="143">
        <v>4.6754774485699997E-3</v>
      </c>
      <c r="L460" s="143">
        <v>2709.5720774961301</v>
      </c>
      <c r="M460" s="143">
        <v>5.6383607939654601</v>
      </c>
      <c r="N460" s="143">
        <v>0.75567610815449004</v>
      </c>
      <c r="O460" s="143">
        <v>2.6362028739080001E-2</v>
      </c>
      <c r="P460" s="143">
        <v>3.5331466021000001E-3</v>
      </c>
      <c r="Q460" s="143">
        <v>12.668543143608099</v>
      </c>
      <c r="R460" s="143">
        <v>8140</v>
      </c>
      <c r="S460" s="143" t="s">
        <v>369</v>
      </c>
      <c r="T460" s="143">
        <v>8140</v>
      </c>
      <c r="U460" s="143" t="s">
        <v>365</v>
      </c>
      <c r="V460" s="143" t="s">
        <v>366</v>
      </c>
      <c r="Z460" s="143">
        <v>0</v>
      </c>
      <c r="AA460" s="143">
        <v>1</v>
      </c>
      <c r="AB460" s="143">
        <v>2.6362028739080001E-2</v>
      </c>
      <c r="AC460" s="143">
        <v>3.5331466021000001E-3</v>
      </c>
      <c r="AD460" s="143">
        <v>387.50089987750601</v>
      </c>
      <c r="AF460" s="143">
        <v>-1</v>
      </c>
      <c r="AG460" s="143">
        <v>-1</v>
      </c>
      <c r="AH460" s="143">
        <v>-1</v>
      </c>
      <c r="AI460" s="143">
        <v>-1</v>
      </c>
      <c r="AJ460" s="143">
        <v>0</v>
      </c>
      <c r="AM460" s="143" t="s">
        <v>367</v>
      </c>
      <c r="AN460" s="143">
        <v>-1</v>
      </c>
      <c r="AQ460" s="143">
        <v>333</v>
      </c>
      <c r="AR460" s="143" t="s">
        <v>257</v>
      </c>
      <c r="AT460" s="143" t="s">
        <v>366</v>
      </c>
      <c r="AV460" s="143">
        <v>35.656936508372397</v>
      </c>
      <c r="AW460" s="143">
        <v>0.31427485799999999</v>
      </c>
    </row>
    <row r="461" spans="1:49" x14ac:dyDescent="0.25">
      <c r="A461" s="153">
        <v>830000</v>
      </c>
      <c r="B461" s="153">
        <v>1400000</v>
      </c>
      <c r="C461" s="153">
        <v>1400000</v>
      </c>
      <c r="D461" s="143" t="s">
        <v>360</v>
      </c>
      <c r="E461" s="143" t="s">
        <v>13</v>
      </c>
      <c r="F461" s="143" t="s">
        <v>361</v>
      </c>
      <c r="G461" s="143" t="s">
        <v>362</v>
      </c>
      <c r="H461" s="143">
        <v>0.67</v>
      </c>
      <c r="I461" s="143">
        <v>0.72</v>
      </c>
      <c r="J461" s="143" t="s">
        <v>363</v>
      </c>
      <c r="K461" s="143">
        <v>0.20622605212576001</v>
      </c>
      <c r="L461" s="143">
        <v>2846.5591475646002</v>
      </c>
      <c r="M461" s="143">
        <v>5.9634838466985798</v>
      </c>
      <c r="N461" s="143">
        <v>0.80008640086691996</v>
      </c>
      <c r="O461" s="143">
        <v>1.2298257306204401</v>
      </c>
      <c r="P461" s="143">
        <v>0.16499865981030001</v>
      </c>
      <c r="Q461" s="143">
        <v>587.03465514474203</v>
      </c>
      <c r="R461" s="143">
        <v>3200</v>
      </c>
      <c r="S461" s="143" t="s">
        <v>370</v>
      </c>
      <c r="T461" s="143">
        <v>3200</v>
      </c>
      <c r="U461" s="143" t="s">
        <v>365</v>
      </c>
      <c r="V461" s="143" t="s">
        <v>366</v>
      </c>
      <c r="Y461" s="143" t="s">
        <v>363</v>
      </c>
      <c r="Z461" s="143">
        <v>0</v>
      </c>
      <c r="AA461" s="143">
        <v>1</v>
      </c>
      <c r="AB461" s="143">
        <v>1.2298257306204401</v>
      </c>
      <c r="AC461" s="143">
        <v>0.16499865981030001</v>
      </c>
      <c r="AD461" s="143">
        <v>985.52353024142201</v>
      </c>
      <c r="AF461" s="143">
        <v>-1</v>
      </c>
      <c r="AG461" s="143">
        <v>-1</v>
      </c>
      <c r="AH461" s="143">
        <v>-1</v>
      </c>
      <c r="AI461" s="143">
        <v>-1</v>
      </c>
      <c r="AJ461" s="143">
        <v>0</v>
      </c>
      <c r="AM461" s="143" t="s">
        <v>367</v>
      </c>
      <c r="AN461" s="143">
        <v>-1</v>
      </c>
      <c r="AQ461" s="143">
        <v>333</v>
      </c>
      <c r="AR461" s="143" t="s">
        <v>257</v>
      </c>
      <c r="AT461" s="143" t="s">
        <v>366</v>
      </c>
      <c r="AV461" s="143">
        <v>140.29979150501501</v>
      </c>
      <c r="AW461" s="143">
        <v>0.7992891567</v>
      </c>
    </row>
    <row r="462" spans="1:49" x14ac:dyDescent="0.25">
      <c r="A462" s="153">
        <v>830000</v>
      </c>
      <c r="B462" s="153">
        <v>1400000</v>
      </c>
      <c r="C462" s="153">
        <v>1400000</v>
      </c>
      <c r="D462" s="143" t="s">
        <v>360</v>
      </c>
      <c r="E462" s="143" t="s">
        <v>13</v>
      </c>
      <c r="F462" s="143" t="s">
        <v>361</v>
      </c>
      <c r="G462" s="143" t="s">
        <v>362</v>
      </c>
      <c r="H462" s="143">
        <v>0.67</v>
      </c>
      <c r="I462" s="143">
        <v>0.72</v>
      </c>
      <c r="J462" s="143" t="s">
        <v>363</v>
      </c>
      <c r="K462" s="143">
        <v>0.617763453829</v>
      </c>
      <c r="L462" s="143">
        <v>2590.4668914980598</v>
      </c>
      <c r="M462" s="143">
        <v>5.0789480061959598</v>
      </c>
      <c r="N462" s="143">
        <v>0.69510951135229004</v>
      </c>
      <c r="O462" s="143">
        <v>3.1375884621255699</v>
      </c>
      <c r="P462" s="143">
        <v>0.42941325252238999</v>
      </c>
      <c r="Q462" s="143">
        <v>1600.2957739215301</v>
      </c>
      <c r="R462" s="143">
        <v>3200</v>
      </c>
      <c r="S462" s="143" t="s">
        <v>370</v>
      </c>
      <c r="T462" s="143">
        <v>3200</v>
      </c>
      <c r="U462" s="143" t="s">
        <v>365</v>
      </c>
      <c r="V462" s="143" t="s">
        <v>366</v>
      </c>
      <c r="Y462" s="143" t="s">
        <v>363</v>
      </c>
      <c r="Z462" s="143">
        <v>0</v>
      </c>
      <c r="AA462" s="143">
        <v>1</v>
      </c>
      <c r="AB462" s="143">
        <v>3.1375884621255699</v>
      </c>
      <c r="AC462" s="143">
        <v>0.42941325252238999</v>
      </c>
      <c r="AD462" s="143">
        <v>1600.2957739215301</v>
      </c>
      <c r="AF462" s="143">
        <v>-1</v>
      </c>
      <c r="AG462" s="143">
        <v>-1</v>
      </c>
      <c r="AH462" s="143">
        <v>-1</v>
      </c>
      <c r="AI462" s="143">
        <v>-1</v>
      </c>
      <c r="AJ462" s="143">
        <v>0</v>
      </c>
      <c r="AM462" s="143" t="s">
        <v>367</v>
      </c>
      <c r="AN462" s="143">
        <v>-1</v>
      </c>
      <c r="AQ462" s="143">
        <v>333</v>
      </c>
      <c r="AR462" s="143" t="s">
        <v>257</v>
      </c>
      <c r="AT462" s="143" t="s">
        <v>366</v>
      </c>
      <c r="AV462" s="143">
        <v>200.000000026077</v>
      </c>
      <c r="AW462" s="143">
        <v>1.2978878945000001</v>
      </c>
    </row>
    <row r="463" spans="1:49" x14ac:dyDescent="0.25">
      <c r="A463" s="153">
        <v>830000</v>
      </c>
      <c r="B463" s="153">
        <v>1400000</v>
      </c>
      <c r="C463" s="153">
        <v>1400000</v>
      </c>
      <c r="D463" s="143" t="s">
        <v>360</v>
      </c>
      <c r="E463" s="143" t="s">
        <v>13</v>
      </c>
      <c r="F463" s="143" t="s">
        <v>361</v>
      </c>
      <c r="G463" s="143" t="s">
        <v>362</v>
      </c>
      <c r="H463" s="143">
        <v>0.67</v>
      </c>
      <c r="I463" s="143">
        <v>0.72</v>
      </c>
      <c r="J463" s="143" t="s">
        <v>363</v>
      </c>
      <c r="K463" s="143">
        <v>0.13022633404337</v>
      </c>
      <c r="L463" s="143">
        <v>2855.2889744549502</v>
      </c>
      <c r="M463" s="143">
        <v>6.0614414184631196</v>
      </c>
      <c r="N463" s="143">
        <v>0.80793265578741003</v>
      </c>
      <c r="O463" s="143">
        <v>0.78935929494510004</v>
      </c>
      <c r="P463" s="143">
        <v>0.10521410791712001</v>
      </c>
      <c r="Q463" s="143">
        <v>371.83381577772502</v>
      </c>
      <c r="R463" s="143">
        <v>3100</v>
      </c>
      <c r="S463" s="143" t="s">
        <v>371</v>
      </c>
      <c r="T463" s="143">
        <v>3100</v>
      </c>
      <c r="U463" s="143" t="s">
        <v>365</v>
      </c>
      <c r="V463" s="143" t="s">
        <v>366</v>
      </c>
      <c r="Y463" s="143" t="s">
        <v>363</v>
      </c>
      <c r="Z463" s="143">
        <v>0</v>
      </c>
      <c r="AA463" s="143">
        <v>1</v>
      </c>
      <c r="AB463" s="143">
        <v>0.78935929494510004</v>
      </c>
      <c r="AC463" s="143">
        <v>0.10521410791712001</v>
      </c>
      <c r="AD463" s="143">
        <v>371.83381577772502</v>
      </c>
      <c r="AF463" s="143">
        <v>-1</v>
      </c>
      <c r="AG463" s="143">
        <v>-1</v>
      </c>
      <c r="AH463" s="143">
        <v>-1</v>
      </c>
      <c r="AI463" s="143">
        <v>-1</v>
      </c>
      <c r="AJ463" s="143">
        <v>0</v>
      </c>
      <c r="AM463" s="143" t="s">
        <v>367</v>
      </c>
      <c r="AN463" s="143">
        <v>-1</v>
      </c>
      <c r="AQ463" s="143">
        <v>333</v>
      </c>
      <c r="AR463" s="143" t="s">
        <v>257</v>
      </c>
      <c r="AT463" s="143" t="s">
        <v>366</v>
      </c>
      <c r="AV463" s="143">
        <v>122.22048841912699</v>
      </c>
      <c r="AW463" s="143">
        <v>0.30156838260000002</v>
      </c>
    </row>
    <row r="464" spans="1:49" x14ac:dyDescent="0.25">
      <c r="A464" s="153">
        <v>830000</v>
      </c>
      <c r="B464" s="153">
        <v>1400000</v>
      </c>
      <c r="C464" s="153">
        <v>1400000</v>
      </c>
      <c r="D464" s="143" t="s">
        <v>360</v>
      </c>
      <c r="E464" s="143" t="s">
        <v>13</v>
      </c>
      <c r="F464" s="143" t="s">
        <v>361</v>
      </c>
      <c r="G464" s="143" t="s">
        <v>362</v>
      </c>
      <c r="H464" s="143">
        <v>0.67</v>
      </c>
      <c r="I464" s="143">
        <v>0.72</v>
      </c>
      <c r="J464" s="143" t="s">
        <v>366</v>
      </c>
      <c r="K464" s="143">
        <v>0.1179829144076</v>
      </c>
      <c r="L464" s="143">
        <v>2855.2889744549502</v>
      </c>
      <c r="M464" s="143">
        <v>6.0614414184631196</v>
      </c>
      <c r="N464" s="143">
        <v>0.80793265578741003</v>
      </c>
      <c r="O464" s="143">
        <v>0.71514652406126</v>
      </c>
      <c r="P464" s="143">
        <v>9.5322249374869994E-2</v>
      </c>
      <c r="Q464" s="143">
        <v>336.875314682105</v>
      </c>
      <c r="R464" s="143">
        <v>8140</v>
      </c>
      <c r="S464" s="143" t="s">
        <v>369</v>
      </c>
      <c r="T464" s="143">
        <v>8140</v>
      </c>
      <c r="U464" s="143" t="s">
        <v>365</v>
      </c>
      <c r="V464" s="143" t="s">
        <v>366</v>
      </c>
      <c r="Z464" s="143">
        <v>0</v>
      </c>
      <c r="AA464" s="143">
        <v>1</v>
      </c>
      <c r="AB464" s="143">
        <v>0.71514652406126</v>
      </c>
      <c r="AC464" s="143">
        <v>9.5322249374869994E-2</v>
      </c>
      <c r="AD464" s="143">
        <v>599.39929864156704</v>
      </c>
      <c r="AF464" s="143">
        <v>-1</v>
      </c>
      <c r="AG464" s="143">
        <v>-1</v>
      </c>
      <c r="AH464" s="143">
        <v>-1</v>
      </c>
      <c r="AI464" s="143">
        <v>-1</v>
      </c>
      <c r="AJ464" s="143">
        <v>0</v>
      </c>
      <c r="AM464" s="143" t="s">
        <v>367</v>
      </c>
      <c r="AN464" s="143">
        <v>-1</v>
      </c>
      <c r="AQ464" s="143">
        <v>333</v>
      </c>
      <c r="AR464" s="143" t="s">
        <v>257</v>
      </c>
      <c r="AT464" s="143" t="s">
        <v>366</v>
      </c>
      <c r="AV464" s="143">
        <v>123.622247573981</v>
      </c>
      <c r="AW464" s="143">
        <v>0.48613081800000002</v>
      </c>
    </row>
    <row r="465" spans="1:49" x14ac:dyDescent="0.25">
      <c r="A465" s="153">
        <v>830000</v>
      </c>
      <c r="B465" s="153">
        <v>1400000</v>
      </c>
      <c r="C465" s="153">
        <v>1400000</v>
      </c>
      <c r="D465" s="143" t="s">
        <v>360</v>
      </c>
      <c r="E465" s="143" t="s">
        <v>13</v>
      </c>
      <c r="F465" s="143" t="s">
        <v>361</v>
      </c>
      <c r="G465" s="143" t="s">
        <v>362</v>
      </c>
      <c r="H465" s="143">
        <v>0.67</v>
      </c>
      <c r="I465" s="143">
        <v>0.72</v>
      </c>
      <c r="J465" s="143" t="s">
        <v>366</v>
      </c>
      <c r="K465" s="143">
        <v>0.61776345359886997</v>
      </c>
      <c r="L465" s="143">
        <v>3310.4418407247599</v>
      </c>
      <c r="M465" s="143">
        <v>6.3312258406407702</v>
      </c>
      <c r="N465" s="143">
        <v>0.85978706044552</v>
      </c>
      <c r="O465" s="143">
        <v>3.91119994082867</v>
      </c>
      <c r="P465" s="143">
        <v>0.53114502382045004</v>
      </c>
      <c r="Q465" s="143">
        <v>2045.06998446434</v>
      </c>
      <c r="R465" s="143">
        <v>1730</v>
      </c>
      <c r="S465" s="143" t="s">
        <v>368</v>
      </c>
      <c r="T465" s="143">
        <v>1730</v>
      </c>
      <c r="U465" s="143" t="s">
        <v>365</v>
      </c>
      <c r="V465" s="143" t="s">
        <v>366</v>
      </c>
      <c r="Z465" s="143">
        <v>0</v>
      </c>
      <c r="AA465" s="143">
        <v>1</v>
      </c>
      <c r="AB465" s="143">
        <v>3.91119994082867</v>
      </c>
      <c r="AC465" s="143">
        <v>0.53114502382045004</v>
      </c>
      <c r="AD465" s="143">
        <v>2045.06998446434</v>
      </c>
      <c r="AF465" s="143">
        <v>-1</v>
      </c>
      <c r="AG465" s="143">
        <v>-1</v>
      </c>
      <c r="AH465" s="143">
        <v>-1</v>
      </c>
      <c r="AI465" s="143">
        <v>-1</v>
      </c>
      <c r="AJ465" s="143">
        <v>0</v>
      </c>
      <c r="AM465" s="143" t="s">
        <v>367</v>
      </c>
      <c r="AN465" s="143">
        <v>-1</v>
      </c>
      <c r="AQ465" s="143">
        <v>333</v>
      </c>
      <c r="AR465" s="143" t="s">
        <v>257</v>
      </c>
      <c r="AT465" s="143" t="s">
        <v>366</v>
      </c>
      <c r="AV465" s="143">
        <v>199.99999998882399</v>
      </c>
      <c r="AW465" s="143">
        <v>1.6586131260999999</v>
      </c>
    </row>
    <row r="466" spans="1:49" x14ac:dyDescent="0.25">
      <c r="A466" s="153">
        <v>830000</v>
      </c>
      <c r="B466" s="153">
        <v>1400000</v>
      </c>
      <c r="C466" s="153">
        <v>1400000</v>
      </c>
      <c r="D466" s="143" t="s">
        <v>360</v>
      </c>
      <c r="E466" s="143" t="s">
        <v>13</v>
      </c>
      <c r="F466" s="143" t="s">
        <v>361</v>
      </c>
      <c r="G466" s="143" t="s">
        <v>362</v>
      </c>
      <c r="H466" s="143">
        <v>0.67</v>
      </c>
      <c r="I466" s="143">
        <v>0.72</v>
      </c>
      <c r="J466" s="143" t="s">
        <v>363</v>
      </c>
      <c r="K466" s="143">
        <v>0.61774049795061003</v>
      </c>
      <c r="L466" s="143">
        <v>573.55323392188404</v>
      </c>
      <c r="M466" s="143">
        <v>0</v>
      </c>
      <c r="N466" s="143">
        <v>0</v>
      </c>
      <c r="O466" s="143">
        <v>0</v>
      </c>
      <c r="P466" s="143">
        <v>0</v>
      </c>
      <c r="Q466" s="143">
        <v>354.30706032409</v>
      </c>
      <c r="R466" s="143">
        <v>5300</v>
      </c>
      <c r="S466" s="143" t="s">
        <v>372</v>
      </c>
      <c r="T466" s="143">
        <v>5300</v>
      </c>
      <c r="U466" s="143" t="s">
        <v>365</v>
      </c>
      <c r="V466" s="143" t="s">
        <v>366</v>
      </c>
      <c r="Y466" s="143" t="s">
        <v>363</v>
      </c>
      <c r="Z466" s="143">
        <v>0</v>
      </c>
      <c r="AA466" s="143">
        <v>1</v>
      </c>
      <c r="AB466" s="143">
        <v>0</v>
      </c>
      <c r="AC466" s="143">
        <v>0</v>
      </c>
      <c r="AD466" s="143">
        <v>354.30706032409</v>
      </c>
      <c r="AF466" s="143">
        <v>-1</v>
      </c>
      <c r="AG466" s="143">
        <v>-1</v>
      </c>
      <c r="AH466" s="143">
        <v>-1</v>
      </c>
      <c r="AI466" s="143">
        <v>-1</v>
      </c>
      <c r="AJ466" s="143">
        <v>0</v>
      </c>
      <c r="AM466" s="143" t="s">
        <v>367</v>
      </c>
      <c r="AN466" s="143">
        <v>-1</v>
      </c>
      <c r="AQ466" s="143">
        <v>333</v>
      </c>
      <c r="AR466" s="143" t="s">
        <v>257</v>
      </c>
      <c r="AT466" s="143" t="s">
        <v>366</v>
      </c>
      <c r="AV466" s="143">
        <v>200.24180920979299</v>
      </c>
      <c r="AW466" s="143">
        <v>0.28735365800000001</v>
      </c>
    </row>
    <row r="467" spans="1:49" x14ac:dyDescent="0.25">
      <c r="A467" s="153">
        <v>830000</v>
      </c>
      <c r="B467" s="153">
        <v>1400000</v>
      </c>
      <c r="C467" s="153">
        <v>1400000</v>
      </c>
      <c r="D467" s="143" t="s">
        <v>360</v>
      </c>
      <c r="E467" s="143" t="s">
        <v>13</v>
      </c>
      <c r="F467" s="143" t="s">
        <v>361</v>
      </c>
      <c r="G467" s="143" t="s">
        <v>362</v>
      </c>
      <c r="H467" s="143">
        <v>0.67</v>
      </c>
      <c r="I467" s="143">
        <v>0.72</v>
      </c>
      <c r="J467" s="143" t="s">
        <v>366</v>
      </c>
      <c r="K467" s="143">
        <v>2.304607373E-5</v>
      </c>
      <c r="L467" s="143">
        <v>573.55323392188404</v>
      </c>
      <c r="M467" s="143">
        <v>0</v>
      </c>
      <c r="N467" s="143">
        <v>0</v>
      </c>
      <c r="O467" s="143">
        <v>0</v>
      </c>
      <c r="P467" s="143">
        <v>0</v>
      </c>
      <c r="Q467" s="143">
        <v>1.321815012105E-2</v>
      </c>
      <c r="R467" s="143">
        <v>1730</v>
      </c>
      <c r="S467" s="143" t="s">
        <v>368</v>
      </c>
      <c r="T467" s="143">
        <v>1730</v>
      </c>
      <c r="U467" s="143" t="s">
        <v>365</v>
      </c>
      <c r="V467" s="143" t="s">
        <v>366</v>
      </c>
      <c r="Z467" s="143">
        <v>0</v>
      </c>
      <c r="AA467" s="143">
        <v>1</v>
      </c>
      <c r="AB467" s="143">
        <v>0</v>
      </c>
      <c r="AC467" s="143">
        <v>0</v>
      </c>
      <c r="AD467" s="143">
        <v>1.321815012124E-2</v>
      </c>
      <c r="AF467" s="143">
        <v>-1</v>
      </c>
      <c r="AG467" s="143">
        <v>-1</v>
      </c>
      <c r="AH467" s="143">
        <v>-1</v>
      </c>
      <c r="AI467" s="143">
        <v>-1</v>
      </c>
      <c r="AJ467" s="143">
        <v>0</v>
      </c>
      <c r="AM467" s="143" t="s">
        <v>367</v>
      </c>
      <c r="AN467" s="143">
        <v>-1</v>
      </c>
      <c r="AQ467" s="143">
        <v>333</v>
      </c>
      <c r="AR467" s="143" t="s">
        <v>257</v>
      </c>
      <c r="AT467" s="143" t="s">
        <v>366</v>
      </c>
      <c r="AV467" s="143">
        <v>1.50905550098518</v>
      </c>
      <c r="AW467" s="143">
        <v>1.07203E-5</v>
      </c>
    </row>
    <row r="468" spans="1:49" x14ac:dyDescent="0.25">
      <c r="A468" s="153">
        <v>830000</v>
      </c>
      <c r="B468" s="153">
        <v>1400000</v>
      </c>
      <c r="C468" s="153">
        <v>1400000</v>
      </c>
      <c r="D468" s="143" t="s">
        <v>360</v>
      </c>
      <c r="E468" s="143" t="s">
        <v>13</v>
      </c>
      <c r="F468" s="143" t="s">
        <v>361</v>
      </c>
      <c r="G468" s="143" t="s">
        <v>362</v>
      </c>
      <c r="H468" s="143">
        <v>0.67</v>
      </c>
      <c r="I468" s="143">
        <v>0.72</v>
      </c>
      <c r="J468" s="143" t="s">
        <v>363</v>
      </c>
      <c r="K468" s="143">
        <v>5.0576965712049997E-2</v>
      </c>
      <c r="L468" s="143">
        <v>2121.5844634002501</v>
      </c>
      <c r="M468" s="143">
        <v>2.7604186254659702</v>
      </c>
      <c r="N468" s="143">
        <v>0.32414108075395998</v>
      </c>
      <c r="O468" s="143">
        <v>0.13961359817110999</v>
      </c>
      <c r="P468" s="143">
        <v>1.639407232716E-2</v>
      </c>
      <c r="Q468" s="143">
        <v>107.30330466062701</v>
      </c>
      <c r="R468" s="143">
        <v>3200</v>
      </c>
      <c r="S468" s="143" t="s">
        <v>370</v>
      </c>
      <c r="T468" s="143">
        <v>3200</v>
      </c>
      <c r="U468" s="143" t="s">
        <v>365</v>
      </c>
      <c r="V468" s="143" t="s">
        <v>366</v>
      </c>
      <c r="Y468" s="143" t="s">
        <v>363</v>
      </c>
      <c r="Z468" s="143">
        <v>0</v>
      </c>
      <c r="AA468" s="143">
        <v>1</v>
      </c>
      <c r="AB468" s="143">
        <v>0.13961359817110999</v>
      </c>
      <c r="AC468" s="143">
        <v>1.639407232716E-2</v>
      </c>
      <c r="AD468" s="143">
        <v>427.12473857501101</v>
      </c>
      <c r="AF468" s="143">
        <v>-1</v>
      </c>
      <c r="AG468" s="143">
        <v>-1</v>
      </c>
      <c r="AH468" s="143">
        <v>-1</v>
      </c>
      <c r="AI468" s="143">
        <v>-1</v>
      </c>
      <c r="AJ468" s="143">
        <v>0</v>
      </c>
      <c r="AM468" s="143" t="s">
        <v>367</v>
      </c>
      <c r="AN468" s="143">
        <v>-1</v>
      </c>
      <c r="AQ468" s="143">
        <v>333</v>
      </c>
      <c r="AR468" s="143" t="s">
        <v>257</v>
      </c>
      <c r="AT468" s="143" t="s">
        <v>366</v>
      </c>
      <c r="AV468" s="143">
        <v>75.031926821107504</v>
      </c>
      <c r="AW468" s="143">
        <v>0.3464109802</v>
      </c>
    </row>
    <row r="469" spans="1:49" x14ac:dyDescent="0.25">
      <c r="A469" s="153">
        <v>830000</v>
      </c>
      <c r="B469" s="153">
        <v>1400000</v>
      </c>
      <c r="C469" s="153">
        <v>1400000</v>
      </c>
      <c r="D469" s="143" t="s">
        <v>360</v>
      </c>
      <c r="E469" s="143" t="s">
        <v>13</v>
      </c>
      <c r="F469" s="143" t="s">
        <v>361</v>
      </c>
      <c r="G469" s="143" t="s">
        <v>362</v>
      </c>
      <c r="H469" s="143">
        <v>0.67</v>
      </c>
      <c r="I469" s="143">
        <v>0.72</v>
      </c>
      <c r="J469" s="143" t="s">
        <v>363</v>
      </c>
      <c r="K469" s="143">
        <v>5.8862704408200002E-3</v>
      </c>
      <c r="L469" s="143">
        <v>2121.5844634002501</v>
      </c>
      <c r="M469" s="143">
        <v>2.7604186254659702</v>
      </c>
      <c r="N469" s="143">
        <v>0.32414108075395998</v>
      </c>
      <c r="O469" s="143">
        <v>1.6248570559369999E-2</v>
      </c>
      <c r="P469" s="143">
        <v>1.9079820622900001E-3</v>
      </c>
      <c r="Q469" s="143">
        <v>12.4882199146201</v>
      </c>
      <c r="R469" s="143">
        <v>6430</v>
      </c>
      <c r="S469" s="143" t="s">
        <v>375</v>
      </c>
      <c r="T469" s="143">
        <v>6430</v>
      </c>
      <c r="U469" s="143" t="s">
        <v>365</v>
      </c>
      <c r="V469" s="143" t="s">
        <v>366</v>
      </c>
      <c r="Y469" s="143" t="s">
        <v>363</v>
      </c>
      <c r="Z469" s="143">
        <v>0</v>
      </c>
      <c r="AA469" s="143">
        <v>1</v>
      </c>
      <c r="AB469" s="143">
        <v>1.6248570559369999E-2</v>
      </c>
      <c r="AC469" s="143">
        <v>1.9079820622900001E-3</v>
      </c>
      <c r="AD469" s="143">
        <v>747.66762846427105</v>
      </c>
      <c r="AF469" s="143">
        <v>-1</v>
      </c>
      <c r="AG469" s="143">
        <v>-1</v>
      </c>
      <c r="AH469" s="143">
        <v>-1</v>
      </c>
      <c r="AI469" s="143">
        <v>-1</v>
      </c>
      <c r="AJ469" s="143">
        <v>0</v>
      </c>
      <c r="AM469" s="143" t="s">
        <v>367</v>
      </c>
      <c r="AN469" s="143">
        <v>-1</v>
      </c>
      <c r="AQ469" s="143">
        <v>333</v>
      </c>
      <c r="AR469" s="143" t="s">
        <v>257</v>
      </c>
      <c r="AT469" s="143" t="s">
        <v>366</v>
      </c>
      <c r="AV469" s="143">
        <v>29.620668412286001</v>
      </c>
      <c r="AW469" s="143">
        <v>0.60638088280000002</v>
      </c>
    </row>
    <row r="470" spans="1:49" x14ac:dyDescent="0.25">
      <c r="A470" s="153">
        <v>830000</v>
      </c>
      <c r="B470" s="153">
        <v>1400000</v>
      </c>
      <c r="C470" s="153">
        <v>1400000</v>
      </c>
      <c r="D470" s="143" t="s">
        <v>360</v>
      </c>
      <c r="E470" s="143" t="s">
        <v>13</v>
      </c>
      <c r="F470" s="143" t="s">
        <v>361</v>
      </c>
      <c r="G470" s="143" t="s">
        <v>362</v>
      </c>
      <c r="H470" s="143">
        <v>0.67</v>
      </c>
      <c r="I470" s="143">
        <v>0.72</v>
      </c>
      <c r="J470" s="143" t="s">
        <v>363</v>
      </c>
      <c r="K470" s="143">
        <v>6.4029964571090003E-2</v>
      </c>
      <c r="L470" s="143">
        <v>2121.5844634002501</v>
      </c>
      <c r="M470" s="143">
        <v>2.7604186254659702</v>
      </c>
      <c r="N470" s="143">
        <v>0.32414108075395998</v>
      </c>
      <c r="O470" s="143">
        <v>0.17674950678995999</v>
      </c>
      <c r="P470" s="143">
        <v>2.075474191671E-2</v>
      </c>
      <c r="Q470" s="143">
        <v>135.84497802609499</v>
      </c>
      <c r="R470" s="143">
        <v>5300</v>
      </c>
      <c r="S470" s="143" t="s">
        <v>372</v>
      </c>
      <c r="T470" s="143">
        <v>5300</v>
      </c>
      <c r="U470" s="143" t="s">
        <v>365</v>
      </c>
      <c r="V470" s="143" t="s">
        <v>366</v>
      </c>
      <c r="Y470" s="143" t="s">
        <v>363</v>
      </c>
      <c r="Z470" s="143">
        <v>0</v>
      </c>
      <c r="AA470" s="143">
        <v>1</v>
      </c>
      <c r="AB470" s="143">
        <v>0.17674950678995999</v>
      </c>
      <c r="AC470" s="143">
        <v>2.075474191671E-2</v>
      </c>
      <c r="AD470" s="143">
        <v>135.844978026094</v>
      </c>
      <c r="AF470" s="143">
        <v>-1</v>
      </c>
      <c r="AG470" s="143">
        <v>-1</v>
      </c>
      <c r="AH470" s="143">
        <v>-1</v>
      </c>
      <c r="AI470" s="143">
        <v>-1</v>
      </c>
      <c r="AJ470" s="143">
        <v>0</v>
      </c>
      <c r="AM470" s="143" t="s">
        <v>367</v>
      </c>
      <c r="AN470" s="143">
        <v>-1</v>
      </c>
      <c r="AQ470" s="143">
        <v>333</v>
      </c>
      <c r="AR470" s="143" t="s">
        <v>257</v>
      </c>
      <c r="AT470" s="143" t="s">
        <v>366</v>
      </c>
      <c r="AV470" s="143">
        <v>73.154218626685505</v>
      </c>
      <c r="AW470" s="143">
        <v>0.1101743536</v>
      </c>
    </row>
    <row r="471" spans="1:49" x14ac:dyDescent="0.25">
      <c r="A471" s="153">
        <v>830000</v>
      </c>
      <c r="B471" s="153">
        <v>1400000</v>
      </c>
      <c r="C471" s="153">
        <v>1400000</v>
      </c>
      <c r="D471" s="143" t="s">
        <v>360</v>
      </c>
      <c r="E471" s="143" t="s">
        <v>13</v>
      </c>
      <c r="F471" s="143" t="s">
        <v>361</v>
      </c>
      <c r="G471" s="143" t="s">
        <v>362</v>
      </c>
      <c r="H471" s="143">
        <v>0.67</v>
      </c>
      <c r="I471" s="143">
        <v>0.72</v>
      </c>
      <c r="J471" s="143" t="s">
        <v>366</v>
      </c>
      <c r="K471" s="143">
        <v>0.61776345366790997</v>
      </c>
      <c r="L471" s="143">
        <v>3306.5982828328301</v>
      </c>
      <c r="M471" s="143">
        <v>6.2839755041807503</v>
      </c>
      <c r="N471" s="143">
        <v>0.85064724430621996</v>
      </c>
      <c r="O471" s="143">
        <v>3.8820104102272701</v>
      </c>
      <c r="P471" s="143">
        <v>0.52549877949570001</v>
      </c>
      <c r="Q471" s="143">
        <v>2042.6955750952</v>
      </c>
      <c r="R471" s="143">
        <v>1730</v>
      </c>
      <c r="S471" s="143" t="s">
        <v>368</v>
      </c>
      <c r="T471" s="143">
        <v>1730</v>
      </c>
      <c r="U471" s="143" t="s">
        <v>365</v>
      </c>
      <c r="V471" s="143" t="s">
        <v>366</v>
      </c>
      <c r="Z471" s="143">
        <v>0</v>
      </c>
      <c r="AA471" s="143">
        <v>1</v>
      </c>
      <c r="AB471" s="143">
        <v>3.8820104102272701</v>
      </c>
      <c r="AC471" s="143">
        <v>0.52549877949570001</v>
      </c>
      <c r="AD471" s="143">
        <v>2042.6955750952</v>
      </c>
      <c r="AF471" s="143">
        <v>-1</v>
      </c>
      <c r="AG471" s="143">
        <v>-1</v>
      </c>
      <c r="AH471" s="143">
        <v>-1</v>
      </c>
      <c r="AI471" s="143">
        <v>-1</v>
      </c>
      <c r="AJ471" s="143">
        <v>0</v>
      </c>
      <c r="AM471" s="143" t="s">
        <v>367</v>
      </c>
      <c r="AN471" s="143">
        <v>-1</v>
      </c>
      <c r="AQ471" s="143">
        <v>333</v>
      </c>
      <c r="AR471" s="143" t="s">
        <v>257</v>
      </c>
      <c r="AT471" s="143" t="s">
        <v>366</v>
      </c>
      <c r="AV471" s="143">
        <v>200</v>
      </c>
      <c r="AW471" s="143">
        <v>1.6566874088000001</v>
      </c>
    </row>
    <row r="472" spans="1:49" x14ac:dyDescent="0.25">
      <c r="A472" s="153">
        <v>830000</v>
      </c>
      <c r="B472" s="153">
        <v>1400000</v>
      </c>
      <c r="C472" s="153">
        <v>1400000</v>
      </c>
      <c r="D472" s="143" t="s">
        <v>360</v>
      </c>
      <c r="E472" s="143" t="s">
        <v>13</v>
      </c>
      <c r="F472" s="143" t="s">
        <v>361</v>
      </c>
      <c r="G472" s="143" t="s">
        <v>362</v>
      </c>
      <c r="H472" s="143">
        <v>0.67</v>
      </c>
      <c r="I472" s="143">
        <v>0.72</v>
      </c>
      <c r="J472" s="143" t="s">
        <v>363</v>
      </c>
      <c r="K472" s="143">
        <v>0.61776345359886997</v>
      </c>
      <c r="L472" s="143">
        <v>2589.3698262121602</v>
      </c>
      <c r="M472" s="143">
        <v>5.0767976112023998</v>
      </c>
      <c r="N472" s="143">
        <v>0.69481507918242003</v>
      </c>
      <c r="O472" s="143">
        <v>3.1362600255188999</v>
      </c>
      <c r="P472" s="143">
        <v>0.4292313629283</v>
      </c>
      <c r="Q472" s="143">
        <v>1599.6180464855299</v>
      </c>
      <c r="R472" s="143">
        <v>3200</v>
      </c>
      <c r="S472" s="143" t="s">
        <v>370</v>
      </c>
      <c r="T472" s="143">
        <v>3200</v>
      </c>
      <c r="U472" s="143" t="s">
        <v>365</v>
      </c>
      <c r="V472" s="143" t="s">
        <v>366</v>
      </c>
      <c r="Y472" s="143" t="s">
        <v>363</v>
      </c>
      <c r="Z472" s="143">
        <v>0</v>
      </c>
      <c r="AA472" s="143">
        <v>1</v>
      </c>
      <c r="AB472" s="143">
        <v>3.1362600255188999</v>
      </c>
      <c r="AC472" s="143">
        <v>0.4292313629283</v>
      </c>
      <c r="AD472" s="143">
        <v>1599.6180464855299</v>
      </c>
      <c r="AF472" s="143">
        <v>-1</v>
      </c>
      <c r="AG472" s="143">
        <v>-1</v>
      </c>
      <c r="AH472" s="143">
        <v>-1</v>
      </c>
      <c r="AI472" s="143">
        <v>-1</v>
      </c>
      <c r="AJ472" s="143">
        <v>0</v>
      </c>
      <c r="AM472" s="143" t="s">
        <v>367</v>
      </c>
      <c r="AN472" s="143">
        <v>-1</v>
      </c>
      <c r="AQ472" s="143">
        <v>333</v>
      </c>
      <c r="AR472" s="143" t="s">
        <v>257</v>
      </c>
      <c r="AT472" s="143" t="s">
        <v>366</v>
      </c>
      <c r="AV472" s="143">
        <v>199.99999998882399</v>
      </c>
      <c r="AW472" s="143">
        <v>1.2973382372</v>
      </c>
    </row>
    <row r="473" spans="1:49" x14ac:dyDescent="0.25">
      <c r="A473" s="153">
        <v>830000</v>
      </c>
      <c r="B473" s="153">
        <v>1400000</v>
      </c>
      <c r="C473" s="153">
        <v>1400000</v>
      </c>
      <c r="D473" s="143" t="s">
        <v>360</v>
      </c>
      <c r="E473" s="143" t="s">
        <v>13</v>
      </c>
      <c r="F473" s="143" t="s">
        <v>361</v>
      </c>
      <c r="G473" s="143" t="s">
        <v>362</v>
      </c>
      <c r="H473" s="143">
        <v>0.67</v>
      </c>
      <c r="I473" s="143">
        <v>0.72</v>
      </c>
      <c r="J473" s="143" t="s">
        <v>366</v>
      </c>
      <c r="K473" s="143">
        <v>4.5893676488000001E-4</v>
      </c>
      <c r="L473" s="143">
        <v>3354.5623414803599</v>
      </c>
      <c r="M473" s="143">
        <v>7.1975664130394303</v>
      </c>
      <c r="N473" s="143">
        <v>0.96010811136985996</v>
      </c>
      <c r="O473" s="143">
        <v>3.3032278445999999E-3</v>
      </c>
      <c r="P473" s="143">
        <v>4.4062891056E-4</v>
      </c>
      <c r="Q473" s="143">
        <v>1.53953198858727</v>
      </c>
      <c r="R473" s="143">
        <v>8140</v>
      </c>
      <c r="S473" s="143" t="s">
        <v>369</v>
      </c>
      <c r="T473" s="143">
        <v>8140</v>
      </c>
      <c r="U473" s="143" t="s">
        <v>365</v>
      </c>
      <c r="V473" s="143" t="s">
        <v>366</v>
      </c>
      <c r="Z473" s="143">
        <v>0</v>
      </c>
      <c r="AA473" s="143">
        <v>1</v>
      </c>
      <c r="AB473" s="143">
        <v>3.3032278445999999E-3</v>
      </c>
      <c r="AC473" s="143">
        <v>4.4062891056E-4</v>
      </c>
      <c r="AD473" s="143">
        <v>1.53953198858845</v>
      </c>
      <c r="AF473" s="143">
        <v>-1</v>
      </c>
      <c r="AG473" s="143">
        <v>-1</v>
      </c>
      <c r="AH473" s="143">
        <v>-1</v>
      </c>
      <c r="AI473" s="143">
        <v>-1</v>
      </c>
      <c r="AJ473" s="143">
        <v>0</v>
      </c>
      <c r="AM473" s="143" t="s">
        <v>367</v>
      </c>
      <c r="AN473" s="143">
        <v>-1</v>
      </c>
      <c r="AQ473" s="143">
        <v>333</v>
      </c>
      <c r="AR473" s="143" t="s">
        <v>257</v>
      </c>
      <c r="AT473" s="143" t="s">
        <v>366</v>
      </c>
      <c r="AV473" s="143">
        <v>7.4748751619011502</v>
      </c>
      <c r="AW473" s="143">
        <v>1.2486066E-3</v>
      </c>
    </row>
    <row r="474" spans="1:49" x14ac:dyDescent="0.25">
      <c r="A474" s="153">
        <v>830000</v>
      </c>
      <c r="B474" s="153">
        <v>1400000</v>
      </c>
      <c r="C474" s="153">
        <v>1400000</v>
      </c>
      <c r="D474" s="143" t="s">
        <v>360</v>
      </c>
      <c r="E474" s="143" t="s">
        <v>13</v>
      </c>
      <c r="F474" s="143" t="s">
        <v>361</v>
      </c>
      <c r="G474" s="143" t="s">
        <v>362</v>
      </c>
      <c r="H474" s="143">
        <v>0.67</v>
      </c>
      <c r="I474" s="143">
        <v>0.72</v>
      </c>
      <c r="J474" s="143" t="s">
        <v>366</v>
      </c>
      <c r="K474" s="143">
        <v>0.61730438493221995</v>
      </c>
      <c r="L474" s="143">
        <v>3354.5623414803599</v>
      </c>
      <c r="M474" s="143">
        <v>7.1975664130394303</v>
      </c>
      <c r="N474" s="143">
        <v>0.96010811136985996</v>
      </c>
      <c r="O474" s="143">
        <v>4.4430893076101201</v>
      </c>
      <c r="P474" s="143">
        <v>0.59267894715761005</v>
      </c>
      <c r="Q474" s="143">
        <v>2070.7860429243201</v>
      </c>
      <c r="R474" s="143">
        <v>1730</v>
      </c>
      <c r="S474" s="143" t="s">
        <v>368</v>
      </c>
      <c r="T474" s="143">
        <v>1730</v>
      </c>
      <c r="U474" s="143" t="s">
        <v>365</v>
      </c>
      <c r="V474" s="143" t="s">
        <v>366</v>
      </c>
      <c r="Z474" s="143">
        <v>0</v>
      </c>
      <c r="AA474" s="143">
        <v>1</v>
      </c>
      <c r="AB474" s="143">
        <v>4.4430893076101201</v>
      </c>
      <c r="AC474" s="143">
        <v>0.59267894715761005</v>
      </c>
      <c r="AD474" s="143">
        <v>2070.7860429243201</v>
      </c>
      <c r="AF474" s="143">
        <v>-1</v>
      </c>
      <c r="AG474" s="143">
        <v>-1</v>
      </c>
      <c r="AH474" s="143">
        <v>-1</v>
      </c>
      <c r="AI474" s="143">
        <v>-1</v>
      </c>
      <c r="AJ474" s="143">
        <v>0</v>
      </c>
      <c r="AM474" s="143" t="s">
        <v>367</v>
      </c>
      <c r="AN474" s="143">
        <v>-1</v>
      </c>
      <c r="AQ474" s="143">
        <v>333</v>
      </c>
      <c r="AR474" s="143" t="s">
        <v>257</v>
      </c>
      <c r="AT474" s="143" t="s">
        <v>366</v>
      </c>
      <c r="AV474" s="143">
        <v>199.00612041200699</v>
      </c>
      <c r="AW474" s="143">
        <v>1.6794696212</v>
      </c>
    </row>
    <row r="475" spans="1:49" x14ac:dyDescent="0.25">
      <c r="A475" s="153">
        <v>830000</v>
      </c>
      <c r="B475" s="153">
        <v>1400000</v>
      </c>
      <c r="C475" s="153">
        <v>1400000</v>
      </c>
      <c r="D475" s="143" t="s">
        <v>360</v>
      </c>
      <c r="E475" s="143" t="s">
        <v>13</v>
      </c>
      <c r="F475" s="143" t="s">
        <v>361</v>
      </c>
      <c r="G475" s="143" t="s">
        <v>362</v>
      </c>
      <c r="H475" s="143">
        <v>0.67</v>
      </c>
      <c r="I475" s="143">
        <v>0.72</v>
      </c>
      <c r="J475" s="143" t="s">
        <v>366</v>
      </c>
      <c r="K475" s="143">
        <v>2.0297609087E-4</v>
      </c>
      <c r="L475" s="143">
        <v>3351.4673403930901</v>
      </c>
      <c r="M475" s="143">
        <v>7.4015119115431398</v>
      </c>
      <c r="N475" s="143">
        <v>0.97810686822435</v>
      </c>
      <c r="O475" s="143">
        <v>1.50232995434E-3</v>
      </c>
      <c r="P475" s="143">
        <v>1.9853230856E-4</v>
      </c>
      <c r="Q475" s="143">
        <v>0.68026773943481</v>
      </c>
      <c r="R475" s="143">
        <v>1730</v>
      </c>
      <c r="S475" s="143" t="s">
        <v>368</v>
      </c>
      <c r="T475" s="143">
        <v>1730</v>
      </c>
      <c r="U475" s="143" t="s">
        <v>365</v>
      </c>
      <c r="V475" s="143" t="s">
        <v>366</v>
      </c>
      <c r="Z475" s="143">
        <v>0</v>
      </c>
      <c r="AA475" s="143">
        <v>1</v>
      </c>
      <c r="AB475" s="143">
        <v>1.50232995434E-3</v>
      </c>
      <c r="AC475" s="143">
        <v>1.9853230856E-4</v>
      </c>
      <c r="AD475" s="143">
        <v>139.00773522314199</v>
      </c>
      <c r="AF475" s="143">
        <v>-1</v>
      </c>
      <c r="AG475" s="143">
        <v>-1</v>
      </c>
      <c r="AH475" s="143">
        <v>-1</v>
      </c>
      <c r="AI475" s="143">
        <v>-1</v>
      </c>
      <c r="AJ475" s="143">
        <v>0</v>
      </c>
      <c r="AM475" s="143" t="s">
        <v>367</v>
      </c>
      <c r="AN475" s="143">
        <v>-1</v>
      </c>
      <c r="AQ475" s="143">
        <v>333</v>
      </c>
      <c r="AR475" s="143" t="s">
        <v>257</v>
      </c>
      <c r="AT475" s="143" t="s">
        <v>366</v>
      </c>
      <c r="AV475" s="143">
        <v>4.5449008556111297</v>
      </c>
      <c r="AW475" s="143">
        <v>0.1127394446</v>
      </c>
    </row>
    <row r="476" spans="1:49" x14ac:dyDescent="0.25">
      <c r="A476" s="153">
        <v>830000</v>
      </c>
      <c r="B476" s="153">
        <v>1400000</v>
      </c>
      <c r="C476" s="153">
        <v>1400000</v>
      </c>
      <c r="D476" s="143" t="s">
        <v>360</v>
      </c>
      <c r="E476" s="143" t="s">
        <v>13</v>
      </c>
      <c r="F476" s="143" t="s">
        <v>361</v>
      </c>
      <c r="G476" s="143" t="s">
        <v>362</v>
      </c>
      <c r="H476" s="143">
        <v>0.67</v>
      </c>
      <c r="I476" s="143">
        <v>0.72</v>
      </c>
      <c r="J476" s="143" t="s">
        <v>366</v>
      </c>
      <c r="K476" s="143">
        <v>0.28881422774194998</v>
      </c>
      <c r="L476" s="143">
        <v>3379.6691715479701</v>
      </c>
      <c r="M476" s="143">
        <v>7.0388059972271497</v>
      </c>
      <c r="N476" s="143">
        <v>0.94923771972491999</v>
      </c>
      <c r="O476" s="143">
        <v>2.03290731831459</v>
      </c>
      <c r="P476" s="143">
        <v>0.27415335896588</v>
      </c>
      <c r="Q476" s="143">
        <v>976.09654180391601</v>
      </c>
      <c r="R476" s="143">
        <v>1730</v>
      </c>
      <c r="S476" s="143" t="s">
        <v>368</v>
      </c>
      <c r="T476" s="143">
        <v>1730</v>
      </c>
      <c r="U476" s="143" t="s">
        <v>365</v>
      </c>
      <c r="V476" s="143" t="s">
        <v>366</v>
      </c>
      <c r="Z476" s="143">
        <v>0</v>
      </c>
      <c r="AA476" s="143">
        <v>1</v>
      </c>
      <c r="AB476" s="143">
        <v>2.03290731831459</v>
      </c>
      <c r="AC476" s="143">
        <v>0.27415335896588</v>
      </c>
      <c r="AD476" s="143">
        <v>976.09654180391601</v>
      </c>
      <c r="AF476" s="143">
        <v>-1</v>
      </c>
      <c r="AG476" s="143">
        <v>-1</v>
      </c>
      <c r="AH476" s="143">
        <v>-1</v>
      </c>
      <c r="AI476" s="143">
        <v>-1</v>
      </c>
      <c r="AJ476" s="143">
        <v>0</v>
      </c>
      <c r="AM476" s="143" t="s">
        <v>367</v>
      </c>
      <c r="AN476" s="143">
        <v>-1</v>
      </c>
      <c r="AQ476" s="143">
        <v>333</v>
      </c>
      <c r="AR476" s="143" t="s">
        <v>257</v>
      </c>
      <c r="AT476" s="143" t="s">
        <v>366</v>
      </c>
      <c r="AV476" s="143">
        <v>157.049277810055</v>
      </c>
      <c r="AW476" s="143">
        <v>0.79164358619999997</v>
      </c>
    </row>
    <row r="477" spans="1:49" x14ac:dyDescent="0.25">
      <c r="A477" s="153">
        <v>830000</v>
      </c>
      <c r="B477" s="153">
        <v>1400000</v>
      </c>
      <c r="C477" s="153">
        <v>1400000</v>
      </c>
      <c r="D477" s="143" t="s">
        <v>360</v>
      </c>
      <c r="E477" s="143" t="s">
        <v>13</v>
      </c>
      <c r="F477" s="143" t="s">
        <v>361</v>
      </c>
      <c r="G477" s="143" t="s">
        <v>362</v>
      </c>
      <c r="H477" s="143">
        <v>0.67</v>
      </c>
      <c r="I477" s="143">
        <v>0.72</v>
      </c>
      <c r="J477" s="143" t="s">
        <v>366</v>
      </c>
      <c r="K477" s="143">
        <v>0.11776967297971</v>
      </c>
      <c r="L477" s="143">
        <v>3379.6691715479701</v>
      </c>
      <c r="M477" s="143">
        <v>7.0388059972271497</v>
      </c>
      <c r="N477" s="143">
        <v>0.94923771972491999</v>
      </c>
      <c r="O477" s="143">
        <v>0.82895788046107</v>
      </c>
      <c r="P477" s="143">
        <v>0.11179141583200999</v>
      </c>
      <c r="Q477" s="143">
        <v>398.02253311281498</v>
      </c>
      <c r="R477" s="143">
        <v>1730</v>
      </c>
      <c r="S477" s="143" t="s">
        <v>368</v>
      </c>
      <c r="T477" s="143">
        <v>1730</v>
      </c>
      <c r="U477" s="143" t="s">
        <v>365</v>
      </c>
      <c r="V477" s="143" t="s">
        <v>366</v>
      </c>
      <c r="Z477" s="143">
        <v>0</v>
      </c>
      <c r="AA477" s="143">
        <v>1</v>
      </c>
      <c r="AB477" s="143">
        <v>0.82895788046107</v>
      </c>
      <c r="AC477" s="143">
        <v>0.11179141583200999</v>
      </c>
      <c r="AD477" s="143">
        <v>398.02253311281498</v>
      </c>
      <c r="AF477" s="143">
        <v>-1</v>
      </c>
      <c r="AG477" s="143">
        <v>-1</v>
      </c>
      <c r="AH477" s="143">
        <v>-1</v>
      </c>
      <c r="AI477" s="143">
        <v>-1</v>
      </c>
      <c r="AJ477" s="143">
        <v>0</v>
      </c>
      <c r="AM477" s="143" t="s">
        <v>367</v>
      </c>
      <c r="AN477" s="143">
        <v>-1</v>
      </c>
      <c r="AQ477" s="143">
        <v>333</v>
      </c>
      <c r="AR477" s="143" t="s">
        <v>257</v>
      </c>
      <c r="AT477" s="143" t="s">
        <v>366</v>
      </c>
      <c r="AV477" s="143">
        <v>108.103038239274</v>
      </c>
      <c r="AW477" s="143">
        <v>0.3228082183</v>
      </c>
    </row>
    <row r="478" spans="1:49" x14ac:dyDescent="0.25">
      <c r="A478" s="153">
        <v>830000</v>
      </c>
      <c r="B478" s="153">
        <v>1400000</v>
      </c>
      <c r="C478" s="153">
        <v>1400000</v>
      </c>
      <c r="D478" s="143" t="s">
        <v>360</v>
      </c>
      <c r="E478" s="143" t="s">
        <v>13</v>
      </c>
      <c r="F478" s="143" t="s">
        <v>361</v>
      </c>
      <c r="G478" s="143" t="s">
        <v>362</v>
      </c>
      <c r="H478" s="143">
        <v>0.67</v>
      </c>
      <c r="I478" s="143">
        <v>0.72</v>
      </c>
      <c r="J478" s="143" t="s">
        <v>366</v>
      </c>
      <c r="K478" s="143">
        <v>0.21117952837696</v>
      </c>
      <c r="L478" s="143">
        <v>3379.6691715479701</v>
      </c>
      <c r="M478" s="143">
        <v>7.0388059972271497</v>
      </c>
      <c r="N478" s="143">
        <v>0.94923771972491999</v>
      </c>
      <c r="O478" s="143">
        <v>1.4864517308313401</v>
      </c>
      <c r="P478" s="143">
        <v>0.20045957396913</v>
      </c>
      <c r="Q478" s="143">
        <v>713.71694171765103</v>
      </c>
      <c r="R478" s="143">
        <v>8140</v>
      </c>
      <c r="S478" s="143" t="s">
        <v>369</v>
      </c>
      <c r="T478" s="143">
        <v>8140</v>
      </c>
      <c r="U478" s="143" t="s">
        <v>365</v>
      </c>
      <c r="V478" s="143" t="s">
        <v>366</v>
      </c>
      <c r="Z478" s="143">
        <v>0</v>
      </c>
      <c r="AA478" s="143">
        <v>1</v>
      </c>
      <c r="AB478" s="143">
        <v>1.4864517308313401</v>
      </c>
      <c r="AC478" s="143">
        <v>0.20045957396913</v>
      </c>
      <c r="AD478" s="143">
        <v>713.71694171765103</v>
      </c>
      <c r="AF478" s="143">
        <v>-1</v>
      </c>
      <c r="AG478" s="143">
        <v>-1</v>
      </c>
      <c r="AH478" s="143">
        <v>-1</v>
      </c>
      <c r="AI478" s="143">
        <v>-1</v>
      </c>
      <c r="AJ478" s="143">
        <v>0</v>
      </c>
      <c r="AM478" s="143" t="s">
        <v>367</v>
      </c>
      <c r="AN478" s="143">
        <v>-1</v>
      </c>
      <c r="AQ478" s="143">
        <v>333</v>
      </c>
      <c r="AR478" s="143" t="s">
        <v>257</v>
      </c>
      <c r="AT478" s="143" t="s">
        <v>366</v>
      </c>
      <c r="AV478" s="143">
        <v>145.93735677429601</v>
      </c>
      <c r="AW478" s="143">
        <v>0.57884585700000002</v>
      </c>
    </row>
    <row r="479" spans="1:49" x14ac:dyDescent="0.25">
      <c r="A479" s="153">
        <v>830000</v>
      </c>
      <c r="B479" s="153">
        <v>1400000</v>
      </c>
      <c r="C479" s="153">
        <v>1400000</v>
      </c>
      <c r="D479" s="143" t="s">
        <v>360</v>
      </c>
      <c r="E479" s="143" t="s">
        <v>13</v>
      </c>
      <c r="F479" s="143" t="s">
        <v>361</v>
      </c>
      <c r="G479" s="143" t="s">
        <v>362</v>
      </c>
      <c r="H479" s="143">
        <v>0.67</v>
      </c>
      <c r="I479" s="143">
        <v>0.72</v>
      </c>
      <c r="J479" s="143" t="s">
        <v>366</v>
      </c>
      <c r="K479" s="143">
        <v>0.61776345364490004</v>
      </c>
      <c r="L479" s="143">
        <v>3339.6519776194</v>
      </c>
      <c r="M479" s="143">
        <v>6.22729973434262</v>
      </c>
      <c r="N479" s="143">
        <v>0.83275082627515995</v>
      </c>
      <c r="O479" s="143">
        <v>3.8469981907694599</v>
      </c>
      <c r="P479" s="143">
        <v>0.51444302646537998</v>
      </c>
      <c r="Q479" s="143">
        <v>2063.1149396661799</v>
      </c>
      <c r="R479" s="143">
        <v>1730</v>
      </c>
      <c r="S479" s="143" t="s">
        <v>368</v>
      </c>
      <c r="T479" s="143">
        <v>1730</v>
      </c>
      <c r="U479" s="143" t="s">
        <v>365</v>
      </c>
      <c r="V479" s="143" t="s">
        <v>366</v>
      </c>
      <c r="Z479" s="143">
        <v>0</v>
      </c>
      <c r="AA479" s="143">
        <v>1</v>
      </c>
      <c r="AB479" s="143">
        <v>3.8469981907694599</v>
      </c>
      <c r="AC479" s="143">
        <v>0.51444302646537998</v>
      </c>
      <c r="AD479" s="143">
        <v>2063.1149396661799</v>
      </c>
      <c r="AF479" s="143">
        <v>-1</v>
      </c>
      <c r="AG479" s="143">
        <v>-1</v>
      </c>
      <c r="AH479" s="143">
        <v>-1</v>
      </c>
      <c r="AI479" s="143">
        <v>-1</v>
      </c>
      <c r="AJ479" s="143">
        <v>0</v>
      </c>
      <c r="AM479" s="143" t="s">
        <v>367</v>
      </c>
      <c r="AN479" s="143">
        <v>-1</v>
      </c>
      <c r="AQ479" s="143">
        <v>333</v>
      </c>
      <c r="AR479" s="143" t="s">
        <v>257</v>
      </c>
      <c r="AT479" s="143" t="s">
        <v>366</v>
      </c>
      <c r="AV479" s="143">
        <v>199.999999996274</v>
      </c>
      <c r="AW479" s="143">
        <v>1.6732481262000001</v>
      </c>
    </row>
    <row r="480" spans="1:49" x14ac:dyDescent="0.25">
      <c r="A480" s="153">
        <v>830000</v>
      </c>
      <c r="B480" s="153">
        <v>1400000</v>
      </c>
      <c r="C480" s="153">
        <v>1400000</v>
      </c>
      <c r="D480" s="143" t="s">
        <v>360</v>
      </c>
      <c r="E480" s="143" t="s">
        <v>13</v>
      </c>
      <c r="F480" s="143" t="s">
        <v>361</v>
      </c>
      <c r="G480" s="143" t="s">
        <v>362</v>
      </c>
      <c r="H480" s="143">
        <v>0.67</v>
      </c>
      <c r="I480" s="143">
        <v>0.72</v>
      </c>
      <c r="J480" s="143" t="s">
        <v>366</v>
      </c>
      <c r="K480" s="143">
        <v>0.61776345371394004</v>
      </c>
      <c r="L480" s="143">
        <v>3315.1451965021902</v>
      </c>
      <c r="M480" s="143">
        <v>7.1218456008761901</v>
      </c>
      <c r="N480" s="143">
        <v>0.94961663963090004</v>
      </c>
      <c r="O480" s="143">
        <v>4.3996159352147002</v>
      </c>
      <c r="P480" s="143">
        <v>0.58663845500261003</v>
      </c>
      <c r="Q480" s="143">
        <v>2047.97554615437</v>
      </c>
      <c r="R480" s="143">
        <v>1730</v>
      </c>
      <c r="S480" s="143" t="s">
        <v>368</v>
      </c>
      <c r="T480" s="143">
        <v>1730</v>
      </c>
      <c r="U480" s="143" t="s">
        <v>365</v>
      </c>
      <c r="V480" s="143" t="s">
        <v>366</v>
      </c>
      <c r="Z480" s="143">
        <v>0</v>
      </c>
      <c r="AA480" s="143">
        <v>1</v>
      </c>
      <c r="AB480" s="143">
        <v>4.3996159352147002</v>
      </c>
      <c r="AC480" s="143">
        <v>0.58663845500261003</v>
      </c>
      <c r="AD480" s="143">
        <v>2047.97554615437</v>
      </c>
      <c r="AF480" s="143">
        <v>-1</v>
      </c>
      <c r="AG480" s="143">
        <v>-1</v>
      </c>
      <c r="AH480" s="143">
        <v>-1</v>
      </c>
      <c r="AI480" s="143">
        <v>-1</v>
      </c>
      <c r="AJ480" s="143">
        <v>0</v>
      </c>
      <c r="AM480" s="143" t="s">
        <v>367</v>
      </c>
      <c r="AN480" s="143">
        <v>-1</v>
      </c>
      <c r="AQ480" s="143">
        <v>333</v>
      </c>
      <c r="AR480" s="143" t="s">
        <v>257</v>
      </c>
      <c r="AT480" s="143" t="s">
        <v>366</v>
      </c>
      <c r="AV480" s="143">
        <v>200.00000000745001</v>
      </c>
      <c r="AW480" s="143">
        <v>1.6609696238</v>
      </c>
    </row>
    <row r="481" spans="1:49" x14ac:dyDescent="0.25">
      <c r="A481" s="153">
        <v>830000</v>
      </c>
      <c r="B481" s="153">
        <v>1400000</v>
      </c>
      <c r="C481" s="153">
        <v>1400000</v>
      </c>
      <c r="D481" s="143" t="s">
        <v>360</v>
      </c>
      <c r="E481" s="143" t="s">
        <v>13</v>
      </c>
      <c r="F481" s="143" t="s">
        <v>361</v>
      </c>
      <c r="G481" s="143" t="s">
        <v>362</v>
      </c>
      <c r="H481" s="143">
        <v>0.67</v>
      </c>
      <c r="I481" s="143">
        <v>0.72</v>
      </c>
      <c r="J481" s="143" t="s">
        <v>366</v>
      </c>
      <c r="K481" s="143">
        <v>0.36120174744120997</v>
      </c>
      <c r="L481" s="143">
        <v>3350.28109047419</v>
      </c>
      <c r="M481" s="143">
        <v>7.4042585723239398</v>
      </c>
      <c r="N481" s="143">
        <v>0.97966478691591996</v>
      </c>
      <c r="O481" s="143">
        <v>2.67443113483001</v>
      </c>
      <c r="P481" s="143">
        <v>0.35385663294066</v>
      </c>
      <c r="Q481" s="143">
        <v>1210.1273842985399</v>
      </c>
      <c r="R481" s="143">
        <v>1730</v>
      </c>
      <c r="S481" s="143" t="s">
        <v>368</v>
      </c>
      <c r="T481" s="143">
        <v>1730</v>
      </c>
      <c r="U481" s="143" t="s">
        <v>365</v>
      </c>
      <c r="V481" s="143" t="s">
        <v>366</v>
      </c>
      <c r="Z481" s="143">
        <v>0</v>
      </c>
      <c r="AA481" s="143">
        <v>1</v>
      </c>
      <c r="AB481" s="143">
        <v>2.67443113483001</v>
      </c>
      <c r="AC481" s="143">
        <v>0.35385663294066</v>
      </c>
      <c r="AD481" s="143">
        <v>1210.1273842985399</v>
      </c>
      <c r="AF481" s="143">
        <v>-1</v>
      </c>
      <c r="AG481" s="143">
        <v>-1</v>
      </c>
      <c r="AH481" s="143">
        <v>-1</v>
      </c>
      <c r="AI481" s="143">
        <v>-1</v>
      </c>
      <c r="AJ481" s="143">
        <v>0</v>
      </c>
      <c r="AM481" s="143" t="s">
        <v>367</v>
      </c>
      <c r="AN481" s="143">
        <v>-1</v>
      </c>
      <c r="AQ481" s="143">
        <v>333</v>
      </c>
      <c r="AR481" s="143" t="s">
        <v>257</v>
      </c>
      <c r="AT481" s="143" t="s">
        <v>366</v>
      </c>
      <c r="AV481" s="143">
        <v>168.093684237177</v>
      </c>
      <c r="AW481" s="143">
        <v>0.98144962229999999</v>
      </c>
    </row>
    <row r="482" spans="1:49" x14ac:dyDescent="0.25">
      <c r="A482" s="153">
        <v>830000</v>
      </c>
      <c r="B482" s="153">
        <v>1400000</v>
      </c>
      <c r="C482" s="153">
        <v>1400000</v>
      </c>
      <c r="D482" s="143" t="s">
        <v>360</v>
      </c>
      <c r="E482" s="143" t="s">
        <v>13</v>
      </c>
      <c r="F482" s="143" t="s">
        <v>361</v>
      </c>
      <c r="G482" s="143" t="s">
        <v>362</v>
      </c>
      <c r="H482" s="143">
        <v>0.67</v>
      </c>
      <c r="I482" s="143">
        <v>0.72</v>
      </c>
      <c r="J482" s="143" t="s">
        <v>366</v>
      </c>
      <c r="K482" s="143">
        <v>3.7266700409339999E-2</v>
      </c>
      <c r="L482" s="143">
        <v>3350.28109047419</v>
      </c>
      <c r="M482" s="143">
        <v>7.4042585723239398</v>
      </c>
      <c r="N482" s="143">
        <v>0.97966478691591996</v>
      </c>
      <c r="O482" s="143">
        <v>0.27593228596809</v>
      </c>
      <c r="P482" s="143">
        <v>3.6508874115570002E-2</v>
      </c>
      <c r="Q482" s="143">
        <v>124.853921685785</v>
      </c>
      <c r="R482" s="143">
        <v>1730</v>
      </c>
      <c r="S482" s="143" t="s">
        <v>368</v>
      </c>
      <c r="T482" s="143">
        <v>1730</v>
      </c>
      <c r="U482" s="143" t="s">
        <v>365</v>
      </c>
      <c r="V482" s="143" t="s">
        <v>366</v>
      </c>
      <c r="Z482" s="143">
        <v>0</v>
      </c>
      <c r="AA482" s="143">
        <v>1</v>
      </c>
      <c r="AB482" s="143">
        <v>0.27593228596809</v>
      </c>
      <c r="AC482" s="143">
        <v>3.6508874115570002E-2</v>
      </c>
      <c r="AD482" s="143">
        <v>124.853921685784</v>
      </c>
      <c r="AF482" s="143">
        <v>-1</v>
      </c>
      <c r="AG482" s="143">
        <v>-1</v>
      </c>
      <c r="AH482" s="143">
        <v>-1</v>
      </c>
      <c r="AI482" s="143">
        <v>-1</v>
      </c>
      <c r="AJ482" s="143">
        <v>0</v>
      </c>
      <c r="AM482" s="143" t="s">
        <v>367</v>
      </c>
      <c r="AN482" s="143">
        <v>-1</v>
      </c>
      <c r="AQ482" s="143">
        <v>333</v>
      </c>
      <c r="AR482" s="143" t="s">
        <v>257</v>
      </c>
      <c r="AT482" s="143" t="s">
        <v>366</v>
      </c>
      <c r="AV482" s="143">
        <v>61.136835383939598</v>
      </c>
      <c r="AW482" s="143">
        <v>0.1012602771</v>
      </c>
    </row>
    <row r="483" spans="1:49" x14ac:dyDescent="0.25">
      <c r="A483" s="153">
        <v>830000</v>
      </c>
      <c r="B483" s="153">
        <v>1400000</v>
      </c>
      <c r="C483" s="153">
        <v>1400000</v>
      </c>
      <c r="D483" s="143" t="s">
        <v>360</v>
      </c>
      <c r="E483" s="143" t="s">
        <v>13</v>
      </c>
      <c r="F483" s="143" t="s">
        <v>361</v>
      </c>
      <c r="G483" s="143" t="s">
        <v>362</v>
      </c>
      <c r="H483" s="143">
        <v>0.67</v>
      </c>
      <c r="I483" s="143">
        <v>0.72</v>
      </c>
      <c r="J483" s="143" t="s">
        <v>366</v>
      </c>
      <c r="K483" s="143">
        <v>0.21929499650188999</v>
      </c>
      <c r="L483" s="143">
        <v>3350.28109047419</v>
      </c>
      <c r="M483" s="143">
        <v>7.4042585723239398</v>
      </c>
      <c r="N483" s="143">
        <v>0.97966478691591996</v>
      </c>
      <c r="O483" s="143">
        <v>1.6237168577168799</v>
      </c>
      <c r="P483" s="143">
        <v>0.21483558601975</v>
      </c>
      <c r="Q483" s="143">
        <v>734.69988001589297</v>
      </c>
      <c r="R483" s="143">
        <v>8140</v>
      </c>
      <c r="S483" s="143" t="s">
        <v>369</v>
      </c>
      <c r="T483" s="143">
        <v>8140</v>
      </c>
      <c r="U483" s="143" t="s">
        <v>365</v>
      </c>
      <c r="V483" s="143" t="s">
        <v>366</v>
      </c>
      <c r="Z483" s="143">
        <v>0</v>
      </c>
      <c r="AA483" s="143">
        <v>1</v>
      </c>
      <c r="AB483" s="143">
        <v>1.6237168577168799</v>
      </c>
      <c r="AC483" s="143">
        <v>0.21483558601975</v>
      </c>
      <c r="AD483" s="143">
        <v>734.69988001589297</v>
      </c>
      <c r="AF483" s="143">
        <v>-1</v>
      </c>
      <c r="AG483" s="143">
        <v>-1</v>
      </c>
      <c r="AH483" s="143">
        <v>-1</v>
      </c>
      <c r="AI483" s="143">
        <v>-1</v>
      </c>
      <c r="AJ483" s="143">
        <v>0</v>
      </c>
      <c r="AM483" s="143" t="s">
        <v>367</v>
      </c>
      <c r="AN483" s="143">
        <v>-1</v>
      </c>
      <c r="AQ483" s="143">
        <v>333</v>
      </c>
      <c r="AR483" s="143" t="s">
        <v>257</v>
      </c>
      <c r="AT483" s="143" t="s">
        <v>366</v>
      </c>
      <c r="AV483" s="143">
        <v>141.287897168169</v>
      </c>
      <c r="AW483" s="143">
        <v>0.59586364960000004</v>
      </c>
    </row>
    <row r="484" spans="1:49" x14ac:dyDescent="0.25">
      <c r="A484" s="153">
        <v>830000</v>
      </c>
      <c r="B484" s="153">
        <v>1400000</v>
      </c>
      <c r="C484" s="153">
        <v>1400000</v>
      </c>
      <c r="D484" s="143" t="s">
        <v>360</v>
      </c>
      <c r="E484" s="143" t="s">
        <v>13</v>
      </c>
      <c r="F484" s="143" t="s">
        <v>361</v>
      </c>
      <c r="G484" s="143" t="s">
        <v>362</v>
      </c>
      <c r="H484" s="143">
        <v>0.67</v>
      </c>
      <c r="I484" s="143">
        <v>0.72</v>
      </c>
      <c r="J484" s="143" t="s">
        <v>366</v>
      </c>
      <c r="K484" s="143">
        <v>3.3614961916000001E-4</v>
      </c>
      <c r="L484" s="143">
        <v>3337.5726958064902</v>
      </c>
      <c r="M484" s="143">
        <v>6.7818229879285203</v>
      </c>
      <c r="N484" s="143">
        <v>0.92163162068699001</v>
      </c>
      <c r="O484" s="143">
        <v>2.27970721466E-3</v>
      </c>
      <c r="P484" s="143">
        <v>3.0980611829999999E-4</v>
      </c>
      <c r="Q484" s="143">
        <v>1.1219237906441999</v>
      </c>
      <c r="R484" s="143">
        <v>1730</v>
      </c>
      <c r="S484" s="143" t="s">
        <v>368</v>
      </c>
      <c r="T484" s="143">
        <v>1730</v>
      </c>
      <c r="U484" s="143" t="s">
        <v>365</v>
      </c>
      <c r="V484" s="143" t="s">
        <v>366</v>
      </c>
      <c r="Z484" s="143">
        <v>0</v>
      </c>
      <c r="AA484" s="143">
        <v>1</v>
      </c>
      <c r="AB484" s="143">
        <v>2.27970721466E-3</v>
      </c>
      <c r="AC484" s="143">
        <v>3.0980611829999999E-4</v>
      </c>
      <c r="AD484" s="143">
        <v>1.1219237906443</v>
      </c>
      <c r="AF484" s="143">
        <v>-1</v>
      </c>
      <c r="AG484" s="143">
        <v>-1</v>
      </c>
      <c r="AH484" s="143">
        <v>-1</v>
      </c>
      <c r="AI484" s="143">
        <v>-1</v>
      </c>
      <c r="AJ484" s="143">
        <v>0</v>
      </c>
      <c r="AM484" s="143" t="s">
        <v>367</v>
      </c>
      <c r="AN484" s="143">
        <v>-1</v>
      </c>
      <c r="AQ484" s="143">
        <v>333</v>
      </c>
      <c r="AR484" s="143" t="s">
        <v>257</v>
      </c>
      <c r="AT484" s="143" t="s">
        <v>366</v>
      </c>
      <c r="AV484" s="143">
        <v>40.086555361309202</v>
      </c>
      <c r="AW484" s="143">
        <v>9.0991390000000002E-4</v>
      </c>
    </row>
    <row r="485" spans="1:49" x14ac:dyDescent="0.25">
      <c r="A485" s="153">
        <v>830000</v>
      </c>
      <c r="B485" s="153">
        <v>1400000</v>
      </c>
      <c r="C485" s="153">
        <v>1400000</v>
      </c>
      <c r="D485" s="143" t="s">
        <v>360</v>
      </c>
      <c r="E485" s="143" t="s">
        <v>13</v>
      </c>
      <c r="F485" s="143" t="s">
        <v>361</v>
      </c>
      <c r="G485" s="143" t="s">
        <v>362</v>
      </c>
      <c r="H485" s="143">
        <v>0.67</v>
      </c>
      <c r="I485" s="143">
        <v>0.72</v>
      </c>
      <c r="J485" s="143" t="s">
        <v>366</v>
      </c>
      <c r="K485" s="143">
        <v>0.55556917687965002</v>
      </c>
      <c r="L485" s="143">
        <v>3337.5726958064902</v>
      </c>
      <c r="M485" s="143">
        <v>6.7818229879285203</v>
      </c>
      <c r="N485" s="143">
        <v>0.92163162068699001</v>
      </c>
      <c r="O485" s="143">
        <v>3.7677718151469501</v>
      </c>
      <c r="P485" s="143">
        <v>0.51203012089133004</v>
      </c>
      <c r="Q485" s="143">
        <v>1854.25251538521</v>
      </c>
      <c r="R485" s="143">
        <v>1730</v>
      </c>
      <c r="S485" s="143" t="s">
        <v>368</v>
      </c>
      <c r="T485" s="143">
        <v>1730</v>
      </c>
      <c r="U485" s="143" t="s">
        <v>365</v>
      </c>
      <c r="V485" s="143" t="s">
        <v>366</v>
      </c>
      <c r="Z485" s="143">
        <v>0</v>
      </c>
      <c r="AA485" s="143">
        <v>1</v>
      </c>
      <c r="AB485" s="143">
        <v>3.7677718151469501</v>
      </c>
      <c r="AC485" s="143">
        <v>0.51203012089133004</v>
      </c>
      <c r="AD485" s="143">
        <v>1854.25251538521</v>
      </c>
      <c r="AF485" s="143">
        <v>-1</v>
      </c>
      <c r="AG485" s="143">
        <v>-1</v>
      </c>
      <c r="AH485" s="143">
        <v>-1</v>
      </c>
      <c r="AI485" s="143">
        <v>-1</v>
      </c>
      <c r="AJ485" s="143">
        <v>0</v>
      </c>
      <c r="AM485" s="143" t="s">
        <v>367</v>
      </c>
      <c r="AN485" s="143">
        <v>-1</v>
      </c>
      <c r="AQ485" s="143">
        <v>333</v>
      </c>
      <c r="AR485" s="143" t="s">
        <v>257</v>
      </c>
      <c r="AT485" s="143" t="s">
        <v>366</v>
      </c>
      <c r="AV485" s="143">
        <v>186.634156131244</v>
      </c>
      <c r="AW485" s="143">
        <v>1.5038544326000001</v>
      </c>
    </row>
    <row r="486" spans="1:49" x14ac:dyDescent="0.25">
      <c r="A486" s="153">
        <v>830000</v>
      </c>
      <c r="B486" s="153">
        <v>1400000</v>
      </c>
      <c r="C486" s="153">
        <v>1400000</v>
      </c>
      <c r="D486" s="143" t="s">
        <v>360</v>
      </c>
      <c r="E486" s="143" t="s">
        <v>13</v>
      </c>
      <c r="F486" s="143" t="s">
        <v>361</v>
      </c>
      <c r="G486" s="143" t="s">
        <v>362</v>
      </c>
      <c r="H486" s="143">
        <v>0.67</v>
      </c>
      <c r="I486" s="143">
        <v>0.72</v>
      </c>
      <c r="J486" s="143" t="s">
        <v>366</v>
      </c>
      <c r="K486" s="143">
        <v>6.1858197778330001E-2</v>
      </c>
      <c r="L486" s="143">
        <v>3337.5726958064902</v>
      </c>
      <c r="M486" s="143">
        <v>6.7818229879285203</v>
      </c>
      <c r="N486" s="143">
        <v>0.92163162068699001</v>
      </c>
      <c r="O486" s="143">
        <v>0.41951134768493997</v>
      </c>
      <c r="P486" s="143">
        <v>5.7010471071220002E-2</v>
      </c>
      <c r="Q486" s="143">
        <v>206.456231916772</v>
      </c>
      <c r="R486" s="143">
        <v>8140</v>
      </c>
      <c r="S486" s="143" t="s">
        <v>369</v>
      </c>
      <c r="T486" s="143">
        <v>8140</v>
      </c>
      <c r="U486" s="143" t="s">
        <v>365</v>
      </c>
      <c r="V486" s="143" t="s">
        <v>366</v>
      </c>
      <c r="Z486" s="143">
        <v>0</v>
      </c>
      <c r="AA486" s="143">
        <v>1</v>
      </c>
      <c r="AB486" s="143">
        <v>0.41951134768493997</v>
      </c>
      <c r="AC486" s="143">
        <v>5.7010471071220002E-2</v>
      </c>
      <c r="AD486" s="143">
        <v>206.45623191774101</v>
      </c>
      <c r="AF486" s="143">
        <v>-1</v>
      </c>
      <c r="AG486" s="143">
        <v>-1</v>
      </c>
      <c r="AH486" s="143">
        <v>-1</v>
      </c>
      <c r="AI486" s="143">
        <v>-1</v>
      </c>
      <c r="AJ486" s="143">
        <v>0</v>
      </c>
      <c r="AM486" s="143" t="s">
        <v>367</v>
      </c>
      <c r="AN486" s="143">
        <v>-1</v>
      </c>
      <c r="AQ486" s="143">
        <v>333</v>
      </c>
      <c r="AR486" s="143" t="s">
        <v>257</v>
      </c>
      <c r="AT486" s="143" t="s">
        <v>366</v>
      </c>
      <c r="AV486" s="143">
        <v>79.989524327425201</v>
      </c>
      <c r="AW486" s="143">
        <v>0.16744219939999999</v>
      </c>
    </row>
    <row r="487" spans="1:49" x14ac:dyDescent="0.25">
      <c r="A487" s="153">
        <v>830000</v>
      </c>
      <c r="B487" s="153">
        <v>1400000</v>
      </c>
      <c r="C487" s="153">
        <v>1400000</v>
      </c>
      <c r="D487" s="143" t="s">
        <v>360</v>
      </c>
      <c r="E487" s="143" t="s">
        <v>13</v>
      </c>
      <c r="F487" s="143" t="s">
        <v>361</v>
      </c>
      <c r="G487" s="143" t="s">
        <v>362</v>
      </c>
      <c r="H487" s="143">
        <v>0.67</v>
      </c>
      <c r="I487" s="143">
        <v>0.72</v>
      </c>
      <c r="J487" s="143" t="s">
        <v>363</v>
      </c>
      <c r="K487" s="143">
        <v>0.61776345371394004</v>
      </c>
      <c r="L487" s="143">
        <v>2587.7236140435102</v>
      </c>
      <c r="M487" s="143">
        <v>5.0735708187080304</v>
      </c>
      <c r="N487" s="143">
        <v>0.69437326569160995</v>
      </c>
      <c r="O487" s="143">
        <v>3.1342666316273302</v>
      </c>
      <c r="P487" s="143">
        <v>0.42895842678028001</v>
      </c>
      <c r="Q487" s="143">
        <v>1598.6010770686401</v>
      </c>
      <c r="R487" s="143">
        <v>3200</v>
      </c>
      <c r="S487" s="143" t="s">
        <v>370</v>
      </c>
      <c r="T487" s="143">
        <v>3200</v>
      </c>
      <c r="U487" s="143" t="s">
        <v>365</v>
      </c>
      <c r="V487" s="143" t="s">
        <v>366</v>
      </c>
      <c r="Y487" s="143" t="s">
        <v>363</v>
      </c>
      <c r="Z487" s="143">
        <v>0</v>
      </c>
      <c r="AA487" s="143">
        <v>1</v>
      </c>
      <c r="AB487" s="143">
        <v>3.1342666316273302</v>
      </c>
      <c r="AC487" s="143">
        <v>0.42895842678028001</v>
      </c>
      <c r="AD487" s="143">
        <v>1598.6010770686401</v>
      </c>
      <c r="AF487" s="143">
        <v>-1</v>
      </c>
      <c r="AG487" s="143">
        <v>-1</v>
      </c>
      <c r="AH487" s="143">
        <v>-1</v>
      </c>
      <c r="AI487" s="143">
        <v>-1</v>
      </c>
      <c r="AJ487" s="143">
        <v>0</v>
      </c>
      <c r="AM487" s="143" t="s">
        <v>367</v>
      </c>
      <c r="AN487" s="143">
        <v>-1</v>
      </c>
      <c r="AQ487" s="143">
        <v>333</v>
      </c>
      <c r="AR487" s="143" t="s">
        <v>257</v>
      </c>
      <c r="AT487" s="143" t="s">
        <v>366</v>
      </c>
      <c r="AV487" s="143">
        <v>200.00000000745001</v>
      </c>
      <c r="AW487" s="143">
        <v>1.2965134444999999</v>
      </c>
    </row>
    <row r="488" spans="1:49" x14ac:dyDescent="0.25">
      <c r="A488" s="153">
        <v>830000</v>
      </c>
      <c r="B488" s="153">
        <v>1400000</v>
      </c>
      <c r="C488" s="153">
        <v>1400000</v>
      </c>
      <c r="D488" s="143" t="s">
        <v>360</v>
      </c>
      <c r="E488" s="143" t="s">
        <v>13</v>
      </c>
      <c r="F488" s="143" t="s">
        <v>361</v>
      </c>
      <c r="G488" s="143" t="s">
        <v>362</v>
      </c>
      <c r="H488" s="143">
        <v>0.67</v>
      </c>
      <c r="I488" s="143">
        <v>0.72</v>
      </c>
      <c r="J488" s="143" t="s">
        <v>366</v>
      </c>
      <c r="K488" s="143">
        <v>0.61776345366790997</v>
      </c>
      <c r="L488" s="143">
        <v>3300.72684101497</v>
      </c>
      <c r="M488" s="143">
        <v>6.1540430724764601</v>
      </c>
      <c r="N488" s="143">
        <v>0.82289567988469003</v>
      </c>
      <c r="O488" s="143">
        <v>3.80174290247415</v>
      </c>
      <c r="P488" s="143">
        <v>0.50835487721396999</v>
      </c>
      <c r="Q488" s="143">
        <v>2039.06841291979</v>
      </c>
      <c r="R488" s="143">
        <v>1730</v>
      </c>
      <c r="S488" s="143" t="s">
        <v>368</v>
      </c>
      <c r="T488" s="143">
        <v>1730</v>
      </c>
      <c r="U488" s="143" t="s">
        <v>365</v>
      </c>
      <c r="V488" s="143" t="s">
        <v>366</v>
      </c>
      <c r="Z488" s="143">
        <v>0</v>
      </c>
      <c r="AA488" s="143">
        <v>1</v>
      </c>
      <c r="AB488" s="143">
        <v>3.80174290247415</v>
      </c>
      <c r="AC488" s="143">
        <v>0.50835487721396999</v>
      </c>
      <c r="AD488" s="143">
        <v>2039.06841291979</v>
      </c>
      <c r="AF488" s="143">
        <v>-1</v>
      </c>
      <c r="AG488" s="143">
        <v>-1</v>
      </c>
      <c r="AH488" s="143">
        <v>-1</v>
      </c>
      <c r="AI488" s="143">
        <v>-1</v>
      </c>
      <c r="AJ488" s="143">
        <v>0</v>
      </c>
      <c r="AM488" s="143" t="s">
        <v>367</v>
      </c>
      <c r="AN488" s="143">
        <v>-1</v>
      </c>
      <c r="AQ488" s="143">
        <v>333</v>
      </c>
      <c r="AR488" s="143" t="s">
        <v>257</v>
      </c>
      <c r="AT488" s="143" t="s">
        <v>366</v>
      </c>
      <c r="AV488" s="143">
        <v>200</v>
      </c>
      <c r="AW488" s="143">
        <v>1.6537456715000001</v>
      </c>
    </row>
    <row r="489" spans="1:49" x14ac:dyDescent="0.25">
      <c r="A489" s="153">
        <v>830000</v>
      </c>
      <c r="B489" s="153">
        <v>1400000</v>
      </c>
      <c r="C489" s="153">
        <v>1400000</v>
      </c>
      <c r="D489" s="143" t="s">
        <v>360</v>
      </c>
      <c r="E489" s="143" t="s">
        <v>13</v>
      </c>
      <c r="F489" s="143" t="s">
        <v>361</v>
      </c>
      <c r="G489" s="143" t="s">
        <v>362</v>
      </c>
      <c r="H489" s="143">
        <v>0.67</v>
      </c>
      <c r="I489" s="143">
        <v>0.72</v>
      </c>
      <c r="J489" s="143" t="s">
        <v>366</v>
      </c>
      <c r="K489" s="143">
        <v>0.61776345371394004</v>
      </c>
      <c r="L489" s="143">
        <v>3306.51566859377</v>
      </c>
      <c r="M489" s="143">
        <v>6.2837665711712498</v>
      </c>
      <c r="N489" s="143">
        <v>0.85061451813532996</v>
      </c>
      <c r="O489" s="143">
        <v>3.8818813393389502</v>
      </c>
      <c r="P489" s="143">
        <v>0.52547856250250002</v>
      </c>
      <c r="Q489" s="143">
        <v>2042.64453918974</v>
      </c>
      <c r="R489" s="143">
        <v>1730</v>
      </c>
      <c r="S489" s="143" t="s">
        <v>368</v>
      </c>
      <c r="T489" s="143">
        <v>1730</v>
      </c>
      <c r="U489" s="143" t="s">
        <v>365</v>
      </c>
      <c r="V489" s="143" t="s">
        <v>366</v>
      </c>
      <c r="Z489" s="143">
        <v>0</v>
      </c>
      <c r="AA489" s="143">
        <v>1</v>
      </c>
      <c r="AB489" s="143">
        <v>3.8818813393389502</v>
      </c>
      <c r="AC489" s="143">
        <v>0.52547856250250002</v>
      </c>
      <c r="AD489" s="143">
        <v>2042.64453918974</v>
      </c>
      <c r="AF489" s="143">
        <v>-1</v>
      </c>
      <c r="AG489" s="143">
        <v>-1</v>
      </c>
      <c r="AH489" s="143">
        <v>-1</v>
      </c>
      <c r="AI489" s="143">
        <v>-1</v>
      </c>
      <c r="AJ489" s="143">
        <v>0</v>
      </c>
      <c r="AM489" s="143" t="s">
        <v>367</v>
      </c>
      <c r="AN489" s="143">
        <v>-1</v>
      </c>
      <c r="AQ489" s="143">
        <v>333</v>
      </c>
      <c r="AR489" s="143" t="s">
        <v>257</v>
      </c>
      <c r="AT489" s="143" t="s">
        <v>366</v>
      </c>
      <c r="AV489" s="143">
        <v>200.00000000745001</v>
      </c>
      <c r="AW489" s="143">
        <v>1.6566460171999999</v>
      </c>
    </row>
    <row r="490" spans="1:49" x14ac:dyDescent="0.25">
      <c r="A490" s="153">
        <v>830000</v>
      </c>
      <c r="B490" s="153">
        <v>1400000</v>
      </c>
      <c r="C490" s="153">
        <v>1400000</v>
      </c>
      <c r="D490" s="143" t="s">
        <v>360</v>
      </c>
      <c r="E490" s="143" t="s">
        <v>13</v>
      </c>
      <c r="F490" s="143" t="s">
        <v>361</v>
      </c>
      <c r="G490" s="143" t="s">
        <v>362</v>
      </c>
      <c r="H490" s="143">
        <v>0.67</v>
      </c>
      <c r="I490" s="143">
        <v>0.72</v>
      </c>
      <c r="J490" s="143" t="s">
        <v>366</v>
      </c>
      <c r="K490" s="143">
        <v>0.44073848329762999</v>
      </c>
      <c r="L490" s="143">
        <v>3295.8168081258</v>
      </c>
      <c r="M490" s="143">
        <v>7.0858580612813702</v>
      </c>
      <c r="N490" s="143">
        <v>0.94457594819405</v>
      </c>
      <c r="O490" s="143">
        <v>3.1230103347914899</v>
      </c>
      <c r="P490" s="143">
        <v>0.41631097076647</v>
      </c>
      <c r="Q490" s="143">
        <v>1452.5933012402199</v>
      </c>
      <c r="R490" s="143">
        <v>1730</v>
      </c>
      <c r="S490" s="143" t="s">
        <v>368</v>
      </c>
      <c r="T490" s="143">
        <v>1730</v>
      </c>
      <c r="U490" s="143" t="s">
        <v>365</v>
      </c>
      <c r="V490" s="143" t="s">
        <v>366</v>
      </c>
      <c r="Z490" s="143">
        <v>0</v>
      </c>
      <c r="AA490" s="143">
        <v>1</v>
      </c>
      <c r="AB490" s="143">
        <v>3.1230103347914899</v>
      </c>
      <c r="AC490" s="143">
        <v>0.41631097076647</v>
      </c>
      <c r="AD490" s="143">
        <v>2036.0351732102199</v>
      </c>
      <c r="AF490" s="143">
        <v>-1</v>
      </c>
      <c r="AG490" s="143">
        <v>-1</v>
      </c>
      <c r="AH490" s="143">
        <v>-1</v>
      </c>
      <c r="AI490" s="143">
        <v>-1</v>
      </c>
      <c r="AJ490" s="143">
        <v>0</v>
      </c>
      <c r="AM490" s="143" t="s">
        <v>367</v>
      </c>
      <c r="AN490" s="143">
        <v>-1</v>
      </c>
      <c r="AQ490" s="143">
        <v>333</v>
      </c>
      <c r="AR490" s="143" t="s">
        <v>257</v>
      </c>
      <c r="AT490" s="143" t="s">
        <v>366</v>
      </c>
      <c r="AV490" s="143">
        <v>178.189316471984</v>
      </c>
      <c r="AW490" s="143">
        <v>1.6512856229999999</v>
      </c>
    </row>
    <row r="491" spans="1:49" x14ac:dyDescent="0.25">
      <c r="A491" s="153">
        <v>830000</v>
      </c>
      <c r="B491" s="153">
        <v>1400000</v>
      </c>
      <c r="C491" s="153">
        <v>1400000</v>
      </c>
      <c r="D491" s="143" t="s">
        <v>360</v>
      </c>
      <c r="E491" s="143" t="s">
        <v>13</v>
      </c>
      <c r="F491" s="143" t="s">
        <v>361</v>
      </c>
      <c r="G491" s="143" t="s">
        <v>362</v>
      </c>
      <c r="H491" s="143">
        <v>0.67</v>
      </c>
      <c r="I491" s="143">
        <v>0.72</v>
      </c>
      <c r="J491" s="143" t="s">
        <v>363</v>
      </c>
      <c r="K491" s="143">
        <v>0.30425258171063002</v>
      </c>
      <c r="L491" s="143">
        <v>2774.2275498803101</v>
      </c>
      <c r="M491" s="143">
        <v>5.13313374522874</v>
      </c>
      <c r="N491" s="143">
        <v>0.68013205732627002</v>
      </c>
      <c r="O491" s="143">
        <v>1.5617691942518399</v>
      </c>
      <c r="P491" s="143">
        <v>0.20693193434568</v>
      </c>
      <c r="Q491" s="143">
        <v>844.065894303866</v>
      </c>
      <c r="R491" s="143">
        <v>3200</v>
      </c>
      <c r="S491" s="143" t="s">
        <v>370</v>
      </c>
      <c r="T491" s="143">
        <v>3200</v>
      </c>
      <c r="U491" s="143" t="s">
        <v>365</v>
      </c>
      <c r="V491" s="143" t="s">
        <v>366</v>
      </c>
      <c r="Y491" s="143" t="s">
        <v>363</v>
      </c>
      <c r="Z491" s="143">
        <v>0</v>
      </c>
      <c r="AA491" s="143">
        <v>1</v>
      </c>
      <c r="AB491" s="143">
        <v>1.5617691942518399</v>
      </c>
      <c r="AC491" s="143">
        <v>0.20693193434568</v>
      </c>
      <c r="AD491" s="143">
        <v>844.065894303866</v>
      </c>
      <c r="AF491" s="143">
        <v>-1</v>
      </c>
      <c r="AG491" s="143">
        <v>-1</v>
      </c>
      <c r="AH491" s="143">
        <v>-1</v>
      </c>
      <c r="AI491" s="143">
        <v>-1</v>
      </c>
      <c r="AJ491" s="143">
        <v>0</v>
      </c>
      <c r="AM491" s="143" t="s">
        <v>367</v>
      </c>
      <c r="AN491" s="143">
        <v>-1</v>
      </c>
      <c r="AQ491" s="143">
        <v>333</v>
      </c>
      <c r="AR491" s="143" t="s">
        <v>257</v>
      </c>
      <c r="AT491" s="143" t="s">
        <v>366</v>
      </c>
      <c r="AV491" s="143">
        <v>140.772873558909</v>
      </c>
      <c r="AW491" s="143">
        <v>0.68456276910000002</v>
      </c>
    </row>
    <row r="492" spans="1:49" x14ac:dyDescent="0.25">
      <c r="A492" s="153">
        <v>830000</v>
      </c>
      <c r="B492" s="153">
        <v>1400000</v>
      </c>
      <c r="C492" s="153">
        <v>1400000</v>
      </c>
      <c r="D492" s="143" t="s">
        <v>360</v>
      </c>
      <c r="E492" s="143" t="s">
        <v>13</v>
      </c>
      <c r="F492" s="143" t="s">
        <v>361</v>
      </c>
      <c r="G492" s="143" t="s">
        <v>362</v>
      </c>
      <c r="H492" s="143">
        <v>0.67</v>
      </c>
      <c r="I492" s="143">
        <v>0.72</v>
      </c>
      <c r="J492" s="143" t="s">
        <v>363</v>
      </c>
      <c r="K492" s="143">
        <v>1.6491633943169999E-2</v>
      </c>
      <c r="L492" s="143">
        <v>2774.2275498803101</v>
      </c>
      <c r="M492" s="143">
        <v>5.13313374522874</v>
      </c>
      <c r="N492" s="143">
        <v>0.68013205732627002</v>
      </c>
      <c r="O492" s="143">
        <v>8.4653762707639996E-2</v>
      </c>
      <c r="P492" s="143">
        <v>1.121648892244E-2</v>
      </c>
      <c r="Q492" s="143">
        <v>45.751545227683501</v>
      </c>
      <c r="R492" s="143">
        <v>3100</v>
      </c>
      <c r="S492" s="143" t="s">
        <v>371</v>
      </c>
      <c r="T492" s="143">
        <v>3100</v>
      </c>
      <c r="U492" s="143" t="s">
        <v>365</v>
      </c>
      <c r="V492" s="143" t="s">
        <v>366</v>
      </c>
      <c r="Y492" s="143" t="s">
        <v>363</v>
      </c>
      <c r="Z492" s="143">
        <v>0</v>
      </c>
      <c r="AA492" s="143">
        <v>1</v>
      </c>
      <c r="AB492" s="143">
        <v>8.4653762707639996E-2</v>
      </c>
      <c r="AC492" s="143">
        <v>1.121648892244E-2</v>
      </c>
      <c r="AD492" s="143">
        <v>45.751545227682698</v>
      </c>
      <c r="AF492" s="143">
        <v>-1</v>
      </c>
      <c r="AG492" s="143">
        <v>-1</v>
      </c>
      <c r="AH492" s="143">
        <v>-1</v>
      </c>
      <c r="AI492" s="143">
        <v>-1</v>
      </c>
      <c r="AJ492" s="143">
        <v>0</v>
      </c>
      <c r="AM492" s="143" t="s">
        <v>367</v>
      </c>
      <c r="AN492" s="143">
        <v>-1</v>
      </c>
      <c r="AQ492" s="143">
        <v>333</v>
      </c>
      <c r="AR492" s="143" t="s">
        <v>257</v>
      </c>
      <c r="AT492" s="143" t="s">
        <v>366</v>
      </c>
      <c r="AV492" s="143">
        <v>42.3702378655328</v>
      </c>
      <c r="AW492" s="143">
        <v>3.7105876099999997E-2</v>
      </c>
    </row>
    <row r="493" spans="1:49" x14ac:dyDescent="0.25">
      <c r="A493" s="153">
        <v>830000</v>
      </c>
      <c r="B493" s="153">
        <v>1400000</v>
      </c>
      <c r="C493" s="153">
        <v>1400000</v>
      </c>
      <c r="D493" s="143" t="s">
        <v>360</v>
      </c>
      <c r="E493" s="143" t="s">
        <v>13</v>
      </c>
      <c r="F493" s="143" t="s">
        <v>361</v>
      </c>
      <c r="G493" s="143" t="s">
        <v>362</v>
      </c>
      <c r="H493" s="143">
        <v>0.67</v>
      </c>
      <c r="I493" s="143">
        <v>0.72</v>
      </c>
      <c r="J493" s="143" t="s">
        <v>366</v>
      </c>
      <c r="K493" s="143">
        <v>0.29701923505687</v>
      </c>
      <c r="L493" s="143">
        <v>2774.2275498803101</v>
      </c>
      <c r="M493" s="143">
        <v>5.13313374522874</v>
      </c>
      <c r="N493" s="143">
        <v>0.68013205732627002</v>
      </c>
      <c r="O493" s="143">
        <v>1.5246394584524501</v>
      </c>
      <c r="P493" s="143">
        <v>0.2020123034047</v>
      </c>
      <c r="Q493" s="143">
        <v>823.99894473915106</v>
      </c>
      <c r="R493" s="143">
        <v>1730</v>
      </c>
      <c r="S493" s="143" t="s">
        <v>368</v>
      </c>
      <c r="T493" s="143">
        <v>1730</v>
      </c>
      <c r="U493" s="143" t="s">
        <v>365</v>
      </c>
      <c r="V493" s="143" t="s">
        <v>366</v>
      </c>
      <c r="Z493" s="143">
        <v>0</v>
      </c>
      <c r="AA493" s="143">
        <v>1</v>
      </c>
      <c r="AB493" s="143">
        <v>1.5246394584524501</v>
      </c>
      <c r="AC493" s="143">
        <v>0.2020123034047</v>
      </c>
      <c r="AD493" s="143">
        <v>823.99894473915106</v>
      </c>
      <c r="AF493" s="143">
        <v>-1</v>
      </c>
      <c r="AG493" s="143">
        <v>-1</v>
      </c>
      <c r="AH493" s="143">
        <v>-1</v>
      </c>
      <c r="AI493" s="143">
        <v>-1</v>
      </c>
      <c r="AJ493" s="143">
        <v>0</v>
      </c>
      <c r="AM493" s="143" t="s">
        <v>367</v>
      </c>
      <c r="AN493" s="143">
        <v>-1</v>
      </c>
      <c r="AQ493" s="143">
        <v>333</v>
      </c>
      <c r="AR493" s="143" t="s">
        <v>257</v>
      </c>
      <c r="AT493" s="143" t="s">
        <v>366</v>
      </c>
      <c r="AV493" s="143">
        <v>194.34409382988801</v>
      </c>
      <c r="AW493" s="143">
        <v>0.66828787079999996</v>
      </c>
    </row>
    <row r="494" spans="1:49" x14ac:dyDescent="0.25">
      <c r="A494" s="153">
        <v>830000</v>
      </c>
      <c r="B494" s="153">
        <v>1400000</v>
      </c>
      <c r="C494" s="153">
        <v>1400000</v>
      </c>
      <c r="D494" s="143" t="s">
        <v>360</v>
      </c>
      <c r="E494" s="143" t="s">
        <v>13</v>
      </c>
      <c r="F494" s="143" t="s">
        <v>361</v>
      </c>
      <c r="G494" s="143" t="s">
        <v>362</v>
      </c>
      <c r="H494" s="143">
        <v>0.67</v>
      </c>
      <c r="I494" s="143">
        <v>0.72</v>
      </c>
      <c r="J494" s="143" t="s">
        <v>363</v>
      </c>
      <c r="K494" s="143">
        <v>0.35001226623402998</v>
      </c>
      <c r="L494" s="143">
        <v>2718.3824840024299</v>
      </c>
      <c r="M494" s="143">
        <v>5.7496103847899303</v>
      </c>
      <c r="N494" s="143">
        <v>0.79028865557099004</v>
      </c>
      <c r="O494" s="143">
        <v>2.01243416074308</v>
      </c>
      <c r="P494" s="143">
        <v>0.27661072331545</v>
      </c>
      <c r="Q494" s="143">
        <v>951.46721371660203</v>
      </c>
      <c r="R494" s="143">
        <v>3200</v>
      </c>
      <c r="S494" s="143" t="s">
        <v>370</v>
      </c>
      <c r="T494" s="143">
        <v>3200</v>
      </c>
      <c r="U494" s="143" t="s">
        <v>365</v>
      </c>
      <c r="V494" s="143" t="s">
        <v>366</v>
      </c>
      <c r="Y494" s="143" t="s">
        <v>363</v>
      </c>
      <c r="Z494" s="143">
        <v>0</v>
      </c>
      <c r="AA494" s="143">
        <v>1</v>
      </c>
      <c r="AB494" s="143">
        <v>2.01243416074308</v>
      </c>
      <c r="AC494" s="143">
        <v>0.27661072331545</v>
      </c>
      <c r="AD494" s="143">
        <v>951.46721371660203</v>
      </c>
      <c r="AF494" s="143">
        <v>-1</v>
      </c>
      <c r="AG494" s="143">
        <v>-1</v>
      </c>
      <c r="AH494" s="143">
        <v>-1</v>
      </c>
      <c r="AI494" s="143">
        <v>-1</v>
      </c>
      <c r="AJ494" s="143">
        <v>0</v>
      </c>
      <c r="AM494" s="143" t="s">
        <v>367</v>
      </c>
      <c r="AN494" s="143">
        <v>-1</v>
      </c>
      <c r="AQ494" s="143">
        <v>333</v>
      </c>
      <c r="AR494" s="143" t="s">
        <v>257</v>
      </c>
      <c r="AT494" s="143" t="s">
        <v>366</v>
      </c>
      <c r="AV494" s="143">
        <v>168.7115984955</v>
      </c>
      <c r="AW494" s="143">
        <v>0.77166846209999995</v>
      </c>
    </row>
    <row r="495" spans="1:49" x14ac:dyDescent="0.25">
      <c r="A495" s="153">
        <v>830000</v>
      </c>
      <c r="B495" s="153">
        <v>1400000</v>
      </c>
      <c r="C495" s="153">
        <v>1400000</v>
      </c>
      <c r="D495" s="143" t="s">
        <v>360</v>
      </c>
      <c r="E495" s="143" t="s">
        <v>13</v>
      </c>
      <c r="F495" s="143" t="s">
        <v>361</v>
      </c>
      <c r="G495" s="143" t="s">
        <v>362</v>
      </c>
      <c r="H495" s="143">
        <v>0.67</v>
      </c>
      <c r="I495" s="143">
        <v>0.72</v>
      </c>
      <c r="J495" s="143" t="s">
        <v>363</v>
      </c>
      <c r="K495" s="143">
        <v>6.3427266981909994E-2</v>
      </c>
      <c r="L495" s="143">
        <v>2718.3824840024299</v>
      </c>
      <c r="M495" s="143">
        <v>5.7496103847899303</v>
      </c>
      <c r="N495" s="143">
        <v>0.79028865557099004</v>
      </c>
      <c r="O495" s="143">
        <v>0.36468207291806998</v>
      </c>
      <c r="P495" s="143">
        <v>5.0125849549680003E-2</v>
      </c>
      <c r="Q495" s="143">
        <v>172.419571571788</v>
      </c>
      <c r="R495" s="143">
        <v>4210</v>
      </c>
      <c r="S495" s="143" t="s">
        <v>374</v>
      </c>
      <c r="T495" s="143">
        <v>4210</v>
      </c>
      <c r="U495" s="143" t="s">
        <v>365</v>
      </c>
      <c r="V495" s="143" t="s">
        <v>366</v>
      </c>
      <c r="Y495" s="143" t="s">
        <v>363</v>
      </c>
      <c r="Z495" s="143">
        <v>0</v>
      </c>
      <c r="AA495" s="143">
        <v>1</v>
      </c>
      <c r="AB495" s="143">
        <v>0.36468207291806998</v>
      </c>
      <c r="AC495" s="143">
        <v>5.0125849549680003E-2</v>
      </c>
      <c r="AD495" s="143">
        <v>172.419571571788</v>
      </c>
      <c r="AF495" s="143">
        <v>-1</v>
      </c>
      <c r="AG495" s="143">
        <v>-1</v>
      </c>
      <c r="AH495" s="143">
        <v>-1</v>
      </c>
      <c r="AI495" s="143">
        <v>-1</v>
      </c>
      <c r="AJ495" s="143">
        <v>0</v>
      </c>
      <c r="AM495" s="143" t="s">
        <v>367</v>
      </c>
      <c r="AN495" s="143">
        <v>-1</v>
      </c>
      <c r="AQ495" s="143">
        <v>333</v>
      </c>
      <c r="AR495" s="143" t="s">
        <v>257</v>
      </c>
      <c r="AT495" s="143" t="s">
        <v>366</v>
      </c>
      <c r="AV495" s="143">
        <v>78.889702943600199</v>
      </c>
      <c r="AW495" s="143">
        <v>0.13983744649999999</v>
      </c>
    </row>
    <row r="496" spans="1:49" x14ac:dyDescent="0.25">
      <c r="A496" s="153">
        <v>830000</v>
      </c>
      <c r="B496" s="153">
        <v>1400000</v>
      </c>
      <c r="C496" s="153">
        <v>1400000</v>
      </c>
      <c r="D496" s="143" t="s">
        <v>360</v>
      </c>
      <c r="E496" s="143" t="s">
        <v>13</v>
      </c>
      <c r="F496" s="143" t="s">
        <v>361</v>
      </c>
      <c r="G496" s="143" t="s">
        <v>362</v>
      </c>
      <c r="H496" s="143">
        <v>0.67</v>
      </c>
      <c r="I496" s="143">
        <v>0.72</v>
      </c>
      <c r="J496" s="143" t="s">
        <v>366</v>
      </c>
      <c r="K496" s="143">
        <v>0.20432392056702001</v>
      </c>
      <c r="L496" s="143">
        <v>2718.3824840024299</v>
      </c>
      <c r="M496" s="143">
        <v>5.7496103847899303</v>
      </c>
      <c r="N496" s="143">
        <v>0.79028865557099004</v>
      </c>
      <c r="O496" s="143">
        <v>1.17478293555317</v>
      </c>
      <c r="P496" s="143">
        <v>0.16147487648591</v>
      </c>
      <c r="Q496" s="143">
        <v>555.43056673211004</v>
      </c>
      <c r="R496" s="143">
        <v>8140</v>
      </c>
      <c r="S496" s="143" t="s">
        <v>369</v>
      </c>
      <c r="T496" s="143">
        <v>8140</v>
      </c>
      <c r="U496" s="143" t="s">
        <v>365</v>
      </c>
      <c r="V496" s="143" t="s">
        <v>366</v>
      </c>
      <c r="Z496" s="143">
        <v>0</v>
      </c>
      <c r="AA496" s="143">
        <v>1</v>
      </c>
      <c r="AB496" s="143">
        <v>1.17478293555317</v>
      </c>
      <c r="AC496" s="143">
        <v>0.16147487648591</v>
      </c>
      <c r="AD496" s="143">
        <v>555.43056673211004</v>
      </c>
      <c r="AF496" s="143">
        <v>-1</v>
      </c>
      <c r="AG496" s="143">
        <v>-1</v>
      </c>
      <c r="AH496" s="143">
        <v>-1</v>
      </c>
      <c r="AI496" s="143">
        <v>-1</v>
      </c>
      <c r="AJ496" s="143">
        <v>0</v>
      </c>
      <c r="AM496" s="143" t="s">
        <v>367</v>
      </c>
      <c r="AN496" s="143">
        <v>-1</v>
      </c>
      <c r="AQ496" s="143">
        <v>333</v>
      </c>
      <c r="AR496" s="143" t="s">
        <v>257</v>
      </c>
      <c r="AT496" s="143" t="s">
        <v>366</v>
      </c>
      <c r="AV496" s="143">
        <v>143.945605881506</v>
      </c>
      <c r="AW496" s="143">
        <v>0.450470857</v>
      </c>
    </row>
    <row r="497" spans="1:49" x14ac:dyDescent="0.25">
      <c r="A497" s="153">
        <v>830000</v>
      </c>
      <c r="B497" s="153">
        <v>1400000</v>
      </c>
      <c r="C497" s="153">
        <v>1400000</v>
      </c>
      <c r="D497" s="143" t="s">
        <v>360</v>
      </c>
      <c r="E497" s="143" t="s">
        <v>13</v>
      </c>
      <c r="F497" s="143" t="s">
        <v>361</v>
      </c>
      <c r="G497" s="143" t="s">
        <v>362</v>
      </c>
      <c r="H497" s="143">
        <v>0.67</v>
      </c>
      <c r="I497" s="143">
        <v>0.72</v>
      </c>
      <c r="J497" s="143" t="s">
        <v>363</v>
      </c>
      <c r="K497" s="143">
        <v>3.4316223639560002E-2</v>
      </c>
      <c r="L497" s="143">
        <v>3081.3135570528102</v>
      </c>
      <c r="M497" s="143">
        <v>6.3066661127023798</v>
      </c>
      <c r="N497" s="143">
        <v>0.76773440596989995</v>
      </c>
      <c r="O497" s="143">
        <v>0.21642096474353001</v>
      </c>
      <c r="P497" s="143">
        <v>2.634574557104E-2</v>
      </c>
      <c r="Q497" s="143">
        <v>105.73904512743501</v>
      </c>
      <c r="R497" s="143">
        <v>4280</v>
      </c>
      <c r="S497" s="143" t="s">
        <v>376</v>
      </c>
      <c r="T497" s="143">
        <v>4280</v>
      </c>
      <c r="U497" s="143" t="s">
        <v>365</v>
      </c>
      <c r="V497" s="143" t="s">
        <v>366</v>
      </c>
      <c r="Y497" s="143" t="s">
        <v>363</v>
      </c>
      <c r="Z497" s="143">
        <v>0</v>
      </c>
      <c r="AA497" s="143">
        <v>1</v>
      </c>
      <c r="AB497" s="143">
        <v>0.21642096474353001</v>
      </c>
      <c r="AC497" s="143">
        <v>2.634574557104E-2</v>
      </c>
      <c r="AD497" s="143">
        <v>731.58355371444202</v>
      </c>
      <c r="AF497" s="143">
        <v>-1</v>
      </c>
      <c r="AG497" s="143">
        <v>-1</v>
      </c>
      <c r="AH497" s="143">
        <v>-1</v>
      </c>
      <c r="AI497" s="143">
        <v>-1</v>
      </c>
      <c r="AJ497" s="143">
        <v>0</v>
      </c>
      <c r="AM497" s="143" t="s">
        <v>367</v>
      </c>
      <c r="AN497" s="143">
        <v>-1</v>
      </c>
      <c r="AQ497" s="143">
        <v>333</v>
      </c>
      <c r="AR497" s="143" t="s">
        <v>257</v>
      </c>
      <c r="AT497" s="143" t="s">
        <v>366</v>
      </c>
      <c r="AV497" s="143">
        <v>60.800332091925704</v>
      </c>
      <c r="AW497" s="143">
        <v>0.59333621550000004</v>
      </c>
    </row>
    <row r="498" spans="1:49" x14ac:dyDescent="0.25">
      <c r="A498" s="153">
        <v>830000</v>
      </c>
      <c r="B498" s="153">
        <v>1400000</v>
      </c>
      <c r="C498" s="153">
        <v>1400000</v>
      </c>
      <c r="D498" s="143" t="s">
        <v>360</v>
      </c>
      <c r="E498" s="143" t="s">
        <v>13</v>
      </c>
      <c r="F498" s="143" t="s">
        <v>361</v>
      </c>
      <c r="G498" s="143" t="s">
        <v>362</v>
      </c>
      <c r="H498" s="143">
        <v>0.67</v>
      </c>
      <c r="I498" s="143">
        <v>0.72</v>
      </c>
      <c r="J498" s="143" t="s">
        <v>366</v>
      </c>
      <c r="K498" s="143">
        <v>9.1296911052899995E-3</v>
      </c>
      <c r="L498" s="143">
        <v>3081.3135570528102</v>
      </c>
      <c r="M498" s="143">
        <v>6.3066661127023798</v>
      </c>
      <c r="N498" s="143">
        <v>0.76773440596989995</v>
      </c>
      <c r="O498" s="143">
        <v>5.7577913513220003E-2</v>
      </c>
      <c r="P498" s="143">
        <v>7.0091779774100003E-3</v>
      </c>
      <c r="Q498" s="143">
        <v>28.1314409744591</v>
      </c>
      <c r="R498" s="143">
        <v>1730</v>
      </c>
      <c r="S498" s="143" t="s">
        <v>368</v>
      </c>
      <c r="T498" s="143">
        <v>1730</v>
      </c>
      <c r="U498" s="143" t="s">
        <v>365</v>
      </c>
      <c r="V498" s="143" t="s">
        <v>366</v>
      </c>
      <c r="Z498" s="143">
        <v>0</v>
      </c>
      <c r="AA498" s="143">
        <v>1</v>
      </c>
      <c r="AB498" s="143">
        <v>5.7577913513220003E-2</v>
      </c>
      <c r="AC498" s="143">
        <v>7.0091779774100003E-3</v>
      </c>
      <c r="AD498" s="143">
        <v>1171.93954551251</v>
      </c>
      <c r="AF498" s="143">
        <v>-1</v>
      </c>
      <c r="AG498" s="143">
        <v>-1</v>
      </c>
      <c r="AH498" s="143">
        <v>-1</v>
      </c>
      <c r="AI498" s="143">
        <v>-1</v>
      </c>
      <c r="AJ498" s="143">
        <v>0</v>
      </c>
      <c r="AM498" s="143" t="s">
        <v>367</v>
      </c>
      <c r="AN498" s="143">
        <v>-1</v>
      </c>
      <c r="AQ498" s="143">
        <v>333</v>
      </c>
      <c r="AR498" s="143" t="s">
        <v>257</v>
      </c>
      <c r="AT498" s="143" t="s">
        <v>366</v>
      </c>
      <c r="AV498" s="143">
        <v>30.434958123410901</v>
      </c>
      <c r="AW498" s="143">
        <v>0.95047813910000001</v>
      </c>
    </row>
    <row r="499" spans="1:49" x14ac:dyDescent="0.25">
      <c r="A499" s="153">
        <v>830000</v>
      </c>
      <c r="B499" s="153">
        <v>1400000</v>
      </c>
      <c r="C499" s="153">
        <v>1400000</v>
      </c>
      <c r="D499" s="143" t="s">
        <v>360</v>
      </c>
      <c r="E499" s="143" t="s">
        <v>13</v>
      </c>
      <c r="F499" s="143" t="s">
        <v>361</v>
      </c>
      <c r="G499" s="143" t="s">
        <v>362</v>
      </c>
      <c r="H499" s="143">
        <v>0.67</v>
      </c>
      <c r="I499" s="143">
        <v>0.72</v>
      </c>
      <c r="J499" s="143" t="s">
        <v>363</v>
      </c>
      <c r="K499" s="143">
        <v>0.61602128675497003</v>
      </c>
      <c r="L499" s="143">
        <v>2725.1366026641199</v>
      </c>
      <c r="M499" s="143">
        <v>5.3437921652637703</v>
      </c>
      <c r="N499" s="143">
        <v>0.73151105386563997</v>
      </c>
      <c r="O499" s="143">
        <v>3.2918897257969202</v>
      </c>
      <c r="P499" s="143">
        <v>0.45062638067778998</v>
      </c>
      <c r="Q499" s="143">
        <v>1678.7421565562199</v>
      </c>
      <c r="R499" s="143">
        <v>3200</v>
      </c>
      <c r="S499" s="143" t="s">
        <v>370</v>
      </c>
      <c r="T499" s="143">
        <v>3200</v>
      </c>
      <c r="U499" s="143" t="s">
        <v>365</v>
      </c>
      <c r="V499" s="143" t="s">
        <v>366</v>
      </c>
      <c r="Y499" s="143" t="s">
        <v>363</v>
      </c>
      <c r="Z499" s="143">
        <v>0</v>
      </c>
      <c r="AA499" s="143">
        <v>1</v>
      </c>
      <c r="AB499" s="143">
        <v>3.2918897257969202</v>
      </c>
      <c r="AC499" s="143">
        <v>0.45062638067778998</v>
      </c>
      <c r="AD499" s="143">
        <v>1678.7421565562199</v>
      </c>
      <c r="AF499" s="143">
        <v>-1</v>
      </c>
      <c r="AG499" s="143">
        <v>-1</v>
      </c>
      <c r="AH499" s="143">
        <v>-1</v>
      </c>
      <c r="AI499" s="143">
        <v>-1</v>
      </c>
      <c r="AJ499" s="143">
        <v>0</v>
      </c>
      <c r="AM499" s="143" t="s">
        <v>367</v>
      </c>
      <c r="AN499" s="143">
        <v>-1</v>
      </c>
      <c r="AQ499" s="143">
        <v>333</v>
      </c>
      <c r="AR499" s="143" t="s">
        <v>257</v>
      </c>
      <c r="AT499" s="143" t="s">
        <v>366</v>
      </c>
      <c r="AV499" s="143">
        <v>202.15800714551301</v>
      </c>
      <c r="AW499" s="143">
        <v>1.3615102647999999</v>
      </c>
    </row>
    <row r="500" spans="1:49" x14ac:dyDescent="0.25">
      <c r="A500" s="153">
        <v>830000</v>
      </c>
      <c r="B500" s="153">
        <v>1400000</v>
      </c>
      <c r="C500" s="153">
        <v>1400000</v>
      </c>
      <c r="D500" s="143" t="s">
        <v>360</v>
      </c>
      <c r="E500" s="143" t="s">
        <v>13</v>
      </c>
      <c r="F500" s="143" t="s">
        <v>361</v>
      </c>
      <c r="G500" s="143" t="s">
        <v>362</v>
      </c>
      <c r="H500" s="143">
        <v>0.67</v>
      </c>
      <c r="I500" s="143">
        <v>0.72</v>
      </c>
      <c r="J500" s="143" t="s">
        <v>366</v>
      </c>
      <c r="K500" s="143">
        <v>1.7420863188499999E-3</v>
      </c>
      <c r="L500" s="143">
        <v>2725.1366026641199</v>
      </c>
      <c r="M500" s="143">
        <v>5.3437921652637703</v>
      </c>
      <c r="N500" s="143">
        <v>0.73151105386563997</v>
      </c>
      <c r="O500" s="143">
        <v>9.3093472218799996E-3</v>
      </c>
      <c r="P500" s="143">
        <v>1.27435539902E-3</v>
      </c>
      <c r="Q500" s="143">
        <v>4.7474231924985402</v>
      </c>
      <c r="R500" s="143">
        <v>1730</v>
      </c>
      <c r="S500" s="143" t="s">
        <v>368</v>
      </c>
      <c r="T500" s="143">
        <v>1730</v>
      </c>
      <c r="U500" s="143" t="s">
        <v>365</v>
      </c>
      <c r="V500" s="143" t="s">
        <v>366</v>
      </c>
      <c r="Z500" s="143">
        <v>0</v>
      </c>
      <c r="AA500" s="143">
        <v>1</v>
      </c>
      <c r="AB500" s="143">
        <v>9.3093472218799996E-3</v>
      </c>
      <c r="AC500" s="143">
        <v>1.27435539902E-3</v>
      </c>
      <c r="AD500" s="143">
        <v>4.7474231924995998</v>
      </c>
      <c r="AF500" s="143">
        <v>-1</v>
      </c>
      <c r="AG500" s="143">
        <v>-1</v>
      </c>
      <c r="AH500" s="143">
        <v>-1</v>
      </c>
      <c r="AI500" s="143">
        <v>-1</v>
      </c>
      <c r="AJ500" s="143">
        <v>0</v>
      </c>
      <c r="AM500" s="143" t="s">
        <v>367</v>
      </c>
      <c r="AN500" s="143">
        <v>-1</v>
      </c>
      <c r="AQ500" s="143">
        <v>333</v>
      </c>
      <c r="AR500" s="143" t="s">
        <v>257</v>
      </c>
      <c r="AT500" s="143" t="s">
        <v>366</v>
      </c>
      <c r="AV500" s="143">
        <v>13.89897068274</v>
      </c>
      <c r="AW500" s="143">
        <v>3.8503027000000001E-3</v>
      </c>
    </row>
    <row r="501" spans="1:49" x14ac:dyDescent="0.25">
      <c r="A501" s="153">
        <v>830000</v>
      </c>
      <c r="B501" s="153">
        <v>1400000</v>
      </c>
      <c r="C501" s="153">
        <v>1400000</v>
      </c>
      <c r="D501" s="143" t="s">
        <v>360</v>
      </c>
      <c r="E501" s="143" t="s">
        <v>13</v>
      </c>
      <c r="F501" s="143" t="s">
        <v>361</v>
      </c>
      <c r="G501" s="143" t="s">
        <v>362</v>
      </c>
      <c r="H501" s="143">
        <v>0.67</v>
      </c>
      <c r="I501" s="143">
        <v>0.72</v>
      </c>
      <c r="J501" s="143" t="s">
        <v>366</v>
      </c>
      <c r="K501" s="143">
        <v>5.1620094077359999E-2</v>
      </c>
      <c r="L501" s="143">
        <v>3295.82137967568</v>
      </c>
      <c r="M501" s="143">
        <v>7.0857315117452702</v>
      </c>
      <c r="N501" s="143">
        <v>0.94456504049956003</v>
      </c>
      <c r="O501" s="143">
        <v>0.36576612724321</v>
      </c>
      <c r="P501" s="143">
        <v>4.8758536252769998E-2</v>
      </c>
      <c r="Q501" s="143">
        <v>170.13060968103599</v>
      </c>
      <c r="R501" s="143">
        <v>1730</v>
      </c>
      <c r="S501" s="143" t="s">
        <v>368</v>
      </c>
      <c r="T501" s="143">
        <v>1730</v>
      </c>
      <c r="U501" s="143" t="s">
        <v>365</v>
      </c>
      <c r="V501" s="143" t="s">
        <v>366</v>
      </c>
      <c r="Z501" s="143">
        <v>0</v>
      </c>
      <c r="AA501" s="143">
        <v>1</v>
      </c>
      <c r="AB501" s="143">
        <v>0.36576612724321</v>
      </c>
      <c r="AC501" s="143">
        <v>4.8758536252769998E-2</v>
      </c>
      <c r="AD501" s="143">
        <v>2036.03799795345</v>
      </c>
      <c r="AF501" s="143">
        <v>-1</v>
      </c>
      <c r="AG501" s="143">
        <v>-1</v>
      </c>
      <c r="AH501" s="143">
        <v>-1</v>
      </c>
      <c r="AI501" s="143">
        <v>-1</v>
      </c>
      <c r="AJ501" s="143">
        <v>0</v>
      </c>
      <c r="AM501" s="143" t="s">
        <v>367</v>
      </c>
      <c r="AN501" s="143">
        <v>-1</v>
      </c>
      <c r="AQ501" s="143">
        <v>333</v>
      </c>
      <c r="AR501" s="143" t="s">
        <v>257</v>
      </c>
      <c r="AT501" s="143" t="s">
        <v>366</v>
      </c>
      <c r="AV501" s="143">
        <v>70.947185755256001</v>
      </c>
      <c r="AW501" s="143">
        <v>1.6512879140000001</v>
      </c>
    </row>
    <row r="502" spans="1:49" x14ac:dyDescent="0.25">
      <c r="A502" s="153">
        <v>830000</v>
      </c>
      <c r="B502" s="153">
        <v>1400000</v>
      </c>
      <c r="C502" s="153">
        <v>1400000</v>
      </c>
      <c r="D502" s="143" t="s">
        <v>360</v>
      </c>
      <c r="E502" s="143" t="s">
        <v>13</v>
      </c>
      <c r="F502" s="143" t="s">
        <v>361</v>
      </c>
      <c r="G502" s="143" t="s">
        <v>362</v>
      </c>
      <c r="H502" s="143">
        <v>0.67</v>
      </c>
      <c r="I502" s="143">
        <v>0.72</v>
      </c>
      <c r="J502" s="143" t="s">
        <v>363</v>
      </c>
      <c r="K502" s="143">
        <v>0.10383112524775</v>
      </c>
      <c r="L502" s="143">
        <v>2117.5724139890399</v>
      </c>
      <c r="M502" s="143">
        <v>3.14818952846153</v>
      </c>
      <c r="N502" s="143">
        <v>0.37913620177162999</v>
      </c>
      <c r="O502" s="143">
        <v>0.32688006123334001</v>
      </c>
      <c r="P502" s="143">
        <v>3.9366138452099998E-2</v>
      </c>
      <c r="Q502" s="143">
        <v>219.869926538079</v>
      </c>
      <c r="R502" s="143">
        <v>3200</v>
      </c>
      <c r="S502" s="143" t="s">
        <v>370</v>
      </c>
      <c r="T502" s="143">
        <v>3200</v>
      </c>
      <c r="U502" s="143" t="s">
        <v>365</v>
      </c>
      <c r="V502" s="143" t="s">
        <v>366</v>
      </c>
      <c r="Y502" s="143" t="s">
        <v>363</v>
      </c>
      <c r="Z502" s="143">
        <v>0</v>
      </c>
      <c r="AA502" s="143">
        <v>1</v>
      </c>
      <c r="AB502" s="143">
        <v>0.32688006123334001</v>
      </c>
      <c r="AC502" s="143">
        <v>3.9366138452099998E-2</v>
      </c>
      <c r="AD502" s="143">
        <v>226.517643281152</v>
      </c>
      <c r="AF502" s="143">
        <v>-1</v>
      </c>
      <c r="AG502" s="143">
        <v>-1</v>
      </c>
      <c r="AH502" s="143">
        <v>-1</v>
      </c>
      <c r="AI502" s="143">
        <v>-1</v>
      </c>
      <c r="AJ502" s="143">
        <v>0</v>
      </c>
      <c r="AM502" s="143" t="s">
        <v>367</v>
      </c>
      <c r="AN502" s="143">
        <v>-1</v>
      </c>
      <c r="AQ502" s="143">
        <v>333</v>
      </c>
      <c r="AR502" s="143" t="s">
        <v>257</v>
      </c>
      <c r="AT502" s="143" t="s">
        <v>366</v>
      </c>
      <c r="AV502" s="143">
        <v>88.359839455972505</v>
      </c>
      <c r="AW502" s="143">
        <v>0.18371260610000001</v>
      </c>
    </row>
    <row r="503" spans="1:49" x14ac:dyDescent="0.25">
      <c r="A503" s="153">
        <v>830000</v>
      </c>
      <c r="B503" s="153">
        <v>1400000</v>
      </c>
      <c r="C503" s="153">
        <v>1400000</v>
      </c>
      <c r="D503" s="143" t="s">
        <v>360</v>
      </c>
      <c r="E503" s="143" t="s">
        <v>13</v>
      </c>
      <c r="F503" s="143" t="s">
        <v>361</v>
      </c>
      <c r="G503" s="143" t="s">
        <v>362</v>
      </c>
      <c r="H503" s="143">
        <v>0.67</v>
      </c>
      <c r="I503" s="143">
        <v>0.72</v>
      </c>
      <c r="J503" s="143" t="s">
        <v>363</v>
      </c>
      <c r="K503" s="143">
        <v>2.2061478115809999E-2</v>
      </c>
      <c r="L503" s="143">
        <v>2117.5724139890399</v>
      </c>
      <c r="M503" s="143">
        <v>3.14818952846153</v>
      </c>
      <c r="N503" s="143">
        <v>0.37913620177162999</v>
      </c>
      <c r="O503" s="143">
        <v>6.9453714386580004E-2</v>
      </c>
      <c r="P503" s="143">
        <v>8.3643050182900004E-3</v>
      </c>
      <c r="Q503" s="143">
        <v>46.716777469868603</v>
      </c>
      <c r="R503" s="143">
        <v>6430</v>
      </c>
      <c r="S503" s="143" t="s">
        <v>375</v>
      </c>
      <c r="T503" s="143">
        <v>6430</v>
      </c>
      <c r="U503" s="143" t="s">
        <v>365</v>
      </c>
      <c r="V503" s="143" t="s">
        <v>366</v>
      </c>
      <c r="Y503" s="143" t="s">
        <v>363</v>
      </c>
      <c r="Z503" s="143">
        <v>0</v>
      </c>
      <c r="AA503" s="143">
        <v>1</v>
      </c>
      <c r="AB503" s="143">
        <v>6.9453714386580004E-2</v>
      </c>
      <c r="AC503" s="143">
        <v>8.3643050182900004E-3</v>
      </c>
      <c r="AD503" s="143">
        <v>162.12282476858201</v>
      </c>
      <c r="AF503" s="143">
        <v>-1</v>
      </c>
      <c r="AG503" s="143">
        <v>-1</v>
      </c>
      <c r="AH503" s="143">
        <v>-1</v>
      </c>
      <c r="AI503" s="143">
        <v>-1</v>
      </c>
      <c r="AJ503" s="143">
        <v>0</v>
      </c>
      <c r="AM503" s="143" t="s">
        <v>367</v>
      </c>
      <c r="AN503" s="143">
        <v>-1</v>
      </c>
      <c r="AQ503" s="143">
        <v>333</v>
      </c>
      <c r="AR503" s="143" t="s">
        <v>257</v>
      </c>
      <c r="AT503" s="143" t="s">
        <v>366</v>
      </c>
      <c r="AV503" s="143">
        <v>41.673488821769197</v>
      </c>
      <c r="AW503" s="143">
        <v>0.13148647590000001</v>
      </c>
    </row>
    <row r="504" spans="1:49" x14ac:dyDescent="0.25">
      <c r="A504" s="153">
        <v>830000</v>
      </c>
      <c r="B504" s="153">
        <v>1400000</v>
      </c>
      <c r="C504" s="153">
        <v>1400000</v>
      </c>
      <c r="D504" s="143" t="s">
        <v>360</v>
      </c>
      <c r="E504" s="143" t="s">
        <v>13</v>
      </c>
      <c r="F504" s="143" t="s">
        <v>361</v>
      </c>
      <c r="G504" s="143" t="s">
        <v>362</v>
      </c>
      <c r="H504" s="143">
        <v>0.67</v>
      </c>
      <c r="I504" s="143">
        <v>0.72</v>
      </c>
      <c r="J504" s="143" t="s">
        <v>363</v>
      </c>
      <c r="K504" s="143">
        <v>6.8475838316339993E-2</v>
      </c>
      <c r="L504" s="143">
        <v>2117.5724139890399</v>
      </c>
      <c r="M504" s="143">
        <v>3.14818952846153</v>
      </c>
      <c r="N504" s="143">
        <v>0.37913620177162999</v>
      </c>
      <c r="O504" s="143">
        <v>0.21557491714015001</v>
      </c>
      <c r="P504" s="143">
        <v>2.5961669252379999E-2</v>
      </c>
      <c r="Q504" s="143">
        <v>145.002546243474</v>
      </c>
      <c r="R504" s="143">
        <v>5300</v>
      </c>
      <c r="S504" s="143" t="s">
        <v>372</v>
      </c>
      <c r="T504" s="143">
        <v>5300</v>
      </c>
      <c r="U504" s="143" t="s">
        <v>365</v>
      </c>
      <c r="V504" s="143" t="s">
        <v>366</v>
      </c>
      <c r="Y504" s="143" t="s">
        <v>363</v>
      </c>
      <c r="Z504" s="143">
        <v>0</v>
      </c>
      <c r="AA504" s="143">
        <v>1</v>
      </c>
      <c r="AB504" s="143">
        <v>0.21557491714015001</v>
      </c>
      <c r="AC504" s="143">
        <v>2.5961669252379999E-2</v>
      </c>
      <c r="AD504" s="143">
        <v>150.053277221109</v>
      </c>
      <c r="AF504" s="143">
        <v>-1</v>
      </c>
      <c r="AG504" s="143">
        <v>-1</v>
      </c>
      <c r="AH504" s="143">
        <v>-1</v>
      </c>
      <c r="AI504" s="143">
        <v>-1</v>
      </c>
      <c r="AJ504" s="143">
        <v>0</v>
      </c>
      <c r="AM504" s="143" t="s">
        <v>367</v>
      </c>
      <c r="AN504" s="143">
        <v>-1</v>
      </c>
      <c r="AQ504" s="143">
        <v>333</v>
      </c>
      <c r="AR504" s="143" t="s">
        <v>257</v>
      </c>
      <c r="AT504" s="143" t="s">
        <v>366</v>
      </c>
      <c r="AV504" s="143">
        <v>70.571067386054395</v>
      </c>
      <c r="AW504" s="143">
        <v>0.12169771059999999</v>
      </c>
    </row>
    <row r="505" spans="1:49" x14ac:dyDescent="0.25">
      <c r="A505" s="153">
        <v>830000</v>
      </c>
      <c r="B505" s="153">
        <v>1400000</v>
      </c>
      <c r="C505" s="153">
        <v>1400000</v>
      </c>
      <c r="D505" s="143" t="s">
        <v>360</v>
      </c>
      <c r="E505" s="143" t="s">
        <v>13</v>
      </c>
      <c r="F505" s="143" t="s">
        <v>361</v>
      </c>
      <c r="G505" s="143" t="s">
        <v>362</v>
      </c>
      <c r="H505" s="143">
        <v>0.67</v>
      </c>
      <c r="I505" s="143">
        <v>0.72</v>
      </c>
      <c r="J505" s="143" t="s">
        <v>363</v>
      </c>
      <c r="K505" s="143">
        <v>0.27763772789106</v>
      </c>
      <c r="L505" s="143">
        <v>2117.5724139890399</v>
      </c>
      <c r="M505" s="143">
        <v>3.14818952846153</v>
      </c>
      <c r="N505" s="143">
        <v>0.37913620177162999</v>
      </c>
      <c r="O505" s="143">
        <v>0.87405618765249005</v>
      </c>
      <c r="P505" s="143">
        <v>0.10526251362112</v>
      </c>
      <c r="Q505" s="143">
        <v>587.91799366471196</v>
      </c>
      <c r="R505" s="143">
        <v>3100</v>
      </c>
      <c r="S505" s="143" t="s">
        <v>371</v>
      </c>
      <c r="T505" s="143">
        <v>3100</v>
      </c>
      <c r="U505" s="143" t="s">
        <v>365</v>
      </c>
      <c r="V505" s="143" t="s">
        <v>366</v>
      </c>
      <c r="Y505" s="143" t="s">
        <v>363</v>
      </c>
      <c r="Z505" s="143">
        <v>0</v>
      </c>
      <c r="AA505" s="143">
        <v>1</v>
      </c>
      <c r="AB505" s="143">
        <v>0.87405618765249005</v>
      </c>
      <c r="AC505" s="143">
        <v>0.10526251362112</v>
      </c>
      <c r="AD505" s="143">
        <v>769.46510248946504</v>
      </c>
      <c r="AF505" s="143">
        <v>-1</v>
      </c>
      <c r="AG505" s="143">
        <v>-1</v>
      </c>
      <c r="AH505" s="143">
        <v>-1</v>
      </c>
      <c r="AI505" s="143">
        <v>-1</v>
      </c>
      <c r="AJ505" s="143">
        <v>0</v>
      </c>
      <c r="AM505" s="143" t="s">
        <v>367</v>
      </c>
      <c r="AN505" s="143">
        <v>-1</v>
      </c>
      <c r="AQ505" s="143">
        <v>333</v>
      </c>
      <c r="AR505" s="143" t="s">
        <v>257</v>
      </c>
      <c r="AT505" s="143" t="s">
        <v>366</v>
      </c>
      <c r="AV505" s="143">
        <v>137.235072908494</v>
      </c>
      <c r="AW505" s="143">
        <v>0.62405928830000001</v>
      </c>
    </row>
    <row r="506" spans="1:49" x14ac:dyDescent="0.25">
      <c r="A506" s="153">
        <v>830000</v>
      </c>
      <c r="B506" s="153">
        <v>1400000</v>
      </c>
      <c r="C506" s="153">
        <v>1400000</v>
      </c>
      <c r="D506" s="143" t="s">
        <v>360</v>
      </c>
      <c r="E506" s="143" t="s">
        <v>13</v>
      </c>
      <c r="F506" s="143" t="s">
        <v>361</v>
      </c>
      <c r="G506" s="143" t="s">
        <v>362</v>
      </c>
      <c r="H506" s="143">
        <v>0.67</v>
      </c>
      <c r="I506" s="143">
        <v>0.72</v>
      </c>
      <c r="J506" s="143" t="s">
        <v>366</v>
      </c>
      <c r="K506" s="143">
        <v>0.61776345373694996</v>
      </c>
      <c r="L506" s="143">
        <v>3308.6392485350698</v>
      </c>
      <c r="M506" s="143">
        <v>6.2359246403041801</v>
      </c>
      <c r="N506" s="143">
        <v>0.83969935379551996</v>
      </c>
      <c r="O506" s="143">
        <v>3.8523263430376802</v>
      </c>
      <c r="P506" s="143">
        <v>0.51873557290140004</v>
      </c>
      <c r="Q506" s="143">
        <v>2043.95640934466</v>
      </c>
      <c r="R506" s="143">
        <v>1730</v>
      </c>
      <c r="S506" s="143" t="s">
        <v>368</v>
      </c>
      <c r="T506" s="143">
        <v>1730</v>
      </c>
      <c r="U506" s="143" t="s">
        <v>365</v>
      </c>
      <c r="V506" s="143" t="s">
        <v>366</v>
      </c>
      <c r="Z506" s="143">
        <v>0</v>
      </c>
      <c r="AA506" s="143">
        <v>1</v>
      </c>
      <c r="AB506" s="143">
        <v>3.8523263430376802</v>
      </c>
      <c r="AC506" s="143">
        <v>0.51873557290140004</v>
      </c>
      <c r="AD506" s="143">
        <v>2043.95640934466</v>
      </c>
      <c r="AF506" s="143">
        <v>-1</v>
      </c>
      <c r="AG506" s="143">
        <v>-1</v>
      </c>
      <c r="AH506" s="143">
        <v>-1</v>
      </c>
      <c r="AI506" s="143">
        <v>-1</v>
      </c>
      <c r="AJ506" s="143">
        <v>0</v>
      </c>
      <c r="AM506" s="143" t="s">
        <v>367</v>
      </c>
      <c r="AN506" s="143">
        <v>-1</v>
      </c>
      <c r="AQ506" s="143">
        <v>333</v>
      </c>
      <c r="AR506" s="143" t="s">
        <v>257</v>
      </c>
      <c r="AT506" s="143" t="s">
        <v>366</v>
      </c>
      <c r="AV506" s="143">
        <v>200.00000001117499</v>
      </c>
      <c r="AW506" s="143">
        <v>1.6577099832</v>
      </c>
    </row>
    <row r="507" spans="1:49" x14ac:dyDescent="0.25">
      <c r="A507" s="153">
        <v>830000</v>
      </c>
      <c r="B507" s="153">
        <v>1400000</v>
      </c>
      <c r="C507" s="153">
        <v>1400000</v>
      </c>
      <c r="D507" s="143" t="s">
        <v>360</v>
      </c>
      <c r="E507" s="143" t="s">
        <v>13</v>
      </c>
      <c r="F507" s="143" t="s">
        <v>361</v>
      </c>
      <c r="G507" s="143" t="s">
        <v>362</v>
      </c>
      <c r="H507" s="143">
        <v>0.67</v>
      </c>
      <c r="I507" s="143">
        <v>0.72</v>
      </c>
      <c r="J507" s="143" t="s">
        <v>363</v>
      </c>
      <c r="K507" s="143">
        <v>8.6504753106830007E-2</v>
      </c>
      <c r="L507" s="143">
        <v>780.37077386295198</v>
      </c>
      <c r="M507" s="143">
        <v>0</v>
      </c>
      <c r="N507" s="143">
        <v>0</v>
      </c>
      <c r="O507" s="143">
        <v>0</v>
      </c>
      <c r="P507" s="143">
        <v>0</v>
      </c>
      <c r="Q507" s="143">
        <v>67.505781124801302</v>
      </c>
      <c r="R507" s="143">
        <v>3200</v>
      </c>
      <c r="S507" s="143" t="s">
        <v>370</v>
      </c>
      <c r="T507" s="143">
        <v>3200</v>
      </c>
      <c r="U507" s="143" t="s">
        <v>365</v>
      </c>
      <c r="V507" s="143" t="s">
        <v>366</v>
      </c>
      <c r="Y507" s="143" t="s">
        <v>363</v>
      </c>
      <c r="Z507" s="143">
        <v>0</v>
      </c>
      <c r="AA507" s="143">
        <v>1</v>
      </c>
      <c r="AB507" s="143">
        <v>0</v>
      </c>
      <c r="AC507" s="143">
        <v>0</v>
      </c>
      <c r="AD507" s="143">
        <v>77.091917733415897</v>
      </c>
      <c r="AF507" s="143">
        <v>-1</v>
      </c>
      <c r="AG507" s="143">
        <v>-1</v>
      </c>
      <c r="AH507" s="143">
        <v>-1</v>
      </c>
      <c r="AI507" s="143">
        <v>-1</v>
      </c>
      <c r="AJ507" s="143">
        <v>0</v>
      </c>
      <c r="AM507" s="143" t="s">
        <v>367</v>
      </c>
      <c r="AN507" s="143">
        <v>-1</v>
      </c>
      <c r="AQ507" s="143">
        <v>333</v>
      </c>
      <c r="AR507" s="143" t="s">
        <v>257</v>
      </c>
      <c r="AT507" s="143" t="s">
        <v>366</v>
      </c>
      <c r="AV507" s="143">
        <v>87.684126372951894</v>
      </c>
      <c r="AW507" s="143">
        <v>6.2523858700000004E-2</v>
      </c>
    </row>
    <row r="508" spans="1:49" x14ac:dyDescent="0.25">
      <c r="A508" s="153">
        <v>830000</v>
      </c>
      <c r="B508" s="153">
        <v>1400000</v>
      </c>
      <c r="C508" s="153">
        <v>1400000</v>
      </c>
      <c r="D508" s="143" t="s">
        <v>360</v>
      </c>
      <c r="E508" s="143" t="s">
        <v>13</v>
      </c>
      <c r="F508" s="143" t="s">
        <v>361</v>
      </c>
      <c r="G508" s="143" t="s">
        <v>362</v>
      </c>
      <c r="H508" s="143">
        <v>0.67</v>
      </c>
      <c r="I508" s="143">
        <v>0.72</v>
      </c>
      <c r="J508" s="143" t="s">
        <v>363</v>
      </c>
      <c r="K508" s="143">
        <v>0.51888108601084004</v>
      </c>
      <c r="L508" s="143">
        <v>780.37077386295198</v>
      </c>
      <c r="M508" s="143">
        <v>0</v>
      </c>
      <c r="N508" s="143">
        <v>0</v>
      </c>
      <c r="O508" s="143">
        <v>0</v>
      </c>
      <c r="P508" s="143">
        <v>0</v>
      </c>
      <c r="Q508" s="143">
        <v>404.91963463313402</v>
      </c>
      <c r="R508" s="143">
        <v>5300</v>
      </c>
      <c r="S508" s="143" t="s">
        <v>372</v>
      </c>
      <c r="T508" s="143">
        <v>5300</v>
      </c>
      <c r="U508" s="143" t="s">
        <v>365</v>
      </c>
      <c r="V508" s="143" t="s">
        <v>366</v>
      </c>
      <c r="Y508" s="143" t="s">
        <v>363</v>
      </c>
      <c r="Z508" s="143">
        <v>0</v>
      </c>
      <c r="AA508" s="143">
        <v>1</v>
      </c>
      <c r="AB508" s="143">
        <v>0</v>
      </c>
      <c r="AC508" s="143">
        <v>0</v>
      </c>
      <c r="AD508" s="143">
        <v>404.91963463313402</v>
      </c>
      <c r="AF508" s="143">
        <v>-1</v>
      </c>
      <c r="AG508" s="143">
        <v>-1</v>
      </c>
      <c r="AH508" s="143">
        <v>-1</v>
      </c>
      <c r="AI508" s="143">
        <v>-1</v>
      </c>
      <c r="AJ508" s="143">
        <v>0</v>
      </c>
      <c r="AM508" s="143" t="s">
        <v>367</v>
      </c>
      <c r="AN508" s="143">
        <v>-1</v>
      </c>
      <c r="AQ508" s="143">
        <v>333</v>
      </c>
      <c r="AR508" s="143" t="s">
        <v>257</v>
      </c>
      <c r="AT508" s="143" t="s">
        <v>366</v>
      </c>
      <c r="AV508" s="143">
        <v>184.77532941767601</v>
      </c>
      <c r="AW508" s="143">
        <v>0.32840197459999998</v>
      </c>
    </row>
    <row r="509" spans="1:49" x14ac:dyDescent="0.25">
      <c r="A509" s="153">
        <v>830000</v>
      </c>
      <c r="B509" s="153">
        <v>1400000</v>
      </c>
      <c r="C509" s="153">
        <v>1400000</v>
      </c>
      <c r="D509" s="143" t="s">
        <v>360</v>
      </c>
      <c r="E509" s="143" t="s">
        <v>13</v>
      </c>
      <c r="F509" s="143" t="s">
        <v>361</v>
      </c>
      <c r="G509" s="143" t="s">
        <v>362</v>
      </c>
      <c r="H509" s="143">
        <v>0.67</v>
      </c>
      <c r="I509" s="143">
        <v>0.72</v>
      </c>
      <c r="J509" s="143" t="s">
        <v>366</v>
      </c>
      <c r="K509" s="143">
        <v>9.3627125930000006E-5</v>
      </c>
      <c r="L509" s="143">
        <v>780.37077386295198</v>
      </c>
      <c r="M509" s="143">
        <v>0</v>
      </c>
      <c r="N509" s="143">
        <v>0</v>
      </c>
      <c r="O509" s="143">
        <v>0</v>
      </c>
      <c r="P509" s="143">
        <v>0</v>
      </c>
      <c r="Q509" s="143">
        <v>7.3063872723580003E-2</v>
      </c>
      <c r="R509" s="143">
        <v>1730</v>
      </c>
      <c r="S509" s="143" t="s">
        <v>368</v>
      </c>
      <c r="T509" s="143">
        <v>1730</v>
      </c>
      <c r="U509" s="143" t="s">
        <v>365</v>
      </c>
      <c r="V509" s="143" t="s">
        <v>366</v>
      </c>
      <c r="Z509" s="143">
        <v>0</v>
      </c>
      <c r="AA509" s="143">
        <v>1</v>
      </c>
      <c r="AB509" s="143">
        <v>0</v>
      </c>
      <c r="AC509" s="143">
        <v>0</v>
      </c>
      <c r="AD509" s="143">
        <v>7.3063872723849996E-2</v>
      </c>
      <c r="AF509" s="143">
        <v>-1</v>
      </c>
      <c r="AG509" s="143">
        <v>-1</v>
      </c>
      <c r="AH509" s="143">
        <v>-1</v>
      </c>
      <c r="AI509" s="143">
        <v>-1</v>
      </c>
      <c r="AJ509" s="143">
        <v>0</v>
      </c>
      <c r="AM509" s="143" t="s">
        <v>367</v>
      </c>
      <c r="AN509" s="143">
        <v>-1</v>
      </c>
      <c r="AQ509" s="143">
        <v>333</v>
      </c>
      <c r="AR509" s="143" t="s">
        <v>257</v>
      </c>
      <c r="AT509" s="143" t="s">
        <v>366</v>
      </c>
      <c r="AV509" s="143">
        <v>3.05529046764069</v>
      </c>
      <c r="AW509" s="143">
        <v>5.9256999999999999E-5</v>
      </c>
    </row>
    <row r="510" spans="1:49" x14ac:dyDescent="0.25">
      <c r="A510" s="153">
        <v>830000</v>
      </c>
      <c r="B510" s="153">
        <v>1400000</v>
      </c>
      <c r="C510" s="153">
        <v>1400000</v>
      </c>
      <c r="D510" s="143" t="s">
        <v>360</v>
      </c>
      <c r="E510" s="143" t="s">
        <v>13</v>
      </c>
      <c r="F510" s="143" t="s">
        <v>361</v>
      </c>
      <c r="G510" s="143" t="s">
        <v>362</v>
      </c>
      <c r="H510" s="143">
        <v>0.67</v>
      </c>
      <c r="I510" s="143">
        <v>0.72</v>
      </c>
      <c r="J510" s="143" t="s">
        <v>366</v>
      </c>
      <c r="K510" s="143">
        <v>0.61709695460316005</v>
      </c>
      <c r="L510" s="143">
        <v>3295.87505695049</v>
      </c>
      <c r="M510" s="143">
        <v>6.2659661401228801</v>
      </c>
      <c r="N510" s="143">
        <v>0.84843356513819002</v>
      </c>
      <c r="O510" s="143">
        <v>3.8667086227163998</v>
      </c>
      <c r="P510" s="143">
        <v>0.52356576922987996</v>
      </c>
      <c r="Q510" s="143">
        <v>2033.87446039669</v>
      </c>
      <c r="R510" s="143">
        <v>1730</v>
      </c>
      <c r="S510" s="143" t="s">
        <v>368</v>
      </c>
      <c r="T510" s="143">
        <v>1730</v>
      </c>
      <c r="U510" s="143" t="s">
        <v>365</v>
      </c>
      <c r="V510" s="143" t="s">
        <v>366</v>
      </c>
      <c r="Z510" s="143">
        <v>0</v>
      </c>
      <c r="AA510" s="143">
        <v>1</v>
      </c>
      <c r="AB510" s="143">
        <v>3.8667086227163998</v>
      </c>
      <c r="AC510" s="143">
        <v>0.52356576922987996</v>
      </c>
      <c r="AD510" s="143">
        <v>2033.87446039669</v>
      </c>
      <c r="AF510" s="143">
        <v>-1</v>
      </c>
      <c r="AG510" s="143">
        <v>-1</v>
      </c>
      <c r="AH510" s="143">
        <v>-1</v>
      </c>
      <c r="AI510" s="143">
        <v>-1</v>
      </c>
      <c r="AJ510" s="143">
        <v>0</v>
      </c>
      <c r="AM510" s="143" t="s">
        <v>367</v>
      </c>
      <c r="AN510" s="143">
        <v>-1</v>
      </c>
      <c r="AQ510" s="143">
        <v>333</v>
      </c>
      <c r="AR510" s="143" t="s">
        <v>257</v>
      </c>
      <c r="AT510" s="143" t="s">
        <v>366</v>
      </c>
      <c r="AV510" s="143">
        <v>198.67233532664599</v>
      </c>
      <c r="AW510" s="143">
        <v>1.6495332200999999</v>
      </c>
    </row>
    <row r="511" spans="1:49" x14ac:dyDescent="0.25">
      <c r="A511" s="153">
        <v>830000</v>
      </c>
      <c r="B511" s="153">
        <v>1400000</v>
      </c>
      <c r="C511" s="153">
        <v>1400000</v>
      </c>
      <c r="D511" s="143" t="s">
        <v>360</v>
      </c>
      <c r="E511" s="143" t="s">
        <v>13</v>
      </c>
      <c r="F511" s="143" t="s">
        <v>361</v>
      </c>
      <c r="G511" s="143" t="s">
        <v>362</v>
      </c>
      <c r="H511" s="143">
        <v>0.67</v>
      </c>
      <c r="I511" s="143">
        <v>0.72</v>
      </c>
      <c r="J511" s="143" t="s">
        <v>366</v>
      </c>
      <c r="K511" s="143">
        <v>6.6652611708999999E-4</v>
      </c>
      <c r="L511" s="143">
        <v>3295.87505695049</v>
      </c>
      <c r="M511" s="143">
        <v>6.2659661401228801</v>
      </c>
      <c r="N511" s="143">
        <v>0.84843356513819002</v>
      </c>
      <c r="O511" s="143">
        <v>4.1764300812099997E-3</v>
      </c>
      <c r="P511" s="143">
        <v>5.6550312977999998E-4</v>
      </c>
      <c r="Q511" s="143">
        <v>2.1967868041328802</v>
      </c>
      <c r="R511" s="143">
        <v>8140</v>
      </c>
      <c r="S511" s="143" t="s">
        <v>369</v>
      </c>
      <c r="T511" s="143">
        <v>8140</v>
      </c>
      <c r="U511" s="143" t="s">
        <v>365</v>
      </c>
      <c r="V511" s="143" t="s">
        <v>366</v>
      </c>
      <c r="Z511" s="143">
        <v>0</v>
      </c>
      <c r="AA511" s="143">
        <v>1</v>
      </c>
      <c r="AB511" s="143">
        <v>4.1764300812099997E-3</v>
      </c>
      <c r="AC511" s="143">
        <v>5.6550312977999998E-4</v>
      </c>
      <c r="AD511" s="143">
        <v>2.19678680413223</v>
      </c>
      <c r="AF511" s="143">
        <v>-1</v>
      </c>
      <c r="AG511" s="143">
        <v>-1</v>
      </c>
      <c r="AH511" s="143">
        <v>-1</v>
      </c>
      <c r="AI511" s="143">
        <v>-1</v>
      </c>
      <c r="AJ511" s="143">
        <v>0</v>
      </c>
      <c r="AM511" s="143" t="s">
        <v>367</v>
      </c>
      <c r="AN511" s="143">
        <v>-1</v>
      </c>
      <c r="AQ511" s="143">
        <v>333</v>
      </c>
      <c r="AR511" s="143" t="s">
        <v>257</v>
      </c>
      <c r="AT511" s="143" t="s">
        <v>366</v>
      </c>
      <c r="AV511" s="143">
        <v>8.1265336200511502</v>
      </c>
      <c r="AW511" s="143">
        <v>1.78166E-3</v>
      </c>
    </row>
    <row r="512" spans="1:49" x14ac:dyDescent="0.25">
      <c r="A512" s="153">
        <v>830000</v>
      </c>
      <c r="B512" s="153">
        <v>1400000</v>
      </c>
      <c r="C512" s="153">
        <v>1400000</v>
      </c>
      <c r="D512" s="143" t="s">
        <v>360</v>
      </c>
      <c r="E512" s="143" t="s">
        <v>13</v>
      </c>
      <c r="F512" s="143" t="s">
        <v>361</v>
      </c>
      <c r="G512" s="143" t="s">
        <v>362</v>
      </c>
      <c r="H512" s="143">
        <v>0.67</v>
      </c>
      <c r="I512" s="143">
        <v>0.72</v>
      </c>
      <c r="J512" s="143" t="s">
        <v>366</v>
      </c>
      <c r="K512" s="143">
        <v>1.0686608950990001E-2</v>
      </c>
      <c r="L512" s="143">
        <v>3355.2793570761701</v>
      </c>
      <c r="M512" s="143">
        <v>7.2995891837018201</v>
      </c>
      <c r="N512" s="143">
        <v>0.97002926152674995</v>
      </c>
      <c r="O512" s="143">
        <v>7.8007855109120006E-2</v>
      </c>
      <c r="P512" s="143">
        <v>1.0366323388949999E-2</v>
      </c>
      <c r="Q512" s="143">
        <v>35.856558410415602</v>
      </c>
      <c r="R512" s="143">
        <v>1730</v>
      </c>
      <c r="S512" s="143" t="s">
        <v>368</v>
      </c>
      <c r="T512" s="143">
        <v>1730</v>
      </c>
      <c r="U512" s="143" t="s">
        <v>365</v>
      </c>
      <c r="V512" s="143" t="s">
        <v>366</v>
      </c>
      <c r="Z512" s="143">
        <v>0</v>
      </c>
      <c r="AA512" s="143">
        <v>1</v>
      </c>
      <c r="AB512" s="143">
        <v>7.8007855109120006E-2</v>
      </c>
      <c r="AC512" s="143">
        <v>1.0366323388949999E-2</v>
      </c>
      <c r="AD512" s="143">
        <v>35.856558410416199</v>
      </c>
      <c r="AF512" s="143">
        <v>-1</v>
      </c>
      <c r="AG512" s="143">
        <v>-1</v>
      </c>
      <c r="AH512" s="143">
        <v>-1</v>
      </c>
      <c r="AI512" s="143">
        <v>-1</v>
      </c>
      <c r="AJ512" s="143">
        <v>0</v>
      </c>
      <c r="AM512" s="143" t="s">
        <v>367</v>
      </c>
      <c r="AN512" s="143">
        <v>-1</v>
      </c>
      <c r="AQ512" s="143">
        <v>333</v>
      </c>
      <c r="AR512" s="143" t="s">
        <v>257</v>
      </c>
      <c r="AT512" s="143" t="s">
        <v>366</v>
      </c>
      <c r="AV512" s="143">
        <v>32.624447249586503</v>
      </c>
      <c r="AW512" s="143">
        <v>2.90807449E-2</v>
      </c>
    </row>
    <row r="513" spans="1:49" x14ac:dyDescent="0.25">
      <c r="A513" s="153">
        <v>830000</v>
      </c>
      <c r="B513" s="153">
        <v>1400000</v>
      </c>
      <c r="C513" s="153">
        <v>1400000</v>
      </c>
      <c r="D513" s="143" t="s">
        <v>360</v>
      </c>
      <c r="E513" s="143" t="s">
        <v>13</v>
      </c>
      <c r="F513" s="143" t="s">
        <v>361</v>
      </c>
      <c r="G513" s="143" t="s">
        <v>362</v>
      </c>
      <c r="H513" s="143">
        <v>0.67</v>
      </c>
      <c r="I513" s="143">
        <v>0.72</v>
      </c>
      <c r="J513" s="143" t="s">
        <v>366</v>
      </c>
      <c r="K513" s="143">
        <v>0.49068687820507001</v>
      </c>
      <c r="L513" s="143">
        <v>3355.2793570761701</v>
      </c>
      <c r="M513" s="143">
        <v>7.2995891837018201</v>
      </c>
      <c r="N513" s="143">
        <v>0.97002926152674995</v>
      </c>
      <c r="O513" s="143">
        <v>3.5818126287301801</v>
      </c>
      <c r="P513" s="143">
        <v>0.47598063010613001</v>
      </c>
      <c r="Q513" s="143">
        <v>1646.3915532296401</v>
      </c>
      <c r="R513" s="143">
        <v>1730</v>
      </c>
      <c r="S513" s="143" t="s">
        <v>368</v>
      </c>
      <c r="T513" s="143">
        <v>1730</v>
      </c>
      <c r="U513" s="143" t="s">
        <v>365</v>
      </c>
      <c r="V513" s="143" t="s">
        <v>366</v>
      </c>
      <c r="Z513" s="143">
        <v>0</v>
      </c>
      <c r="AA513" s="143">
        <v>1</v>
      </c>
      <c r="AB513" s="143">
        <v>3.5818126287301801</v>
      </c>
      <c r="AC513" s="143">
        <v>0.47598063010613001</v>
      </c>
      <c r="AD513" s="143">
        <v>1646.3915532296401</v>
      </c>
      <c r="AF513" s="143">
        <v>-1</v>
      </c>
      <c r="AG513" s="143">
        <v>-1</v>
      </c>
      <c r="AH513" s="143">
        <v>-1</v>
      </c>
      <c r="AI513" s="143">
        <v>-1</v>
      </c>
      <c r="AJ513" s="143">
        <v>0</v>
      </c>
      <c r="AM513" s="143" t="s">
        <v>367</v>
      </c>
      <c r="AN513" s="143">
        <v>-1</v>
      </c>
      <c r="AQ513" s="143">
        <v>333</v>
      </c>
      <c r="AR513" s="143" t="s">
        <v>257</v>
      </c>
      <c r="AT513" s="143" t="s">
        <v>366</v>
      </c>
      <c r="AV513" s="143">
        <v>181.89820266235401</v>
      </c>
      <c r="AW513" s="143">
        <v>1.3352729548</v>
      </c>
    </row>
    <row r="514" spans="1:49" x14ac:dyDescent="0.25">
      <c r="A514" s="153">
        <v>830000</v>
      </c>
      <c r="B514" s="153">
        <v>1400000</v>
      </c>
      <c r="C514" s="153">
        <v>1400000</v>
      </c>
      <c r="D514" s="143" t="s">
        <v>360</v>
      </c>
      <c r="E514" s="143" t="s">
        <v>13</v>
      </c>
      <c r="F514" s="143" t="s">
        <v>361</v>
      </c>
      <c r="G514" s="143" t="s">
        <v>362</v>
      </c>
      <c r="H514" s="143">
        <v>0.67</v>
      </c>
      <c r="I514" s="143">
        <v>0.72</v>
      </c>
      <c r="J514" s="143" t="s">
        <v>366</v>
      </c>
      <c r="K514" s="143">
        <v>0.11638996808631</v>
      </c>
      <c r="L514" s="143">
        <v>3355.2793570761701</v>
      </c>
      <c r="M514" s="143">
        <v>7.2995891837018201</v>
      </c>
      <c r="N514" s="143">
        <v>0.97002926152674995</v>
      </c>
      <c r="O514" s="143">
        <v>0.84959895213423997</v>
      </c>
      <c r="P514" s="143">
        <v>0.11290167479188</v>
      </c>
      <c r="Q514" s="143">
        <v>390.52085729075702</v>
      </c>
      <c r="R514" s="143">
        <v>8140</v>
      </c>
      <c r="S514" s="143" t="s">
        <v>369</v>
      </c>
      <c r="T514" s="143">
        <v>8140</v>
      </c>
      <c r="U514" s="143" t="s">
        <v>365</v>
      </c>
      <c r="V514" s="143" t="s">
        <v>366</v>
      </c>
      <c r="Z514" s="143">
        <v>0</v>
      </c>
      <c r="AA514" s="143">
        <v>1</v>
      </c>
      <c r="AB514" s="143">
        <v>0.84959895213423997</v>
      </c>
      <c r="AC514" s="143">
        <v>0.11290167479188</v>
      </c>
      <c r="AD514" s="143">
        <v>390.52085729075702</v>
      </c>
      <c r="AF514" s="143">
        <v>-1</v>
      </c>
      <c r="AG514" s="143">
        <v>-1</v>
      </c>
      <c r="AH514" s="143">
        <v>-1</v>
      </c>
      <c r="AI514" s="143">
        <v>-1</v>
      </c>
      <c r="AJ514" s="143">
        <v>0</v>
      </c>
      <c r="AM514" s="143" t="s">
        <v>367</v>
      </c>
      <c r="AN514" s="143">
        <v>-1</v>
      </c>
      <c r="AQ514" s="143">
        <v>333</v>
      </c>
      <c r="AR514" s="143" t="s">
        <v>257</v>
      </c>
      <c r="AT514" s="143" t="s">
        <v>366</v>
      </c>
      <c r="AV514" s="143">
        <v>107.12517341760901</v>
      </c>
      <c r="AW514" s="143">
        <v>0.3167241341</v>
      </c>
    </row>
    <row r="515" spans="1:49" x14ac:dyDescent="0.25">
      <c r="A515" s="153">
        <v>830000</v>
      </c>
      <c r="B515" s="153">
        <v>1400000</v>
      </c>
      <c r="C515" s="153">
        <v>1400000</v>
      </c>
      <c r="D515" s="143" t="s">
        <v>360</v>
      </c>
      <c r="E515" s="143" t="s">
        <v>13</v>
      </c>
      <c r="F515" s="143" t="s">
        <v>361</v>
      </c>
      <c r="G515" s="143" t="s">
        <v>362</v>
      </c>
      <c r="H515" s="143">
        <v>0.67</v>
      </c>
      <c r="I515" s="143">
        <v>0.72</v>
      </c>
      <c r="J515" s="143" t="s">
        <v>363</v>
      </c>
      <c r="K515" s="143">
        <v>0.19902840386139001</v>
      </c>
      <c r="L515" s="143">
        <v>2324.6478664127799</v>
      </c>
      <c r="M515" s="143">
        <v>4.5735720392716601</v>
      </c>
      <c r="N515" s="143">
        <v>0.82562971239280003</v>
      </c>
      <c r="O515" s="143">
        <v>0.91027074292133003</v>
      </c>
      <c r="P515" s="143">
        <v>0.16432376383808001</v>
      </c>
      <c r="Q515" s="143">
        <v>462.670954391929</v>
      </c>
      <c r="R515" s="143">
        <v>4210</v>
      </c>
      <c r="S515" s="143" t="s">
        <v>374</v>
      </c>
      <c r="T515" s="143">
        <v>4210</v>
      </c>
      <c r="U515" s="143" t="s">
        <v>365</v>
      </c>
      <c r="V515" s="143" t="s">
        <v>366</v>
      </c>
      <c r="Y515" s="143" t="s">
        <v>363</v>
      </c>
      <c r="Z515" s="143">
        <v>0</v>
      </c>
      <c r="AA515" s="143">
        <v>1</v>
      </c>
      <c r="AB515" s="143">
        <v>0.91027074292133003</v>
      </c>
      <c r="AC515" s="143">
        <v>0.16432376383808001</v>
      </c>
      <c r="AD515" s="143">
        <v>1436.0824947843901</v>
      </c>
      <c r="AF515" s="143">
        <v>-1</v>
      </c>
      <c r="AG515" s="143">
        <v>-1</v>
      </c>
      <c r="AH515" s="143">
        <v>-1</v>
      </c>
      <c r="AI515" s="143">
        <v>-1</v>
      </c>
      <c r="AJ515" s="143">
        <v>0</v>
      </c>
      <c r="AM515" s="143" t="s">
        <v>367</v>
      </c>
      <c r="AN515" s="143">
        <v>-1</v>
      </c>
      <c r="AQ515" s="143">
        <v>333</v>
      </c>
      <c r="AR515" s="143" t="s">
        <v>257</v>
      </c>
      <c r="AT515" s="143" t="s">
        <v>366</v>
      </c>
      <c r="AV515" s="143">
        <v>138.586301445397</v>
      </c>
      <c r="AW515" s="143">
        <v>1.1647059974</v>
      </c>
    </row>
    <row r="516" spans="1:49" x14ac:dyDescent="0.25">
      <c r="A516" s="153">
        <v>830000</v>
      </c>
      <c r="B516" s="153">
        <v>1400000</v>
      </c>
      <c r="C516" s="153">
        <v>1400000</v>
      </c>
      <c r="D516" s="143" t="s">
        <v>360</v>
      </c>
      <c r="E516" s="143" t="s">
        <v>13</v>
      </c>
      <c r="F516" s="143" t="s">
        <v>361</v>
      </c>
      <c r="G516" s="143" t="s">
        <v>362</v>
      </c>
      <c r="H516" s="143">
        <v>0.67</v>
      </c>
      <c r="I516" s="143">
        <v>0.72</v>
      </c>
      <c r="J516" s="143" t="s">
        <v>363</v>
      </c>
      <c r="K516" s="143">
        <v>9.4303460327300002E-3</v>
      </c>
      <c r="L516" s="143">
        <v>746.83526307243301</v>
      </c>
      <c r="M516" s="143">
        <v>0</v>
      </c>
      <c r="N516" s="143">
        <v>0</v>
      </c>
      <c r="O516" s="143">
        <v>0</v>
      </c>
      <c r="P516" s="143">
        <v>0</v>
      </c>
      <c r="Q516" s="143">
        <v>7.04291496022097</v>
      </c>
      <c r="R516" s="143">
        <v>3200</v>
      </c>
      <c r="S516" s="143" t="s">
        <v>370</v>
      </c>
      <c r="T516" s="143">
        <v>3200</v>
      </c>
      <c r="U516" s="143" t="s">
        <v>365</v>
      </c>
      <c r="V516" s="143" t="s">
        <v>366</v>
      </c>
      <c r="Y516" s="143" t="s">
        <v>363</v>
      </c>
      <c r="Z516" s="143">
        <v>0</v>
      </c>
      <c r="AA516" s="143">
        <v>1</v>
      </c>
      <c r="AB516" s="143">
        <v>0</v>
      </c>
      <c r="AC516" s="143">
        <v>0</v>
      </c>
      <c r="AD516" s="143">
        <v>7.04291496022089</v>
      </c>
      <c r="AF516" s="143">
        <v>-1</v>
      </c>
      <c r="AG516" s="143">
        <v>-1</v>
      </c>
      <c r="AH516" s="143">
        <v>-1</v>
      </c>
      <c r="AI516" s="143">
        <v>-1</v>
      </c>
      <c r="AJ516" s="143">
        <v>0</v>
      </c>
      <c r="AM516" s="143" t="s">
        <v>367</v>
      </c>
      <c r="AN516" s="143">
        <v>-1</v>
      </c>
      <c r="AQ516" s="143">
        <v>333</v>
      </c>
      <c r="AR516" s="143" t="s">
        <v>257</v>
      </c>
      <c r="AT516" s="143" t="s">
        <v>366</v>
      </c>
      <c r="AV516" s="143">
        <v>30.7527867298509</v>
      </c>
      <c r="AW516" s="143">
        <v>5.7120154000000001E-3</v>
      </c>
    </row>
    <row r="517" spans="1:49" x14ac:dyDescent="0.25">
      <c r="A517" s="153">
        <v>830000</v>
      </c>
      <c r="B517" s="153">
        <v>1400000</v>
      </c>
      <c r="C517" s="153">
        <v>1400000</v>
      </c>
      <c r="D517" s="143" t="s">
        <v>360</v>
      </c>
      <c r="E517" s="143" t="s">
        <v>13</v>
      </c>
      <c r="F517" s="143" t="s">
        <v>361</v>
      </c>
      <c r="G517" s="143" t="s">
        <v>362</v>
      </c>
      <c r="H517" s="143">
        <v>0.67</v>
      </c>
      <c r="I517" s="143">
        <v>0.72</v>
      </c>
      <c r="J517" s="143" t="s">
        <v>363</v>
      </c>
      <c r="K517" s="143">
        <v>0.55427186514418003</v>
      </c>
      <c r="L517" s="143">
        <v>746.83526307243301</v>
      </c>
      <c r="M517" s="143">
        <v>0</v>
      </c>
      <c r="N517" s="143">
        <v>0</v>
      </c>
      <c r="O517" s="143">
        <v>0</v>
      </c>
      <c r="P517" s="143">
        <v>0</v>
      </c>
      <c r="Q517" s="143">
        <v>413.949774218605</v>
      </c>
      <c r="R517" s="143">
        <v>5300</v>
      </c>
      <c r="S517" s="143" t="s">
        <v>372</v>
      </c>
      <c r="T517" s="143">
        <v>5300</v>
      </c>
      <c r="U517" s="143" t="s">
        <v>365</v>
      </c>
      <c r="V517" s="143" t="s">
        <v>366</v>
      </c>
      <c r="Y517" s="143" t="s">
        <v>363</v>
      </c>
      <c r="Z517" s="143">
        <v>0</v>
      </c>
      <c r="AA517" s="143">
        <v>1</v>
      </c>
      <c r="AB517" s="143">
        <v>0</v>
      </c>
      <c r="AC517" s="143">
        <v>0</v>
      </c>
      <c r="AD517" s="143">
        <v>413.949774218605</v>
      </c>
      <c r="AF517" s="143">
        <v>-1</v>
      </c>
      <c r="AG517" s="143">
        <v>-1</v>
      </c>
      <c r="AH517" s="143">
        <v>-1</v>
      </c>
      <c r="AI517" s="143">
        <v>-1</v>
      </c>
      <c r="AJ517" s="143">
        <v>0</v>
      </c>
      <c r="AM517" s="143" t="s">
        <v>367</v>
      </c>
      <c r="AN517" s="143">
        <v>-1</v>
      </c>
      <c r="AQ517" s="143">
        <v>333</v>
      </c>
      <c r="AR517" s="143" t="s">
        <v>257</v>
      </c>
      <c r="AT517" s="143" t="s">
        <v>366</v>
      </c>
      <c r="AV517" s="143">
        <v>182.97476459541599</v>
      </c>
      <c r="AW517" s="143">
        <v>0.33572568870000002</v>
      </c>
    </row>
    <row r="518" spans="1:49" x14ac:dyDescent="0.25">
      <c r="A518" s="153">
        <v>830000</v>
      </c>
      <c r="B518" s="153">
        <v>1400000</v>
      </c>
      <c r="C518" s="153">
        <v>1400000</v>
      </c>
      <c r="D518" s="143" t="s">
        <v>360</v>
      </c>
      <c r="E518" s="143" t="s">
        <v>13</v>
      </c>
      <c r="F518" s="143" t="s">
        <v>361</v>
      </c>
      <c r="G518" s="143" t="s">
        <v>362</v>
      </c>
      <c r="H518" s="143">
        <v>0.67</v>
      </c>
      <c r="I518" s="143">
        <v>0.72</v>
      </c>
      <c r="J518" s="143" t="s">
        <v>366</v>
      </c>
      <c r="K518" s="143">
        <v>5.406136365697E-2</v>
      </c>
      <c r="L518" s="143">
        <v>746.83526307243301</v>
      </c>
      <c r="M518" s="143">
        <v>0</v>
      </c>
      <c r="N518" s="143">
        <v>0</v>
      </c>
      <c r="O518" s="143">
        <v>0</v>
      </c>
      <c r="P518" s="143">
        <v>0</v>
      </c>
      <c r="Q518" s="143">
        <v>40.374932748813599</v>
      </c>
      <c r="R518" s="143">
        <v>1730</v>
      </c>
      <c r="S518" s="143" t="s">
        <v>368</v>
      </c>
      <c r="T518" s="143">
        <v>1730</v>
      </c>
      <c r="U518" s="143" t="s">
        <v>365</v>
      </c>
      <c r="V518" s="143" t="s">
        <v>366</v>
      </c>
      <c r="Z518" s="143">
        <v>0</v>
      </c>
      <c r="AA518" s="143">
        <v>1</v>
      </c>
      <c r="AB518" s="143">
        <v>0</v>
      </c>
      <c r="AC518" s="143">
        <v>0</v>
      </c>
      <c r="AD518" s="143">
        <v>40.374932748813798</v>
      </c>
      <c r="AF518" s="143">
        <v>-1</v>
      </c>
      <c r="AG518" s="143">
        <v>-1</v>
      </c>
      <c r="AH518" s="143">
        <v>-1</v>
      </c>
      <c r="AI518" s="143">
        <v>-1</v>
      </c>
      <c r="AJ518" s="143">
        <v>0</v>
      </c>
      <c r="AM518" s="143" t="s">
        <v>367</v>
      </c>
      <c r="AN518" s="143">
        <v>-1</v>
      </c>
      <c r="AQ518" s="143">
        <v>333</v>
      </c>
      <c r="AR518" s="143" t="s">
        <v>257</v>
      </c>
      <c r="AT518" s="143" t="s">
        <v>366</v>
      </c>
      <c r="AV518" s="143">
        <v>73.4164062386956</v>
      </c>
      <c r="AW518" s="143">
        <v>3.2745282000000001E-2</v>
      </c>
    </row>
    <row r="519" spans="1:49" x14ac:dyDescent="0.25">
      <c r="A519" s="153">
        <v>830000</v>
      </c>
      <c r="B519" s="153">
        <v>1400000</v>
      </c>
      <c r="C519" s="153">
        <v>1400000</v>
      </c>
      <c r="D519" s="143" t="s">
        <v>360</v>
      </c>
      <c r="E519" s="143" t="s">
        <v>13</v>
      </c>
      <c r="F519" s="143" t="s">
        <v>361</v>
      </c>
      <c r="G519" s="143" t="s">
        <v>362</v>
      </c>
      <c r="H519" s="143">
        <v>0.67</v>
      </c>
      <c r="I519" s="143">
        <v>0.72</v>
      </c>
      <c r="J519" s="143" t="s">
        <v>366</v>
      </c>
      <c r="K519" s="143">
        <v>4.2085306801630001E-2</v>
      </c>
      <c r="L519" s="143">
        <v>3325.9807224123501</v>
      </c>
      <c r="M519" s="143">
        <v>6.1776577158505104</v>
      </c>
      <c r="N519" s="143">
        <v>0.82595130234477998</v>
      </c>
      <c r="O519" s="143">
        <v>0.25998862028702002</v>
      </c>
      <c r="P519" s="143">
        <v>3.4760413962379999E-2</v>
      </c>
      <c r="Q519" s="143">
        <v>139.97491911903001</v>
      </c>
      <c r="R519" s="143">
        <v>8140</v>
      </c>
      <c r="S519" s="143" t="s">
        <v>369</v>
      </c>
      <c r="T519" s="143">
        <v>8140</v>
      </c>
      <c r="U519" s="143" t="s">
        <v>365</v>
      </c>
      <c r="V519" s="143" t="s">
        <v>366</v>
      </c>
      <c r="Z519" s="143">
        <v>0</v>
      </c>
      <c r="AA519" s="143">
        <v>1</v>
      </c>
      <c r="AB519" s="143">
        <v>0.25998862028702002</v>
      </c>
      <c r="AC519" s="143">
        <v>3.4760413962379999E-2</v>
      </c>
      <c r="AD519" s="143">
        <v>139.97491911902901</v>
      </c>
      <c r="AF519" s="143">
        <v>-1</v>
      </c>
      <c r="AG519" s="143">
        <v>-1</v>
      </c>
      <c r="AH519" s="143">
        <v>-1</v>
      </c>
      <c r="AI519" s="143">
        <v>-1</v>
      </c>
      <c r="AJ519" s="143">
        <v>0</v>
      </c>
      <c r="AM519" s="143" t="s">
        <v>367</v>
      </c>
      <c r="AN519" s="143">
        <v>-1</v>
      </c>
      <c r="AQ519" s="143">
        <v>333</v>
      </c>
      <c r="AR519" s="143" t="s">
        <v>257</v>
      </c>
      <c r="AT519" s="143" t="s">
        <v>366</v>
      </c>
      <c r="AV519" s="143">
        <v>65.112090225162405</v>
      </c>
      <c r="AW519" s="143">
        <v>0.1135238598</v>
      </c>
    </row>
    <row r="520" spans="1:49" x14ac:dyDescent="0.25">
      <c r="A520" s="153">
        <v>830000</v>
      </c>
      <c r="B520" s="153">
        <v>1400000</v>
      </c>
      <c r="C520" s="153">
        <v>1400000</v>
      </c>
      <c r="D520" s="143" t="s">
        <v>360</v>
      </c>
      <c r="E520" s="143" t="s">
        <v>13</v>
      </c>
      <c r="F520" s="143" t="s">
        <v>361</v>
      </c>
      <c r="G520" s="143" t="s">
        <v>362</v>
      </c>
      <c r="H520" s="143">
        <v>0.67</v>
      </c>
      <c r="I520" s="143">
        <v>0.72</v>
      </c>
      <c r="J520" s="143" t="s">
        <v>366</v>
      </c>
      <c r="K520" s="143">
        <v>0.57567805083101997</v>
      </c>
      <c r="L520" s="143">
        <v>3325.9807224123501</v>
      </c>
      <c r="M520" s="143">
        <v>6.1776577158505104</v>
      </c>
      <c r="N520" s="143">
        <v>0.82595130234477998</v>
      </c>
      <c r="O520" s="143">
        <v>3.5563419525620499</v>
      </c>
      <c r="P520" s="143">
        <v>0.47548203581519</v>
      </c>
      <c r="Q520" s="143">
        <v>1914.6940993799001</v>
      </c>
      <c r="R520" s="143">
        <v>1730</v>
      </c>
      <c r="S520" s="143" t="s">
        <v>368</v>
      </c>
      <c r="T520" s="143">
        <v>1730</v>
      </c>
      <c r="U520" s="143" t="s">
        <v>365</v>
      </c>
      <c r="V520" s="143" t="s">
        <v>366</v>
      </c>
      <c r="Z520" s="143">
        <v>0</v>
      </c>
      <c r="AA520" s="143">
        <v>1</v>
      </c>
      <c r="AB520" s="143">
        <v>3.5563419525620499</v>
      </c>
      <c r="AC520" s="143">
        <v>0.47548203581519</v>
      </c>
      <c r="AD520" s="143">
        <v>1914.6940993799001</v>
      </c>
      <c r="AF520" s="143">
        <v>-1</v>
      </c>
      <c r="AG520" s="143">
        <v>-1</v>
      </c>
      <c r="AH520" s="143">
        <v>-1</v>
      </c>
      <c r="AI520" s="143">
        <v>-1</v>
      </c>
      <c r="AJ520" s="143">
        <v>0</v>
      </c>
      <c r="AM520" s="143" t="s">
        <v>367</v>
      </c>
      <c r="AN520" s="143">
        <v>-1</v>
      </c>
      <c r="AQ520" s="143">
        <v>333</v>
      </c>
      <c r="AR520" s="143" t="s">
        <v>257</v>
      </c>
      <c r="AT520" s="143" t="s">
        <v>366</v>
      </c>
      <c r="AV520" s="143">
        <v>189.537221654147</v>
      </c>
      <c r="AW520" s="143">
        <v>1.5528743708999999</v>
      </c>
    </row>
    <row r="521" spans="1:49" x14ac:dyDescent="0.25">
      <c r="A521" s="153">
        <v>830000</v>
      </c>
      <c r="B521" s="153">
        <v>1400000</v>
      </c>
      <c r="C521" s="153">
        <v>1400000</v>
      </c>
      <c r="D521" s="143" t="s">
        <v>360</v>
      </c>
      <c r="E521" s="143" t="s">
        <v>13</v>
      </c>
      <c r="F521" s="143" t="s">
        <v>361</v>
      </c>
      <c r="G521" s="143" t="s">
        <v>362</v>
      </c>
      <c r="H521" s="143">
        <v>0.67</v>
      </c>
      <c r="I521" s="143">
        <v>0.72</v>
      </c>
      <c r="J521" s="143" t="s">
        <v>366</v>
      </c>
      <c r="K521" s="143">
        <v>0.61776345343776995</v>
      </c>
      <c r="L521" s="143">
        <v>3321.3767944321798</v>
      </c>
      <c r="M521" s="143">
        <v>6.19304029289317</v>
      </c>
      <c r="N521" s="143">
        <v>0.82815353664504998</v>
      </c>
      <c r="O521" s="143">
        <v>3.82583395861699</v>
      </c>
      <c r="P521" s="143">
        <v>0.51160298877456001</v>
      </c>
      <c r="Q521" s="143">
        <v>2051.8251986965201</v>
      </c>
      <c r="R521" s="143">
        <v>1730</v>
      </c>
      <c r="S521" s="143" t="s">
        <v>368</v>
      </c>
      <c r="T521" s="143">
        <v>1730</v>
      </c>
      <c r="U521" s="143" t="s">
        <v>365</v>
      </c>
      <c r="V521" s="143" t="s">
        <v>366</v>
      </c>
      <c r="Z521" s="143">
        <v>0</v>
      </c>
      <c r="AA521" s="143">
        <v>1</v>
      </c>
      <c r="AB521" s="143">
        <v>3.82583395861699</v>
      </c>
      <c r="AC521" s="143">
        <v>0.51160298877456001</v>
      </c>
      <c r="AD521" s="143">
        <v>2051.8251986965201</v>
      </c>
      <c r="AF521" s="143">
        <v>-1</v>
      </c>
      <c r="AG521" s="143">
        <v>-1</v>
      </c>
      <c r="AH521" s="143">
        <v>-1</v>
      </c>
      <c r="AI521" s="143">
        <v>-1</v>
      </c>
      <c r="AJ521" s="143">
        <v>0</v>
      </c>
      <c r="AM521" s="143" t="s">
        <v>367</v>
      </c>
      <c r="AN521" s="143">
        <v>-1</v>
      </c>
      <c r="AQ521" s="143">
        <v>333</v>
      </c>
      <c r="AR521" s="143" t="s">
        <v>257</v>
      </c>
      <c r="AT521" s="143" t="s">
        <v>366</v>
      </c>
      <c r="AV521" s="143">
        <v>199.99999996274701</v>
      </c>
      <c r="AW521" s="143">
        <v>1.6640918075</v>
      </c>
    </row>
    <row r="522" spans="1:49" x14ac:dyDescent="0.25">
      <c r="A522" s="153">
        <v>830000</v>
      </c>
      <c r="B522" s="153">
        <v>1400000</v>
      </c>
      <c r="C522" s="153">
        <v>1400000</v>
      </c>
      <c r="D522" s="143" t="s">
        <v>360</v>
      </c>
      <c r="E522" s="143" t="s">
        <v>13</v>
      </c>
      <c r="F522" s="143" t="s">
        <v>361</v>
      </c>
      <c r="G522" s="143" t="s">
        <v>362</v>
      </c>
      <c r="H522" s="143">
        <v>0.67</v>
      </c>
      <c r="I522" s="143">
        <v>0.72</v>
      </c>
      <c r="J522" s="143" t="s">
        <v>366</v>
      </c>
      <c r="K522" s="143">
        <v>0.61776345359886997</v>
      </c>
      <c r="L522" s="143">
        <v>3354.67812096219</v>
      </c>
      <c r="M522" s="143">
        <v>7.2049912309425403</v>
      </c>
      <c r="N522" s="143">
        <v>0.96078112059668996</v>
      </c>
      <c r="O522" s="143">
        <v>4.4509802659766597</v>
      </c>
      <c r="P522" s="143">
        <v>0.59353546321240003</v>
      </c>
      <c r="Q522" s="143">
        <v>2072.39754171818</v>
      </c>
      <c r="R522" s="143">
        <v>1730</v>
      </c>
      <c r="S522" s="143" t="s">
        <v>368</v>
      </c>
      <c r="T522" s="143">
        <v>1730</v>
      </c>
      <c r="U522" s="143" t="s">
        <v>365</v>
      </c>
      <c r="V522" s="143" t="s">
        <v>366</v>
      </c>
      <c r="Z522" s="143">
        <v>0</v>
      </c>
      <c r="AA522" s="143">
        <v>1</v>
      </c>
      <c r="AB522" s="143">
        <v>4.4509802659766597</v>
      </c>
      <c r="AC522" s="143">
        <v>0.59353546321240003</v>
      </c>
      <c r="AD522" s="143">
        <v>2072.39754171818</v>
      </c>
      <c r="AF522" s="143">
        <v>-1</v>
      </c>
      <c r="AG522" s="143">
        <v>-1</v>
      </c>
      <c r="AH522" s="143">
        <v>-1</v>
      </c>
      <c r="AI522" s="143">
        <v>-1</v>
      </c>
      <c r="AJ522" s="143">
        <v>0</v>
      </c>
      <c r="AM522" s="143" t="s">
        <v>367</v>
      </c>
      <c r="AN522" s="143">
        <v>-1</v>
      </c>
      <c r="AQ522" s="143">
        <v>333</v>
      </c>
      <c r="AR522" s="143" t="s">
        <v>257</v>
      </c>
      <c r="AT522" s="143" t="s">
        <v>366</v>
      </c>
      <c r="AV522" s="143">
        <v>199.99999998882399</v>
      </c>
      <c r="AW522" s="143">
        <v>1.6807765951</v>
      </c>
    </row>
    <row r="523" spans="1:49" x14ac:dyDescent="0.25">
      <c r="A523" s="153">
        <v>830000</v>
      </c>
      <c r="B523" s="153">
        <v>1400000</v>
      </c>
      <c r="C523" s="153">
        <v>1400000</v>
      </c>
      <c r="D523" s="143" t="s">
        <v>360</v>
      </c>
      <c r="E523" s="143" t="s">
        <v>13</v>
      </c>
      <c r="F523" s="143" t="s">
        <v>361</v>
      </c>
      <c r="G523" s="143" t="s">
        <v>362</v>
      </c>
      <c r="H523" s="143">
        <v>0.67</v>
      </c>
      <c r="I523" s="143">
        <v>0.72</v>
      </c>
      <c r="J523" s="143" t="s">
        <v>366</v>
      </c>
      <c r="K523" s="143">
        <v>2.2021777565260001E-2</v>
      </c>
      <c r="L523" s="143">
        <v>3304.3794756962998</v>
      </c>
      <c r="M523" s="143">
        <v>6.1462724922557399</v>
      </c>
      <c r="N523" s="143">
        <v>0.82159840715917998</v>
      </c>
      <c r="O523" s="143">
        <v>0.13535184567997</v>
      </c>
      <c r="P523" s="143">
        <v>1.8093057370429998E-2</v>
      </c>
      <c r="Q523" s="143">
        <v>72.768309805017694</v>
      </c>
      <c r="R523" s="143">
        <v>8140</v>
      </c>
      <c r="S523" s="143" t="s">
        <v>369</v>
      </c>
      <c r="T523" s="143">
        <v>8140</v>
      </c>
      <c r="U523" s="143" t="s">
        <v>365</v>
      </c>
      <c r="V523" s="143" t="s">
        <v>366</v>
      </c>
      <c r="Z523" s="143">
        <v>0</v>
      </c>
      <c r="AA523" s="143">
        <v>1</v>
      </c>
      <c r="AB523" s="143">
        <v>0.13535184567997</v>
      </c>
      <c r="AC523" s="143">
        <v>1.8093057370429998E-2</v>
      </c>
      <c r="AD523" s="143">
        <v>72.768309805016699</v>
      </c>
      <c r="AF523" s="143">
        <v>-1</v>
      </c>
      <c r="AG523" s="143">
        <v>-1</v>
      </c>
      <c r="AH523" s="143">
        <v>-1</v>
      </c>
      <c r="AI523" s="143">
        <v>-1</v>
      </c>
      <c r="AJ523" s="143">
        <v>0</v>
      </c>
      <c r="AM523" s="143" t="s">
        <v>367</v>
      </c>
      <c r="AN523" s="143">
        <v>-1</v>
      </c>
      <c r="AQ523" s="143">
        <v>333</v>
      </c>
      <c r="AR523" s="143" t="s">
        <v>257</v>
      </c>
      <c r="AT523" s="143" t="s">
        <v>366</v>
      </c>
      <c r="AV523" s="143">
        <v>46.9798312451193</v>
      </c>
      <c r="AW523" s="143">
        <v>5.9017282900000002E-2</v>
      </c>
    </row>
    <row r="524" spans="1:49" x14ac:dyDescent="0.25">
      <c r="A524" s="153">
        <v>830000</v>
      </c>
      <c r="B524" s="153">
        <v>1400000</v>
      </c>
      <c r="C524" s="153">
        <v>1400000</v>
      </c>
      <c r="D524" s="143" t="s">
        <v>360</v>
      </c>
      <c r="E524" s="143" t="s">
        <v>13</v>
      </c>
      <c r="F524" s="143" t="s">
        <v>361</v>
      </c>
      <c r="G524" s="143" t="s">
        <v>362</v>
      </c>
      <c r="H524" s="143">
        <v>0.67</v>
      </c>
      <c r="I524" s="143">
        <v>0.72</v>
      </c>
      <c r="J524" s="143" t="s">
        <v>366</v>
      </c>
      <c r="K524" s="143">
        <v>0.59574155254326</v>
      </c>
      <c r="L524" s="143">
        <v>3304.3794756962998</v>
      </c>
      <c r="M524" s="143">
        <v>6.1462724922557399</v>
      </c>
      <c r="N524" s="143">
        <v>0.82159840715917998</v>
      </c>
      <c r="O524" s="143">
        <v>3.6615899168903798</v>
      </c>
      <c r="P524" s="143">
        <v>0.48946031064807999</v>
      </c>
      <c r="Q524" s="143">
        <v>1968.5561590433999</v>
      </c>
      <c r="R524" s="143">
        <v>1730</v>
      </c>
      <c r="S524" s="143" t="s">
        <v>368</v>
      </c>
      <c r="T524" s="143">
        <v>1730</v>
      </c>
      <c r="U524" s="143" t="s">
        <v>365</v>
      </c>
      <c r="V524" s="143" t="s">
        <v>366</v>
      </c>
      <c r="Z524" s="143">
        <v>0</v>
      </c>
      <c r="AA524" s="143">
        <v>1</v>
      </c>
      <c r="AB524" s="143">
        <v>3.6615899168903798</v>
      </c>
      <c r="AC524" s="143">
        <v>0.48946031064807999</v>
      </c>
      <c r="AD524" s="143">
        <v>1968.5561590433999</v>
      </c>
      <c r="AF524" s="143">
        <v>-1</v>
      </c>
      <c r="AG524" s="143">
        <v>-1</v>
      </c>
      <c r="AH524" s="143">
        <v>-1</v>
      </c>
      <c r="AI524" s="143">
        <v>-1</v>
      </c>
      <c r="AJ524" s="143">
        <v>0</v>
      </c>
      <c r="AM524" s="143" t="s">
        <v>367</v>
      </c>
      <c r="AN524" s="143">
        <v>-1</v>
      </c>
      <c r="AQ524" s="143">
        <v>333</v>
      </c>
      <c r="AR524" s="143" t="s">
        <v>257</v>
      </c>
      <c r="AT524" s="143" t="s">
        <v>366</v>
      </c>
      <c r="AV524" s="143">
        <v>192.41213806005101</v>
      </c>
      <c r="AW524" s="143">
        <v>1.5965581176000001</v>
      </c>
    </row>
    <row r="525" spans="1:49" x14ac:dyDescent="0.25">
      <c r="A525" s="153">
        <v>830000</v>
      </c>
      <c r="B525" s="153">
        <v>1400000</v>
      </c>
      <c r="C525" s="153">
        <v>1400000</v>
      </c>
      <c r="D525" s="143" t="s">
        <v>360</v>
      </c>
      <c r="E525" s="143" t="s">
        <v>13</v>
      </c>
      <c r="F525" s="143" t="s">
        <v>361</v>
      </c>
      <c r="G525" s="143" t="s">
        <v>362</v>
      </c>
      <c r="H525" s="143">
        <v>0.67</v>
      </c>
      <c r="I525" s="143">
        <v>0.72</v>
      </c>
      <c r="J525" s="143" t="s">
        <v>366</v>
      </c>
      <c r="K525" s="143">
        <v>0.617763453829</v>
      </c>
      <c r="L525" s="143">
        <v>3336.6867454204798</v>
      </c>
      <c r="M525" s="143">
        <v>6.22175330689738</v>
      </c>
      <c r="N525" s="143">
        <v>0.83200761772034004</v>
      </c>
      <c r="O525" s="143">
        <v>3.8435718117409698</v>
      </c>
      <c r="P525" s="143">
        <v>0.51398389953496004</v>
      </c>
      <c r="Q525" s="143">
        <v>2061.28312819642</v>
      </c>
      <c r="R525" s="143">
        <v>1730</v>
      </c>
      <c r="S525" s="143" t="s">
        <v>368</v>
      </c>
      <c r="T525" s="143">
        <v>1730</v>
      </c>
      <c r="U525" s="143" t="s">
        <v>365</v>
      </c>
      <c r="V525" s="143" t="s">
        <v>366</v>
      </c>
      <c r="Z525" s="143">
        <v>0</v>
      </c>
      <c r="AA525" s="143">
        <v>1</v>
      </c>
      <c r="AB525" s="143">
        <v>3.8435718117409698</v>
      </c>
      <c r="AC525" s="143">
        <v>0.51398389953496004</v>
      </c>
      <c r="AD525" s="143">
        <v>2061.28312819642</v>
      </c>
      <c r="AF525" s="143">
        <v>-1</v>
      </c>
      <c r="AG525" s="143">
        <v>-1</v>
      </c>
      <c r="AH525" s="143">
        <v>-1</v>
      </c>
      <c r="AI525" s="143">
        <v>-1</v>
      </c>
      <c r="AJ525" s="143">
        <v>0</v>
      </c>
      <c r="AM525" s="143" t="s">
        <v>367</v>
      </c>
      <c r="AN525" s="143">
        <v>-1</v>
      </c>
      <c r="AQ525" s="143">
        <v>333</v>
      </c>
      <c r="AR525" s="143" t="s">
        <v>257</v>
      </c>
      <c r="AT525" s="143" t="s">
        <v>366</v>
      </c>
      <c r="AV525" s="143">
        <v>200.000000026077</v>
      </c>
      <c r="AW525" s="143">
        <v>1.6717624722</v>
      </c>
    </row>
    <row r="526" spans="1:49" x14ac:dyDescent="0.25">
      <c r="A526" s="153">
        <v>830000</v>
      </c>
      <c r="B526" s="153">
        <v>1400000</v>
      </c>
      <c r="C526" s="153">
        <v>1400000</v>
      </c>
      <c r="D526" s="143" t="s">
        <v>360</v>
      </c>
      <c r="E526" s="143" t="s">
        <v>13</v>
      </c>
      <c r="F526" s="143" t="s">
        <v>361</v>
      </c>
      <c r="G526" s="143" t="s">
        <v>362</v>
      </c>
      <c r="H526" s="143">
        <v>0.67</v>
      </c>
      <c r="I526" s="143">
        <v>0.72</v>
      </c>
      <c r="J526" s="143" t="s">
        <v>366</v>
      </c>
      <c r="K526" s="143">
        <v>0.617763453829</v>
      </c>
      <c r="L526" s="143">
        <v>3320.1925864047398</v>
      </c>
      <c r="M526" s="143">
        <v>6.1907600965565299</v>
      </c>
      <c r="N526" s="143">
        <v>0.82784233166848997</v>
      </c>
      <c r="O526" s="143">
        <v>3.82442533907557</v>
      </c>
      <c r="P526" s="143">
        <v>0.51141073803738002</v>
      </c>
      <c r="Q526" s="143">
        <v>2051.0936395548601</v>
      </c>
      <c r="R526" s="143">
        <v>1730</v>
      </c>
      <c r="S526" s="143" t="s">
        <v>368</v>
      </c>
      <c r="T526" s="143">
        <v>1730</v>
      </c>
      <c r="U526" s="143" t="s">
        <v>365</v>
      </c>
      <c r="V526" s="143" t="s">
        <v>366</v>
      </c>
      <c r="Z526" s="143">
        <v>0</v>
      </c>
      <c r="AA526" s="143">
        <v>1</v>
      </c>
      <c r="AB526" s="143">
        <v>3.82442533907557</v>
      </c>
      <c r="AC526" s="143">
        <v>0.51141073803738002</v>
      </c>
      <c r="AD526" s="143">
        <v>2051.0936395548601</v>
      </c>
      <c r="AF526" s="143">
        <v>-1</v>
      </c>
      <c r="AG526" s="143">
        <v>-1</v>
      </c>
      <c r="AH526" s="143">
        <v>-1</v>
      </c>
      <c r="AI526" s="143">
        <v>-1</v>
      </c>
      <c r="AJ526" s="143">
        <v>0</v>
      </c>
      <c r="AM526" s="143" t="s">
        <v>367</v>
      </c>
      <c r="AN526" s="143">
        <v>-1</v>
      </c>
      <c r="AQ526" s="143">
        <v>333</v>
      </c>
      <c r="AR526" s="143" t="s">
        <v>257</v>
      </c>
      <c r="AT526" s="143" t="s">
        <v>366</v>
      </c>
      <c r="AV526" s="143">
        <v>200.000000026077</v>
      </c>
      <c r="AW526" s="143">
        <v>1.6634984910999999</v>
      </c>
    </row>
    <row r="527" spans="1:49" x14ac:dyDescent="0.25">
      <c r="A527" s="153">
        <v>830000</v>
      </c>
      <c r="B527" s="153">
        <v>1400000</v>
      </c>
      <c r="C527" s="153">
        <v>1400000</v>
      </c>
      <c r="D527" s="143" t="s">
        <v>360</v>
      </c>
      <c r="E527" s="143" t="s">
        <v>13</v>
      </c>
      <c r="F527" s="143" t="s">
        <v>361</v>
      </c>
      <c r="G527" s="143" t="s">
        <v>362</v>
      </c>
      <c r="H527" s="143">
        <v>0.67</v>
      </c>
      <c r="I527" s="143">
        <v>0.72</v>
      </c>
      <c r="J527" s="143" t="s">
        <v>363</v>
      </c>
      <c r="K527" s="143">
        <v>2.73664826287E-3</v>
      </c>
      <c r="L527" s="143">
        <v>2204.0455053470801</v>
      </c>
      <c r="M527" s="143">
        <v>3.7224950490112301</v>
      </c>
      <c r="N527" s="143">
        <v>0.44687407125466</v>
      </c>
      <c r="O527" s="143">
        <v>1.018715960945E-2</v>
      </c>
      <c r="P527" s="143">
        <v>1.22293715082E-3</v>
      </c>
      <c r="Q527" s="143">
        <v>6.0316973035143704</v>
      </c>
      <c r="R527" s="143">
        <v>5300</v>
      </c>
      <c r="S527" s="143" t="s">
        <v>372</v>
      </c>
      <c r="T527" s="143">
        <v>5300</v>
      </c>
      <c r="U527" s="143" t="s">
        <v>365</v>
      </c>
      <c r="V527" s="143" t="s">
        <v>366</v>
      </c>
      <c r="Y527" s="143" t="s">
        <v>363</v>
      </c>
      <c r="Z527" s="143">
        <v>0</v>
      </c>
      <c r="AA527" s="143">
        <v>1</v>
      </c>
      <c r="AB527" s="143">
        <v>1.018715960945E-2</v>
      </c>
      <c r="AC527" s="143">
        <v>1.22293715082E-3</v>
      </c>
      <c r="AD527" s="143">
        <v>6.0316973035148598</v>
      </c>
      <c r="AF527" s="143">
        <v>-1</v>
      </c>
      <c r="AG527" s="143">
        <v>-1</v>
      </c>
      <c r="AH527" s="143">
        <v>-1</v>
      </c>
      <c r="AI527" s="143">
        <v>-1</v>
      </c>
      <c r="AJ527" s="143">
        <v>0</v>
      </c>
      <c r="AM527" s="143" t="s">
        <v>367</v>
      </c>
      <c r="AN527" s="143">
        <v>-1</v>
      </c>
      <c r="AQ527" s="143">
        <v>333</v>
      </c>
      <c r="AR527" s="143" t="s">
        <v>257</v>
      </c>
      <c r="AT527" s="143" t="s">
        <v>366</v>
      </c>
      <c r="AV527" s="143">
        <v>19.193454562430201</v>
      </c>
      <c r="AW527" s="143">
        <v>4.8918874999999999E-3</v>
      </c>
    </row>
    <row r="528" spans="1:49" x14ac:dyDescent="0.25">
      <c r="A528" s="153">
        <v>830000</v>
      </c>
      <c r="B528" s="153">
        <v>1400000</v>
      </c>
      <c r="C528" s="153">
        <v>1400000</v>
      </c>
      <c r="D528" s="143" t="s">
        <v>360</v>
      </c>
      <c r="E528" s="143" t="s">
        <v>13</v>
      </c>
      <c r="F528" s="143" t="s">
        <v>361</v>
      </c>
      <c r="G528" s="143" t="s">
        <v>362</v>
      </c>
      <c r="H528" s="143">
        <v>0.67</v>
      </c>
      <c r="I528" s="143">
        <v>0.72</v>
      </c>
      <c r="J528" s="143" t="s">
        <v>363</v>
      </c>
      <c r="K528" s="143">
        <v>1.267500938464E-2</v>
      </c>
      <c r="L528" s="143">
        <v>2204.0455053470801</v>
      </c>
      <c r="M528" s="143">
        <v>3.7224950490112301</v>
      </c>
      <c r="N528" s="143">
        <v>0.44687407125466</v>
      </c>
      <c r="O528" s="143">
        <v>4.7182659680489999E-2</v>
      </c>
      <c r="P528" s="143">
        <v>5.6641330469000004E-3</v>
      </c>
      <c r="Q528" s="143">
        <v>27.9362974644479</v>
      </c>
      <c r="R528" s="143">
        <v>5100</v>
      </c>
      <c r="S528" s="143" t="s">
        <v>373</v>
      </c>
      <c r="T528" s="143">
        <v>5100</v>
      </c>
      <c r="U528" s="143" t="s">
        <v>365</v>
      </c>
      <c r="V528" s="143" t="s">
        <v>366</v>
      </c>
      <c r="Y528" s="143" t="s">
        <v>363</v>
      </c>
      <c r="Z528" s="143">
        <v>0</v>
      </c>
      <c r="AA528" s="143">
        <v>1</v>
      </c>
      <c r="AB528" s="143">
        <v>4.7182659680489999E-2</v>
      </c>
      <c r="AC528" s="143">
        <v>5.6641330469000004E-3</v>
      </c>
      <c r="AD528" s="143">
        <v>127.364541735749</v>
      </c>
      <c r="AF528" s="143">
        <v>-1</v>
      </c>
      <c r="AG528" s="143">
        <v>-1</v>
      </c>
      <c r="AH528" s="143">
        <v>-1</v>
      </c>
      <c r="AI528" s="143">
        <v>-1</v>
      </c>
      <c r="AJ528" s="143">
        <v>0</v>
      </c>
      <c r="AM528" s="143" t="s">
        <v>367</v>
      </c>
      <c r="AN528" s="143">
        <v>-1</v>
      </c>
      <c r="AQ528" s="143">
        <v>333</v>
      </c>
      <c r="AR528" s="143" t="s">
        <v>257</v>
      </c>
      <c r="AT528" s="143" t="s">
        <v>366</v>
      </c>
      <c r="AV528" s="143">
        <v>28.922881510903501</v>
      </c>
      <c r="AW528" s="143">
        <v>0.1032964653</v>
      </c>
    </row>
    <row r="529" spans="1:49" x14ac:dyDescent="0.25">
      <c r="A529" s="153">
        <v>830000</v>
      </c>
      <c r="B529" s="153">
        <v>1400000</v>
      </c>
      <c r="C529" s="153">
        <v>1400000</v>
      </c>
      <c r="D529" s="143" t="s">
        <v>360</v>
      </c>
      <c r="E529" s="143" t="s">
        <v>13</v>
      </c>
      <c r="F529" s="143" t="s">
        <v>361</v>
      </c>
      <c r="G529" s="143" t="s">
        <v>362</v>
      </c>
      <c r="H529" s="143">
        <v>0.67</v>
      </c>
      <c r="I529" s="143">
        <v>0.72</v>
      </c>
      <c r="J529" s="143" t="s">
        <v>363</v>
      </c>
      <c r="K529" s="143">
        <v>9.9127336695919999E-2</v>
      </c>
      <c r="L529" s="143">
        <v>2204.0455053470801</v>
      </c>
      <c r="M529" s="143">
        <v>3.7224950490112301</v>
      </c>
      <c r="N529" s="143">
        <v>0.44687407125466</v>
      </c>
      <c r="O529" s="143">
        <v>0.36900102007225</v>
      </c>
      <c r="P529" s="143">
        <v>4.4297436521940001E-2</v>
      </c>
      <c r="Q529" s="143">
        <v>218.48116090168</v>
      </c>
      <c r="R529" s="143">
        <v>6430</v>
      </c>
      <c r="S529" s="143" t="s">
        <v>375</v>
      </c>
      <c r="T529" s="143">
        <v>6430</v>
      </c>
      <c r="U529" s="143" t="s">
        <v>365</v>
      </c>
      <c r="V529" s="143" t="s">
        <v>366</v>
      </c>
      <c r="Y529" s="143" t="s">
        <v>363</v>
      </c>
      <c r="Z529" s="143">
        <v>0</v>
      </c>
      <c r="AA529" s="143">
        <v>1</v>
      </c>
      <c r="AB529" s="143">
        <v>0.36900102007225</v>
      </c>
      <c r="AC529" s="143">
        <v>4.4297436521940001E-2</v>
      </c>
      <c r="AD529" s="143">
        <v>715.56205394637595</v>
      </c>
      <c r="AF529" s="143">
        <v>-1</v>
      </c>
      <c r="AG529" s="143">
        <v>-1</v>
      </c>
      <c r="AH529" s="143">
        <v>-1</v>
      </c>
      <c r="AI529" s="143">
        <v>-1</v>
      </c>
      <c r="AJ529" s="143">
        <v>0</v>
      </c>
      <c r="AM529" s="143" t="s">
        <v>367</v>
      </c>
      <c r="AN529" s="143">
        <v>-1</v>
      </c>
      <c r="AQ529" s="143">
        <v>333</v>
      </c>
      <c r="AR529" s="143" t="s">
        <v>257</v>
      </c>
      <c r="AT529" s="143" t="s">
        <v>366</v>
      </c>
      <c r="AV529" s="143">
        <v>106.727579409732</v>
      </c>
      <c r="AW529" s="143">
        <v>0.58034229839999996</v>
      </c>
    </row>
    <row r="530" spans="1:49" x14ac:dyDescent="0.25">
      <c r="A530" s="153">
        <v>830000</v>
      </c>
      <c r="B530" s="153">
        <v>1400000</v>
      </c>
      <c r="C530" s="153">
        <v>1400000</v>
      </c>
      <c r="D530" s="143" t="s">
        <v>360</v>
      </c>
      <c r="E530" s="143" t="s">
        <v>13</v>
      </c>
      <c r="F530" s="143" t="s">
        <v>361</v>
      </c>
      <c r="G530" s="143" t="s">
        <v>362</v>
      </c>
      <c r="H530" s="143">
        <v>0.67</v>
      </c>
      <c r="I530" s="143">
        <v>0.72</v>
      </c>
      <c r="J530" s="143" t="s">
        <v>363</v>
      </c>
      <c r="K530" s="143">
        <v>0.10450129702255</v>
      </c>
      <c r="L530" s="143">
        <v>2204.0455053470801</v>
      </c>
      <c r="M530" s="143">
        <v>3.7224950490112301</v>
      </c>
      <c r="N530" s="143">
        <v>0.44687407125466</v>
      </c>
      <c r="O530" s="143">
        <v>0.38900556078170001</v>
      </c>
      <c r="P530" s="143">
        <v>4.669892005186E-2</v>
      </c>
      <c r="Q530" s="143">
        <v>230.325614005501</v>
      </c>
      <c r="R530" s="143">
        <v>3100</v>
      </c>
      <c r="S530" s="143" t="s">
        <v>371</v>
      </c>
      <c r="T530" s="143">
        <v>3100</v>
      </c>
      <c r="U530" s="143" t="s">
        <v>365</v>
      </c>
      <c r="V530" s="143" t="s">
        <v>366</v>
      </c>
      <c r="Y530" s="143" t="s">
        <v>363</v>
      </c>
      <c r="Z530" s="143">
        <v>0</v>
      </c>
      <c r="AA530" s="143">
        <v>1</v>
      </c>
      <c r="AB530" s="143">
        <v>0.38900556078170001</v>
      </c>
      <c r="AC530" s="143">
        <v>4.669892005186E-2</v>
      </c>
      <c r="AD530" s="143">
        <v>233.08386189805799</v>
      </c>
      <c r="AF530" s="143">
        <v>-1</v>
      </c>
      <c r="AG530" s="143">
        <v>-1</v>
      </c>
      <c r="AH530" s="143">
        <v>-1</v>
      </c>
      <c r="AI530" s="143">
        <v>-1</v>
      </c>
      <c r="AJ530" s="143">
        <v>0</v>
      </c>
      <c r="AM530" s="143" t="s">
        <v>367</v>
      </c>
      <c r="AN530" s="143">
        <v>-1</v>
      </c>
      <c r="AQ530" s="143">
        <v>333</v>
      </c>
      <c r="AR530" s="143" t="s">
        <v>257</v>
      </c>
      <c r="AT530" s="143" t="s">
        <v>366</v>
      </c>
      <c r="AV530" s="143">
        <v>92.920475498283594</v>
      </c>
      <c r="AW530" s="143">
        <v>0.18903800640000001</v>
      </c>
    </row>
    <row r="531" spans="1:49" x14ac:dyDescent="0.25">
      <c r="A531" s="153">
        <v>830000</v>
      </c>
      <c r="B531" s="153">
        <v>1400000</v>
      </c>
      <c r="C531" s="153">
        <v>1400000</v>
      </c>
      <c r="D531" s="143" t="s">
        <v>360</v>
      </c>
      <c r="E531" s="143" t="s">
        <v>13</v>
      </c>
      <c r="F531" s="143" t="s">
        <v>361</v>
      </c>
      <c r="G531" s="143" t="s">
        <v>362</v>
      </c>
      <c r="H531" s="143">
        <v>0.67</v>
      </c>
      <c r="I531" s="143">
        <v>0.72</v>
      </c>
      <c r="J531" s="143" t="s">
        <v>366</v>
      </c>
      <c r="K531" s="143">
        <v>3.674876953483E-2</v>
      </c>
      <c r="L531" s="143">
        <v>3376.95823202566</v>
      </c>
      <c r="M531" s="143">
        <v>6.2577258824882396</v>
      </c>
      <c r="N531" s="143">
        <v>0.84439457850164001</v>
      </c>
      <c r="O531" s="143">
        <v>0.22996372626773001</v>
      </c>
      <c r="P531" s="143">
        <v>3.1030461761820002E-2</v>
      </c>
      <c r="Q531" s="143">
        <v>124.099059797474</v>
      </c>
      <c r="R531" s="143">
        <v>1730</v>
      </c>
      <c r="S531" s="143" t="s">
        <v>368</v>
      </c>
      <c r="T531" s="143">
        <v>1730</v>
      </c>
      <c r="U531" s="143" t="s">
        <v>365</v>
      </c>
      <c r="V531" s="143" t="s">
        <v>366</v>
      </c>
      <c r="Z531" s="143">
        <v>0</v>
      </c>
      <c r="AA531" s="143">
        <v>1</v>
      </c>
      <c r="AB531" s="143">
        <v>0.22996372626773001</v>
      </c>
      <c r="AC531" s="143">
        <v>3.1030461761820002E-2</v>
      </c>
      <c r="AD531" s="143">
        <v>661.01968016180797</v>
      </c>
      <c r="AF531" s="143">
        <v>-1</v>
      </c>
      <c r="AG531" s="143">
        <v>-1</v>
      </c>
      <c r="AH531" s="143">
        <v>-1</v>
      </c>
      <c r="AI531" s="143">
        <v>-1</v>
      </c>
      <c r="AJ531" s="143">
        <v>0</v>
      </c>
      <c r="AM531" s="143" t="s">
        <v>367</v>
      </c>
      <c r="AN531" s="143">
        <v>-1</v>
      </c>
      <c r="AQ531" s="143">
        <v>333</v>
      </c>
      <c r="AR531" s="143" t="s">
        <v>257</v>
      </c>
      <c r="AT531" s="143" t="s">
        <v>366</v>
      </c>
      <c r="AV531" s="143">
        <v>61.153786368903297</v>
      </c>
      <c r="AW531" s="143">
        <v>0.53610679660000005</v>
      </c>
    </row>
    <row r="532" spans="1:49" x14ac:dyDescent="0.25">
      <c r="A532" s="153">
        <v>830000</v>
      </c>
      <c r="B532" s="153">
        <v>1400000</v>
      </c>
      <c r="C532" s="153">
        <v>1400000</v>
      </c>
      <c r="D532" s="143" t="s">
        <v>360</v>
      </c>
      <c r="E532" s="143" t="s">
        <v>13</v>
      </c>
      <c r="F532" s="143" t="s">
        <v>361</v>
      </c>
      <c r="G532" s="143" t="s">
        <v>362</v>
      </c>
      <c r="H532" s="143">
        <v>0.67</v>
      </c>
      <c r="I532" s="143">
        <v>0.72</v>
      </c>
      <c r="J532" s="143" t="s">
        <v>363</v>
      </c>
      <c r="K532" s="143">
        <v>0.53859544795657999</v>
      </c>
      <c r="L532" s="143">
        <v>816.46722248088201</v>
      </c>
      <c r="M532" s="143">
        <v>0</v>
      </c>
      <c r="N532" s="143">
        <v>0</v>
      </c>
      <c r="O532" s="143">
        <v>0</v>
      </c>
      <c r="P532" s="143">
        <v>0</v>
      </c>
      <c r="Q532" s="143">
        <v>439.74552943395901</v>
      </c>
      <c r="R532" s="143">
        <v>5300</v>
      </c>
      <c r="S532" s="143" t="s">
        <v>372</v>
      </c>
      <c r="T532" s="143">
        <v>5300</v>
      </c>
      <c r="U532" s="143" t="s">
        <v>365</v>
      </c>
      <c r="V532" s="143" t="s">
        <v>366</v>
      </c>
      <c r="Y532" s="143" t="s">
        <v>363</v>
      </c>
      <c r="Z532" s="143">
        <v>0</v>
      </c>
      <c r="AA532" s="143">
        <v>1</v>
      </c>
      <c r="AB532" s="143">
        <v>0</v>
      </c>
      <c r="AC532" s="143">
        <v>0</v>
      </c>
      <c r="AD532" s="143">
        <v>439.74552943395901</v>
      </c>
      <c r="AF532" s="143">
        <v>-1</v>
      </c>
      <c r="AG532" s="143">
        <v>-1</v>
      </c>
      <c r="AH532" s="143">
        <v>-1</v>
      </c>
      <c r="AI532" s="143">
        <v>-1</v>
      </c>
      <c r="AJ532" s="143">
        <v>0</v>
      </c>
      <c r="AM532" s="143" t="s">
        <v>367</v>
      </c>
      <c r="AN532" s="143">
        <v>-1</v>
      </c>
      <c r="AQ532" s="143">
        <v>333</v>
      </c>
      <c r="AR532" s="143" t="s">
        <v>257</v>
      </c>
      <c r="AT532" s="143" t="s">
        <v>366</v>
      </c>
      <c r="AV532" s="143">
        <v>188.80550720928699</v>
      </c>
      <c r="AW532" s="143">
        <v>0.3566468203</v>
      </c>
    </row>
    <row r="533" spans="1:49" x14ac:dyDescent="0.25">
      <c r="A533" s="153">
        <v>830000</v>
      </c>
      <c r="B533" s="153">
        <v>1400000</v>
      </c>
      <c r="C533" s="153">
        <v>1400000</v>
      </c>
      <c r="D533" s="143" t="s">
        <v>360</v>
      </c>
      <c r="E533" s="143" t="s">
        <v>13</v>
      </c>
      <c r="F533" s="143" t="s">
        <v>361</v>
      </c>
      <c r="G533" s="143" t="s">
        <v>362</v>
      </c>
      <c r="H533" s="143">
        <v>0.67</v>
      </c>
      <c r="I533" s="143">
        <v>0.72</v>
      </c>
      <c r="J533" s="143" t="s">
        <v>366</v>
      </c>
      <c r="K533" s="143">
        <v>7.9168164872570002E-2</v>
      </c>
      <c r="L533" s="143">
        <v>816.46722248088201</v>
      </c>
      <c r="M533" s="143">
        <v>0</v>
      </c>
      <c r="N533" s="143">
        <v>0</v>
      </c>
      <c r="O533" s="143">
        <v>0</v>
      </c>
      <c r="P533" s="143">
        <v>0</v>
      </c>
      <c r="Q533" s="143">
        <v>64.638211682416596</v>
      </c>
      <c r="R533" s="143">
        <v>1730</v>
      </c>
      <c r="S533" s="143" t="s">
        <v>368</v>
      </c>
      <c r="T533" s="143">
        <v>1730</v>
      </c>
      <c r="U533" s="143" t="s">
        <v>365</v>
      </c>
      <c r="V533" s="143" t="s">
        <v>366</v>
      </c>
      <c r="Z533" s="143">
        <v>0</v>
      </c>
      <c r="AA533" s="143">
        <v>1</v>
      </c>
      <c r="AB533" s="143">
        <v>0</v>
      </c>
      <c r="AC533" s="143">
        <v>0</v>
      </c>
      <c r="AD533" s="143">
        <v>64.638211682416795</v>
      </c>
      <c r="AF533" s="143">
        <v>-1</v>
      </c>
      <c r="AG533" s="143">
        <v>-1</v>
      </c>
      <c r="AH533" s="143">
        <v>-1</v>
      </c>
      <c r="AI533" s="143">
        <v>-1</v>
      </c>
      <c r="AJ533" s="143">
        <v>0</v>
      </c>
      <c r="AM533" s="143" t="s">
        <v>367</v>
      </c>
      <c r="AN533" s="143">
        <v>-1</v>
      </c>
      <c r="AQ533" s="143">
        <v>333</v>
      </c>
      <c r="AR533" s="143" t="s">
        <v>257</v>
      </c>
      <c r="AT533" s="143" t="s">
        <v>366</v>
      </c>
      <c r="AV533" s="143">
        <v>84.782294113326699</v>
      </c>
      <c r="AW533" s="143">
        <v>5.24235293E-2</v>
      </c>
    </row>
    <row r="534" spans="1:49" x14ac:dyDescent="0.25">
      <c r="A534" s="153">
        <v>830000</v>
      </c>
      <c r="B534" s="153">
        <v>1400000</v>
      </c>
      <c r="C534" s="153">
        <v>1400000</v>
      </c>
      <c r="D534" s="143" t="s">
        <v>360</v>
      </c>
      <c r="E534" s="143" t="s">
        <v>13</v>
      </c>
      <c r="F534" s="143" t="s">
        <v>361</v>
      </c>
      <c r="G534" s="143" t="s">
        <v>362</v>
      </c>
      <c r="H534" s="143">
        <v>0.67</v>
      </c>
      <c r="I534" s="143">
        <v>0.72</v>
      </c>
      <c r="J534" s="143" t="s">
        <v>366</v>
      </c>
      <c r="K534" s="143">
        <v>0.61776345378298003</v>
      </c>
      <c r="L534" s="143">
        <v>3321.4181025048501</v>
      </c>
      <c r="M534" s="143">
        <v>6.2481714002730904</v>
      </c>
      <c r="N534" s="143">
        <v>0.84032708439407</v>
      </c>
      <c r="O534" s="143">
        <v>3.8598919440607502</v>
      </c>
      <c r="P534" s="143">
        <v>0.51912336196265996</v>
      </c>
      <c r="Q534" s="143">
        <v>2051.8507184607101</v>
      </c>
      <c r="R534" s="143">
        <v>1730</v>
      </c>
      <c r="S534" s="143" t="s">
        <v>368</v>
      </c>
      <c r="T534" s="143">
        <v>1730</v>
      </c>
      <c r="U534" s="143" t="s">
        <v>365</v>
      </c>
      <c r="V534" s="143" t="s">
        <v>366</v>
      </c>
      <c r="Z534" s="143">
        <v>0</v>
      </c>
      <c r="AA534" s="143">
        <v>1</v>
      </c>
      <c r="AB534" s="143">
        <v>3.8598919440607502</v>
      </c>
      <c r="AC534" s="143">
        <v>0.51912336196265996</v>
      </c>
      <c r="AD534" s="143">
        <v>2051.8507184607101</v>
      </c>
      <c r="AF534" s="143">
        <v>-1</v>
      </c>
      <c r="AG534" s="143">
        <v>-1</v>
      </c>
      <c r="AH534" s="143">
        <v>-1</v>
      </c>
      <c r="AI534" s="143">
        <v>-1</v>
      </c>
      <c r="AJ534" s="143">
        <v>0</v>
      </c>
      <c r="AM534" s="143" t="s">
        <v>367</v>
      </c>
      <c r="AN534" s="143">
        <v>-1</v>
      </c>
      <c r="AQ534" s="143">
        <v>333</v>
      </c>
      <c r="AR534" s="143" t="s">
        <v>257</v>
      </c>
      <c r="AT534" s="143" t="s">
        <v>366</v>
      </c>
      <c r="AV534" s="143">
        <v>200.000000018626</v>
      </c>
      <c r="AW534" s="143">
        <v>1.6641125048000001</v>
      </c>
    </row>
    <row r="535" spans="1:49" x14ac:dyDescent="0.25">
      <c r="A535" s="153">
        <v>830000</v>
      </c>
      <c r="B535" s="153">
        <v>1400000</v>
      </c>
      <c r="C535" s="153">
        <v>1400000</v>
      </c>
      <c r="D535" s="143" t="s">
        <v>360</v>
      </c>
      <c r="E535" s="143" t="s">
        <v>13</v>
      </c>
      <c r="F535" s="143" t="s">
        <v>361</v>
      </c>
      <c r="G535" s="143" t="s">
        <v>362</v>
      </c>
      <c r="H535" s="143">
        <v>0.67</v>
      </c>
      <c r="I535" s="143">
        <v>0.72</v>
      </c>
      <c r="J535" s="143" t="s">
        <v>366</v>
      </c>
      <c r="K535" s="143">
        <v>0.61776345378298003</v>
      </c>
      <c r="L535" s="143">
        <v>3345.5426213191899</v>
      </c>
      <c r="M535" s="143">
        <v>6.6988791920019004</v>
      </c>
      <c r="N535" s="143">
        <v>0.91458075897534996</v>
      </c>
      <c r="O535" s="143">
        <v>4.1383227461260397</v>
      </c>
      <c r="P535" s="143">
        <v>0.56499456842807005</v>
      </c>
      <c r="Q535" s="143">
        <v>2066.75396452431</v>
      </c>
      <c r="R535" s="143">
        <v>1730</v>
      </c>
      <c r="S535" s="143" t="s">
        <v>368</v>
      </c>
      <c r="T535" s="143">
        <v>1730</v>
      </c>
      <c r="U535" s="143" t="s">
        <v>365</v>
      </c>
      <c r="V535" s="143" t="s">
        <v>366</v>
      </c>
      <c r="Z535" s="143">
        <v>0</v>
      </c>
      <c r="AA535" s="143">
        <v>1</v>
      </c>
      <c r="AB535" s="143">
        <v>4.1383227461260397</v>
      </c>
      <c r="AC535" s="143">
        <v>0.56499456842807005</v>
      </c>
      <c r="AD535" s="143">
        <v>2066.75396452431</v>
      </c>
      <c r="AF535" s="143">
        <v>-1</v>
      </c>
      <c r="AG535" s="143">
        <v>-1</v>
      </c>
      <c r="AH535" s="143">
        <v>-1</v>
      </c>
      <c r="AI535" s="143">
        <v>-1</v>
      </c>
      <c r="AJ535" s="143">
        <v>0</v>
      </c>
      <c r="AM535" s="143" t="s">
        <v>367</v>
      </c>
      <c r="AN535" s="143">
        <v>-1</v>
      </c>
      <c r="AQ535" s="143">
        <v>333</v>
      </c>
      <c r="AR535" s="143" t="s">
        <v>257</v>
      </c>
      <c r="AT535" s="143" t="s">
        <v>366</v>
      </c>
      <c r="AV535" s="143">
        <v>200.000000018626</v>
      </c>
      <c r="AW535" s="143">
        <v>1.6761994845999999</v>
      </c>
    </row>
    <row r="536" spans="1:49" x14ac:dyDescent="0.25">
      <c r="A536" s="153">
        <v>830000</v>
      </c>
      <c r="B536" s="153">
        <v>1400000</v>
      </c>
      <c r="C536" s="153">
        <v>1400000</v>
      </c>
      <c r="D536" s="143" t="s">
        <v>360</v>
      </c>
      <c r="E536" s="143" t="s">
        <v>13</v>
      </c>
      <c r="F536" s="143" t="s">
        <v>361</v>
      </c>
      <c r="G536" s="143" t="s">
        <v>362</v>
      </c>
      <c r="H536" s="143">
        <v>0.67</v>
      </c>
      <c r="I536" s="143">
        <v>0.72</v>
      </c>
      <c r="J536" s="143" t="s">
        <v>366</v>
      </c>
      <c r="K536" s="143">
        <v>7.7480164580899999E-3</v>
      </c>
      <c r="L536" s="143">
        <v>3360.9457567603199</v>
      </c>
      <c r="M536" s="143">
        <v>6.8896210757491803</v>
      </c>
      <c r="N536" s="143">
        <v>0.93368924836859002</v>
      </c>
      <c r="O536" s="143">
        <v>5.3380897484959999E-2</v>
      </c>
      <c r="P536" s="143">
        <v>7.2342396631000002E-3</v>
      </c>
      <c r="Q536" s="143">
        <v>26.0406630381536</v>
      </c>
      <c r="R536" s="143">
        <v>1730</v>
      </c>
      <c r="S536" s="143" t="s">
        <v>368</v>
      </c>
      <c r="T536" s="143">
        <v>1730</v>
      </c>
      <c r="U536" s="143" t="s">
        <v>365</v>
      </c>
      <c r="V536" s="143" t="s">
        <v>366</v>
      </c>
      <c r="Z536" s="143">
        <v>0</v>
      </c>
      <c r="AA536" s="143">
        <v>1</v>
      </c>
      <c r="AB536" s="143">
        <v>5.3380897484959999E-2</v>
      </c>
      <c r="AC536" s="143">
        <v>7.2342396631000002E-3</v>
      </c>
      <c r="AD536" s="143">
        <v>26.040663038152498</v>
      </c>
      <c r="AF536" s="143">
        <v>-1</v>
      </c>
      <c r="AG536" s="143">
        <v>-1</v>
      </c>
      <c r="AH536" s="143">
        <v>-1</v>
      </c>
      <c r="AI536" s="143">
        <v>-1</v>
      </c>
      <c r="AJ536" s="143">
        <v>0</v>
      </c>
      <c r="AM536" s="143" t="s">
        <v>367</v>
      </c>
      <c r="AN536" s="143">
        <v>-1</v>
      </c>
      <c r="AQ536" s="143">
        <v>333</v>
      </c>
      <c r="AR536" s="143" t="s">
        <v>257</v>
      </c>
      <c r="AT536" s="143" t="s">
        <v>366</v>
      </c>
      <c r="AV536" s="143">
        <v>27.773173467144201</v>
      </c>
      <c r="AW536" s="143">
        <v>2.1119759200000001E-2</v>
      </c>
    </row>
    <row r="537" spans="1:49" x14ac:dyDescent="0.25">
      <c r="A537" s="153">
        <v>830000</v>
      </c>
      <c r="B537" s="153">
        <v>1400000</v>
      </c>
      <c r="C537" s="153">
        <v>1400000</v>
      </c>
      <c r="D537" s="143" t="s">
        <v>360</v>
      </c>
      <c r="E537" s="143" t="s">
        <v>13</v>
      </c>
      <c r="F537" s="143" t="s">
        <v>361</v>
      </c>
      <c r="G537" s="143" t="s">
        <v>362</v>
      </c>
      <c r="H537" s="143">
        <v>0.67</v>
      </c>
      <c r="I537" s="143">
        <v>0.72</v>
      </c>
      <c r="J537" s="143" t="s">
        <v>366</v>
      </c>
      <c r="K537" s="143">
        <v>0.50904362740076003</v>
      </c>
      <c r="L537" s="143">
        <v>3360.9457567603199</v>
      </c>
      <c r="M537" s="143">
        <v>6.8896210757491803</v>
      </c>
      <c r="N537" s="143">
        <v>0.93368924836859002</v>
      </c>
      <c r="O537" s="143">
        <v>3.5071177038160899</v>
      </c>
      <c r="P537" s="143">
        <v>0.47528856185464002</v>
      </c>
      <c r="Q537" s="143">
        <v>1710.86801951847</v>
      </c>
      <c r="R537" s="143">
        <v>1730</v>
      </c>
      <c r="S537" s="143" t="s">
        <v>368</v>
      </c>
      <c r="T537" s="143">
        <v>1730</v>
      </c>
      <c r="U537" s="143" t="s">
        <v>365</v>
      </c>
      <c r="V537" s="143" t="s">
        <v>366</v>
      </c>
      <c r="Z537" s="143">
        <v>0</v>
      </c>
      <c r="AA537" s="143">
        <v>1</v>
      </c>
      <c r="AB537" s="143">
        <v>3.5071177038160899</v>
      </c>
      <c r="AC537" s="143">
        <v>0.47528856185464002</v>
      </c>
      <c r="AD537" s="143">
        <v>1710.86801951847</v>
      </c>
      <c r="AF537" s="143">
        <v>-1</v>
      </c>
      <c r="AG537" s="143">
        <v>-1</v>
      </c>
      <c r="AH537" s="143">
        <v>-1</v>
      </c>
      <c r="AI537" s="143">
        <v>-1</v>
      </c>
      <c r="AJ537" s="143">
        <v>0</v>
      </c>
      <c r="AM537" s="143" t="s">
        <v>367</v>
      </c>
      <c r="AN537" s="143">
        <v>-1</v>
      </c>
      <c r="AQ537" s="143">
        <v>333</v>
      </c>
      <c r="AR537" s="143" t="s">
        <v>257</v>
      </c>
      <c r="AT537" s="143" t="s">
        <v>366</v>
      </c>
      <c r="AV537" s="143">
        <v>183.05598760293901</v>
      </c>
      <c r="AW537" s="143">
        <v>1.3875653037</v>
      </c>
    </row>
    <row r="538" spans="1:49" x14ac:dyDescent="0.25">
      <c r="A538" s="153">
        <v>830000</v>
      </c>
      <c r="B538" s="153">
        <v>1400000</v>
      </c>
      <c r="C538" s="153">
        <v>1400000</v>
      </c>
      <c r="D538" s="143" t="s">
        <v>360</v>
      </c>
      <c r="E538" s="143" t="s">
        <v>13</v>
      </c>
      <c r="F538" s="143" t="s">
        <v>361</v>
      </c>
      <c r="G538" s="143" t="s">
        <v>362</v>
      </c>
      <c r="H538" s="143">
        <v>0.67</v>
      </c>
      <c r="I538" s="143">
        <v>0.72</v>
      </c>
      <c r="J538" s="143" t="s">
        <v>366</v>
      </c>
      <c r="K538" s="143">
        <v>0.10097188843098</v>
      </c>
      <c r="L538" s="143">
        <v>3360.9457567603199</v>
      </c>
      <c r="M538" s="143">
        <v>6.8896210757491803</v>
      </c>
      <c r="N538" s="143">
        <v>0.93368924836859002</v>
      </c>
      <c r="O538" s="143">
        <v>0.69565805059230001</v>
      </c>
      <c r="P538" s="143">
        <v>9.4276366615480001E-2</v>
      </c>
      <c r="Q538" s="143">
        <v>339.36103997419201</v>
      </c>
      <c r="R538" s="143">
        <v>8140</v>
      </c>
      <c r="S538" s="143" t="s">
        <v>369</v>
      </c>
      <c r="T538" s="143">
        <v>8140</v>
      </c>
      <c r="U538" s="143" t="s">
        <v>365</v>
      </c>
      <c r="V538" s="143" t="s">
        <v>366</v>
      </c>
      <c r="Z538" s="143">
        <v>0</v>
      </c>
      <c r="AA538" s="143">
        <v>1</v>
      </c>
      <c r="AB538" s="143">
        <v>0.69565805059230001</v>
      </c>
      <c r="AC538" s="143">
        <v>9.4276366615480001E-2</v>
      </c>
      <c r="AD538" s="143">
        <v>339.36103997419201</v>
      </c>
      <c r="AF538" s="143">
        <v>-1</v>
      </c>
      <c r="AG538" s="143">
        <v>-1</v>
      </c>
      <c r="AH538" s="143">
        <v>-1</v>
      </c>
      <c r="AI538" s="143">
        <v>-1</v>
      </c>
      <c r="AJ538" s="143">
        <v>0</v>
      </c>
      <c r="AM538" s="143" t="s">
        <v>367</v>
      </c>
      <c r="AN538" s="143">
        <v>-1</v>
      </c>
      <c r="AQ538" s="143">
        <v>333</v>
      </c>
      <c r="AR538" s="143" t="s">
        <v>257</v>
      </c>
      <c r="AT538" s="143" t="s">
        <v>366</v>
      </c>
      <c r="AV538" s="143">
        <v>99.498368408242598</v>
      </c>
      <c r="AW538" s="143">
        <v>0.27523198700000001</v>
      </c>
    </row>
    <row r="539" spans="1:49" x14ac:dyDescent="0.25">
      <c r="A539" s="153">
        <v>830000</v>
      </c>
      <c r="B539" s="153">
        <v>1400000</v>
      </c>
      <c r="C539" s="153">
        <v>1400000</v>
      </c>
      <c r="D539" s="143" t="s">
        <v>360</v>
      </c>
      <c r="E539" s="143" t="s">
        <v>13</v>
      </c>
      <c r="F539" s="143" t="s">
        <v>361</v>
      </c>
      <c r="G539" s="143" t="s">
        <v>362</v>
      </c>
      <c r="H539" s="143">
        <v>0.67</v>
      </c>
      <c r="I539" s="143">
        <v>0.72</v>
      </c>
      <c r="J539" s="143" t="s">
        <v>363</v>
      </c>
      <c r="K539" s="143">
        <v>0.60473076247672997</v>
      </c>
      <c r="L539" s="143">
        <v>604.80972321619197</v>
      </c>
      <c r="M539" s="143">
        <v>0</v>
      </c>
      <c r="N539" s="143">
        <v>0</v>
      </c>
      <c r="O539" s="143">
        <v>0</v>
      </c>
      <c r="P539" s="143">
        <v>0</v>
      </c>
      <c r="Q539" s="143">
        <v>365.74704507387202</v>
      </c>
      <c r="R539" s="143">
        <v>5300</v>
      </c>
      <c r="S539" s="143" t="s">
        <v>372</v>
      </c>
      <c r="T539" s="143">
        <v>5300</v>
      </c>
      <c r="U539" s="143" t="s">
        <v>365</v>
      </c>
      <c r="V539" s="143" t="s">
        <v>366</v>
      </c>
      <c r="Y539" s="143" t="s">
        <v>363</v>
      </c>
      <c r="Z539" s="143">
        <v>0</v>
      </c>
      <c r="AA539" s="143">
        <v>1</v>
      </c>
      <c r="AB539" s="143">
        <v>0</v>
      </c>
      <c r="AC539" s="143">
        <v>0</v>
      </c>
      <c r="AD539" s="143">
        <v>365.74704507387202</v>
      </c>
      <c r="AF539" s="143">
        <v>-1</v>
      </c>
      <c r="AG539" s="143">
        <v>-1</v>
      </c>
      <c r="AH539" s="143">
        <v>-1</v>
      </c>
      <c r="AI539" s="143">
        <v>-1</v>
      </c>
      <c r="AJ539" s="143">
        <v>0</v>
      </c>
      <c r="AM539" s="143" t="s">
        <v>367</v>
      </c>
      <c r="AN539" s="143">
        <v>-1</v>
      </c>
      <c r="AQ539" s="143">
        <v>333</v>
      </c>
      <c r="AR539" s="143" t="s">
        <v>257</v>
      </c>
      <c r="AT539" s="143" t="s">
        <v>366</v>
      </c>
      <c r="AV539" s="143">
        <v>194.15741107161799</v>
      </c>
      <c r="AW539" s="143">
        <v>0.29663182890000001</v>
      </c>
    </row>
    <row r="540" spans="1:49" x14ac:dyDescent="0.25">
      <c r="A540" s="153">
        <v>830000</v>
      </c>
      <c r="B540" s="153">
        <v>1400000</v>
      </c>
      <c r="C540" s="153">
        <v>1400000</v>
      </c>
      <c r="D540" s="143" t="s">
        <v>360</v>
      </c>
      <c r="E540" s="143" t="s">
        <v>13</v>
      </c>
      <c r="F540" s="143" t="s">
        <v>361</v>
      </c>
      <c r="G540" s="143" t="s">
        <v>362</v>
      </c>
      <c r="H540" s="143">
        <v>0.67</v>
      </c>
      <c r="I540" s="143">
        <v>0.72</v>
      </c>
      <c r="J540" s="143" t="s">
        <v>366</v>
      </c>
      <c r="K540" s="143">
        <v>1.3032802265740001E-2</v>
      </c>
      <c r="L540" s="143">
        <v>604.80972321619197</v>
      </c>
      <c r="M540" s="143">
        <v>0</v>
      </c>
      <c r="N540" s="143">
        <v>0</v>
      </c>
      <c r="O540" s="143">
        <v>0</v>
      </c>
      <c r="P540" s="143">
        <v>0</v>
      </c>
      <c r="Q540" s="143">
        <v>7.8823655310772001</v>
      </c>
      <c r="R540" s="143">
        <v>1730</v>
      </c>
      <c r="S540" s="143" t="s">
        <v>368</v>
      </c>
      <c r="T540" s="143">
        <v>1730</v>
      </c>
      <c r="U540" s="143" t="s">
        <v>365</v>
      </c>
      <c r="V540" s="143" t="s">
        <v>366</v>
      </c>
      <c r="Z540" s="143">
        <v>0</v>
      </c>
      <c r="AA540" s="143">
        <v>1</v>
      </c>
      <c r="AB540" s="143">
        <v>0</v>
      </c>
      <c r="AC540" s="143">
        <v>0</v>
      </c>
      <c r="AD540" s="143">
        <v>7.8823655310772596</v>
      </c>
      <c r="AF540" s="143">
        <v>-1</v>
      </c>
      <c r="AG540" s="143">
        <v>-1</v>
      </c>
      <c r="AH540" s="143">
        <v>-1</v>
      </c>
      <c r="AI540" s="143">
        <v>-1</v>
      </c>
      <c r="AJ540" s="143">
        <v>0</v>
      </c>
      <c r="AM540" s="143" t="s">
        <v>367</v>
      </c>
      <c r="AN540" s="143">
        <v>-1</v>
      </c>
      <c r="AQ540" s="143">
        <v>333</v>
      </c>
      <c r="AR540" s="143" t="s">
        <v>257</v>
      </c>
      <c r="AT540" s="143" t="s">
        <v>366</v>
      </c>
      <c r="AV540" s="143">
        <v>36.108498833296203</v>
      </c>
      <c r="AW540" s="143">
        <v>6.3928350000000004E-3</v>
      </c>
    </row>
    <row r="541" spans="1:49" x14ac:dyDescent="0.25">
      <c r="A541" s="153">
        <v>830000</v>
      </c>
      <c r="B541" s="153">
        <v>1400000</v>
      </c>
      <c r="C541" s="153">
        <v>1400000</v>
      </c>
      <c r="D541" s="143" t="s">
        <v>360</v>
      </c>
      <c r="E541" s="143" t="s">
        <v>13</v>
      </c>
      <c r="F541" s="143" t="s">
        <v>361</v>
      </c>
      <c r="G541" s="143" t="s">
        <v>362</v>
      </c>
      <c r="H541" s="143">
        <v>0.67</v>
      </c>
      <c r="I541" s="143">
        <v>0.72</v>
      </c>
      <c r="J541" s="143" t="s">
        <v>363</v>
      </c>
      <c r="K541" s="143">
        <v>0.41874251845416</v>
      </c>
      <c r="L541" s="143">
        <v>926.08915268363899</v>
      </c>
      <c r="M541" s="143">
        <v>0</v>
      </c>
      <c r="N541" s="143">
        <v>0</v>
      </c>
      <c r="O541" s="143">
        <v>0</v>
      </c>
      <c r="P541" s="143">
        <v>0</v>
      </c>
      <c r="Q541" s="143">
        <v>387.79290410782801</v>
      </c>
      <c r="R541" s="143">
        <v>5300</v>
      </c>
      <c r="S541" s="143" t="s">
        <v>372</v>
      </c>
      <c r="T541" s="143">
        <v>5300</v>
      </c>
      <c r="U541" s="143" t="s">
        <v>365</v>
      </c>
      <c r="V541" s="143" t="s">
        <v>366</v>
      </c>
      <c r="Y541" s="143" t="s">
        <v>363</v>
      </c>
      <c r="Z541" s="143">
        <v>0</v>
      </c>
      <c r="AA541" s="143">
        <v>1</v>
      </c>
      <c r="AB541" s="143">
        <v>0</v>
      </c>
      <c r="AC541" s="143">
        <v>0</v>
      </c>
      <c r="AD541" s="143">
        <v>434.47574790243101</v>
      </c>
      <c r="AF541" s="143">
        <v>-1</v>
      </c>
      <c r="AG541" s="143">
        <v>-1</v>
      </c>
      <c r="AH541" s="143">
        <v>-1</v>
      </c>
      <c r="AI541" s="143">
        <v>-1</v>
      </c>
      <c r="AJ541" s="143">
        <v>0</v>
      </c>
      <c r="AM541" s="143" t="s">
        <v>367</v>
      </c>
      <c r="AN541" s="143">
        <v>-1</v>
      </c>
      <c r="AQ541" s="143">
        <v>333</v>
      </c>
      <c r="AR541" s="143" t="s">
        <v>257</v>
      </c>
      <c r="AT541" s="143" t="s">
        <v>366</v>
      </c>
      <c r="AV541" s="143">
        <v>176.72173280168201</v>
      </c>
      <c r="AW541" s="143">
        <v>0.3523728693</v>
      </c>
    </row>
    <row r="542" spans="1:49" x14ac:dyDescent="0.25">
      <c r="A542" s="153">
        <v>830000</v>
      </c>
      <c r="B542" s="153">
        <v>1400000</v>
      </c>
      <c r="C542" s="153">
        <v>1400000</v>
      </c>
      <c r="D542" s="143" t="s">
        <v>360</v>
      </c>
      <c r="E542" s="143" t="s">
        <v>13</v>
      </c>
      <c r="F542" s="143" t="s">
        <v>361</v>
      </c>
      <c r="G542" s="143" t="s">
        <v>362</v>
      </c>
      <c r="H542" s="143">
        <v>0.67</v>
      </c>
      <c r="I542" s="143">
        <v>0.72</v>
      </c>
      <c r="J542" s="143" t="s">
        <v>366</v>
      </c>
      <c r="K542" s="143">
        <v>0.53909206624670003</v>
      </c>
      <c r="L542" s="143">
        <v>3308.66561559615</v>
      </c>
      <c r="M542" s="143">
        <v>7.1520623164386201</v>
      </c>
      <c r="N542" s="143">
        <v>0.95117256379199</v>
      </c>
      <c r="O542" s="143">
        <v>3.85562005209407</v>
      </c>
      <c r="P542" s="143">
        <v>0.51276958277179996</v>
      </c>
      <c r="Q542" s="143">
        <v>1783.6753832311399</v>
      </c>
      <c r="R542" s="143">
        <v>1730</v>
      </c>
      <c r="S542" s="143" t="s">
        <v>368</v>
      </c>
      <c r="T542" s="143">
        <v>1730</v>
      </c>
      <c r="U542" s="143" t="s">
        <v>365</v>
      </c>
      <c r="V542" s="143" t="s">
        <v>366</v>
      </c>
      <c r="Z542" s="143">
        <v>0</v>
      </c>
      <c r="AA542" s="143">
        <v>1</v>
      </c>
      <c r="AB542" s="143">
        <v>3.85562005209407</v>
      </c>
      <c r="AC542" s="143">
        <v>0.51276958277179996</v>
      </c>
      <c r="AD542" s="143">
        <v>1783.6753832311399</v>
      </c>
      <c r="AF542" s="143">
        <v>-1</v>
      </c>
      <c r="AG542" s="143">
        <v>-1</v>
      </c>
      <c r="AH542" s="143">
        <v>-1</v>
      </c>
      <c r="AI542" s="143">
        <v>-1</v>
      </c>
      <c r="AJ542" s="143">
        <v>0</v>
      </c>
      <c r="AM542" s="143" t="s">
        <v>367</v>
      </c>
      <c r="AN542" s="143">
        <v>-1</v>
      </c>
      <c r="AQ542" s="143">
        <v>333</v>
      </c>
      <c r="AR542" s="143" t="s">
        <v>257</v>
      </c>
      <c r="AT542" s="143" t="s">
        <v>366</v>
      </c>
      <c r="AV542" s="143">
        <v>185.612285033505</v>
      </c>
      <c r="AW542" s="143">
        <v>1.4466142605000001</v>
      </c>
    </row>
    <row r="543" spans="1:49" x14ac:dyDescent="0.25">
      <c r="A543" s="153">
        <v>830000</v>
      </c>
      <c r="B543" s="153">
        <v>1400000</v>
      </c>
      <c r="C543" s="153">
        <v>1400000</v>
      </c>
      <c r="D543" s="143" t="s">
        <v>360</v>
      </c>
      <c r="E543" s="143" t="s">
        <v>13</v>
      </c>
      <c r="F543" s="143" t="s">
        <v>361</v>
      </c>
      <c r="G543" s="143" t="s">
        <v>362</v>
      </c>
      <c r="H543" s="143">
        <v>0.67</v>
      </c>
      <c r="I543" s="143">
        <v>0.72</v>
      </c>
      <c r="J543" s="143" t="s">
        <v>366</v>
      </c>
      <c r="K543" s="143">
        <v>7.8671249282780006E-2</v>
      </c>
      <c r="L543" s="143">
        <v>3308.66561559615</v>
      </c>
      <c r="M543" s="143">
        <v>7.1520623164386201</v>
      </c>
      <c r="N543" s="143">
        <v>0.95117256379199</v>
      </c>
      <c r="O543" s="143">
        <v>0.56266167738255002</v>
      </c>
      <c r="P543" s="143">
        <v>7.482993387702E-2</v>
      </c>
      <c r="Q543" s="143">
        <v>260.29685743794403</v>
      </c>
      <c r="R543" s="143">
        <v>8140</v>
      </c>
      <c r="S543" s="143" t="s">
        <v>369</v>
      </c>
      <c r="T543" s="143">
        <v>8140</v>
      </c>
      <c r="U543" s="143" t="s">
        <v>365</v>
      </c>
      <c r="V543" s="143" t="s">
        <v>366</v>
      </c>
      <c r="Z543" s="143">
        <v>0</v>
      </c>
      <c r="AA543" s="143">
        <v>1</v>
      </c>
      <c r="AB543" s="143">
        <v>0.56266167738255002</v>
      </c>
      <c r="AC543" s="143">
        <v>7.482993387702E-2</v>
      </c>
      <c r="AD543" s="143">
        <v>260.29685743794198</v>
      </c>
      <c r="AF543" s="143">
        <v>-1</v>
      </c>
      <c r="AG543" s="143">
        <v>-1</v>
      </c>
      <c r="AH543" s="143">
        <v>-1</v>
      </c>
      <c r="AI543" s="143">
        <v>-1</v>
      </c>
      <c r="AJ543" s="143">
        <v>0</v>
      </c>
      <c r="AM543" s="143" t="s">
        <v>367</v>
      </c>
      <c r="AN543" s="143">
        <v>-1</v>
      </c>
      <c r="AQ543" s="143">
        <v>333</v>
      </c>
      <c r="AR543" s="143" t="s">
        <v>257</v>
      </c>
      <c r="AT543" s="143" t="s">
        <v>366</v>
      </c>
      <c r="AV543" s="143">
        <v>88.512054637711799</v>
      </c>
      <c r="AW543" s="143">
        <v>0.2111085624</v>
      </c>
    </row>
    <row r="544" spans="1:49" x14ac:dyDescent="0.25">
      <c r="A544" s="153">
        <v>830000</v>
      </c>
      <c r="B544" s="153">
        <v>1400000</v>
      </c>
      <c r="C544" s="153">
        <v>1400000</v>
      </c>
      <c r="D544" s="143" t="s">
        <v>360</v>
      </c>
      <c r="E544" s="143" t="s">
        <v>13</v>
      </c>
      <c r="F544" s="143" t="s">
        <v>361</v>
      </c>
      <c r="G544" s="143" t="s">
        <v>362</v>
      </c>
      <c r="H544" s="143">
        <v>0.67</v>
      </c>
      <c r="I544" s="143">
        <v>0.72</v>
      </c>
      <c r="J544" s="143" t="s">
        <v>366</v>
      </c>
      <c r="K544" s="143">
        <v>0.60027330342632002</v>
      </c>
      <c r="L544" s="143">
        <v>3348.84167829838</v>
      </c>
      <c r="M544" s="143">
        <v>6.7141022470503797</v>
      </c>
      <c r="N544" s="143">
        <v>0.91629748819291001</v>
      </c>
      <c r="O544" s="143">
        <v>4.0302963353790604</v>
      </c>
      <c r="P544" s="143">
        <v>0.55002892015880001</v>
      </c>
      <c r="Q544" s="143">
        <v>2010.22025688394</v>
      </c>
      <c r="R544" s="143">
        <v>1730</v>
      </c>
      <c r="S544" s="143" t="s">
        <v>368</v>
      </c>
      <c r="T544" s="143">
        <v>1730</v>
      </c>
      <c r="U544" s="143" t="s">
        <v>365</v>
      </c>
      <c r="V544" s="143" t="s">
        <v>366</v>
      </c>
      <c r="Z544" s="143">
        <v>0</v>
      </c>
      <c r="AA544" s="143">
        <v>1</v>
      </c>
      <c r="AB544" s="143">
        <v>4.0302963353790604</v>
      </c>
      <c r="AC544" s="143">
        <v>0.55002892015880001</v>
      </c>
      <c r="AD544" s="143">
        <v>2010.22025688394</v>
      </c>
      <c r="AF544" s="143">
        <v>-1</v>
      </c>
      <c r="AG544" s="143">
        <v>-1</v>
      </c>
      <c r="AH544" s="143">
        <v>-1</v>
      </c>
      <c r="AI544" s="143">
        <v>-1</v>
      </c>
      <c r="AJ544" s="143">
        <v>0</v>
      </c>
      <c r="AM544" s="143" t="s">
        <v>367</v>
      </c>
      <c r="AN544" s="143">
        <v>-1</v>
      </c>
      <c r="AQ544" s="143">
        <v>333</v>
      </c>
      <c r="AR544" s="143" t="s">
        <v>257</v>
      </c>
      <c r="AT544" s="143" t="s">
        <v>366</v>
      </c>
      <c r="AV544" s="143">
        <v>193.21653706479901</v>
      </c>
      <c r="AW544" s="143">
        <v>1.6303489512</v>
      </c>
    </row>
    <row r="545" spans="1:49" x14ac:dyDescent="0.25">
      <c r="A545" s="153">
        <v>830000</v>
      </c>
      <c r="B545" s="153">
        <v>1400000</v>
      </c>
      <c r="C545" s="153">
        <v>1400000</v>
      </c>
      <c r="D545" s="143" t="s">
        <v>360</v>
      </c>
      <c r="E545" s="143" t="s">
        <v>13</v>
      </c>
      <c r="F545" s="143" t="s">
        <v>361</v>
      </c>
      <c r="G545" s="143" t="s">
        <v>362</v>
      </c>
      <c r="H545" s="143">
        <v>0.67</v>
      </c>
      <c r="I545" s="143">
        <v>0.72</v>
      </c>
      <c r="J545" s="143" t="s">
        <v>366</v>
      </c>
      <c r="K545" s="143">
        <v>1.749016098888E-2</v>
      </c>
      <c r="L545" s="143">
        <v>3348.84167829838</v>
      </c>
      <c r="M545" s="143">
        <v>6.7141022470503797</v>
      </c>
      <c r="N545" s="143">
        <v>0.91629748819291001</v>
      </c>
      <c r="O545" s="143">
        <v>0.11743072919672</v>
      </c>
      <c r="P545" s="143">
        <v>1.6026190582199999E-2</v>
      </c>
      <c r="Q545" s="143">
        <v>58.571780079716603</v>
      </c>
      <c r="R545" s="143">
        <v>8140</v>
      </c>
      <c r="S545" s="143" t="s">
        <v>369</v>
      </c>
      <c r="T545" s="143">
        <v>8140</v>
      </c>
      <c r="U545" s="143" t="s">
        <v>365</v>
      </c>
      <c r="V545" s="143" t="s">
        <v>366</v>
      </c>
      <c r="Z545" s="143">
        <v>0</v>
      </c>
      <c r="AA545" s="143">
        <v>1</v>
      </c>
      <c r="AB545" s="143">
        <v>0.11743072919672</v>
      </c>
      <c r="AC545" s="143">
        <v>1.6026190582199999E-2</v>
      </c>
      <c r="AD545" s="143">
        <v>58.571780079715197</v>
      </c>
      <c r="AF545" s="143">
        <v>-1</v>
      </c>
      <c r="AG545" s="143">
        <v>-1</v>
      </c>
      <c r="AH545" s="143">
        <v>-1</v>
      </c>
      <c r="AI545" s="143">
        <v>-1</v>
      </c>
      <c r="AJ545" s="143">
        <v>0</v>
      </c>
      <c r="AM545" s="143" t="s">
        <v>367</v>
      </c>
      <c r="AN545" s="143">
        <v>-1</v>
      </c>
      <c r="AQ545" s="143">
        <v>333</v>
      </c>
      <c r="AR545" s="143" t="s">
        <v>257</v>
      </c>
      <c r="AT545" s="143" t="s">
        <v>366</v>
      </c>
      <c r="AV545" s="143">
        <v>41.736912461872599</v>
      </c>
      <c r="AW545" s="143">
        <v>4.7503471300000003E-2</v>
      </c>
    </row>
    <row r="546" spans="1:49" x14ac:dyDescent="0.25">
      <c r="A546" s="153">
        <v>830000</v>
      </c>
      <c r="B546" s="153">
        <v>1400000</v>
      </c>
      <c r="C546" s="153">
        <v>1400000</v>
      </c>
      <c r="D546" s="143" t="s">
        <v>360</v>
      </c>
      <c r="E546" s="143" t="s">
        <v>13</v>
      </c>
      <c r="F546" s="143" t="s">
        <v>361</v>
      </c>
      <c r="G546" s="143" t="s">
        <v>362</v>
      </c>
      <c r="H546" s="143">
        <v>0.67</v>
      </c>
      <c r="I546" s="143">
        <v>0.72</v>
      </c>
      <c r="J546" s="143" t="s">
        <v>366</v>
      </c>
      <c r="K546" s="143">
        <v>0.61776345366790997</v>
      </c>
      <c r="L546" s="143">
        <v>3338.5581944066898</v>
      </c>
      <c r="M546" s="143">
        <v>6.68500023926868</v>
      </c>
      <c r="N546" s="143">
        <v>0.91268091759526004</v>
      </c>
      <c r="O546" s="143">
        <v>4.1297488355814398</v>
      </c>
      <c r="P546" s="143">
        <v>0.56382091575045001</v>
      </c>
      <c r="Q546" s="143">
        <v>2062.43924044799</v>
      </c>
      <c r="R546" s="143">
        <v>1730</v>
      </c>
      <c r="S546" s="143" t="s">
        <v>368</v>
      </c>
      <c r="T546" s="143">
        <v>1730</v>
      </c>
      <c r="U546" s="143" t="s">
        <v>365</v>
      </c>
      <c r="V546" s="143" t="s">
        <v>366</v>
      </c>
      <c r="Z546" s="143">
        <v>0</v>
      </c>
      <c r="AA546" s="143">
        <v>1</v>
      </c>
      <c r="AB546" s="143">
        <v>4.1297488355814398</v>
      </c>
      <c r="AC546" s="143">
        <v>0.56382091575045001</v>
      </c>
      <c r="AD546" s="143">
        <v>2062.43924044799</v>
      </c>
      <c r="AF546" s="143">
        <v>-1</v>
      </c>
      <c r="AG546" s="143">
        <v>-1</v>
      </c>
      <c r="AH546" s="143">
        <v>-1</v>
      </c>
      <c r="AI546" s="143">
        <v>-1</v>
      </c>
      <c r="AJ546" s="143">
        <v>0</v>
      </c>
      <c r="AM546" s="143" t="s">
        <v>367</v>
      </c>
      <c r="AN546" s="143">
        <v>-1</v>
      </c>
      <c r="AQ546" s="143">
        <v>333</v>
      </c>
      <c r="AR546" s="143" t="s">
        <v>257</v>
      </c>
      <c r="AT546" s="143" t="s">
        <v>366</v>
      </c>
      <c r="AV546" s="143">
        <v>200</v>
      </c>
      <c r="AW546" s="143">
        <v>1.6727001139</v>
      </c>
    </row>
    <row r="547" spans="1:49" x14ac:dyDescent="0.25">
      <c r="A547" s="153">
        <v>830000</v>
      </c>
      <c r="B547" s="153">
        <v>1400000</v>
      </c>
      <c r="C547" s="153">
        <v>1400000</v>
      </c>
      <c r="D547" s="143" t="s">
        <v>360</v>
      </c>
      <c r="E547" s="143" t="s">
        <v>13</v>
      </c>
      <c r="F547" s="143" t="s">
        <v>361</v>
      </c>
      <c r="G547" s="143" t="s">
        <v>362</v>
      </c>
      <c r="H547" s="143">
        <v>0.67</v>
      </c>
      <c r="I547" s="143">
        <v>0.72</v>
      </c>
      <c r="J547" s="143" t="s">
        <v>363</v>
      </c>
      <c r="K547" s="143">
        <v>3.3123242674929998E-2</v>
      </c>
      <c r="L547" s="143">
        <v>2818.0183649871501</v>
      </c>
      <c r="M547" s="143">
        <v>6.0031424620991398</v>
      </c>
      <c r="N547" s="143">
        <v>0.79958434871404005</v>
      </c>
      <c r="O547" s="143">
        <v>0.19884354458428999</v>
      </c>
      <c r="P547" s="143">
        <v>2.6484826421530001E-2</v>
      </c>
      <c r="Q547" s="143">
        <v>93.341906165881696</v>
      </c>
      <c r="R547" s="143">
        <v>3200</v>
      </c>
      <c r="S547" s="143" t="s">
        <v>370</v>
      </c>
      <c r="T547" s="143">
        <v>3200</v>
      </c>
      <c r="U547" s="143" t="s">
        <v>365</v>
      </c>
      <c r="V547" s="143" t="s">
        <v>366</v>
      </c>
      <c r="Y547" s="143" t="s">
        <v>363</v>
      </c>
      <c r="Z547" s="143">
        <v>0</v>
      </c>
      <c r="AA547" s="143">
        <v>1</v>
      </c>
      <c r="AB547" s="143">
        <v>0.19884354458428999</v>
      </c>
      <c r="AC547" s="143">
        <v>2.6484826421530001E-2</v>
      </c>
      <c r="AD547" s="143">
        <v>93.341906165881099</v>
      </c>
      <c r="AF547" s="143">
        <v>-1</v>
      </c>
      <c r="AG547" s="143">
        <v>-1</v>
      </c>
      <c r="AH547" s="143">
        <v>-1</v>
      </c>
      <c r="AI547" s="143">
        <v>-1</v>
      </c>
      <c r="AJ547" s="143">
        <v>0</v>
      </c>
      <c r="AM547" s="143" t="s">
        <v>367</v>
      </c>
      <c r="AN547" s="143">
        <v>-1</v>
      </c>
      <c r="AQ547" s="143">
        <v>333</v>
      </c>
      <c r="AR547" s="143" t="s">
        <v>257</v>
      </c>
      <c r="AT547" s="143" t="s">
        <v>366</v>
      </c>
      <c r="AV547" s="143">
        <v>59.119758860170101</v>
      </c>
      <c r="AW547" s="143">
        <v>7.5703086899999994E-2</v>
      </c>
    </row>
    <row r="548" spans="1:49" x14ac:dyDescent="0.25">
      <c r="A548" s="153">
        <v>830000</v>
      </c>
      <c r="B548" s="153">
        <v>1400000</v>
      </c>
      <c r="C548" s="153">
        <v>1400000</v>
      </c>
      <c r="D548" s="143" t="s">
        <v>360</v>
      </c>
      <c r="E548" s="143" t="s">
        <v>13</v>
      </c>
      <c r="F548" s="143" t="s">
        <v>361</v>
      </c>
      <c r="G548" s="143" t="s">
        <v>362</v>
      </c>
      <c r="H548" s="143">
        <v>0.67</v>
      </c>
      <c r="I548" s="143">
        <v>0.72</v>
      </c>
      <c r="J548" s="143" t="s">
        <v>363</v>
      </c>
      <c r="K548" s="143">
        <v>0.22975574002162999</v>
      </c>
      <c r="L548" s="143">
        <v>2818.0183649871501</v>
      </c>
      <c r="M548" s="143">
        <v>6.0031424620991398</v>
      </c>
      <c r="N548" s="143">
        <v>0.79958434871404005</v>
      </c>
      <c r="O548" s="143">
        <v>1.37925643883486</v>
      </c>
      <c r="P548" s="143">
        <v>0.18370909374850999</v>
      </c>
      <c r="Q548" s="143">
        <v>647.45589484216896</v>
      </c>
      <c r="R548" s="143">
        <v>3100</v>
      </c>
      <c r="S548" s="143" t="s">
        <v>371</v>
      </c>
      <c r="T548" s="143">
        <v>3100</v>
      </c>
      <c r="U548" s="143" t="s">
        <v>365</v>
      </c>
      <c r="V548" s="143" t="s">
        <v>366</v>
      </c>
      <c r="Y548" s="143" t="s">
        <v>363</v>
      </c>
      <c r="Z548" s="143">
        <v>0</v>
      </c>
      <c r="AA548" s="143">
        <v>1</v>
      </c>
      <c r="AB548" s="143">
        <v>1.37925643883486</v>
      </c>
      <c r="AC548" s="143">
        <v>0.18370909374850999</v>
      </c>
      <c r="AD548" s="143">
        <v>647.45589484216896</v>
      </c>
      <c r="AF548" s="143">
        <v>-1</v>
      </c>
      <c r="AG548" s="143">
        <v>-1</v>
      </c>
      <c r="AH548" s="143">
        <v>-1</v>
      </c>
      <c r="AI548" s="143">
        <v>-1</v>
      </c>
      <c r="AJ548" s="143">
        <v>0</v>
      </c>
      <c r="AM548" s="143" t="s">
        <v>367</v>
      </c>
      <c r="AN548" s="143">
        <v>-1</v>
      </c>
      <c r="AQ548" s="143">
        <v>333</v>
      </c>
      <c r="AR548" s="143" t="s">
        <v>257</v>
      </c>
      <c r="AT548" s="143" t="s">
        <v>366</v>
      </c>
      <c r="AV548" s="143">
        <v>135.45710355970999</v>
      </c>
      <c r="AW548" s="143">
        <v>0.52510615959999996</v>
      </c>
    </row>
    <row r="549" spans="1:49" x14ac:dyDescent="0.25">
      <c r="A549" s="153">
        <v>830000</v>
      </c>
      <c r="B549" s="153">
        <v>1400000</v>
      </c>
      <c r="C549" s="153">
        <v>1400000</v>
      </c>
      <c r="D549" s="143" t="s">
        <v>360</v>
      </c>
      <c r="E549" s="143" t="s">
        <v>13</v>
      </c>
      <c r="F549" s="143" t="s">
        <v>361</v>
      </c>
      <c r="G549" s="143" t="s">
        <v>362</v>
      </c>
      <c r="H549" s="143">
        <v>0.67</v>
      </c>
      <c r="I549" s="143">
        <v>0.72</v>
      </c>
      <c r="J549" s="143" t="s">
        <v>366</v>
      </c>
      <c r="K549" s="143">
        <v>0.18202339555065999</v>
      </c>
      <c r="L549" s="143">
        <v>2818.0183649871501</v>
      </c>
      <c r="M549" s="143">
        <v>6.0031424620991398</v>
      </c>
      <c r="N549" s="143">
        <v>0.79958434871404005</v>
      </c>
      <c r="O549" s="143">
        <v>1.09271237492563</v>
      </c>
      <c r="P549" s="143">
        <v>0.14554305818209001</v>
      </c>
      <c r="Q549" s="143">
        <v>512.94527151908005</v>
      </c>
      <c r="R549" s="143">
        <v>8140</v>
      </c>
      <c r="S549" s="143" t="s">
        <v>369</v>
      </c>
      <c r="T549" s="143">
        <v>8140</v>
      </c>
      <c r="U549" s="143" t="s">
        <v>365</v>
      </c>
      <c r="V549" s="143" t="s">
        <v>366</v>
      </c>
      <c r="Z549" s="143">
        <v>0</v>
      </c>
      <c r="AA549" s="143">
        <v>1</v>
      </c>
      <c r="AB549" s="143">
        <v>1.09271237492563</v>
      </c>
      <c r="AC549" s="143">
        <v>0.14554305818209001</v>
      </c>
      <c r="AD549" s="143">
        <v>616.44460669672003</v>
      </c>
      <c r="AF549" s="143">
        <v>-1</v>
      </c>
      <c r="AG549" s="143">
        <v>-1</v>
      </c>
      <c r="AH549" s="143">
        <v>-1</v>
      </c>
      <c r="AI549" s="143">
        <v>-1</v>
      </c>
      <c r="AJ549" s="143">
        <v>0</v>
      </c>
      <c r="AM549" s="143" t="s">
        <v>367</v>
      </c>
      <c r="AN549" s="143">
        <v>-1</v>
      </c>
      <c r="AQ549" s="143">
        <v>333</v>
      </c>
      <c r="AR549" s="143" t="s">
        <v>257</v>
      </c>
      <c r="AT549" s="143" t="s">
        <v>366</v>
      </c>
      <c r="AV549" s="143">
        <v>128.738126840956</v>
      </c>
      <c r="AW549" s="143">
        <v>0.49995507439999998</v>
      </c>
    </row>
    <row r="550" spans="1:49" x14ac:dyDescent="0.25">
      <c r="A550" s="153">
        <v>830000</v>
      </c>
      <c r="B550" s="153">
        <v>1400000</v>
      </c>
      <c r="C550" s="153">
        <v>1400000</v>
      </c>
      <c r="D550" s="143" t="s">
        <v>360</v>
      </c>
      <c r="E550" s="143" t="s">
        <v>13</v>
      </c>
      <c r="F550" s="143" t="s">
        <v>361</v>
      </c>
      <c r="G550" s="143" t="s">
        <v>362</v>
      </c>
      <c r="H550" s="143">
        <v>0.67</v>
      </c>
      <c r="I550" s="143">
        <v>0.72</v>
      </c>
      <c r="J550" s="143" t="s">
        <v>363</v>
      </c>
      <c r="K550" s="143">
        <v>1.1799180147110001E-2</v>
      </c>
      <c r="L550" s="143">
        <v>3249.04138153248</v>
      </c>
      <c r="M550" s="143">
        <v>5.9169715784457599</v>
      </c>
      <c r="N550" s="143">
        <v>0.79061237109068006</v>
      </c>
      <c r="O550" s="143">
        <v>6.9815413579420005E-2</v>
      </c>
      <c r="P550" s="143">
        <v>9.3285777930300004E-3</v>
      </c>
      <c r="Q550" s="143">
        <v>38.336024566123399</v>
      </c>
      <c r="R550" s="143">
        <v>5300</v>
      </c>
      <c r="S550" s="143" t="s">
        <v>372</v>
      </c>
      <c r="T550" s="143">
        <v>5300</v>
      </c>
      <c r="U550" s="143" t="s">
        <v>365</v>
      </c>
      <c r="V550" s="143" t="s">
        <v>366</v>
      </c>
      <c r="Y550" s="143" t="s">
        <v>363</v>
      </c>
      <c r="Z550" s="143">
        <v>0</v>
      </c>
      <c r="AA550" s="143">
        <v>1</v>
      </c>
      <c r="AB550" s="143">
        <v>6.9815413579420005E-2</v>
      </c>
      <c r="AC550" s="143">
        <v>9.3285777930300004E-3</v>
      </c>
      <c r="AD550" s="143">
        <v>38.336024566124699</v>
      </c>
      <c r="AF550" s="143">
        <v>-1</v>
      </c>
      <c r="AG550" s="143">
        <v>-1</v>
      </c>
      <c r="AH550" s="143">
        <v>-1</v>
      </c>
      <c r="AI550" s="143">
        <v>-1</v>
      </c>
      <c r="AJ550" s="143">
        <v>0</v>
      </c>
      <c r="AM550" s="143" t="s">
        <v>367</v>
      </c>
      <c r="AN550" s="143">
        <v>-1</v>
      </c>
      <c r="AQ550" s="143">
        <v>333</v>
      </c>
      <c r="AR550" s="143" t="s">
        <v>257</v>
      </c>
      <c r="AT550" s="143" t="s">
        <v>366</v>
      </c>
      <c r="AV550" s="143">
        <v>34.357068525762799</v>
      </c>
      <c r="AW550" s="143">
        <v>3.1091666300000001E-2</v>
      </c>
    </row>
    <row r="551" spans="1:49" x14ac:dyDescent="0.25">
      <c r="A551" s="153">
        <v>830000</v>
      </c>
      <c r="B551" s="153">
        <v>1400000</v>
      </c>
      <c r="C551" s="153">
        <v>1400000</v>
      </c>
      <c r="D551" s="143" t="s">
        <v>360</v>
      </c>
      <c r="E551" s="143" t="s">
        <v>13</v>
      </c>
      <c r="F551" s="143" t="s">
        <v>361</v>
      </c>
      <c r="G551" s="143" t="s">
        <v>362</v>
      </c>
      <c r="H551" s="143">
        <v>0.67</v>
      </c>
      <c r="I551" s="143">
        <v>0.72</v>
      </c>
      <c r="J551" s="143" t="s">
        <v>366</v>
      </c>
      <c r="K551" s="143">
        <v>0.60596416867137004</v>
      </c>
      <c r="L551" s="143">
        <v>3249.04138153248</v>
      </c>
      <c r="M551" s="143">
        <v>5.9169715784457599</v>
      </c>
      <c r="N551" s="143">
        <v>0.79061237109068006</v>
      </c>
      <c r="O551" s="143">
        <v>3.5854727635850501</v>
      </c>
      <c r="P551" s="143">
        <v>0.47908276818926998</v>
      </c>
      <c r="Q551" s="143">
        <v>1968.80265973923</v>
      </c>
      <c r="R551" s="143">
        <v>1730</v>
      </c>
      <c r="S551" s="143" t="s">
        <v>368</v>
      </c>
      <c r="T551" s="143">
        <v>1730</v>
      </c>
      <c r="U551" s="143" t="s">
        <v>365</v>
      </c>
      <c r="V551" s="143" t="s">
        <v>366</v>
      </c>
      <c r="Z551" s="143">
        <v>0</v>
      </c>
      <c r="AA551" s="143">
        <v>1</v>
      </c>
      <c r="AB551" s="143">
        <v>3.5854727635850501</v>
      </c>
      <c r="AC551" s="143">
        <v>0.47908276818926998</v>
      </c>
      <c r="AD551" s="143">
        <v>1968.80265973923</v>
      </c>
      <c r="AF551" s="143">
        <v>-1</v>
      </c>
      <c r="AG551" s="143">
        <v>-1</v>
      </c>
      <c r="AH551" s="143">
        <v>-1</v>
      </c>
      <c r="AI551" s="143">
        <v>-1</v>
      </c>
      <c r="AJ551" s="143">
        <v>0</v>
      </c>
      <c r="AM551" s="143" t="s">
        <v>367</v>
      </c>
      <c r="AN551" s="143">
        <v>-1</v>
      </c>
      <c r="AQ551" s="143">
        <v>333</v>
      </c>
      <c r="AR551" s="143" t="s">
        <v>257</v>
      </c>
      <c r="AT551" s="143" t="s">
        <v>366</v>
      </c>
      <c r="AV551" s="143">
        <v>194.44077416336</v>
      </c>
      <c r="AW551" s="143">
        <v>1.5967580371000001</v>
      </c>
    </row>
    <row r="552" spans="1:49" x14ac:dyDescent="0.25">
      <c r="A552" s="153">
        <v>830000</v>
      </c>
      <c r="B552" s="153">
        <v>1400000</v>
      </c>
      <c r="C552" s="153">
        <v>1400000</v>
      </c>
      <c r="D552" s="143" t="s">
        <v>360</v>
      </c>
      <c r="E552" s="143" t="s">
        <v>13</v>
      </c>
      <c r="F552" s="143" t="s">
        <v>361</v>
      </c>
      <c r="G552" s="143" t="s">
        <v>362</v>
      </c>
      <c r="H552" s="143">
        <v>0.67</v>
      </c>
      <c r="I552" s="143">
        <v>0.72</v>
      </c>
      <c r="J552" s="143" t="s">
        <v>366</v>
      </c>
      <c r="K552" s="143">
        <v>0.61776345378298003</v>
      </c>
      <c r="L552" s="143">
        <v>3295.0288975440599</v>
      </c>
      <c r="M552" s="143">
        <v>6.2618398774302904</v>
      </c>
      <c r="N552" s="143">
        <v>0.84763806695305</v>
      </c>
      <c r="O552" s="143">
        <v>3.86833582971733</v>
      </c>
      <c r="P552" s="143">
        <v>0.52363981979884999</v>
      </c>
      <c r="Q552" s="143">
        <v>2035.5484320615401</v>
      </c>
      <c r="R552" s="143">
        <v>1730</v>
      </c>
      <c r="S552" s="143" t="s">
        <v>368</v>
      </c>
      <c r="T552" s="143">
        <v>1730</v>
      </c>
      <c r="U552" s="143" t="s">
        <v>365</v>
      </c>
      <c r="V552" s="143" t="s">
        <v>366</v>
      </c>
      <c r="Z552" s="143">
        <v>0</v>
      </c>
      <c r="AA552" s="143">
        <v>1</v>
      </c>
      <c r="AB552" s="143">
        <v>3.86833582971733</v>
      </c>
      <c r="AC552" s="143">
        <v>0.52363981979884999</v>
      </c>
      <c r="AD552" s="143">
        <v>2035.5484320615401</v>
      </c>
      <c r="AF552" s="143">
        <v>-1</v>
      </c>
      <c r="AG552" s="143">
        <v>-1</v>
      </c>
      <c r="AH552" s="143">
        <v>-1</v>
      </c>
      <c r="AI552" s="143">
        <v>-1</v>
      </c>
      <c r="AJ552" s="143">
        <v>0</v>
      </c>
      <c r="AM552" s="143" t="s">
        <v>367</v>
      </c>
      <c r="AN552" s="143">
        <v>-1</v>
      </c>
      <c r="AQ552" s="143">
        <v>333</v>
      </c>
      <c r="AR552" s="143" t="s">
        <v>257</v>
      </c>
      <c r="AT552" s="143" t="s">
        <v>366</v>
      </c>
      <c r="AV552" s="143">
        <v>200.000000018626</v>
      </c>
      <c r="AW552" s="143">
        <v>1.6508908614</v>
      </c>
    </row>
    <row r="553" spans="1:49" x14ac:dyDescent="0.25">
      <c r="A553" s="153">
        <v>830000</v>
      </c>
      <c r="B553" s="153">
        <v>1400000</v>
      </c>
      <c r="C553" s="153">
        <v>1400000</v>
      </c>
      <c r="D553" s="143" t="s">
        <v>360</v>
      </c>
      <c r="E553" s="143" t="s">
        <v>13</v>
      </c>
      <c r="F553" s="143" t="s">
        <v>361</v>
      </c>
      <c r="G553" s="143" t="s">
        <v>362</v>
      </c>
      <c r="H553" s="143">
        <v>0.67</v>
      </c>
      <c r="I553" s="143">
        <v>0.72</v>
      </c>
      <c r="J553" s="143" t="s">
        <v>363</v>
      </c>
      <c r="K553" s="143">
        <v>0.49943502910860998</v>
      </c>
      <c r="L553" s="143">
        <v>932.13011640813602</v>
      </c>
      <c r="M553" s="143">
        <v>0</v>
      </c>
      <c r="N553" s="143">
        <v>0</v>
      </c>
      <c r="O553" s="143">
        <v>0</v>
      </c>
      <c r="P553" s="143">
        <v>0</v>
      </c>
      <c r="Q553" s="143">
        <v>465.53843182131499</v>
      </c>
      <c r="R553" s="143">
        <v>5300</v>
      </c>
      <c r="S553" s="143" t="s">
        <v>372</v>
      </c>
      <c r="T553" s="143">
        <v>5300</v>
      </c>
      <c r="U553" s="143" t="s">
        <v>365</v>
      </c>
      <c r="V553" s="143" t="s">
        <v>366</v>
      </c>
      <c r="Y553" s="143" t="s">
        <v>363</v>
      </c>
      <c r="Z553" s="143">
        <v>0</v>
      </c>
      <c r="AA553" s="143">
        <v>1</v>
      </c>
      <c r="AB553" s="143">
        <v>0</v>
      </c>
      <c r="AC553" s="143">
        <v>0</v>
      </c>
      <c r="AD553" s="143">
        <v>465.53843182131499</v>
      </c>
      <c r="AF553" s="143">
        <v>-1</v>
      </c>
      <c r="AG553" s="143">
        <v>-1</v>
      </c>
      <c r="AH553" s="143">
        <v>-1</v>
      </c>
      <c r="AI553" s="143">
        <v>-1</v>
      </c>
      <c r="AJ553" s="143">
        <v>0</v>
      </c>
      <c r="AM553" s="143" t="s">
        <v>367</v>
      </c>
      <c r="AN553" s="143">
        <v>-1</v>
      </c>
      <c r="AQ553" s="143">
        <v>333</v>
      </c>
      <c r="AR553" s="143" t="s">
        <v>257</v>
      </c>
      <c r="AT553" s="143" t="s">
        <v>366</v>
      </c>
      <c r="AV553" s="143">
        <v>182.39517126975599</v>
      </c>
      <c r="AW553" s="143">
        <v>0.37756563809999999</v>
      </c>
    </row>
    <row r="554" spans="1:49" x14ac:dyDescent="0.25">
      <c r="A554" s="153">
        <v>830000</v>
      </c>
      <c r="B554" s="153">
        <v>1400000</v>
      </c>
      <c r="C554" s="153">
        <v>1400000</v>
      </c>
      <c r="D554" s="143" t="s">
        <v>360</v>
      </c>
      <c r="E554" s="143" t="s">
        <v>13</v>
      </c>
      <c r="F554" s="143" t="s">
        <v>361</v>
      </c>
      <c r="G554" s="143" t="s">
        <v>362</v>
      </c>
      <c r="H554" s="143">
        <v>0.67</v>
      </c>
      <c r="I554" s="143">
        <v>0.72</v>
      </c>
      <c r="J554" s="143" t="s">
        <v>366</v>
      </c>
      <c r="K554" s="143">
        <v>0.11832856686316</v>
      </c>
      <c r="L554" s="143">
        <v>932.13011640813602</v>
      </c>
      <c r="M554" s="143">
        <v>0</v>
      </c>
      <c r="N554" s="143">
        <v>0</v>
      </c>
      <c r="O554" s="143">
        <v>0</v>
      </c>
      <c r="P554" s="143">
        <v>0</v>
      </c>
      <c r="Q554" s="143">
        <v>110.297620804568</v>
      </c>
      <c r="R554" s="143">
        <v>1730</v>
      </c>
      <c r="S554" s="143" t="s">
        <v>368</v>
      </c>
      <c r="T554" s="143">
        <v>1730</v>
      </c>
      <c r="U554" s="143" t="s">
        <v>365</v>
      </c>
      <c r="V554" s="143" t="s">
        <v>366</v>
      </c>
      <c r="Z554" s="143">
        <v>0</v>
      </c>
      <c r="AA554" s="143">
        <v>1</v>
      </c>
      <c r="AB554" s="143">
        <v>0</v>
      </c>
      <c r="AC554" s="143">
        <v>0</v>
      </c>
      <c r="AD554" s="143">
        <v>110.297620804568</v>
      </c>
      <c r="AF554" s="143">
        <v>-1</v>
      </c>
      <c r="AG554" s="143">
        <v>-1</v>
      </c>
      <c r="AH554" s="143">
        <v>-1</v>
      </c>
      <c r="AI554" s="143">
        <v>-1</v>
      </c>
      <c r="AJ554" s="143">
        <v>0</v>
      </c>
      <c r="AM554" s="143" t="s">
        <v>367</v>
      </c>
      <c r="AN554" s="143">
        <v>-1</v>
      </c>
      <c r="AQ554" s="143">
        <v>333</v>
      </c>
      <c r="AR554" s="143" t="s">
        <v>257</v>
      </c>
      <c r="AT554" s="143" t="s">
        <v>366</v>
      </c>
      <c r="AV554" s="143">
        <v>108.801587376724</v>
      </c>
      <c r="AW554" s="143">
        <v>8.9454680300000006E-2</v>
      </c>
    </row>
    <row r="555" spans="1:49" x14ac:dyDescent="0.25">
      <c r="A555" s="153">
        <v>830000</v>
      </c>
      <c r="B555" s="153">
        <v>1400000</v>
      </c>
      <c r="C555" s="153">
        <v>1400000</v>
      </c>
      <c r="D555" s="143" t="s">
        <v>360</v>
      </c>
      <c r="E555" s="143" t="s">
        <v>13</v>
      </c>
      <c r="F555" s="143" t="s">
        <v>361</v>
      </c>
      <c r="G555" s="143" t="s">
        <v>362</v>
      </c>
      <c r="H555" s="143">
        <v>0.67</v>
      </c>
      <c r="I555" s="143">
        <v>0.72</v>
      </c>
      <c r="J555" s="143" t="s">
        <v>363</v>
      </c>
      <c r="K555" s="143">
        <v>0.10389308050753999</v>
      </c>
      <c r="L555" s="143">
        <v>2691.9762042756001</v>
      </c>
      <c r="M555" s="143">
        <v>3.7712463636204401</v>
      </c>
      <c r="N555" s="143">
        <v>0.49873490306767998</v>
      </c>
      <c r="O555" s="143">
        <v>0.39180640206939998</v>
      </c>
      <c r="P555" s="143">
        <v>5.181510543633E-2</v>
      </c>
      <c r="Q555" s="143">
        <v>279.67770051520301</v>
      </c>
      <c r="R555" s="143">
        <v>5300</v>
      </c>
      <c r="S555" s="143" t="s">
        <v>372</v>
      </c>
      <c r="T555" s="143">
        <v>5300</v>
      </c>
      <c r="U555" s="143" t="s">
        <v>365</v>
      </c>
      <c r="V555" s="143" t="s">
        <v>366</v>
      </c>
      <c r="Y555" s="143" t="s">
        <v>363</v>
      </c>
      <c r="Z555" s="143">
        <v>0</v>
      </c>
      <c r="AA555" s="143">
        <v>1</v>
      </c>
      <c r="AB555" s="143">
        <v>0.39180640206939998</v>
      </c>
      <c r="AC555" s="143">
        <v>5.181510543633E-2</v>
      </c>
      <c r="AD555" s="143">
        <v>279.67770051520301</v>
      </c>
      <c r="AF555" s="143">
        <v>-1</v>
      </c>
      <c r="AG555" s="143">
        <v>-1</v>
      </c>
      <c r="AH555" s="143">
        <v>-1</v>
      </c>
      <c r="AI555" s="143">
        <v>-1</v>
      </c>
      <c r="AJ555" s="143">
        <v>0</v>
      </c>
      <c r="AM555" s="143" t="s">
        <v>367</v>
      </c>
      <c r="AN555" s="143">
        <v>-1</v>
      </c>
      <c r="AQ555" s="143">
        <v>333</v>
      </c>
      <c r="AR555" s="143" t="s">
        <v>257</v>
      </c>
      <c r="AT555" s="143" t="s">
        <v>366</v>
      </c>
      <c r="AV555" s="143">
        <v>87.807449133307102</v>
      </c>
      <c r="AW555" s="143">
        <v>0.2268270077</v>
      </c>
    </row>
    <row r="556" spans="1:49" x14ac:dyDescent="0.25">
      <c r="A556" s="153">
        <v>830000</v>
      </c>
      <c r="B556" s="153">
        <v>1400000</v>
      </c>
      <c r="C556" s="153">
        <v>1400000</v>
      </c>
      <c r="D556" s="143" t="s">
        <v>360</v>
      </c>
      <c r="E556" s="143" t="s">
        <v>13</v>
      </c>
      <c r="F556" s="143" t="s">
        <v>361</v>
      </c>
      <c r="G556" s="143" t="s">
        <v>362</v>
      </c>
      <c r="H556" s="143">
        <v>0.67</v>
      </c>
      <c r="I556" s="143">
        <v>0.72</v>
      </c>
      <c r="J556" s="143" t="s">
        <v>366</v>
      </c>
      <c r="K556" s="143">
        <v>0.51387026759751997</v>
      </c>
      <c r="L556" s="143">
        <v>2691.9762042756001</v>
      </c>
      <c r="M556" s="143">
        <v>3.7712463636204401</v>
      </c>
      <c r="N556" s="143">
        <v>0.49873490306767998</v>
      </c>
      <c r="O556" s="143">
        <v>1.93793137804983</v>
      </c>
      <c r="P556" s="143">
        <v>0.25628503809961001</v>
      </c>
      <c r="Q556" s="143">
        <v>1383.3265324572701</v>
      </c>
      <c r="R556" s="143">
        <v>1730</v>
      </c>
      <c r="S556" s="143" t="s">
        <v>368</v>
      </c>
      <c r="T556" s="143">
        <v>1730</v>
      </c>
      <c r="U556" s="143" t="s">
        <v>365</v>
      </c>
      <c r="V556" s="143" t="s">
        <v>366</v>
      </c>
      <c r="Z556" s="143">
        <v>0</v>
      </c>
      <c r="AA556" s="143">
        <v>1</v>
      </c>
      <c r="AB556" s="143">
        <v>1.93793137804983</v>
      </c>
      <c r="AC556" s="143">
        <v>0.25628503809961001</v>
      </c>
      <c r="AD556" s="143">
        <v>1383.3265324572701</v>
      </c>
      <c r="AF556" s="143">
        <v>-1</v>
      </c>
      <c r="AG556" s="143">
        <v>-1</v>
      </c>
      <c r="AH556" s="143">
        <v>-1</v>
      </c>
      <c r="AI556" s="143">
        <v>-1</v>
      </c>
      <c r="AJ556" s="143">
        <v>0</v>
      </c>
      <c r="AM556" s="143" t="s">
        <v>367</v>
      </c>
      <c r="AN556" s="143">
        <v>-1</v>
      </c>
      <c r="AQ556" s="143">
        <v>333</v>
      </c>
      <c r="AR556" s="143" t="s">
        <v>257</v>
      </c>
      <c r="AT556" s="143" t="s">
        <v>366</v>
      </c>
      <c r="AV556" s="143">
        <v>195.30113816744</v>
      </c>
      <c r="AW556" s="143">
        <v>1.1219193288</v>
      </c>
    </row>
    <row r="557" spans="1:49" x14ac:dyDescent="0.25">
      <c r="A557" s="153">
        <v>830000</v>
      </c>
      <c r="B557" s="153">
        <v>1400000</v>
      </c>
      <c r="C557" s="153">
        <v>1400000</v>
      </c>
      <c r="D557" s="143" t="s">
        <v>360</v>
      </c>
      <c r="E557" s="143" t="s">
        <v>13</v>
      </c>
      <c r="F557" s="143" t="s">
        <v>361</v>
      </c>
      <c r="G557" s="143" t="s">
        <v>362</v>
      </c>
      <c r="H557" s="143">
        <v>0.67</v>
      </c>
      <c r="I557" s="143">
        <v>0.72</v>
      </c>
      <c r="J557" s="143" t="s">
        <v>366</v>
      </c>
      <c r="K557" s="143">
        <v>0.61776345371394004</v>
      </c>
      <c r="L557" s="143">
        <v>3338.4659570717399</v>
      </c>
      <c r="M557" s="143">
        <v>6.2250813046898097</v>
      </c>
      <c r="N557" s="143">
        <v>0.83245356231465995</v>
      </c>
      <c r="O557" s="143">
        <v>3.8456277264352599</v>
      </c>
      <c r="P557" s="143">
        <v>0.51425938771197999</v>
      </c>
      <c r="Q557" s="143">
        <v>2062.3822597470498</v>
      </c>
      <c r="R557" s="143">
        <v>1730</v>
      </c>
      <c r="S557" s="143" t="s">
        <v>368</v>
      </c>
      <c r="T557" s="143">
        <v>1730</v>
      </c>
      <c r="U557" s="143" t="s">
        <v>365</v>
      </c>
      <c r="V557" s="143" t="s">
        <v>366</v>
      </c>
      <c r="Z557" s="143">
        <v>0</v>
      </c>
      <c r="AA557" s="143">
        <v>1</v>
      </c>
      <c r="AB557" s="143">
        <v>3.8456277264352599</v>
      </c>
      <c r="AC557" s="143">
        <v>0.51425938771197999</v>
      </c>
      <c r="AD557" s="143">
        <v>2062.3822597470498</v>
      </c>
      <c r="AF557" s="143">
        <v>-1</v>
      </c>
      <c r="AG557" s="143">
        <v>-1</v>
      </c>
      <c r="AH557" s="143">
        <v>-1</v>
      </c>
      <c r="AI557" s="143">
        <v>-1</v>
      </c>
      <c r="AJ557" s="143">
        <v>0</v>
      </c>
      <c r="AM557" s="143" t="s">
        <v>367</v>
      </c>
      <c r="AN557" s="143">
        <v>-1</v>
      </c>
      <c r="AQ557" s="143">
        <v>333</v>
      </c>
      <c r="AR557" s="143" t="s">
        <v>257</v>
      </c>
      <c r="AT557" s="143" t="s">
        <v>366</v>
      </c>
      <c r="AV557" s="143">
        <v>200.00000000745001</v>
      </c>
      <c r="AW557" s="143">
        <v>1.6726539008000001</v>
      </c>
    </row>
    <row r="558" spans="1:49" x14ac:dyDescent="0.25">
      <c r="A558" s="153">
        <v>830000</v>
      </c>
      <c r="B558" s="153">
        <v>1400000</v>
      </c>
      <c r="C558" s="153">
        <v>1400000</v>
      </c>
      <c r="D558" s="143" t="s">
        <v>360</v>
      </c>
      <c r="E558" s="143" t="s">
        <v>13</v>
      </c>
      <c r="F558" s="143" t="s">
        <v>361</v>
      </c>
      <c r="G558" s="143" t="s">
        <v>362</v>
      </c>
      <c r="H558" s="143">
        <v>0.67</v>
      </c>
      <c r="I558" s="143">
        <v>0.72</v>
      </c>
      <c r="J558" s="143" t="s">
        <v>366</v>
      </c>
      <c r="K558" s="143">
        <v>0.61776345378298003</v>
      </c>
      <c r="L558" s="143">
        <v>3306.5982822169299</v>
      </c>
      <c r="M558" s="143">
        <v>6.2839755030102697</v>
      </c>
      <c r="N558" s="143">
        <v>0.85064724414777004</v>
      </c>
      <c r="O558" s="143">
        <v>3.8820104102272701</v>
      </c>
      <c r="P558" s="143">
        <v>0.52549877949570001</v>
      </c>
      <c r="Q558" s="143">
        <v>2042.6955750952</v>
      </c>
      <c r="R558" s="143">
        <v>1730</v>
      </c>
      <c r="S558" s="143" t="s">
        <v>368</v>
      </c>
      <c r="T558" s="143">
        <v>1730</v>
      </c>
      <c r="U558" s="143" t="s">
        <v>365</v>
      </c>
      <c r="V558" s="143" t="s">
        <v>366</v>
      </c>
      <c r="Z558" s="143">
        <v>0</v>
      </c>
      <c r="AA558" s="143">
        <v>1</v>
      </c>
      <c r="AB558" s="143">
        <v>3.8820104102272701</v>
      </c>
      <c r="AC558" s="143">
        <v>0.52549877949570001</v>
      </c>
      <c r="AD558" s="143">
        <v>2042.6955750952</v>
      </c>
      <c r="AF558" s="143">
        <v>-1</v>
      </c>
      <c r="AG558" s="143">
        <v>-1</v>
      </c>
      <c r="AH558" s="143">
        <v>-1</v>
      </c>
      <c r="AI558" s="143">
        <v>-1</v>
      </c>
      <c r="AJ558" s="143">
        <v>0</v>
      </c>
      <c r="AM558" s="143" t="s">
        <v>367</v>
      </c>
      <c r="AN558" s="143">
        <v>-1</v>
      </c>
      <c r="AQ558" s="143">
        <v>333</v>
      </c>
      <c r="AR558" s="143" t="s">
        <v>257</v>
      </c>
      <c r="AT558" s="143" t="s">
        <v>366</v>
      </c>
      <c r="AV558" s="143">
        <v>200.000000018626</v>
      </c>
      <c r="AW558" s="143">
        <v>1.6566874088000001</v>
      </c>
    </row>
    <row r="559" spans="1:49" x14ac:dyDescent="0.25">
      <c r="A559" s="153">
        <v>830000</v>
      </c>
      <c r="B559" s="153">
        <v>1400000</v>
      </c>
      <c r="C559" s="153">
        <v>1400000</v>
      </c>
      <c r="D559" s="143" t="s">
        <v>360</v>
      </c>
      <c r="E559" s="143" t="s">
        <v>13</v>
      </c>
      <c r="F559" s="143" t="s">
        <v>361</v>
      </c>
      <c r="G559" s="143" t="s">
        <v>362</v>
      </c>
      <c r="H559" s="143">
        <v>0.67</v>
      </c>
      <c r="I559" s="143">
        <v>0.72</v>
      </c>
      <c r="J559" s="143" t="s">
        <v>366</v>
      </c>
      <c r="K559" s="143">
        <v>0.61776345341476002</v>
      </c>
      <c r="L559" s="143">
        <v>3315.63689601756</v>
      </c>
      <c r="M559" s="143">
        <v>6.7336136206620996</v>
      </c>
      <c r="N559" s="143">
        <v>0.90523074031454998</v>
      </c>
      <c r="O559" s="143">
        <v>4.1597804042609203</v>
      </c>
      <c r="P559" s="143">
        <v>0.55921846827391997</v>
      </c>
      <c r="Q559" s="143">
        <v>2048.2792991532201</v>
      </c>
      <c r="R559" s="143">
        <v>1730</v>
      </c>
      <c r="S559" s="143" t="s">
        <v>368</v>
      </c>
      <c r="T559" s="143">
        <v>1730</v>
      </c>
      <c r="U559" s="143" t="s">
        <v>365</v>
      </c>
      <c r="V559" s="143" t="s">
        <v>366</v>
      </c>
      <c r="Z559" s="143">
        <v>0</v>
      </c>
      <c r="AA559" s="143">
        <v>1</v>
      </c>
      <c r="AB559" s="143">
        <v>4.1597804042609203</v>
      </c>
      <c r="AC559" s="143">
        <v>0.55921846827391997</v>
      </c>
      <c r="AD559" s="143">
        <v>2048.2792991532201</v>
      </c>
      <c r="AF559" s="143">
        <v>-1</v>
      </c>
      <c r="AG559" s="143">
        <v>-1</v>
      </c>
      <c r="AH559" s="143">
        <v>-1</v>
      </c>
      <c r="AI559" s="143">
        <v>-1</v>
      </c>
      <c r="AJ559" s="143">
        <v>0</v>
      </c>
      <c r="AM559" s="143" t="s">
        <v>367</v>
      </c>
      <c r="AN559" s="143">
        <v>-1</v>
      </c>
      <c r="AQ559" s="143">
        <v>333</v>
      </c>
      <c r="AR559" s="143" t="s">
        <v>257</v>
      </c>
      <c r="AT559" s="143" t="s">
        <v>366</v>
      </c>
      <c r="AV559" s="143">
        <v>199.99999995902101</v>
      </c>
      <c r="AW559" s="143">
        <v>1.6612159766000001</v>
      </c>
    </row>
    <row r="560" spans="1:49" x14ac:dyDescent="0.25">
      <c r="A560" s="153">
        <v>830000</v>
      </c>
      <c r="B560" s="153">
        <v>1400000</v>
      </c>
      <c r="C560" s="153">
        <v>1400000</v>
      </c>
      <c r="D560" s="143" t="s">
        <v>360</v>
      </c>
      <c r="E560" s="143" t="s">
        <v>13</v>
      </c>
      <c r="F560" s="143" t="s">
        <v>361</v>
      </c>
      <c r="G560" s="143" t="s">
        <v>362</v>
      </c>
      <c r="H560" s="143">
        <v>0.67</v>
      </c>
      <c r="I560" s="143">
        <v>0.72</v>
      </c>
      <c r="J560" s="143" t="s">
        <v>366</v>
      </c>
      <c r="K560" s="143">
        <v>6.9796319369140006E-2</v>
      </c>
      <c r="L560" s="143">
        <v>3308.2380267690201</v>
      </c>
      <c r="M560" s="143">
        <v>7.1114763377613599</v>
      </c>
      <c r="N560" s="143">
        <v>0.94803848673705005</v>
      </c>
      <c r="O560" s="143">
        <v>0.49635487365648001</v>
      </c>
      <c r="P560" s="143">
        <v>6.6169596994529997E-2</v>
      </c>
      <c r="Q560" s="143">
        <v>230.902837865507</v>
      </c>
      <c r="R560" s="143">
        <v>1730</v>
      </c>
      <c r="S560" s="143" t="s">
        <v>368</v>
      </c>
      <c r="T560" s="143">
        <v>1730</v>
      </c>
      <c r="U560" s="143" t="s">
        <v>365</v>
      </c>
      <c r="V560" s="143" t="s">
        <v>366</v>
      </c>
      <c r="Z560" s="143">
        <v>0</v>
      </c>
      <c r="AA560" s="143">
        <v>1</v>
      </c>
      <c r="AB560" s="143">
        <v>0.49635487365648001</v>
      </c>
      <c r="AC560" s="143">
        <v>6.6169596994529997E-2</v>
      </c>
      <c r="AD560" s="143">
        <v>2043.7085487439499</v>
      </c>
      <c r="AF560" s="143">
        <v>-1</v>
      </c>
      <c r="AG560" s="143">
        <v>-1</v>
      </c>
      <c r="AH560" s="143">
        <v>-1</v>
      </c>
      <c r="AI560" s="143">
        <v>-1</v>
      </c>
      <c r="AJ560" s="143">
        <v>0</v>
      </c>
      <c r="AM560" s="143" t="s">
        <v>367</v>
      </c>
      <c r="AN560" s="143">
        <v>-1</v>
      </c>
      <c r="AQ560" s="143">
        <v>333</v>
      </c>
      <c r="AR560" s="143" t="s">
        <v>257</v>
      </c>
      <c r="AT560" s="143" t="s">
        <v>366</v>
      </c>
      <c r="AV560" s="143">
        <v>82.497737432502106</v>
      </c>
      <c r="AW560" s="143">
        <v>1.6575089609</v>
      </c>
    </row>
    <row r="561" spans="1:49" x14ac:dyDescent="0.25">
      <c r="A561" s="153">
        <v>830000</v>
      </c>
      <c r="B561" s="153">
        <v>1400000</v>
      </c>
      <c r="C561" s="153">
        <v>1400000</v>
      </c>
      <c r="D561" s="143" t="s">
        <v>360</v>
      </c>
      <c r="E561" s="143" t="s">
        <v>13</v>
      </c>
      <c r="F561" s="143" t="s">
        <v>361</v>
      </c>
      <c r="G561" s="143" t="s">
        <v>362</v>
      </c>
      <c r="H561" s="143">
        <v>0.67</v>
      </c>
      <c r="I561" s="143">
        <v>0.72</v>
      </c>
      <c r="J561" s="143" t="s">
        <v>366</v>
      </c>
      <c r="K561" s="143">
        <v>1.9691475357999999E-4</v>
      </c>
      <c r="L561" s="143">
        <v>3361.3431316462802</v>
      </c>
      <c r="M561" s="143">
        <v>7.4141874181091998</v>
      </c>
      <c r="N561" s="143">
        <v>0.98143071809170002</v>
      </c>
      <c r="O561" s="143">
        <v>1.4599628884299999E-3</v>
      </c>
      <c r="P561" s="143">
        <v>1.9325818800000001E-4</v>
      </c>
      <c r="Q561" s="143">
        <v>0.66189805446594996</v>
      </c>
      <c r="R561" s="143">
        <v>1730</v>
      </c>
      <c r="S561" s="143" t="s">
        <v>368</v>
      </c>
      <c r="T561" s="143">
        <v>1730</v>
      </c>
      <c r="U561" s="143" t="s">
        <v>365</v>
      </c>
      <c r="V561" s="143" t="s">
        <v>366</v>
      </c>
      <c r="Z561" s="143">
        <v>0</v>
      </c>
      <c r="AA561" s="143">
        <v>1</v>
      </c>
      <c r="AB561" s="143">
        <v>1.4599628884299999E-3</v>
      </c>
      <c r="AC561" s="143">
        <v>1.9325818800000001E-4</v>
      </c>
      <c r="AD561" s="143">
        <v>0.66189805386935996</v>
      </c>
      <c r="AF561" s="143">
        <v>-1</v>
      </c>
      <c r="AG561" s="143">
        <v>-1</v>
      </c>
      <c r="AH561" s="143">
        <v>-1</v>
      </c>
      <c r="AI561" s="143">
        <v>-1</v>
      </c>
      <c r="AJ561" s="143">
        <v>0</v>
      </c>
      <c r="AM561" s="143" t="s">
        <v>367</v>
      </c>
      <c r="AN561" s="143">
        <v>-1</v>
      </c>
      <c r="AQ561" s="143">
        <v>333</v>
      </c>
      <c r="AR561" s="143" t="s">
        <v>257</v>
      </c>
      <c r="AT561" s="143" t="s">
        <v>366</v>
      </c>
      <c r="AV561" s="143">
        <v>35.298929290302297</v>
      </c>
      <c r="AW561" s="143">
        <v>5.3681919999999997E-4</v>
      </c>
    </row>
    <row r="562" spans="1:49" x14ac:dyDescent="0.25">
      <c r="A562" s="153">
        <v>830000</v>
      </c>
      <c r="B562" s="153">
        <v>1400000</v>
      </c>
      <c r="C562" s="153">
        <v>1400000</v>
      </c>
      <c r="D562" s="143" t="s">
        <v>360</v>
      </c>
      <c r="E562" s="143" t="s">
        <v>13</v>
      </c>
      <c r="F562" s="143" t="s">
        <v>361</v>
      </c>
      <c r="G562" s="143" t="s">
        <v>362</v>
      </c>
      <c r="H562" s="143">
        <v>0.67</v>
      </c>
      <c r="I562" s="143">
        <v>0.72</v>
      </c>
      <c r="J562" s="143" t="s">
        <v>366</v>
      </c>
      <c r="K562" s="143">
        <v>0.39114540661592001</v>
      </c>
      <c r="L562" s="143">
        <v>3361.3431316462802</v>
      </c>
      <c r="M562" s="143">
        <v>7.4141874181091998</v>
      </c>
      <c r="N562" s="143">
        <v>0.98143071809170002</v>
      </c>
      <c r="O562" s="143">
        <v>2.9000253523830199</v>
      </c>
      <c r="P562" s="143">
        <v>0.38388211729333999</v>
      </c>
      <c r="Q562" s="143">
        <v>1314.77392600344</v>
      </c>
      <c r="R562" s="143">
        <v>1730</v>
      </c>
      <c r="S562" s="143" t="s">
        <v>368</v>
      </c>
      <c r="T562" s="143">
        <v>1730</v>
      </c>
      <c r="U562" s="143" t="s">
        <v>365</v>
      </c>
      <c r="V562" s="143" t="s">
        <v>366</v>
      </c>
      <c r="Z562" s="143">
        <v>0</v>
      </c>
      <c r="AA562" s="143">
        <v>1</v>
      </c>
      <c r="AB562" s="143">
        <v>2.9000253523830199</v>
      </c>
      <c r="AC562" s="143">
        <v>0.38388211729333999</v>
      </c>
      <c r="AD562" s="143">
        <v>1314.77392600344</v>
      </c>
      <c r="AF562" s="143">
        <v>-1</v>
      </c>
      <c r="AG562" s="143">
        <v>-1</v>
      </c>
      <c r="AH562" s="143">
        <v>-1</v>
      </c>
      <c r="AI562" s="143">
        <v>-1</v>
      </c>
      <c r="AJ562" s="143">
        <v>0</v>
      </c>
      <c r="AM562" s="143" t="s">
        <v>367</v>
      </c>
      <c r="AN562" s="143">
        <v>-1</v>
      </c>
      <c r="AQ562" s="143">
        <v>333</v>
      </c>
      <c r="AR562" s="143" t="s">
        <v>257</v>
      </c>
      <c r="AT562" s="143" t="s">
        <v>366</v>
      </c>
      <c r="AV562" s="143">
        <v>159.44625552491101</v>
      </c>
      <c r="AW562" s="143">
        <v>1.0663211078999999</v>
      </c>
    </row>
    <row r="563" spans="1:49" x14ac:dyDescent="0.25">
      <c r="A563" s="153">
        <v>830000</v>
      </c>
      <c r="B563" s="153">
        <v>1400000</v>
      </c>
      <c r="C563" s="153">
        <v>1400000</v>
      </c>
      <c r="D563" s="143" t="s">
        <v>360</v>
      </c>
      <c r="E563" s="143" t="s">
        <v>13</v>
      </c>
      <c r="F563" s="143" t="s">
        <v>361</v>
      </c>
      <c r="G563" s="143" t="s">
        <v>362</v>
      </c>
      <c r="H563" s="143">
        <v>0.67</v>
      </c>
      <c r="I563" s="143">
        <v>0.72</v>
      </c>
      <c r="J563" s="143" t="s">
        <v>366</v>
      </c>
      <c r="K563" s="143">
        <v>3.2581202996970003E-2</v>
      </c>
      <c r="L563" s="143">
        <v>3361.3431316462802</v>
      </c>
      <c r="M563" s="143">
        <v>7.4141874181091998</v>
      </c>
      <c r="N563" s="143">
        <v>0.98143071809170002</v>
      </c>
      <c r="O563" s="143">
        <v>0.24156314532702999</v>
      </c>
      <c r="P563" s="143">
        <v>3.1976193453609997E-2</v>
      </c>
      <c r="Q563" s="143">
        <v>109.516602914655</v>
      </c>
      <c r="R563" s="143">
        <v>1730</v>
      </c>
      <c r="S563" s="143" t="s">
        <v>368</v>
      </c>
      <c r="T563" s="143">
        <v>1730</v>
      </c>
      <c r="U563" s="143" t="s">
        <v>365</v>
      </c>
      <c r="V563" s="143" t="s">
        <v>366</v>
      </c>
      <c r="Z563" s="143">
        <v>0</v>
      </c>
      <c r="AA563" s="143">
        <v>1</v>
      </c>
      <c r="AB563" s="143">
        <v>0.24156314532702999</v>
      </c>
      <c r="AC563" s="143">
        <v>3.1976193453609997E-2</v>
      </c>
      <c r="AD563" s="143">
        <v>109.516602914654</v>
      </c>
      <c r="AF563" s="143">
        <v>-1</v>
      </c>
      <c r="AG563" s="143">
        <v>-1</v>
      </c>
      <c r="AH563" s="143">
        <v>-1</v>
      </c>
      <c r="AI563" s="143">
        <v>-1</v>
      </c>
      <c r="AJ563" s="143">
        <v>0</v>
      </c>
      <c r="AM563" s="143" t="s">
        <v>367</v>
      </c>
      <c r="AN563" s="143">
        <v>-1</v>
      </c>
      <c r="AQ563" s="143">
        <v>333</v>
      </c>
      <c r="AR563" s="143" t="s">
        <v>257</v>
      </c>
      <c r="AT563" s="143" t="s">
        <v>366</v>
      </c>
      <c r="AV563" s="143">
        <v>56.496957600887399</v>
      </c>
      <c r="AW563" s="143">
        <v>8.8821251399999995E-2</v>
      </c>
    </row>
    <row r="564" spans="1:49" x14ac:dyDescent="0.25">
      <c r="A564" s="153">
        <v>830000</v>
      </c>
      <c r="B564" s="153">
        <v>1400000</v>
      </c>
      <c r="C564" s="153">
        <v>1400000</v>
      </c>
      <c r="D564" s="143" t="s">
        <v>360</v>
      </c>
      <c r="E564" s="143" t="s">
        <v>13</v>
      </c>
      <c r="F564" s="143" t="s">
        <v>361</v>
      </c>
      <c r="G564" s="143" t="s">
        <v>362</v>
      </c>
      <c r="H564" s="143">
        <v>0.67</v>
      </c>
      <c r="I564" s="143">
        <v>0.72</v>
      </c>
      <c r="J564" s="143" t="s">
        <v>366</v>
      </c>
      <c r="K564" s="143">
        <v>0.19380067781579</v>
      </c>
      <c r="L564" s="143">
        <v>3361.3431316462802</v>
      </c>
      <c r="M564" s="143">
        <v>7.4141874181091998</v>
      </c>
      <c r="N564" s="143">
        <v>0.98143071809170002</v>
      </c>
      <c r="O564" s="143">
        <v>1.4368745470829301</v>
      </c>
      <c r="P564" s="143">
        <v>0.19020193839541</v>
      </c>
      <c r="Q564" s="143">
        <v>651.43057728452902</v>
      </c>
      <c r="R564" s="143">
        <v>8140</v>
      </c>
      <c r="S564" s="143" t="s">
        <v>369</v>
      </c>
      <c r="T564" s="143">
        <v>8140</v>
      </c>
      <c r="U564" s="143" t="s">
        <v>365</v>
      </c>
      <c r="V564" s="143" t="s">
        <v>366</v>
      </c>
      <c r="Z564" s="143">
        <v>0</v>
      </c>
      <c r="AA564" s="143">
        <v>1</v>
      </c>
      <c r="AB564" s="143">
        <v>1.4368745470829301</v>
      </c>
      <c r="AC564" s="143">
        <v>0.19020193839541</v>
      </c>
      <c r="AD564" s="143">
        <v>651.43057728519102</v>
      </c>
      <c r="AF564" s="143">
        <v>-1</v>
      </c>
      <c r="AG564" s="143">
        <v>-1</v>
      </c>
      <c r="AH564" s="143">
        <v>-1</v>
      </c>
      <c r="AI564" s="143">
        <v>-1</v>
      </c>
      <c r="AJ564" s="143">
        <v>0</v>
      </c>
      <c r="AM564" s="143" t="s">
        <v>367</v>
      </c>
      <c r="AN564" s="143">
        <v>-1</v>
      </c>
      <c r="AQ564" s="143">
        <v>333</v>
      </c>
      <c r="AR564" s="143" t="s">
        <v>257</v>
      </c>
      <c r="AT564" s="143" t="s">
        <v>366</v>
      </c>
      <c r="AV564" s="143">
        <v>145.13726473009299</v>
      </c>
      <c r="AW564" s="143">
        <v>0.52832974639999997</v>
      </c>
    </row>
    <row r="565" spans="1:49" x14ac:dyDescent="0.25">
      <c r="A565" s="153">
        <v>830000</v>
      </c>
      <c r="B565" s="153">
        <v>1400000</v>
      </c>
      <c r="C565" s="153">
        <v>1400000</v>
      </c>
      <c r="D565" s="143" t="s">
        <v>360</v>
      </c>
      <c r="E565" s="143" t="s">
        <v>13</v>
      </c>
      <c r="F565" s="143" t="s">
        <v>361</v>
      </c>
      <c r="G565" s="143" t="s">
        <v>362</v>
      </c>
      <c r="H565" s="143">
        <v>0.67</v>
      </c>
      <c r="I565" s="143">
        <v>0.72</v>
      </c>
      <c r="J565" s="143" t="s">
        <v>366</v>
      </c>
      <c r="K565" s="143">
        <v>8.6409311904299992E-3</v>
      </c>
      <c r="L565" s="143">
        <v>3297.28312397833</v>
      </c>
      <c r="M565" s="143">
        <v>7.0886283707571698</v>
      </c>
      <c r="N565" s="143">
        <v>0.94496195102818004</v>
      </c>
      <c r="O565" s="143">
        <v>6.1252349986270001E-2</v>
      </c>
      <c r="P565" s="143">
        <v>8.1653511964100006E-3</v>
      </c>
      <c r="Q565" s="143">
        <v>28.4915965896793</v>
      </c>
      <c r="R565" s="143">
        <v>1730</v>
      </c>
      <c r="S565" s="143" t="s">
        <v>368</v>
      </c>
      <c r="T565" s="143">
        <v>1730</v>
      </c>
      <c r="U565" s="143" t="s">
        <v>365</v>
      </c>
      <c r="V565" s="143" t="s">
        <v>366</v>
      </c>
      <c r="Z565" s="143">
        <v>0</v>
      </c>
      <c r="AA565" s="143">
        <v>1</v>
      </c>
      <c r="AB565" s="143">
        <v>6.1252349986270001E-2</v>
      </c>
      <c r="AC565" s="143">
        <v>8.1653511964100006E-3</v>
      </c>
      <c r="AD565" s="143">
        <v>2036.9410107691899</v>
      </c>
      <c r="AF565" s="143">
        <v>-1</v>
      </c>
      <c r="AG565" s="143">
        <v>-1</v>
      </c>
      <c r="AH565" s="143">
        <v>-1</v>
      </c>
      <c r="AI565" s="143">
        <v>-1</v>
      </c>
      <c r="AJ565" s="143">
        <v>0</v>
      </c>
      <c r="AM565" s="143" t="s">
        <v>367</v>
      </c>
      <c r="AN565" s="143">
        <v>-1</v>
      </c>
      <c r="AQ565" s="143">
        <v>333</v>
      </c>
      <c r="AR565" s="143" t="s">
        <v>257</v>
      </c>
      <c r="AT565" s="143" t="s">
        <v>366</v>
      </c>
      <c r="AV565" s="143">
        <v>29.0272605138091</v>
      </c>
      <c r="AW565" s="143">
        <v>1.6520202845</v>
      </c>
    </row>
    <row r="566" spans="1:49" x14ac:dyDescent="0.25">
      <c r="A566" s="153">
        <v>830000</v>
      </c>
      <c r="B566" s="153">
        <v>1400000</v>
      </c>
      <c r="C566" s="153">
        <v>1400000</v>
      </c>
      <c r="D566" s="143" t="s">
        <v>360</v>
      </c>
      <c r="E566" s="143" t="s">
        <v>13</v>
      </c>
      <c r="F566" s="143" t="s">
        <v>361</v>
      </c>
      <c r="G566" s="143" t="s">
        <v>362</v>
      </c>
      <c r="H566" s="143">
        <v>0.67</v>
      </c>
      <c r="I566" s="143">
        <v>0.72</v>
      </c>
      <c r="J566" s="143" t="s">
        <v>366</v>
      </c>
      <c r="K566" s="143">
        <v>0.61776345366790997</v>
      </c>
      <c r="L566" s="143">
        <v>3306.98399461792</v>
      </c>
      <c r="M566" s="143">
        <v>6.2889205391251499</v>
      </c>
      <c r="N566" s="143">
        <v>0.85167704338156003</v>
      </c>
      <c r="O566" s="143">
        <v>3.8850652720930201</v>
      </c>
      <c r="P566" s="143">
        <v>0.52613495172906999</v>
      </c>
      <c r="Q566" s="143">
        <v>2042.93385373968</v>
      </c>
      <c r="R566" s="143">
        <v>1730</v>
      </c>
      <c r="S566" s="143" t="s">
        <v>368</v>
      </c>
      <c r="T566" s="143">
        <v>1730</v>
      </c>
      <c r="U566" s="143" t="s">
        <v>365</v>
      </c>
      <c r="V566" s="143" t="s">
        <v>366</v>
      </c>
      <c r="Z566" s="143">
        <v>0</v>
      </c>
      <c r="AA566" s="143">
        <v>1</v>
      </c>
      <c r="AB566" s="143">
        <v>3.8850652720930201</v>
      </c>
      <c r="AC566" s="143">
        <v>0.52613495172906999</v>
      </c>
      <c r="AD566" s="143">
        <v>2042.93385373968</v>
      </c>
      <c r="AF566" s="143">
        <v>-1</v>
      </c>
      <c r="AG566" s="143">
        <v>-1</v>
      </c>
      <c r="AH566" s="143">
        <v>-1</v>
      </c>
      <c r="AI566" s="143">
        <v>-1</v>
      </c>
      <c r="AJ566" s="143">
        <v>0</v>
      </c>
      <c r="AM566" s="143" t="s">
        <v>367</v>
      </c>
      <c r="AN566" s="143">
        <v>-1</v>
      </c>
      <c r="AQ566" s="143">
        <v>333</v>
      </c>
      <c r="AR566" s="143" t="s">
        <v>257</v>
      </c>
      <c r="AT566" s="143" t="s">
        <v>366</v>
      </c>
      <c r="AV566" s="143">
        <v>200</v>
      </c>
      <c r="AW566" s="143">
        <v>1.6568806599999999</v>
      </c>
    </row>
    <row r="567" spans="1:49" x14ac:dyDescent="0.25">
      <c r="A567" s="153">
        <v>830000</v>
      </c>
      <c r="B567" s="153">
        <v>1400000</v>
      </c>
      <c r="C567" s="153">
        <v>1400000</v>
      </c>
      <c r="D567" s="143" t="s">
        <v>360</v>
      </c>
      <c r="E567" s="143" t="s">
        <v>13</v>
      </c>
      <c r="F567" s="143" t="s">
        <v>361</v>
      </c>
      <c r="G567" s="143" t="s">
        <v>362</v>
      </c>
      <c r="H567" s="143">
        <v>0.67</v>
      </c>
      <c r="I567" s="143">
        <v>0.72</v>
      </c>
      <c r="J567" s="143" t="s">
        <v>363</v>
      </c>
      <c r="K567" s="143">
        <v>0.17230334587619001</v>
      </c>
      <c r="L567" s="143">
        <v>3115.1523657918501</v>
      </c>
      <c r="M567" s="143">
        <v>6.7963588800616801</v>
      </c>
      <c r="N567" s="143">
        <v>0.90223962740494001</v>
      </c>
      <c r="O567" s="143">
        <v>1.1710353748100399</v>
      </c>
      <c r="P567" s="143">
        <v>0.15545890658396</v>
      </c>
      <c r="Q567" s="143">
        <v>536.75117554009205</v>
      </c>
      <c r="R567" s="143">
        <v>3200</v>
      </c>
      <c r="S567" s="143" t="s">
        <v>370</v>
      </c>
      <c r="T567" s="143">
        <v>3200</v>
      </c>
      <c r="U567" s="143" t="s">
        <v>365</v>
      </c>
      <c r="V567" s="143" t="s">
        <v>366</v>
      </c>
      <c r="Y567" s="143" t="s">
        <v>363</v>
      </c>
      <c r="Z567" s="143">
        <v>0</v>
      </c>
      <c r="AA567" s="143">
        <v>1</v>
      </c>
      <c r="AB567" s="143">
        <v>1.1710353748100399</v>
      </c>
      <c r="AC567" s="143">
        <v>0.15545890658396</v>
      </c>
      <c r="AD567" s="143">
        <v>536.75117554009205</v>
      </c>
      <c r="AF567" s="143">
        <v>-1</v>
      </c>
      <c r="AG567" s="143">
        <v>-1</v>
      </c>
      <c r="AH567" s="143">
        <v>-1</v>
      </c>
      <c r="AI567" s="143">
        <v>-1</v>
      </c>
      <c r="AJ567" s="143">
        <v>0</v>
      </c>
      <c r="AM567" s="143" t="s">
        <v>367</v>
      </c>
      <c r="AN567" s="143">
        <v>-1</v>
      </c>
      <c r="AQ567" s="143">
        <v>333</v>
      </c>
      <c r="AR567" s="143" t="s">
        <v>257</v>
      </c>
      <c r="AT567" s="143" t="s">
        <v>366</v>
      </c>
      <c r="AV567" s="143">
        <v>130.99123333637399</v>
      </c>
      <c r="AW567" s="143">
        <v>0.43532131029999999</v>
      </c>
    </row>
    <row r="568" spans="1:49" x14ac:dyDescent="0.25">
      <c r="A568" s="153">
        <v>830000</v>
      </c>
      <c r="B568" s="153">
        <v>1400000</v>
      </c>
      <c r="C568" s="153">
        <v>1400000</v>
      </c>
      <c r="D568" s="143" t="s">
        <v>360</v>
      </c>
      <c r="E568" s="143" t="s">
        <v>13</v>
      </c>
      <c r="F568" s="143" t="s">
        <v>361</v>
      </c>
      <c r="G568" s="143" t="s">
        <v>362</v>
      </c>
      <c r="H568" s="143">
        <v>0.67</v>
      </c>
      <c r="I568" s="143">
        <v>0.72</v>
      </c>
      <c r="J568" s="143" t="s">
        <v>366</v>
      </c>
      <c r="K568" s="143">
        <v>0.19454376646880001</v>
      </c>
      <c r="L568" s="143">
        <v>3115.1523657918501</v>
      </c>
      <c r="M568" s="143">
        <v>6.7963588800616801</v>
      </c>
      <c r="N568" s="143">
        <v>0.90223962740494001</v>
      </c>
      <c r="O568" s="143">
        <v>1.32218925480091</v>
      </c>
      <c r="P568" s="143">
        <v>0.17552509537277</v>
      </c>
      <c r="Q568" s="143">
        <v>606.03347436535796</v>
      </c>
      <c r="R568" s="143">
        <v>1730</v>
      </c>
      <c r="S568" s="143" t="s">
        <v>368</v>
      </c>
      <c r="T568" s="143">
        <v>1730</v>
      </c>
      <c r="U568" s="143" t="s">
        <v>365</v>
      </c>
      <c r="V568" s="143" t="s">
        <v>366</v>
      </c>
      <c r="Z568" s="143">
        <v>0</v>
      </c>
      <c r="AA568" s="143">
        <v>1</v>
      </c>
      <c r="AB568" s="143">
        <v>1.32218925480091</v>
      </c>
      <c r="AC568" s="143">
        <v>0.17552509537277</v>
      </c>
      <c r="AD568" s="143">
        <v>675.92219306350705</v>
      </c>
      <c r="AF568" s="143">
        <v>-1</v>
      </c>
      <c r="AG568" s="143">
        <v>-1</v>
      </c>
      <c r="AH568" s="143">
        <v>-1</v>
      </c>
      <c r="AI568" s="143">
        <v>-1</v>
      </c>
      <c r="AJ568" s="143">
        <v>0</v>
      </c>
      <c r="AM568" s="143" t="s">
        <v>367</v>
      </c>
      <c r="AN568" s="143">
        <v>-1</v>
      </c>
      <c r="AQ568" s="143">
        <v>333</v>
      </c>
      <c r="AR568" s="143" t="s">
        <v>257</v>
      </c>
      <c r="AT568" s="143" t="s">
        <v>366</v>
      </c>
      <c r="AV568" s="143">
        <v>137.64401059488401</v>
      </c>
      <c r="AW568" s="143">
        <v>0.54819318169999998</v>
      </c>
    </row>
    <row r="569" spans="1:49" x14ac:dyDescent="0.25">
      <c r="A569" s="153">
        <v>830000</v>
      </c>
      <c r="B569" s="153">
        <v>1400000</v>
      </c>
      <c r="C569" s="153">
        <v>1400000</v>
      </c>
      <c r="D569" s="143" t="s">
        <v>360</v>
      </c>
      <c r="E569" s="143" t="s">
        <v>13</v>
      </c>
      <c r="F569" s="143" t="s">
        <v>361</v>
      </c>
      <c r="G569" s="143" t="s">
        <v>362</v>
      </c>
      <c r="H569" s="143">
        <v>0.67</v>
      </c>
      <c r="I569" s="143">
        <v>0.72</v>
      </c>
      <c r="J569" s="143" t="s">
        <v>366</v>
      </c>
      <c r="K569" s="143">
        <v>0.22848129734520001</v>
      </c>
      <c r="L569" s="143">
        <v>3115.1523657918501</v>
      </c>
      <c r="M569" s="143">
        <v>6.7963588800616801</v>
      </c>
      <c r="N569" s="143">
        <v>0.90223962740494001</v>
      </c>
      <c r="O569" s="143">
        <v>1.55284089414009</v>
      </c>
      <c r="P569" s="143">
        <v>0.20614488058572999</v>
      </c>
      <c r="Q569" s="143">
        <v>711.75405396410304</v>
      </c>
      <c r="R569" s="143">
        <v>8140</v>
      </c>
      <c r="S569" s="143" t="s">
        <v>369</v>
      </c>
      <c r="T569" s="143">
        <v>8140</v>
      </c>
      <c r="U569" s="143" t="s">
        <v>365</v>
      </c>
      <c r="V569" s="143" t="s">
        <v>366</v>
      </c>
      <c r="Z569" s="143">
        <v>0</v>
      </c>
      <c r="AA569" s="143">
        <v>1</v>
      </c>
      <c r="AB569" s="143">
        <v>1.55284089414009</v>
      </c>
      <c r="AC569" s="143">
        <v>0.20614488058572999</v>
      </c>
      <c r="AD569" s="143">
        <v>711.75405396410304</v>
      </c>
      <c r="AF569" s="143">
        <v>-1</v>
      </c>
      <c r="AG569" s="143">
        <v>-1</v>
      </c>
      <c r="AH569" s="143">
        <v>-1</v>
      </c>
      <c r="AI569" s="143">
        <v>-1</v>
      </c>
      <c r="AJ569" s="143">
        <v>0</v>
      </c>
      <c r="AM569" s="143" t="s">
        <v>367</v>
      </c>
      <c r="AN569" s="143">
        <v>-1</v>
      </c>
      <c r="AQ569" s="143">
        <v>333</v>
      </c>
      <c r="AR569" s="143" t="s">
        <v>257</v>
      </c>
      <c r="AT569" s="143" t="s">
        <v>366</v>
      </c>
      <c r="AV569" s="143">
        <v>153.71132139786701</v>
      </c>
      <c r="AW569" s="143">
        <v>0.57725389620000001</v>
      </c>
    </row>
    <row r="570" spans="1:49" x14ac:dyDescent="0.25">
      <c r="A570" s="153">
        <v>830000</v>
      </c>
      <c r="B570" s="153">
        <v>1400000</v>
      </c>
      <c r="C570" s="153">
        <v>1400000</v>
      </c>
      <c r="D570" s="143" t="s">
        <v>360</v>
      </c>
      <c r="E570" s="143" t="s">
        <v>13</v>
      </c>
      <c r="F570" s="143" t="s">
        <v>361</v>
      </c>
      <c r="G570" s="143" t="s">
        <v>362</v>
      </c>
      <c r="H570" s="143">
        <v>0.67</v>
      </c>
      <c r="I570" s="143">
        <v>0.72</v>
      </c>
      <c r="J570" s="143" t="s">
        <v>366</v>
      </c>
      <c r="K570" s="143">
        <v>0.51720973249767999</v>
      </c>
      <c r="L570" s="143">
        <v>3316.29185875961</v>
      </c>
      <c r="M570" s="143">
        <v>6.1207539176274803</v>
      </c>
      <c r="N570" s="143">
        <v>0.81734063364039999</v>
      </c>
      <c r="O570" s="143">
        <v>3.16571349642027</v>
      </c>
      <c r="P570" s="143">
        <v>0.42273653048463999</v>
      </c>
      <c r="Q570" s="143">
        <v>1715.2184251533099</v>
      </c>
      <c r="R570" s="143">
        <v>1730</v>
      </c>
      <c r="S570" s="143" t="s">
        <v>368</v>
      </c>
      <c r="T570" s="143">
        <v>1730</v>
      </c>
      <c r="U570" s="143" t="s">
        <v>365</v>
      </c>
      <c r="V570" s="143" t="s">
        <v>366</v>
      </c>
      <c r="Z570" s="143">
        <v>0</v>
      </c>
      <c r="AA570" s="143">
        <v>1</v>
      </c>
      <c r="AB570" s="143">
        <v>3.16571349642027</v>
      </c>
      <c r="AC570" s="143">
        <v>0.42273653048463999</v>
      </c>
      <c r="AD570" s="143">
        <v>1715.2184251533099</v>
      </c>
      <c r="AF570" s="143">
        <v>-1</v>
      </c>
      <c r="AG570" s="143">
        <v>-1</v>
      </c>
      <c r="AH570" s="143">
        <v>-1</v>
      </c>
      <c r="AI570" s="143">
        <v>-1</v>
      </c>
      <c r="AJ570" s="143">
        <v>0</v>
      </c>
      <c r="AM570" s="143" t="s">
        <v>367</v>
      </c>
      <c r="AN570" s="143">
        <v>-1</v>
      </c>
      <c r="AQ570" s="143">
        <v>333</v>
      </c>
      <c r="AR570" s="143" t="s">
        <v>257</v>
      </c>
      <c r="AT570" s="143" t="s">
        <v>366</v>
      </c>
      <c r="AV570" s="143">
        <v>183.71857534359199</v>
      </c>
      <c r="AW570" s="143">
        <v>1.3910936133</v>
      </c>
    </row>
    <row r="571" spans="1:49" x14ac:dyDescent="0.25">
      <c r="A571" s="153">
        <v>830000</v>
      </c>
      <c r="B571" s="153">
        <v>1400000</v>
      </c>
      <c r="C571" s="153">
        <v>1400000</v>
      </c>
      <c r="D571" s="143" t="s">
        <v>360</v>
      </c>
      <c r="E571" s="143" t="s">
        <v>13</v>
      </c>
      <c r="F571" s="143" t="s">
        <v>361</v>
      </c>
      <c r="G571" s="143" t="s">
        <v>362</v>
      </c>
      <c r="H571" s="143">
        <v>0.67</v>
      </c>
      <c r="I571" s="143">
        <v>0.72</v>
      </c>
      <c r="J571" s="143" t="s">
        <v>366</v>
      </c>
      <c r="K571" s="143">
        <v>9.4100804886949996E-2</v>
      </c>
      <c r="L571" s="143">
        <v>3316.29185875961</v>
      </c>
      <c r="M571" s="143">
        <v>6.1207539176274803</v>
      </c>
      <c r="N571" s="143">
        <v>0.81734063364039999</v>
      </c>
      <c r="O571" s="143">
        <v>0.57596787016370998</v>
      </c>
      <c r="P571" s="143">
        <v>7.6912411492370006E-2</v>
      </c>
      <c r="Q571" s="143">
        <v>312.06573314932899</v>
      </c>
      <c r="R571" s="143">
        <v>8140</v>
      </c>
      <c r="S571" s="143" t="s">
        <v>369</v>
      </c>
      <c r="T571" s="143">
        <v>8140</v>
      </c>
      <c r="U571" s="143" t="s">
        <v>365</v>
      </c>
      <c r="V571" s="143" t="s">
        <v>366</v>
      </c>
      <c r="Z571" s="143">
        <v>0</v>
      </c>
      <c r="AA571" s="143">
        <v>1</v>
      </c>
      <c r="AB571" s="143">
        <v>0.57596787016370998</v>
      </c>
      <c r="AC571" s="143">
        <v>7.6912411492370006E-2</v>
      </c>
      <c r="AD571" s="143">
        <v>312.06573314932899</v>
      </c>
      <c r="AF571" s="143">
        <v>-1</v>
      </c>
      <c r="AG571" s="143">
        <v>-1</v>
      </c>
      <c r="AH571" s="143">
        <v>-1</v>
      </c>
      <c r="AI571" s="143">
        <v>-1</v>
      </c>
      <c r="AJ571" s="143">
        <v>0</v>
      </c>
      <c r="AM571" s="143" t="s">
        <v>367</v>
      </c>
      <c r="AN571" s="143">
        <v>-1</v>
      </c>
      <c r="AQ571" s="143">
        <v>333</v>
      </c>
      <c r="AR571" s="143" t="s">
        <v>257</v>
      </c>
      <c r="AT571" s="143" t="s">
        <v>366</v>
      </c>
      <c r="AV571" s="143">
        <v>95.858942272428195</v>
      </c>
      <c r="AW571" s="143">
        <v>0.25309467410000003</v>
      </c>
    </row>
    <row r="572" spans="1:49" x14ac:dyDescent="0.25">
      <c r="A572" s="153">
        <v>830000</v>
      </c>
      <c r="B572" s="153">
        <v>1400000</v>
      </c>
      <c r="C572" s="153">
        <v>1400000</v>
      </c>
      <c r="D572" s="143" t="s">
        <v>360</v>
      </c>
      <c r="E572" s="143" t="s">
        <v>13</v>
      </c>
      <c r="F572" s="143" t="s">
        <v>361</v>
      </c>
      <c r="G572" s="143" t="s">
        <v>362</v>
      </c>
      <c r="H572" s="143">
        <v>0.67</v>
      </c>
      <c r="I572" s="143">
        <v>0.72</v>
      </c>
      <c r="J572" s="143" t="s">
        <v>366</v>
      </c>
      <c r="K572" s="143">
        <v>6.4530756764000002E-3</v>
      </c>
      <c r="L572" s="143">
        <v>3316.29185875961</v>
      </c>
      <c r="M572" s="143">
        <v>6.1207539176274803</v>
      </c>
      <c r="N572" s="143">
        <v>0.81734063364039999</v>
      </c>
      <c r="O572" s="143">
        <v>3.9497688227069998E-2</v>
      </c>
      <c r="P572" s="143">
        <v>5.2743609622700003E-3</v>
      </c>
      <c r="Q572" s="143">
        <v>21.400282329605002</v>
      </c>
      <c r="R572" s="143">
        <v>1730</v>
      </c>
      <c r="S572" s="143" t="s">
        <v>368</v>
      </c>
      <c r="T572" s="143">
        <v>1730</v>
      </c>
      <c r="U572" s="143" t="s">
        <v>365</v>
      </c>
      <c r="V572" s="143" t="s">
        <v>366</v>
      </c>
      <c r="Z572" s="143">
        <v>0</v>
      </c>
      <c r="AA572" s="143">
        <v>1</v>
      </c>
      <c r="AB572" s="143">
        <v>3.9497688227069998E-2</v>
      </c>
      <c r="AC572" s="143">
        <v>5.2743609622700003E-3</v>
      </c>
      <c r="AD572" s="143">
        <v>21.400282329604298</v>
      </c>
      <c r="AF572" s="143">
        <v>-1</v>
      </c>
      <c r="AG572" s="143">
        <v>-1</v>
      </c>
      <c r="AH572" s="143">
        <v>-1</v>
      </c>
      <c r="AI572" s="143">
        <v>-1</v>
      </c>
      <c r="AJ572" s="143">
        <v>0</v>
      </c>
      <c r="AM572" s="143" t="s">
        <v>367</v>
      </c>
      <c r="AN572" s="143">
        <v>-1</v>
      </c>
      <c r="AQ572" s="143">
        <v>333</v>
      </c>
      <c r="AR572" s="143" t="s">
        <v>257</v>
      </c>
      <c r="AT572" s="143" t="s">
        <v>366</v>
      </c>
      <c r="AV572" s="143">
        <v>25.389204075766401</v>
      </c>
      <c r="AW572" s="143">
        <v>1.7356271199999999E-2</v>
      </c>
    </row>
    <row r="573" spans="1:49" x14ac:dyDescent="0.25">
      <c r="A573" s="153">
        <v>830000</v>
      </c>
      <c r="B573" s="153">
        <v>1400000</v>
      </c>
      <c r="C573" s="153">
        <v>1400000</v>
      </c>
      <c r="D573" s="143" t="s">
        <v>360</v>
      </c>
      <c r="E573" s="143" t="s">
        <v>13</v>
      </c>
      <c r="F573" s="143" t="s">
        <v>361</v>
      </c>
      <c r="G573" s="143" t="s">
        <v>362</v>
      </c>
      <c r="H573" s="143">
        <v>0.67</v>
      </c>
      <c r="I573" s="143">
        <v>0.72</v>
      </c>
      <c r="J573" s="143" t="s">
        <v>366</v>
      </c>
      <c r="K573" s="143">
        <v>0.61776345375996</v>
      </c>
      <c r="L573" s="143">
        <v>3319.2048824522099</v>
      </c>
      <c r="M573" s="143">
        <v>6.18881612731803</v>
      </c>
      <c r="N573" s="143">
        <v>0.82757345657697001</v>
      </c>
      <c r="O573" s="143">
        <v>3.82322442549737</v>
      </c>
      <c r="P573" s="143">
        <v>0.51124463677506005</v>
      </c>
      <c r="Q573" s="143">
        <v>2050.4834719206201</v>
      </c>
      <c r="R573" s="143">
        <v>1730</v>
      </c>
      <c r="S573" s="143" t="s">
        <v>368</v>
      </c>
      <c r="T573" s="143">
        <v>1730</v>
      </c>
      <c r="U573" s="143" t="s">
        <v>365</v>
      </c>
      <c r="V573" s="143" t="s">
        <v>366</v>
      </c>
      <c r="Z573" s="143">
        <v>0</v>
      </c>
      <c r="AA573" s="143">
        <v>1</v>
      </c>
      <c r="AB573" s="143">
        <v>3.82322442549737</v>
      </c>
      <c r="AC573" s="143">
        <v>0.51124463677506005</v>
      </c>
      <c r="AD573" s="143">
        <v>2050.4834719206201</v>
      </c>
      <c r="AF573" s="143">
        <v>-1</v>
      </c>
      <c r="AG573" s="143">
        <v>-1</v>
      </c>
      <c r="AH573" s="143">
        <v>-1</v>
      </c>
      <c r="AI573" s="143">
        <v>-1</v>
      </c>
      <c r="AJ573" s="143">
        <v>0</v>
      </c>
      <c r="AM573" s="143" t="s">
        <v>367</v>
      </c>
      <c r="AN573" s="143">
        <v>-1</v>
      </c>
      <c r="AQ573" s="143">
        <v>333</v>
      </c>
      <c r="AR573" s="143" t="s">
        <v>257</v>
      </c>
      <c r="AT573" s="143" t="s">
        <v>366</v>
      </c>
      <c r="AV573" s="143">
        <v>200.00000001490099</v>
      </c>
      <c r="AW573" s="143">
        <v>1.6630036268999999</v>
      </c>
    </row>
    <row r="574" spans="1:49" x14ac:dyDescent="0.25">
      <c r="A574" s="153">
        <v>830000</v>
      </c>
      <c r="B574" s="153">
        <v>1400000</v>
      </c>
      <c r="C574" s="153">
        <v>1400000</v>
      </c>
      <c r="D574" s="143" t="s">
        <v>360</v>
      </c>
      <c r="E574" s="143" t="s">
        <v>13</v>
      </c>
      <c r="F574" s="143" t="s">
        <v>361</v>
      </c>
      <c r="G574" s="143" t="s">
        <v>362</v>
      </c>
      <c r="H574" s="143">
        <v>0.67</v>
      </c>
      <c r="I574" s="143">
        <v>0.72</v>
      </c>
      <c r="J574" s="143" t="s">
        <v>363</v>
      </c>
      <c r="K574" s="143">
        <v>4.2154555580990002E-2</v>
      </c>
      <c r="L574" s="143">
        <v>2522.97158487659</v>
      </c>
      <c r="M574" s="143">
        <v>4.6589093525055496</v>
      </c>
      <c r="N574" s="143">
        <v>0.59193359280849001</v>
      </c>
      <c r="O574" s="143">
        <v>0.19639425324699</v>
      </c>
      <c r="P574" s="143">
        <v>2.4952697538300001E-2</v>
      </c>
      <c r="Q574" s="143">
        <v>106.35474590394401</v>
      </c>
      <c r="R574" s="143">
        <v>6430</v>
      </c>
      <c r="S574" s="143" t="s">
        <v>375</v>
      </c>
      <c r="T574" s="143">
        <v>6430</v>
      </c>
      <c r="U574" s="143" t="s">
        <v>365</v>
      </c>
      <c r="V574" s="143" t="s">
        <v>366</v>
      </c>
      <c r="Y574" s="143" t="s">
        <v>363</v>
      </c>
      <c r="Z574" s="143">
        <v>0</v>
      </c>
      <c r="AA574" s="143">
        <v>1</v>
      </c>
      <c r="AB574" s="143">
        <v>0.19639425324699</v>
      </c>
      <c r="AC574" s="143">
        <v>2.4952697538300001E-2</v>
      </c>
      <c r="AD574" s="143">
        <v>520.40325811247806</v>
      </c>
      <c r="AF574" s="143">
        <v>-1</v>
      </c>
      <c r="AG574" s="143">
        <v>-1</v>
      </c>
      <c r="AH574" s="143">
        <v>-1</v>
      </c>
      <c r="AI574" s="143">
        <v>-1</v>
      </c>
      <c r="AJ574" s="143">
        <v>0</v>
      </c>
      <c r="AM574" s="143" t="s">
        <v>367</v>
      </c>
      <c r="AN574" s="143">
        <v>-1</v>
      </c>
      <c r="AQ574" s="143">
        <v>333</v>
      </c>
      <c r="AR574" s="143" t="s">
        <v>257</v>
      </c>
      <c r="AT574" s="143" t="s">
        <v>366</v>
      </c>
      <c r="AV574" s="143">
        <v>64.796673014991796</v>
      </c>
      <c r="AW574" s="143">
        <v>0.42206265859999997</v>
      </c>
    </row>
    <row r="575" spans="1:49" x14ac:dyDescent="0.25">
      <c r="A575" s="153">
        <v>830000</v>
      </c>
      <c r="B575" s="153">
        <v>1400000</v>
      </c>
      <c r="C575" s="153">
        <v>1400000</v>
      </c>
      <c r="D575" s="143" t="s">
        <v>360</v>
      </c>
      <c r="E575" s="143" t="s">
        <v>13</v>
      </c>
      <c r="F575" s="143" t="s">
        <v>361</v>
      </c>
      <c r="G575" s="143" t="s">
        <v>362</v>
      </c>
      <c r="H575" s="143">
        <v>0.67</v>
      </c>
      <c r="I575" s="143">
        <v>0.72</v>
      </c>
      <c r="J575" s="143" t="s">
        <v>363</v>
      </c>
      <c r="K575" s="143">
        <v>0.23590451025489001</v>
      </c>
      <c r="L575" s="143">
        <v>2522.97158487659</v>
      </c>
      <c r="M575" s="143">
        <v>4.6589093525055496</v>
      </c>
      <c r="N575" s="143">
        <v>0.59193359280849001</v>
      </c>
      <c r="O575" s="143">
        <v>1.0990577291247401</v>
      </c>
      <c r="P575" s="143">
        <v>0.1396398043149</v>
      </c>
      <c r="Q575" s="143">
        <v>595.180376117317</v>
      </c>
      <c r="R575" s="143">
        <v>3100</v>
      </c>
      <c r="S575" s="143" t="s">
        <v>371</v>
      </c>
      <c r="T575" s="143">
        <v>3100</v>
      </c>
      <c r="U575" s="143" t="s">
        <v>365</v>
      </c>
      <c r="V575" s="143" t="s">
        <v>366</v>
      </c>
      <c r="Y575" s="143" t="s">
        <v>363</v>
      </c>
      <c r="Z575" s="143">
        <v>0</v>
      </c>
      <c r="AA575" s="143">
        <v>1</v>
      </c>
      <c r="AB575" s="143">
        <v>1.0990577291247401</v>
      </c>
      <c r="AC575" s="143">
        <v>0.1396398043149</v>
      </c>
      <c r="AD575" s="143">
        <v>944.49547013400502</v>
      </c>
      <c r="AF575" s="143">
        <v>-1</v>
      </c>
      <c r="AG575" s="143">
        <v>-1</v>
      </c>
      <c r="AH575" s="143">
        <v>-1</v>
      </c>
      <c r="AI575" s="143">
        <v>-1</v>
      </c>
      <c r="AJ575" s="143">
        <v>0</v>
      </c>
      <c r="AM575" s="143" t="s">
        <v>367</v>
      </c>
      <c r="AN575" s="143">
        <v>-1</v>
      </c>
      <c r="AQ575" s="143">
        <v>333</v>
      </c>
      <c r="AR575" s="143" t="s">
        <v>257</v>
      </c>
      <c r="AT575" s="143" t="s">
        <v>366</v>
      </c>
      <c r="AV575" s="143">
        <v>134.87759686443101</v>
      </c>
      <c r="AW575" s="143">
        <v>0.76601416879999995</v>
      </c>
    </row>
    <row r="576" spans="1:49" x14ac:dyDescent="0.25">
      <c r="A576" s="153">
        <v>830000</v>
      </c>
      <c r="B576" s="153">
        <v>1400000</v>
      </c>
      <c r="C576" s="153">
        <v>1400000</v>
      </c>
      <c r="D576" s="143" t="s">
        <v>360</v>
      </c>
      <c r="E576" s="143" t="s">
        <v>13</v>
      </c>
      <c r="F576" s="143" t="s">
        <v>361</v>
      </c>
      <c r="G576" s="143" t="s">
        <v>362</v>
      </c>
      <c r="H576" s="143">
        <v>0.67</v>
      </c>
      <c r="I576" s="143">
        <v>0.72</v>
      </c>
      <c r="J576" s="143" t="s">
        <v>366</v>
      </c>
      <c r="K576" s="143">
        <v>0.61776345359886997</v>
      </c>
      <c r="L576" s="143">
        <v>3338.5581945310601</v>
      </c>
      <c r="M576" s="143">
        <v>6.6850002395177199</v>
      </c>
      <c r="N576" s="143">
        <v>0.91268091762925996</v>
      </c>
      <c r="O576" s="143">
        <v>4.1297488352737597</v>
      </c>
      <c r="P576" s="143">
        <v>0.56382091570843995</v>
      </c>
      <c r="Q576" s="143">
        <v>2062.4392402943299</v>
      </c>
      <c r="R576" s="143">
        <v>1730</v>
      </c>
      <c r="S576" s="143" t="s">
        <v>368</v>
      </c>
      <c r="T576" s="143">
        <v>1730</v>
      </c>
      <c r="U576" s="143" t="s">
        <v>365</v>
      </c>
      <c r="V576" s="143" t="s">
        <v>366</v>
      </c>
      <c r="Z576" s="143">
        <v>0</v>
      </c>
      <c r="AA576" s="143">
        <v>1</v>
      </c>
      <c r="AB576" s="143">
        <v>4.1297488352737597</v>
      </c>
      <c r="AC576" s="143">
        <v>0.56382091570843995</v>
      </c>
      <c r="AD576" s="143">
        <v>2062.4392402943299</v>
      </c>
      <c r="AF576" s="143">
        <v>-1</v>
      </c>
      <c r="AG576" s="143">
        <v>-1</v>
      </c>
      <c r="AH576" s="143">
        <v>-1</v>
      </c>
      <c r="AI576" s="143">
        <v>-1</v>
      </c>
      <c r="AJ576" s="143">
        <v>0</v>
      </c>
      <c r="AM576" s="143" t="s">
        <v>367</v>
      </c>
      <c r="AN576" s="143">
        <v>-1</v>
      </c>
      <c r="AQ576" s="143">
        <v>333</v>
      </c>
      <c r="AR576" s="143" t="s">
        <v>257</v>
      </c>
      <c r="AT576" s="143" t="s">
        <v>366</v>
      </c>
      <c r="AV576" s="143">
        <v>199.99999998882399</v>
      </c>
      <c r="AW576" s="143">
        <v>1.6727001137999999</v>
      </c>
    </row>
    <row r="577" spans="1:49" x14ac:dyDescent="0.25">
      <c r="A577" s="153">
        <v>830000</v>
      </c>
      <c r="B577" s="153">
        <v>1400000</v>
      </c>
      <c r="C577" s="153">
        <v>1400000</v>
      </c>
      <c r="D577" s="143" t="s">
        <v>360</v>
      </c>
      <c r="E577" s="143" t="s">
        <v>13</v>
      </c>
      <c r="F577" s="143" t="s">
        <v>361</v>
      </c>
      <c r="G577" s="143" t="s">
        <v>362</v>
      </c>
      <c r="H577" s="143">
        <v>0.67</v>
      </c>
      <c r="I577" s="143">
        <v>0.72</v>
      </c>
      <c r="J577" s="143" t="s">
        <v>366</v>
      </c>
      <c r="K577" s="143">
        <v>0.54550173994275997</v>
      </c>
      <c r="L577" s="143">
        <v>3319.3713655899601</v>
      </c>
      <c r="M577" s="143">
        <v>7.2020522927878003</v>
      </c>
      <c r="N577" s="143">
        <v>0.95766237453259995</v>
      </c>
      <c r="O577" s="143">
        <v>3.9287320568745301</v>
      </c>
      <c r="P577" s="143">
        <v>0.52240649158524999</v>
      </c>
      <c r="Q577" s="143">
        <v>1810.72285544551</v>
      </c>
      <c r="R577" s="143">
        <v>1730</v>
      </c>
      <c r="S577" s="143" t="s">
        <v>368</v>
      </c>
      <c r="T577" s="143">
        <v>1730</v>
      </c>
      <c r="U577" s="143" t="s">
        <v>365</v>
      </c>
      <c r="V577" s="143" t="s">
        <v>366</v>
      </c>
      <c r="Z577" s="143">
        <v>0</v>
      </c>
      <c r="AA577" s="143">
        <v>1</v>
      </c>
      <c r="AB577" s="143">
        <v>3.9287320568745301</v>
      </c>
      <c r="AC577" s="143">
        <v>0.52240649158524999</v>
      </c>
      <c r="AD577" s="143">
        <v>1810.72285544551</v>
      </c>
      <c r="AF577" s="143">
        <v>-1</v>
      </c>
      <c r="AG577" s="143">
        <v>-1</v>
      </c>
      <c r="AH577" s="143">
        <v>-1</v>
      </c>
      <c r="AI577" s="143">
        <v>-1</v>
      </c>
      <c r="AJ577" s="143">
        <v>0</v>
      </c>
      <c r="AM577" s="143" t="s">
        <v>367</v>
      </c>
      <c r="AN577" s="143">
        <v>-1</v>
      </c>
      <c r="AQ577" s="143">
        <v>333</v>
      </c>
      <c r="AR577" s="143" t="s">
        <v>257</v>
      </c>
      <c r="AT577" s="143" t="s">
        <v>366</v>
      </c>
      <c r="AV577" s="143">
        <v>186.25094972270901</v>
      </c>
      <c r="AW577" s="143">
        <v>1.4685505721000001</v>
      </c>
    </row>
    <row r="578" spans="1:49" x14ac:dyDescent="0.25">
      <c r="A578" s="153">
        <v>830000</v>
      </c>
      <c r="B578" s="153">
        <v>1400000</v>
      </c>
      <c r="C578" s="153">
        <v>1400000</v>
      </c>
      <c r="D578" s="143" t="s">
        <v>360</v>
      </c>
      <c r="E578" s="143" t="s">
        <v>13</v>
      </c>
      <c r="F578" s="143" t="s">
        <v>361</v>
      </c>
      <c r="G578" s="143" t="s">
        <v>362</v>
      </c>
      <c r="H578" s="143">
        <v>0.67</v>
      </c>
      <c r="I578" s="143">
        <v>0.72</v>
      </c>
      <c r="J578" s="143" t="s">
        <v>366</v>
      </c>
      <c r="K578" s="143">
        <v>7.2261634098489999E-2</v>
      </c>
      <c r="L578" s="143">
        <v>3319.3713655899601</v>
      </c>
      <c r="M578" s="143">
        <v>7.2020522927878003</v>
      </c>
      <c r="N578" s="143">
        <v>0.95766237453259995</v>
      </c>
      <c r="O578" s="143">
        <v>0.52043206753967997</v>
      </c>
      <c r="P578" s="143">
        <v>6.9202248098370001E-2</v>
      </c>
      <c r="Q578" s="143">
        <v>239.86319905729599</v>
      </c>
      <c r="R578" s="143">
        <v>8140</v>
      </c>
      <c r="S578" s="143" t="s">
        <v>369</v>
      </c>
      <c r="T578" s="143">
        <v>8140</v>
      </c>
      <c r="U578" s="143" t="s">
        <v>365</v>
      </c>
      <c r="V578" s="143" t="s">
        <v>366</v>
      </c>
      <c r="Z578" s="143">
        <v>0</v>
      </c>
      <c r="AA578" s="143">
        <v>1</v>
      </c>
      <c r="AB578" s="143">
        <v>0.52043206753967997</v>
      </c>
      <c r="AC578" s="143">
        <v>6.9202248098370001E-2</v>
      </c>
      <c r="AD578" s="143">
        <v>239.86319905729701</v>
      </c>
      <c r="AF578" s="143">
        <v>-1</v>
      </c>
      <c r="AG578" s="143">
        <v>-1</v>
      </c>
      <c r="AH578" s="143">
        <v>-1</v>
      </c>
      <c r="AI578" s="143">
        <v>-1</v>
      </c>
      <c r="AJ578" s="143">
        <v>0</v>
      </c>
      <c r="AM578" s="143" t="s">
        <v>367</v>
      </c>
      <c r="AN578" s="143">
        <v>-1</v>
      </c>
      <c r="AQ578" s="143">
        <v>333</v>
      </c>
      <c r="AR578" s="143" t="s">
        <v>257</v>
      </c>
      <c r="AT578" s="143" t="s">
        <v>366</v>
      </c>
      <c r="AV578" s="143">
        <v>85.381666560654494</v>
      </c>
      <c r="AW578" s="143">
        <v>0.19453625229999999</v>
      </c>
    </row>
    <row r="579" spans="1:49" x14ac:dyDescent="0.25">
      <c r="A579" s="153">
        <v>830000</v>
      </c>
      <c r="B579" s="153">
        <v>1400000</v>
      </c>
      <c r="C579" s="153">
        <v>1400000</v>
      </c>
      <c r="D579" s="143" t="s">
        <v>360</v>
      </c>
      <c r="E579" s="143" t="s">
        <v>13</v>
      </c>
      <c r="F579" s="143" t="s">
        <v>361</v>
      </c>
      <c r="G579" s="143" t="s">
        <v>362</v>
      </c>
      <c r="H579" s="143">
        <v>0.67</v>
      </c>
      <c r="I579" s="143">
        <v>0.72</v>
      </c>
      <c r="J579" s="143" t="s">
        <v>366</v>
      </c>
      <c r="K579" s="143">
        <v>0.61776345350680995</v>
      </c>
      <c r="L579" s="143">
        <v>3320.1925871468602</v>
      </c>
      <c r="M579" s="143">
        <v>6.1907600979402799</v>
      </c>
      <c r="N579" s="143">
        <v>0.82784233185352996</v>
      </c>
      <c r="O579" s="143">
        <v>3.8244253379358</v>
      </c>
      <c r="P579" s="143">
        <v>0.51141073788497005</v>
      </c>
      <c r="Q579" s="143">
        <v>2051.0936389435801</v>
      </c>
      <c r="R579" s="143">
        <v>1730</v>
      </c>
      <c r="S579" s="143" t="s">
        <v>368</v>
      </c>
      <c r="T579" s="143">
        <v>1730</v>
      </c>
      <c r="U579" s="143" t="s">
        <v>365</v>
      </c>
      <c r="V579" s="143" t="s">
        <v>366</v>
      </c>
      <c r="Z579" s="143">
        <v>0</v>
      </c>
      <c r="AA579" s="143">
        <v>1</v>
      </c>
      <c r="AB579" s="143">
        <v>3.8244253379358</v>
      </c>
      <c r="AC579" s="143">
        <v>0.51141073788497005</v>
      </c>
      <c r="AD579" s="143">
        <v>2051.0936389435801</v>
      </c>
      <c r="AF579" s="143">
        <v>-1</v>
      </c>
      <c r="AG579" s="143">
        <v>-1</v>
      </c>
      <c r="AH579" s="143">
        <v>-1</v>
      </c>
      <c r="AI579" s="143">
        <v>-1</v>
      </c>
      <c r="AJ579" s="143">
        <v>0</v>
      </c>
      <c r="AM579" s="143" t="s">
        <v>367</v>
      </c>
      <c r="AN579" s="143">
        <v>-1</v>
      </c>
      <c r="AQ579" s="143">
        <v>333</v>
      </c>
      <c r="AR579" s="143" t="s">
        <v>257</v>
      </c>
      <c r="AT579" s="143" t="s">
        <v>366</v>
      </c>
      <c r="AV579" s="143">
        <v>199.999999973923</v>
      </c>
      <c r="AW579" s="143">
        <v>1.6634984906000001</v>
      </c>
    </row>
    <row r="580" spans="1:49" x14ac:dyDescent="0.25">
      <c r="A580" s="153">
        <v>830000</v>
      </c>
      <c r="B580" s="153">
        <v>1400000</v>
      </c>
      <c r="C580" s="153">
        <v>1400000</v>
      </c>
      <c r="D580" s="143" t="s">
        <v>360</v>
      </c>
      <c r="E580" s="143" t="s">
        <v>13</v>
      </c>
      <c r="F580" s="143" t="s">
        <v>361</v>
      </c>
      <c r="G580" s="143" t="s">
        <v>362</v>
      </c>
      <c r="H580" s="143">
        <v>0.67</v>
      </c>
      <c r="I580" s="143">
        <v>0.72</v>
      </c>
      <c r="J580" s="143" t="s">
        <v>366</v>
      </c>
      <c r="K580" s="143">
        <v>0.61776345375996</v>
      </c>
      <c r="L580" s="143">
        <v>3321.3767936897898</v>
      </c>
      <c r="M580" s="143">
        <v>6.19304029150892</v>
      </c>
      <c r="N580" s="143">
        <v>0.82815353645995005</v>
      </c>
      <c r="O580" s="143">
        <v>3.8258339597571802</v>
      </c>
      <c r="P580" s="143">
        <v>0.51160298892703004</v>
      </c>
      <c r="Q580" s="143">
        <v>2051.8251993080098</v>
      </c>
      <c r="R580" s="143">
        <v>1730</v>
      </c>
      <c r="S580" s="143" t="s">
        <v>368</v>
      </c>
      <c r="T580" s="143">
        <v>1730</v>
      </c>
      <c r="U580" s="143" t="s">
        <v>365</v>
      </c>
      <c r="V580" s="143" t="s">
        <v>366</v>
      </c>
      <c r="Z580" s="143">
        <v>0</v>
      </c>
      <c r="AA580" s="143">
        <v>1</v>
      </c>
      <c r="AB580" s="143">
        <v>3.8258339597571802</v>
      </c>
      <c r="AC580" s="143">
        <v>0.51160298892703004</v>
      </c>
      <c r="AD580" s="143">
        <v>2051.8251993080098</v>
      </c>
      <c r="AF580" s="143">
        <v>-1</v>
      </c>
      <c r="AG580" s="143">
        <v>-1</v>
      </c>
      <c r="AH580" s="143">
        <v>-1</v>
      </c>
      <c r="AI580" s="143">
        <v>-1</v>
      </c>
      <c r="AJ580" s="143">
        <v>0</v>
      </c>
      <c r="AM580" s="143" t="s">
        <v>367</v>
      </c>
      <c r="AN580" s="143">
        <v>-1</v>
      </c>
      <c r="AQ580" s="143">
        <v>333</v>
      </c>
      <c r="AR580" s="143" t="s">
        <v>257</v>
      </c>
      <c r="AT580" s="143" t="s">
        <v>366</v>
      </c>
      <c r="AV580" s="143">
        <v>200.00000001490099</v>
      </c>
      <c r="AW580" s="143">
        <v>1.664091808</v>
      </c>
    </row>
    <row r="581" spans="1:49" x14ac:dyDescent="0.25">
      <c r="A581" s="153">
        <v>830000</v>
      </c>
      <c r="B581" s="153">
        <v>1400000</v>
      </c>
      <c r="C581" s="153">
        <v>1400000</v>
      </c>
      <c r="D581" s="143" t="s">
        <v>360</v>
      </c>
      <c r="E581" s="143" t="s">
        <v>13</v>
      </c>
      <c r="F581" s="143" t="s">
        <v>361</v>
      </c>
      <c r="G581" s="143" t="s">
        <v>362</v>
      </c>
      <c r="H581" s="143">
        <v>0.67</v>
      </c>
      <c r="I581" s="143">
        <v>0.72</v>
      </c>
      <c r="J581" s="143" t="s">
        <v>366</v>
      </c>
      <c r="K581" s="143">
        <v>0.61776345373694996</v>
      </c>
      <c r="L581" s="143">
        <v>3338.5581940335801</v>
      </c>
      <c r="M581" s="143">
        <v>6.6850002385215701</v>
      </c>
      <c r="N581" s="143">
        <v>0.91268091749325997</v>
      </c>
      <c r="O581" s="143">
        <v>4.1297488355814496</v>
      </c>
      <c r="P581" s="143">
        <v>0.56382091575045001</v>
      </c>
      <c r="Q581" s="143">
        <v>2062.43924044799</v>
      </c>
      <c r="R581" s="143">
        <v>1730</v>
      </c>
      <c r="S581" s="143" t="s">
        <v>368</v>
      </c>
      <c r="T581" s="143">
        <v>1730</v>
      </c>
      <c r="U581" s="143" t="s">
        <v>365</v>
      </c>
      <c r="V581" s="143" t="s">
        <v>366</v>
      </c>
      <c r="Z581" s="143">
        <v>0</v>
      </c>
      <c r="AA581" s="143">
        <v>1</v>
      </c>
      <c r="AB581" s="143">
        <v>4.1297488355814496</v>
      </c>
      <c r="AC581" s="143">
        <v>0.56382091575045001</v>
      </c>
      <c r="AD581" s="143">
        <v>2062.43924044799</v>
      </c>
      <c r="AF581" s="143">
        <v>-1</v>
      </c>
      <c r="AG581" s="143">
        <v>-1</v>
      </c>
      <c r="AH581" s="143">
        <v>-1</v>
      </c>
      <c r="AI581" s="143">
        <v>-1</v>
      </c>
      <c r="AJ581" s="143">
        <v>0</v>
      </c>
      <c r="AM581" s="143" t="s">
        <v>367</v>
      </c>
      <c r="AN581" s="143">
        <v>-1</v>
      </c>
      <c r="AQ581" s="143">
        <v>333</v>
      </c>
      <c r="AR581" s="143" t="s">
        <v>257</v>
      </c>
      <c r="AT581" s="143" t="s">
        <v>366</v>
      </c>
      <c r="AV581" s="143">
        <v>200.00000001117499</v>
      </c>
      <c r="AW581" s="143">
        <v>1.6727001139</v>
      </c>
    </row>
    <row r="582" spans="1:49" x14ac:dyDescent="0.25">
      <c r="A582" s="153">
        <v>830000</v>
      </c>
      <c r="B582" s="153">
        <v>1400000</v>
      </c>
      <c r="C582" s="153">
        <v>1400000</v>
      </c>
      <c r="D582" s="143" t="s">
        <v>360</v>
      </c>
      <c r="E582" s="143" t="s">
        <v>13</v>
      </c>
      <c r="F582" s="143" t="s">
        <v>361</v>
      </c>
      <c r="G582" s="143" t="s">
        <v>362</v>
      </c>
      <c r="H582" s="143">
        <v>0.67</v>
      </c>
      <c r="I582" s="143">
        <v>0.72</v>
      </c>
      <c r="J582" s="143" t="s">
        <v>366</v>
      </c>
      <c r="K582" s="143">
        <v>0.61776345343776995</v>
      </c>
      <c r="L582" s="143">
        <v>3345.3204468328299</v>
      </c>
      <c r="M582" s="143">
        <v>6.6984627605974802</v>
      </c>
      <c r="N582" s="143">
        <v>0.91452256994563996</v>
      </c>
      <c r="O582" s="143">
        <v>4.1380654877110503</v>
      </c>
      <c r="P582" s="143">
        <v>0.56495862105641004</v>
      </c>
      <c r="Q582" s="143">
        <v>2066.6167120914602</v>
      </c>
      <c r="R582" s="143">
        <v>1730</v>
      </c>
      <c r="S582" s="143" t="s">
        <v>368</v>
      </c>
      <c r="T582" s="143">
        <v>1730</v>
      </c>
      <c r="U582" s="143" t="s">
        <v>365</v>
      </c>
      <c r="V582" s="143" t="s">
        <v>366</v>
      </c>
      <c r="Z582" s="143">
        <v>0</v>
      </c>
      <c r="AA582" s="143">
        <v>1</v>
      </c>
      <c r="AB582" s="143">
        <v>4.1380654877110503</v>
      </c>
      <c r="AC582" s="143">
        <v>0.56495862105641004</v>
      </c>
      <c r="AD582" s="143">
        <v>2066.6167120914602</v>
      </c>
      <c r="AF582" s="143">
        <v>-1</v>
      </c>
      <c r="AG582" s="143">
        <v>-1</v>
      </c>
      <c r="AH582" s="143">
        <v>-1</v>
      </c>
      <c r="AI582" s="143">
        <v>-1</v>
      </c>
      <c r="AJ582" s="143">
        <v>0</v>
      </c>
      <c r="AM582" s="143" t="s">
        <v>367</v>
      </c>
      <c r="AN582" s="143">
        <v>-1</v>
      </c>
      <c r="AQ582" s="143">
        <v>333</v>
      </c>
      <c r="AR582" s="143" t="s">
        <v>257</v>
      </c>
      <c r="AT582" s="143" t="s">
        <v>366</v>
      </c>
      <c r="AV582" s="143">
        <v>199.99999996274701</v>
      </c>
      <c r="AW582" s="143">
        <v>1.6760881688</v>
      </c>
    </row>
    <row r="583" spans="1:49" x14ac:dyDescent="0.25">
      <c r="A583" s="153">
        <v>830000</v>
      </c>
      <c r="B583" s="153">
        <v>1400000</v>
      </c>
      <c r="C583" s="153">
        <v>1400000</v>
      </c>
      <c r="D583" s="143" t="s">
        <v>360</v>
      </c>
      <c r="E583" s="143" t="s">
        <v>13</v>
      </c>
      <c r="F583" s="143" t="s">
        <v>361</v>
      </c>
      <c r="G583" s="143" t="s">
        <v>362</v>
      </c>
      <c r="H583" s="143">
        <v>0.67</v>
      </c>
      <c r="I583" s="143">
        <v>0.72</v>
      </c>
      <c r="J583" s="143" t="s">
        <v>366</v>
      </c>
      <c r="K583" s="143">
        <v>0.61751349241328002</v>
      </c>
      <c r="L583" s="143">
        <v>3328.1295781082999</v>
      </c>
      <c r="M583" s="143">
        <v>6.6643386400479097</v>
      </c>
      <c r="N583" s="143">
        <v>0.90985013124033998</v>
      </c>
      <c r="O583" s="143">
        <v>4.1153190282408101</v>
      </c>
      <c r="P583" s="143">
        <v>0.56184473211491004</v>
      </c>
      <c r="Q583" s="143">
        <v>2055.1649189816198</v>
      </c>
      <c r="R583" s="143">
        <v>1730</v>
      </c>
      <c r="S583" s="143" t="s">
        <v>368</v>
      </c>
      <c r="T583" s="143">
        <v>1730</v>
      </c>
      <c r="U583" s="143" t="s">
        <v>365</v>
      </c>
      <c r="V583" s="143" t="s">
        <v>366</v>
      </c>
      <c r="Z583" s="143">
        <v>0</v>
      </c>
      <c r="AA583" s="143">
        <v>1</v>
      </c>
      <c r="AB583" s="143">
        <v>4.1153190282408101</v>
      </c>
      <c r="AC583" s="143">
        <v>0.56184473211491004</v>
      </c>
      <c r="AD583" s="143">
        <v>2055.1649189816198</v>
      </c>
      <c r="AF583" s="143">
        <v>-1</v>
      </c>
      <c r="AG583" s="143">
        <v>-1</v>
      </c>
      <c r="AH583" s="143">
        <v>-1</v>
      </c>
      <c r="AI583" s="143">
        <v>-1</v>
      </c>
      <c r="AJ583" s="143">
        <v>0</v>
      </c>
      <c r="AM583" s="143" t="s">
        <v>367</v>
      </c>
      <c r="AN583" s="143">
        <v>-1</v>
      </c>
      <c r="AQ583" s="143">
        <v>333</v>
      </c>
      <c r="AR583" s="143" t="s">
        <v>257</v>
      </c>
      <c r="AT583" s="143" t="s">
        <v>366</v>
      </c>
      <c r="AV583" s="143">
        <v>199.19088705234901</v>
      </c>
      <c r="AW583" s="143">
        <v>1.6668004209</v>
      </c>
    </row>
    <row r="584" spans="1:49" x14ac:dyDescent="0.25">
      <c r="A584" s="153">
        <v>830000</v>
      </c>
      <c r="B584" s="153">
        <v>1400000</v>
      </c>
      <c r="C584" s="153">
        <v>1400000</v>
      </c>
      <c r="D584" s="143" t="s">
        <v>360</v>
      </c>
      <c r="E584" s="143" t="s">
        <v>13</v>
      </c>
      <c r="F584" s="143" t="s">
        <v>361</v>
      </c>
      <c r="G584" s="143" t="s">
        <v>362</v>
      </c>
      <c r="H584" s="143">
        <v>0.67</v>
      </c>
      <c r="I584" s="143">
        <v>0.72</v>
      </c>
      <c r="J584" s="143" t="s">
        <v>366</v>
      </c>
      <c r="K584" s="143">
        <v>2.5003561118000002E-4</v>
      </c>
      <c r="L584" s="143">
        <v>3328.1295781082999</v>
      </c>
      <c r="M584" s="143">
        <v>6.6643386400479097</v>
      </c>
      <c r="N584" s="143">
        <v>0.90985013124033998</v>
      </c>
      <c r="O584" s="143">
        <v>1.6663219850000001E-3</v>
      </c>
      <c r="P584" s="143">
        <v>2.2749493364999999E-4</v>
      </c>
      <c r="Q584" s="143">
        <v>0.83215091316517997</v>
      </c>
      <c r="R584" s="143">
        <v>8140</v>
      </c>
      <c r="S584" s="143" t="s">
        <v>369</v>
      </c>
      <c r="T584" s="143">
        <v>8140</v>
      </c>
      <c r="U584" s="143" t="s">
        <v>365</v>
      </c>
      <c r="V584" s="143" t="s">
        <v>366</v>
      </c>
      <c r="Z584" s="143">
        <v>0</v>
      </c>
      <c r="AA584" s="143">
        <v>1</v>
      </c>
      <c r="AB584" s="143">
        <v>1.6663219850000001E-3</v>
      </c>
      <c r="AC584" s="143">
        <v>2.2749493364999999E-4</v>
      </c>
      <c r="AD584" s="143">
        <v>0.83215091316458001</v>
      </c>
      <c r="AF584" s="143">
        <v>-1</v>
      </c>
      <c r="AG584" s="143">
        <v>-1</v>
      </c>
      <c r="AH584" s="143">
        <v>-1</v>
      </c>
      <c r="AI584" s="143">
        <v>-1</v>
      </c>
      <c r="AJ584" s="143">
        <v>0</v>
      </c>
      <c r="AM584" s="143" t="s">
        <v>367</v>
      </c>
      <c r="AN584" s="143">
        <v>-1</v>
      </c>
      <c r="AQ584" s="143">
        <v>333</v>
      </c>
      <c r="AR584" s="143" t="s">
        <v>257</v>
      </c>
      <c r="AT584" s="143" t="s">
        <v>366</v>
      </c>
      <c r="AV584" s="143">
        <v>5.0022631919017497</v>
      </c>
      <c r="AW584" s="143">
        <v>6.7489939999999999E-4</v>
      </c>
    </row>
    <row r="585" spans="1:49" x14ac:dyDescent="0.25">
      <c r="A585" s="153">
        <v>830000</v>
      </c>
      <c r="B585" s="153">
        <v>1400000</v>
      </c>
      <c r="C585" s="153">
        <v>1400000</v>
      </c>
      <c r="D585" s="143" t="s">
        <v>360</v>
      </c>
      <c r="E585" s="143" t="s">
        <v>13</v>
      </c>
      <c r="F585" s="143" t="s">
        <v>361</v>
      </c>
      <c r="G585" s="143" t="s">
        <v>362</v>
      </c>
      <c r="H585" s="143">
        <v>0.67</v>
      </c>
      <c r="I585" s="143">
        <v>0.72</v>
      </c>
      <c r="J585" s="143" t="s">
        <v>366</v>
      </c>
      <c r="K585" s="143">
        <v>0.61776345371394004</v>
      </c>
      <c r="L585" s="143">
        <v>3338.4659568230099</v>
      </c>
      <c r="M585" s="143">
        <v>6.22508130422601</v>
      </c>
      <c r="N585" s="143">
        <v>0.83245356225264</v>
      </c>
      <c r="O585" s="143">
        <v>3.8456277261487402</v>
      </c>
      <c r="P585" s="143">
        <v>0.51425938767365997</v>
      </c>
      <c r="Q585" s="143">
        <v>2062.3822595933898</v>
      </c>
      <c r="R585" s="143">
        <v>1730</v>
      </c>
      <c r="S585" s="143" t="s">
        <v>368</v>
      </c>
      <c r="T585" s="143">
        <v>1730</v>
      </c>
      <c r="U585" s="143" t="s">
        <v>365</v>
      </c>
      <c r="V585" s="143" t="s">
        <v>366</v>
      </c>
      <c r="Z585" s="143">
        <v>0</v>
      </c>
      <c r="AA585" s="143">
        <v>1</v>
      </c>
      <c r="AB585" s="143">
        <v>3.8456277261487402</v>
      </c>
      <c r="AC585" s="143">
        <v>0.51425938767365997</v>
      </c>
      <c r="AD585" s="143">
        <v>2062.3822595933898</v>
      </c>
      <c r="AF585" s="143">
        <v>-1</v>
      </c>
      <c r="AG585" s="143">
        <v>-1</v>
      </c>
      <c r="AH585" s="143">
        <v>-1</v>
      </c>
      <c r="AI585" s="143">
        <v>-1</v>
      </c>
      <c r="AJ585" s="143">
        <v>0</v>
      </c>
      <c r="AM585" s="143" t="s">
        <v>367</v>
      </c>
      <c r="AN585" s="143">
        <v>-1</v>
      </c>
      <c r="AQ585" s="143">
        <v>333</v>
      </c>
      <c r="AR585" s="143" t="s">
        <v>257</v>
      </c>
      <c r="AT585" s="143" t="s">
        <v>366</v>
      </c>
      <c r="AV585" s="143">
        <v>200.00000000745001</v>
      </c>
      <c r="AW585" s="143">
        <v>1.6726539007000001</v>
      </c>
    </row>
    <row r="586" spans="1:49" x14ac:dyDescent="0.25">
      <c r="A586" s="153">
        <v>830000</v>
      </c>
      <c r="B586" s="153">
        <v>1400000</v>
      </c>
      <c r="C586" s="153">
        <v>1400000</v>
      </c>
      <c r="D586" s="143" t="s">
        <v>360</v>
      </c>
      <c r="E586" s="143" t="s">
        <v>13</v>
      </c>
      <c r="F586" s="143" t="s">
        <v>361</v>
      </c>
      <c r="G586" s="143" t="s">
        <v>362</v>
      </c>
      <c r="H586" s="143">
        <v>0.67</v>
      </c>
      <c r="I586" s="143">
        <v>0.72</v>
      </c>
      <c r="J586" s="143" t="s">
        <v>366</v>
      </c>
      <c r="K586" s="143">
        <v>0.32046035019991997</v>
      </c>
      <c r="L586" s="143">
        <v>3383.0555629712599</v>
      </c>
      <c r="M586" s="143">
        <v>6.6220423723153496</v>
      </c>
      <c r="N586" s="143">
        <v>0.88637606622739995</v>
      </c>
      <c r="O586" s="143">
        <v>2.1221020176708798</v>
      </c>
      <c r="P586" s="143">
        <v>0.28404838459206</v>
      </c>
      <c r="Q586" s="143">
        <v>1084.13517045556</v>
      </c>
      <c r="R586" s="143">
        <v>1730</v>
      </c>
      <c r="S586" s="143" t="s">
        <v>368</v>
      </c>
      <c r="T586" s="143">
        <v>1730</v>
      </c>
      <c r="U586" s="143" t="s">
        <v>365</v>
      </c>
      <c r="V586" s="143" t="s">
        <v>366</v>
      </c>
      <c r="Z586" s="143">
        <v>0</v>
      </c>
      <c r="AA586" s="143">
        <v>1</v>
      </c>
      <c r="AB586" s="143">
        <v>2.1221020176708798</v>
      </c>
      <c r="AC586" s="143">
        <v>0.28404838459206</v>
      </c>
      <c r="AD586" s="143">
        <v>1084.13517045556</v>
      </c>
      <c r="AF586" s="143">
        <v>-1</v>
      </c>
      <c r="AG586" s="143">
        <v>-1</v>
      </c>
      <c r="AH586" s="143">
        <v>-1</v>
      </c>
      <c r="AI586" s="143">
        <v>-1</v>
      </c>
      <c r="AJ586" s="143">
        <v>0</v>
      </c>
      <c r="AM586" s="143" t="s">
        <v>367</v>
      </c>
      <c r="AN586" s="143">
        <v>-1</v>
      </c>
      <c r="AQ586" s="143">
        <v>333</v>
      </c>
      <c r="AR586" s="143" t="s">
        <v>257</v>
      </c>
      <c r="AT586" s="143" t="s">
        <v>366</v>
      </c>
      <c r="AV586" s="143">
        <v>162.422592668118</v>
      </c>
      <c r="AW586" s="143">
        <v>0.87926615610000003</v>
      </c>
    </row>
    <row r="587" spans="1:49" x14ac:dyDescent="0.25">
      <c r="A587" s="153">
        <v>830000</v>
      </c>
      <c r="B587" s="153">
        <v>1400000</v>
      </c>
      <c r="C587" s="153">
        <v>1400000</v>
      </c>
      <c r="D587" s="143" t="s">
        <v>360</v>
      </c>
      <c r="E587" s="143" t="s">
        <v>13</v>
      </c>
      <c r="F587" s="143" t="s">
        <v>361</v>
      </c>
      <c r="G587" s="143" t="s">
        <v>362</v>
      </c>
      <c r="H587" s="143">
        <v>0.67</v>
      </c>
      <c r="I587" s="143">
        <v>0.72</v>
      </c>
      <c r="J587" s="143" t="s">
        <v>366</v>
      </c>
      <c r="K587" s="143">
        <v>0.19718735988961</v>
      </c>
      <c r="L587" s="143">
        <v>3383.0555629712599</v>
      </c>
      <c r="M587" s="143">
        <v>6.6220423723153496</v>
      </c>
      <c r="N587" s="143">
        <v>0.88637606622739995</v>
      </c>
      <c r="O587" s="143">
        <v>1.3057830524740199</v>
      </c>
      <c r="P587" s="143">
        <v>0.17478215636871999</v>
      </c>
      <c r="Q587" s="143">
        <v>667.09579482217896</v>
      </c>
      <c r="R587" s="143">
        <v>8140</v>
      </c>
      <c r="S587" s="143" t="s">
        <v>369</v>
      </c>
      <c r="T587" s="143">
        <v>8140</v>
      </c>
      <c r="U587" s="143" t="s">
        <v>365</v>
      </c>
      <c r="V587" s="143" t="s">
        <v>366</v>
      </c>
      <c r="Z587" s="143">
        <v>0</v>
      </c>
      <c r="AA587" s="143">
        <v>1</v>
      </c>
      <c r="AB587" s="143">
        <v>1.3057830524740199</v>
      </c>
      <c r="AC587" s="143">
        <v>0.17478215636871999</v>
      </c>
      <c r="AD587" s="143">
        <v>667.09579482217896</v>
      </c>
      <c r="AF587" s="143">
        <v>-1</v>
      </c>
      <c r="AG587" s="143">
        <v>-1</v>
      </c>
      <c r="AH587" s="143">
        <v>-1</v>
      </c>
      <c r="AI587" s="143">
        <v>-1</v>
      </c>
      <c r="AJ587" s="143">
        <v>0</v>
      </c>
      <c r="AM587" s="143" t="s">
        <v>367</v>
      </c>
      <c r="AN587" s="143">
        <v>-1</v>
      </c>
      <c r="AQ587" s="143">
        <v>333</v>
      </c>
      <c r="AR587" s="143" t="s">
        <v>257</v>
      </c>
      <c r="AT587" s="143" t="s">
        <v>366</v>
      </c>
      <c r="AV587" s="143">
        <v>141.50047987386199</v>
      </c>
      <c r="AW587" s="143">
        <v>0.54103470789999997</v>
      </c>
    </row>
    <row r="588" spans="1:49" x14ac:dyDescent="0.25">
      <c r="A588" s="153">
        <v>830000</v>
      </c>
      <c r="B588" s="153">
        <v>1400000</v>
      </c>
      <c r="C588" s="153">
        <v>1400000</v>
      </c>
      <c r="D588" s="143" t="s">
        <v>360</v>
      </c>
      <c r="E588" s="143" t="s">
        <v>13</v>
      </c>
      <c r="F588" s="143" t="s">
        <v>361</v>
      </c>
      <c r="G588" s="143" t="s">
        <v>362</v>
      </c>
      <c r="H588" s="143">
        <v>0.67</v>
      </c>
      <c r="I588" s="143">
        <v>0.72</v>
      </c>
      <c r="J588" s="143" t="s">
        <v>366</v>
      </c>
      <c r="K588" s="143">
        <v>0.1001157794541</v>
      </c>
      <c r="L588" s="143">
        <v>3383.0555629712599</v>
      </c>
      <c r="M588" s="143">
        <v>6.6220423723153496</v>
      </c>
      <c r="N588" s="143">
        <v>0.88637606622739995</v>
      </c>
      <c r="O588" s="143">
        <v>0.66297093368243998</v>
      </c>
      <c r="P588" s="143">
        <v>8.8740230759809996E-2</v>
      </c>
      <c r="Q588" s="143">
        <v>338.697244623404</v>
      </c>
      <c r="R588" s="143">
        <v>1730</v>
      </c>
      <c r="S588" s="143" t="s">
        <v>368</v>
      </c>
      <c r="T588" s="143">
        <v>1730</v>
      </c>
      <c r="U588" s="143" t="s">
        <v>365</v>
      </c>
      <c r="V588" s="143" t="s">
        <v>366</v>
      </c>
      <c r="Z588" s="143">
        <v>0</v>
      </c>
      <c r="AA588" s="143">
        <v>1</v>
      </c>
      <c r="AB588" s="143">
        <v>0.66297093368243998</v>
      </c>
      <c r="AC588" s="143">
        <v>8.8740230759809996E-2</v>
      </c>
      <c r="AD588" s="143">
        <v>338.697244623404</v>
      </c>
      <c r="AF588" s="143">
        <v>-1</v>
      </c>
      <c r="AG588" s="143">
        <v>-1</v>
      </c>
      <c r="AH588" s="143">
        <v>-1</v>
      </c>
      <c r="AI588" s="143">
        <v>-1</v>
      </c>
      <c r="AJ588" s="143">
        <v>0</v>
      </c>
      <c r="AM588" s="143" t="s">
        <v>367</v>
      </c>
      <c r="AN588" s="143">
        <v>-1</v>
      </c>
      <c r="AQ588" s="143">
        <v>333</v>
      </c>
      <c r="AR588" s="143" t="s">
        <v>257</v>
      </c>
      <c r="AT588" s="143" t="s">
        <v>366</v>
      </c>
      <c r="AV588" s="143">
        <v>99.923376547512106</v>
      </c>
      <c r="AW588" s="143">
        <v>0.2746936291</v>
      </c>
    </row>
    <row r="589" spans="1:49" x14ac:dyDescent="0.25">
      <c r="A589" s="153">
        <v>830000</v>
      </c>
      <c r="B589" s="153">
        <v>1400000</v>
      </c>
      <c r="C589" s="153">
        <v>1400000</v>
      </c>
      <c r="D589" s="143" t="s">
        <v>360</v>
      </c>
      <c r="E589" s="143" t="s">
        <v>13</v>
      </c>
      <c r="F589" s="143" t="s">
        <v>361</v>
      </c>
      <c r="G589" s="143" t="s">
        <v>362</v>
      </c>
      <c r="H589" s="143">
        <v>0.67</v>
      </c>
      <c r="I589" s="143">
        <v>0.72</v>
      </c>
      <c r="J589" s="143" t="s">
        <v>363</v>
      </c>
      <c r="K589" s="143">
        <v>0.46986083661060002</v>
      </c>
      <c r="L589" s="143">
        <v>2623.5878471156602</v>
      </c>
      <c r="M589" s="143">
        <v>5.2953629099702804</v>
      </c>
      <c r="N589" s="143">
        <v>0.71843021109371996</v>
      </c>
      <c r="O589" s="143">
        <v>2.4880836470353902</v>
      </c>
      <c r="P589" s="143">
        <v>0.33756222003081998</v>
      </c>
      <c r="Q589" s="143">
        <v>1232.7211807671699</v>
      </c>
      <c r="R589" s="143">
        <v>3200</v>
      </c>
      <c r="S589" s="143" t="s">
        <v>370</v>
      </c>
      <c r="T589" s="143">
        <v>3200</v>
      </c>
      <c r="U589" s="143" t="s">
        <v>365</v>
      </c>
      <c r="V589" s="143" t="s">
        <v>366</v>
      </c>
      <c r="Y589" s="143" t="s">
        <v>363</v>
      </c>
      <c r="Z589" s="143">
        <v>0</v>
      </c>
      <c r="AA589" s="143">
        <v>1</v>
      </c>
      <c r="AB589" s="143">
        <v>2.4880836470353902</v>
      </c>
      <c r="AC589" s="143">
        <v>0.33756222003081998</v>
      </c>
      <c r="AD589" s="143">
        <v>1232.7211807671699</v>
      </c>
      <c r="AF589" s="143">
        <v>-1</v>
      </c>
      <c r="AG589" s="143">
        <v>-1</v>
      </c>
      <c r="AH589" s="143">
        <v>-1</v>
      </c>
      <c r="AI589" s="143">
        <v>-1</v>
      </c>
      <c r="AJ589" s="143">
        <v>0</v>
      </c>
      <c r="AM589" s="143" t="s">
        <v>367</v>
      </c>
      <c r="AN589" s="143">
        <v>-1</v>
      </c>
      <c r="AQ589" s="143">
        <v>333</v>
      </c>
      <c r="AR589" s="143" t="s">
        <v>257</v>
      </c>
      <c r="AT589" s="143" t="s">
        <v>366</v>
      </c>
      <c r="AV589" s="143">
        <v>178.19451411744001</v>
      </c>
      <c r="AW589" s="143">
        <v>0.9997738692</v>
      </c>
    </row>
    <row r="590" spans="1:49" x14ac:dyDescent="0.25">
      <c r="A590" s="153">
        <v>830000</v>
      </c>
      <c r="B590" s="153">
        <v>1400000</v>
      </c>
      <c r="C590" s="153">
        <v>1400000</v>
      </c>
      <c r="D590" s="143" t="s">
        <v>360</v>
      </c>
      <c r="E590" s="143" t="s">
        <v>13</v>
      </c>
      <c r="F590" s="143" t="s">
        <v>361</v>
      </c>
      <c r="G590" s="143" t="s">
        <v>362</v>
      </c>
      <c r="H590" s="143">
        <v>0.67</v>
      </c>
      <c r="I590" s="143">
        <v>0.72</v>
      </c>
      <c r="J590" s="143" t="s">
        <v>366</v>
      </c>
      <c r="K590" s="143">
        <v>0.14790255953362</v>
      </c>
      <c r="L590" s="143">
        <v>2623.5878471156602</v>
      </c>
      <c r="M590" s="143">
        <v>5.2953629099702804</v>
      </c>
      <c r="N590" s="143">
        <v>0.71843021109371996</v>
      </c>
      <c r="O590" s="143">
        <v>0.78319772804402998</v>
      </c>
      <c r="P590" s="143">
        <v>0.10625766706704</v>
      </c>
      <c r="Q590" s="143">
        <v>388.03535774971903</v>
      </c>
      <c r="R590" s="143">
        <v>1730</v>
      </c>
      <c r="S590" s="143" t="s">
        <v>368</v>
      </c>
      <c r="T590" s="143">
        <v>1730</v>
      </c>
      <c r="U590" s="143" t="s">
        <v>365</v>
      </c>
      <c r="V590" s="143" t="s">
        <v>366</v>
      </c>
      <c r="Z590" s="143">
        <v>0</v>
      </c>
      <c r="AA590" s="143">
        <v>1</v>
      </c>
      <c r="AB590" s="143">
        <v>0.78319772804402998</v>
      </c>
      <c r="AC590" s="143">
        <v>0.10625766706704</v>
      </c>
      <c r="AD590" s="143">
        <v>388.03535774971903</v>
      </c>
      <c r="AF590" s="143">
        <v>-1</v>
      </c>
      <c r="AG590" s="143">
        <v>-1</v>
      </c>
      <c r="AH590" s="143">
        <v>-1</v>
      </c>
      <c r="AI590" s="143">
        <v>-1</v>
      </c>
      <c r="AJ590" s="143">
        <v>0</v>
      </c>
      <c r="AM590" s="143" t="s">
        <v>367</v>
      </c>
      <c r="AN590" s="143">
        <v>-1</v>
      </c>
      <c r="AQ590" s="143">
        <v>333</v>
      </c>
      <c r="AR590" s="143" t="s">
        <v>257</v>
      </c>
      <c r="AT590" s="143" t="s">
        <v>366</v>
      </c>
      <c r="AV590" s="143">
        <v>145.824307627297</v>
      </c>
      <c r="AW590" s="143">
        <v>0.31470831929999998</v>
      </c>
    </row>
    <row r="591" spans="1:49" x14ac:dyDescent="0.25">
      <c r="A591" s="153">
        <v>830000</v>
      </c>
      <c r="B591" s="153">
        <v>1400000</v>
      </c>
      <c r="C591" s="153">
        <v>1400000</v>
      </c>
      <c r="D591" s="143" t="s">
        <v>360</v>
      </c>
      <c r="E591" s="143" t="s">
        <v>13</v>
      </c>
      <c r="F591" s="143" t="s">
        <v>361</v>
      </c>
      <c r="G591" s="143" t="s">
        <v>362</v>
      </c>
      <c r="H591" s="143">
        <v>0.67</v>
      </c>
      <c r="I591" s="143">
        <v>0.72</v>
      </c>
      <c r="J591" s="143" t="s">
        <v>363</v>
      </c>
      <c r="K591" s="143">
        <v>0.54928108249457996</v>
      </c>
      <c r="L591" s="143">
        <v>2477.1209103133201</v>
      </c>
      <c r="M591" s="143">
        <v>4.9979259095767903</v>
      </c>
      <c r="N591" s="143">
        <v>0.67802557358958004</v>
      </c>
      <c r="O591" s="143">
        <v>2.74526615384007</v>
      </c>
      <c r="P591" s="143">
        <v>0.37242662102029001</v>
      </c>
      <c r="Q591" s="143">
        <v>1360.63565508687</v>
      </c>
      <c r="R591" s="143">
        <v>3200</v>
      </c>
      <c r="S591" s="143" t="s">
        <v>370</v>
      </c>
      <c r="T591" s="143">
        <v>3200</v>
      </c>
      <c r="U591" s="143" t="s">
        <v>365</v>
      </c>
      <c r="V591" s="143" t="s">
        <v>366</v>
      </c>
      <c r="Y591" s="143" t="s">
        <v>363</v>
      </c>
      <c r="Z591" s="143">
        <v>0</v>
      </c>
      <c r="AA591" s="143">
        <v>1</v>
      </c>
      <c r="AB591" s="143">
        <v>2.74526615384007</v>
      </c>
      <c r="AC591" s="143">
        <v>0.37242662102029001</v>
      </c>
      <c r="AD591" s="143">
        <v>1360.63565508687</v>
      </c>
      <c r="AF591" s="143">
        <v>-1</v>
      </c>
      <c r="AG591" s="143">
        <v>-1</v>
      </c>
      <c r="AH591" s="143">
        <v>-1</v>
      </c>
      <c r="AI591" s="143">
        <v>-1</v>
      </c>
      <c r="AJ591" s="143">
        <v>0</v>
      </c>
      <c r="AM591" s="143" t="s">
        <v>367</v>
      </c>
      <c r="AN591" s="143">
        <v>-1</v>
      </c>
      <c r="AQ591" s="143">
        <v>333</v>
      </c>
      <c r="AR591" s="143" t="s">
        <v>257</v>
      </c>
      <c r="AT591" s="143" t="s">
        <v>366</v>
      </c>
      <c r="AV591" s="143">
        <v>186.57631333855099</v>
      </c>
      <c r="AW591" s="143">
        <v>1.1035163464</v>
      </c>
    </row>
    <row r="592" spans="1:49" x14ac:dyDescent="0.25">
      <c r="A592" s="153">
        <v>830000</v>
      </c>
      <c r="B592" s="153">
        <v>1400000</v>
      </c>
      <c r="C592" s="153">
        <v>1400000</v>
      </c>
      <c r="D592" s="143" t="s">
        <v>360</v>
      </c>
      <c r="E592" s="143" t="s">
        <v>13</v>
      </c>
      <c r="F592" s="143" t="s">
        <v>361</v>
      </c>
      <c r="G592" s="143" t="s">
        <v>362</v>
      </c>
      <c r="H592" s="143">
        <v>0.67</v>
      </c>
      <c r="I592" s="143">
        <v>0.72</v>
      </c>
      <c r="J592" s="143" t="s">
        <v>366</v>
      </c>
      <c r="K592" s="143">
        <v>1.3798793801E-4</v>
      </c>
      <c r="L592" s="143">
        <v>2477.1209103133201</v>
      </c>
      <c r="M592" s="143">
        <v>4.9979259095767903</v>
      </c>
      <c r="N592" s="143">
        <v>0.67802557358958004</v>
      </c>
      <c r="O592" s="143">
        <v>6.8965349058999997E-4</v>
      </c>
      <c r="P592" s="143">
        <v>9.3559350810000003E-5</v>
      </c>
      <c r="Q592" s="143">
        <v>0.34181280662053998</v>
      </c>
      <c r="R592" s="143">
        <v>1730</v>
      </c>
      <c r="S592" s="143" t="s">
        <v>368</v>
      </c>
      <c r="T592" s="143">
        <v>1730</v>
      </c>
      <c r="U592" s="143" t="s">
        <v>365</v>
      </c>
      <c r="V592" s="143" t="s">
        <v>366</v>
      </c>
      <c r="Z592" s="143">
        <v>0</v>
      </c>
      <c r="AA592" s="143">
        <v>1</v>
      </c>
      <c r="AB592" s="143">
        <v>6.8965349058999997E-4</v>
      </c>
      <c r="AC592" s="143">
        <v>9.3559350810000003E-5</v>
      </c>
      <c r="AD592" s="143">
        <v>0.34181280662164998</v>
      </c>
      <c r="AF592" s="143">
        <v>-1</v>
      </c>
      <c r="AG592" s="143">
        <v>-1</v>
      </c>
      <c r="AH592" s="143">
        <v>-1</v>
      </c>
      <c r="AI592" s="143">
        <v>-1</v>
      </c>
      <c r="AJ592" s="143">
        <v>0</v>
      </c>
      <c r="AM592" s="143" t="s">
        <v>367</v>
      </c>
      <c r="AN592" s="143">
        <v>-1</v>
      </c>
      <c r="AQ592" s="143">
        <v>333</v>
      </c>
      <c r="AR592" s="143" t="s">
        <v>257</v>
      </c>
      <c r="AT592" s="143" t="s">
        <v>366</v>
      </c>
      <c r="AV592" s="143">
        <v>3.71179029534738</v>
      </c>
      <c r="AW592" s="143">
        <v>2.7722039999999998E-4</v>
      </c>
    </row>
    <row r="593" spans="1:49" x14ac:dyDescent="0.25">
      <c r="A593" s="153">
        <v>830000</v>
      </c>
      <c r="B593" s="153">
        <v>1400000</v>
      </c>
      <c r="C593" s="153">
        <v>1400000</v>
      </c>
      <c r="D593" s="143" t="s">
        <v>360</v>
      </c>
      <c r="E593" s="143" t="s">
        <v>13</v>
      </c>
      <c r="F593" s="143" t="s">
        <v>361</v>
      </c>
      <c r="G593" s="143" t="s">
        <v>362</v>
      </c>
      <c r="H593" s="143">
        <v>0.67</v>
      </c>
      <c r="I593" s="143">
        <v>0.72</v>
      </c>
      <c r="J593" s="143" t="s">
        <v>366</v>
      </c>
      <c r="K593" s="143">
        <v>6.8344392208060004E-2</v>
      </c>
      <c r="L593" s="143">
        <v>2477.1209103133201</v>
      </c>
      <c r="M593" s="143">
        <v>4.9979259095767903</v>
      </c>
      <c r="N593" s="143">
        <v>0.67802557358958004</v>
      </c>
      <c r="O593" s="143">
        <v>0.34158020859096999</v>
      </c>
      <c r="P593" s="143">
        <v>4.6339245728499998E-2</v>
      </c>
      <c r="Q593" s="143">
        <v>169.297323041255</v>
      </c>
      <c r="R593" s="143">
        <v>8140</v>
      </c>
      <c r="S593" s="143" t="s">
        <v>369</v>
      </c>
      <c r="T593" s="143">
        <v>8140</v>
      </c>
      <c r="U593" s="143" t="s">
        <v>365</v>
      </c>
      <c r="V593" s="143" t="s">
        <v>366</v>
      </c>
      <c r="Z593" s="143">
        <v>0</v>
      </c>
      <c r="AA593" s="143">
        <v>1</v>
      </c>
      <c r="AB593" s="143">
        <v>0.34158020859096999</v>
      </c>
      <c r="AC593" s="143">
        <v>4.6339245728499998E-2</v>
      </c>
      <c r="AD593" s="143">
        <v>169.297323041254</v>
      </c>
      <c r="AF593" s="143">
        <v>-1</v>
      </c>
      <c r="AG593" s="143">
        <v>-1</v>
      </c>
      <c r="AH593" s="143">
        <v>-1</v>
      </c>
      <c r="AI593" s="143">
        <v>-1</v>
      </c>
      <c r="AJ593" s="143">
        <v>0</v>
      </c>
      <c r="AM593" s="143" t="s">
        <v>367</v>
      </c>
      <c r="AN593" s="143">
        <v>-1</v>
      </c>
      <c r="AQ593" s="143">
        <v>333</v>
      </c>
      <c r="AR593" s="143" t="s">
        <v>257</v>
      </c>
      <c r="AT593" s="143" t="s">
        <v>366</v>
      </c>
      <c r="AV593" s="143">
        <v>81.980109309118305</v>
      </c>
      <c r="AW593" s="143">
        <v>0.13730520930000001</v>
      </c>
    </row>
    <row r="594" spans="1:49" x14ac:dyDescent="0.25">
      <c r="A594" s="153">
        <v>830000</v>
      </c>
      <c r="B594" s="153">
        <v>1400000</v>
      </c>
      <c r="C594" s="153">
        <v>1400000</v>
      </c>
      <c r="D594" s="143" t="s">
        <v>360</v>
      </c>
      <c r="E594" s="143" t="s">
        <v>13</v>
      </c>
      <c r="F594" s="143" t="s">
        <v>361</v>
      </c>
      <c r="G594" s="143" t="s">
        <v>362</v>
      </c>
      <c r="H594" s="143">
        <v>0.67</v>
      </c>
      <c r="I594" s="143">
        <v>0.72</v>
      </c>
      <c r="J594" s="143" t="s">
        <v>366</v>
      </c>
      <c r="K594" s="143">
        <v>0.61776345373694996</v>
      </c>
      <c r="L594" s="143">
        <v>3339.65197712175</v>
      </c>
      <c r="M594" s="143">
        <v>6.2272997334146796</v>
      </c>
      <c r="N594" s="143">
        <v>0.83275082615106999</v>
      </c>
      <c r="O594" s="143">
        <v>3.8469981907694599</v>
      </c>
      <c r="P594" s="143">
        <v>0.51444302646537998</v>
      </c>
      <c r="Q594" s="143">
        <v>2063.1149396661799</v>
      </c>
      <c r="R594" s="143">
        <v>1730</v>
      </c>
      <c r="S594" s="143" t="s">
        <v>368</v>
      </c>
      <c r="T594" s="143">
        <v>1730</v>
      </c>
      <c r="U594" s="143" t="s">
        <v>365</v>
      </c>
      <c r="V594" s="143" t="s">
        <v>366</v>
      </c>
      <c r="Z594" s="143">
        <v>0</v>
      </c>
      <c r="AA594" s="143">
        <v>1</v>
      </c>
      <c r="AB594" s="143">
        <v>3.8469981907694599</v>
      </c>
      <c r="AC594" s="143">
        <v>0.51444302646537998</v>
      </c>
      <c r="AD594" s="143">
        <v>2063.1149396661799</v>
      </c>
      <c r="AF594" s="143">
        <v>-1</v>
      </c>
      <c r="AG594" s="143">
        <v>-1</v>
      </c>
      <c r="AH594" s="143">
        <v>-1</v>
      </c>
      <c r="AI594" s="143">
        <v>-1</v>
      </c>
      <c r="AJ594" s="143">
        <v>0</v>
      </c>
      <c r="AM594" s="143" t="s">
        <v>367</v>
      </c>
      <c r="AN594" s="143">
        <v>-1</v>
      </c>
      <c r="AQ594" s="143">
        <v>333</v>
      </c>
      <c r="AR594" s="143" t="s">
        <v>257</v>
      </c>
      <c r="AT594" s="143" t="s">
        <v>366</v>
      </c>
      <c r="AV594" s="143">
        <v>200.00000001117499</v>
      </c>
      <c r="AW594" s="143">
        <v>1.6732481262000001</v>
      </c>
    </row>
    <row r="595" spans="1:49" x14ac:dyDescent="0.25">
      <c r="A595" s="153">
        <v>830000</v>
      </c>
      <c r="B595" s="153">
        <v>1400000</v>
      </c>
      <c r="C595" s="153">
        <v>1400000</v>
      </c>
      <c r="D595" s="143" t="s">
        <v>360</v>
      </c>
      <c r="E595" s="143" t="s">
        <v>13</v>
      </c>
      <c r="F595" s="143" t="s">
        <v>361</v>
      </c>
      <c r="G595" s="143" t="s">
        <v>362</v>
      </c>
      <c r="H595" s="143">
        <v>0.67</v>
      </c>
      <c r="I595" s="143">
        <v>0.72</v>
      </c>
      <c r="J595" s="143" t="s">
        <v>366</v>
      </c>
      <c r="K595" s="143">
        <v>0.61776177892955997</v>
      </c>
      <c r="L595" s="143">
        <v>3349.0624921869698</v>
      </c>
      <c r="M595" s="143">
        <v>6.2450623398029403</v>
      </c>
      <c r="N595" s="143">
        <v>0.83514491581481998</v>
      </c>
      <c r="O595" s="143">
        <v>3.8579608205626799</v>
      </c>
      <c r="P595" s="143">
        <v>0.51592060885774005</v>
      </c>
      <c r="Q595" s="143">
        <v>2068.9228029196902</v>
      </c>
      <c r="R595" s="143">
        <v>1730</v>
      </c>
      <c r="S595" s="143" t="s">
        <v>368</v>
      </c>
      <c r="T595" s="143">
        <v>1730</v>
      </c>
      <c r="U595" s="143" t="s">
        <v>365</v>
      </c>
      <c r="V595" s="143" t="s">
        <v>366</v>
      </c>
      <c r="Z595" s="143">
        <v>0</v>
      </c>
      <c r="AA595" s="143">
        <v>1</v>
      </c>
      <c r="AB595" s="143">
        <v>3.8579608205626799</v>
      </c>
      <c r="AC595" s="143">
        <v>0.51592060885774005</v>
      </c>
      <c r="AD595" s="143">
        <v>2068.9284113377198</v>
      </c>
      <c r="AF595" s="143">
        <v>-1</v>
      </c>
      <c r="AG595" s="143">
        <v>-1</v>
      </c>
      <c r="AH595" s="143">
        <v>-1</v>
      </c>
      <c r="AI595" s="143">
        <v>-1</v>
      </c>
      <c r="AJ595" s="143">
        <v>0</v>
      </c>
      <c r="AM595" s="143" t="s">
        <v>367</v>
      </c>
      <c r="AN595" s="143">
        <v>-1</v>
      </c>
      <c r="AQ595" s="143">
        <v>333</v>
      </c>
      <c r="AR595" s="143" t="s">
        <v>257</v>
      </c>
      <c r="AT595" s="143" t="s">
        <v>366</v>
      </c>
      <c r="AV595" s="143">
        <v>199.93448737964599</v>
      </c>
      <c r="AW595" s="143">
        <v>1.6779630262</v>
      </c>
    </row>
    <row r="596" spans="1:49" x14ac:dyDescent="0.25">
      <c r="A596" s="153">
        <v>830000</v>
      </c>
      <c r="B596" s="153">
        <v>1400000</v>
      </c>
      <c r="C596" s="153">
        <v>1400000</v>
      </c>
      <c r="D596" s="143" t="s">
        <v>360</v>
      </c>
      <c r="E596" s="143" t="s">
        <v>13</v>
      </c>
      <c r="F596" s="143" t="s">
        <v>361</v>
      </c>
      <c r="G596" s="143" t="s">
        <v>362</v>
      </c>
      <c r="H596" s="143">
        <v>0.67</v>
      </c>
      <c r="I596" s="143">
        <v>0.72</v>
      </c>
      <c r="J596" s="143" t="s">
        <v>366</v>
      </c>
      <c r="K596" s="143">
        <v>0.55550819708566002</v>
      </c>
      <c r="L596" s="143">
        <v>3295.82137967568</v>
      </c>
      <c r="M596" s="143">
        <v>7.0857315117452702</v>
      </c>
      <c r="N596" s="143">
        <v>0.94456504049956003</v>
      </c>
      <c r="O596" s="143">
        <v>3.9361819371226998</v>
      </c>
      <c r="P596" s="143">
        <v>0.52471362267805999</v>
      </c>
      <c r="Q596" s="143">
        <v>1830.85579254002</v>
      </c>
      <c r="R596" s="143">
        <v>1730</v>
      </c>
      <c r="S596" s="143" t="s">
        <v>368</v>
      </c>
      <c r="T596" s="143">
        <v>1730</v>
      </c>
      <c r="U596" s="143" t="s">
        <v>365</v>
      </c>
      <c r="V596" s="143" t="s">
        <v>366</v>
      </c>
      <c r="Z596" s="143">
        <v>0</v>
      </c>
      <c r="AA596" s="143">
        <v>1</v>
      </c>
      <c r="AB596" s="143">
        <v>3.9361819371226998</v>
      </c>
      <c r="AC596" s="143">
        <v>0.52471362267805999</v>
      </c>
      <c r="AD596" s="143">
        <v>2036.0379985602401</v>
      </c>
      <c r="AF596" s="143">
        <v>-1</v>
      </c>
      <c r="AG596" s="143">
        <v>-1</v>
      </c>
      <c r="AH596" s="143">
        <v>-1</v>
      </c>
      <c r="AI596" s="143">
        <v>-1</v>
      </c>
      <c r="AJ596" s="143">
        <v>0</v>
      </c>
      <c r="AM596" s="143" t="s">
        <v>367</v>
      </c>
      <c r="AN596" s="143">
        <v>-1</v>
      </c>
      <c r="AQ596" s="143">
        <v>333</v>
      </c>
      <c r="AR596" s="143" t="s">
        <v>257</v>
      </c>
      <c r="AT596" s="143" t="s">
        <v>366</v>
      </c>
      <c r="AV596" s="143">
        <v>187.06578654230199</v>
      </c>
      <c r="AW596" s="143">
        <v>1.6512879144999999</v>
      </c>
    </row>
    <row r="597" spans="1:49" x14ac:dyDescent="0.25">
      <c r="A597" s="153">
        <v>830000</v>
      </c>
      <c r="B597" s="153">
        <v>1400000</v>
      </c>
      <c r="C597" s="153">
        <v>1400000</v>
      </c>
      <c r="D597" s="143" t="s">
        <v>360</v>
      </c>
      <c r="E597" s="143" t="s">
        <v>13</v>
      </c>
      <c r="F597" s="143" t="s">
        <v>361</v>
      </c>
      <c r="G597" s="143" t="s">
        <v>362</v>
      </c>
      <c r="H597" s="143">
        <v>0.67</v>
      </c>
      <c r="I597" s="143">
        <v>0.72</v>
      </c>
      <c r="J597" s="143" t="s">
        <v>363</v>
      </c>
      <c r="K597" s="143">
        <v>0.61776345378298003</v>
      </c>
      <c r="L597" s="143">
        <v>2411.6598206023</v>
      </c>
      <c r="M597" s="143">
        <v>4.7295469034433104</v>
      </c>
      <c r="N597" s="143">
        <v>0.64701618063725996</v>
      </c>
      <c r="O597" s="143">
        <v>2.9217412298997401</v>
      </c>
      <c r="P597" s="143">
        <v>0.39970295040394999</v>
      </c>
      <c r="Q597" s="143">
        <v>1489.83530012492</v>
      </c>
      <c r="R597" s="143">
        <v>3200</v>
      </c>
      <c r="S597" s="143" t="s">
        <v>370</v>
      </c>
      <c r="T597" s="143">
        <v>3200</v>
      </c>
      <c r="U597" s="143" t="s">
        <v>365</v>
      </c>
      <c r="V597" s="143" t="s">
        <v>366</v>
      </c>
      <c r="Y597" s="143" t="s">
        <v>363</v>
      </c>
      <c r="Z597" s="143">
        <v>0</v>
      </c>
      <c r="AA597" s="143">
        <v>1</v>
      </c>
      <c r="AB597" s="143">
        <v>2.9217412298997401</v>
      </c>
      <c r="AC597" s="143">
        <v>0.39970295040394999</v>
      </c>
      <c r="AD597" s="143">
        <v>1489.83530012492</v>
      </c>
      <c r="AF597" s="143">
        <v>-1</v>
      </c>
      <c r="AG597" s="143">
        <v>-1</v>
      </c>
      <c r="AH597" s="143">
        <v>-1</v>
      </c>
      <c r="AI597" s="143">
        <v>-1</v>
      </c>
      <c r="AJ597" s="143">
        <v>0</v>
      </c>
      <c r="AM597" s="143" t="s">
        <v>367</v>
      </c>
      <c r="AN597" s="143">
        <v>-1</v>
      </c>
      <c r="AQ597" s="143">
        <v>333</v>
      </c>
      <c r="AR597" s="143" t="s">
        <v>257</v>
      </c>
      <c r="AT597" s="143" t="s">
        <v>366</v>
      </c>
      <c r="AV597" s="143">
        <v>200.000000018626</v>
      </c>
      <c r="AW597" s="143">
        <v>1.2083011355</v>
      </c>
    </row>
    <row r="598" spans="1:49" x14ac:dyDescent="0.25">
      <c r="A598" s="153">
        <v>830000</v>
      </c>
      <c r="B598" s="153">
        <v>1400000</v>
      </c>
      <c r="C598" s="153">
        <v>1400000</v>
      </c>
      <c r="D598" s="143" t="s">
        <v>360</v>
      </c>
      <c r="E598" s="143" t="s">
        <v>13</v>
      </c>
      <c r="F598" s="143" t="s">
        <v>361</v>
      </c>
      <c r="G598" s="143" t="s">
        <v>362</v>
      </c>
      <c r="H598" s="143">
        <v>0.67</v>
      </c>
      <c r="I598" s="143">
        <v>0.72</v>
      </c>
      <c r="J598" s="143" t="s">
        <v>363</v>
      </c>
      <c r="K598" s="143">
        <v>0.56559885735965998</v>
      </c>
      <c r="L598" s="143">
        <v>2404.8344755374601</v>
      </c>
      <c r="M598" s="143">
        <v>4.8227089251314403</v>
      </c>
      <c r="N598" s="143">
        <v>0.65534842967461004</v>
      </c>
      <c r="O598" s="143">
        <v>2.72771865743261</v>
      </c>
      <c r="P598" s="143">
        <v>0.37066432299641</v>
      </c>
      <c r="Q598" s="143">
        <v>1360.1716315031199</v>
      </c>
      <c r="R598" s="143">
        <v>3200</v>
      </c>
      <c r="S598" s="143" t="s">
        <v>370</v>
      </c>
      <c r="T598" s="143">
        <v>3200</v>
      </c>
      <c r="U598" s="143" t="s">
        <v>365</v>
      </c>
      <c r="V598" s="143" t="s">
        <v>366</v>
      </c>
      <c r="Y598" s="143" t="s">
        <v>363</v>
      </c>
      <c r="Z598" s="143">
        <v>0</v>
      </c>
      <c r="AA598" s="143">
        <v>1</v>
      </c>
      <c r="AB598" s="143">
        <v>2.72771865743261</v>
      </c>
      <c r="AC598" s="143">
        <v>0.37066432299641</v>
      </c>
      <c r="AD598" s="143">
        <v>1360.1716315031199</v>
      </c>
      <c r="AF598" s="143">
        <v>-1</v>
      </c>
      <c r="AG598" s="143">
        <v>-1</v>
      </c>
      <c r="AH598" s="143">
        <v>-1</v>
      </c>
      <c r="AI598" s="143">
        <v>-1</v>
      </c>
      <c r="AJ598" s="143">
        <v>0</v>
      </c>
      <c r="AM598" s="143" t="s">
        <v>367</v>
      </c>
      <c r="AN598" s="143">
        <v>-1</v>
      </c>
      <c r="AQ598" s="143">
        <v>333</v>
      </c>
      <c r="AR598" s="143" t="s">
        <v>257</v>
      </c>
      <c r="AT598" s="143" t="s">
        <v>366</v>
      </c>
      <c r="AV598" s="143">
        <v>188.282774449345</v>
      </c>
      <c r="AW598" s="143">
        <v>1.1031400092999999</v>
      </c>
    </row>
    <row r="599" spans="1:49" x14ac:dyDescent="0.25">
      <c r="A599" s="153">
        <v>830000</v>
      </c>
      <c r="B599" s="153">
        <v>1400000</v>
      </c>
      <c r="C599" s="153">
        <v>1400000</v>
      </c>
      <c r="D599" s="143" t="s">
        <v>360</v>
      </c>
      <c r="E599" s="143" t="s">
        <v>13</v>
      </c>
      <c r="F599" s="143" t="s">
        <v>361</v>
      </c>
      <c r="G599" s="143" t="s">
        <v>362</v>
      </c>
      <c r="H599" s="143">
        <v>0.67</v>
      </c>
      <c r="I599" s="143">
        <v>0.72</v>
      </c>
      <c r="J599" s="143" t="s">
        <v>363</v>
      </c>
      <c r="K599" s="143">
        <v>1.5636516070000001E-5</v>
      </c>
      <c r="L599" s="143">
        <v>2404.8344755374601</v>
      </c>
      <c r="M599" s="143">
        <v>4.8227089251314403</v>
      </c>
      <c r="N599" s="143">
        <v>0.65534842967461004</v>
      </c>
      <c r="O599" s="143">
        <v>7.5410365609999996E-5</v>
      </c>
      <c r="P599" s="143">
        <v>1.0247366250000001E-5</v>
      </c>
      <c r="Q599" s="143">
        <v>3.760323292724E-2</v>
      </c>
      <c r="R599" s="143">
        <v>3200</v>
      </c>
      <c r="S599" s="143" t="s">
        <v>370</v>
      </c>
      <c r="T599" s="143">
        <v>3200</v>
      </c>
      <c r="U599" s="143" t="s">
        <v>365</v>
      </c>
      <c r="V599" s="143" t="s">
        <v>366</v>
      </c>
      <c r="Y599" s="143" t="s">
        <v>363</v>
      </c>
      <c r="Z599" s="143">
        <v>0</v>
      </c>
      <c r="AA599" s="143">
        <v>1</v>
      </c>
      <c r="AB599" s="143">
        <v>7.5410365609999996E-5</v>
      </c>
      <c r="AC599" s="143">
        <v>1.0247366250000001E-5</v>
      </c>
      <c r="AD599" s="143">
        <v>3.7603232928080002E-2</v>
      </c>
      <c r="AF599" s="143">
        <v>-1</v>
      </c>
      <c r="AG599" s="143">
        <v>-1</v>
      </c>
      <c r="AH599" s="143">
        <v>-1</v>
      </c>
      <c r="AI599" s="143">
        <v>-1</v>
      </c>
      <c r="AJ599" s="143">
        <v>0</v>
      </c>
      <c r="AM599" s="143" t="s">
        <v>367</v>
      </c>
      <c r="AN599" s="143">
        <v>-1</v>
      </c>
      <c r="AQ599" s="143">
        <v>333</v>
      </c>
      <c r="AR599" s="143" t="s">
        <v>257</v>
      </c>
      <c r="AT599" s="143" t="s">
        <v>366</v>
      </c>
      <c r="AV599" s="143">
        <v>1.24928222552971</v>
      </c>
      <c r="AW599" s="143">
        <v>3.04974E-5</v>
      </c>
    </row>
    <row r="600" spans="1:49" x14ac:dyDescent="0.25">
      <c r="A600" s="153">
        <v>830000</v>
      </c>
      <c r="B600" s="153">
        <v>1400000</v>
      </c>
      <c r="C600" s="153">
        <v>1400000</v>
      </c>
      <c r="D600" s="143" t="s">
        <v>360</v>
      </c>
      <c r="E600" s="143" t="s">
        <v>13</v>
      </c>
      <c r="F600" s="143" t="s">
        <v>361</v>
      </c>
      <c r="G600" s="143" t="s">
        <v>362</v>
      </c>
      <c r="H600" s="143">
        <v>0.67</v>
      </c>
      <c r="I600" s="143">
        <v>0.72</v>
      </c>
      <c r="J600" s="143" t="s">
        <v>366</v>
      </c>
      <c r="K600" s="143">
        <v>5.2148959723130002E-2</v>
      </c>
      <c r="L600" s="143">
        <v>2404.8344755374601</v>
      </c>
      <c r="M600" s="143">
        <v>4.8227089251314403</v>
      </c>
      <c r="N600" s="143">
        <v>0.65534842967461004</v>
      </c>
      <c r="O600" s="143">
        <v>0.25149925349306002</v>
      </c>
      <c r="P600" s="143">
        <v>3.4175738863710003E-2</v>
      </c>
      <c r="Q600" s="143">
        <v>125.40961620560201</v>
      </c>
      <c r="R600" s="143">
        <v>8140</v>
      </c>
      <c r="S600" s="143" t="s">
        <v>369</v>
      </c>
      <c r="T600" s="143">
        <v>8140</v>
      </c>
      <c r="U600" s="143" t="s">
        <v>365</v>
      </c>
      <c r="V600" s="143" t="s">
        <v>366</v>
      </c>
      <c r="Z600" s="143">
        <v>0</v>
      </c>
      <c r="AA600" s="143">
        <v>1</v>
      </c>
      <c r="AB600" s="143">
        <v>0.25149925349306002</v>
      </c>
      <c r="AC600" s="143">
        <v>3.4175738863710003E-2</v>
      </c>
      <c r="AD600" s="143">
        <v>125.409616205603</v>
      </c>
      <c r="AF600" s="143">
        <v>-1</v>
      </c>
      <c r="AG600" s="143">
        <v>-1</v>
      </c>
      <c r="AH600" s="143">
        <v>-1</v>
      </c>
      <c r="AI600" s="143">
        <v>-1</v>
      </c>
      <c r="AJ600" s="143">
        <v>0</v>
      </c>
      <c r="AM600" s="143" t="s">
        <v>367</v>
      </c>
      <c r="AN600" s="143">
        <v>-1</v>
      </c>
      <c r="AQ600" s="143">
        <v>333</v>
      </c>
      <c r="AR600" s="143" t="s">
        <v>257</v>
      </c>
      <c r="AT600" s="143" t="s">
        <v>366</v>
      </c>
      <c r="AV600" s="143">
        <v>71.863131363458706</v>
      </c>
      <c r="AW600" s="143">
        <v>0.101710962</v>
      </c>
    </row>
    <row r="601" spans="1:49" x14ac:dyDescent="0.25">
      <c r="A601" s="153">
        <v>830000</v>
      </c>
      <c r="B601" s="153">
        <v>1400000</v>
      </c>
      <c r="C601" s="153">
        <v>1400000</v>
      </c>
      <c r="D601" s="143" t="s">
        <v>360</v>
      </c>
      <c r="E601" s="143" t="s">
        <v>13</v>
      </c>
      <c r="F601" s="143" t="s">
        <v>361</v>
      </c>
      <c r="G601" s="143" t="s">
        <v>362</v>
      </c>
      <c r="H601" s="143">
        <v>0.67</v>
      </c>
      <c r="I601" s="143">
        <v>0.72</v>
      </c>
      <c r="J601" s="143" t="s">
        <v>366</v>
      </c>
      <c r="K601" s="143">
        <v>0.61776345359886997</v>
      </c>
      <c r="L601" s="143">
        <v>3336.6867459176801</v>
      </c>
      <c r="M601" s="143">
        <v>6.22175330782449</v>
      </c>
      <c r="N601" s="143">
        <v>0.83200761784431998</v>
      </c>
      <c r="O601" s="143">
        <v>3.8435718108818699</v>
      </c>
      <c r="P601" s="143">
        <v>0.51398389942008005</v>
      </c>
      <c r="Q601" s="143">
        <v>2061.28312773569</v>
      </c>
      <c r="R601" s="143">
        <v>1730</v>
      </c>
      <c r="S601" s="143" t="s">
        <v>368</v>
      </c>
      <c r="T601" s="143">
        <v>1730</v>
      </c>
      <c r="U601" s="143" t="s">
        <v>365</v>
      </c>
      <c r="V601" s="143" t="s">
        <v>366</v>
      </c>
      <c r="Z601" s="143">
        <v>0</v>
      </c>
      <c r="AA601" s="143">
        <v>1</v>
      </c>
      <c r="AB601" s="143">
        <v>3.8435718108818699</v>
      </c>
      <c r="AC601" s="143">
        <v>0.51398389942008005</v>
      </c>
      <c r="AD601" s="143">
        <v>2061.28312773569</v>
      </c>
      <c r="AF601" s="143">
        <v>-1</v>
      </c>
      <c r="AG601" s="143">
        <v>-1</v>
      </c>
      <c r="AH601" s="143">
        <v>-1</v>
      </c>
      <c r="AI601" s="143">
        <v>-1</v>
      </c>
      <c r="AJ601" s="143">
        <v>0</v>
      </c>
      <c r="AM601" s="143" t="s">
        <v>367</v>
      </c>
      <c r="AN601" s="143">
        <v>-1</v>
      </c>
      <c r="AQ601" s="143">
        <v>333</v>
      </c>
      <c r="AR601" s="143" t="s">
        <v>257</v>
      </c>
      <c r="AT601" s="143" t="s">
        <v>366</v>
      </c>
      <c r="AV601" s="143">
        <v>199.99999998882399</v>
      </c>
      <c r="AW601" s="143">
        <v>1.6717624717999999</v>
      </c>
    </row>
    <row r="602" spans="1:49" x14ac:dyDescent="0.25">
      <c r="A602" s="153">
        <v>830000</v>
      </c>
      <c r="B602" s="153">
        <v>1400000</v>
      </c>
      <c r="C602" s="153">
        <v>1400000</v>
      </c>
      <c r="D602" s="143" t="s">
        <v>360</v>
      </c>
      <c r="E602" s="143" t="s">
        <v>13</v>
      </c>
      <c r="F602" s="143" t="s">
        <v>361</v>
      </c>
      <c r="G602" s="143" t="s">
        <v>362</v>
      </c>
      <c r="H602" s="143">
        <v>0.67</v>
      </c>
      <c r="I602" s="143">
        <v>0.72</v>
      </c>
      <c r="J602" s="143" t="s">
        <v>366</v>
      </c>
      <c r="K602" s="143">
        <v>0.14865316741862999</v>
      </c>
      <c r="L602" s="143">
        <v>3365.3599534827099</v>
      </c>
      <c r="M602" s="143">
        <v>7.3361414363114799</v>
      </c>
      <c r="N602" s="143">
        <v>0.97525279235671003</v>
      </c>
      <c r="O602" s="143">
        <v>1.09054066113878</v>
      </c>
      <c r="P602" s="143">
        <v>0.14497441661769001</v>
      </c>
      <c r="Q602" s="143">
        <v>500.271416589029</v>
      </c>
      <c r="R602" s="143">
        <v>1730</v>
      </c>
      <c r="S602" s="143" t="s">
        <v>368</v>
      </c>
      <c r="T602" s="143">
        <v>1730</v>
      </c>
      <c r="U602" s="143" t="s">
        <v>365</v>
      </c>
      <c r="V602" s="143" t="s">
        <v>366</v>
      </c>
      <c r="Z602" s="143">
        <v>0</v>
      </c>
      <c r="AA602" s="143">
        <v>1</v>
      </c>
      <c r="AB602" s="143">
        <v>1.09054066113878</v>
      </c>
      <c r="AC602" s="143">
        <v>0.14497441661769001</v>
      </c>
      <c r="AD602" s="143">
        <v>500.271416589029</v>
      </c>
      <c r="AF602" s="143">
        <v>-1</v>
      </c>
      <c r="AG602" s="143">
        <v>-1</v>
      </c>
      <c r="AH602" s="143">
        <v>-1</v>
      </c>
      <c r="AI602" s="143">
        <v>-1</v>
      </c>
      <c r="AJ602" s="143">
        <v>0</v>
      </c>
      <c r="AM602" s="143" t="s">
        <v>367</v>
      </c>
      <c r="AN602" s="143">
        <v>-1</v>
      </c>
      <c r="AQ602" s="143">
        <v>333</v>
      </c>
      <c r="AR602" s="143" t="s">
        <v>257</v>
      </c>
      <c r="AT602" s="143" t="s">
        <v>366</v>
      </c>
      <c r="AV602" s="143">
        <v>122.311939046931</v>
      </c>
      <c r="AW602" s="143">
        <v>0.40573513109999998</v>
      </c>
    </row>
    <row r="603" spans="1:49" x14ac:dyDescent="0.25">
      <c r="A603" s="153">
        <v>830000</v>
      </c>
      <c r="B603" s="153">
        <v>1400000</v>
      </c>
      <c r="C603" s="153">
        <v>1400000</v>
      </c>
      <c r="D603" s="143" t="s">
        <v>360</v>
      </c>
      <c r="E603" s="143" t="s">
        <v>13</v>
      </c>
      <c r="F603" s="143" t="s">
        <v>361</v>
      </c>
      <c r="G603" s="143" t="s">
        <v>362</v>
      </c>
      <c r="H603" s="143">
        <v>0.67</v>
      </c>
      <c r="I603" s="143">
        <v>0.72</v>
      </c>
      <c r="J603" s="143" t="s">
        <v>366</v>
      </c>
      <c r="K603" s="143">
        <v>0.18815959768193999</v>
      </c>
      <c r="L603" s="143">
        <v>3365.3599534827099</v>
      </c>
      <c r="M603" s="143">
        <v>7.3361414363114799</v>
      </c>
      <c r="N603" s="143">
        <v>0.97525279235671003</v>
      </c>
      <c r="O603" s="143">
        <v>1.3803654211942</v>
      </c>
      <c r="P603" s="143">
        <v>0.18350317304802999</v>
      </c>
      <c r="Q603" s="143">
        <v>633.22477490223298</v>
      </c>
      <c r="R603" s="143">
        <v>1730</v>
      </c>
      <c r="S603" s="143" t="s">
        <v>368</v>
      </c>
      <c r="T603" s="143">
        <v>1730</v>
      </c>
      <c r="U603" s="143" t="s">
        <v>365</v>
      </c>
      <c r="V603" s="143" t="s">
        <v>366</v>
      </c>
      <c r="Z603" s="143">
        <v>0</v>
      </c>
      <c r="AA603" s="143">
        <v>1</v>
      </c>
      <c r="AB603" s="143">
        <v>1.3803654211942</v>
      </c>
      <c r="AC603" s="143">
        <v>0.18350317304802999</v>
      </c>
      <c r="AD603" s="143">
        <v>633.22477490223298</v>
      </c>
      <c r="AF603" s="143">
        <v>-1</v>
      </c>
      <c r="AG603" s="143">
        <v>-1</v>
      </c>
      <c r="AH603" s="143">
        <v>-1</v>
      </c>
      <c r="AI603" s="143">
        <v>-1</v>
      </c>
      <c r="AJ603" s="143">
        <v>0</v>
      </c>
      <c r="AM603" s="143" t="s">
        <v>367</v>
      </c>
      <c r="AN603" s="143">
        <v>-1</v>
      </c>
      <c r="AQ603" s="143">
        <v>333</v>
      </c>
      <c r="AR603" s="143" t="s">
        <v>257</v>
      </c>
      <c r="AT603" s="143" t="s">
        <v>366</v>
      </c>
      <c r="AV603" s="143">
        <v>137.02843084538301</v>
      </c>
      <c r="AW603" s="143">
        <v>0.51356429429999995</v>
      </c>
    </row>
    <row r="604" spans="1:49" x14ac:dyDescent="0.25">
      <c r="A604" s="153">
        <v>830000</v>
      </c>
      <c r="B604" s="153">
        <v>1400000</v>
      </c>
      <c r="C604" s="153">
        <v>1400000</v>
      </c>
      <c r="D604" s="143" t="s">
        <v>360</v>
      </c>
      <c r="E604" s="143" t="s">
        <v>13</v>
      </c>
      <c r="F604" s="143" t="s">
        <v>361</v>
      </c>
      <c r="G604" s="143" t="s">
        <v>362</v>
      </c>
      <c r="H604" s="143">
        <v>0.67</v>
      </c>
      <c r="I604" s="143">
        <v>0.72</v>
      </c>
      <c r="J604" s="143" t="s">
        <v>366</v>
      </c>
      <c r="K604" s="143">
        <v>0.28095069525275002</v>
      </c>
      <c r="L604" s="143">
        <v>3365.3599534827099</v>
      </c>
      <c r="M604" s="143">
        <v>7.3361414363114799</v>
      </c>
      <c r="N604" s="143">
        <v>0.97525279235671003</v>
      </c>
      <c r="O604" s="143">
        <v>2.0610940370042399</v>
      </c>
      <c r="P604" s="143">
        <v>0.27399795005979999</v>
      </c>
      <c r="Q604" s="143">
        <v>945.50021870674095</v>
      </c>
      <c r="R604" s="143">
        <v>8140</v>
      </c>
      <c r="S604" s="143" t="s">
        <v>369</v>
      </c>
      <c r="T604" s="143">
        <v>8140</v>
      </c>
      <c r="U604" s="143" t="s">
        <v>365</v>
      </c>
      <c r="V604" s="143" t="s">
        <v>366</v>
      </c>
      <c r="Z604" s="143">
        <v>0</v>
      </c>
      <c r="AA604" s="143">
        <v>1</v>
      </c>
      <c r="AB604" s="143">
        <v>2.0610940370042399</v>
      </c>
      <c r="AC604" s="143">
        <v>0.27399795005979999</v>
      </c>
      <c r="AD604" s="143">
        <v>945.50021870674095</v>
      </c>
      <c r="AF604" s="143">
        <v>-1</v>
      </c>
      <c r="AG604" s="143">
        <v>-1</v>
      </c>
      <c r="AH604" s="143">
        <v>-1</v>
      </c>
      <c r="AI604" s="143">
        <v>-1</v>
      </c>
      <c r="AJ604" s="143">
        <v>0</v>
      </c>
      <c r="AM604" s="143" t="s">
        <v>367</v>
      </c>
      <c r="AN604" s="143">
        <v>-1</v>
      </c>
      <c r="AQ604" s="143">
        <v>333</v>
      </c>
      <c r="AR604" s="143" t="s">
        <v>257</v>
      </c>
      <c r="AT604" s="143" t="s">
        <v>366</v>
      </c>
      <c r="AV604" s="143">
        <v>158.303232022576</v>
      </c>
      <c r="AW604" s="143">
        <v>0.76682905000000001</v>
      </c>
    </row>
    <row r="605" spans="1:49" x14ac:dyDescent="0.25">
      <c r="A605" s="153">
        <v>830000</v>
      </c>
      <c r="B605" s="153">
        <v>1400000</v>
      </c>
      <c r="C605" s="153">
        <v>1400000</v>
      </c>
      <c r="D605" s="143" t="s">
        <v>360</v>
      </c>
      <c r="E605" s="143" t="s">
        <v>13</v>
      </c>
      <c r="F605" s="143" t="s">
        <v>361</v>
      </c>
      <c r="G605" s="143" t="s">
        <v>362</v>
      </c>
      <c r="H605" s="143">
        <v>0.67</v>
      </c>
      <c r="I605" s="143">
        <v>0.72</v>
      </c>
      <c r="J605" s="143" t="s">
        <v>366</v>
      </c>
      <c r="K605" s="143">
        <v>0.61776345371394004</v>
      </c>
      <c r="L605" s="143">
        <v>3320.1925870231698</v>
      </c>
      <c r="M605" s="143">
        <v>6.1907600977096502</v>
      </c>
      <c r="N605" s="143">
        <v>0.82784233182268996</v>
      </c>
      <c r="O605" s="143">
        <v>3.8244253390755598</v>
      </c>
      <c r="P605" s="143">
        <v>0.51141073803738002</v>
      </c>
      <c r="Q605" s="143">
        <v>2051.0936395548501</v>
      </c>
      <c r="R605" s="143">
        <v>1730</v>
      </c>
      <c r="S605" s="143" t="s">
        <v>368</v>
      </c>
      <c r="T605" s="143">
        <v>1730</v>
      </c>
      <c r="U605" s="143" t="s">
        <v>365</v>
      </c>
      <c r="V605" s="143" t="s">
        <v>366</v>
      </c>
      <c r="Z605" s="143">
        <v>0</v>
      </c>
      <c r="AA605" s="143">
        <v>1</v>
      </c>
      <c r="AB605" s="143">
        <v>3.8244253390755598</v>
      </c>
      <c r="AC605" s="143">
        <v>0.51141073803738002</v>
      </c>
      <c r="AD605" s="143">
        <v>2051.0936395548501</v>
      </c>
      <c r="AF605" s="143">
        <v>-1</v>
      </c>
      <c r="AG605" s="143">
        <v>-1</v>
      </c>
      <c r="AH605" s="143">
        <v>-1</v>
      </c>
      <c r="AI605" s="143">
        <v>-1</v>
      </c>
      <c r="AJ605" s="143">
        <v>0</v>
      </c>
      <c r="AM605" s="143" t="s">
        <v>367</v>
      </c>
      <c r="AN605" s="143">
        <v>-1</v>
      </c>
      <c r="AQ605" s="143">
        <v>333</v>
      </c>
      <c r="AR605" s="143" t="s">
        <v>257</v>
      </c>
      <c r="AT605" s="143" t="s">
        <v>366</v>
      </c>
      <c r="AV605" s="143">
        <v>200.00000000745001</v>
      </c>
      <c r="AW605" s="143">
        <v>1.6634984910999999</v>
      </c>
    </row>
    <row r="606" spans="1:49" x14ac:dyDescent="0.25">
      <c r="A606" s="153">
        <v>830000</v>
      </c>
      <c r="B606" s="153">
        <v>1400000</v>
      </c>
      <c r="C606" s="153">
        <v>1400000</v>
      </c>
      <c r="D606" s="143" t="s">
        <v>360</v>
      </c>
      <c r="E606" s="143" t="s">
        <v>13</v>
      </c>
      <c r="F606" s="143" t="s">
        <v>361</v>
      </c>
      <c r="G606" s="143" t="s">
        <v>362</v>
      </c>
      <c r="H606" s="143">
        <v>0.67</v>
      </c>
      <c r="I606" s="143">
        <v>0.72</v>
      </c>
      <c r="J606" s="143" t="s">
        <v>363</v>
      </c>
      <c r="K606" s="143">
        <v>0.14864488160855999</v>
      </c>
      <c r="L606" s="143">
        <v>2038.84988103675</v>
      </c>
      <c r="M606" s="143">
        <v>3.8520075245225902</v>
      </c>
      <c r="N606" s="143">
        <v>0.50265672152980001</v>
      </c>
      <c r="O606" s="143">
        <v>0.57258120243795996</v>
      </c>
      <c r="P606" s="143">
        <v>7.4717348861539995E-2</v>
      </c>
      <c r="Q606" s="143">
        <v>303.064599184347</v>
      </c>
      <c r="R606" s="143">
        <v>3100</v>
      </c>
      <c r="S606" s="143" t="s">
        <v>371</v>
      </c>
      <c r="T606" s="143">
        <v>3100</v>
      </c>
      <c r="U606" s="143" t="s">
        <v>365</v>
      </c>
      <c r="V606" s="143" t="s">
        <v>366</v>
      </c>
      <c r="Y606" s="143" t="s">
        <v>363</v>
      </c>
      <c r="Z606" s="143">
        <v>0</v>
      </c>
      <c r="AA606" s="143">
        <v>1</v>
      </c>
      <c r="AB606" s="143">
        <v>0.57258120243795996</v>
      </c>
      <c r="AC606" s="143">
        <v>7.4717348861539995E-2</v>
      </c>
      <c r="AD606" s="143">
        <v>303.064599184347</v>
      </c>
      <c r="AF606" s="143">
        <v>-1</v>
      </c>
      <c r="AG606" s="143">
        <v>-1</v>
      </c>
      <c r="AH606" s="143">
        <v>-1</v>
      </c>
      <c r="AI606" s="143">
        <v>-1</v>
      </c>
      <c r="AJ606" s="143">
        <v>0</v>
      </c>
      <c r="AM606" s="143" t="s">
        <v>367</v>
      </c>
      <c r="AN606" s="143">
        <v>-1</v>
      </c>
      <c r="AQ606" s="143">
        <v>333</v>
      </c>
      <c r="AR606" s="143" t="s">
        <v>257</v>
      </c>
      <c r="AT606" s="143" t="s">
        <v>366</v>
      </c>
      <c r="AV606" s="143">
        <v>181.31590763936899</v>
      </c>
      <c r="AW606" s="143">
        <v>0.2457944843</v>
      </c>
    </row>
    <row r="607" spans="1:49" x14ac:dyDescent="0.25">
      <c r="A607" s="153">
        <v>830000</v>
      </c>
      <c r="B607" s="153">
        <v>1400000</v>
      </c>
      <c r="C607" s="153">
        <v>1400000</v>
      </c>
      <c r="D607" s="143" t="s">
        <v>360</v>
      </c>
      <c r="E607" s="143" t="s">
        <v>13</v>
      </c>
      <c r="F607" s="143" t="s">
        <v>361</v>
      </c>
      <c r="G607" s="143" t="s">
        <v>362</v>
      </c>
      <c r="H607" s="143">
        <v>0.67</v>
      </c>
      <c r="I607" s="143">
        <v>0.72</v>
      </c>
      <c r="J607" s="143" t="s">
        <v>363</v>
      </c>
      <c r="K607" s="143">
        <v>0.17834006067338001</v>
      </c>
      <c r="L607" s="143">
        <v>2038.84988103675</v>
      </c>
      <c r="M607" s="143">
        <v>3.8520075245225902</v>
      </c>
      <c r="N607" s="143">
        <v>0.50265672152980001</v>
      </c>
      <c r="O607" s="143">
        <v>0.6869672556377</v>
      </c>
      <c r="P607" s="143">
        <v>8.9643830215510006E-2</v>
      </c>
      <c r="Q607" s="143">
        <v>363.60861148802098</v>
      </c>
      <c r="R607" s="143">
        <v>5100</v>
      </c>
      <c r="S607" s="143" t="s">
        <v>373</v>
      </c>
      <c r="T607" s="143">
        <v>5100</v>
      </c>
      <c r="U607" s="143" t="s">
        <v>365</v>
      </c>
      <c r="V607" s="143" t="s">
        <v>366</v>
      </c>
      <c r="Y607" s="143" t="s">
        <v>363</v>
      </c>
      <c r="Z607" s="143">
        <v>0</v>
      </c>
      <c r="AA607" s="143">
        <v>1</v>
      </c>
      <c r="AB607" s="143">
        <v>0.6869672556377</v>
      </c>
      <c r="AC607" s="143">
        <v>8.9643830215510006E-2</v>
      </c>
      <c r="AD607" s="143">
        <v>363.60861148802098</v>
      </c>
      <c r="AF607" s="143">
        <v>-1</v>
      </c>
      <c r="AG607" s="143">
        <v>-1</v>
      </c>
      <c r="AH607" s="143">
        <v>-1</v>
      </c>
      <c r="AI607" s="143">
        <v>-1</v>
      </c>
      <c r="AJ607" s="143">
        <v>0</v>
      </c>
      <c r="AM607" s="143" t="s">
        <v>367</v>
      </c>
      <c r="AN607" s="143">
        <v>-1</v>
      </c>
      <c r="AQ607" s="143">
        <v>333</v>
      </c>
      <c r="AR607" s="143" t="s">
        <v>257</v>
      </c>
      <c r="AT607" s="143" t="s">
        <v>366</v>
      </c>
      <c r="AV607" s="143">
        <v>129.92619805318799</v>
      </c>
      <c r="AW607" s="143">
        <v>0.29489749510000002</v>
      </c>
    </row>
    <row r="608" spans="1:49" x14ac:dyDescent="0.25">
      <c r="A608" s="153">
        <v>830000</v>
      </c>
      <c r="B608" s="153">
        <v>1400000</v>
      </c>
      <c r="C608" s="153">
        <v>1400000</v>
      </c>
      <c r="D608" s="143" t="s">
        <v>360</v>
      </c>
      <c r="E608" s="143" t="s">
        <v>13</v>
      </c>
      <c r="F608" s="143" t="s">
        <v>361</v>
      </c>
      <c r="G608" s="143" t="s">
        <v>362</v>
      </c>
      <c r="H608" s="143">
        <v>0.67</v>
      </c>
      <c r="I608" s="143">
        <v>0.72</v>
      </c>
      <c r="J608" s="143" t="s">
        <v>366</v>
      </c>
      <c r="K608" s="143">
        <v>0.2907787257833</v>
      </c>
      <c r="L608" s="143">
        <v>2038.84988103675</v>
      </c>
      <c r="M608" s="143">
        <v>3.8520075245225902</v>
      </c>
      <c r="N608" s="143">
        <v>0.50265672152980001</v>
      </c>
      <c r="O608" s="143">
        <v>1.12008183968839</v>
      </c>
      <c r="P608" s="143">
        <v>0.14616188099284999</v>
      </c>
      <c r="Q608" s="143">
        <v>592.85417047131705</v>
      </c>
      <c r="R608" s="143">
        <v>1730</v>
      </c>
      <c r="S608" s="143" t="s">
        <v>368</v>
      </c>
      <c r="T608" s="143">
        <v>1730</v>
      </c>
      <c r="U608" s="143" t="s">
        <v>365</v>
      </c>
      <c r="V608" s="143" t="s">
        <v>366</v>
      </c>
      <c r="Z608" s="143">
        <v>0</v>
      </c>
      <c r="AA608" s="143">
        <v>1</v>
      </c>
      <c r="AB608" s="143">
        <v>1.12008183968839</v>
      </c>
      <c r="AC608" s="143">
        <v>0.14616188099284999</v>
      </c>
      <c r="AD608" s="143">
        <v>592.85417047131705</v>
      </c>
      <c r="AF608" s="143">
        <v>-1</v>
      </c>
      <c r="AG608" s="143">
        <v>-1</v>
      </c>
      <c r="AH608" s="143">
        <v>-1</v>
      </c>
      <c r="AI608" s="143">
        <v>-1</v>
      </c>
      <c r="AJ608" s="143">
        <v>0</v>
      </c>
      <c r="AM608" s="143" t="s">
        <v>367</v>
      </c>
      <c r="AN608" s="143">
        <v>-1</v>
      </c>
      <c r="AQ608" s="143">
        <v>333</v>
      </c>
      <c r="AR608" s="143" t="s">
        <v>257</v>
      </c>
      <c r="AT608" s="143" t="s">
        <v>366</v>
      </c>
      <c r="AV608" s="143">
        <v>176.21709277995001</v>
      </c>
      <c r="AW608" s="143">
        <v>0.48082252269999998</v>
      </c>
    </row>
    <row r="609" spans="1:49" x14ac:dyDescent="0.25">
      <c r="A609" s="153">
        <v>830000</v>
      </c>
      <c r="B609" s="153">
        <v>1400000</v>
      </c>
      <c r="C609" s="153">
        <v>1400000</v>
      </c>
      <c r="D609" s="143" t="s">
        <v>360</v>
      </c>
      <c r="E609" s="143" t="s">
        <v>13</v>
      </c>
      <c r="F609" s="143" t="s">
        <v>361</v>
      </c>
      <c r="G609" s="143" t="s">
        <v>362</v>
      </c>
      <c r="H609" s="143">
        <v>0.67</v>
      </c>
      <c r="I609" s="143">
        <v>0.72</v>
      </c>
      <c r="J609" s="143" t="s">
        <v>363</v>
      </c>
      <c r="K609" s="143">
        <v>0.54145777947935003</v>
      </c>
      <c r="L609" s="143">
        <v>2586.5087867213301</v>
      </c>
      <c r="M609" s="143">
        <v>5.1494468293459699</v>
      </c>
      <c r="N609" s="143">
        <v>0.70148321456537999</v>
      </c>
      <c r="O609" s="143">
        <v>2.7882080457646601</v>
      </c>
      <c r="P609" s="143">
        <v>0.37982354370061</v>
      </c>
      <c r="Q609" s="143">
        <v>1400.48530426197</v>
      </c>
      <c r="R609" s="143">
        <v>3200</v>
      </c>
      <c r="S609" s="143" t="s">
        <v>370</v>
      </c>
      <c r="T609" s="143">
        <v>3200</v>
      </c>
      <c r="U609" s="143" t="s">
        <v>365</v>
      </c>
      <c r="V609" s="143" t="s">
        <v>366</v>
      </c>
      <c r="Y609" s="143" t="s">
        <v>363</v>
      </c>
      <c r="Z609" s="143">
        <v>0</v>
      </c>
      <c r="AA609" s="143">
        <v>1</v>
      </c>
      <c r="AB609" s="143">
        <v>2.7882080457646601</v>
      </c>
      <c r="AC609" s="143">
        <v>0.37982354370061</v>
      </c>
      <c r="AD609" s="143">
        <v>1400.48530426197</v>
      </c>
      <c r="AF609" s="143">
        <v>-1</v>
      </c>
      <c r="AG609" s="143">
        <v>-1</v>
      </c>
      <c r="AH609" s="143">
        <v>-1</v>
      </c>
      <c r="AI609" s="143">
        <v>-1</v>
      </c>
      <c r="AJ609" s="143">
        <v>0</v>
      </c>
      <c r="AM609" s="143" t="s">
        <v>367</v>
      </c>
      <c r="AN609" s="143">
        <v>-1</v>
      </c>
      <c r="AQ609" s="143">
        <v>333</v>
      </c>
      <c r="AR609" s="143" t="s">
        <v>257</v>
      </c>
      <c r="AT609" s="143" t="s">
        <v>366</v>
      </c>
      <c r="AV609" s="143">
        <v>196.12544743755299</v>
      </c>
      <c r="AW609" s="143">
        <v>1.1358356077</v>
      </c>
    </row>
    <row r="610" spans="1:49" x14ac:dyDescent="0.25">
      <c r="A610" s="153">
        <v>830000</v>
      </c>
      <c r="B610" s="153">
        <v>1400000</v>
      </c>
      <c r="C610" s="153">
        <v>1400000</v>
      </c>
      <c r="D610" s="143" t="s">
        <v>360</v>
      </c>
      <c r="E610" s="143" t="s">
        <v>13</v>
      </c>
      <c r="F610" s="143" t="s">
        <v>361</v>
      </c>
      <c r="G610" s="143" t="s">
        <v>362</v>
      </c>
      <c r="H610" s="143">
        <v>0.67</v>
      </c>
      <c r="I610" s="143">
        <v>0.72</v>
      </c>
      <c r="J610" s="143" t="s">
        <v>366</v>
      </c>
      <c r="K610" s="143">
        <v>7.6305593583839995E-2</v>
      </c>
      <c r="L610" s="143">
        <v>2586.5087867213301</v>
      </c>
      <c r="M610" s="143">
        <v>5.1494468293459699</v>
      </c>
      <c r="N610" s="143">
        <v>0.70148321456537999</v>
      </c>
      <c r="O610" s="143">
        <v>0.39293159694166002</v>
      </c>
      <c r="P610" s="143">
        <v>5.3527093076509998E-2</v>
      </c>
      <c r="Q610" s="143">
        <v>197.36508828058899</v>
      </c>
      <c r="R610" s="143">
        <v>1730</v>
      </c>
      <c r="S610" s="143" t="s">
        <v>368</v>
      </c>
      <c r="T610" s="143">
        <v>1730</v>
      </c>
      <c r="U610" s="143" t="s">
        <v>365</v>
      </c>
      <c r="V610" s="143" t="s">
        <v>366</v>
      </c>
      <c r="Z610" s="143">
        <v>0</v>
      </c>
      <c r="AA610" s="143">
        <v>1</v>
      </c>
      <c r="AB610" s="143">
        <v>0.39293159694166002</v>
      </c>
      <c r="AC610" s="143">
        <v>5.3527093076509998E-2</v>
      </c>
      <c r="AD610" s="143">
        <v>197.365088280588</v>
      </c>
      <c r="AF610" s="143">
        <v>-1</v>
      </c>
      <c r="AG610" s="143">
        <v>-1</v>
      </c>
      <c r="AH610" s="143">
        <v>-1</v>
      </c>
      <c r="AI610" s="143">
        <v>-1</v>
      </c>
      <c r="AJ610" s="143">
        <v>0</v>
      </c>
      <c r="AM610" s="143" t="s">
        <v>367</v>
      </c>
      <c r="AN610" s="143">
        <v>-1</v>
      </c>
      <c r="AQ610" s="143">
        <v>333</v>
      </c>
      <c r="AR610" s="143" t="s">
        <v>257</v>
      </c>
      <c r="AT610" s="143" t="s">
        <v>366</v>
      </c>
      <c r="AV610" s="143">
        <v>74.977746647237495</v>
      </c>
      <c r="AW610" s="143">
        <v>0.16006900909999999</v>
      </c>
    </row>
    <row r="611" spans="1:49" x14ac:dyDescent="0.25">
      <c r="A611" s="153">
        <v>830000</v>
      </c>
      <c r="B611" s="153">
        <v>1400000</v>
      </c>
      <c r="C611" s="153">
        <v>1400000</v>
      </c>
      <c r="D611" s="143" t="s">
        <v>360</v>
      </c>
      <c r="E611" s="143" t="s">
        <v>13</v>
      </c>
      <c r="F611" s="143" t="s">
        <v>361</v>
      </c>
      <c r="G611" s="143" t="s">
        <v>362</v>
      </c>
      <c r="H611" s="143">
        <v>0.67</v>
      </c>
      <c r="I611" s="143">
        <v>0.72</v>
      </c>
      <c r="J611" s="143" t="s">
        <v>366</v>
      </c>
      <c r="K611" s="143">
        <v>0.49066223604539</v>
      </c>
      <c r="L611" s="143">
        <v>3306.7983080367999</v>
      </c>
      <c r="M611" s="143">
        <v>6.2859291177685499</v>
      </c>
      <c r="N611" s="143">
        <v>0.85104633519591999</v>
      </c>
      <c r="O611" s="143">
        <v>3.0842680365471602</v>
      </c>
      <c r="P611" s="143">
        <v>0.41757629780547001</v>
      </c>
      <c r="Q611" s="143">
        <v>1622.5210519724601</v>
      </c>
      <c r="R611" s="143">
        <v>1730</v>
      </c>
      <c r="S611" s="143" t="s">
        <v>368</v>
      </c>
      <c r="T611" s="143">
        <v>1730</v>
      </c>
      <c r="U611" s="143" t="s">
        <v>365</v>
      </c>
      <c r="V611" s="143" t="s">
        <v>366</v>
      </c>
      <c r="Z611" s="143">
        <v>0</v>
      </c>
      <c r="AA611" s="143">
        <v>1</v>
      </c>
      <c r="AB611" s="143">
        <v>3.0842680365471602</v>
      </c>
      <c r="AC611" s="143">
        <v>0.41757629780547001</v>
      </c>
      <c r="AD611" s="143">
        <v>2042.8191433560301</v>
      </c>
      <c r="AF611" s="143">
        <v>-1</v>
      </c>
      <c r="AG611" s="143">
        <v>-1</v>
      </c>
      <c r="AH611" s="143">
        <v>-1</v>
      </c>
      <c r="AI611" s="143">
        <v>-1</v>
      </c>
      <c r="AJ611" s="143">
        <v>0</v>
      </c>
      <c r="AM611" s="143" t="s">
        <v>367</v>
      </c>
      <c r="AN611" s="143">
        <v>-1</v>
      </c>
      <c r="AQ611" s="143">
        <v>333</v>
      </c>
      <c r="AR611" s="143" t="s">
        <v>257</v>
      </c>
      <c r="AT611" s="143" t="s">
        <v>366</v>
      </c>
      <c r="AV611" s="143">
        <v>179.75017035749201</v>
      </c>
      <c r="AW611" s="143">
        <v>1.6567876264000001</v>
      </c>
    </row>
    <row r="612" spans="1:49" x14ac:dyDescent="0.25">
      <c r="A612" s="153">
        <v>830000</v>
      </c>
      <c r="B612" s="153">
        <v>1400000</v>
      </c>
      <c r="C612" s="153">
        <v>1400000</v>
      </c>
      <c r="D612" s="143" t="s">
        <v>360</v>
      </c>
      <c r="E612" s="143" t="s">
        <v>13</v>
      </c>
      <c r="F612" s="143" t="s">
        <v>361</v>
      </c>
      <c r="G612" s="143" t="s">
        <v>362</v>
      </c>
      <c r="H612" s="143">
        <v>0.67</v>
      </c>
      <c r="I612" s="143">
        <v>0.72</v>
      </c>
      <c r="J612" s="143" t="s">
        <v>366</v>
      </c>
      <c r="K612" s="143">
        <v>0.61776345378298003</v>
      </c>
      <c r="L612" s="143">
        <v>3339.65197712175</v>
      </c>
      <c r="M612" s="143">
        <v>6.2272997334146796</v>
      </c>
      <c r="N612" s="143">
        <v>0.83275082615106999</v>
      </c>
      <c r="O612" s="143">
        <v>3.8469981910560902</v>
      </c>
      <c r="P612" s="143">
        <v>0.51444302650370999</v>
      </c>
      <c r="Q612" s="143">
        <v>2063.11493981989</v>
      </c>
      <c r="R612" s="143">
        <v>1730</v>
      </c>
      <c r="S612" s="143" t="s">
        <v>368</v>
      </c>
      <c r="T612" s="143">
        <v>1730</v>
      </c>
      <c r="U612" s="143" t="s">
        <v>365</v>
      </c>
      <c r="V612" s="143" t="s">
        <v>366</v>
      </c>
      <c r="Z612" s="143">
        <v>0</v>
      </c>
      <c r="AA612" s="143">
        <v>1</v>
      </c>
      <c r="AB612" s="143">
        <v>3.8469981910560902</v>
      </c>
      <c r="AC612" s="143">
        <v>0.51444302650370999</v>
      </c>
      <c r="AD612" s="143">
        <v>2063.11493981989</v>
      </c>
      <c r="AF612" s="143">
        <v>-1</v>
      </c>
      <c r="AG612" s="143">
        <v>-1</v>
      </c>
      <c r="AH612" s="143">
        <v>-1</v>
      </c>
      <c r="AI612" s="143">
        <v>-1</v>
      </c>
      <c r="AJ612" s="143">
        <v>0</v>
      </c>
      <c r="AM612" s="143" t="s">
        <v>367</v>
      </c>
      <c r="AN612" s="143">
        <v>-1</v>
      </c>
      <c r="AQ612" s="143">
        <v>333</v>
      </c>
      <c r="AR612" s="143" t="s">
        <v>257</v>
      </c>
      <c r="AT612" s="143" t="s">
        <v>366</v>
      </c>
      <c r="AV612" s="143">
        <v>200.000000018626</v>
      </c>
      <c r="AW612" s="143">
        <v>1.6732481264000001</v>
      </c>
    </row>
    <row r="613" spans="1:49" x14ac:dyDescent="0.25">
      <c r="A613" s="153">
        <v>830000</v>
      </c>
      <c r="B613" s="153">
        <v>1400000</v>
      </c>
      <c r="C613" s="153">
        <v>1400000</v>
      </c>
      <c r="D613" s="143" t="s">
        <v>360</v>
      </c>
      <c r="E613" s="143" t="s">
        <v>13</v>
      </c>
      <c r="F613" s="143" t="s">
        <v>361</v>
      </c>
      <c r="G613" s="143" t="s">
        <v>362</v>
      </c>
      <c r="H613" s="143">
        <v>0.67</v>
      </c>
      <c r="I613" s="143">
        <v>0.72</v>
      </c>
      <c r="J613" s="143" t="s">
        <v>366</v>
      </c>
      <c r="K613" s="143">
        <v>0.12040968143677</v>
      </c>
      <c r="L613" s="143">
        <v>3344.84568901183</v>
      </c>
      <c r="M613" s="143">
        <v>7.4889352816666097</v>
      </c>
      <c r="N613" s="143">
        <v>0.98529507145563999</v>
      </c>
      <c r="O613" s="143">
        <v>0.90174031156608003</v>
      </c>
      <c r="P613" s="143">
        <v>0.11863906567519</v>
      </c>
      <c r="Q613" s="143">
        <v>402.75180386907499</v>
      </c>
      <c r="R613" s="143">
        <v>1730</v>
      </c>
      <c r="S613" s="143" t="s">
        <v>368</v>
      </c>
      <c r="T613" s="143">
        <v>1730</v>
      </c>
      <c r="U613" s="143" t="s">
        <v>365</v>
      </c>
      <c r="V613" s="143" t="s">
        <v>366</v>
      </c>
      <c r="Z613" s="143">
        <v>0</v>
      </c>
      <c r="AA613" s="143">
        <v>1</v>
      </c>
      <c r="AB613" s="143">
        <v>0.90174031156608003</v>
      </c>
      <c r="AC613" s="143">
        <v>0.11863906567519</v>
      </c>
      <c r="AD613" s="143">
        <v>2066.3234252150601</v>
      </c>
      <c r="AF613" s="143">
        <v>-1</v>
      </c>
      <c r="AG613" s="143">
        <v>-1</v>
      </c>
      <c r="AH613" s="143">
        <v>-1</v>
      </c>
      <c r="AI613" s="143">
        <v>-1</v>
      </c>
      <c r="AJ613" s="143">
        <v>0</v>
      </c>
      <c r="AM613" s="143" t="s">
        <v>367</v>
      </c>
      <c r="AN613" s="143">
        <v>-1</v>
      </c>
      <c r="AQ613" s="143">
        <v>333</v>
      </c>
      <c r="AR613" s="143" t="s">
        <v>257</v>
      </c>
      <c r="AT613" s="143" t="s">
        <v>366</v>
      </c>
      <c r="AV613" s="143">
        <v>93.3253436164932</v>
      </c>
      <c r="AW613" s="143">
        <v>1.6758503042999999</v>
      </c>
    </row>
    <row r="614" spans="1:49" x14ac:dyDescent="0.25">
      <c r="A614" s="153">
        <v>830000</v>
      </c>
      <c r="B614" s="153">
        <v>1400000</v>
      </c>
      <c r="C614" s="153">
        <v>1400000</v>
      </c>
      <c r="D614" s="143" t="s">
        <v>360</v>
      </c>
      <c r="E614" s="143" t="s">
        <v>13</v>
      </c>
      <c r="F614" s="143" t="s">
        <v>361</v>
      </c>
      <c r="G614" s="143" t="s">
        <v>362</v>
      </c>
      <c r="H614" s="143">
        <v>0.67</v>
      </c>
      <c r="I614" s="143">
        <v>0.72</v>
      </c>
      <c r="J614" s="143" t="s">
        <v>363</v>
      </c>
      <c r="K614" s="143">
        <v>0.617763453829</v>
      </c>
      <c r="L614" s="143">
        <v>2590.46689169107</v>
      </c>
      <c r="M614" s="143">
        <v>5.07894800657437</v>
      </c>
      <c r="N614" s="143">
        <v>0.69510951140407995</v>
      </c>
      <c r="O614" s="143">
        <v>3.1375884623593402</v>
      </c>
      <c r="P614" s="143">
        <v>0.42941325255438001</v>
      </c>
      <c r="Q614" s="143">
        <v>1600.2957740407701</v>
      </c>
      <c r="R614" s="143">
        <v>3200</v>
      </c>
      <c r="S614" s="143" t="s">
        <v>370</v>
      </c>
      <c r="T614" s="143">
        <v>3200</v>
      </c>
      <c r="U614" s="143" t="s">
        <v>365</v>
      </c>
      <c r="V614" s="143" t="s">
        <v>366</v>
      </c>
      <c r="Y614" s="143" t="s">
        <v>363</v>
      </c>
      <c r="Z614" s="143">
        <v>0</v>
      </c>
      <c r="AA614" s="143">
        <v>1</v>
      </c>
      <c r="AB614" s="143">
        <v>3.1375884623593402</v>
      </c>
      <c r="AC614" s="143">
        <v>0.42941325255438001</v>
      </c>
      <c r="AD614" s="143">
        <v>1600.2957740407701</v>
      </c>
      <c r="AF614" s="143">
        <v>-1</v>
      </c>
      <c r="AG614" s="143">
        <v>-1</v>
      </c>
      <c r="AH614" s="143">
        <v>-1</v>
      </c>
      <c r="AI614" s="143">
        <v>-1</v>
      </c>
      <c r="AJ614" s="143">
        <v>0</v>
      </c>
      <c r="AM614" s="143" t="s">
        <v>367</v>
      </c>
      <c r="AN614" s="143">
        <v>-1</v>
      </c>
      <c r="AQ614" s="143">
        <v>333</v>
      </c>
      <c r="AR614" s="143" t="s">
        <v>257</v>
      </c>
      <c r="AT614" s="143" t="s">
        <v>366</v>
      </c>
      <c r="AV614" s="143">
        <v>200.000000026077</v>
      </c>
      <c r="AW614" s="143">
        <v>1.2978878946000001</v>
      </c>
    </row>
    <row r="615" spans="1:49" x14ac:dyDescent="0.25">
      <c r="A615" s="153">
        <v>830000</v>
      </c>
      <c r="B615" s="153">
        <v>1400000</v>
      </c>
      <c r="C615" s="153">
        <v>1400000</v>
      </c>
      <c r="D615" s="143" t="s">
        <v>360</v>
      </c>
      <c r="E615" s="143" t="s">
        <v>13</v>
      </c>
      <c r="F615" s="143" t="s">
        <v>361</v>
      </c>
      <c r="G615" s="143" t="s">
        <v>362</v>
      </c>
      <c r="H615" s="143">
        <v>0.67</v>
      </c>
      <c r="I615" s="143">
        <v>0.72</v>
      </c>
      <c r="J615" s="143" t="s">
        <v>363</v>
      </c>
      <c r="K615" s="143">
        <v>0.49412124400575003</v>
      </c>
      <c r="L615" s="143">
        <v>2600.73925913123</v>
      </c>
      <c r="M615" s="143">
        <v>5.3526819386997397</v>
      </c>
      <c r="N615" s="143">
        <v>0.72211023111095995</v>
      </c>
      <c r="O615" s="143">
        <v>2.64487385831743</v>
      </c>
      <c r="P615" s="143">
        <v>0.35681000570582999</v>
      </c>
      <c r="Q615" s="143">
        <v>1285.0805180565201</v>
      </c>
      <c r="R615" s="143">
        <v>3200</v>
      </c>
      <c r="S615" s="143" t="s">
        <v>370</v>
      </c>
      <c r="T615" s="143">
        <v>3200</v>
      </c>
      <c r="U615" s="143" t="s">
        <v>365</v>
      </c>
      <c r="V615" s="143" t="s">
        <v>366</v>
      </c>
      <c r="Y615" s="143" t="s">
        <v>363</v>
      </c>
      <c r="Z615" s="143">
        <v>0</v>
      </c>
      <c r="AA615" s="143">
        <v>1</v>
      </c>
      <c r="AB615" s="143">
        <v>2.64487385831743</v>
      </c>
      <c r="AC615" s="143">
        <v>0.35681000570582999</v>
      </c>
      <c r="AD615" s="143">
        <v>1285.0805180565201</v>
      </c>
      <c r="AF615" s="143">
        <v>-1</v>
      </c>
      <c r="AG615" s="143">
        <v>-1</v>
      </c>
      <c r="AH615" s="143">
        <v>-1</v>
      </c>
      <c r="AI615" s="143">
        <v>-1</v>
      </c>
      <c r="AJ615" s="143">
        <v>0</v>
      </c>
      <c r="AM615" s="143" t="s">
        <v>367</v>
      </c>
      <c r="AN615" s="143">
        <v>-1</v>
      </c>
      <c r="AQ615" s="143">
        <v>333</v>
      </c>
      <c r="AR615" s="143" t="s">
        <v>257</v>
      </c>
      <c r="AT615" s="143" t="s">
        <v>366</v>
      </c>
      <c r="AV615" s="143">
        <v>182.649339073791</v>
      </c>
      <c r="AW615" s="143">
        <v>1.0422388629999999</v>
      </c>
    </row>
    <row r="616" spans="1:49" x14ac:dyDescent="0.25">
      <c r="A616" s="153">
        <v>830000</v>
      </c>
      <c r="B616" s="153">
        <v>1400000</v>
      </c>
      <c r="C616" s="153">
        <v>1400000</v>
      </c>
      <c r="D616" s="143" t="s">
        <v>360</v>
      </c>
      <c r="E616" s="143" t="s">
        <v>13</v>
      </c>
      <c r="F616" s="143" t="s">
        <v>361</v>
      </c>
      <c r="G616" s="143" t="s">
        <v>362</v>
      </c>
      <c r="H616" s="143">
        <v>0.67</v>
      </c>
      <c r="I616" s="143">
        <v>0.72</v>
      </c>
      <c r="J616" s="143" t="s">
        <v>363</v>
      </c>
      <c r="K616" s="143">
        <v>4.4938856520000002E-5</v>
      </c>
      <c r="L616" s="143">
        <v>2600.73925913123</v>
      </c>
      <c r="M616" s="143">
        <v>5.3526819386997397</v>
      </c>
      <c r="N616" s="143">
        <v>0.72211023111095995</v>
      </c>
      <c r="O616" s="143">
        <v>2.4054340567E-4</v>
      </c>
      <c r="P616" s="143">
        <v>3.2450808070000002E-5</v>
      </c>
      <c r="Q616" s="143">
        <v>0.11687424843023</v>
      </c>
      <c r="R616" s="143">
        <v>4210</v>
      </c>
      <c r="S616" s="143" t="s">
        <v>374</v>
      </c>
      <c r="T616" s="143">
        <v>4210</v>
      </c>
      <c r="U616" s="143" t="s">
        <v>365</v>
      </c>
      <c r="V616" s="143" t="s">
        <v>366</v>
      </c>
      <c r="Y616" s="143" t="s">
        <v>363</v>
      </c>
      <c r="Z616" s="143">
        <v>0</v>
      </c>
      <c r="AA616" s="143">
        <v>1</v>
      </c>
      <c r="AB616" s="143">
        <v>2.4054340567E-4</v>
      </c>
      <c r="AC616" s="143">
        <v>3.2450808070000002E-5</v>
      </c>
      <c r="AD616" s="143">
        <v>0.11687424843045</v>
      </c>
      <c r="AF616" s="143">
        <v>-1</v>
      </c>
      <c r="AG616" s="143">
        <v>-1</v>
      </c>
      <c r="AH616" s="143">
        <v>-1</v>
      </c>
      <c r="AI616" s="143">
        <v>-1</v>
      </c>
      <c r="AJ616" s="143">
        <v>0</v>
      </c>
      <c r="AM616" s="143" t="s">
        <v>367</v>
      </c>
      <c r="AN616" s="143">
        <v>-1</v>
      </c>
      <c r="AQ616" s="143">
        <v>333</v>
      </c>
      <c r="AR616" s="143" t="s">
        <v>257</v>
      </c>
      <c r="AT616" s="143" t="s">
        <v>366</v>
      </c>
      <c r="AV616" s="143">
        <v>2.1890082189945699</v>
      </c>
      <c r="AW616" s="143">
        <v>9.4788499999999995E-5</v>
      </c>
    </row>
    <row r="617" spans="1:49" x14ac:dyDescent="0.25">
      <c r="A617" s="153">
        <v>830000</v>
      </c>
      <c r="B617" s="153">
        <v>1400000</v>
      </c>
      <c r="C617" s="153">
        <v>1400000</v>
      </c>
      <c r="D617" s="143" t="s">
        <v>360</v>
      </c>
      <c r="E617" s="143" t="s">
        <v>13</v>
      </c>
      <c r="F617" s="143" t="s">
        <v>361</v>
      </c>
      <c r="G617" s="143" t="s">
        <v>362</v>
      </c>
      <c r="H617" s="143">
        <v>0.67</v>
      </c>
      <c r="I617" s="143">
        <v>0.72</v>
      </c>
      <c r="J617" s="143" t="s">
        <v>366</v>
      </c>
      <c r="K617" s="143">
        <v>0.12359727069055999</v>
      </c>
      <c r="L617" s="143">
        <v>2600.73925913123</v>
      </c>
      <c r="M617" s="143">
        <v>5.3526819386997397</v>
      </c>
      <c r="N617" s="143">
        <v>0.72211023111095995</v>
      </c>
      <c r="O617" s="143">
        <v>0.66157687849797997</v>
      </c>
      <c r="P617" s="143">
        <v>8.9250853703049998E-2</v>
      </c>
      <c r="Q617" s="143">
        <v>321.44427420643001</v>
      </c>
      <c r="R617" s="143">
        <v>8140</v>
      </c>
      <c r="S617" s="143" t="s">
        <v>369</v>
      </c>
      <c r="T617" s="143">
        <v>8140</v>
      </c>
      <c r="U617" s="143" t="s">
        <v>365</v>
      </c>
      <c r="V617" s="143" t="s">
        <v>366</v>
      </c>
      <c r="Z617" s="143">
        <v>0</v>
      </c>
      <c r="AA617" s="143">
        <v>1</v>
      </c>
      <c r="AB617" s="143">
        <v>0.66157687849797997</v>
      </c>
      <c r="AC617" s="143">
        <v>8.9250853703049998E-2</v>
      </c>
      <c r="AD617" s="143">
        <v>321.44427420643001</v>
      </c>
      <c r="AF617" s="143">
        <v>-1</v>
      </c>
      <c r="AG617" s="143">
        <v>-1</v>
      </c>
      <c r="AH617" s="143">
        <v>-1</v>
      </c>
      <c r="AI617" s="143">
        <v>-1</v>
      </c>
      <c r="AJ617" s="143">
        <v>0</v>
      </c>
      <c r="AM617" s="143" t="s">
        <v>367</v>
      </c>
      <c r="AN617" s="143">
        <v>-1</v>
      </c>
      <c r="AQ617" s="143">
        <v>333</v>
      </c>
      <c r="AR617" s="143" t="s">
        <v>257</v>
      </c>
      <c r="AT617" s="143" t="s">
        <v>366</v>
      </c>
      <c r="AV617" s="143">
        <v>108.631955362206</v>
      </c>
      <c r="AW617" s="143">
        <v>0.26070095230000001</v>
      </c>
    </row>
    <row r="618" spans="1:49" x14ac:dyDescent="0.25">
      <c r="A618" s="153">
        <v>830000</v>
      </c>
      <c r="B618" s="153">
        <v>1400000</v>
      </c>
      <c r="C618" s="153">
        <v>1400000</v>
      </c>
      <c r="D618" s="143" t="s">
        <v>360</v>
      </c>
      <c r="E618" s="143" t="s">
        <v>13</v>
      </c>
      <c r="F618" s="143" t="s">
        <v>361</v>
      </c>
      <c r="G618" s="143" t="s">
        <v>362</v>
      </c>
      <c r="H618" s="143">
        <v>0.67</v>
      </c>
      <c r="I618" s="143">
        <v>0.72</v>
      </c>
      <c r="J618" s="143" t="s">
        <v>366</v>
      </c>
      <c r="K618" s="143">
        <v>0.617763453829</v>
      </c>
      <c r="L618" s="143">
        <v>3317.4534170782799</v>
      </c>
      <c r="M618" s="143">
        <v>6.4256187351252603</v>
      </c>
      <c r="N618" s="143">
        <v>0.87078769354368002</v>
      </c>
      <c r="O618" s="143">
        <v>3.9695124227993599</v>
      </c>
      <c r="P618" s="143">
        <v>0.53794081311534003</v>
      </c>
      <c r="Q618" s="143">
        <v>2049.4014808511201</v>
      </c>
      <c r="R618" s="143">
        <v>1730</v>
      </c>
      <c r="S618" s="143" t="s">
        <v>368</v>
      </c>
      <c r="T618" s="143">
        <v>1730</v>
      </c>
      <c r="U618" s="143" t="s">
        <v>365</v>
      </c>
      <c r="V618" s="143" t="s">
        <v>366</v>
      </c>
      <c r="Z618" s="143">
        <v>0</v>
      </c>
      <c r="AA618" s="143">
        <v>1</v>
      </c>
      <c r="AB618" s="143">
        <v>3.9695124227993599</v>
      </c>
      <c r="AC618" s="143">
        <v>0.53794081311534003</v>
      </c>
      <c r="AD618" s="143">
        <v>2049.4014808511201</v>
      </c>
      <c r="AF618" s="143">
        <v>-1</v>
      </c>
      <c r="AG618" s="143">
        <v>-1</v>
      </c>
      <c r="AH618" s="143">
        <v>-1</v>
      </c>
      <c r="AI618" s="143">
        <v>-1</v>
      </c>
      <c r="AJ618" s="143">
        <v>0</v>
      </c>
      <c r="AM618" s="143" t="s">
        <v>367</v>
      </c>
      <c r="AN618" s="143">
        <v>-1</v>
      </c>
      <c r="AQ618" s="143">
        <v>333</v>
      </c>
      <c r="AR618" s="143" t="s">
        <v>257</v>
      </c>
      <c r="AT618" s="143" t="s">
        <v>366</v>
      </c>
      <c r="AV618" s="143">
        <v>200.000000026077</v>
      </c>
      <c r="AW618" s="143">
        <v>1.6621260996</v>
      </c>
    </row>
    <row r="619" spans="1:49" x14ac:dyDescent="0.25">
      <c r="A619" s="153">
        <v>830000</v>
      </c>
      <c r="B619" s="153">
        <v>1400000</v>
      </c>
      <c r="C619" s="153">
        <v>1400000</v>
      </c>
      <c r="D619" s="143" t="s">
        <v>360</v>
      </c>
      <c r="E619" s="143" t="s">
        <v>13</v>
      </c>
      <c r="F619" s="143" t="s">
        <v>361</v>
      </c>
      <c r="G619" s="143" t="s">
        <v>362</v>
      </c>
      <c r="H619" s="143">
        <v>0.67</v>
      </c>
      <c r="I619" s="143">
        <v>0.72</v>
      </c>
      <c r="J619" s="143" t="s">
        <v>366</v>
      </c>
      <c r="K619" s="143">
        <v>0.61776345375996</v>
      </c>
      <c r="L619" s="143">
        <v>3345.3204460850902</v>
      </c>
      <c r="M619" s="143">
        <v>6.6984627591002601</v>
      </c>
      <c r="N619" s="143">
        <v>0.91452256974123003</v>
      </c>
      <c r="O619" s="143">
        <v>4.1380654889442896</v>
      </c>
      <c r="P619" s="143">
        <v>0.56495862122478002</v>
      </c>
      <c r="Q619" s="143">
        <v>2066.61671270736</v>
      </c>
      <c r="R619" s="143">
        <v>1730</v>
      </c>
      <c r="S619" s="143" t="s">
        <v>368</v>
      </c>
      <c r="T619" s="143">
        <v>1730</v>
      </c>
      <c r="U619" s="143" t="s">
        <v>365</v>
      </c>
      <c r="V619" s="143" t="s">
        <v>366</v>
      </c>
      <c r="Z619" s="143">
        <v>0</v>
      </c>
      <c r="AA619" s="143">
        <v>1</v>
      </c>
      <c r="AB619" s="143">
        <v>4.1380654889442896</v>
      </c>
      <c r="AC619" s="143">
        <v>0.56495862122478002</v>
      </c>
      <c r="AD619" s="143">
        <v>2066.61671270736</v>
      </c>
      <c r="AF619" s="143">
        <v>-1</v>
      </c>
      <c r="AG619" s="143">
        <v>-1</v>
      </c>
      <c r="AH619" s="143">
        <v>-1</v>
      </c>
      <c r="AI619" s="143">
        <v>-1</v>
      </c>
      <c r="AJ619" s="143">
        <v>0</v>
      </c>
      <c r="AM619" s="143" t="s">
        <v>367</v>
      </c>
      <c r="AN619" s="143">
        <v>-1</v>
      </c>
      <c r="AQ619" s="143">
        <v>333</v>
      </c>
      <c r="AR619" s="143" t="s">
        <v>257</v>
      </c>
      <c r="AT619" s="143" t="s">
        <v>366</v>
      </c>
      <c r="AV619" s="143">
        <v>200.00000001490099</v>
      </c>
      <c r="AW619" s="143">
        <v>1.6760881693</v>
      </c>
    </row>
    <row r="620" spans="1:49" x14ac:dyDescent="0.25">
      <c r="A620" s="153">
        <v>830000</v>
      </c>
      <c r="B620" s="153">
        <v>1400000</v>
      </c>
      <c r="C620" s="153">
        <v>1400000</v>
      </c>
      <c r="D620" s="143" t="s">
        <v>360</v>
      </c>
      <c r="E620" s="143" t="s">
        <v>13</v>
      </c>
      <c r="F620" s="143" t="s">
        <v>361</v>
      </c>
      <c r="G620" s="143" t="s">
        <v>362</v>
      </c>
      <c r="H620" s="143">
        <v>0.67</v>
      </c>
      <c r="I620" s="143">
        <v>0.72</v>
      </c>
      <c r="J620" s="143" t="s">
        <v>363</v>
      </c>
      <c r="K620" s="143">
        <v>0.61776345359886997</v>
      </c>
      <c r="L620" s="143">
        <v>2378.2744607201898</v>
      </c>
      <c r="M620" s="143">
        <v>4.6644089372832802</v>
      </c>
      <c r="N620" s="143">
        <v>0.63802700436654003</v>
      </c>
      <c r="O620" s="143">
        <v>2.88150137409357</v>
      </c>
      <c r="P620" s="143">
        <v>0.39414976570681998</v>
      </c>
      <c r="Q620" s="143">
        <v>1469.2110444605</v>
      </c>
      <c r="R620" s="143">
        <v>3200</v>
      </c>
      <c r="S620" s="143" t="s">
        <v>370</v>
      </c>
      <c r="T620" s="143">
        <v>3200</v>
      </c>
      <c r="U620" s="143" t="s">
        <v>365</v>
      </c>
      <c r="V620" s="143" t="s">
        <v>366</v>
      </c>
      <c r="Y620" s="143" t="s">
        <v>363</v>
      </c>
      <c r="Z620" s="143">
        <v>0</v>
      </c>
      <c r="AA620" s="143">
        <v>1</v>
      </c>
      <c r="AB620" s="143">
        <v>2.88150137409357</v>
      </c>
      <c r="AC620" s="143">
        <v>0.39414976570681998</v>
      </c>
      <c r="AD620" s="143">
        <v>1469.2110444605</v>
      </c>
      <c r="AF620" s="143">
        <v>-1</v>
      </c>
      <c r="AG620" s="143">
        <v>-1</v>
      </c>
      <c r="AH620" s="143">
        <v>-1</v>
      </c>
      <c r="AI620" s="143">
        <v>-1</v>
      </c>
      <c r="AJ620" s="143">
        <v>0</v>
      </c>
      <c r="AM620" s="143" t="s">
        <v>367</v>
      </c>
      <c r="AN620" s="143">
        <v>-1</v>
      </c>
      <c r="AQ620" s="143">
        <v>333</v>
      </c>
      <c r="AR620" s="143" t="s">
        <v>257</v>
      </c>
      <c r="AT620" s="143" t="s">
        <v>366</v>
      </c>
      <c r="AV620" s="143">
        <v>199.99999998882399</v>
      </c>
      <c r="AW620" s="143">
        <v>1.1915742453</v>
      </c>
    </row>
    <row r="621" spans="1:49" x14ac:dyDescent="0.25">
      <c r="A621" s="153">
        <v>830000</v>
      </c>
      <c r="B621" s="153">
        <v>1400000</v>
      </c>
      <c r="C621" s="153">
        <v>1400000</v>
      </c>
      <c r="D621" s="143" t="s">
        <v>360</v>
      </c>
      <c r="E621" s="143" t="s">
        <v>13</v>
      </c>
      <c r="F621" s="143" t="s">
        <v>361</v>
      </c>
      <c r="G621" s="143" t="s">
        <v>362</v>
      </c>
      <c r="H621" s="143">
        <v>0.67</v>
      </c>
      <c r="I621" s="143">
        <v>0.72</v>
      </c>
      <c r="J621" s="143" t="s">
        <v>366</v>
      </c>
      <c r="K621" s="143">
        <v>0.617763453829</v>
      </c>
      <c r="L621" s="143">
        <v>3336.16017687775</v>
      </c>
      <c r="M621" s="143">
        <v>7.1695332288699802</v>
      </c>
      <c r="N621" s="143">
        <v>0.95586404120323998</v>
      </c>
      <c r="O621" s="143">
        <v>4.4290756098085602</v>
      </c>
      <c r="P621" s="143">
        <v>0.59049787148467003</v>
      </c>
      <c r="Q621" s="143">
        <v>2060.9578333947902</v>
      </c>
      <c r="R621" s="143">
        <v>1730</v>
      </c>
      <c r="S621" s="143" t="s">
        <v>368</v>
      </c>
      <c r="T621" s="143">
        <v>1730</v>
      </c>
      <c r="U621" s="143" t="s">
        <v>365</v>
      </c>
      <c r="V621" s="143" t="s">
        <v>366</v>
      </c>
      <c r="Z621" s="143">
        <v>0</v>
      </c>
      <c r="AA621" s="143">
        <v>1</v>
      </c>
      <c r="AB621" s="143">
        <v>4.4290756098085602</v>
      </c>
      <c r="AC621" s="143">
        <v>0.59049787148467003</v>
      </c>
      <c r="AD621" s="143">
        <v>2060.9578333947902</v>
      </c>
      <c r="AF621" s="143">
        <v>-1</v>
      </c>
      <c r="AG621" s="143">
        <v>-1</v>
      </c>
      <c r="AH621" s="143">
        <v>-1</v>
      </c>
      <c r="AI621" s="143">
        <v>-1</v>
      </c>
      <c r="AJ621" s="143">
        <v>0</v>
      </c>
      <c r="AM621" s="143" t="s">
        <v>367</v>
      </c>
      <c r="AN621" s="143">
        <v>-1</v>
      </c>
      <c r="AQ621" s="143">
        <v>333</v>
      </c>
      <c r="AR621" s="143" t="s">
        <v>257</v>
      </c>
      <c r="AT621" s="143" t="s">
        <v>366</v>
      </c>
      <c r="AV621" s="143">
        <v>200.000000026077</v>
      </c>
      <c r="AW621" s="143">
        <v>1.6714986483000001</v>
      </c>
    </row>
    <row r="622" spans="1:49" x14ac:dyDescent="0.25">
      <c r="A622" s="153">
        <v>830000</v>
      </c>
      <c r="B622" s="153">
        <v>1400000</v>
      </c>
      <c r="C622" s="153">
        <v>1400000</v>
      </c>
      <c r="D622" s="143" t="s">
        <v>360</v>
      </c>
      <c r="E622" s="143" t="s">
        <v>13</v>
      </c>
      <c r="F622" s="143" t="s">
        <v>361</v>
      </c>
      <c r="G622" s="143" t="s">
        <v>362</v>
      </c>
      <c r="H622" s="143">
        <v>0.67</v>
      </c>
      <c r="I622" s="143">
        <v>0.72</v>
      </c>
      <c r="J622" s="143" t="s">
        <v>363</v>
      </c>
      <c r="K622" s="143">
        <v>1.2344658502500001E-3</v>
      </c>
      <c r="L622" s="143">
        <v>3336.3463988533399</v>
      </c>
      <c r="M622" s="143">
        <v>7.1687658229283304</v>
      </c>
      <c r="N622" s="143">
        <v>0.95580607461061995</v>
      </c>
      <c r="O622" s="143">
        <v>8.8495965968499995E-3</v>
      </c>
      <c r="P622" s="143">
        <v>1.1799099585700001E-3</v>
      </c>
      <c r="Q622" s="143">
        <v>4.1186056939956801</v>
      </c>
      <c r="R622" s="143">
        <v>3200</v>
      </c>
      <c r="S622" s="143" t="s">
        <v>370</v>
      </c>
      <c r="T622" s="143">
        <v>3200</v>
      </c>
      <c r="U622" s="143" t="s">
        <v>365</v>
      </c>
      <c r="V622" s="143" t="s">
        <v>366</v>
      </c>
      <c r="Y622" s="143" t="s">
        <v>363</v>
      </c>
      <c r="Z622" s="143">
        <v>0</v>
      </c>
      <c r="AA622" s="143">
        <v>1</v>
      </c>
      <c r="AB622" s="143">
        <v>8.8495965968499995E-3</v>
      </c>
      <c r="AC622" s="143">
        <v>1.1799099585700001E-3</v>
      </c>
      <c r="AD622" s="143">
        <v>4.1186056939965203</v>
      </c>
      <c r="AF622" s="143">
        <v>-1</v>
      </c>
      <c r="AG622" s="143">
        <v>-1</v>
      </c>
      <c r="AH622" s="143">
        <v>-1</v>
      </c>
      <c r="AI622" s="143">
        <v>-1</v>
      </c>
      <c r="AJ622" s="143">
        <v>0</v>
      </c>
      <c r="AM622" s="143" t="s">
        <v>367</v>
      </c>
      <c r="AN622" s="143">
        <v>-1</v>
      </c>
      <c r="AQ622" s="143">
        <v>333</v>
      </c>
      <c r="AR622" s="143" t="s">
        <v>257</v>
      </c>
      <c r="AT622" s="143" t="s">
        <v>366</v>
      </c>
      <c r="AV622" s="143">
        <v>10.644990448042201</v>
      </c>
      <c r="AW622" s="143">
        <v>3.3403128000000001E-3</v>
      </c>
    </row>
    <row r="623" spans="1:49" x14ac:dyDescent="0.25">
      <c r="A623" s="153">
        <v>830000</v>
      </c>
      <c r="B623" s="153">
        <v>1400000</v>
      </c>
      <c r="C623" s="153">
        <v>1400000</v>
      </c>
      <c r="D623" s="143" t="s">
        <v>360</v>
      </c>
      <c r="E623" s="143" t="s">
        <v>13</v>
      </c>
      <c r="F623" s="143" t="s">
        <v>361</v>
      </c>
      <c r="G623" s="143" t="s">
        <v>362</v>
      </c>
      <c r="H623" s="143">
        <v>0.67</v>
      </c>
      <c r="I623" s="143">
        <v>0.72</v>
      </c>
      <c r="J623" s="143" t="s">
        <v>366</v>
      </c>
      <c r="K623" s="143">
        <v>0.61652904200438996</v>
      </c>
      <c r="L623" s="143">
        <v>3336.3463988533399</v>
      </c>
      <c r="M623" s="143">
        <v>7.1687658229283304</v>
      </c>
      <c r="N623" s="143">
        <v>0.95580607461061995</v>
      </c>
      <c r="O623" s="143">
        <v>4.4197523251638202</v>
      </c>
      <c r="P623" s="143">
        <v>0.58928220352166005</v>
      </c>
      <c r="Q623" s="143">
        <v>2056.9544490798498</v>
      </c>
      <c r="R623" s="143">
        <v>1730</v>
      </c>
      <c r="S623" s="143" t="s">
        <v>368</v>
      </c>
      <c r="T623" s="143">
        <v>1730</v>
      </c>
      <c r="U623" s="143" t="s">
        <v>365</v>
      </c>
      <c r="V623" s="143" t="s">
        <v>366</v>
      </c>
      <c r="Z623" s="143">
        <v>0</v>
      </c>
      <c r="AA623" s="143">
        <v>1</v>
      </c>
      <c r="AB623" s="143">
        <v>4.4197523251638202</v>
      </c>
      <c r="AC623" s="143">
        <v>0.58928220352166005</v>
      </c>
      <c r="AD623" s="143">
        <v>2056.9544490798498</v>
      </c>
      <c r="AF623" s="143">
        <v>-1</v>
      </c>
      <c r="AG623" s="143">
        <v>-1</v>
      </c>
      <c r="AH623" s="143">
        <v>-1</v>
      </c>
      <c r="AI623" s="143">
        <v>-1</v>
      </c>
      <c r="AJ623" s="143">
        <v>0</v>
      </c>
      <c r="AM623" s="143" t="s">
        <v>367</v>
      </c>
      <c r="AN623" s="143">
        <v>-1</v>
      </c>
      <c r="AQ623" s="143">
        <v>333</v>
      </c>
      <c r="AR623" s="143" t="s">
        <v>257</v>
      </c>
      <c r="AT623" s="143" t="s">
        <v>366</v>
      </c>
      <c r="AV623" s="143">
        <v>203.047139994948</v>
      </c>
      <c r="AW623" s="143">
        <v>1.6682517834999999</v>
      </c>
    </row>
    <row r="624" spans="1:49" x14ac:dyDescent="0.25">
      <c r="A624" s="153">
        <v>830000</v>
      </c>
      <c r="B624" s="153">
        <v>1400000</v>
      </c>
      <c r="C624" s="153">
        <v>1400000</v>
      </c>
      <c r="D624" s="143" t="s">
        <v>360</v>
      </c>
      <c r="E624" s="143" t="s">
        <v>13</v>
      </c>
      <c r="F624" s="143" t="s">
        <v>361</v>
      </c>
      <c r="G624" s="143" t="s">
        <v>362</v>
      </c>
      <c r="H624" s="143">
        <v>0.67</v>
      </c>
      <c r="I624" s="143">
        <v>0.72</v>
      </c>
      <c r="J624" s="143" t="s">
        <v>366</v>
      </c>
      <c r="K624" s="143">
        <v>3.1323317428899999E-3</v>
      </c>
      <c r="L624" s="143">
        <v>3295.6790523489599</v>
      </c>
      <c r="M624" s="143">
        <v>7.0896666001208297</v>
      </c>
      <c r="N624" s="143">
        <v>0.94490420155063004</v>
      </c>
      <c r="O624" s="143">
        <v>2.2207187738070001E-2</v>
      </c>
      <c r="P624" s="143">
        <v>2.9597534245000001E-3</v>
      </c>
      <c r="Q624" s="143">
        <v>10.3231601100536</v>
      </c>
      <c r="R624" s="143">
        <v>1730</v>
      </c>
      <c r="S624" s="143" t="s">
        <v>368</v>
      </c>
      <c r="T624" s="143">
        <v>1730</v>
      </c>
      <c r="U624" s="143" t="s">
        <v>365</v>
      </c>
      <c r="V624" s="143" t="s">
        <v>366</v>
      </c>
      <c r="Z624" s="143">
        <v>0</v>
      </c>
      <c r="AA624" s="143">
        <v>1</v>
      </c>
      <c r="AB624" s="143">
        <v>2.2207187738070001E-2</v>
      </c>
      <c r="AC624" s="143">
        <v>2.9597534245000001E-3</v>
      </c>
      <c r="AD624" s="143">
        <v>2035.95007318086</v>
      </c>
      <c r="AF624" s="143">
        <v>-1</v>
      </c>
      <c r="AG624" s="143">
        <v>-1</v>
      </c>
      <c r="AH624" s="143">
        <v>-1</v>
      </c>
      <c r="AI624" s="143">
        <v>-1</v>
      </c>
      <c r="AJ624" s="143">
        <v>0</v>
      </c>
      <c r="AM624" s="143" t="s">
        <v>367</v>
      </c>
      <c r="AN624" s="143">
        <v>-1</v>
      </c>
      <c r="AQ624" s="143">
        <v>333</v>
      </c>
      <c r="AR624" s="143" t="s">
        <v>257</v>
      </c>
      <c r="AT624" s="143" t="s">
        <v>366</v>
      </c>
      <c r="AV624" s="143">
        <v>17.4767089184494</v>
      </c>
      <c r="AW624" s="143">
        <v>1.6512166044000001</v>
      </c>
    </row>
    <row r="625" spans="1:49" x14ac:dyDescent="0.25">
      <c r="A625" s="153">
        <v>830000</v>
      </c>
      <c r="B625" s="153">
        <v>1400000</v>
      </c>
      <c r="C625" s="153">
        <v>1400000</v>
      </c>
      <c r="D625" s="143" t="s">
        <v>360</v>
      </c>
      <c r="E625" s="143" t="s">
        <v>13</v>
      </c>
      <c r="F625" s="143" t="s">
        <v>361</v>
      </c>
      <c r="G625" s="143" t="s">
        <v>362</v>
      </c>
      <c r="H625" s="143">
        <v>0.67</v>
      </c>
      <c r="I625" s="143">
        <v>0.72</v>
      </c>
      <c r="J625" s="143" t="s">
        <v>363</v>
      </c>
      <c r="K625" s="143">
        <v>0.61776345378298003</v>
      </c>
      <c r="L625" s="143">
        <v>2730.2505604953999</v>
      </c>
      <c r="M625" s="143">
        <v>5.3520157371028096</v>
      </c>
      <c r="N625" s="143">
        <v>0.73271443955683002</v>
      </c>
      <c r="O625" s="143">
        <v>3.3062797264535</v>
      </c>
      <c r="P625" s="143">
        <v>0.45264420281729001</v>
      </c>
      <c r="Q625" s="143">
        <v>1686.64901594456</v>
      </c>
      <c r="R625" s="143">
        <v>3200</v>
      </c>
      <c r="S625" s="143" t="s">
        <v>370</v>
      </c>
      <c r="T625" s="143">
        <v>3200</v>
      </c>
      <c r="U625" s="143" t="s">
        <v>365</v>
      </c>
      <c r="V625" s="143" t="s">
        <v>366</v>
      </c>
      <c r="Y625" s="143" t="s">
        <v>363</v>
      </c>
      <c r="Z625" s="143">
        <v>0</v>
      </c>
      <c r="AA625" s="143">
        <v>1</v>
      </c>
      <c r="AB625" s="143">
        <v>3.3062797264535</v>
      </c>
      <c r="AC625" s="143">
        <v>0.45264420281729001</v>
      </c>
      <c r="AD625" s="143">
        <v>1686.64901594456</v>
      </c>
      <c r="AF625" s="143">
        <v>-1</v>
      </c>
      <c r="AG625" s="143">
        <v>-1</v>
      </c>
      <c r="AH625" s="143">
        <v>-1</v>
      </c>
      <c r="AI625" s="143">
        <v>-1</v>
      </c>
      <c r="AJ625" s="143">
        <v>0</v>
      </c>
      <c r="AM625" s="143" t="s">
        <v>367</v>
      </c>
      <c r="AN625" s="143">
        <v>-1</v>
      </c>
      <c r="AQ625" s="143">
        <v>333</v>
      </c>
      <c r="AR625" s="143" t="s">
        <v>257</v>
      </c>
      <c r="AT625" s="143" t="s">
        <v>366</v>
      </c>
      <c r="AV625" s="143">
        <v>200.000000018626</v>
      </c>
      <c r="AW625" s="143">
        <v>1.3679229651</v>
      </c>
    </row>
    <row r="626" spans="1:49" x14ac:dyDescent="0.25">
      <c r="A626" s="153">
        <v>830000</v>
      </c>
      <c r="B626" s="153">
        <v>1400000</v>
      </c>
      <c r="C626" s="153">
        <v>1400000</v>
      </c>
      <c r="D626" s="143" t="s">
        <v>360</v>
      </c>
      <c r="E626" s="143" t="s">
        <v>13</v>
      </c>
      <c r="F626" s="143" t="s">
        <v>361</v>
      </c>
      <c r="G626" s="143" t="s">
        <v>362</v>
      </c>
      <c r="H626" s="143">
        <v>0.67</v>
      </c>
      <c r="I626" s="143">
        <v>0.72</v>
      </c>
      <c r="J626" s="143" t="s">
        <v>363</v>
      </c>
      <c r="K626" s="143">
        <v>6.9706855060000004E-5</v>
      </c>
      <c r="L626" s="143">
        <v>2339.9610752297699</v>
      </c>
      <c r="M626" s="143">
        <v>4.6930075217749003</v>
      </c>
      <c r="N626" s="143">
        <v>0.63761607226030004</v>
      </c>
      <c r="O626" s="143">
        <v>3.2713479511000001E-4</v>
      </c>
      <c r="P626" s="143">
        <v>4.4446211129999999E-5</v>
      </c>
      <c r="Q626" s="143">
        <v>0.16311132751707999</v>
      </c>
      <c r="R626" s="143">
        <v>3200</v>
      </c>
      <c r="S626" s="143" t="s">
        <v>370</v>
      </c>
      <c r="T626" s="143">
        <v>3200</v>
      </c>
      <c r="U626" s="143" t="s">
        <v>365</v>
      </c>
      <c r="V626" s="143" t="s">
        <v>366</v>
      </c>
      <c r="Y626" s="143" t="s">
        <v>363</v>
      </c>
      <c r="Z626" s="143">
        <v>0</v>
      </c>
      <c r="AA626" s="143">
        <v>1</v>
      </c>
      <c r="AB626" s="143">
        <v>3.2713479511000001E-4</v>
      </c>
      <c r="AC626" s="143">
        <v>4.4446211129999999E-5</v>
      </c>
      <c r="AD626" s="143">
        <v>0.16311132751592</v>
      </c>
      <c r="AF626" s="143">
        <v>-1</v>
      </c>
      <c r="AG626" s="143">
        <v>-1</v>
      </c>
      <c r="AH626" s="143">
        <v>-1</v>
      </c>
      <c r="AI626" s="143">
        <v>-1</v>
      </c>
      <c r="AJ626" s="143">
        <v>0</v>
      </c>
      <c r="AM626" s="143" t="s">
        <v>367</v>
      </c>
      <c r="AN626" s="143">
        <v>-1</v>
      </c>
      <c r="AQ626" s="143">
        <v>333</v>
      </c>
      <c r="AR626" s="143" t="s">
        <v>257</v>
      </c>
      <c r="AT626" s="143" t="s">
        <v>366</v>
      </c>
      <c r="AV626" s="143">
        <v>2.6343798727085002</v>
      </c>
      <c r="AW626" s="143">
        <v>1.3228820000000001E-4</v>
      </c>
    </row>
    <row r="627" spans="1:49" x14ac:dyDescent="0.25">
      <c r="A627" s="153">
        <v>830000</v>
      </c>
      <c r="B627" s="153">
        <v>1400000</v>
      </c>
      <c r="C627" s="153">
        <v>1400000</v>
      </c>
      <c r="D627" s="143" t="s">
        <v>360</v>
      </c>
      <c r="E627" s="143" t="s">
        <v>13</v>
      </c>
      <c r="F627" s="143" t="s">
        <v>361</v>
      </c>
      <c r="G627" s="143" t="s">
        <v>362</v>
      </c>
      <c r="H627" s="143">
        <v>0.67</v>
      </c>
      <c r="I627" s="143">
        <v>0.72</v>
      </c>
      <c r="J627" s="143" t="s">
        <v>363</v>
      </c>
      <c r="K627" s="143">
        <v>0.47099517015492998</v>
      </c>
      <c r="L627" s="143">
        <v>2339.9610752297699</v>
      </c>
      <c r="M627" s="143">
        <v>4.6930075217749003</v>
      </c>
      <c r="N627" s="143">
        <v>0.63761607226030004</v>
      </c>
      <c r="O627" s="143">
        <v>2.2103838762567398</v>
      </c>
      <c r="P627" s="143">
        <v>0.30031409044774998</v>
      </c>
      <c r="Q627" s="143">
        <v>1102.1103647837599</v>
      </c>
      <c r="R627" s="143">
        <v>3200</v>
      </c>
      <c r="S627" s="143" t="s">
        <v>370</v>
      </c>
      <c r="T627" s="143">
        <v>3200</v>
      </c>
      <c r="U627" s="143" t="s">
        <v>365</v>
      </c>
      <c r="V627" s="143" t="s">
        <v>366</v>
      </c>
      <c r="Y627" s="143" t="s">
        <v>363</v>
      </c>
      <c r="Z627" s="143">
        <v>0</v>
      </c>
      <c r="AA627" s="143">
        <v>1</v>
      </c>
      <c r="AB627" s="143">
        <v>2.2103838762567398</v>
      </c>
      <c r="AC627" s="143">
        <v>0.30031409044774998</v>
      </c>
      <c r="AD627" s="143">
        <v>1326.6546664822199</v>
      </c>
      <c r="AF627" s="143">
        <v>-1</v>
      </c>
      <c r="AG627" s="143">
        <v>-1</v>
      </c>
      <c r="AH627" s="143">
        <v>-1</v>
      </c>
      <c r="AI627" s="143">
        <v>-1</v>
      </c>
      <c r="AJ627" s="143">
        <v>0</v>
      </c>
      <c r="AM627" s="143" t="s">
        <v>367</v>
      </c>
      <c r="AN627" s="143">
        <v>-1</v>
      </c>
      <c r="AQ627" s="143">
        <v>333</v>
      </c>
      <c r="AR627" s="143" t="s">
        <v>257</v>
      </c>
      <c r="AT627" s="143" t="s">
        <v>366</v>
      </c>
      <c r="AV627" s="143">
        <v>172.39254236578199</v>
      </c>
      <c r="AW627" s="143">
        <v>1.0759567449</v>
      </c>
    </row>
    <row r="628" spans="1:49" x14ac:dyDescent="0.25">
      <c r="A628" s="153">
        <v>830000</v>
      </c>
      <c r="B628" s="153">
        <v>1400000</v>
      </c>
      <c r="C628" s="153">
        <v>1400000</v>
      </c>
      <c r="D628" s="143" t="s">
        <v>360</v>
      </c>
      <c r="E628" s="143" t="s">
        <v>13</v>
      </c>
      <c r="F628" s="143" t="s">
        <v>361</v>
      </c>
      <c r="G628" s="143" t="s">
        <v>362</v>
      </c>
      <c r="H628" s="143">
        <v>0.67</v>
      </c>
      <c r="I628" s="143">
        <v>0.72</v>
      </c>
      <c r="J628" s="143" t="s">
        <v>366</v>
      </c>
      <c r="K628" s="143">
        <v>5.073787683191E-2</v>
      </c>
      <c r="L628" s="143">
        <v>2339.9610752297699</v>
      </c>
      <c r="M628" s="143">
        <v>4.6930075217749003</v>
      </c>
      <c r="N628" s="143">
        <v>0.63761607226030004</v>
      </c>
      <c r="O628" s="143">
        <v>0.23811323761104</v>
      </c>
      <c r="P628" s="143">
        <v>3.235128574039E-2</v>
      </c>
      <c r="Q628" s="143">
        <v>118.724656826474</v>
      </c>
      <c r="R628" s="143">
        <v>8140</v>
      </c>
      <c r="S628" s="143" t="s">
        <v>369</v>
      </c>
      <c r="T628" s="143">
        <v>8140</v>
      </c>
      <c r="U628" s="143" t="s">
        <v>365</v>
      </c>
      <c r="V628" s="143" t="s">
        <v>366</v>
      </c>
      <c r="Z628" s="143">
        <v>0</v>
      </c>
      <c r="AA628" s="143">
        <v>1</v>
      </c>
      <c r="AB628" s="143">
        <v>0.23811323761104</v>
      </c>
      <c r="AC628" s="143">
        <v>3.235128574039E-2</v>
      </c>
      <c r="AD628" s="143">
        <v>118.72465682647299</v>
      </c>
      <c r="AF628" s="143">
        <v>-1</v>
      </c>
      <c r="AG628" s="143">
        <v>-1</v>
      </c>
      <c r="AH628" s="143">
        <v>-1</v>
      </c>
      <c r="AI628" s="143">
        <v>-1</v>
      </c>
      <c r="AJ628" s="143">
        <v>0</v>
      </c>
      <c r="AM628" s="143" t="s">
        <v>367</v>
      </c>
      <c r="AN628" s="143">
        <v>-1</v>
      </c>
      <c r="AQ628" s="143">
        <v>333</v>
      </c>
      <c r="AR628" s="143" t="s">
        <v>257</v>
      </c>
      <c r="AT628" s="143" t="s">
        <v>366</v>
      </c>
      <c r="AV628" s="143">
        <v>70.783944284331895</v>
      </c>
      <c r="AW628" s="143">
        <v>9.6289259399999994E-2</v>
      </c>
    </row>
    <row r="629" spans="1:49" x14ac:dyDescent="0.25">
      <c r="A629" s="153">
        <v>830000</v>
      </c>
      <c r="B629" s="153">
        <v>1400000</v>
      </c>
      <c r="C629" s="153">
        <v>1400000</v>
      </c>
      <c r="D629" s="143" t="s">
        <v>360</v>
      </c>
      <c r="E629" s="143" t="s">
        <v>13</v>
      </c>
      <c r="F629" s="143" t="s">
        <v>361</v>
      </c>
      <c r="G629" s="143" t="s">
        <v>362</v>
      </c>
      <c r="H629" s="143">
        <v>0.67</v>
      </c>
      <c r="I629" s="143">
        <v>0.72</v>
      </c>
      <c r="J629" s="143" t="s">
        <v>363</v>
      </c>
      <c r="K629" s="143">
        <v>2.5667523099000001E-4</v>
      </c>
      <c r="L629" s="143">
        <v>2162.45724561511</v>
      </c>
      <c r="M629" s="143">
        <v>4.2575674875121301</v>
      </c>
      <c r="N629" s="143">
        <v>0.74801904848690004</v>
      </c>
      <c r="O629" s="143">
        <v>1.0928121183099999E-3</v>
      </c>
      <c r="P629" s="143">
        <v>1.9199796205000001E-4</v>
      </c>
      <c r="Q629" s="143">
        <v>0.55504921302425003</v>
      </c>
      <c r="R629" s="143">
        <v>3100</v>
      </c>
      <c r="S629" s="143" t="s">
        <v>371</v>
      </c>
      <c r="T629" s="143">
        <v>3100</v>
      </c>
      <c r="U629" s="143" t="s">
        <v>365</v>
      </c>
      <c r="V629" s="143" t="s">
        <v>366</v>
      </c>
      <c r="Y629" s="143" t="s">
        <v>363</v>
      </c>
      <c r="Z629" s="143">
        <v>0</v>
      </c>
      <c r="AA629" s="143">
        <v>1</v>
      </c>
      <c r="AB629" s="143">
        <v>1.0928121183099999E-3</v>
      </c>
      <c r="AC629" s="143">
        <v>1.9199796205000001E-4</v>
      </c>
      <c r="AD629" s="143">
        <v>89.543018522859199</v>
      </c>
      <c r="AF629" s="143">
        <v>-1</v>
      </c>
      <c r="AG629" s="143">
        <v>-1</v>
      </c>
      <c r="AH629" s="143">
        <v>-1</v>
      </c>
      <c r="AI629" s="143">
        <v>-1</v>
      </c>
      <c r="AJ629" s="143">
        <v>0</v>
      </c>
      <c r="AM629" s="143" t="s">
        <v>367</v>
      </c>
      <c r="AN629" s="143">
        <v>-1</v>
      </c>
      <c r="AQ629" s="143">
        <v>333</v>
      </c>
      <c r="AR629" s="143" t="s">
        <v>257</v>
      </c>
      <c r="AT629" s="143" t="s">
        <v>366</v>
      </c>
      <c r="AV629" s="143">
        <v>5.2898091602847401</v>
      </c>
      <c r="AW629" s="143">
        <v>7.2622074999999994E-2</v>
      </c>
    </row>
    <row r="630" spans="1:49" x14ac:dyDescent="0.25">
      <c r="A630" s="153">
        <v>830000</v>
      </c>
      <c r="B630" s="153">
        <v>1400000</v>
      </c>
      <c r="C630" s="153">
        <v>1400000</v>
      </c>
      <c r="D630" s="143" t="s">
        <v>360</v>
      </c>
      <c r="E630" s="143" t="s">
        <v>13</v>
      </c>
      <c r="F630" s="143" t="s">
        <v>361</v>
      </c>
      <c r="G630" s="143" t="s">
        <v>362</v>
      </c>
      <c r="H630" s="143">
        <v>0.67</v>
      </c>
      <c r="I630" s="143">
        <v>0.72</v>
      </c>
      <c r="J630" s="143" t="s">
        <v>366</v>
      </c>
      <c r="K630" s="143">
        <v>0.16968748782723</v>
      </c>
      <c r="L630" s="143">
        <v>3358.6259574421201</v>
      </c>
      <c r="M630" s="143">
        <v>7.2866110565131796</v>
      </c>
      <c r="N630" s="143">
        <v>0.97002251512491</v>
      </c>
      <c r="O630" s="143">
        <v>1.23644672495389</v>
      </c>
      <c r="P630" s="143">
        <v>0.1646006837274</v>
      </c>
      <c r="Q630" s="143">
        <v>569.91680126970095</v>
      </c>
      <c r="R630" s="143">
        <v>1730</v>
      </c>
      <c r="S630" s="143" t="s">
        <v>368</v>
      </c>
      <c r="T630" s="143">
        <v>1730</v>
      </c>
      <c r="U630" s="143" t="s">
        <v>365</v>
      </c>
      <c r="V630" s="143" t="s">
        <v>366</v>
      </c>
      <c r="Z630" s="143">
        <v>0</v>
      </c>
      <c r="AA630" s="143">
        <v>1</v>
      </c>
      <c r="AB630" s="143">
        <v>1.23644672495389</v>
      </c>
      <c r="AC630" s="143">
        <v>0.1646006837274</v>
      </c>
      <c r="AD630" s="143">
        <v>569.91680126970095</v>
      </c>
      <c r="AF630" s="143">
        <v>-1</v>
      </c>
      <c r="AG630" s="143">
        <v>-1</v>
      </c>
      <c r="AH630" s="143">
        <v>-1</v>
      </c>
      <c r="AI630" s="143">
        <v>-1</v>
      </c>
      <c r="AJ630" s="143">
        <v>0</v>
      </c>
      <c r="AM630" s="143" t="s">
        <v>367</v>
      </c>
      <c r="AN630" s="143">
        <v>-1</v>
      </c>
      <c r="AQ630" s="143">
        <v>333</v>
      </c>
      <c r="AR630" s="143" t="s">
        <v>257</v>
      </c>
      <c r="AT630" s="143" t="s">
        <v>366</v>
      </c>
      <c r="AV630" s="143">
        <v>129.992835168884</v>
      </c>
      <c r="AW630" s="143">
        <v>0.46221962799999999</v>
      </c>
    </row>
    <row r="631" spans="1:49" x14ac:dyDescent="0.25">
      <c r="A631" s="153">
        <v>830000</v>
      </c>
      <c r="B631" s="153">
        <v>1400000</v>
      </c>
      <c r="C631" s="153">
        <v>1400000</v>
      </c>
      <c r="D631" s="143" t="s">
        <v>360</v>
      </c>
      <c r="E631" s="143" t="s">
        <v>13</v>
      </c>
      <c r="F631" s="143" t="s">
        <v>361</v>
      </c>
      <c r="G631" s="143" t="s">
        <v>362</v>
      </c>
      <c r="H631" s="143">
        <v>0.67</v>
      </c>
      <c r="I631" s="143">
        <v>0.72</v>
      </c>
      <c r="J631" s="143" t="s">
        <v>366</v>
      </c>
      <c r="K631" s="143">
        <v>0.16704670042705999</v>
      </c>
      <c r="L631" s="143">
        <v>3358.6259574421201</v>
      </c>
      <c r="M631" s="143">
        <v>7.2866110565131796</v>
      </c>
      <c r="N631" s="143">
        <v>0.97002251512491</v>
      </c>
      <c r="O631" s="143">
        <v>1.21720433428589</v>
      </c>
      <c r="P631" s="143">
        <v>0.16203906049156999</v>
      </c>
      <c r="Q631" s="143">
        <v>561.04738415939801</v>
      </c>
      <c r="R631" s="143">
        <v>1730</v>
      </c>
      <c r="S631" s="143" t="s">
        <v>368</v>
      </c>
      <c r="T631" s="143">
        <v>1730</v>
      </c>
      <c r="U631" s="143" t="s">
        <v>365</v>
      </c>
      <c r="V631" s="143" t="s">
        <v>366</v>
      </c>
      <c r="Z631" s="143">
        <v>0</v>
      </c>
      <c r="AA631" s="143">
        <v>1</v>
      </c>
      <c r="AB631" s="143">
        <v>1.21720433428589</v>
      </c>
      <c r="AC631" s="143">
        <v>0.16203906049156999</v>
      </c>
      <c r="AD631" s="143">
        <v>561.04738415939801</v>
      </c>
      <c r="AF631" s="143">
        <v>-1</v>
      </c>
      <c r="AG631" s="143">
        <v>-1</v>
      </c>
      <c r="AH631" s="143">
        <v>-1</v>
      </c>
      <c r="AI631" s="143">
        <v>-1</v>
      </c>
      <c r="AJ631" s="143">
        <v>0</v>
      </c>
      <c r="AM631" s="143" t="s">
        <v>367</v>
      </c>
      <c r="AN631" s="143">
        <v>-1</v>
      </c>
      <c r="AQ631" s="143">
        <v>333</v>
      </c>
      <c r="AR631" s="143" t="s">
        <v>257</v>
      </c>
      <c r="AT631" s="143" t="s">
        <v>366</v>
      </c>
      <c r="AV631" s="143">
        <v>129.43789953520599</v>
      </c>
      <c r="AW631" s="143">
        <v>0.4550262645</v>
      </c>
    </row>
    <row r="632" spans="1:49" x14ac:dyDescent="0.25">
      <c r="A632" s="153">
        <v>830000</v>
      </c>
      <c r="B632" s="153">
        <v>1400000</v>
      </c>
      <c r="C632" s="153">
        <v>1400000</v>
      </c>
      <c r="D632" s="143" t="s">
        <v>360</v>
      </c>
      <c r="E632" s="143" t="s">
        <v>13</v>
      </c>
      <c r="F632" s="143" t="s">
        <v>361</v>
      </c>
      <c r="G632" s="143" t="s">
        <v>362</v>
      </c>
      <c r="H632" s="143">
        <v>0.67</v>
      </c>
      <c r="I632" s="143">
        <v>0.72</v>
      </c>
      <c r="J632" s="143" t="s">
        <v>366</v>
      </c>
      <c r="K632" s="143">
        <v>0.28102930096944001</v>
      </c>
      <c r="L632" s="143">
        <v>3358.6259574421201</v>
      </c>
      <c r="M632" s="143">
        <v>7.2866110565131796</v>
      </c>
      <c r="N632" s="143">
        <v>0.97002251512491</v>
      </c>
      <c r="O632" s="143">
        <v>2.04775121164809</v>
      </c>
      <c r="P632" s="143">
        <v>0.27260474935016998</v>
      </c>
      <c r="Q632" s="143">
        <v>943.87230503777505</v>
      </c>
      <c r="R632" s="143">
        <v>8140</v>
      </c>
      <c r="S632" s="143" t="s">
        <v>369</v>
      </c>
      <c r="T632" s="143">
        <v>8140</v>
      </c>
      <c r="U632" s="143" t="s">
        <v>365</v>
      </c>
      <c r="V632" s="143" t="s">
        <v>366</v>
      </c>
      <c r="Z632" s="143">
        <v>0</v>
      </c>
      <c r="AA632" s="143">
        <v>1</v>
      </c>
      <c r="AB632" s="143">
        <v>2.04775121164809</v>
      </c>
      <c r="AC632" s="143">
        <v>0.27260474935016998</v>
      </c>
      <c r="AD632" s="143">
        <v>943.87230503777505</v>
      </c>
      <c r="AF632" s="143">
        <v>-1</v>
      </c>
      <c r="AG632" s="143">
        <v>-1</v>
      </c>
      <c r="AH632" s="143">
        <v>-1</v>
      </c>
      <c r="AI632" s="143">
        <v>-1</v>
      </c>
      <c r="AJ632" s="143">
        <v>0</v>
      </c>
      <c r="AM632" s="143" t="s">
        <v>367</v>
      </c>
      <c r="AN632" s="143">
        <v>-1</v>
      </c>
      <c r="AQ632" s="143">
        <v>333</v>
      </c>
      <c r="AR632" s="143" t="s">
        <v>257</v>
      </c>
      <c r="AT632" s="143" t="s">
        <v>366</v>
      </c>
      <c r="AV632" s="143">
        <v>157.97882148142901</v>
      </c>
      <c r="AW632" s="143">
        <v>0.76550876320000005</v>
      </c>
    </row>
    <row r="633" spans="1:49" x14ac:dyDescent="0.25">
      <c r="A633" s="153">
        <v>830000</v>
      </c>
      <c r="B633" s="153">
        <v>1400000</v>
      </c>
      <c r="C633" s="153">
        <v>1400000</v>
      </c>
      <c r="D633" s="143" t="s">
        <v>360</v>
      </c>
      <c r="E633" s="143" t="s">
        <v>13</v>
      </c>
      <c r="F633" s="143" t="s">
        <v>361</v>
      </c>
      <c r="G633" s="143" t="s">
        <v>362</v>
      </c>
      <c r="H633" s="143">
        <v>0.67</v>
      </c>
      <c r="I633" s="143">
        <v>0.72</v>
      </c>
      <c r="J633" s="143" t="s">
        <v>366</v>
      </c>
      <c r="K633" s="143">
        <v>0.47049633416339998</v>
      </c>
      <c r="L633" s="143">
        <v>3308.2380262760598</v>
      </c>
      <c r="M633" s="143">
        <v>7.11147633670166</v>
      </c>
      <c r="N633" s="143">
        <v>0.94803848659578005</v>
      </c>
      <c r="O633" s="143">
        <v>3.3459235469079198</v>
      </c>
      <c r="P633" s="143">
        <v>0.44604863258913002</v>
      </c>
      <c r="Q633" s="143">
        <v>1556.5138639028601</v>
      </c>
      <c r="R633" s="143">
        <v>1730</v>
      </c>
      <c r="S633" s="143" t="s">
        <v>368</v>
      </c>
      <c r="T633" s="143">
        <v>1730</v>
      </c>
      <c r="U633" s="143" t="s">
        <v>365</v>
      </c>
      <c r="V633" s="143" t="s">
        <v>366</v>
      </c>
      <c r="Z633" s="143">
        <v>0</v>
      </c>
      <c r="AA633" s="143">
        <v>1</v>
      </c>
      <c r="AB633" s="143">
        <v>3.3459235469079198</v>
      </c>
      <c r="AC633" s="143">
        <v>0.44604863258913002</v>
      </c>
      <c r="AD633" s="143">
        <v>2043.70854889622</v>
      </c>
      <c r="AF633" s="143">
        <v>-1</v>
      </c>
      <c r="AG633" s="143">
        <v>-1</v>
      </c>
      <c r="AH633" s="143">
        <v>-1</v>
      </c>
      <c r="AI633" s="143">
        <v>-1</v>
      </c>
      <c r="AJ633" s="143">
        <v>0</v>
      </c>
      <c r="AM633" s="143" t="s">
        <v>367</v>
      </c>
      <c r="AN633" s="143">
        <v>-1</v>
      </c>
      <c r="AQ633" s="143">
        <v>333</v>
      </c>
      <c r="AR633" s="143" t="s">
        <v>257</v>
      </c>
      <c r="AT633" s="143" t="s">
        <v>366</v>
      </c>
      <c r="AV633" s="143">
        <v>180.106788201526</v>
      </c>
      <c r="AW633" s="143">
        <v>1.657508961</v>
      </c>
    </row>
    <row r="634" spans="1:49" x14ac:dyDescent="0.25">
      <c r="A634" s="153">
        <v>830000</v>
      </c>
      <c r="B634" s="153">
        <v>1400000</v>
      </c>
      <c r="C634" s="153">
        <v>1400000</v>
      </c>
      <c r="D634" s="143" t="s">
        <v>360</v>
      </c>
      <c r="E634" s="143" t="s">
        <v>13</v>
      </c>
      <c r="F634" s="143" t="s">
        <v>361</v>
      </c>
      <c r="G634" s="143" t="s">
        <v>362</v>
      </c>
      <c r="H634" s="143">
        <v>0.67</v>
      </c>
      <c r="I634" s="143">
        <v>0.72</v>
      </c>
      <c r="J634" s="143" t="s">
        <v>363</v>
      </c>
      <c r="K634" s="143">
        <v>0.61776345341476002</v>
      </c>
      <c r="L634" s="143">
        <v>2582.53792814904</v>
      </c>
      <c r="M634" s="143">
        <v>5.0634266961987402</v>
      </c>
      <c r="N634" s="143">
        <v>0.69297954067401002</v>
      </c>
      <c r="O634" s="143">
        <v>3.12799996195624</v>
      </c>
      <c r="P634" s="143">
        <v>0.42809743419254997</v>
      </c>
      <c r="Q634" s="143">
        <v>1595.39754906796</v>
      </c>
      <c r="R634" s="143">
        <v>3200</v>
      </c>
      <c r="S634" s="143" t="s">
        <v>370</v>
      </c>
      <c r="T634" s="143">
        <v>3200</v>
      </c>
      <c r="U634" s="143" t="s">
        <v>365</v>
      </c>
      <c r="V634" s="143" t="s">
        <v>366</v>
      </c>
      <c r="Y634" s="143" t="s">
        <v>363</v>
      </c>
      <c r="Z634" s="143">
        <v>0</v>
      </c>
      <c r="AA634" s="143">
        <v>1</v>
      </c>
      <c r="AB634" s="143">
        <v>3.12799996195624</v>
      </c>
      <c r="AC634" s="143">
        <v>0.42809743419254997</v>
      </c>
      <c r="AD634" s="143">
        <v>1595.39754906796</v>
      </c>
      <c r="AF634" s="143">
        <v>-1</v>
      </c>
      <c r="AG634" s="143">
        <v>-1</v>
      </c>
      <c r="AH634" s="143">
        <v>-1</v>
      </c>
      <c r="AI634" s="143">
        <v>-1</v>
      </c>
      <c r="AJ634" s="143">
        <v>0</v>
      </c>
      <c r="AM634" s="143" t="s">
        <v>367</v>
      </c>
      <c r="AN634" s="143">
        <v>-1</v>
      </c>
      <c r="AQ634" s="143">
        <v>333</v>
      </c>
      <c r="AR634" s="143" t="s">
        <v>257</v>
      </c>
      <c r="AT634" s="143" t="s">
        <v>366</v>
      </c>
      <c r="AV634" s="143">
        <v>199.99999995902101</v>
      </c>
      <c r="AW634" s="143">
        <v>1.2939152871999999</v>
      </c>
    </row>
    <row r="635" spans="1:49" x14ac:dyDescent="0.25">
      <c r="A635" s="153">
        <v>830000</v>
      </c>
      <c r="B635" s="153">
        <v>1400000</v>
      </c>
      <c r="C635" s="153">
        <v>1400000</v>
      </c>
      <c r="D635" s="143" t="s">
        <v>360</v>
      </c>
      <c r="E635" s="143" t="s">
        <v>13</v>
      </c>
      <c r="F635" s="143" t="s">
        <v>361</v>
      </c>
      <c r="G635" s="143" t="s">
        <v>362</v>
      </c>
      <c r="H635" s="143">
        <v>0.67</v>
      </c>
      <c r="I635" s="143">
        <v>0.72</v>
      </c>
      <c r="J635" s="143" t="s">
        <v>366</v>
      </c>
      <c r="K635" s="143">
        <v>8.4787538234759999E-2</v>
      </c>
      <c r="L635" s="143">
        <v>3360.8271064671098</v>
      </c>
      <c r="M635" s="143">
        <v>7.2201644699570702</v>
      </c>
      <c r="N635" s="143">
        <v>0.96271839386756997</v>
      </c>
      <c r="O635" s="143">
        <v>0.61217997105774002</v>
      </c>
      <c r="P635" s="143">
        <v>8.1626522629349996E-2</v>
      </c>
      <c r="Q635" s="143">
        <v>284.95625679000102</v>
      </c>
      <c r="R635" s="143">
        <v>1730</v>
      </c>
      <c r="S635" s="143" t="s">
        <v>368</v>
      </c>
      <c r="T635" s="143">
        <v>1730</v>
      </c>
      <c r="U635" s="143" t="s">
        <v>365</v>
      </c>
      <c r="V635" s="143" t="s">
        <v>366</v>
      </c>
      <c r="Z635" s="143">
        <v>0</v>
      </c>
      <c r="AA635" s="143">
        <v>1</v>
      </c>
      <c r="AB635" s="143">
        <v>0.61217997105774002</v>
      </c>
      <c r="AC635" s="143">
        <v>8.1626522629349996E-2</v>
      </c>
      <c r="AD635" s="143">
        <v>2076.1961604718599</v>
      </c>
      <c r="AF635" s="143">
        <v>-1</v>
      </c>
      <c r="AG635" s="143">
        <v>-1</v>
      </c>
      <c r="AH635" s="143">
        <v>-1</v>
      </c>
      <c r="AI635" s="143">
        <v>-1</v>
      </c>
      <c r="AJ635" s="143">
        <v>0</v>
      </c>
      <c r="AM635" s="143" t="s">
        <v>367</v>
      </c>
      <c r="AN635" s="143">
        <v>-1</v>
      </c>
      <c r="AQ635" s="143">
        <v>333</v>
      </c>
      <c r="AR635" s="143" t="s">
        <v>257</v>
      </c>
      <c r="AT635" s="143" t="s">
        <v>366</v>
      </c>
      <c r="AV635" s="143">
        <v>92.815541172974093</v>
      </c>
      <c r="AW635" s="143">
        <v>1.6838573888999999</v>
      </c>
    </row>
    <row r="636" spans="1:49" x14ac:dyDescent="0.25">
      <c r="A636" s="153">
        <v>830000</v>
      </c>
      <c r="B636" s="153">
        <v>1400000</v>
      </c>
      <c r="C636" s="153">
        <v>1400000</v>
      </c>
      <c r="D636" s="143" t="s">
        <v>360</v>
      </c>
      <c r="E636" s="143" t="s">
        <v>13</v>
      </c>
      <c r="F636" s="143" t="s">
        <v>361</v>
      </c>
      <c r="G636" s="143" t="s">
        <v>362</v>
      </c>
      <c r="H636" s="143">
        <v>0.67</v>
      </c>
      <c r="I636" s="143">
        <v>0.72</v>
      </c>
      <c r="J636" s="143" t="s">
        <v>363</v>
      </c>
      <c r="K636" s="143">
        <v>0.61711770193365001</v>
      </c>
      <c r="L636" s="143">
        <v>2353.1647970262502</v>
      </c>
      <c r="M636" s="143">
        <v>4.6166713842611298</v>
      </c>
      <c r="N636" s="143">
        <v>0.6313993049344</v>
      </c>
      <c r="O636" s="143">
        <v>2.8490296352381099</v>
      </c>
      <c r="P636" s="143">
        <v>0.38964768806362998</v>
      </c>
      <c r="Q636" s="143">
        <v>1452.17965181202</v>
      </c>
      <c r="R636" s="143">
        <v>3200</v>
      </c>
      <c r="S636" s="143" t="s">
        <v>370</v>
      </c>
      <c r="T636" s="143">
        <v>3200</v>
      </c>
      <c r="U636" s="143" t="s">
        <v>365</v>
      </c>
      <c r="V636" s="143" t="s">
        <v>366</v>
      </c>
      <c r="Y636" s="143" t="s">
        <v>363</v>
      </c>
      <c r="Z636" s="143">
        <v>0</v>
      </c>
      <c r="AA636" s="143">
        <v>1</v>
      </c>
      <c r="AB636" s="143">
        <v>2.8490296352381099</v>
      </c>
      <c r="AC636" s="143">
        <v>0.38964768806362998</v>
      </c>
      <c r="AD636" s="143">
        <v>1452.17965181202</v>
      </c>
      <c r="AF636" s="143">
        <v>-1</v>
      </c>
      <c r="AG636" s="143">
        <v>-1</v>
      </c>
      <c r="AH636" s="143">
        <v>-1</v>
      </c>
      <c r="AI636" s="143">
        <v>-1</v>
      </c>
      <c r="AJ636" s="143">
        <v>0</v>
      </c>
      <c r="AM636" s="143" t="s">
        <v>367</v>
      </c>
      <c r="AN636" s="143">
        <v>-1</v>
      </c>
      <c r="AQ636" s="143">
        <v>333</v>
      </c>
      <c r="AR636" s="143" t="s">
        <v>257</v>
      </c>
      <c r="AT636" s="143" t="s">
        <v>366</v>
      </c>
      <c r="AV636" s="143">
        <v>198.696323949781</v>
      </c>
      <c r="AW636" s="143">
        <v>1.1777612747999999</v>
      </c>
    </row>
    <row r="637" spans="1:49" x14ac:dyDescent="0.25">
      <c r="A637" s="153">
        <v>830000</v>
      </c>
      <c r="B637" s="153">
        <v>1400000</v>
      </c>
      <c r="C637" s="153">
        <v>1400000</v>
      </c>
      <c r="D637" s="143" t="s">
        <v>360</v>
      </c>
      <c r="E637" s="143" t="s">
        <v>13</v>
      </c>
      <c r="F637" s="143" t="s">
        <v>361</v>
      </c>
      <c r="G637" s="143" t="s">
        <v>362</v>
      </c>
      <c r="H637" s="143">
        <v>0.67</v>
      </c>
      <c r="I637" s="143">
        <v>0.72</v>
      </c>
      <c r="J637" s="143" t="s">
        <v>366</v>
      </c>
      <c r="K637" s="143">
        <v>6.4575184932000004E-4</v>
      </c>
      <c r="L637" s="143">
        <v>2353.1647970262502</v>
      </c>
      <c r="M637" s="143">
        <v>4.6166713842611298</v>
      </c>
      <c r="N637" s="143">
        <v>0.6313993049344</v>
      </c>
      <c r="O637" s="143">
        <v>2.9812240840899999E-3</v>
      </c>
      <c r="P637" s="143">
        <v>4.0772726881999999E-4</v>
      </c>
      <c r="Q637" s="143">
        <v>1.51956051943913</v>
      </c>
      <c r="R637" s="143">
        <v>8140</v>
      </c>
      <c r="S637" s="143" t="s">
        <v>369</v>
      </c>
      <c r="T637" s="143">
        <v>8140</v>
      </c>
      <c r="U637" s="143" t="s">
        <v>365</v>
      </c>
      <c r="V637" s="143" t="s">
        <v>366</v>
      </c>
      <c r="Z637" s="143">
        <v>0</v>
      </c>
      <c r="AA637" s="143">
        <v>1</v>
      </c>
      <c r="AB637" s="143">
        <v>2.9812240840899999E-3</v>
      </c>
      <c r="AC637" s="143">
        <v>4.0772726881999999E-4</v>
      </c>
      <c r="AD637" s="143">
        <v>1.51956051943963</v>
      </c>
      <c r="AF637" s="143">
        <v>-1</v>
      </c>
      <c r="AG637" s="143">
        <v>-1</v>
      </c>
      <c r="AH637" s="143">
        <v>-1</v>
      </c>
      <c r="AI637" s="143">
        <v>-1</v>
      </c>
      <c r="AJ637" s="143">
        <v>0</v>
      </c>
      <c r="AM637" s="143" t="s">
        <v>367</v>
      </c>
      <c r="AN637" s="143">
        <v>-1</v>
      </c>
      <c r="AQ637" s="143">
        <v>333</v>
      </c>
      <c r="AR637" s="143" t="s">
        <v>257</v>
      </c>
      <c r="AT637" s="143" t="s">
        <v>366</v>
      </c>
      <c r="AV637" s="143">
        <v>8.0181421785928606</v>
      </c>
      <c r="AW637" s="143">
        <v>1.2324091999999999E-3</v>
      </c>
    </row>
    <row r="638" spans="1:49" x14ac:dyDescent="0.25">
      <c r="A638" s="153">
        <v>830000</v>
      </c>
      <c r="B638" s="153">
        <v>1400000</v>
      </c>
      <c r="C638" s="153">
        <v>1400000</v>
      </c>
      <c r="D638" s="143" t="s">
        <v>360</v>
      </c>
      <c r="E638" s="143" t="s">
        <v>13</v>
      </c>
      <c r="F638" s="143" t="s">
        <v>361</v>
      </c>
      <c r="G638" s="143" t="s">
        <v>362</v>
      </c>
      <c r="H638" s="143">
        <v>0.67</v>
      </c>
      <c r="I638" s="143">
        <v>0.72</v>
      </c>
      <c r="J638" s="143" t="s">
        <v>366</v>
      </c>
      <c r="K638" s="143">
        <v>0.61776345373694996</v>
      </c>
      <c r="L638" s="143">
        <v>3301.7268071835401</v>
      </c>
      <c r="M638" s="143">
        <v>6.1640636262108197</v>
      </c>
      <c r="N638" s="143">
        <v>0.82494694269746005</v>
      </c>
      <c r="O638" s="143">
        <v>3.8079332347823298</v>
      </c>
      <c r="P638" s="143">
        <v>0.50962207247052005</v>
      </c>
      <c r="Q638" s="143">
        <v>2039.68615570159</v>
      </c>
      <c r="R638" s="143">
        <v>1730</v>
      </c>
      <c r="S638" s="143" t="s">
        <v>368</v>
      </c>
      <c r="T638" s="143">
        <v>1730</v>
      </c>
      <c r="U638" s="143" t="s">
        <v>365</v>
      </c>
      <c r="V638" s="143" t="s">
        <v>366</v>
      </c>
      <c r="Z638" s="143">
        <v>0</v>
      </c>
      <c r="AA638" s="143">
        <v>1</v>
      </c>
      <c r="AB638" s="143">
        <v>3.8079332347823298</v>
      </c>
      <c r="AC638" s="143">
        <v>0.50962207247052005</v>
      </c>
      <c r="AD638" s="143">
        <v>2039.68615570159</v>
      </c>
      <c r="AF638" s="143">
        <v>-1</v>
      </c>
      <c r="AG638" s="143">
        <v>-1</v>
      </c>
      <c r="AH638" s="143">
        <v>-1</v>
      </c>
      <c r="AI638" s="143">
        <v>-1</v>
      </c>
      <c r="AJ638" s="143">
        <v>0</v>
      </c>
      <c r="AM638" s="143" t="s">
        <v>367</v>
      </c>
      <c r="AN638" s="143">
        <v>-1</v>
      </c>
      <c r="AQ638" s="143">
        <v>333</v>
      </c>
      <c r="AR638" s="143" t="s">
        <v>257</v>
      </c>
      <c r="AT638" s="143" t="s">
        <v>366</v>
      </c>
      <c r="AV638" s="143">
        <v>200.00000001117499</v>
      </c>
      <c r="AW638" s="143">
        <v>1.6542466793999999</v>
      </c>
    </row>
    <row r="639" spans="1:49" x14ac:dyDescent="0.25">
      <c r="A639" s="153">
        <v>830000</v>
      </c>
      <c r="B639" s="153">
        <v>1400000</v>
      </c>
      <c r="C639" s="153">
        <v>1400000</v>
      </c>
      <c r="D639" s="143" t="s">
        <v>360</v>
      </c>
      <c r="E639" s="143" t="s">
        <v>13</v>
      </c>
      <c r="F639" s="143" t="s">
        <v>361</v>
      </c>
      <c r="G639" s="143" t="s">
        <v>362</v>
      </c>
      <c r="H639" s="143">
        <v>0.67</v>
      </c>
      <c r="I639" s="143">
        <v>0.72</v>
      </c>
      <c r="J639" s="143" t="s">
        <v>366</v>
      </c>
      <c r="K639" s="143">
        <v>0.61270722899061003</v>
      </c>
      <c r="L639" s="143">
        <v>3323.37578682495</v>
      </c>
      <c r="M639" s="143">
        <v>6.2263344037920403</v>
      </c>
      <c r="N639" s="143">
        <v>0.83539805456833005</v>
      </c>
      <c r="O639" s="143">
        <v>3.8149200993163501</v>
      </c>
      <c r="P639" s="143">
        <v>0.51185442711870999</v>
      </c>
      <c r="Q639" s="143">
        <v>2036.2563692400199</v>
      </c>
      <c r="R639" s="143">
        <v>1730</v>
      </c>
      <c r="S639" s="143" t="s">
        <v>368</v>
      </c>
      <c r="T639" s="143">
        <v>1730</v>
      </c>
      <c r="U639" s="143" t="s">
        <v>365</v>
      </c>
      <c r="V639" s="143" t="s">
        <v>366</v>
      </c>
      <c r="Z639" s="143">
        <v>0</v>
      </c>
      <c r="AA639" s="143">
        <v>1</v>
      </c>
      <c r="AB639" s="143">
        <v>3.8149200993163501</v>
      </c>
      <c r="AC639" s="143">
        <v>0.51185442711870999</v>
      </c>
      <c r="AD639" s="143">
        <v>2036.2563692400199</v>
      </c>
      <c r="AF639" s="143">
        <v>-1</v>
      </c>
      <c r="AG639" s="143">
        <v>-1</v>
      </c>
      <c r="AH639" s="143">
        <v>-1</v>
      </c>
      <c r="AI639" s="143">
        <v>-1</v>
      </c>
      <c r="AJ639" s="143">
        <v>0</v>
      </c>
      <c r="AM639" s="143" t="s">
        <v>367</v>
      </c>
      <c r="AN639" s="143">
        <v>-1</v>
      </c>
      <c r="AQ639" s="143">
        <v>333</v>
      </c>
      <c r="AR639" s="143" t="s">
        <v>257</v>
      </c>
      <c r="AT639" s="143" t="s">
        <v>366</v>
      </c>
      <c r="AV639" s="143">
        <v>196.34975711185299</v>
      </c>
      <c r="AW639" s="143">
        <v>1.6514650197</v>
      </c>
    </row>
    <row r="640" spans="1:49" x14ac:dyDescent="0.25">
      <c r="A640" s="153">
        <v>830000</v>
      </c>
      <c r="B640" s="153">
        <v>1400000</v>
      </c>
      <c r="C640" s="153">
        <v>1400000</v>
      </c>
      <c r="D640" s="143" t="s">
        <v>360</v>
      </c>
      <c r="E640" s="143" t="s">
        <v>13</v>
      </c>
      <c r="F640" s="143" t="s">
        <v>361</v>
      </c>
      <c r="G640" s="143" t="s">
        <v>362</v>
      </c>
      <c r="H640" s="143">
        <v>0.67</v>
      </c>
      <c r="I640" s="143">
        <v>0.72</v>
      </c>
      <c r="J640" s="143" t="s">
        <v>366</v>
      </c>
      <c r="K640" s="143">
        <v>5.0562587027300002E-3</v>
      </c>
      <c r="L640" s="143">
        <v>3323.37578682495</v>
      </c>
      <c r="M640" s="143">
        <v>6.2263344037920403</v>
      </c>
      <c r="N640" s="143">
        <v>0.83539805456833005</v>
      </c>
      <c r="O640" s="143">
        <v>3.1481957515279997E-2</v>
      </c>
      <c r="P640" s="143">
        <v>4.22398868365E-3</v>
      </c>
      <c r="Q640" s="143">
        <v>16.803847744579102</v>
      </c>
      <c r="R640" s="143">
        <v>8140</v>
      </c>
      <c r="S640" s="143" t="s">
        <v>369</v>
      </c>
      <c r="T640" s="143">
        <v>8140</v>
      </c>
      <c r="U640" s="143" t="s">
        <v>365</v>
      </c>
      <c r="V640" s="143" t="s">
        <v>366</v>
      </c>
      <c r="Z640" s="143">
        <v>0</v>
      </c>
      <c r="AA640" s="143">
        <v>1</v>
      </c>
      <c r="AB640" s="143">
        <v>3.1481957515279997E-2</v>
      </c>
      <c r="AC640" s="143">
        <v>4.22398868365E-3</v>
      </c>
      <c r="AD640" s="143">
        <v>16.803847744580199</v>
      </c>
      <c r="AF640" s="143">
        <v>-1</v>
      </c>
      <c r="AG640" s="143">
        <v>-1</v>
      </c>
      <c r="AH640" s="143">
        <v>-1</v>
      </c>
      <c r="AI640" s="143">
        <v>-1</v>
      </c>
      <c r="AJ640" s="143">
        <v>0</v>
      </c>
      <c r="AM640" s="143" t="s">
        <v>367</v>
      </c>
      <c r="AN640" s="143">
        <v>-1</v>
      </c>
      <c r="AQ640" s="143">
        <v>333</v>
      </c>
      <c r="AR640" s="143" t="s">
        <v>257</v>
      </c>
      <c r="AT640" s="143" t="s">
        <v>366</v>
      </c>
      <c r="AV640" s="143">
        <v>22.422537717266</v>
      </c>
      <c r="AW640" s="143">
        <v>1.36284248E-2</v>
      </c>
    </row>
    <row r="641" spans="1:49" x14ac:dyDescent="0.25">
      <c r="A641" s="153">
        <v>830000</v>
      </c>
      <c r="B641" s="153">
        <v>1400000</v>
      </c>
      <c r="C641" s="153">
        <v>1400000</v>
      </c>
      <c r="D641" s="143" t="s">
        <v>360</v>
      </c>
      <c r="E641" s="143" t="s">
        <v>13</v>
      </c>
      <c r="F641" s="143" t="s">
        <v>361</v>
      </c>
      <c r="G641" s="143" t="s">
        <v>362</v>
      </c>
      <c r="H641" s="143">
        <v>0.67</v>
      </c>
      <c r="I641" s="143">
        <v>0.72</v>
      </c>
      <c r="J641" s="143" t="s">
        <v>366</v>
      </c>
      <c r="K641" s="143">
        <v>0.61776345348380002</v>
      </c>
      <c r="L641" s="143">
        <v>3357.80112453028</v>
      </c>
      <c r="M641" s="143">
        <v>6.7232265998590997</v>
      </c>
      <c r="N641" s="143">
        <v>0.91791414928407</v>
      </c>
      <c r="O641" s="143">
        <v>4.1533636828831302</v>
      </c>
      <c r="P641" s="143">
        <v>0.56705381486337003</v>
      </c>
      <c r="Q641" s="143">
        <v>2074.32681880163</v>
      </c>
      <c r="R641" s="143">
        <v>1730</v>
      </c>
      <c r="S641" s="143" t="s">
        <v>368</v>
      </c>
      <c r="T641" s="143">
        <v>1730</v>
      </c>
      <c r="U641" s="143" t="s">
        <v>365</v>
      </c>
      <c r="V641" s="143" t="s">
        <v>366</v>
      </c>
      <c r="Z641" s="143">
        <v>0</v>
      </c>
      <c r="AA641" s="143">
        <v>1</v>
      </c>
      <c r="AB641" s="143">
        <v>4.1533636828831302</v>
      </c>
      <c r="AC641" s="143">
        <v>0.56705381486337003</v>
      </c>
      <c r="AD641" s="143">
        <v>2074.32681880163</v>
      </c>
      <c r="AF641" s="143">
        <v>-1</v>
      </c>
      <c r="AG641" s="143">
        <v>-1</v>
      </c>
      <c r="AH641" s="143">
        <v>-1</v>
      </c>
      <c r="AI641" s="143">
        <v>-1</v>
      </c>
      <c r="AJ641" s="143">
        <v>0</v>
      </c>
      <c r="AM641" s="143" t="s">
        <v>367</v>
      </c>
      <c r="AN641" s="143">
        <v>-1</v>
      </c>
      <c r="AQ641" s="143">
        <v>333</v>
      </c>
      <c r="AR641" s="143" t="s">
        <v>257</v>
      </c>
      <c r="AT641" s="143" t="s">
        <v>366</v>
      </c>
      <c r="AV641" s="143">
        <v>199.999999970197</v>
      </c>
      <c r="AW641" s="143">
        <v>1.6823412967</v>
      </c>
    </row>
    <row r="642" spans="1:49" x14ac:dyDescent="0.25">
      <c r="A642" s="153">
        <v>830000</v>
      </c>
      <c r="B642" s="153">
        <v>1400000</v>
      </c>
      <c r="C642" s="153">
        <v>1400000</v>
      </c>
      <c r="D642" s="143" t="s">
        <v>360</v>
      </c>
      <c r="E642" s="143" t="s">
        <v>13</v>
      </c>
      <c r="F642" s="143" t="s">
        <v>361</v>
      </c>
      <c r="G642" s="143" t="s">
        <v>362</v>
      </c>
      <c r="H642" s="143">
        <v>0.67</v>
      </c>
      <c r="I642" s="143">
        <v>0.72</v>
      </c>
      <c r="J642" s="143" t="s">
        <v>366</v>
      </c>
      <c r="K642" s="143">
        <v>0.617763453829</v>
      </c>
      <c r="L642" s="143">
        <v>3342.2524492113998</v>
      </c>
      <c r="M642" s="143">
        <v>6.2531071366802999</v>
      </c>
      <c r="N642" s="143">
        <v>0.83802966089594</v>
      </c>
      <c r="O642" s="143">
        <v>3.8629410619184399</v>
      </c>
      <c r="P642" s="143">
        <v>0.51770409772623005</v>
      </c>
      <c r="Q642" s="143">
        <v>2064.7214165932901</v>
      </c>
      <c r="R642" s="143">
        <v>1730</v>
      </c>
      <c r="S642" s="143" t="s">
        <v>368</v>
      </c>
      <c r="T642" s="143">
        <v>1730</v>
      </c>
      <c r="U642" s="143" t="s">
        <v>365</v>
      </c>
      <c r="V642" s="143" t="s">
        <v>366</v>
      </c>
      <c r="Z642" s="143">
        <v>0</v>
      </c>
      <c r="AA642" s="143">
        <v>1</v>
      </c>
      <c r="AB642" s="143">
        <v>3.8629410619184399</v>
      </c>
      <c r="AC642" s="143">
        <v>0.51770409772623005</v>
      </c>
      <c r="AD642" s="143">
        <v>2064.7214165932901</v>
      </c>
      <c r="AF642" s="143">
        <v>-1</v>
      </c>
      <c r="AG642" s="143">
        <v>-1</v>
      </c>
      <c r="AH642" s="143">
        <v>-1</v>
      </c>
      <c r="AI642" s="143">
        <v>-1</v>
      </c>
      <c r="AJ642" s="143">
        <v>0</v>
      </c>
      <c r="AM642" s="143" t="s">
        <v>367</v>
      </c>
      <c r="AN642" s="143">
        <v>-1</v>
      </c>
      <c r="AQ642" s="143">
        <v>333</v>
      </c>
      <c r="AR642" s="143" t="s">
        <v>257</v>
      </c>
      <c r="AT642" s="143" t="s">
        <v>366</v>
      </c>
      <c r="AV642" s="143">
        <v>200.000000026077</v>
      </c>
      <c r="AW642" s="143">
        <v>1.6745510271999999</v>
      </c>
    </row>
    <row r="643" spans="1:49" x14ac:dyDescent="0.25">
      <c r="A643" s="153">
        <v>830000</v>
      </c>
      <c r="B643" s="153">
        <v>1400000</v>
      </c>
      <c r="C643" s="153">
        <v>1400000</v>
      </c>
      <c r="D643" s="143" t="s">
        <v>360</v>
      </c>
      <c r="E643" s="143" t="s">
        <v>13</v>
      </c>
      <c r="F643" s="143" t="s">
        <v>361</v>
      </c>
      <c r="G643" s="143" t="s">
        <v>362</v>
      </c>
      <c r="H643" s="143">
        <v>0.67</v>
      </c>
      <c r="I643" s="143">
        <v>0.72</v>
      </c>
      <c r="J643" s="143" t="s">
        <v>363</v>
      </c>
      <c r="K643" s="143">
        <v>8.5326328025700001E-3</v>
      </c>
      <c r="L643" s="143">
        <v>3272.0821083726801</v>
      </c>
      <c r="M643" s="143">
        <v>5.9957234437492302</v>
      </c>
      <c r="N643" s="143">
        <v>0.79889010756432999</v>
      </c>
      <c r="O643" s="143">
        <v>5.115930653129E-2</v>
      </c>
      <c r="P643" s="143">
        <v>6.8166359374500001E-3</v>
      </c>
      <c r="Q643" s="143">
        <v>27.919475130616199</v>
      </c>
      <c r="R643" s="143">
        <v>5300</v>
      </c>
      <c r="S643" s="143" t="s">
        <v>372</v>
      </c>
      <c r="T643" s="143">
        <v>5300</v>
      </c>
      <c r="U643" s="143" t="s">
        <v>365</v>
      </c>
      <c r="V643" s="143" t="s">
        <v>366</v>
      </c>
      <c r="Y643" s="143" t="s">
        <v>363</v>
      </c>
      <c r="Z643" s="143">
        <v>0</v>
      </c>
      <c r="AA643" s="143">
        <v>1</v>
      </c>
      <c r="AB643" s="143">
        <v>5.115930653129E-2</v>
      </c>
      <c r="AC643" s="143">
        <v>6.8166359374500001E-3</v>
      </c>
      <c r="AD643" s="143">
        <v>27.9194751306173</v>
      </c>
      <c r="AF643" s="143">
        <v>-1</v>
      </c>
      <c r="AG643" s="143">
        <v>-1</v>
      </c>
      <c r="AH643" s="143">
        <v>-1</v>
      </c>
      <c r="AI643" s="143">
        <v>-1</v>
      </c>
      <c r="AJ643" s="143">
        <v>0</v>
      </c>
      <c r="AM643" s="143" t="s">
        <v>367</v>
      </c>
      <c r="AN643" s="143">
        <v>-1</v>
      </c>
      <c r="AQ643" s="143">
        <v>333</v>
      </c>
      <c r="AR643" s="143" t="s">
        <v>257</v>
      </c>
      <c r="AT643" s="143" t="s">
        <v>366</v>
      </c>
      <c r="AV643" s="143">
        <v>28.4141799969982</v>
      </c>
      <c r="AW643" s="143">
        <v>2.2643532099999999E-2</v>
      </c>
    </row>
    <row r="644" spans="1:49" x14ac:dyDescent="0.25">
      <c r="A644" s="153">
        <v>830000</v>
      </c>
      <c r="B644" s="153">
        <v>1400000</v>
      </c>
      <c r="C644" s="153">
        <v>1400000</v>
      </c>
      <c r="D644" s="143" t="s">
        <v>360</v>
      </c>
      <c r="E644" s="143" t="s">
        <v>13</v>
      </c>
      <c r="F644" s="143" t="s">
        <v>361</v>
      </c>
      <c r="G644" s="143" t="s">
        <v>362</v>
      </c>
      <c r="H644" s="143">
        <v>0.67</v>
      </c>
      <c r="I644" s="143">
        <v>0.72</v>
      </c>
      <c r="J644" s="143" t="s">
        <v>366</v>
      </c>
      <c r="K644" s="143">
        <v>0.50727534021081999</v>
      </c>
      <c r="L644" s="143">
        <v>3272.0821083726801</v>
      </c>
      <c r="M644" s="143">
        <v>5.9957234437492302</v>
      </c>
      <c r="N644" s="143">
        <v>0.79889010756432999</v>
      </c>
      <c r="O644" s="143">
        <v>3.0414826497379002</v>
      </c>
      <c r="P644" s="143">
        <v>0.40525725110575</v>
      </c>
      <c r="Q644" s="143">
        <v>1659.84656472249</v>
      </c>
      <c r="R644" s="143">
        <v>1730</v>
      </c>
      <c r="S644" s="143" t="s">
        <v>368</v>
      </c>
      <c r="T644" s="143">
        <v>1730</v>
      </c>
      <c r="U644" s="143" t="s">
        <v>365</v>
      </c>
      <c r="V644" s="143" t="s">
        <v>366</v>
      </c>
      <c r="Z644" s="143">
        <v>0</v>
      </c>
      <c r="AA644" s="143">
        <v>1</v>
      </c>
      <c r="AB644" s="143">
        <v>3.0414826497379002</v>
      </c>
      <c r="AC644" s="143">
        <v>0.40525725110575</v>
      </c>
      <c r="AD644" s="143">
        <v>1928.28132164045</v>
      </c>
      <c r="AF644" s="143">
        <v>-1</v>
      </c>
      <c r="AG644" s="143">
        <v>-1</v>
      </c>
      <c r="AH644" s="143">
        <v>-1</v>
      </c>
      <c r="AI644" s="143">
        <v>-1</v>
      </c>
      <c r="AJ644" s="143">
        <v>0</v>
      </c>
      <c r="AM644" s="143" t="s">
        <v>367</v>
      </c>
      <c r="AN644" s="143">
        <v>-1</v>
      </c>
      <c r="AQ644" s="143">
        <v>333</v>
      </c>
      <c r="AR644" s="143" t="s">
        <v>257</v>
      </c>
      <c r="AT644" s="143" t="s">
        <v>366</v>
      </c>
      <c r="AV644" s="143">
        <v>180.90863181971699</v>
      </c>
      <c r="AW644" s="143">
        <v>1.5638940159000001</v>
      </c>
    </row>
    <row r="645" spans="1:49" x14ac:dyDescent="0.25">
      <c r="A645" s="153">
        <v>830000</v>
      </c>
      <c r="B645" s="153">
        <v>1400000</v>
      </c>
      <c r="C645" s="153">
        <v>1400000</v>
      </c>
      <c r="D645" s="143" t="s">
        <v>360</v>
      </c>
      <c r="E645" s="143" t="s">
        <v>13</v>
      </c>
      <c r="F645" s="143" t="s">
        <v>361</v>
      </c>
      <c r="G645" s="143" t="s">
        <v>362</v>
      </c>
      <c r="H645" s="143">
        <v>0.67</v>
      </c>
      <c r="I645" s="143">
        <v>0.72</v>
      </c>
      <c r="J645" s="143" t="s">
        <v>363</v>
      </c>
      <c r="K645" s="143">
        <v>1.225715351366E-2</v>
      </c>
      <c r="L645" s="143">
        <v>1701.80041679228</v>
      </c>
      <c r="M645" s="143">
        <v>0.25363069380084002</v>
      </c>
      <c r="N645" s="143">
        <v>2.8020883958800001E-3</v>
      </c>
      <c r="O645" s="143">
        <v>3.1087903496900002E-3</v>
      </c>
      <c r="P645" s="143">
        <v>3.4345627620000002E-5</v>
      </c>
      <c r="Q645" s="143">
        <v>20.8592289582352</v>
      </c>
      <c r="R645" s="143">
        <v>6120</v>
      </c>
      <c r="S645" s="143" t="s">
        <v>364</v>
      </c>
      <c r="T645" s="143">
        <v>6120</v>
      </c>
      <c r="U645" s="143" t="s">
        <v>365</v>
      </c>
      <c r="V645" s="143" t="s">
        <v>366</v>
      </c>
      <c r="Y645" s="143" t="s">
        <v>363</v>
      </c>
      <c r="Z645" s="143">
        <v>0</v>
      </c>
      <c r="AA645" s="143">
        <v>1</v>
      </c>
      <c r="AB645" s="143">
        <v>3.1087903496900002E-3</v>
      </c>
      <c r="AC645" s="143">
        <v>3.4345627620000002E-5</v>
      </c>
      <c r="AD645" s="143">
        <v>502.58321711021102</v>
      </c>
      <c r="AF645" s="143">
        <v>-1</v>
      </c>
      <c r="AG645" s="143">
        <v>-1</v>
      </c>
      <c r="AH645" s="143">
        <v>-1</v>
      </c>
      <c r="AI645" s="143">
        <v>-1</v>
      </c>
      <c r="AJ645" s="143">
        <v>0</v>
      </c>
      <c r="AM645" s="143" t="s">
        <v>367</v>
      </c>
      <c r="AN645" s="143">
        <v>-1</v>
      </c>
      <c r="AQ645" s="143">
        <v>333</v>
      </c>
      <c r="AR645" s="143" t="s">
        <v>257</v>
      </c>
      <c r="AT645" s="143" t="s">
        <v>366</v>
      </c>
      <c r="AV645" s="143">
        <v>120.255789987447</v>
      </c>
      <c r="AW645" s="143">
        <v>0.40761007059999999</v>
      </c>
    </row>
    <row r="646" spans="1:49" x14ac:dyDescent="0.25">
      <c r="A646" s="153">
        <v>830000</v>
      </c>
      <c r="B646" s="153">
        <v>1400000</v>
      </c>
      <c r="C646" s="153">
        <v>1400000</v>
      </c>
      <c r="D646" s="143" t="s">
        <v>360</v>
      </c>
      <c r="E646" s="143" t="s">
        <v>13</v>
      </c>
      <c r="F646" s="143" t="s">
        <v>361</v>
      </c>
      <c r="G646" s="143" t="s">
        <v>362</v>
      </c>
      <c r="H646" s="143">
        <v>0.67</v>
      </c>
      <c r="I646" s="143">
        <v>0.72</v>
      </c>
      <c r="J646" s="143" t="s">
        <v>363</v>
      </c>
      <c r="K646" s="143">
        <v>0.25317727620678998</v>
      </c>
      <c r="L646" s="143">
        <v>1701.80041679228</v>
      </c>
      <c r="M646" s="143">
        <v>0.25363069380084002</v>
      </c>
      <c r="N646" s="143">
        <v>2.8020883958800001E-3</v>
      </c>
      <c r="O646" s="143">
        <v>6.4213528218930005E-2</v>
      </c>
      <c r="P646" s="143">
        <v>7.0942510776E-4</v>
      </c>
      <c r="Q646" s="143">
        <v>430.85719417105298</v>
      </c>
      <c r="R646" s="143">
        <v>5300</v>
      </c>
      <c r="S646" s="143" t="s">
        <v>372</v>
      </c>
      <c r="T646" s="143">
        <v>5300</v>
      </c>
      <c r="U646" s="143" t="s">
        <v>365</v>
      </c>
      <c r="V646" s="143" t="s">
        <v>366</v>
      </c>
      <c r="Y646" s="143" t="s">
        <v>363</v>
      </c>
      <c r="Z646" s="143">
        <v>0</v>
      </c>
      <c r="AA646" s="143">
        <v>1</v>
      </c>
      <c r="AB646" s="143">
        <v>6.4213528218930005E-2</v>
      </c>
      <c r="AC646" s="143">
        <v>7.0942510776E-4</v>
      </c>
      <c r="AD646" s="143">
        <v>430.85719417105298</v>
      </c>
      <c r="AF646" s="143">
        <v>-1</v>
      </c>
      <c r="AG646" s="143">
        <v>-1</v>
      </c>
      <c r="AH646" s="143">
        <v>-1</v>
      </c>
      <c r="AI646" s="143">
        <v>-1</v>
      </c>
      <c r="AJ646" s="143">
        <v>0</v>
      </c>
      <c r="AM646" s="143" t="s">
        <v>367</v>
      </c>
      <c r="AN646" s="143">
        <v>-1</v>
      </c>
      <c r="AQ646" s="143">
        <v>333</v>
      </c>
      <c r="AR646" s="143" t="s">
        <v>257</v>
      </c>
      <c r="AT646" s="143" t="s">
        <v>366</v>
      </c>
      <c r="AV646" s="143">
        <v>150.31661287315799</v>
      </c>
      <c r="AW646" s="143">
        <v>0.3494381137</v>
      </c>
    </row>
    <row r="647" spans="1:49" x14ac:dyDescent="0.25">
      <c r="A647" s="153">
        <v>830000</v>
      </c>
      <c r="B647" s="153">
        <v>1400000</v>
      </c>
      <c r="C647" s="153">
        <v>1400000</v>
      </c>
      <c r="D647" s="143" t="s">
        <v>360</v>
      </c>
      <c r="E647" s="143" t="s">
        <v>13</v>
      </c>
      <c r="F647" s="143" t="s">
        <v>361</v>
      </c>
      <c r="G647" s="143" t="s">
        <v>362</v>
      </c>
      <c r="H647" s="143">
        <v>0.67</v>
      </c>
      <c r="I647" s="143">
        <v>0.72</v>
      </c>
      <c r="J647" s="143" t="s">
        <v>363</v>
      </c>
      <c r="K647" s="143">
        <v>0.61776345378298003</v>
      </c>
      <c r="L647" s="143">
        <v>2590.4668914980598</v>
      </c>
      <c r="M647" s="143">
        <v>5.0789480061959598</v>
      </c>
      <c r="N647" s="143">
        <v>0.69510951135229004</v>
      </c>
      <c r="O647" s="143">
        <v>3.1375884618918</v>
      </c>
      <c r="P647" s="143">
        <v>0.42941325249038997</v>
      </c>
      <c r="Q647" s="143">
        <v>1600.2957738022999</v>
      </c>
      <c r="R647" s="143">
        <v>3200</v>
      </c>
      <c r="S647" s="143" t="s">
        <v>370</v>
      </c>
      <c r="T647" s="143">
        <v>3200</v>
      </c>
      <c r="U647" s="143" t="s">
        <v>365</v>
      </c>
      <c r="V647" s="143" t="s">
        <v>366</v>
      </c>
      <c r="Y647" s="143" t="s">
        <v>363</v>
      </c>
      <c r="Z647" s="143">
        <v>0</v>
      </c>
      <c r="AA647" s="143">
        <v>1</v>
      </c>
      <c r="AB647" s="143">
        <v>3.1375884618918</v>
      </c>
      <c r="AC647" s="143">
        <v>0.42941325249038997</v>
      </c>
      <c r="AD647" s="143">
        <v>1600.2957738022999</v>
      </c>
      <c r="AF647" s="143">
        <v>-1</v>
      </c>
      <c r="AG647" s="143">
        <v>-1</v>
      </c>
      <c r="AH647" s="143">
        <v>-1</v>
      </c>
      <c r="AI647" s="143">
        <v>-1</v>
      </c>
      <c r="AJ647" s="143">
        <v>0</v>
      </c>
      <c r="AM647" s="143" t="s">
        <v>367</v>
      </c>
      <c r="AN647" s="143">
        <v>-1</v>
      </c>
      <c r="AQ647" s="143">
        <v>333</v>
      </c>
      <c r="AR647" s="143" t="s">
        <v>257</v>
      </c>
      <c r="AT647" s="143" t="s">
        <v>366</v>
      </c>
      <c r="AV647" s="143">
        <v>200.000000018626</v>
      </c>
      <c r="AW647" s="143">
        <v>1.2978878944000001</v>
      </c>
    </row>
    <row r="648" spans="1:49" x14ac:dyDescent="0.25">
      <c r="A648" s="153">
        <v>830000</v>
      </c>
      <c r="B648" s="153">
        <v>1400000</v>
      </c>
      <c r="C648" s="153">
        <v>1400000</v>
      </c>
      <c r="D648" s="143" t="s">
        <v>360</v>
      </c>
      <c r="E648" s="143" t="s">
        <v>13</v>
      </c>
      <c r="F648" s="143" t="s">
        <v>361</v>
      </c>
      <c r="G648" s="143" t="s">
        <v>362</v>
      </c>
      <c r="H648" s="143">
        <v>0.67</v>
      </c>
      <c r="I648" s="143">
        <v>0.72</v>
      </c>
      <c r="J648" s="143" t="s">
        <v>366</v>
      </c>
      <c r="K648" s="153">
        <v>8.0874474980000008E-6</v>
      </c>
      <c r="L648" s="143">
        <v>3295.0288975440599</v>
      </c>
      <c r="M648" s="143">
        <v>6.2618398774302904</v>
      </c>
      <c r="N648" s="143">
        <v>0.84763806695305</v>
      </c>
      <c r="O648" s="143">
        <v>5.0642301250000003E-5</v>
      </c>
      <c r="P648" s="153">
        <v>6.8552283637889999E-6</v>
      </c>
      <c r="Q648" s="143">
        <v>2.6648373213280001E-2</v>
      </c>
      <c r="R648" s="143">
        <v>1730</v>
      </c>
      <c r="S648" s="143" t="s">
        <v>368</v>
      </c>
      <c r="T648" s="143">
        <v>1730</v>
      </c>
      <c r="U648" s="143" t="s">
        <v>365</v>
      </c>
      <c r="V648" s="143" t="s">
        <v>366</v>
      </c>
      <c r="Z648" s="143">
        <v>0</v>
      </c>
      <c r="AA648" s="143">
        <v>1</v>
      </c>
      <c r="AB648" s="143">
        <v>5.0642301250000003E-5</v>
      </c>
      <c r="AC648" s="153">
        <v>6.8552283637889999E-6</v>
      </c>
      <c r="AD648" s="143">
        <v>2035.5484322131999</v>
      </c>
      <c r="AF648" s="143">
        <v>-1</v>
      </c>
      <c r="AG648" s="143">
        <v>-1</v>
      </c>
      <c r="AH648" s="143">
        <v>-1</v>
      </c>
      <c r="AI648" s="143">
        <v>-1</v>
      </c>
      <c r="AJ648" s="143">
        <v>0</v>
      </c>
      <c r="AM648" s="143" t="s">
        <v>367</v>
      </c>
      <c r="AN648" s="143">
        <v>-1</v>
      </c>
      <c r="AQ648" s="143">
        <v>333</v>
      </c>
      <c r="AR648" s="143" t="s">
        <v>257</v>
      </c>
      <c r="AT648" s="143" t="s">
        <v>366</v>
      </c>
      <c r="AV648" s="143">
        <v>1.03562245145316</v>
      </c>
      <c r="AW648" s="143">
        <v>1.6508908615</v>
      </c>
    </row>
    <row r="649" spans="1:49" x14ac:dyDescent="0.25">
      <c r="A649" s="153">
        <v>830000</v>
      </c>
      <c r="B649" s="153">
        <v>1400000</v>
      </c>
      <c r="C649" s="153">
        <v>1400000</v>
      </c>
      <c r="D649" s="143" t="s">
        <v>360</v>
      </c>
      <c r="E649" s="143" t="s">
        <v>13</v>
      </c>
      <c r="F649" s="143" t="s">
        <v>361</v>
      </c>
      <c r="G649" s="143" t="s">
        <v>362</v>
      </c>
      <c r="H649" s="143">
        <v>0.67</v>
      </c>
      <c r="I649" s="143">
        <v>0.72</v>
      </c>
      <c r="J649" s="143" t="s">
        <v>366</v>
      </c>
      <c r="K649" s="143">
        <v>0.61415109592758999</v>
      </c>
      <c r="L649" s="143">
        <v>3291.1201349835101</v>
      </c>
      <c r="M649" s="143">
        <v>7.2308065095656602</v>
      </c>
      <c r="N649" s="143">
        <v>0.95714735707237997</v>
      </c>
      <c r="O649" s="143">
        <v>4.4408077422901</v>
      </c>
      <c r="P649" s="143">
        <v>0.58783309831020003</v>
      </c>
      <c r="Q649" s="143">
        <v>2021.2450377294799</v>
      </c>
      <c r="R649" s="143">
        <v>1730</v>
      </c>
      <c r="S649" s="143" t="s">
        <v>368</v>
      </c>
      <c r="T649" s="143">
        <v>1730</v>
      </c>
      <c r="U649" s="143" t="s">
        <v>365</v>
      </c>
      <c r="V649" s="143" t="s">
        <v>366</v>
      </c>
      <c r="Z649" s="143">
        <v>0</v>
      </c>
      <c r="AA649" s="143">
        <v>1</v>
      </c>
      <c r="AB649" s="143">
        <v>4.4408077422901</v>
      </c>
      <c r="AC649" s="143">
        <v>0.58783309831020003</v>
      </c>
      <c r="AD649" s="143">
        <v>2021.2450377294799</v>
      </c>
      <c r="AF649" s="143">
        <v>-1</v>
      </c>
      <c r="AG649" s="143">
        <v>-1</v>
      </c>
      <c r="AH649" s="143">
        <v>-1</v>
      </c>
      <c r="AI649" s="143">
        <v>-1</v>
      </c>
      <c r="AJ649" s="143">
        <v>0</v>
      </c>
      <c r="AM649" s="143" t="s">
        <v>367</v>
      </c>
      <c r="AN649" s="143">
        <v>-1</v>
      </c>
      <c r="AQ649" s="143">
        <v>333</v>
      </c>
      <c r="AR649" s="143" t="s">
        <v>257</v>
      </c>
      <c r="AT649" s="143" t="s">
        <v>366</v>
      </c>
      <c r="AV649" s="143">
        <v>196.916985829005</v>
      </c>
      <c r="AW649" s="143">
        <v>1.6392903793</v>
      </c>
    </row>
    <row r="650" spans="1:49" x14ac:dyDescent="0.25">
      <c r="A650" s="153">
        <v>830000</v>
      </c>
      <c r="B650" s="153">
        <v>1400000</v>
      </c>
      <c r="C650" s="153">
        <v>1400000</v>
      </c>
      <c r="D650" s="143" t="s">
        <v>360</v>
      </c>
      <c r="E650" s="143" t="s">
        <v>13</v>
      </c>
      <c r="F650" s="143" t="s">
        <v>361</v>
      </c>
      <c r="G650" s="143" t="s">
        <v>362</v>
      </c>
      <c r="H650" s="143">
        <v>0.67</v>
      </c>
      <c r="I650" s="143">
        <v>0.72</v>
      </c>
      <c r="J650" s="143" t="s">
        <v>366</v>
      </c>
      <c r="K650" s="143">
        <v>3.6122884352200002E-3</v>
      </c>
      <c r="L650" s="143">
        <v>3291.1201349835101</v>
      </c>
      <c r="M650" s="143">
        <v>7.2308065095656602</v>
      </c>
      <c r="N650" s="143">
        <v>0.95714735707237997</v>
      </c>
      <c r="O650" s="143">
        <v>2.6119758731829999E-2</v>
      </c>
      <c r="P650" s="143">
        <v>3.4574923287499998E-3</v>
      </c>
      <c r="Q650" s="143">
        <v>11.8884752025272</v>
      </c>
      <c r="R650" s="143">
        <v>8140</v>
      </c>
      <c r="S650" s="143" t="s">
        <v>369</v>
      </c>
      <c r="T650" s="143">
        <v>8140</v>
      </c>
      <c r="U650" s="143" t="s">
        <v>365</v>
      </c>
      <c r="V650" s="143" t="s">
        <v>366</v>
      </c>
      <c r="Z650" s="143">
        <v>0</v>
      </c>
      <c r="AA650" s="143">
        <v>1</v>
      </c>
      <c r="AB650" s="143">
        <v>2.6119758731829999E-2</v>
      </c>
      <c r="AC650" s="143">
        <v>3.4574923287499998E-3</v>
      </c>
      <c r="AD650" s="143">
        <v>11.888475202528699</v>
      </c>
      <c r="AF650" s="143">
        <v>-1</v>
      </c>
      <c r="AG650" s="143">
        <v>-1</v>
      </c>
      <c r="AH650" s="143">
        <v>-1</v>
      </c>
      <c r="AI650" s="143">
        <v>-1</v>
      </c>
      <c r="AJ650" s="143">
        <v>0</v>
      </c>
      <c r="AM650" s="143" t="s">
        <v>367</v>
      </c>
      <c r="AN650" s="143">
        <v>-1</v>
      </c>
      <c r="AQ650" s="143">
        <v>333</v>
      </c>
      <c r="AR650" s="143" t="s">
        <v>257</v>
      </c>
      <c r="AT650" s="143" t="s">
        <v>366</v>
      </c>
      <c r="AV650" s="143">
        <v>18.966437396248601</v>
      </c>
      <c r="AW650" s="143">
        <v>9.6419100999999997E-3</v>
      </c>
    </row>
    <row r="651" spans="1:49" x14ac:dyDescent="0.25">
      <c r="A651" s="153">
        <v>830000</v>
      </c>
      <c r="B651" s="153">
        <v>1400000</v>
      </c>
      <c r="C651" s="153">
        <v>1400000</v>
      </c>
      <c r="D651" s="143" t="s">
        <v>360</v>
      </c>
      <c r="E651" s="143" t="s">
        <v>13</v>
      </c>
      <c r="F651" s="143" t="s">
        <v>361</v>
      </c>
      <c r="G651" s="143" t="s">
        <v>362</v>
      </c>
      <c r="H651" s="143">
        <v>0.67</v>
      </c>
      <c r="I651" s="143">
        <v>0.72</v>
      </c>
      <c r="J651" s="143" t="s">
        <v>363</v>
      </c>
      <c r="K651" s="143">
        <v>0.40055199600587998</v>
      </c>
      <c r="L651" s="143">
        <v>1378.49316005996</v>
      </c>
      <c r="M651" s="143">
        <v>0</v>
      </c>
      <c r="N651" s="143">
        <v>0</v>
      </c>
      <c r="O651" s="143">
        <v>0</v>
      </c>
      <c r="P651" s="143">
        <v>0</v>
      </c>
      <c r="Q651" s="143">
        <v>552.15818674247896</v>
      </c>
      <c r="R651" s="143">
        <v>5300</v>
      </c>
      <c r="S651" s="143" t="s">
        <v>372</v>
      </c>
      <c r="T651" s="143">
        <v>5300</v>
      </c>
      <c r="U651" s="143" t="s">
        <v>365</v>
      </c>
      <c r="V651" s="143" t="s">
        <v>366</v>
      </c>
      <c r="Y651" s="143" t="s">
        <v>363</v>
      </c>
      <c r="Z651" s="143">
        <v>0</v>
      </c>
      <c r="AA651" s="143">
        <v>1</v>
      </c>
      <c r="AB651" s="143">
        <v>0</v>
      </c>
      <c r="AC651" s="143">
        <v>0</v>
      </c>
      <c r="AD651" s="143">
        <v>552.15818674247896</v>
      </c>
      <c r="AF651" s="143">
        <v>-1</v>
      </c>
      <c r="AG651" s="143">
        <v>-1</v>
      </c>
      <c r="AH651" s="143">
        <v>-1</v>
      </c>
      <c r="AI651" s="143">
        <v>-1</v>
      </c>
      <c r="AJ651" s="143">
        <v>0</v>
      </c>
      <c r="AM651" s="143" t="s">
        <v>367</v>
      </c>
      <c r="AN651" s="143">
        <v>-1</v>
      </c>
      <c r="AQ651" s="143">
        <v>333</v>
      </c>
      <c r="AR651" s="143" t="s">
        <v>257</v>
      </c>
      <c r="AT651" s="143" t="s">
        <v>366</v>
      </c>
      <c r="AV651" s="143">
        <v>174.986202203918</v>
      </c>
      <c r="AW651" s="143">
        <v>0.44781685869999999</v>
      </c>
    </row>
    <row r="652" spans="1:49" x14ac:dyDescent="0.25">
      <c r="A652" s="153">
        <v>830000</v>
      </c>
      <c r="B652" s="153">
        <v>1400000</v>
      </c>
      <c r="C652" s="153">
        <v>1400000</v>
      </c>
      <c r="D652" s="143" t="s">
        <v>360</v>
      </c>
      <c r="E652" s="143" t="s">
        <v>13</v>
      </c>
      <c r="F652" s="143" t="s">
        <v>361</v>
      </c>
      <c r="G652" s="143" t="s">
        <v>362</v>
      </c>
      <c r="H652" s="143">
        <v>0.67</v>
      </c>
      <c r="I652" s="143">
        <v>0.72</v>
      </c>
      <c r="J652" s="143" t="s">
        <v>366</v>
      </c>
      <c r="K652" s="143">
        <v>0.2172114903987</v>
      </c>
      <c r="L652" s="143">
        <v>1378.49316005996</v>
      </c>
      <c r="M652" s="143">
        <v>0</v>
      </c>
      <c r="N652" s="143">
        <v>0</v>
      </c>
      <c r="O652" s="143">
        <v>0</v>
      </c>
      <c r="P652" s="143">
        <v>0</v>
      </c>
      <c r="Q652" s="143">
        <v>299.42455380104701</v>
      </c>
      <c r="R652" s="143">
        <v>1730</v>
      </c>
      <c r="S652" s="143" t="s">
        <v>368</v>
      </c>
      <c r="T652" s="143">
        <v>1730</v>
      </c>
      <c r="U652" s="143" t="s">
        <v>365</v>
      </c>
      <c r="V652" s="143" t="s">
        <v>366</v>
      </c>
      <c r="Z652" s="143">
        <v>0</v>
      </c>
      <c r="AA652" s="143">
        <v>1</v>
      </c>
      <c r="AB652" s="143">
        <v>0</v>
      </c>
      <c r="AC652" s="143">
        <v>0</v>
      </c>
      <c r="AD652" s="143">
        <v>299.42455380104701</v>
      </c>
      <c r="AF652" s="143">
        <v>-1</v>
      </c>
      <c r="AG652" s="143">
        <v>-1</v>
      </c>
      <c r="AH652" s="143">
        <v>-1</v>
      </c>
      <c r="AI652" s="143">
        <v>-1</v>
      </c>
      <c r="AJ652" s="143">
        <v>0</v>
      </c>
      <c r="AM652" s="143" t="s">
        <v>367</v>
      </c>
      <c r="AN652" s="143">
        <v>-1</v>
      </c>
      <c r="AQ652" s="143">
        <v>333</v>
      </c>
      <c r="AR652" s="143" t="s">
        <v>257</v>
      </c>
      <c r="AT652" s="143" t="s">
        <v>366</v>
      </c>
      <c r="AV652" s="143">
        <v>146.09698667500001</v>
      </c>
      <c r="AW652" s="143">
        <v>0.24284229830000001</v>
      </c>
    </row>
    <row r="653" spans="1:49" x14ac:dyDescent="0.25">
      <c r="A653" s="153">
        <v>830000</v>
      </c>
      <c r="B653" s="153">
        <v>1400000</v>
      </c>
      <c r="C653" s="153">
        <v>1400000</v>
      </c>
      <c r="D653" s="143" t="s">
        <v>360</v>
      </c>
      <c r="E653" s="143" t="s">
        <v>13</v>
      </c>
      <c r="F653" s="143" t="s">
        <v>361</v>
      </c>
      <c r="G653" s="143" t="s">
        <v>362</v>
      </c>
      <c r="H653" s="143">
        <v>0.67</v>
      </c>
      <c r="I653" s="143">
        <v>0.72</v>
      </c>
      <c r="J653" s="143" t="s">
        <v>363</v>
      </c>
      <c r="K653" s="143">
        <v>0.61746977440436002</v>
      </c>
      <c r="L653" s="143">
        <v>2476.3060588026201</v>
      </c>
      <c r="M653" s="143">
        <v>4.85653333388374</v>
      </c>
      <c r="N653" s="143">
        <v>0.66445562193485996</v>
      </c>
      <c r="O653" s="143">
        <v>2.99876254206045</v>
      </c>
      <c r="P653" s="143">
        <v>0.41028126297782003</v>
      </c>
      <c r="Q653" s="143">
        <v>1529.04414348501</v>
      </c>
      <c r="R653" s="143">
        <v>3200</v>
      </c>
      <c r="S653" s="143" t="s">
        <v>370</v>
      </c>
      <c r="T653" s="143">
        <v>3200</v>
      </c>
      <c r="U653" s="143" t="s">
        <v>365</v>
      </c>
      <c r="V653" s="143" t="s">
        <v>366</v>
      </c>
      <c r="Y653" s="143" t="s">
        <v>363</v>
      </c>
      <c r="Z653" s="143">
        <v>0</v>
      </c>
      <c r="AA653" s="143">
        <v>1</v>
      </c>
      <c r="AB653" s="143">
        <v>2.99876254206045</v>
      </c>
      <c r="AC653" s="143">
        <v>0.41028126297782003</v>
      </c>
      <c r="AD653" s="143">
        <v>1529.04414348501</v>
      </c>
      <c r="AF653" s="143">
        <v>-1</v>
      </c>
      <c r="AG653" s="143">
        <v>-1</v>
      </c>
      <c r="AH653" s="143">
        <v>-1</v>
      </c>
      <c r="AI653" s="143">
        <v>-1</v>
      </c>
      <c r="AJ653" s="143">
        <v>0</v>
      </c>
      <c r="AM653" s="143" t="s">
        <v>367</v>
      </c>
      <c r="AN653" s="143">
        <v>-1</v>
      </c>
      <c r="AQ653" s="143">
        <v>333</v>
      </c>
      <c r="AR653" s="143" t="s">
        <v>257</v>
      </c>
      <c r="AT653" s="143" t="s">
        <v>366</v>
      </c>
      <c r="AV653" s="143">
        <v>199.34279243334299</v>
      </c>
      <c r="AW653" s="143">
        <v>1.2401006841</v>
      </c>
    </row>
    <row r="654" spans="1:49" x14ac:dyDescent="0.25">
      <c r="A654" s="153">
        <v>830000</v>
      </c>
      <c r="B654" s="153">
        <v>1400000</v>
      </c>
      <c r="C654" s="153">
        <v>1400000</v>
      </c>
      <c r="D654" s="143" t="s">
        <v>360</v>
      </c>
      <c r="E654" s="143" t="s">
        <v>13</v>
      </c>
      <c r="F654" s="143" t="s">
        <v>361</v>
      </c>
      <c r="G654" s="143" t="s">
        <v>362</v>
      </c>
      <c r="H654" s="143">
        <v>0.67</v>
      </c>
      <c r="I654" s="143">
        <v>0.72</v>
      </c>
      <c r="J654" s="143" t="s">
        <v>366</v>
      </c>
      <c r="K654" s="143">
        <v>2.9367921751999998E-4</v>
      </c>
      <c r="L654" s="143">
        <v>2476.3060588026201</v>
      </c>
      <c r="M654" s="143">
        <v>4.85653333388374</v>
      </c>
      <c r="N654" s="143">
        <v>0.66445562193485996</v>
      </c>
      <c r="O654" s="143">
        <v>1.4262629093700001E-3</v>
      </c>
      <c r="P654" s="143">
        <v>1.9513680713000001E-4</v>
      </c>
      <c r="Q654" s="143">
        <v>0.72723962570156997</v>
      </c>
      <c r="R654" s="143">
        <v>8140</v>
      </c>
      <c r="S654" s="143" t="s">
        <v>369</v>
      </c>
      <c r="T654" s="143">
        <v>8140</v>
      </c>
      <c r="U654" s="143" t="s">
        <v>365</v>
      </c>
      <c r="V654" s="143" t="s">
        <v>366</v>
      </c>
      <c r="Z654" s="143">
        <v>0</v>
      </c>
      <c r="AA654" s="143">
        <v>1</v>
      </c>
      <c r="AB654" s="143">
        <v>1.4262629093700001E-3</v>
      </c>
      <c r="AC654" s="143">
        <v>1.9513680713000001E-4</v>
      </c>
      <c r="AD654" s="143">
        <v>0.72723962570175005</v>
      </c>
      <c r="AF654" s="143">
        <v>-1</v>
      </c>
      <c r="AG654" s="143">
        <v>-1</v>
      </c>
      <c r="AH654" s="143">
        <v>-1</v>
      </c>
      <c r="AI654" s="143">
        <v>-1</v>
      </c>
      <c r="AJ654" s="143">
        <v>0</v>
      </c>
      <c r="AM654" s="143" t="s">
        <v>367</v>
      </c>
      <c r="AN654" s="143">
        <v>-1</v>
      </c>
      <c r="AQ654" s="143">
        <v>333</v>
      </c>
      <c r="AR654" s="143" t="s">
        <v>257</v>
      </c>
      <c r="AT654" s="143" t="s">
        <v>366</v>
      </c>
      <c r="AV654" s="143">
        <v>7.2334994381592601</v>
      </c>
      <c r="AW654" s="143">
        <v>5.8981319999999997E-4</v>
      </c>
    </row>
    <row r="655" spans="1:49" x14ac:dyDescent="0.25">
      <c r="A655" s="153">
        <v>830000</v>
      </c>
      <c r="B655" s="153">
        <v>1400000</v>
      </c>
      <c r="C655" s="153">
        <v>1400000</v>
      </c>
      <c r="D655" s="143" t="s">
        <v>360</v>
      </c>
      <c r="E655" s="143" t="s">
        <v>13</v>
      </c>
      <c r="F655" s="143" t="s">
        <v>361</v>
      </c>
      <c r="G655" s="143" t="s">
        <v>362</v>
      </c>
      <c r="H655" s="143">
        <v>0.67</v>
      </c>
      <c r="I655" s="143">
        <v>0.72</v>
      </c>
      <c r="J655" s="143" t="s">
        <v>363</v>
      </c>
      <c r="K655" s="143">
        <v>2.2735988542599999E-3</v>
      </c>
      <c r="L655" s="143">
        <v>2327.6016619251</v>
      </c>
      <c r="M655" s="143">
        <v>4.5793619765085696</v>
      </c>
      <c r="N655" s="143">
        <v>0.82654492560782</v>
      </c>
      <c r="O655" s="143">
        <v>1.041163214306E-2</v>
      </c>
      <c r="P655" s="143">
        <v>1.8792315958600001E-3</v>
      </c>
      <c r="Q655" s="143">
        <v>5.2920324717452196</v>
      </c>
      <c r="R655" s="143">
        <v>4210</v>
      </c>
      <c r="S655" s="143" t="s">
        <v>374</v>
      </c>
      <c r="T655" s="143">
        <v>4210</v>
      </c>
      <c r="U655" s="143" t="s">
        <v>365</v>
      </c>
      <c r="V655" s="143" t="s">
        <v>366</v>
      </c>
      <c r="Y655" s="143" t="s">
        <v>363</v>
      </c>
      <c r="Z655" s="143">
        <v>0</v>
      </c>
      <c r="AA655" s="143">
        <v>1</v>
      </c>
      <c r="AB655" s="143">
        <v>1.041163214306E-2</v>
      </c>
      <c r="AC655" s="143">
        <v>1.8792315958600001E-3</v>
      </c>
      <c r="AD655" s="143">
        <v>1437.9072417018599</v>
      </c>
      <c r="AF655" s="143">
        <v>-1</v>
      </c>
      <c r="AG655" s="143">
        <v>-1</v>
      </c>
      <c r="AH655" s="143">
        <v>-1</v>
      </c>
      <c r="AI655" s="143">
        <v>-1</v>
      </c>
      <c r="AJ655" s="143">
        <v>0</v>
      </c>
      <c r="AM655" s="143" t="s">
        <v>367</v>
      </c>
      <c r="AN655" s="143">
        <v>-1</v>
      </c>
      <c r="AQ655" s="143">
        <v>333</v>
      </c>
      <c r="AR655" s="143" t="s">
        <v>257</v>
      </c>
      <c r="AT655" s="143" t="s">
        <v>366</v>
      </c>
      <c r="AV655" s="143">
        <v>15.7436325328247</v>
      </c>
      <c r="AW655" s="143">
        <v>1.1661859218999999</v>
      </c>
    </row>
    <row r="656" spans="1:49" x14ac:dyDescent="0.25">
      <c r="A656" s="153">
        <v>830000</v>
      </c>
      <c r="B656" s="153">
        <v>1400000</v>
      </c>
      <c r="C656" s="153">
        <v>1400000</v>
      </c>
      <c r="D656" s="143" t="s">
        <v>360</v>
      </c>
      <c r="E656" s="143" t="s">
        <v>13</v>
      </c>
      <c r="F656" s="143" t="s">
        <v>361</v>
      </c>
      <c r="G656" s="143" t="s">
        <v>362</v>
      </c>
      <c r="H656" s="143">
        <v>0.67</v>
      </c>
      <c r="I656" s="143">
        <v>0.72</v>
      </c>
      <c r="J656" s="143" t="s">
        <v>363</v>
      </c>
      <c r="K656" s="143">
        <v>0.18748942470968999</v>
      </c>
      <c r="L656" s="143">
        <v>3105.5107617783601</v>
      </c>
      <c r="M656" s="143">
        <v>6.7482041421140897</v>
      </c>
      <c r="N656" s="143">
        <v>0.89684111879869</v>
      </c>
      <c r="O656" s="143">
        <v>1.26521691242853</v>
      </c>
      <c r="P656" s="143">
        <v>0.16814822541956001</v>
      </c>
      <c r="Q656" s="143">
        <v>582.25042615558596</v>
      </c>
      <c r="R656" s="143">
        <v>3200</v>
      </c>
      <c r="S656" s="143" t="s">
        <v>370</v>
      </c>
      <c r="T656" s="143">
        <v>3200</v>
      </c>
      <c r="U656" s="143" t="s">
        <v>365</v>
      </c>
      <c r="V656" s="143" t="s">
        <v>366</v>
      </c>
      <c r="Y656" s="143" t="s">
        <v>363</v>
      </c>
      <c r="Z656" s="143">
        <v>0</v>
      </c>
      <c r="AA656" s="143">
        <v>1</v>
      </c>
      <c r="AB656" s="143">
        <v>1.26521691242853</v>
      </c>
      <c r="AC656" s="143">
        <v>0.16814822541956001</v>
      </c>
      <c r="AD656" s="143">
        <v>582.25042615558596</v>
      </c>
      <c r="AF656" s="143">
        <v>-1</v>
      </c>
      <c r="AG656" s="143">
        <v>-1</v>
      </c>
      <c r="AH656" s="143">
        <v>-1</v>
      </c>
      <c r="AI656" s="143">
        <v>-1</v>
      </c>
      <c r="AJ656" s="143">
        <v>0</v>
      </c>
      <c r="AM656" s="143" t="s">
        <v>367</v>
      </c>
      <c r="AN656" s="143">
        <v>-1</v>
      </c>
      <c r="AQ656" s="143">
        <v>333</v>
      </c>
      <c r="AR656" s="143" t="s">
        <v>257</v>
      </c>
      <c r="AT656" s="143" t="s">
        <v>366</v>
      </c>
      <c r="AV656" s="143">
        <v>130.559164867335</v>
      </c>
      <c r="AW656" s="143">
        <v>0.47222256779999999</v>
      </c>
    </row>
    <row r="657" spans="1:49" x14ac:dyDescent="0.25">
      <c r="A657" s="153">
        <v>830000</v>
      </c>
      <c r="B657" s="153">
        <v>1400000</v>
      </c>
      <c r="C657" s="153">
        <v>1400000</v>
      </c>
      <c r="D657" s="143" t="s">
        <v>360</v>
      </c>
      <c r="E657" s="143" t="s">
        <v>13</v>
      </c>
      <c r="F657" s="143" t="s">
        <v>361</v>
      </c>
      <c r="G657" s="143" t="s">
        <v>362</v>
      </c>
      <c r="H657" s="143">
        <v>0.67</v>
      </c>
      <c r="I657" s="143">
        <v>0.72</v>
      </c>
      <c r="J657" s="143" t="s">
        <v>366</v>
      </c>
      <c r="K657" s="143">
        <v>5.2339618023819999E-2</v>
      </c>
      <c r="L657" s="143">
        <v>3105.5107617783601</v>
      </c>
      <c r="M657" s="143">
        <v>6.7482041421140897</v>
      </c>
      <c r="N657" s="143">
        <v>0.89684111879869</v>
      </c>
      <c r="O657" s="143">
        <v>0.35319842714501998</v>
      </c>
      <c r="P657" s="143">
        <v>4.6940321585980001E-2</v>
      </c>
      <c r="Q657" s="143">
        <v>162.541247040348</v>
      </c>
      <c r="R657" s="143">
        <v>8140</v>
      </c>
      <c r="S657" s="143" t="s">
        <v>369</v>
      </c>
      <c r="T657" s="143">
        <v>8140</v>
      </c>
      <c r="U657" s="143" t="s">
        <v>365</v>
      </c>
      <c r="V657" s="143" t="s">
        <v>366</v>
      </c>
      <c r="Z657" s="143">
        <v>0</v>
      </c>
      <c r="AA657" s="143">
        <v>1</v>
      </c>
      <c r="AB657" s="143">
        <v>0.35319842714501998</v>
      </c>
      <c r="AC657" s="143">
        <v>4.6940321585980001E-2</v>
      </c>
      <c r="AD657" s="143">
        <v>664.76012653122905</v>
      </c>
      <c r="AF657" s="143">
        <v>-1</v>
      </c>
      <c r="AG657" s="143">
        <v>-1</v>
      </c>
      <c r="AH657" s="143">
        <v>-1</v>
      </c>
      <c r="AI657" s="143">
        <v>-1</v>
      </c>
      <c r="AJ657" s="143">
        <v>0</v>
      </c>
      <c r="AM657" s="143" t="s">
        <v>367</v>
      </c>
      <c r="AN657" s="143">
        <v>-1</v>
      </c>
      <c r="AQ657" s="143">
        <v>333</v>
      </c>
      <c r="AR657" s="143" t="s">
        <v>257</v>
      </c>
      <c r="AT657" s="143" t="s">
        <v>366</v>
      </c>
      <c r="AV657" s="143">
        <v>108.8239664929</v>
      </c>
      <c r="AW657" s="143">
        <v>0.53914041079999997</v>
      </c>
    </row>
    <row r="658" spans="1:49" x14ac:dyDescent="0.25">
      <c r="A658" s="153">
        <v>830000</v>
      </c>
      <c r="B658" s="153">
        <v>1400000</v>
      </c>
      <c r="C658" s="153">
        <v>1400000</v>
      </c>
      <c r="D658" s="143" t="s">
        <v>360</v>
      </c>
      <c r="E658" s="143" t="s">
        <v>13</v>
      </c>
      <c r="F658" s="143" t="s">
        <v>361</v>
      </c>
      <c r="G658" s="143" t="s">
        <v>362</v>
      </c>
      <c r="H658" s="143">
        <v>0.67</v>
      </c>
      <c r="I658" s="143">
        <v>0.72</v>
      </c>
      <c r="J658" s="143" t="s">
        <v>366</v>
      </c>
      <c r="K658" s="143">
        <v>0.61776345350680995</v>
      </c>
      <c r="L658" s="143">
        <v>3323.1527442284601</v>
      </c>
      <c r="M658" s="143">
        <v>6.1964598798653698</v>
      </c>
      <c r="N658" s="143">
        <v>0.82862024669768997</v>
      </c>
      <c r="O658" s="143">
        <v>3.8279464549020799</v>
      </c>
      <c r="P658" s="143">
        <v>0.51189130524563997</v>
      </c>
      <c r="Q658" s="143">
        <v>2052.92231580524</v>
      </c>
      <c r="R658" s="143">
        <v>1730</v>
      </c>
      <c r="S658" s="143" t="s">
        <v>368</v>
      </c>
      <c r="T658" s="143">
        <v>1730</v>
      </c>
      <c r="U658" s="143" t="s">
        <v>365</v>
      </c>
      <c r="V658" s="143" t="s">
        <v>366</v>
      </c>
      <c r="Z658" s="143">
        <v>0</v>
      </c>
      <c r="AA658" s="143">
        <v>1</v>
      </c>
      <c r="AB658" s="143">
        <v>3.8279464549020799</v>
      </c>
      <c r="AC658" s="143">
        <v>0.51189130524563997</v>
      </c>
      <c r="AD658" s="143">
        <v>2052.92231580524</v>
      </c>
      <c r="AF658" s="143">
        <v>-1</v>
      </c>
      <c r="AG658" s="143">
        <v>-1</v>
      </c>
      <c r="AH658" s="143">
        <v>-1</v>
      </c>
      <c r="AI658" s="143">
        <v>-1</v>
      </c>
      <c r="AJ658" s="143">
        <v>0</v>
      </c>
      <c r="AM658" s="143" t="s">
        <v>367</v>
      </c>
      <c r="AN658" s="143">
        <v>-1</v>
      </c>
      <c r="AQ658" s="143">
        <v>333</v>
      </c>
      <c r="AR658" s="143" t="s">
        <v>257</v>
      </c>
      <c r="AT658" s="143" t="s">
        <v>366</v>
      </c>
      <c r="AV658" s="143">
        <v>199.999999973923</v>
      </c>
      <c r="AW658" s="143">
        <v>1.6649816023999999</v>
      </c>
    </row>
    <row r="659" spans="1:49" x14ac:dyDescent="0.25">
      <c r="A659" s="153">
        <v>830000</v>
      </c>
      <c r="B659" s="153">
        <v>1400000</v>
      </c>
      <c r="C659" s="153">
        <v>1400000</v>
      </c>
      <c r="D659" s="143" t="s">
        <v>360</v>
      </c>
      <c r="E659" s="143" t="s">
        <v>13</v>
      </c>
      <c r="F659" s="143" t="s">
        <v>361</v>
      </c>
      <c r="G659" s="143" t="s">
        <v>362</v>
      </c>
      <c r="H659" s="143">
        <v>0.67</v>
      </c>
      <c r="I659" s="143">
        <v>0.72</v>
      </c>
      <c r="J659" s="143" t="s">
        <v>363</v>
      </c>
      <c r="K659" s="143">
        <v>1.057120419083E-2</v>
      </c>
      <c r="L659" s="143">
        <v>609.27880260733605</v>
      </c>
      <c r="M659" s="143">
        <v>0</v>
      </c>
      <c r="N659" s="143">
        <v>0</v>
      </c>
      <c r="O659" s="143">
        <v>0</v>
      </c>
      <c r="P659" s="143">
        <v>0</v>
      </c>
      <c r="Q659" s="143">
        <v>6.4408106315071603</v>
      </c>
      <c r="R659" s="143">
        <v>6430</v>
      </c>
      <c r="S659" s="143" t="s">
        <v>375</v>
      </c>
      <c r="T659" s="143">
        <v>6430</v>
      </c>
      <c r="U659" s="143" t="s">
        <v>365</v>
      </c>
      <c r="V659" s="143" t="s">
        <v>366</v>
      </c>
      <c r="Y659" s="143" t="s">
        <v>363</v>
      </c>
      <c r="Z659" s="143">
        <v>0</v>
      </c>
      <c r="AA659" s="143">
        <v>1</v>
      </c>
      <c r="AB659" s="143">
        <v>0</v>
      </c>
      <c r="AC659" s="143">
        <v>0</v>
      </c>
      <c r="AD659" s="143">
        <v>11.579342668135601</v>
      </c>
      <c r="AF659" s="143">
        <v>-1</v>
      </c>
      <c r="AG659" s="143">
        <v>-1</v>
      </c>
      <c r="AH659" s="143">
        <v>-1</v>
      </c>
      <c r="AI659" s="143">
        <v>-1</v>
      </c>
      <c r="AJ659" s="143">
        <v>0</v>
      </c>
      <c r="AM659" s="143" t="s">
        <v>367</v>
      </c>
      <c r="AN659" s="143">
        <v>-1</v>
      </c>
      <c r="AQ659" s="143">
        <v>333</v>
      </c>
      <c r="AR659" s="143" t="s">
        <v>257</v>
      </c>
      <c r="AT659" s="143" t="s">
        <v>366</v>
      </c>
      <c r="AV659" s="143">
        <v>38.9221156620304</v>
      </c>
      <c r="AW659" s="143">
        <v>9.3911944000000004E-3</v>
      </c>
    </row>
    <row r="660" spans="1:49" x14ac:dyDescent="0.25">
      <c r="A660" s="153">
        <v>830000</v>
      </c>
      <c r="B660" s="153">
        <v>1400000</v>
      </c>
      <c r="C660" s="153">
        <v>1400000</v>
      </c>
      <c r="D660" s="143" t="s">
        <v>360</v>
      </c>
      <c r="E660" s="143" t="s">
        <v>13</v>
      </c>
      <c r="F660" s="143" t="s">
        <v>361</v>
      </c>
      <c r="G660" s="143" t="s">
        <v>362</v>
      </c>
      <c r="H660" s="143">
        <v>0.67</v>
      </c>
      <c r="I660" s="143">
        <v>0.72</v>
      </c>
      <c r="J660" s="143" t="s">
        <v>363</v>
      </c>
      <c r="K660" s="143">
        <v>0.59875845526884997</v>
      </c>
      <c r="L660" s="143">
        <v>609.27880260733605</v>
      </c>
      <c r="M660" s="143">
        <v>0</v>
      </c>
      <c r="N660" s="143">
        <v>0</v>
      </c>
      <c r="O660" s="143">
        <v>0</v>
      </c>
      <c r="P660" s="143">
        <v>0</v>
      </c>
      <c r="Q660" s="143">
        <v>364.810834677223</v>
      </c>
      <c r="R660" s="143">
        <v>5300</v>
      </c>
      <c r="S660" s="143" t="s">
        <v>372</v>
      </c>
      <c r="T660" s="143">
        <v>5300</v>
      </c>
      <c r="U660" s="143" t="s">
        <v>365</v>
      </c>
      <c r="V660" s="143" t="s">
        <v>366</v>
      </c>
      <c r="Y660" s="143" t="s">
        <v>363</v>
      </c>
      <c r="Z660" s="143">
        <v>0</v>
      </c>
      <c r="AA660" s="143">
        <v>1</v>
      </c>
      <c r="AB660" s="143">
        <v>0</v>
      </c>
      <c r="AC660" s="143">
        <v>0</v>
      </c>
      <c r="AD660" s="143">
        <v>364.810834677223</v>
      </c>
      <c r="AF660" s="143">
        <v>-1</v>
      </c>
      <c r="AG660" s="143">
        <v>-1</v>
      </c>
      <c r="AH660" s="143">
        <v>-1</v>
      </c>
      <c r="AI660" s="143">
        <v>-1</v>
      </c>
      <c r="AJ660" s="143">
        <v>0</v>
      </c>
      <c r="AM660" s="143" t="s">
        <v>367</v>
      </c>
      <c r="AN660" s="143">
        <v>-1</v>
      </c>
      <c r="AQ660" s="143">
        <v>333</v>
      </c>
      <c r="AR660" s="143" t="s">
        <v>257</v>
      </c>
      <c r="AT660" s="143" t="s">
        <v>366</v>
      </c>
      <c r="AV660" s="143">
        <v>192.94066374625999</v>
      </c>
      <c r="AW660" s="143">
        <v>0.29587253419999998</v>
      </c>
    </row>
    <row r="661" spans="1:49" x14ac:dyDescent="0.25">
      <c r="A661" s="153">
        <v>830000</v>
      </c>
      <c r="B661" s="153">
        <v>1400000</v>
      </c>
      <c r="C661" s="153">
        <v>1400000</v>
      </c>
      <c r="D661" s="143" t="s">
        <v>360</v>
      </c>
      <c r="E661" s="143" t="s">
        <v>13</v>
      </c>
      <c r="F661" s="143" t="s">
        <v>361</v>
      </c>
      <c r="G661" s="143" t="s">
        <v>362</v>
      </c>
      <c r="H661" s="143">
        <v>0.67</v>
      </c>
      <c r="I661" s="143">
        <v>0.72</v>
      </c>
      <c r="J661" s="143" t="s">
        <v>366</v>
      </c>
      <c r="K661" s="143">
        <v>0.47763681072490999</v>
      </c>
      <c r="L661" s="143">
        <v>3362.2264769552498</v>
      </c>
      <c r="M661" s="143">
        <v>6.9998961134071704</v>
      </c>
      <c r="N661" s="143">
        <v>0.94390691203728005</v>
      </c>
      <c r="O661" s="143">
        <v>3.3434080550135401</v>
      </c>
      <c r="P661" s="143">
        <v>0.45084468708669001</v>
      </c>
      <c r="Q661" s="143">
        <v>1605.9231313877699</v>
      </c>
      <c r="R661" s="143">
        <v>1730</v>
      </c>
      <c r="S661" s="143" t="s">
        <v>368</v>
      </c>
      <c r="T661" s="143">
        <v>1730</v>
      </c>
      <c r="U661" s="143" t="s">
        <v>365</v>
      </c>
      <c r="V661" s="143" t="s">
        <v>366</v>
      </c>
      <c r="Z661" s="143">
        <v>0</v>
      </c>
      <c r="AA661" s="143">
        <v>1</v>
      </c>
      <c r="AB661" s="143">
        <v>3.3434080550135401</v>
      </c>
      <c r="AC661" s="143">
        <v>0.45084468708669001</v>
      </c>
      <c r="AD661" s="143">
        <v>1605.9231313877699</v>
      </c>
      <c r="AF661" s="143">
        <v>-1</v>
      </c>
      <c r="AG661" s="143">
        <v>-1</v>
      </c>
      <c r="AH661" s="143">
        <v>-1</v>
      </c>
      <c r="AI661" s="143">
        <v>-1</v>
      </c>
      <c r="AJ661" s="143">
        <v>0</v>
      </c>
      <c r="AM661" s="143" t="s">
        <v>367</v>
      </c>
      <c r="AN661" s="143">
        <v>-1</v>
      </c>
      <c r="AQ661" s="143">
        <v>333</v>
      </c>
      <c r="AR661" s="143" t="s">
        <v>257</v>
      </c>
      <c r="AT661" s="143" t="s">
        <v>366</v>
      </c>
      <c r="AV661" s="143">
        <v>180.098847286427</v>
      </c>
      <c r="AW661" s="143">
        <v>1.3024518503</v>
      </c>
    </row>
    <row r="662" spans="1:49" x14ac:dyDescent="0.25">
      <c r="A662" s="153">
        <v>830000</v>
      </c>
      <c r="B662" s="153">
        <v>1400000</v>
      </c>
      <c r="C662" s="153">
        <v>1400000</v>
      </c>
      <c r="D662" s="143" t="s">
        <v>360</v>
      </c>
      <c r="E662" s="143" t="s">
        <v>13</v>
      </c>
      <c r="F662" s="143" t="s">
        <v>361</v>
      </c>
      <c r="G662" s="143" t="s">
        <v>362</v>
      </c>
      <c r="H662" s="143">
        <v>0.67</v>
      </c>
      <c r="I662" s="143">
        <v>0.72</v>
      </c>
      <c r="J662" s="143" t="s">
        <v>366</v>
      </c>
      <c r="K662" s="143">
        <v>1.642313179596E-2</v>
      </c>
      <c r="L662" s="143">
        <v>3362.2264769552498</v>
      </c>
      <c r="M662" s="143">
        <v>6.9998961134071704</v>
      </c>
      <c r="N662" s="143">
        <v>0.94390691203728005</v>
      </c>
      <c r="O662" s="143">
        <v>0.11496021642857</v>
      </c>
      <c r="P662" s="143">
        <v>1.5501907619509999E-2</v>
      </c>
      <c r="Q662" s="143">
        <v>55.218288558932599</v>
      </c>
      <c r="R662" s="143">
        <v>1730</v>
      </c>
      <c r="S662" s="143" t="s">
        <v>368</v>
      </c>
      <c r="T662" s="143">
        <v>1730</v>
      </c>
      <c r="U662" s="143" t="s">
        <v>365</v>
      </c>
      <c r="V662" s="143" t="s">
        <v>366</v>
      </c>
      <c r="Z662" s="143">
        <v>0</v>
      </c>
      <c r="AA662" s="143">
        <v>1</v>
      </c>
      <c r="AB662" s="143">
        <v>0.11496021642857</v>
      </c>
      <c r="AC662" s="143">
        <v>1.5501907619509999E-2</v>
      </c>
      <c r="AD662" s="143">
        <v>55.218288558932599</v>
      </c>
      <c r="AF662" s="143">
        <v>-1</v>
      </c>
      <c r="AG662" s="143">
        <v>-1</v>
      </c>
      <c r="AH662" s="143">
        <v>-1</v>
      </c>
      <c r="AI662" s="143">
        <v>-1</v>
      </c>
      <c r="AJ662" s="143">
        <v>0</v>
      </c>
      <c r="AM662" s="143" t="s">
        <v>367</v>
      </c>
      <c r="AN662" s="143">
        <v>-1</v>
      </c>
      <c r="AQ662" s="143">
        <v>333</v>
      </c>
      <c r="AR662" s="143" t="s">
        <v>257</v>
      </c>
      <c r="AT662" s="143" t="s">
        <v>366</v>
      </c>
      <c r="AV662" s="143">
        <v>40.408011918073299</v>
      </c>
      <c r="AW662" s="143">
        <v>4.4783689000000002E-2</v>
      </c>
    </row>
    <row r="663" spans="1:49" x14ac:dyDescent="0.25">
      <c r="A663" s="153">
        <v>830000</v>
      </c>
      <c r="B663" s="153">
        <v>1400000</v>
      </c>
      <c r="C663" s="153">
        <v>1400000</v>
      </c>
      <c r="D663" s="143" t="s">
        <v>360</v>
      </c>
      <c r="E663" s="143" t="s">
        <v>13</v>
      </c>
      <c r="F663" s="143" t="s">
        <v>361</v>
      </c>
      <c r="G663" s="143" t="s">
        <v>362</v>
      </c>
      <c r="H663" s="143">
        <v>0.67</v>
      </c>
      <c r="I663" s="143">
        <v>0.72</v>
      </c>
      <c r="J663" s="143" t="s">
        <v>366</v>
      </c>
      <c r="K663" s="143">
        <v>0.12370345934955999</v>
      </c>
      <c r="L663" s="143">
        <v>3362.2264769552498</v>
      </c>
      <c r="M663" s="143">
        <v>6.9998961134071704</v>
      </c>
      <c r="N663" s="143">
        <v>0.94390691203728005</v>
      </c>
      <c r="O663" s="143">
        <v>0.86591136431603999</v>
      </c>
      <c r="P663" s="143">
        <v>0.11676455032297001</v>
      </c>
      <c r="Q663" s="143">
        <v>415.91904631606798</v>
      </c>
      <c r="R663" s="143">
        <v>8140</v>
      </c>
      <c r="S663" s="143" t="s">
        <v>369</v>
      </c>
      <c r="T663" s="143">
        <v>8140</v>
      </c>
      <c r="U663" s="143" t="s">
        <v>365</v>
      </c>
      <c r="V663" s="143" t="s">
        <v>366</v>
      </c>
      <c r="Z663" s="143">
        <v>0</v>
      </c>
      <c r="AA663" s="143">
        <v>1</v>
      </c>
      <c r="AB663" s="143">
        <v>0.86591136431603999</v>
      </c>
      <c r="AC663" s="143">
        <v>0.11676455032297001</v>
      </c>
      <c r="AD663" s="143">
        <v>415.91904631606798</v>
      </c>
      <c r="AF663" s="143">
        <v>-1</v>
      </c>
      <c r="AG663" s="143">
        <v>-1</v>
      </c>
      <c r="AH663" s="143">
        <v>-1</v>
      </c>
      <c r="AI663" s="143">
        <v>-1</v>
      </c>
      <c r="AJ663" s="143">
        <v>0</v>
      </c>
      <c r="AM663" s="143" t="s">
        <v>367</v>
      </c>
      <c r="AN663" s="143">
        <v>-1</v>
      </c>
      <c r="AQ663" s="143">
        <v>333</v>
      </c>
      <c r="AR663" s="143" t="s">
        <v>257</v>
      </c>
      <c r="AT663" s="143" t="s">
        <v>366</v>
      </c>
      <c r="AV663" s="143">
        <v>113.78888218357299</v>
      </c>
      <c r="AW663" s="143">
        <v>0.33732282749999998</v>
      </c>
    </row>
    <row r="664" spans="1:49" x14ac:dyDescent="0.25">
      <c r="A664" s="153">
        <v>830000</v>
      </c>
      <c r="B664" s="153">
        <v>1400000</v>
      </c>
      <c r="C664" s="153">
        <v>1400000</v>
      </c>
      <c r="D664" s="143" t="s">
        <v>360</v>
      </c>
      <c r="E664" s="143" t="s">
        <v>13</v>
      </c>
      <c r="F664" s="143" t="s">
        <v>361</v>
      </c>
      <c r="G664" s="143" t="s">
        <v>362</v>
      </c>
      <c r="H664" s="143">
        <v>0.67</v>
      </c>
      <c r="I664" s="143">
        <v>0.72</v>
      </c>
      <c r="J664" s="143" t="s">
        <v>366</v>
      </c>
      <c r="K664" s="143">
        <v>2.4204585541930002E-2</v>
      </c>
      <c r="L664" s="143">
        <v>3333.8513317317502</v>
      </c>
      <c r="M664" s="143">
        <v>6.1262870141893</v>
      </c>
      <c r="N664" s="143">
        <v>0.81760885554954998</v>
      </c>
      <c r="O664" s="143">
        <v>0.1482842380894</v>
      </c>
      <c r="P664" s="143">
        <v>1.9789883483989999E-2</v>
      </c>
      <c r="Q664" s="143">
        <v>80.694489743005207</v>
      </c>
      <c r="R664" s="143">
        <v>1730</v>
      </c>
      <c r="S664" s="143" t="s">
        <v>368</v>
      </c>
      <c r="T664" s="143">
        <v>1730</v>
      </c>
      <c r="U664" s="143" t="s">
        <v>365</v>
      </c>
      <c r="V664" s="143" t="s">
        <v>366</v>
      </c>
      <c r="Z664" s="143">
        <v>0</v>
      </c>
      <c r="AA664" s="143">
        <v>1</v>
      </c>
      <c r="AB664" s="143">
        <v>0.1482842380894</v>
      </c>
      <c r="AC664" s="143">
        <v>1.9789883483989999E-2</v>
      </c>
      <c r="AD664" s="143">
        <v>80.694489743006201</v>
      </c>
      <c r="AF664" s="143">
        <v>-1</v>
      </c>
      <c r="AG664" s="143">
        <v>-1</v>
      </c>
      <c r="AH664" s="143">
        <v>-1</v>
      </c>
      <c r="AI664" s="143">
        <v>-1</v>
      </c>
      <c r="AJ664" s="143">
        <v>0</v>
      </c>
      <c r="AM664" s="143" t="s">
        <v>367</v>
      </c>
      <c r="AN664" s="143">
        <v>-1</v>
      </c>
      <c r="AQ664" s="143">
        <v>333</v>
      </c>
      <c r="AR664" s="143" t="s">
        <v>257</v>
      </c>
      <c r="AT664" s="143" t="s">
        <v>366</v>
      </c>
      <c r="AV664" s="143">
        <v>49.408457473386903</v>
      </c>
      <c r="AW664" s="143">
        <v>6.5445652699999995E-2</v>
      </c>
    </row>
    <row r="665" spans="1:49" x14ac:dyDescent="0.25">
      <c r="A665" s="153">
        <v>830000</v>
      </c>
      <c r="B665" s="153">
        <v>1400000</v>
      </c>
      <c r="C665" s="153">
        <v>1400000</v>
      </c>
      <c r="D665" s="143" t="s">
        <v>360</v>
      </c>
      <c r="E665" s="143" t="s">
        <v>13</v>
      </c>
      <c r="F665" s="143" t="s">
        <v>361</v>
      </c>
      <c r="G665" s="143" t="s">
        <v>362</v>
      </c>
      <c r="H665" s="143">
        <v>0.67</v>
      </c>
      <c r="I665" s="143">
        <v>0.72</v>
      </c>
      <c r="J665" s="143" t="s">
        <v>366</v>
      </c>
      <c r="K665" s="143">
        <v>0.13506281904364001</v>
      </c>
      <c r="L665" s="143">
        <v>3333.8513317317502</v>
      </c>
      <c r="M665" s="143">
        <v>6.1262870141893</v>
      </c>
      <c r="N665" s="143">
        <v>0.81760885554954998</v>
      </c>
      <c r="O665" s="143">
        <v>0.82743359440688002</v>
      </c>
      <c r="P665" s="143">
        <v>0.11042855690557001</v>
      </c>
      <c r="Q665" s="143">
        <v>450.27935913610099</v>
      </c>
      <c r="R665" s="143">
        <v>8140</v>
      </c>
      <c r="S665" s="143" t="s">
        <v>369</v>
      </c>
      <c r="T665" s="143">
        <v>8140</v>
      </c>
      <c r="U665" s="143" t="s">
        <v>365</v>
      </c>
      <c r="V665" s="143" t="s">
        <v>366</v>
      </c>
      <c r="Z665" s="143">
        <v>0</v>
      </c>
      <c r="AA665" s="143">
        <v>1</v>
      </c>
      <c r="AB665" s="143">
        <v>0.82743359440688002</v>
      </c>
      <c r="AC665" s="143">
        <v>0.11042855690557001</v>
      </c>
      <c r="AD665" s="143">
        <v>450.27935913610099</v>
      </c>
      <c r="AF665" s="143">
        <v>-1</v>
      </c>
      <c r="AG665" s="143">
        <v>-1</v>
      </c>
      <c r="AH665" s="143">
        <v>-1</v>
      </c>
      <c r="AI665" s="143">
        <v>-1</v>
      </c>
      <c r="AJ665" s="143">
        <v>0</v>
      </c>
      <c r="AM665" s="143" t="s">
        <v>367</v>
      </c>
      <c r="AN665" s="143">
        <v>-1</v>
      </c>
      <c r="AQ665" s="143">
        <v>333</v>
      </c>
      <c r="AR665" s="143" t="s">
        <v>257</v>
      </c>
      <c r="AT665" s="143" t="s">
        <v>366</v>
      </c>
      <c r="AV665" s="143">
        <v>119.499471074103</v>
      </c>
      <c r="AW665" s="143">
        <v>0.3651900723</v>
      </c>
    </row>
    <row r="666" spans="1:49" x14ac:dyDescent="0.25">
      <c r="A666" s="153">
        <v>830000</v>
      </c>
      <c r="B666" s="153">
        <v>1400000</v>
      </c>
      <c r="C666" s="153">
        <v>1400000</v>
      </c>
      <c r="D666" s="143" t="s">
        <v>360</v>
      </c>
      <c r="E666" s="143" t="s">
        <v>13</v>
      </c>
      <c r="F666" s="143" t="s">
        <v>361</v>
      </c>
      <c r="G666" s="143" t="s">
        <v>362</v>
      </c>
      <c r="H666" s="143">
        <v>0.67</v>
      </c>
      <c r="I666" s="143">
        <v>0.72</v>
      </c>
      <c r="J666" s="143" t="s">
        <v>366</v>
      </c>
      <c r="K666" s="143">
        <v>0.45849586154657002</v>
      </c>
      <c r="L666" s="143">
        <v>3333.8513317317502</v>
      </c>
      <c r="M666" s="143">
        <v>6.1262870141893</v>
      </c>
      <c r="N666" s="143">
        <v>0.81760885554954998</v>
      </c>
      <c r="O666" s="143">
        <v>2.8088772426522901</v>
      </c>
      <c r="P666" s="143">
        <v>0.37487027663328998</v>
      </c>
      <c r="Q666" s="143">
        <v>1528.5570386105301</v>
      </c>
      <c r="R666" s="143">
        <v>1730</v>
      </c>
      <c r="S666" s="143" t="s">
        <v>368</v>
      </c>
      <c r="T666" s="143">
        <v>1730</v>
      </c>
      <c r="U666" s="143" t="s">
        <v>365</v>
      </c>
      <c r="V666" s="143" t="s">
        <v>366</v>
      </c>
      <c r="Z666" s="143">
        <v>0</v>
      </c>
      <c r="AA666" s="143">
        <v>1</v>
      </c>
      <c r="AB666" s="143">
        <v>2.8088772426522901</v>
      </c>
      <c r="AC666" s="143">
        <v>0.37487027663328998</v>
      </c>
      <c r="AD666" s="143">
        <v>1528.5570386105301</v>
      </c>
      <c r="AF666" s="143">
        <v>-1</v>
      </c>
      <c r="AG666" s="143">
        <v>-1</v>
      </c>
      <c r="AH666" s="143">
        <v>-1</v>
      </c>
      <c r="AI666" s="143">
        <v>-1</v>
      </c>
      <c r="AJ666" s="143">
        <v>0</v>
      </c>
      <c r="AM666" s="143" t="s">
        <v>367</v>
      </c>
      <c r="AN666" s="143">
        <v>-1</v>
      </c>
      <c r="AQ666" s="143">
        <v>333</v>
      </c>
      <c r="AR666" s="143" t="s">
        <v>257</v>
      </c>
      <c r="AT666" s="143" t="s">
        <v>366</v>
      </c>
      <c r="AV666" s="143">
        <v>179.76817087239201</v>
      </c>
      <c r="AW666" s="143">
        <v>1.2397056274</v>
      </c>
    </row>
    <row r="667" spans="1:49" x14ac:dyDescent="0.25">
      <c r="A667" s="153">
        <v>830000</v>
      </c>
      <c r="B667" s="153">
        <v>1400000</v>
      </c>
      <c r="C667" s="153">
        <v>1400000</v>
      </c>
      <c r="D667" s="143" t="s">
        <v>360</v>
      </c>
      <c r="E667" s="143" t="s">
        <v>13</v>
      </c>
      <c r="F667" s="143" t="s">
        <v>361</v>
      </c>
      <c r="G667" s="143" t="s">
        <v>362</v>
      </c>
      <c r="H667" s="143">
        <v>0.67</v>
      </c>
      <c r="I667" s="143">
        <v>0.72</v>
      </c>
      <c r="J667" s="143" t="s">
        <v>366</v>
      </c>
      <c r="K667" s="143">
        <v>0.61776345341476002</v>
      </c>
      <c r="L667" s="143">
        <v>3348.5680481833001</v>
      </c>
      <c r="M667" s="143">
        <v>7.1763550230631497</v>
      </c>
      <c r="N667" s="143">
        <v>0.95764137957318995</v>
      </c>
      <c r="O667" s="143">
        <v>4.4332898619778804</v>
      </c>
      <c r="P667" s="143">
        <v>0.59159584577801005</v>
      </c>
      <c r="Q667" s="143">
        <v>2068.6229614400499</v>
      </c>
      <c r="R667" s="143">
        <v>1730</v>
      </c>
      <c r="S667" s="143" t="s">
        <v>368</v>
      </c>
      <c r="T667" s="143">
        <v>1730</v>
      </c>
      <c r="U667" s="143" t="s">
        <v>365</v>
      </c>
      <c r="V667" s="143" t="s">
        <v>366</v>
      </c>
      <c r="Z667" s="143">
        <v>0</v>
      </c>
      <c r="AA667" s="143">
        <v>1</v>
      </c>
      <c r="AB667" s="143">
        <v>4.4332898619778804</v>
      </c>
      <c r="AC667" s="143">
        <v>0.59159584577801005</v>
      </c>
      <c r="AD667" s="143">
        <v>2068.6229614400499</v>
      </c>
      <c r="AF667" s="143">
        <v>-1</v>
      </c>
      <c r="AG667" s="143">
        <v>-1</v>
      </c>
      <c r="AH667" s="143">
        <v>-1</v>
      </c>
      <c r="AI667" s="143">
        <v>-1</v>
      </c>
      <c r="AJ667" s="143">
        <v>0</v>
      </c>
      <c r="AM667" s="143" t="s">
        <v>367</v>
      </c>
      <c r="AN667" s="143">
        <v>-1</v>
      </c>
      <c r="AQ667" s="143">
        <v>333</v>
      </c>
      <c r="AR667" s="143" t="s">
        <v>257</v>
      </c>
      <c r="AT667" s="143" t="s">
        <v>366</v>
      </c>
      <c r="AV667" s="143">
        <v>199.99999995902101</v>
      </c>
      <c r="AW667" s="143">
        <v>1.6777152972</v>
      </c>
    </row>
    <row r="668" spans="1:49" x14ac:dyDescent="0.25">
      <c r="A668" s="153">
        <v>830000</v>
      </c>
      <c r="B668" s="153">
        <v>1400000</v>
      </c>
      <c r="C668" s="153">
        <v>1400000</v>
      </c>
      <c r="D668" s="143" t="s">
        <v>360</v>
      </c>
      <c r="E668" s="143" t="s">
        <v>13</v>
      </c>
      <c r="F668" s="143" t="s">
        <v>361</v>
      </c>
      <c r="G668" s="143" t="s">
        <v>362</v>
      </c>
      <c r="H668" s="143">
        <v>0.67</v>
      </c>
      <c r="I668" s="143">
        <v>0.72</v>
      </c>
      <c r="J668" s="143" t="s">
        <v>363</v>
      </c>
      <c r="K668" s="143">
        <v>0.61776345366790997</v>
      </c>
      <c r="L668" s="143">
        <v>2308.3218078796899</v>
      </c>
      <c r="M668" s="143">
        <v>4.5276626616500497</v>
      </c>
      <c r="N668" s="143">
        <v>0.61921722183455996</v>
      </c>
      <c r="O668" s="143">
        <v>2.7970245229041901</v>
      </c>
      <c r="P668" s="143">
        <v>0.38252976953117002</v>
      </c>
      <c r="Q668" s="143">
        <v>1425.9968522127199</v>
      </c>
      <c r="R668" s="143">
        <v>3200</v>
      </c>
      <c r="S668" s="143" t="s">
        <v>370</v>
      </c>
      <c r="T668" s="143">
        <v>3200</v>
      </c>
      <c r="U668" s="143" t="s">
        <v>365</v>
      </c>
      <c r="V668" s="143" t="s">
        <v>366</v>
      </c>
      <c r="Y668" s="143" t="s">
        <v>363</v>
      </c>
      <c r="Z668" s="143">
        <v>0</v>
      </c>
      <c r="AA668" s="143">
        <v>1</v>
      </c>
      <c r="AB668" s="143">
        <v>2.7970245229041901</v>
      </c>
      <c r="AC668" s="143">
        <v>0.38252976953117002</v>
      </c>
      <c r="AD668" s="143">
        <v>1425.9968522127199</v>
      </c>
      <c r="AF668" s="143">
        <v>-1</v>
      </c>
      <c r="AG668" s="143">
        <v>-1</v>
      </c>
      <c r="AH668" s="143">
        <v>-1</v>
      </c>
      <c r="AI668" s="143">
        <v>-1</v>
      </c>
      <c r="AJ668" s="143">
        <v>0</v>
      </c>
      <c r="AM668" s="143" t="s">
        <v>367</v>
      </c>
      <c r="AN668" s="143">
        <v>-1</v>
      </c>
      <c r="AQ668" s="143">
        <v>333</v>
      </c>
      <c r="AR668" s="143" t="s">
        <v>257</v>
      </c>
      <c r="AT668" s="143" t="s">
        <v>366</v>
      </c>
      <c r="AV668" s="143">
        <v>200</v>
      </c>
      <c r="AW668" s="143">
        <v>1.1565262385999999</v>
      </c>
    </row>
    <row r="669" spans="1:49" x14ac:dyDescent="0.25">
      <c r="A669" s="153">
        <v>830000</v>
      </c>
      <c r="B669" s="153">
        <v>1400000</v>
      </c>
      <c r="C669" s="153">
        <v>1400000</v>
      </c>
      <c r="D669" s="143" t="s">
        <v>360</v>
      </c>
      <c r="E669" s="143" t="s">
        <v>13</v>
      </c>
      <c r="F669" s="143" t="s">
        <v>361</v>
      </c>
      <c r="G669" s="143" t="s">
        <v>362</v>
      </c>
      <c r="H669" s="143">
        <v>0.67</v>
      </c>
      <c r="I669" s="143">
        <v>0.72</v>
      </c>
      <c r="J669" s="143" t="s">
        <v>366</v>
      </c>
      <c r="K669" s="143">
        <v>0.61776345348380002</v>
      </c>
      <c r="L669" s="143">
        <v>3302.61053781072</v>
      </c>
      <c r="M669" s="143">
        <v>6.1763737837816404</v>
      </c>
      <c r="N669" s="143">
        <v>0.82752295503826001</v>
      </c>
      <c r="O669" s="143">
        <v>3.8155379986757798</v>
      </c>
      <c r="P669" s="143">
        <v>0.51121343854155998</v>
      </c>
      <c r="Q669" s="143">
        <v>2040.23209134995</v>
      </c>
      <c r="R669" s="143">
        <v>1730</v>
      </c>
      <c r="S669" s="143" t="s">
        <v>368</v>
      </c>
      <c r="T669" s="143">
        <v>1730</v>
      </c>
      <c r="U669" s="143" t="s">
        <v>365</v>
      </c>
      <c r="V669" s="143" t="s">
        <v>366</v>
      </c>
      <c r="Z669" s="143">
        <v>0</v>
      </c>
      <c r="AA669" s="143">
        <v>1</v>
      </c>
      <c r="AB669" s="143">
        <v>3.8155379986757798</v>
      </c>
      <c r="AC669" s="143">
        <v>0.51121343854155998</v>
      </c>
      <c r="AD669" s="143">
        <v>2040.23209134995</v>
      </c>
      <c r="AF669" s="143">
        <v>-1</v>
      </c>
      <c r="AG669" s="143">
        <v>-1</v>
      </c>
      <c r="AH669" s="143">
        <v>-1</v>
      </c>
      <c r="AI669" s="143">
        <v>-1</v>
      </c>
      <c r="AJ669" s="143">
        <v>0</v>
      </c>
      <c r="AM669" s="143" t="s">
        <v>367</v>
      </c>
      <c r="AN669" s="143">
        <v>-1</v>
      </c>
      <c r="AQ669" s="143">
        <v>333</v>
      </c>
      <c r="AR669" s="143" t="s">
        <v>257</v>
      </c>
      <c r="AT669" s="143" t="s">
        <v>366</v>
      </c>
      <c r="AV669" s="143">
        <v>199.999999970197</v>
      </c>
      <c r="AW669" s="143">
        <v>1.6546894496</v>
      </c>
    </row>
    <row r="670" spans="1:49" x14ac:dyDescent="0.25">
      <c r="A670" s="153">
        <v>830000</v>
      </c>
      <c r="B670" s="153">
        <v>1400000</v>
      </c>
      <c r="C670" s="153">
        <v>1400000</v>
      </c>
      <c r="D670" s="143" t="s">
        <v>360</v>
      </c>
      <c r="E670" s="143" t="s">
        <v>13</v>
      </c>
      <c r="F670" s="143" t="s">
        <v>361</v>
      </c>
      <c r="G670" s="143" t="s">
        <v>362</v>
      </c>
      <c r="H670" s="143">
        <v>0.67</v>
      </c>
      <c r="I670" s="143">
        <v>0.72</v>
      </c>
      <c r="J670" s="143" t="s">
        <v>363</v>
      </c>
      <c r="K670" s="143">
        <v>0.61776345355284001</v>
      </c>
      <c r="L670" s="143">
        <v>2572.2879240052598</v>
      </c>
      <c r="M670" s="143">
        <v>5.0433661096174101</v>
      </c>
      <c r="N670" s="143">
        <v>0.69022565264362001</v>
      </c>
      <c r="O670" s="143">
        <v>3.11560726540863</v>
      </c>
      <c r="P670" s="143">
        <v>0.42639618290789</v>
      </c>
      <c r="Q670" s="143">
        <v>1589.0654714657701</v>
      </c>
      <c r="R670" s="143">
        <v>3200</v>
      </c>
      <c r="S670" s="143" t="s">
        <v>370</v>
      </c>
      <c r="T670" s="143">
        <v>3200</v>
      </c>
      <c r="U670" s="143" t="s">
        <v>365</v>
      </c>
      <c r="V670" s="143" t="s">
        <v>366</v>
      </c>
      <c r="Y670" s="143" t="s">
        <v>363</v>
      </c>
      <c r="Z670" s="143">
        <v>0</v>
      </c>
      <c r="AA670" s="143">
        <v>1</v>
      </c>
      <c r="AB670" s="143">
        <v>3.11560726540863</v>
      </c>
      <c r="AC670" s="143">
        <v>0.42639618290789</v>
      </c>
      <c r="AD670" s="143">
        <v>1589.0654714657701</v>
      </c>
      <c r="AF670" s="143">
        <v>-1</v>
      </c>
      <c r="AG670" s="143">
        <v>-1</v>
      </c>
      <c r="AH670" s="143">
        <v>-1</v>
      </c>
      <c r="AI670" s="143">
        <v>-1</v>
      </c>
      <c r="AJ670" s="143">
        <v>0</v>
      </c>
      <c r="AM670" s="143" t="s">
        <v>367</v>
      </c>
      <c r="AN670" s="143">
        <v>-1</v>
      </c>
      <c r="AQ670" s="143">
        <v>333</v>
      </c>
      <c r="AR670" s="143" t="s">
        <v>257</v>
      </c>
      <c r="AT670" s="143" t="s">
        <v>366</v>
      </c>
      <c r="AV670" s="143">
        <v>199.99999998137301</v>
      </c>
      <c r="AW670" s="143">
        <v>1.2887797822</v>
      </c>
    </row>
    <row r="671" spans="1:49" x14ac:dyDescent="0.25">
      <c r="A671" s="153">
        <v>830000</v>
      </c>
      <c r="B671" s="153">
        <v>1400000</v>
      </c>
      <c r="C671" s="153">
        <v>1400000</v>
      </c>
      <c r="D671" s="143" t="s">
        <v>360</v>
      </c>
      <c r="E671" s="143" t="s">
        <v>13</v>
      </c>
      <c r="F671" s="143" t="s">
        <v>361</v>
      </c>
      <c r="G671" s="143" t="s">
        <v>362</v>
      </c>
      <c r="H671" s="143">
        <v>0.67</v>
      </c>
      <c r="I671" s="143">
        <v>0.72</v>
      </c>
      <c r="J671" s="143" t="s">
        <v>363</v>
      </c>
      <c r="K671" s="143">
        <v>6.7762497404700002E-3</v>
      </c>
      <c r="L671" s="143">
        <v>3037.3475444853102</v>
      </c>
      <c r="M671" s="143">
        <v>6.8288510553743302</v>
      </c>
      <c r="N671" s="143">
        <v>0.89789449026070001</v>
      </c>
      <c r="O671" s="143">
        <v>4.6274000191730003E-2</v>
      </c>
      <c r="P671" s="143">
        <v>6.0843573066E-3</v>
      </c>
      <c r="Q671" s="143">
        <v>20.581825510057001</v>
      </c>
      <c r="R671" s="143">
        <v>3100</v>
      </c>
      <c r="S671" s="143" t="s">
        <v>371</v>
      </c>
      <c r="T671" s="143">
        <v>3100</v>
      </c>
      <c r="U671" s="143" t="s">
        <v>365</v>
      </c>
      <c r="V671" s="143" t="s">
        <v>366</v>
      </c>
      <c r="Y671" s="143" t="s">
        <v>363</v>
      </c>
      <c r="Z671" s="143">
        <v>0</v>
      </c>
      <c r="AA671" s="143">
        <v>1</v>
      </c>
      <c r="AB671" s="143">
        <v>4.6274000191730003E-2</v>
      </c>
      <c r="AC671" s="143">
        <v>6.0843573066E-3</v>
      </c>
      <c r="AD671" s="143">
        <v>126.289101410493</v>
      </c>
      <c r="AF671" s="143">
        <v>-1</v>
      </c>
      <c r="AG671" s="143">
        <v>-1</v>
      </c>
      <c r="AH671" s="143">
        <v>-1</v>
      </c>
      <c r="AI671" s="143">
        <v>-1</v>
      </c>
      <c r="AJ671" s="143">
        <v>0</v>
      </c>
      <c r="AM671" s="143" t="s">
        <v>367</v>
      </c>
      <c r="AN671" s="143">
        <v>-1</v>
      </c>
      <c r="AQ671" s="143">
        <v>333</v>
      </c>
      <c r="AR671" s="143" t="s">
        <v>257</v>
      </c>
      <c r="AT671" s="143" t="s">
        <v>366</v>
      </c>
      <c r="AV671" s="143">
        <v>30.1203616098264</v>
      </c>
      <c r="AW671" s="143">
        <v>0.1024242509</v>
      </c>
    </row>
    <row r="672" spans="1:49" x14ac:dyDescent="0.25">
      <c r="A672" s="153">
        <v>830000</v>
      </c>
      <c r="B672" s="153">
        <v>1400000</v>
      </c>
      <c r="C672" s="153">
        <v>1400000</v>
      </c>
      <c r="D672" s="143" t="s">
        <v>360</v>
      </c>
      <c r="E672" s="143" t="s">
        <v>13</v>
      </c>
      <c r="F672" s="143" t="s">
        <v>361</v>
      </c>
      <c r="G672" s="143" t="s">
        <v>362</v>
      </c>
      <c r="H672" s="143">
        <v>0.67</v>
      </c>
      <c r="I672" s="143">
        <v>0.72</v>
      </c>
      <c r="J672" s="143" t="s">
        <v>366</v>
      </c>
      <c r="K672" s="143">
        <v>5.483528812466E-2</v>
      </c>
      <c r="L672" s="143">
        <v>3037.3475444853102</v>
      </c>
      <c r="M672" s="143">
        <v>6.8288510553743302</v>
      </c>
      <c r="N672" s="143">
        <v>0.89789449026070001</v>
      </c>
      <c r="O672" s="143">
        <v>0.37446201518186001</v>
      </c>
      <c r="P672" s="143">
        <v>4.9236303078989997E-2</v>
      </c>
      <c r="Q672" s="143">
        <v>166.55382773658999</v>
      </c>
      <c r="R672" s="143">
        <v>8140</v>
      </c>
      <c r="S672" s="143" t="s">
        <v>369</v>
      </c>
      <c r="T672" s="143">
        <v>8140</v>
      </c>
      <c r="U672" s="143" t="s">
        <v>365</v>
      </c>
      <c r="V672" s="143" t="s">
        <v>366</v>
      </c>
      <c r="Z672" s="143">
        <v>0</v>
      </c>
      <c r="AA672" s="143">
        <v>1</v>
      </c>
      <c r="AB672" s="143">
        <v>0.37446201518186001</v>
      </c>
      <c r="AC672" s="143">
        <v>4.9236303078989997E-2</v>
      </c>
      <c r="AD672" s="143">
        <v>1271.47423433875</v>
      </c>
      <c r="AF672" s="143">
        <v>-1</v>
      </c>
      <c r="AG672" s="143">
        <v>-1</v>
      </c>
      <c r="AH672" s="143">
        <v>-1</v>
      </c>
      <c r="AI672" s="143">
        <v>-1</v>
      </c>
      <c r="AJ672" s="143">
        <v>0</v>
      </c>
      <c r="AM672" s="143" t="s">
        <v>367</v>
      </c>
      <c r="AN672" s="143">
        <v>-1</v>
      </c>
      <c r="AQ672" s="143">
        <v>333</v>
      </c>
      <c r="AR672" s="143" t="s">
        <v>257</v>
      </c>
      <c r="AT672" s="143" t="s">
        <v>366</v>
      </c>
      <c r="AV672" s="143">
        <v>72.595297119730105</v>
      </c>
      <c r="AW672" s="143">
        <v>1.0312037586</v>
      </c>
    </row>
    <row r="673" spans="1:49" x14ac:dyDescent="0.25">
      <c r="A673" s="153">
        <v>830000</v>
      </c>
      <c r="B673" s="153">
        <v>1400000</v>
      </c>
      <c r="C673" s="153">
        <v>1400000</v>
      </c>
      <c r="D673" s="143" t="s">
        <v>360</v>
      </c>
      <c r="E673" s="143" t="s">
        <v>13</v>
      </c>
      <c r="F673" s="143" t="s">
        <v>361</v>
      </c>
      <c r="G673" s="143" t="s">
        <v>362</v>
      </c>
      <c r="H673" s="143">
        <v>0.67</v>
      </c>
      <c r="I673" s="143">
        <v>0.72</v>
      </c>
      <c r="J673" s="143" t="s">
        <v>363</v>
      </c>
      <c r="K673" s="143">
        <v>0.61776345348380002</v>
      </c>
      <c r="L673" s="143">
        <v>2580.82087873807</v>
      </c>
      <c r="M673" s="143">
        <v>5.0600612653409502</v>
      </c>
      <c r="N673" s="143">
        <v>0.69251869527468002</v>
      </c>
      <c r="O673" s="143">
        <v>3.12592092211665</v>
      </c>
      <c r="P673" s="143">
        <v>0.42781274079498</v>
      </c>
      <c r="Q673" s="143">
        <v>1594.33681887234</v>
      </c>
      <c r="R673" s="143">
        <v>3200</v>
      </c>
      <c r="S673" s="143" t="s">
        <v>370</v>
      </c>
      <c r="T673" s="143">
        <v>3200</v>
      </c>
      <c r="U673" s="143" t="s">
        <v>365</v>
      </c>
      <c r="V673" s="143" t="s">
        <v>366</v>
      </c>
      <c r="Y673" s="143" t="s">
        <v>363</v>
      </c>
      <c r="Z673" s="143">
        <v>0</v>
      </c>
      <c r="AA673" s="143">
        <v>1</v>
      </c>
      <c r="AB673" s="143">
        <v>3.12592092211665</v>
      </c>
      <c r="AC673" s="143">
        <v>0.42781274079498</v>
      </c>
      <c r="AD673" s="143">
        <v>1594.33681887234</v>
      </c>
      <c r="AF673" s="143">
        <v>-1</v>
      </c>
      <c r="AG673" s="143">
        <v>-1</v>
      </c>
      <c r="AH673" s="143">
        <v>-1</v>
      </c>
      <c r="AI673" s="143">
        <v>-1</v>
      </c>
      <c r="AJ673" s="143">
        <v>0</v>
      </c>
      <c r="AM673" s="143" t="s">
        <v>367</v>
      </c>
      <c r="AN673" s="143">
        <v>-1</v>
      </c>
      <c r="AQ673" s="143">
        <v>333</v>
      </c>
      <c r="AR673" s="143" t="s">
        <v>257</v>
      </c>
      <c r="AT673" s="143" t="s">
        <v>366</v>
      </c>
      <c r="AV673" s="143">
        <v>199.999999970197</v>
      </c>
      <c r="AW673" s="143">
        <v>1.2930550031000001</v>
      </c>
    </row>
    <row r="674" spans="1:49" x14ac:dyDescent="0.25">
      <c r="A674" s="153">
        <v>830000</v>
      </c>
      <c r="B674" s="153">
        <v>1400000</v>
      </c>
      <c r="C674" s="153">
        <v>1400000</v>
      </c>
      <c r="D674" s="143" t="s">
        <v>360</v>
      </c>
      <c r="E674" s="143" t="s">
        <v>13</v>
      </c>
      <c r="F674" s="143" t="s">
        <v>361</v>
      </c>
      <c r="G674" s="143" t="s">
        <v>362</v>
      </c>
      <c r="H674" s="143">
        <v>0.67</v>
      </c>
      <c r="I674" s="143">
        <v>0.72</v>
      </c>
      <c r="J674" s="143" t="s">
        <v>366</v>
      </c>
      <c r="K674" s="143">
        <v>0.61776345378298003</v>
      </c>
      <c r="L674" s="143">
        <v>3336.6867451718699</v>
      </c>
      <c r="M674" s="143">
        <v>6.2217533064338202</v>
      </c>
      <c r="N674" s="143">
        <v>0.83200761765834996</v>
      </c>
      <c r="O674" s="143">
        <v>3.84357181116824</v>
      </c>
      <c r="P674" s="143">
        <v>0.51398389945836997</v>
      </c>
      <c r="Q674" s="143">
        <v>2061.28312788927</v>
      </c>
      <c r="R674" s="143">
        <v>1730</v>
      </c>
      <c r="S674" s="143" t="s">
        <v>368</v>
      </c>
      <c r="T674" s="143">
        <v>1730</v>
      </c>
      <c r="U674" s="143" t="s">
        <v>365</v>
      </c>
      <c r="V674" s="143" t="s">
        <v>366</v>
      </c>
      <c r="Z674" s="143">
        <v>0</v>
      </c>
      <c r="AA674" s="143">
        <v>1</v>
      </c>
      <c r="AB674" s="143">
        <v>3.84357181116824</v>
      </c>
      <c r="AC674" s="143">
        <v>0.51398389945836997</v>
      </c>
      <c r="AD674" s="143">
        <v>2061.28312788927</v>
      </c>
      <c r="AF674" s="143">
        <v>-1</v>
      </c>
      <c r="AG674" s="143">
        <v>-1</v>
      </c>
      <c r="AH674" s="143">
        <v>-1</v>
      </c>
      <c r="AI674" s="143">
        <v>-1</v>
      </c>
      <c r="AJ674" s="143">
        <v>0</v>
      </c>
      <c r="AM674" s="143" t="s">
        <v>367</v>
      </c>
      <c r="AN674" s="143">
        <v>-1</v>
      </c>
      <c r="AQ674" s="143">
        <v>333</v>
      </c>
      <c r="AR674" s="143" t="s">
        <v>257</v>
      </c>
      <c r="AT674" s="143" t="s">
        <v>366</v>
      </c>
      <c r="AV674" s="143">
        <v>200.000000018626</v>
      </c>
      <c r="AW674" s="143">
        <v>1.6717624718999999</v>
      </c>
    </row>
    <row r="675" spans="1:49" x14ac:dyDescent="0.25">
      <c r="A675" s="153">
        <v>830000</v>
      </c>
      <c r="B675" s="153">
        <v>1400000</v>
      </c>
      <c r="C675" s="153">
        <v>1400000</v>
      </c>
      <c r="D675" s="143" t="s">
        <v>360</v>
      </c>
      <c r="E675" s="143" t="s">
        <v>13</v>
      </c>
      <c r="F675" s="143" t="s">
        <v>361</v>
      </c>
      <c r="G675" s="143" t="s">
        <v>362</v>
      </c>
      <c r="H675" s="143">
        <v>0.67</v>
      </c>
      <c r="I675" s="143">
        <v>0.72</v>
      </c>
      <c r="J675" s="143" t="s">
        <v>366</v>
      </c>
      <c r="K675" s="143">
        <v>0.61776345366790997</v>
      </c>
      <c r="L675" s="143">
        <v>3300.4249661198501</v>
      </c>
      <c r="M675" s="143">
        <v>6.1549641842987297</v>
      </c>
      <c r="N675" s="143">
        <v>0.82314827172302996</v>
      </c>
      <c r="O675" s="143">
        <v>3.8023119316946898</v>
      </c>
      <c r="P675" s="143">
        <v>0.50851091922039005</v>
      </c>
      <c r="Q675" s="143">
        <v>2038.8819256419999</v>
      </c>
      <c r="R675" s="143">
        <v>1730</v>
      </c>
      <c r="S675" s="143" t="s">
        <v>368</v>
      </c>
      <c r="T675" s="143">
        <v>1730</v>
      </c>
      <c r="U675" s="143" t="s">
        <v>365</v>
      </c>
      <c r="V675" s="143" t="s">
        <v>366</v>
      </c>
      <c r="Z675" s="143">
        <v>0</v>
      </c>
      <c r="AA675" s="143">
        <v>1</v>
      </c>
      <c r="AB675" s="143">
        <v>3.8023119316946898</v>
      </c>
      <c r="AC675" s="143">
        <v>0.50851091922039005</v>
      </c>
      <c r="AD675" s="143">
        <v>2038.8819256419999</v>
      </c>
      <c r="AF675" s="143">
        <v>-1</v>
      </c>
      <c r="AG675" s="143">
        <v>-1</v>
      </c>
      <c r="AH675" s="143">
        <v>-1</v>
      </c>
      <c r="AI675" s="143">
        <v>-1</v>
      </c>
      <c r="AJ675" s="143">
        <v>0</v>
      </c>
      <c r="AM675" s="143" t="s">
        <v>367</v>
      </c>
      <c r="AN675" s="143">
        <v>-1</v>
      </c>
      <c r="AQ675" s="143">
        <v>333</v>
      </c>
      <c r="AR675" s="143" t="s">
        <v>257</v>
      </c>
      <c r="AT675" s="143" t="s">
        <v>366</v>
      </c>
      <c r="AV675" s="143">
        <v>200</v>
      </c>
      <c r="AW675" s="143">
        <v>1.6535944247000001</v>
      </c>
    </row>
    <row r="676" spans="1:49" x14ac:dyDescent="0.25">
      <c r="A676" s="153">
        <v>830000</v>
      </c>
      <c r="B676" s="153">
        <v>1400000</v>
      </c>
      <c r="C676" s="153">
        <v>1400000</v>
      </c>
      <c r="D676" s="143" t="s">
        <v>360</v>
      </c>
      <c r="E676" s="143" t="s">
        <v>13</v>
      </c>
      <c r="F676" s="143" t="s">
        <v>361</v>
      </c>
      <c r="G676" s="143" t="s">
        <v>362</v>
      </c>
      <c r="H676" s="143">
        <v>0.67</v>
      </c>
      <c r="I676" s="143">
        <v>0.72</v>
      </c>
      <c r="J676" s="143" t="s">
        <v>363</v>
      </c>
      <c r="K676" s="143">
        <v>0.54158719637249997</v>
      </c>
      <c r="L676" s="143">
        <v>2873.1908450627898</v>
      </c>
      <c r="M676" s="143">
        <v>5.7093843470226098</v>
      </c>
      <c r="N676" s="143">
        <v>0.77859092011603004</v>
      </c>
      <c r="O676" s="143">
        <v>3.09212946151706</v>
      </c>
      <c r="P676" s="143">
        <v>0.42167487354673</v>
      </c>
      <c r="Q676" s="143">
        <v>1556.08337442071</v>
      </c>
      <c r="R676" s="143">
        <v>3200</v>
      </c>
      <c r="S676" s="143" t="s">
        <v>370</v>
      </c>
      <c r="T676" s="143">
        <v>3200</v>
      </c>
      <c r="U676" s="143" t="s">
        <v>365</v>
      </c>
      <c r="V676" s="143" t="s">
        <v>366</v>
      </c>
      <c r="Y676" s="143" t="s">
        <v>363</v>
      </c>
      <c r="Z676" s="143">
        <v>0</v>
      </c>
      <c r="AA676" s="143">
        <v>1</v>
      </c>
      <c r="AB676" s="143">
        <v>3.09212946151706</v>
      </c>
      <c r="AC676" s="143">
        <v>0.42167487354673</v>
      </c>
      <c r="AD676" s="143">
        <v>1556.08337442071</v>
      </c>
      <c r="AF676" s="143">
        <v>-1</v>
      </c>
      <c r="AG676" s="143">
        <v>-1</v>
      </c>
      <c r="AH676" s="143">
        <v>-1</v>
      </c>
      <c r="AI676" s="143">
        <v>-1</v>
      </c>
      <c r="AJ676" s="143">
        <v>0</v>
      </c>
      <c r="AM676" s="143" t="s">
        <v>367</v>
      </c>
      <c r="AN676" s="143">
        <v>-1</v>
      </c>
      <c r="AQ676" s="143">
        <v>333</v>
      </c>
      <c r="AR676" s="143" t="s">
        <v>257</v>
      </c>
      <c r="AT676" s="143" t="s">
        <v>366</v>
      </c>
      <c r="AV676" s="143">
        <v>187.18587593224899</v>
      </c>
      <c r="AW676" s="143">
        <v>1.2620303118</v>
      </c>
    </row>
    <row r="677" spans="1:49" x14ac:dyDescent="0.25">
      <c r="A677" s="153">
        <v>830000</v>
      </c>
      <c r="B677" s="153">
        <v>1400000</v>
      </c>
      <c r="C677" s="153">
        <v>1400000</v>
      </c>
      <c r="D677" s="143" t="s">
        <v>360</v>
      </c>
      <c r="E677" s="143" t="s">
        <v>13</v>
      </c>
      <c r="F677" s="143" t="s">
        <v>361</v>
      </c>
      <c r="G677" s="143" t="s">
        <v>362</v>
      </c>
      <c r="H677" s="143">
        <v>0.67</v>
      </c>
      <c r="I677" s="143">
        <v>0.72</v>
      </c>
      <c r="J677" s="143" t="s">
        <v>366</v>
      </c>
      <c r="K677" s="143">
        <v>7.6176130456589997E-2</v>
      </c>
      <c r="L677" s="143">
        <v>2873.1908450627898</v>
      </c>
      <c r="M677" s="143">
        <v>5.7093843470226098</v>
      </c>
      <c r="N677" s="143">
        <v>0.77859092011603004</v>
      </c>
      <c r="O677" s="143">
        <v>0.43491880684564999</v>
      </c>
      <c r="P677" s="143">
        <v>5.9310043503080001E-2</v>
      </c>
      <c r="Q677" s="143">
        <v>218.86856064020901</v>
      </c>
      <c r="R677" s="143">
        <v>1730</v>
      </c>
      <c r="S677" s="143" t="s">
        <v>368</v>
      </c>
      <c r="T677" s="143">
        <v>1730</v>
      </c>
      <c r="U677" s="143" t="s">
        <v>365</v>
      </c>
      <c r="V677" s="143" t="s">
        <v>366</v>
      </c>
      <c r="Z677" s="143">
        <v>0</v>
      </c>
      <c r="AA677" s="143">
        <v>1</v>
      </c>
      <c r="AB677" s="143">
        <v>0.43491880684564999</v>
      </c>
      <c r="AC677" s="143">
        <v>5.9310043503080001E-2</v>
      </c>
      <c r="AD677" s="143">
        <v>218.86856064020799</v>
      </c>
      <c r="AF677" s="143">
        <v>-1</v>
      </c>
      <c r="AG677" s="143">
        <v>-1</v>
      </c>
      <c r="AH677" s="143">
        <v>-1</v>
      </c>
      <c r="AI677" s="143">
        <v>-1</v>
      </c>
      <c r="AJ677" s="143">
        <v>0</v>
      </c>
      <c r="AM677" s="143" t="s">
        <v>367</v>
      </c>
      <c r="AN677" s="143">
        <v>-1</v>
      </c>
      <c r="AQ677" s="143">
        <v>333</v>
      </c>
      <c r="AR677" s="143" t="s">
        <v>257</v>
      </c>
      <c r="AT677" s="143" t="s">
        <v>366</v>
      </c>
      <c r="AV677" s="143">
        <v>96.039633079002598</v>
      </c>
      <c r="AW677" s="143">
        <v>0.1775089705</v>
      </c>
    </row>
    <row r="678" spans="1:49" x14ac:dyDescent="0.25">
      <c r="A678" s="153">
        <v>830000</v>
      </c>
      <c r="B678" s="153">
        <v>1400000</v>
      </c>
      <c r="C678" s="153">
        <v>1400000</v>
      </c>
      <c r="D678" s="143" t="s">
        <v>360</v>
      </c>
      <c r="E678" s="143" t="s">
        <v>13</v>
      </c>
      <c r="F678" s="143" t="s">
        <v>361</v>
      </c>
      <c r="G678" s="143" t="s">
        <v>362</v>
      </c>
      <c r="H678" s="143">
        <v>0.67</v>
      </c>
      <c r="I678" s="143">
        <v>0.72</v>
      </c>
      <c r="J678" s="143" t="s">
        <v>366</v>
      </c>
      <c r="K678" s="143">
        <v>0.61776345373694996</v>
      </c>
      <c r="L678" s="143">
        <v>3345.5426210699302</v>
      </c>
      <c r="M678" s="143">
        <v>6.6988791915028001</v>
      </c>
      <c r="N678" s="143">
        <v>0.91458075890720003</v>
      </c>
      <c r="O678" s="143">
        <v>4.1383227455093801</v>
      </c>
      <c r="P678" s="143">
        <v>0.56499456834387995</v>
      </c>
      <c r="Q678" s="143">
        <v>2066.7539642163401</v>
      </c>
      <c r="R678" s="143">
        <v>1730</v>
      </c>
      <c r="S678" s="143" t="s">
        <v>368</v>
      </c>
      <c r="T678" s="143">
        <v>1730</v>
      </c>
      <c r="U678" s="143" t="s">
        <v>365</v>
      </c>
      <c r="V678" s="143" t="s">
        <v>366</v>
      </c>
      <c r="Z678" s="143">
        <v>0</v>
      </c>
      <c r="AA678" s="143">
        <v>1</v>
      </c>
      <c r="AB678" s="143">
        <v>4.1383227455093801</v>
      </c>
      <c r="AC678" s="143">
        <v>0.56499456834387995</v>
      </c>
      <c r="AD678" s="143">
        <v>2066.7539642163401</v>
      </c>
      <c r="AF678" s="143">
        <v>-1</v>
      </c>
      <c r="AG678" s="143">
        <v>-1</v>
      </c>
      <c r="AH678" s="143">
        <v>-1</v>
      </c>
      <c r="AI678" s="143">
        <v>-1</v>
      </c>
      <c r="AJ678" s="143">
        <v>0</v>
      </c>
      <c r="AM678" s="143" t="s">
        <v>367</v>
      </c>
      <c r="AN678" s="143">
        <v>-1</v>
      </c>
      <c r="AQ678" s="143">
        <v>333</v>
      </c>
      <c r="AR678" s="143" t="s">
        <v>257</v>
      </c>
      <c r="AT678" s="143" t="s">
        <v>366</v>
      </c>
      <c r="AV678" s="143">
        <v>200.00000001117499</v>
      </c>
      <c r="AW678" s="143">
        <v>1.6761994844000001</v>
      </c>
    </row>
    <row r="679" spans="1:49" x14ac:dyDescent="0.25">
      <c r="A679" s="153">
        <v>830000</v>
      </c>
      <c r="B679" s="153">
        <v>1400000</v>
      </c>
      <c r="C679" s="153">
        <v>1400000</v>
      </c>
      <c r="D679" s="143" t="s">
        <v>360</v>
      </c>
      <c r="E679" s="143" t="s">
        <v>13</v>
      </c>
      <c r="F679" s="143" t="s">
        <v>361</v>
      </c>
      <c r="G679" s="143" t="s">
        <v>362</v>
      </c>
      <c r="H679" s="143">
        <v>0.67</v>
      </c>
      <c r="I679" s="143">
        <v>0.72</v>
      </c>
      <c r="J679" s="143" t="s">
        <v>363</v>
      </c>
      <c r="K679" s="143">
        <v>0.61776345362188001</v>
      </c>
      <c r="L679" s="143">
        <v>2570.46454055511</v>
      </c>
      <c r="M679" s="143">
        <v>5.0397925684880702</v>
      </c>
      <c r="N679" s="143">
        <v>0.68973623835144005</v>
      </c>
      <c r="O679" s="143">
        <v>3.1133996626471099</v>
      </c>
      <c r="P679" s="143">
        <v>0.42609384069215001</v>
      </c>
      <c r="Q679" s="143">
        <v>1587.9390519859201</v>
      </c>
      <c r="R679" s="143">
        <v>3200</v>
      </c>
      <c r="S679" s="143" t="s">
        <v>370</v>
      </c>
      <c r="T679" s="143">
        <v>3200</v>
      </c>
      <c r="U679" s="143" t="s">
        <v>365</v>
      </c>
      <c r="V679" s="143" t="s">
        <v>366</v>
      </c>
      <c r="Y679" s="143" t="s">
        <v>363</v>
      </c>
      <c r="Z679" s="143">
        <v>0</v>
      </c>
      <c r="AA679" s="143">
        <v>1</v>
      </c>
      <c r="AB679" s="143">
        <v>3.1133996626471099</v>
      </c>
      <c r="AC679" s="143">
        <v>0.42609384069215001</v>
      </c>
      <c r="AD679" s="143">
        <v>1587.9390519859201</v>
      </c>
      <c r="AF679" s="143">
        <v>-1</v>
      </c>
      <c r="AG679" s="143">
        <v>-1</v>
      </c>
      <c r="AH679" s="143">
        <v>-1</v>
      </c>
      <c r="AI679" s="143">
        <v>-1</v>
      </c>
      <c r="AJ679" s="143">
        <v>0</v>
      </c>
      <c r="AM679" s="143" t="s">
        <v>367</v>
      </c>
      <c r="AN679" s="143">
        <v>-1</v>
      </c>
      <c r="AQ679" s="143">
        <v>333</v>
      </c>
      <c r="AR679" s="143" t="s">
        <v>257</v>
      </c>
      <c r="AT679" s="143" t="s">
        <v>366</v>
      </c>
      <c r="AV679" s="143">
        <v>199.99999999254899</v>
      </c>
      <c r="AW679" s="143">
        <v>1.2878662221999999</v>
      </c>
    </row>
    <row r="680" spans="1:49" x14ac:dyDescent="0.25">
      <c r="A680" s="153">
        <v>830000</v>
      </c>
      <c r="B680" s="153">
        <v>1400000</v>
      </c>
      <c r="C680" s="153">
        <v>1400000</v>
      </c>
      <c r="D680" s="143" t="s">
        <v>360</v>
      </c>
      <c r="E680" s="143" t="s">
        <v>13</v>
      </c>
      <c r="F680" s="143" t="s">
        <v>361</v>
      </c>
      <c r="G680" s="143" t="s">
        <v>362</v>
      </c>
      <c r="H680" s="143">
        <v>0.67</v>
      </c>
      <c r="I680" s="143">
        <v>0.72</v>
      </c>
      <c r="J680" s="143" t="s">
        <v>366</v>
      </c>
      <c r="K680" s="143">
        <v>2.862284425798E-2</v>
      </c>
      <c r="L680" s="143">
        <v>3350.1898893378502</v>
      </c>
      <c r="M680" s="143">
        <v>7.2142506071601504</v>
      </c>
      <c r="N680" s="143">
        <v>0.95446261560197998</v>
      </c>
      <c r="O680" s="143">
        <v>0.2064923715668</v>
      </c>
      <c r="P680" s="143">
        <v>2.7319434796440001E-2</v>
      </c>
      <c r="Q680" s="143">
        <v>95.891963437186703</v>
      </c>
      <c r="R680" s="143">
        <v>1730</v>
      </c>
      <c r="S680" s="143" t="s">
        <v>368</v>
      </c>
      <c r="T680" s="143">
        <v>1730</v>
      </c>
      <c r="U680" s="143" t="s">
        <v>365</v>
      </c>
      <c r="V680" s="143" t="s">
        <v>366</v>
      </c>
      <c r="Z680" s="143">
        <v>0</v>
      </c>
      <c r="AA680" s="143">
        <v>1</v>
      </c>
      <c r="AB680" s="143">
        <v>0.2064923715668</v>
      </c>
      <c r="AC680" s="143">
        <v>2.7319434796440001E-2</v>
      </c>
      <c r="AD680" s="143">
        <v>95.891963437186007</v>
      </c>
      <c r="AF680" s="143">
        <v>-1</v>
      </c>
      <c r="AG680" s="143">
        <v>-1</v>
      </c>
      <c r="AH680" s="143">
        <v>-1</v>
      </c>
      <c r="AI680" s="143">
        <v>-1</v>
      </c>
      <c r="AJ680" s="143">
        <v>0</v>
      </c>
      <c r="AM680" s="143" t="s">
        <v>367</v>
      </c>
      <c r="AN680" s="143">
        <v>-1</v>
      </c>
      <c r="AQ680" s="143">
        <v>333</v>
      </c>
      <c r="AR680" s="143" t="s">
        <v>257</v>
      </c>
      <c r="AT680" s="143" t="s">
        <v>366</v>
      </c>
      <c r="AV680" s="143">
        <v>53.351113455536101</v>
      </c>
      <c r="AW680" s="143">
        <v>7.77712599E-2</v>
      </c>
    </row>
    <row r="681" spans="1:49" x14ac:dyDescent="0.25">
      <c r="A681" s="153">
        <v>830000</v>
      </c>
      <c r="B681" s="153">
        <v>1400000</v>
      </c>
      <c r="C681" s="153">
        <v>1400000</v>
      </c>
      <c r="D681" s="143" t="s">
        <v>360</v>
      </c>
      <c r="E681" s="143" t="s">
        <v>13</v>
      </c>
      <c r="F681" s="143" t="s">
        <v>361</v>
      </c>
      <c r="G681" s="143" t="s">
        <v>362</v>
      </c>
      <c r="H681" s="143">
        <v>0.67</v>
      </c>
      <c r="I681" s="143">
        <v>0.72</v>
      </c>
      <c r="J681" s="143" t="s">
        <v>366</v>
      </c>
      <c r="K681" s="143">
        <v>0.14451271847641001</v>
      </c>
      <c r="L681" s="143">
        <v>3350.1898893378502</v>
      </c>
      <c r="M681" s="143">
        <v>7.2142506071601504</v>
      </c>
      <c r="N681" s="143">
        <v>0.95446261560197998</v>
      </c>
      <c r="O681" s="143">
        <v>1.0425509670108599</v>
      </c>
      <c r="P681" s="143">
        <v>0.13793198726475001</v>
      </c>
      <c r="Q681" s="143">
        <v>484.14504832042297</v>
      </c>
      <c r="R681" s="143">
        <v>8140</v>
      </c>
      <c r="S681" s="143" t="s">
        <v>369</v>
      </c>
      <c r="T681" s="143">
        <v>8140</v>
      </c>
      <c r="U681" s="143" t="s">
        <v>365</v>
      </c>
      <c r="V681" s="143" t="s">
        <v>366</v>
      </c>
      <c r="Z681" s="143">
        <v>0</v>
      </c>
      <c r="AA681" s="143">
        <v>1</v>
      </c>
      <c r="AB681" s="143">
        <v>1.0425509670108599</v>
      </c>
      <c r="AC681" s="143">
        <v>0.13793198726475001</v>
      </c>
      <c r="AD681" s="143">
        <v>484.14504832042297</v>
      </c>
      <c r="AF681" s="143">
        <v>-1</v>
      </c>
      <c r="AG681" s="143">
        <v>-1</v>
      </c>
      <c r="AH681" s="143">
        <v>-1</v>
      </c>
      <c r="AI681" s="143">
        <v>-1</v>
      </c>
      <c r="AJ681" s="143">
        <v>0</v>
      </c>
      <c r="AM681" s="143" t="s">
        <v>367</v>
      </c>
      <c r="AN681" s="143">
        <v>-1</v>
      </c>
      <c r="AQ681" s="143">
        <v>333</v>
      </c>
      <c r="AR681" s="143" t="s">
        <v>257</v>
      </c>
      <c r="AT681" s="143" t="s">
        <v>366</v>
      </c>
      <c r="AV681" s="143">
        <v>122.851997801292</v>
      </c>
      <c r="AW681" s="143">
        <v>0.39265616250000002</v>
      </c>
    </row>
    <row r="682" spans="1:49" x14ac:dyDescent="0.25">
      <c r="A682" s="153">
        <v>830000</v>
      </c>
      <c r="B682" s="153">
        <v>1400000</v>
      </c>
      <c r="C682" s="153">
        <v>1400000</v>
      </c>
      <c r="D682" s="143" t="s">
        <v>360</v>
      </c>
      <c r="E682" s="143" t="s">
        <v>13</v>
      </c>
      <c r="F682" s="143" t="s">
        <v>361</v>
      </c>
      <c r="G682" s="143" t="s">
        <v>362</v>
      </c>
      <c r="H682" s="143">
        <v>0.67</v>
      </c>
      <c r="I682" s="143">
        <v>0.72</v>
      </c>
      <c r="J682" s="143" t="s">
        <v>366</v>
      </c>
      <c r="K682" s="143">
        <v>0.44462774221982998</v>
      </c>
      <c r="L682" s="143">
        <v>3350.1898893378502</v>
      </c>
      <c r="M682" s="143">
        <v>7.2142506071601504</v>
      </c>
      <c r="N682" s="143">
        <v>0.95446261560197998</v>
      </c>
      <c r="O682" s="143">
        <v>3.2076559592697098</v>
      </c>
      <c r="P682" s="143">
        <v>0.42438055780834999</v>
      </c>
      <c r="Q682" s="143">
        <v>1489.5873665040101</v>
      </c>
      <c r="R682" s="143">
        <v>1730</v>
      </c>
      <c r="S682" s="143" t="s">
        <v>368</v>
      </c>
      <c r="T682" s="143">
        <v>1730</v>
      </c>
      <c r="U682" s="143" t="s">
        <v>365</v>
      </c>
      <c r="V682" s="143" t="s">
        <v>366</v>
      </c>
      <c r="Z682" s="143">
        <v>0</v>
      </c>
      <c r="AA682" s="143">
        <v>1</v>
      </c>
      <c r="AB682" s="143">
        <v>3.2076559592697098</v>
      </c>
      <c r="AC682" s="143">
        <v>0.42438055780834999</v>
      </c>
      <c r="AD682" s="143">
        <v>1489.5873665040101</v>
      </c>
      <c r="AF682" s="143">
        <v>-1</v>
      </c>
      <c r="AG682" s="143">
        <v>-1</v>
      </c>
      <c r="AH682" s="143">
        <v>-1</v>
      </c>
      <c r="AI682" s="143">
        <v>-1</v>
      </c>
      <c r="AJ682" s="143">
        <v>0</v>
      </c>
      <c r="AM682" s="143" t="s">
        <v>367</v>
      </c>
      <c r="AN682" s="143">
        <v>-1</v>
      </c>
      <c r="AQ682" s="143">
        <v>333</v>
      </c>
      <c r="AR682" s="143" t="s">
        <v>257</v>
      </c>
      <c r="AT682" s="143" t="s">
        <v>366</v>
      </c>
      <c r="AV682" s="143">
        <v>178.220663576422</v>
      </c>
      <c r="AW682" s="143">
        <v>1.2081000539</v>
      </c>
    </row>
    <row r="683" spans="1:49" x14ac:dyDescent="0.25">
      <c r="A683" s="153">
        <v>830000</v>
      </c>
      <c r="B683" s="153">
        <v>1400000</v>
      </c>
      <c r="C683" s="153">
        <v>1400000</v>
      </c>
      <c r="D683" s="143" t="s">
        <v>360</v>
      </c>
      <c r="E683" s="143" t="s">
        <v>13</v>
      </c>
      <c r="F683" s="143" t="s">
        <v>361</v>
      </c>
      <c r="G683" s="143" t="s">
        <v>362</v>
      </c>
      <c r="H683" s="143">
        <v>0.67</v>
      </c>
      <c r="I683" s="143">
        <v>0.72</v>
      </c>
      <c r="J683" s="143" t="s">
        <v>366</v>
      </c>
      <c r="K683" s="143">
        <v>0.43590031436714</v>
      </c>
      <c r="L683" s="143">
        <v>3305.0507788175701</v>
      </c>
      <c r="M683" s="143">
        <v>6.2665058623715799</v>
      </c>
      <c r="N683" s="143">
        <v>0.84703926983739997</v>
      </c>
      <c r="O683" s="143">
        <v>2.7315718753913498</v>
      </c>
      <c r="P683" s="143">
        <v>0.36922468400344</v>
      </c>
      <c r="Q683" s="143">
        <v>1440.6726734859701</v>
      </c>
      <c r="R683" s="143">
        <v>1730</v>
      </c>
      <c r="S683" s="143" t="s">
        <v>368</v>
      </c>
      <c r="T683" s="143">
        <v>1730</v>
      </c>
      <c r="U683" s="143" t="s">
        <v>365</v>
      </c>
      <c r="V683" s="143" t="s">
        <v>366</v>
      </c>
      <c r="Z683" s="143">
        <v>0</v>
      </c>
      <c r="AA683" s="143">
        <v>1</v>
      </c>
      <c r="AB683" s="143">
        <v>2.7315718753913498</v>
      </c>
      <c r="AC683" s="143">
        <v>0.36922468400344</v>
      </c>
      <c r="AD683" s="143">
        <v>2041.7395840504701</v>
      </c>
      <c r="AF683" s="143">
        <v>-1</v>
      </c>
      <c r="AG683" s="143">
        <v>-1</v>
      </c>
      <c r="AH683" s="143">
        <v>-1</v>
      </c>
      <c r="AI683" s="143">
        <v>-1</v>
      </c>
      <c r="AJ683" s="143">
        <v>0</v>
      </c>
      <c r="AM683" s="143" t="s">
        <v>367</v>
      </c>
      <c r="AN683" s="143">
        <v>-1</v>
      </c>
      <c r="AQ683" s="143">
        <v>333</v>
      </c>
      <c r="AR683" s="143" t="s">
        <v>257</v>
      </c>
      <c r="AT683" s="143" t="s">
        <v>366</v>
      </c>
      <c r="AV683" s="143">
        <v>199.89122697222601</v>
      </c>
      <c r="AW683" s="143">
        <v>1.6559120714</v>
      </c>
    </row>
    <row r="684" spans="1:49" x14ac:dyDescent="0.25">
      <c r="A684" s="153">
        <v>830000</v>
      </c>
      <c r="B684" s="153">
        <v>1400000</v>
      </c>
      <c r="C684" s="153">
        <v>1400000</v>
      </c>
      <c r="D684" s="143" t="s">
        <v>360</v>
      </c>
      <c r="E684" s="143" t="s">
        <v>13</v>
      </c>
      <c r="F684" s="143" t="s">
        <v>361</v>
      </c>
      <c r="G684" s="143" t="s">
        <v>362</v>
      </c>
      <c r="H684" s="143">
        <v>0.67</v>
      </c>
      <c r="I684" s="143">
        <v>0.72</v>
      </c>
      <c r="J684" s="143" t="s">
        <v>363</v>
      </c>
      <c r="K684" s="143">
        <v>0.22652759026149</v>
      </c>
      <c r="L684" s="143">
        <v>2616.5355762607701</v>
      </c>
      <c r="M684" s="143">
        <v>5.1971430047726201</v>
      </c>
      <c r="N684" s="143">
        <v>0.70594507466592005</v>
      </c>
      <c r="O684" s="143">
        <v>1.1772962811155401</v>
      </c>
      <c r="P684" s="143">
        <v>0.15991603662104001</v>
      </c>
      <c r="Q684" s="143">
        <v>592.71749892383298</v>
      </c>
      <c r="R684" s="143">
        <v>3200</v>
      </c>
      <c r="S684" s="143" t="s">
        <v>370</v>
      </c>
      <c r="T684" s="143">
        <v>3200</v>
      </c>
      <c r="U684" s="143" t="s">
        <v>365</v>
      </c>
      <c r="V684" s="143" t="s">
        <v>366</v>
      </c>
      <c r="Y684" s="143" t="s">
        <v>363</v>
      </c>
      <c r="Z684" s="143">
        <v>0</v>
      </c>
      <c r="AA684" s="143">
        <v>1</v>
      </c>
      <c r="AB684" s="143">
        <v>1.1772962811155401</v>
      </c>
      <c r="AC684" s="143">
        <v>0.15991603662104001</v>
      </c>
      <c r="AD684" s="143">
        <v>592.71749892383298</v>
      </c>
      <c r="AF684" s="143">
        <v>-1</v>
      </c>
      <c r="AG684" s="143">
        <v>-1</v>
      </c>
      <c r="AH684" s="143">
        <v>-1</v>
      </c>
      <c r="AI684" s="143">
        <v>-1</v>
      </c>
      <c r="AJ684" s="143">
        <v>0</v>
      </c>
      <c r="AM684" s="143" t="s">
        <v>367</v>
      </c>
      <c r="AN684" s="143">
        <v>-1</v>
      </c>
      <c r="AQ684" s="143">
        <v>333</v>
      </c>
      <c r="AR684" s="143" t="s">
        <v>257</v>
      </c>
      <c r="AT684" s="143" t="s">
        <v>366</v>
      </c>
      <c r="AV684" s="143">
        <v>156.022019977978</v>
      </c>
      <c r="AW684" s="143">
        <v>0.48071167799999998</v>
      </c>
    </row>
    <row r="685" spans="1:49" x14ac:dyDescent="0.25">
      <c r="A685" s="153">
        <v>830000</v>
      </c>
      <c r="B685" s="153">
        <v>1400000</v>
      </c>
      <c r="C685" s="153">
        <v>1400000</v>
      </c>
      <c r="D685" s="143" t="s">
        <v>360</v>
      </c>
      <c r="E685" s="143" t="s">
        <v>13</v>
      </c>
      <c r="F685" s="143" t="s">
        <v>361</v>
      </c>
      <c r="G685" s="143" t="s">
        <v>362</v>
      </c>
      <c r="H685" s="143">
        <v>0.67</v>
      </c>
      <c r="I685" s="143">
        <v>0.72</v>
      </c>
      <c r="J685" s="143" t="s">
        <v>363</v>
      </c>
      <c r="K685" s="143">
        <v>0.36908128449234001</v>
      </c>
      <c r="L685" s="143">
        <v>2616.5355762607701</v>
      </c>
      <c r="M685" s="143">
        <v>5.1971430047726201</v>
      </c>
      <c r="N685" s="143">
        <v>0.70594507466592005</v>
      </c>
      <c r="O685" s="143">
        <v>1.91816821589188</v>
      </c>
      <c r="P685" s="143">
        <v>0.26055111493874</v>
      </c>
      <c r="Q685" s="143">
        <v>965.71431140624497</v>
      </c>
      <c r="R685" s="143">
        <v>3100</v>
      </c>
      <c r="S685" s="143" t="s">
        <v>371</v>
      </c>
      <c r="T685" s="143">
        <v>3100</v>
      </c>
      <c r="U685" s="143" t="s">
        <v>365</v>
      </c>
      <c r="V685" s="143" t="s">
        <v>366</v>
      </c>
      <c r="Y685" s="143" t="s">
        <v>363</v>
      </c>
      <c r="Z685" s="143">
        <v>0</v>
      </c>
      <c r="AA685" s="143">
        <v>1</v>
      </c>
      <c r="AB685" s="143">
        <v>1.91816821589188</v>
      </c>
      <c r="AC685" s="143">
        <v>0.26055111493874</v>
      </c>
      <c r="AD685" s="143">
        <v>978.52475693799295</v>
      </c>
      <c r="AF685" s="143">
        <v>-1</v>
      </c>
      <c r="AG685" s="143">
        <v>-1</v>
      </c>
      <c r="AH685" s="143">
        <v>-1</v>
      </c>
      <c r="AI685" s="143">
        <v>-1</v>
      </c>
      <c r="AJ685" s="143">
        <v>0</v>
      </c>
      <c r="AM685" s="143" t="s">
        <v>367</v>
      </c>
      <c r="AN685" s="143">
        <v>-1</v>
      </c>
      <c r="AQ685" s="143">
        <v>333</v>
      </c>
      <c r="AR685" s="143" t="s">
        <v>257</v>
      </c>
      <c r="AT685" s="143" t="s">
        <v>366</v>
      </c>
      <c r="AV685" s="143">
        <v>152.08459111144001</v>
      </c>
      <c r="AW685" s="143">
        <v>0.79361294159999995</v>
      </c>
    </row>
    <row r="686" spans="1:49" x14ac:dyDescent="0.25">
      <c r="A686" s="153">
        <v>830000</v>
      </c>
      <c r="B686" s="153">
        <v>1400000</v>
      </c>
      <c r="C686" s="153">
        <v>1400000</v>
      </c>
      <c r="D686" s="143" t="s">
        <v>360</v>
      </c>
      <c r="E686" s="143" t="s">
        <v>13</v>
      </c>
      <c r="F686" s="143" t="s">
        <v>361</v>
      </c>
      <c r="G686" s="143" t="s">
        <v>362</v>
      </c>
      <c r="H686" s="143">
        <v>0.67</v>
      </c>
      <c r="I686" s="143">
        <v>0.72</v>
      </c>
      <c r="J686" s="143" t="s">
        <v>366</v>
      </c>
      <c r="K686" s="143">
        <v>1.56997513719E-3</v>
      </c>
      <c r="L686" s="143">
        <v>2616.5355762607701</v>
      </c>
      <c r="M686" s="143">
        <v>5.1971430047726201</v>
      </c>
      <c r="N686" s="143">
        <v>0.70594507466592005</v>
      </c>
      <c r="O686" s="143">
        <v>8.1593853019199993E-3</v>
      </c>
      <c r="P686" s="143">
        <v>1.1083162154400001E-3</v>
      </c>
      <c r="Q686" s="143">
        <v>4.1078958003077597</v>
      </c>
      <c r="R686" s="143">
        <v>8140</v>
      </c>
      <c r="S686" s="143" t="s">
        <v>369</v>
      </c>
      <c r="T686" s="143">
        <v>8140</v>
      </c>
      <c r="U686" s="143" t="s">
        <v>365</v>
      </c>
      <c r="V686" s="143" t="s">
        <v>366</v>
      </c>
      <c r="Z686" s="143">
        <v>0</v>
      </c>
      <c r="AA686" s="143">
        <v>1</v>
      </c>
      <c r="AB686" s="143">
        <v>8.1593853019199993E-3</v>
      </c>
      <c r="AC686" s="143">
        <v>1.1083162154400001E-3</v>
      </c>
      <c r="AD686" s="143">
        <v>45.157798675072002</v>
      </c>
      <c r="AF686" s="143">
        <v>-1</v>
      </c>
      <c r="AG686" s="143">
        <v>-1</v>
      </c>
      <c r="AH686" s="143">
        <v>-1</v>
      </c>
      <c r="AI686" s="143">
        <v>-1</v>
      </c>
      <c r="AJ686" s="143">
        <v>0</v>
      </c>
      <c r="AM686" s="143" t="s">
        <v>367</v>
      </c>
      <c r="AN686" s="143">
        <v>-1</v>
      </c>
      <c r="AQ686" s="143">
        <v>333</v>
      </c>
      <c r="AR686" s="143" t="s">
        <v>257</v>
      </c>
      <c r="AT686" s="143" t="s">
        <v>366</v>
      </c>
      <c r="AV686" s="143">
        <v>23.543589389891999</v>
      </c>
      <c r="AW686" s="143">
        <v>3.6624329800000001E-2</v>
      </c>
    </row>
    <row r="687" spans="1:49" x14ac:dyDescent="0.25">
      <c r="A687" s="153">
        <v>830000</v>
      </c>
      <c r="B687" s="153">
        <v>1400000</v>
      </c>
      <c r="C687" s="153">
        <v>1400000</v>
      </c>
      <c r="D687" s="143" t="s">
        <v>360</v>
      </c>
      <c r="E687" s="143" t="s">
        <v>13</v>
      </c>
      <c r="F687" s="143" t="s">
        <v>361</v>
      </c>
      <c r="G687" s="143" t="s">
        <v>362</v>
      </c>
      <c r="H687" s="143">
        <v>0.67</v>
      </c>
      <c r="I687" s="143">
        <v>0.72</v>
      </c>
      <c r="J687" s="143" t="s">
        <v>366</v>
      </c>
      <c r="K687" s="143">
        <v>0.52365085781137999</v>
      </c>
      <c r="L687" s="143">
        <v>3330.1742418466101</v>
      </c>
      <c r="M687" s="143">
        <v>7.2484058951363197</v>
      </c>
      <c r="N687" s="143">
        <v>0.96297629799452999</v>
      </c>
      <c r="O687" s="143">
        <v>3.79563396475322</v>
      </c>
      <c r="P687" s="143">
        <v>0.50426336449686004</v>
      </c>
      <c r="Q687" s="143">
        <v>1743.84859840435</v>
      </c>
      <c r="R687" s="143">
        <v>1730</v>
      </c>
      <c r="S687" s="143" t="s">
        <v>368</v>
      </c>
      <c r="T687" s="143">
        <v>1730</v>
      </c>
      <c r="U687" s="143" t="s">
        <v>365</v>
      </c>
      <c r="V687" s="143" t="s">
        <v>366</v>
      </c>
      <c r="Z687" s="143">
        <v>0</v>
      </c>
      <c r="AA687" s="143">
        <v>1</v>
      </c>
      <c r="AB687" s="143">
        <v>3.79563396475322</v>
      </c>
      <c r="AC687" s="143">
        <v>0.50426336449686004</v>
      </c>
      <c r="AD687" s="143">
        <v>1749.5253615793099</v>
      </c>
      <c r="AF687" s="143">
        <v>-1</v>
      </c>
      <c r="AG687" s="143">
        <v>-1</v>
      </c>
      <c r="AH687" s="143">
        <v>-1</v>
      </c>
      <c r="AI687" s="143">
        <v>-1</v>
      </c>
      <c r="AJ687" s="143">
        <v>0</v>
      </c>
      <c r="AM687" s="143" t="s">
        <v>367</v>
      </c>
      <c r="AN687" s="143">
        <v>-1</v>
      </c>
      <c r="AQ687" s="143">
        <v>333</v>
      </c>
      <c r="AR687" s="143" t="s">
        <v>257</v>
      </c>
      <c r="AT687" s="143" t="s">
        <v>366</v>
      </c>
      <c r="AV687" s="143">
        <v>182.34833616245001</v>
      </c>
      <c r="AW687" s="143">
        <v>1.4189175681999999</v>
      </c>
    </row>
    <row r="688" spans="1:49" x14ac:dyDescent="0.25">
      <c r="A688" s="153">
        <v>830000</v>
      </c>
      <c r="B688" s="153">
        <v>1400000</v>
      </c>
      <c r="C688" s="153">
        <v>1400000</v>
      </c>
      <c r="D688" s="143" t="s">
        <v>360</v>
      </c>
      <c r="E688" s="143" t="s">
        <v>13</v>
      </c>
      <c r="F688" s="143" t="s">
        <v>361</v>
      </c>
      <c r="G688" s="143" t="s">
        <v>362</v>
      </c>
      <c r="H688" s="143">
        <v>0.67</v>
      </c>
      <c r="I688" s="143">
        <v>0.72</v>
      </c>
      <c r="J688" s="143" t="s">
        <v>366</v>
      </c>
      <c r="K688" s="143">
        <v>9.2407816759809996E-2</v>
      </c>
      <c r="L688" s="143">
        <v>3330.1742418466101</v>
      </c>
      <c r="M688" s="143">
        <v>7.2484058951363197</v>
      </c>
      <c r="N688" s="143">
        <v>0.96297629799452999</v>
      </c>
      <c r="O688" s="143">
        <v>0.66980936375851996</v>
      </c>
      <c r="P688" s="143">
        <v>8.8986537289119996E-2</v>
      </c>
      <c r="Q688" s="143">
        <v>307.73413111882098</v>
      </c>
      <c r="R688" s="143">
        <v>8140</v>
      </c>
      <c r="S688" s="143" t="s">
        <v>369</v>
      </c>
      <c r="T688" s="143">
        <v>8140</v>
      </c>
      <c r="U688" s="143" t="s">
        <v>365</v>
      </c>
      <c r="V688" s="143" t="s">
        <v>366</v>
      </c>
      <c r="Z688" s="143">
        <v>0</v>
      </c>
      <c r="AA688" s="143">
        <v>1</v>
      </c>
      <c r="AB688" s="143">
        <v>0.66980936375851996</v>
      </c>
      <c r="AC688" s="143">
        <v>8.8986537289119996E-2</v>
      </c>
      <c r="AD688" s="143">
        <v>307.73413111882002</v>
      </c>
      <c r="AF688" s="143">
        <v>-1</v>
      </c>
      <c r="AG688" s="143">
        <v>-1</v>
      </c>
      <c r="AH688" s="143">
        <v>-1</v>
      </c>
      <c r="AI688" s="143">
        <v>-1</v>
      </c>
      <c r="AJ688" s="143">
        <v>0</v>
      </c>
      <c r="AM688" s="143" t="s">
        <v>367</v>
      </c>
      <c r="AN688" s="143">
        <v>-1</v>
      </c>
      <c r="AQ688" s="143">
        <v>333</v>
      </c>
      <c r="AR688" s="143" t="s">
        <v>257</v>
      </c>
      <c r="AT688" s="143" t="s">
        <v>366</v>
      </c>
      <c r="AV688" s="143">
        <v>96.435315768997796</v>
      </c>
      <c r="AW688" s="143">
        <v>0.2495816149</v>
      </c>
    </row>
    <row r="689" spans="1:49" x14ac:dyDescent="0.25">
      <c r="A689" s="153">
        <v>830000</v>
      </c>
      <c r="B689" s="153">
        <v>1400000</v>
      </c>
      <c r="C689" s="153">
        <v>1400000</v>
      </c>
      <c r="D689" s="143" t="s">
        <v>360</v>
      </c>
      <c r="E689" s="143" t="s">
        <v>13</v>
      </c>
      <c r="F689" s="143" t="s">
        <v>361</v>
      </c>
      <c r="G689" s="143" t="s">
        <v>362</v>
      </c>
      <c r="H689" s="143">
        <v>0.67</v>
      </c>
      <c r="I689" s="143">
        <v>0.72</v>
      </c>
      <c r="J689" s="143" t="s">
        <v>366</v>
      </c>
      <c r="K689" s="143">
        <v>0.61776345371394004</v>
      </c>
      <c r="L689" s="143">
        <v>3337.8559319361698</v>
      </c>
      <c r="M689" s="143">
        <v>6.6991960103461503</v>
      </c>
      <c r="N689" s="143">
        <v>0.91388668928150996</v>
      </c>
      <c r="O689" s="143">
        <v>4.1385184644580901</v>
      </c>
      <c r="P689" s="143">
        <v>0.56456579747374003</v>
      </c>
      <c r="Q689" s="143">
        <v>2062.0054085124498</v>
      </c>
      <c r="R689" s="143">
        <v>1730</v>
      </c>
      <c r="S689" s="143" t="s">
        <v>368</v>
      </c>
      <c r="T689" s="143">
        <v>1730</v>
      </c>
      <c r="U689" s="143" t="s">
        <v>365</v>
      </c>
      <c r="V689" s="143" t="s">
        <v>366</v>
      </c>
      <c r="Z689" s="143">
        <v>0</v>
      </c>
      <c r="AA689" s="143">
        <v>1</v>
      </c>
      <c r="AB689" s="143">
        <v>4.1385184644580901</v>
      </c>
      <c r="AC689" s="143">
        <v>0.56456579747374003</v>
      </c>
      <c r="AD689" s="143">
        <v>2062.0054085124498</v>
      </c>
      <c r="AF689" s="143">
        <v>-1</v>
      </c>
      <c r="AG689" s="143">
        <v>-1</v>
      </c>
      <c r="AH689" s="143">
        <v>-1</v>
      </c>
      <c r="AI689" s="143">
        <v>-1</v>
      </c>
      <c r="AJ689" s="143">
        <v>0</v>
      </c>
      <c r="AM689" s="143" t="s">
        <v>367</v>
      </c>
      <c r="AN689" s="143">
        <v>-1</v>
      </c>
      <c r="AQ689" s="143">
        <v>333</v>
      </c>
      <c r="AR689" s="143" t="s">
        <v>257</v>
      </c>
      <c r="AT689" s="143" t="s">
        <v>366</v>
      </c>
      <c r="AV689" s="143">
        <v>200.00000000745001</v>
      </c>
      <c r="AW689" s="143">
        <v>1.6723482632</v>
      </c>
    </row>
    <row r="690" spans="1:49" x14ac:dyDescent="0.25">
      <c r="A690" s="153">
        <v>830000</v>
      </c>
      <c r="B690" s="153">
        <v>1400000</v>
      </c>
      <c r="C690" s="153">
        <v>1400000</v>
      </c>
      <c r="D690" s="143" t="s">
        <v>360</v>
      </c>
      <c r="E690" s="143" t="s">
        <v>13</v>
      </c>
      <c r="F690" s="143" t="s">
        <v>361</v>
      </c>
      <c r="G690" s="143" t="s">
        <v>362</v>
      </c>
      <c r="H690" s="143">
        <v>0.67</v>
      </c>
      <c r="I690" s="143">
        <v>0.72</v>
      </c>
      <c r="J690" s="143" t="s">
        <v>363</v>
      </c>
      <c r="K690" s="143">
        <v>0.12148541958304</v>
      </c>
      <c r="L690" s="143">
        <v>3160.7658030451298</v>
      </c>
      <c r="M690" s="143">
        <v>6.7483142962501104</v>
      </c>
      <c r="N690" s="143">
        <v>0.90128193170403004</v>
      </c>
      <c r="O690" s="143">
        <v>0.81982179375820996</v>
      </c>
      <c r="P690" s="143">
        <v>0.10949261363568</v>
      </c>
      <c r="Q690" s="143">
        <v>383.98695978668502</v>
      </c>
      <c r="R690" s="143">
        <v>3200</v>
      </c>
      <c r="S690" s="143" t="s">
        <v>370</v>
      </c>
      <c r="T690" s="143">
        <v>3200</v>
      </c>
      <c r="U690" s="143" t="s">
        <v>365</v>
      </c>
      <c r="V690" s="143" t="s">
        <v>366</v>
      </c>
      <c r="Y690" s="143" t="s">
        <v>363</v>
      </c>
      <c r="Z690" s="143">
        <v>0</v>
      </c>
      <c r="AA690" s="143">
        <v>1</v>
      </c>
      <c r="AB690" s="143">
        <v>0.81982179375820996</v>
      </c>
      <c r="AC690" s="143">
        <v>0.10949261363568</v>
      </c>
      <c r="AD690" s="143">
        <v>383.98695978668502</v>
      </c>
      <c r="AF690" s="143">
        <v>-1</v>
      </c>
      <c r="AG690" s="143">
        <v>-1</v>
      </c>
      <c r="AH690" s="143">
        <v>-1</v>
      </c>
      <c r="AI690" s="143">
        <v>-1</v>
      </c>
      <c r="AJ690" s="143">
        <v>0</v>
      </c>
      <c r="AM690" s="143" t="s">
        <v>367</v>
      </c>
      <c r="AN690" s="143">
        <v>-1</v>
      </c>
      <c r="AQ690" s="143">
        <v>333</v>
      </c>
      <c r="AR690" s="143" t="s">
        <v>257</v>
      </c>
      <c r="AT690" s="143" t="s">
        <v>366</v>
      </c>
      <c r="AV690" s="143">
        <v>104.310648394488</v>
      </c>
      <c r="AW690" s="143">
        <v>0.31142494710000002</v>
      </c>
    </row>
    <row r="691" spans="1:49" x14ac:dyDescent="0.25">
      <c r="A691" s="153">
        <v>830000</v>
      </c>
      <c r="B691" s="153">
        <v>1400000</v>
      </c>
      <c r="C691" s="153">
        <v>1400000</v>
      </c>
      <c r="D691" s="143" t="s">
        <v>360</v>
      </c>
      <c r="E691" s="143" t="s">
        <v>13</v>
      </c>
      <c r="F691" s="143" t="s">
        <v>361</v>
      </c>
      <c r="G691" s="143" t="s">
        <v>362</v>
      </c>
      <c r="H691" s="143">
        <v>0.67</v>
      </c>
      <c r="I691" s="143">
        <v>0.72</v>
      </c>
      <c r="J691" s="143" t="s">
        <v>366</v>
      </c>
      <c r="K691" s="143">
        <v>2.5883132352199998E-3</v>
      </c>
      <c r="L691" s="143">
        <v>3160.7658030451298</v>
      </c>
      <c r="M691" s="143">
        <v>6.7483142962501104</v>
      </c>
      <c r="N691" s="143">
        <v>0.90128193170403004</v>
      </c>
      <c r="O691" s="143">
        <v>1.7466751208430002E-2</v>
      </c>
      <c r="P691" s="143">
        <v>2.3327999524900001E-3</v>
      </c>
      <c r="Q691" s="143">
        <v>8.1810519614651405</v>
      </c>
      <c r="R691" s="143">
        <v>8140</v>
      </c>
      <c r="S691" s="143" t="s">
        <v>369</v>
      </c>
      <c r="T691" s="143">
        <v>8140</v>
      </c>
      <c r="U691" s="143" t="s">
        <v>365</v>
      </c>
      <c r="V691" s="143" t="s">
        <v>366</v>
      </c>
      <c r="Z691" s="143">
        <v>0</v>
      </c>
      <c r="AA691" s="143">
        <v>1</v>
      </c>
      <c r="AB691" s="143">
        <v>1.7466751208430002E-2</v>
      </c>
      <c r="AC691" s="143">
        <v>2.3327999524900001E-3</v>
      </c>
      <c r="AD691" s="143">
        <v>8.1810519614639698</v>
      </c>
      <c r="AF691" s="143">
        <v>-1</v>
      </c>
      <c r="AG691" s="143">
        <v>-1</v>
      </c>
      <c r="AH691" s="143">
        <v>-1</v>
      </c>
      <c r="AI691" s="143">
        <v>-1</v>
      </c>
      <c r="AJ691" s="143">
        <v>0</v>
      </c>
      <c r="AM691" s="143" t="s">
        <v>367</v>
      </c>
      <c r="AN691" s="143">
        <v>-1</v>
      </c>
      <c r="AQ691" s="143">
        <v>333</v>
      </c>
      <c r="AR691" s="143" t="s">
        <v>257</v>
      </c>
      <c r="AT691" s="143" t="s">
        <v>366</v>
      </c>
      <c r="AV691" s="143">
        <v>16.514754294148101</v>
      </c>
      <c r="AW691" s="143">
        <v>6.6350786000000002E-3</v>
      </c>
    </row>
    <row r="692" spans="1:49" x14ac:dyDescent="0.25">
      <c r="A692" s="153">
        <v>830000</v>
      </c>
      <c r="B692" s="153">
        <v>1400000</v>
      </c>
      <c r="C692" s="153">
        <v>1400000</v>
      </c>
      <c r="D692" s="143" t="s">
        <v>360</v>
      </c>
      <c r="E692" s="143" t="s">
        <v>13</v>
      </c>
      <c r="F692" s="143" t="s">
        <v>361</v>
      </c>
      <c r="G692" s="143" t="s">
        <v>362</v>
      </c>
      <c r="H692" s="143">
        <v>0.67</v>
      </c>
      <c r="I692" s="143">
        <v>0.72</v>
      </c>
      <c r="J692" s="143" t="s">
        <v>366</v>
      </c>
      <c r="K692" s="143">
        <v>0.45094850091084998</v>
      </c>
      <c r="L692" s="143">
        <v>3160.7658030451298</v>
      </c>
      <c r="M692" s="143">
        <v>6.7483142962501104</v>
      </c>
      <c r="N692" s="143">
        <v>0.90128193170403004</v>
      </c>
      <c r="O692" s="143">
        <v>3.04314221556929</v>
      </c>
      <c r="P692" s="143">
        <v>0.40643173599997001</v>
      </c>
      <c r="Q692" s="143">
        <v>1425.3426006135001</v>
      </c>
      <c r="R692" s="143">
        <v>1730</v>
      </c>
      <c r="S692" s="143" t="s">
        <v>368</v>
      </c>
      <c r="T692" s="143">
        <v>1730</v>
      </c>
      <c r="U692" s="143" t="s">
        <v>365</v>
      </c>
      <c r="V692" s="143" t="s">
        <v>366</v>
      </c>
      <c r="Z692" s="143">
        <v>0</v>
      </c>
      <c r="AA692" s="143">
        <v>1</v>
      </c>
      <c r="AB692" s="143">
        <v>3.04314221556929</v>
      </c>
      <c r="AC692" s="143">
        <v>0.40643173599997001</v>
      </c>
      <c r="AD692" s="143">
        <v>1425.3426006135001</v>
      </c>
      <c r="AF692" s="143">
        <v>-1</v>
      </c>
      <c r="AG692" s="143">
        <v>-1</v>
      </c>
      <c r="AH692" s="143">
        <v>-1</v>
      </c>
      <c r="AI692" s="143">
        <v>-1</v>
      </c>
      <c r="AJ692" s="143">
        <v>0</v>
      </c>
      <c r="AM692" s="143" t="s">
        <v>367</v>
      </c>
      <c r="AN692" s="143">
        <v>-1</v>
      </c>
      <c r="AQ692" s="143">
        <v>333</v>
      </c>
      <c r="AR692" s="143" t="s">
        <v>257</v>
      </c>
      <c r="AT692" s="143" t="s">
        <v>366</v>
      </c>
      <c r="AV692" s="143">
        <v>169.042493396086</v>
      </c>
      <c r="AW692" s="143">
        <v>1.1559956209</v>
      </c>
    </row>
    <row r="693" spans="1:49" x14ac:dyDescent="0.25">
      <c r="A693" s="153">
        <v>830000</v>
      </c>
      <c r="B693" s="153">
        <v>1400000</v>
      </c>
      <c r="C693" s="153">
        <v>1400000</v>
      </c>
      <c r="D693" s="143" t="s">
        <v>360</v>
      </c>
      <c r="E693" s="143" t="s">
        <v>13</v>
      </c>
      <c r="F693" s="143" t="s">
        <v>361</v>
      </c>
      <c r="G693" s="143" t="s">
        <v>362</v>
      </c>
      <c r="H693" s="143">
        <v>0.67</v>
      </c>
      <c r="I693" s="143">
        <v>0.72</v>
      </c>
      <c r="J693" s="143" t="s">
        <v>366</v>
      </c>
      <c r="K693" s="143">
        <v>4.274121821277E-2</v>
      </c>
      <c r="L693" s="143">
        <v>3160.7658030451298</v>
      </c>
      <c r="M693" s="143">
        <v>6.7483142962501104</v>
      </c>
      <c r="N693" s="143">
        <v>0.90128193170403004</v>
      </c>
      <c r="O693" s="143">
        <v>0.28843117390440998</v>
      </c>
      <c r="P693" s="143">
        <v>3.8521887714190003E-2</v>
      </c>
      <c r="Q693" s="143">
        <v>135.094980907429</v>
      </c>
      <c r="R693" s="143">
        <v>8140</v>
      </c>
      <c r="S693" s="143" t="s">
        <v>369</v>
      </c>
      <c r="T693" s="143">
        <v>8140</v>
      </c>
      <c r="U693" s="143" t="s">
        <v>365</v>
      </c>
      <c r="V693" s="143" t="s">
        <v>366</v>
      </c>
      <c r="Z693" s="143">
        <v>0</v>
      </c>
      <c r="AA693" s="143">
        <v>1</v>
      </c>
      <c r="AB693" s="143">
        <v>0.28843117390440998</v>
      </c>
      <c r="AC693" s="143">
        <v>3.8521887714190003E-2</v>
      </c>
      <c r="AD693" s="143">
        <v>135.09498090742699</v>
      </c>
      <c r="AF693" s="143">
        <v>-1</v>
      </c>
      <c r="AG693" s="143">
        <v>-1</v>
      </c>
      <c r="AH693" s="143">
        <v>-1</v>
      </c>
      <c r="AI693" s="143">
        <v>-1</v>
      </c>
      <c r="AJ693" s="143">
        <v>0</v>
      </c>
      <c r="AM693" s="143" t="s">
        <v>367</v>
      </c>
      <c r="AN693" s="143">
        <v>-1</v>
      </c>
      <c r="AQ693" s="143">
        <v>333</v>
      </c>
      <c r="AR693" s="143" t="s">
        <v>257</v>
      </c>
      <c r="AT693" s="143" t="s">
        <v>366</v>
      </c>
      <c r="AV693" s="143">
        <v>62.608822421739902</v>
      </c>
      <c r="AW693" s="143">
        <v>0.10956608349999999</v>
      </c>
    </row>
    <row r="694" spans="1:49" x14ac:dyDescent="0.25">
      <c r="A694" s="153">
        <v>830000</v>
      </c>
      <c r="B694" s="153">
        <v>1400000</v>
      </c>
      <c r="C694" s="153">
        <v>1400000</v>
      </c>
      <c r="D694" s="143" t="s">
        <v>360</v>
      </c>
      <c r="E694" s="143" t="s">
        <v>13</v>
      </c>
      <c r="F694" s="143" t="s">
        <v>361</v>
      </c>
      <c r="G694" s="143" t="s">
        <v>362</v>
      </c>
      <c r="H694" s="143">
        <v>0.67</v>
      </c>
      <c r="I694" s="143">
        <v>0.72</v>
      </c>
      <c r="J694" s="143" t="s">
        <v>366</v>
      </c>
      <c r="K694" s="143">
        <v>0.61776345362188001</v>
      </c>
      <c r="L694" s="143">
        <v>3318.5462043513398</v>
      </c>
      <c r="M694" s="143">
        <v>6.1875197399093302</v>
      </c>
      <c r="N694" s="143">
        <v>0.8273941503469</v>
      </c>
      <c r="O694" s="143">
        <v>3.8224235638799802</v>
      </c>
      <c r="P694" s="143">
        <v>0.51113386782484005</v>
      </c>
      <c r="Q694" s="143">
        <v>2050.07656420388</v>
      </c>
      <c r="R694" s="143">
        <v>1730</v>
      </c>
      <c r="S694" s="143" t="s">
        <v>368</v>
      </c>
      <c r="T694" s="143">
        <v>1730</v>
      </c>
      <c r="U694" s="143" t="s">
        <v>365</v>
      </c>
      <c r="V694" s="143" t="s">
        <v>366</v>
      </c>
      <c r="Z694" s="143">
        <v>0</v>
      </c>
      <c r="AA694" s="143">
        <v>1</v>
      </c>
      <c r="AB694" s="143">
        <v>3.8224235638799802</v>
      </c>
      <c r="AC694" s="143">
        <v>0.51113386782484005</v>
      </c>
      <c r="AD694" s="143">
        <v>2050.07656420388</v>
      </c>
      <c r="AF694" s="143">
        <v>-1</v>
      </c>
      <c r="AG694" s="143">
        <v>-1</v>
      </c>
      <c r="AH694" s="143">
        <v>-1</v>
      </c>
      <c r="AI694" s="143">
        <v>-1</v>
      </c>
      <c r="AJ694" s="143">
        <v>0</v>
      </c>
      <c r="AM694" s="143" t="s">
        <v>367</v>
      </c>
      <c r="AN694" s="143">
        <v>-1</v>
      </c>
      <c r="AQ694" s="143">
        <v>333</v>
      </c>
      <c r="AR694" s="143" t="s">
        <v>257</v>
      </c>
      <c r="AT694" s="143" t="s">
        <v>366</v>
      </c>
      <c r="AV694" s="143">
        <v>199.99999999254899</v>
      </c>
      <c r="AW694" s="143">
        <v>1.6626736124999999</v>
      </c>
    </row>
    <row r="695" spans="1:49" x14ac:dyDescent="0.25">
      <c r="A695" s="153">
        <v>830000</v>
      </c>
      <c r="B695" s="153">
        <v>1400000</v>
      </c>
      <c r="C695" s="153">
        <v>1400000</v>
      </c>
      <c r="D695" s="143" t="s">
        <v>360</v>
      </c>
      <c r="E695" s="143" t="s">
        <v>13</v>
      </c>
      <c r="F695" s="143" t="s">
        <v>361</v>
      </c>
      <c r="G695" s="143" t="s">
        <v>362</v>
      </c>
      <c r="H695" s="143">
        <v>0.67</v>
      </c>
      <c r="I695" s="143">
        <v>0.72</v>
      </c>
      <c r="J695" s="143" t="s">
        <v>366</v>
      </c>
      <c r="K695" s="143">
        <v>7.7430292350999996E-4</v>
      </c>
      <c r="L695" s="143">
        <v>2432.7119200471102</v>
      </c>
      <c r="M695" s="143">
        <v>4.8679595327070002</v>
      </c>
      <c r="N695" s="143">
        <v>0.66195737074991001</v>
      </c>
      <c r="O695" s="143">
        <v>3.7692752977400001E-3</v>
      </c>
      <c r="P695" s="143">
        <v>5.1255552741000005E-4</v>
      </c>
      <c r="Q695" s="143">
        <v>1.88365595177199</v>
      </c>
      <c r="R695" s="143">
        <v>1730</v>
      </c>
      <c r="S695" s="143" t="s">
        <v>368</v>
      </c>
      <c r="T695" s="143">
        <v>1730</v>
      </c>
      <c r="U695" s="143" t="s">
        <v>365</v>
      </c>
      <c r="V695" s="143" t="s">
        <v>366</v>
      </c>
      <c r="Z695" s="143">
        <v>0</v>
      </c>
      <c r="AA695" s="143">
        <v>1</v>
      </c>
      <c r="AB695" s="143">
        <v>3.7692752977400001E-3</v>
      </c>
      <c r="AC695" s="143">
        <v>5.1255552741000005E-4</v>
      </c>
      <c r="AD695" s="143">
        <v>1.8836559517722</v>
      </c>
      <c r="AF695" s="143">
        <v>-1</v>
      </c>
      <c r="AG695" s="143">
        <v>-1</v>
      </c>
      <c r="AH695" s="143">
        <v>-1</v>
      </c>
      <c r="AI695" s="143">
        <v>-1</v>
      </c>
      <c r="AJ695" s="143">
        <v>0</v>
      </c>
      <c r="AM695" s="143" t="s">
        <v>367</v>
      </c>
      <c r="AN695" s="143">
        <v>-1</v>
      </c>
      <c r="AQ695" s="143">
        <v>333</v>
      </c>
      <c r="AR695" s="143" t="s">
        <v>257</v>
      </c>
      <c r="AT695" s="143" t="s">
        <v>366</v>
      </c>
      <c r="AV695" s="143">
        <v>8.6866260231173609</v>
      </c>
      <c r="AW695" s="143">
        <v>1.5277015E-3</v>
      </c>
    </row>
    <row r="696" spans="1:49" x14ac:dyDescent="0.25">
      <c r="A696" s="153">
        <v>830000</v>
      </c>
      <c r="B696" s="153">
        <v>1400000</v>
      </c>
      <c r="C696" s="153">
        <v>1400000</v>
      </c>
      <c r="D696" s="143" t="s">
        <v>360</v>
      </c>
      <c r="E696" s="143" t="s">
        <v>13</v>
      </c>
      <c r="F696" s="143" t="s">
        <v>361</v>
      </c>
      <c r="G696" s="143" t="s">
        <v>362</v>
      </c>
      <c r="H696" s="143">
        <v>0.67</v>
      </c>
      <c r="I696" s="143">
        <v>0.72</v>
      </c>
      <c r="J696" s="143" t="s">
        <v>363</v>
      </c>
      <c r="K696" s="143">
        <v>0.23290310413049001</v>
      </c>
      <c r="L696" s="143">
        <v>2432.7119200471102</v>
      </c>
      <c r="M696" s="143">
        <v>4.8679595327070002</v>
      </c>
      <c r="N696" s="143">
        <v>0.66195737074991001</v>
      </c>
      <c r="O696" s="143">
        <v>1.13376288594909</v>
      </c>
      <c r="P696" s="143">
        <v>0.15417192644971001</v>
      </c>
      <c r="Q696" s="143">
        <v>566.58615763422597</v>
      </c>
      <c r="R696" s="143">
        <v>3200</v>
      </c>
      <c r="S696" s="143" t="s">
        <v>370</v>
      </c>
      <c r="T696" s="143">
        <v>3200</v>
      </c>
      <c r="U696" s="143" t="s">
        <v>365</v>
      </c>
      <c r="V696" s="143" t="s">
        <v>366</v>
      </c>
      <c r="Y696" s="143" t="s">
        <v>363</v>
      </c>
      <c r="Z696" s="143">
        <v>0</v>
      </c>
      <c r="AA696" s="143">
        <v>1</v>
      </c>
      <c r="AB696" s="143">
        <v>1.13376288594909</v>
      </c>
      <c r="AC696" s="143">
        <v>0.15417192644971001</v>
      </c>
      <c r="AD696" s="143">
        <v>1386.45811642591</v>
      </c>
      <c r="AF696" s="143">
        <v>-1</v>
      </c>
      <c r="AG696" s="143">
        <v>-1</v>
      </c>
      <c r="AH696" s="143">
        <v>-1</v>
      </c>
      <c r="AI696" s="143">
        <v>-1</v>
      </c>
      <c r="AJ696" s="143">
        <v>0</v>
      </c>
      <c r="AM696" s="143" t="s">
        <v>367</v>
      </c>
      <c r="AN696" s="143">
        <v>-1</v>
      </c>
      <c r="AQ696" s="143">
        <v>333</v>
      </c>
      <c r="AR696" s="143" t="s">
        <v>257</v>
      </c>
      <c r="AT696" s="143" t="s">
        <v>366</v>
      </c>
      <c r="AV696" s="143">
        <v>145.14661815963001</v>
      </c>
      <c r="AW696" s="143">
        <v>1.1244591373999999</v>
      </c>
    </row>
    <row r="697" spans="1:49" x14ac:dyDescent="0.25">
      <c r="A697" s="153">
        <v>830000</v>
      </c>
      <c r="B697" s="153">
        <v>1400000</v>
      </c>
      <c r="C697" s="153">
        <v>1400000</v>
      </c>
      <c r="D697" s="143" t="s">
        <v>360</v>
      </c>
      <c r="E697" s="143" t="s">
        <v>13</v>
      </c>
      <c r="F697" s="143" t="s">
        <v>361</v>
      </c>
      <c r="G697" s="143" t="s">
        <v>362</v>
      </c>
      <c r="H697" s="143">
        <v>0.67</v>
      </c>
      <c r="I697" s="143">
        <v>0.72</v>
      </c>
      <c r="J697" s="143" t="s">
        <v>366</v>
      </c>
      <c r="K697" s="143">
        <v>4.7066445831499999E-2</v>
      </c>
      <c r="L697" s="143">
        <v>2432.7119200471102</v>
      </c>
      <c r="M697" s="143">
        <v>4.8679595327070002</v>
      </c>
      <c r="N697" s="143">
        <v>0.66195737074991001</v>
      </c>
      <c r="O697" s="143">
        <v>0.22911755365611</v>
      </c>
      <c r="P697" s="143">
        <v>3.1155980733160001E-2</v>
      </c>
      <c r="Q697" s="143">
        <v>114.499103808556</v>
      </c>
      <c r="R697" s="143">
        <v>8140</v>
      </c>
      <c r="S697" s="143" t="s">
        <v>369</v>
      </c>
      <c r="T697" s="143">
        <v>8140</v>
      </c>
      <c r="U697" s="143" t="s">
        <v>365</v>
      </c>
      <c r="V697" s="143" t="s">
        <v>366</v>
      </c>
      <c r="Z697" s="143">
        <v>0</v>
      </c>
      <c r="AA697" s="143">
        <v>1</v>
      </c>
      <c r="AB697" s="143">
        <v>0.22911755365611</v>
      </c>
      <c r="AC697" s="143">
        <v>3.1155980733160001E-2</v>
      </c>
      <c r="AD697" s="143">
        <v>114.49910380855501</v>
      </c>
      <c r="AF697" s="143">
        <v>-1</v>
      </c>
      <c r="AG697" s="143">
        <v>-1</v>
      </c>
      <c r="AH697" s="143">
        <v>-1</v>
      </c>
      <c r="AI697" s="143">
        <v>-1</v>
      </c>
      <c r="AJ697" s="143">
        <v>0</v>
      </c>
      <c r="AM697" s="143" t="s">
        <v>367</v>
      </c>
      <c r="AN697" s="143">
        <v>-1</v>
      </c>
      <c r="AQ697" s="143">
        <v>333</v>
      </c>
      <c r="AR697" s="143" t="s">
        <v>257</v>
      </c>
      <c r="AT697" s="143" t="s">
        <v>366</v>
      </c>
      <c r="AV697" s="143">
        <v>68.540341788754503</v>
      </c>
      <c r="AW697" s="143">
        <v>9.2862209099999996E-2</v>
      </c>
    </row>
    <row r="698" spans="1:49" x14ac:dyDescent="0.25">
      <c r="A698" s="153">
        <v>830000</v>
      </c>
      <c r="B698" s="153">
        <v>1400000</v>
      </c>
      <c r="C698" s="153">
        <v>1400000</v>
      </c>
      <c r="D698" s="143" t="s">
        <v>360</v>
      </c>
      <c r="E698" s="143" t="s">
        <v>13</v>
      </c>
      <c r="F698" s="143" t="s">
        <v>361</v>
      </c>
      <c r="G698" s="143" t="s">
        <v>362</v>
      </c>
      <c r="H698" s="143">
        <v>0.67</v>
      </c>
      <c r="I698" s="143">
        <v>0.72</v>
      </c>
      <c r="J698" s="143" t="s">
        <v>363</v>
      </c>
      <c r="K698" s="143">
        <v>0.20156011841959001</v>
      </c>
      <c r="L698" s="143">
        <v>3086.9914726237898</v>
      </c>
      <c r="M698" s="143">
        <v>6.7236605534028397</v>
      </c>
      <c r="N698" s="143">
        <v>0.89299501724958996</v>
      </c>
      <c r="O698" s="143">
        <v>1.35522181735706</v>
      </c>
      <c r="P698" s="143">
        <v>0.17999218142494</v>
      </c>
      <c r="Q698" s="143">
        <v>622.21436678234397</v>
      </c>
      <c r="R698" s="143">
        <v>3200</v>
      </c>
      <c r="S698" s="143" t="s">
        <v>370</v>
      </c>
      <c r="T698" s="143">
        <v>3200</v>
      </c>
      <c r="U698" s="143" t="s">
        <v>365</v>
      </c>
      <c r="V698" s="143" t="s">
        <v>366</v>
      </c>
      <c r="Y698" s="143" t="s">
        <v>363</v>
      </c>
      <c r="Z698" s="143">
        <v>0</v>
      </c>
      <c r="AA698" s="143">
        <v>1</v>
      </c>
      <c r="AB698" s="143">
        <v>1.35522181735706</v>
      </c>
      <c r="AC698" s="143">
        <v>0.17999218142494</v>
      </c>
      <c r="AD698" s="143">
        <v>634.61212644553905</v>
      </c>
      <c r="AF698" s="143">
        <v>-1</v>
      </c>
      <c r="AG698" s="143">
        <v>-1</v>
      </c>
      <c r="AH698" s="143">
        <v>-1</v>
      </c>
      <c r="AI698" s="143">
        <v>-1</v>
      </c>
      <c r="AJ698" s="143">
        <v>0</v>
      </c>
      <c r="AM698" s="143" t="s">
        <v>367</v>
      </c>
      <c r="AN698" s="143">
        <v>-1</v>
      </c>
      <c r="AQ698" s="143">
        <v>333</v>
      </c>
      <c r="AR698" s="143" t="s">
        <v>257</v>
      </c>
      <c r="AT698" s="143" t="s">
        <v>366</v>
      </c>
      <c r="AV698" s="143">
        <v>136.413355513721</v>
      </c>
      <c r="AW698" s="143">
        <v>0.51468947809999999</v>
      </c>
    </row>
    <row r="699" spans="1:49" x14ac:dyDescent="0.25">
      <c r="A699" s="153">
        <v>830000</v>
      </c>
      <c r="B699" s="153">
        <v>1400000</v>
      </c>
      <c r="C699" s="153">
        <v>1400000</v>
      </c>
      <c r="D699" s="143" t="s">
        <v>360</v>
      </c>
      <c r="E699" s="143" t="s">
        <v>13</v>
      </c>
      <c r="F699" s="143" t="s">
        <v>361</v>
      </c>
      <c r="G699" s="143" t="s">
        <v>362</v>
      </c>
      <c r="H699" s="143">
        <v>0.67</v>
      </c>
      <c r="I699" s="143">
        <v>0.72</v>
      </c>
      <c r="J699" s="143" t="s">
        <v>366</v>
      </c>
      <c r="K699" s="143">
        <v>8.0171051178589997E-2</v>
      </c>
      <c r="L699" s="143">
        <v>3086.9914726237898</v>
      </c>
      <c r="M699" s="143">
        <v>6.7236605534028397</v>
      </c>
      <c r="N699" s="143">
        <v>0.89299501724958996</v>
      </c>
      <c r="O699" s="143">
        <v>0.53904293433436001</v>
      </c>
      <c r="P699" s="143">
        <v>7.1592349230140004E-2</v>
      </c>
      <c r="Q699" s="143">
        <v>247.48735133960801</v>
      </c>
      <c r="R699" s="143">
        <v>8140</v>
      </c>
      <c r="S699" s="143" t="s">
        <v>369</v>
      </c>
      <c r="T699" s="143">
        <v>8140</v>
      </c>
      <c r="U699" s="143" t="s">
        <v>365</v>
      </c>
      <c r="V699" s="143" t="s">
        <v>366</v>
      </c>
      <c r="Z699" s="143">
        <v>0</v>
      </c>
      <c r="AA699" s="143">
        <v>1</v>
      </c>
      <c r="AB699" s="143">
        <v>0.53904293433436001</v>
      </c>
      <c r="AC699" s="143">
        <v>7.1592349230140004E-2</v>
      </c>
      <c r="AD699" s="143">
        <v>749.208631643697</v>
      </c>
      <c r="AF699" s="143">
        <v>-1</v>
      </c>
      <c r="AG699" s="143">
        <v>-1</v>
      </c>
      <c r="AH699" s="143">
        <v>-1</v>
      </c>
      <c r="AI699" s="143">
        <v>-1</v>
      </c>
      <c r="AJ699" s="143">
        <v>0</v>
      </c>
      <c r="AM699" s="143" t="s">
        <v>367</v>
      </c>
      <c r="AN699" s="143">
        <v>-1</v>
      </c>
      <c r="AQ699" s="143">
        <v>333</v>
      </c>
      <c r="AR699" s="143" t="s">
        <v>257</v>
      </c>
      <c r="AT699" s="143" t="s">
        <v>366</v>
      </c>
      <c r="AV699" s="143">
        <v>179.895607847424</v>
      </c>
      <c r="AW699" s="143">
        <v>0.60763068259999997</v>
      </c>
    </row>
    <row r="700" spans="1:49" x14ac:dyDescent="0.25">
      <c r="A700" s="153">
        <v>830000</v>
      </c>
      <c r="B700" s="153">
        <v>1400000</v>
      </c>
      <c r="C700" s="153">
        <v>1400000</v>
      </c>
      <c r="D700" s="143" t="s">
        <v>360</v>
      </c>
      <c r="E700" s="143" t="s">
        <v>13</v>
      </c>
      <c r="F700" s="143" t="s">
        <v>361</v>
      </c>
      <c r="G700" s="143" t="s">
        <v>362</v>
      </c>
      <c r="H700" s="143">
        <v>0.67</v>
      </c>
      <c r="I700" s="143">
        <v>0.72</v>
      </c>
      <c r="J700" s="143" t="s">
        <v>363</v>
      </c>
      <c r="K700" s="143">
        <v>0.617763453829</v>
      </c>
      <c r="L700" s="143">
        <v>2730.2505604953999</v>
      </c>
      <c r="M700" s="143">
        <v>5.3520157371028096</v>
      </c>
      <c r="N700" s="143">
        <v>0.73271443955683002</v>
      </c>
      <c r="O700" s="143">
        <v>3.3062797266998398</v>
      </c>
      <c r="P700" s="143">
        <v>0.45264420285100998</v>
      </c>
      <c r="Q700" s="143">
        <v>1686.6490160702199</v>
      </c>
      <c r="R700" s="143">
        <v>3200</v>
      </c>
      <c r="S700" s="143" t="s">
        <v>370</v>
      </c>
      <c r="T700" s="143">
        <v>3200</v>
      </c>
      <c r="U700" s="143" t="s">
        <v>365</v>
      </c>
      <c r="V700" s="143" t="s">
        <v>366</v>
      </c>
      <c r="Y700" s="143" t="s">
        <v>363</v>
      </c>
      <c r="Z700" s="143">
        <v>0</v>
      </c>
      <c r="AA700" s="143">
        <v>1</v>
      </c>
      <c r="AB700" s="143">
        <v>3.3062797266998398</v>
      </c>
      <c r="AC700" s="143">
        <v>0.45264420285100998</v>
      </c>
      <c r="AD700" s="143">
        <v>1686.6490160702199</v>
      </c>
      <c r="AF700" s="143">
        <v>-1</v>
      </c>
      <c r="AG700" s="143">
        <v>-1</v>
      </c>
      <c r="AH700" s="143">
        <v>-1</v>
      </c>
      <c r="AI700" s="143">
        <v>-1</v>
      </c>
      <c r="AJ700" s="143">
        <v>0</v>
      </c>
      <c r="AM700" s="143" t="s">
        <v>367</v>
      </c>
      <c r="AN700" s="143">
        <v>-1</v>
      </c>
      <c r="AQ700" s="143">
        <v>333</v>
      </c>
      <c r="AR700" s="143" t="s">
        <v>257</v>
      </c>
      <c r="AT700" s="143" t="s">
        <v>366</v>
      </c>
      <c r="AV700" s="143">
        <v>200.000000026077</v>
      </c>
      <c r="AW700" s="143">
        <v>1.3679229652</v>
      </c>
    </row>
    <row r="701" spans="1:49" x14ac:dyDescent="0.25">
      <c r="A701" s="153">
        <v>830000</v>
      </c>
      <c r="B701" s="153">
        <v>1400000</v>
      </c>
      <c r="C701" s="153">
        <v>1400000</v>
      </c>
      <c r="D701" s="143" t="s">
        <v>360</v>
      </c>
      <c r="E701" s="143" t="s">
        <v>13</v>
      </c>
      <c r="F701" s="143" t="s">
        <v>361</v>
      </c>
      <c r="G701" s="143" t="s">
        <v>362</v>
      </c>
      <c r="H701" s="143">
        <v>0.67</v>
      </c>
      <c r="I701" s="143">
        <v>0.72</v>
      </c>
      <c r="J701" s="143" t="s">
        <v>366</v>
      </c>
      <c r="K701" s="143">
        <v>0.60841272317496997</v>
      </c>
      <c r="L701" s="143">
        <v>3345.3757004084</v>
      </c>
      <c r="M701" s="143">
        <v>6.2668951994442201</v>
      </c>
      <c r="N701" s="143">
        <v>0.84087307850426996</v>
      </c>
      <c r="O701" s="143">
        <v>3.8128587741460298</v>
      </c>
      <c r="P701" s="143">
        <v>0.51159787953730995</v>
      </c>
      <c r="Q701" s="143">
        <v>2035.36913992886</v>
      </c>
      <c r="R701" s="143">
        <v>1730</v>
      </c>
      <c r="S701" s="143" t="s">
        <v>368</v>
      </c>
      <c r="T701" s="143">
        <v>1730</v>
      </c>
      <c r="U701" s="143" t="s">
        <v>365</v>
      </c>
      <c r="V701" s="143" t="s">
        <v>366</v>
      </c>
      <c r="Z701" s="143">
        <v>0</v>
      </c>
      <c r="AA701" s="143">
        <v>1</v>
      </c>
      <c r="AB701" s="143">
        <v>3.8128587741460298</v>
      </c>
      <c r="AC701" s="143">
        <v>0.51159787953730995</v>
      </c>
      <c r="AD701" s="143">
        <v>2035.36913992886</v>
      </c>
      <c r="AF701" s="143">
        <v>-1</v>
      </c>
      <c r="AG701" s="143">
        <v>-1</v>
      </c>
      <c r="AH701" s="143">
        <v>-1</v>
      </c>
      <c r="AI701" s="143">
        <v>-1</v>
      </c>
      <c r="AJ701" s="143">
        <v>0</v>
      </c>
      <c r="AM701" s="143" t="s">
        <v>367</v>
      </c>
      <c r="AN701" s="143">
        <v>-1</v>
      </c>
      <c r="AQ701" s="143">
        <v>333</v>
      </c>
      <c r="AR701" s="143" t="s">
        <v>257</v>
      </c>
      <c r="AT701" s="143" t="s">
        <v>366</v>
      </c>
      <c r="AV701" s="143">
        <v>195.03181757491001</v>
      </c>
      <c r="AW701" s="143">
        <v>1.6507454501000001</v>
      </c>
    </row>
    <row r="702" spans="1:49" x14ac:dyDescent="0.25">
      <c r="A702" s="153">
        <v>830000</v>
      </c>
      <c r="B702" s="153">
        <v>1400000</v>
      </c>
      <c r="C702" s="153">
        <v>1400000</v>
      </c>
      <c r="D702" s="143" t="s">
        <v>360</v>
      </c>
      <c r="E702" s="143" t="s">
        <v>13</v>
      </c>
      <c r="F702" s="143" t="s">
        <v>361</v>
      </c>
      <c r="G702" s="143" t="s">
        <v>362</v>
      </c>
      <c r="H702" s="143">
        <v>0.67</v>
      </c>
      <c r="I702" s="143">
        <v>0.72</v>
      </c>
      <c r="J702" s="143" t="s">
        <v>366</v>
      </c>
      <c r="K702" s="143">
        <v>9.3507643457700004E-3</v>
      </c>
      <c r="L702" s="143">
        <v>3345.3757004084</v>
      </c>
      <c r="M702" s="143">
        <v>6.2668951994442201</v>
      </c>
      <c r="N702" s="143">
        <v>0.84087307850426996</v>
      </c>
      <c r="O702" s="143">
        <v>5.8600260189639999E-2</v>
      </c>
      <c r="P702" s="143">
        <v>7.8628060017900004E-3</v>
      </c>
      <c r="Q702" s="143">
        <v>31.2818198225842</v>
      </c>
      <c r="R702" s="143">
        <v>8140</v>
      </c>
      <c r="S702" s="143" t="s">
        <v>369</v>
      </c>
      <c r="T702" s="143">
        <v>8140</v>
      </c>
      <c r="U702" s="143" t="s">
        <v>365</v>
      </c>
      <c r="V702" s="143" t="s">
        <v>366</v>
      </c>
      <c r="Z702" s="143">
        <v>0</v>
      </c>
      <c r="AA702" s="143">
        <v>1</v>
      </c>
      <c r="AB702" s="143">
        <v>5.8600260189639999E-2</v>
      </c>
      <c r="AC702" s="143">
        <v>7.8628060017900004E-3</v>
      </c>
      <c r="AD702" s="143">
        <v>31.281819822584598</v>
      </c>
      <c r="AF702" s="143">
        <v>-1</v>
      </c>
      <c r="AG702" s="143">
        <v>-1</v>
      </c>
      <c r="AH702" s="143">
        <v>-1</v>
      </c>
      <c r="AI702" s="143">
        <v>-1</v>
      </c>
      <c r="AJ702" s="143">
        <v>0</v>
      </c>
      <c r="AM702" s="143" t="s">
        <v>367</v>
      </c>
      <c r="AN702" s="143">
        <v>-1</v>
      </c>
      <c r="AQ702" s="143">
        <v>333</v>
      </c>
      <c r="AR702" s="143" t="s">
        <v>257</v>
      </c>
      <c r="AT702" s="143" t="s">
        <v>366</v>
      </c>
      <c r="AV702" s="143">
        <v>30.466810231025701</v>
      </c>
      <c r="AW702" s="143">
        <v>2.5370494600000001E-2</v>
      </c>
    </row>
    <row r="703" spans="1:49" x14ac:dyDescent="0.25">
      <c r="A703" s="153">
        <v>830000</v>
      </c>
      <c r="B703" s="153">
        <v>1400000</v>
      </c>
      <c r="C703" s="153">
        <v>1400000</v>
      </c>
      <c r="D703" s="143" t="s">
        <v>360</v>
      </c>
      <c r="E703" s="143" t="s">
        <v>13</v>
      </c>
      <c r="F703" s="143" t="s">
        <v>361</v>
      </c>
      <c r="G703" s="143" t="s">
        <v>362</v>
      </c>
      <c r="H703" s="143">
        <v>0.67</v>
      </c>
      <c r="I703" s="143">
        <v>0.72</v>
      </c>
      <c r="J703" s="143" t="s">
        <v>366</v>
      </c>
      <c r="K703" s="143">
        <v>2.8066094902899998E-3</v>
      </c>
      <c r="L703" s="143">
        <v>3027.1092469189098</v>
      </c>
      <c r="M703" s="143">
        <v>6.3595644294028704</v>
      </c>
      <c r="N703" s="143">
        <v>0.85314916391241002</v>
      </c>
      <c r="O703" s="143">
        <v>1.784881388169E-2</v>
      </c>
      <c r="P703" s="143">
        <v>2.3944565400700001E-3</v>
      </c>
      <c r="Q703" s="143">
        <v>8.4959135405563107</v>
      </c>
      <c r="R703" s="143">
        <v>1730</v>
      </c>
      <c r="S703" s="143" t="s">
        <v>368</v>
      </c>
      <c r="T703" s="143">
        <v>1730</v>
      </c>
      <c r="U703" s="143" t="s">
        <v>365</v>
      </c>
      <c r="V703" s="143" t="s">
        <v>366</v>
      </c>
      <c r="Z703" s="143">
        <v>0</v>
      </c>
      <c r="AA703" s="143">
        <v>1</v>
      </c>
      <c r="AB703" s="143">
        <v>1.784881388169E-2</v>
      </c>
      <c r="AC703" s="143">
        <v>2.3944565400700001E-3</v>
      </c>
      <c r="AD703" s="143">
        <v>1258.2292961597</v>
      </c>
      <c r="AF703" s="143">
        <v>-1</v>
      </c>
      <c r="AG703" s="143">
        <v>-1</v>
      </c>
      <c r="AH703" s="143">
        <v>-1</v>
      </c>
      <c r="AI703" s="143">
        <v>-1</v>
      </c>
      <c r="AJ703" s="143">
        <v>0</v>
      </c>
      <c r="AM703" s="143" t="s">
        <v>367</v>
      </c>
      <c r="AN703" s="143">
        <v>-1</v>
      </c>
      <c r="AQ703" s="143">
        <v>333</v>
      </c>
      <c r="AR703" s="143" t="s">
        <v>257</v>
      </c>
      <c r="AT703" s="143" t="s">
        <v>366</v>
      </c>
      <c r="AV703" s="143">
        <v>15.805809947010401</v>
      </c>
      <c r="AW703" s="143">
        <v>1.0204617163</v>
      </c>
    </row>
    <row r="704" spans="1:49" x14ac:dyDescent="0.25">
      <c r="A704" s="153">
        <v>830000</v>
      </c>
      <c r="B704" s="153">
        <v>1400000</v>
      </c>
      <c r="C704" s="153">
        <v>1400000</v>
      </c>
      <c r="D704" s="143" t="s">
        <v>360</v>
      </c>
      <c r="E704" s="143" t="s">
        <v>13</v>
      </c>
      <c r="F704" s="143" t="s">
        <v>361</v>
      </c>
      <c r="G704" s="143" t="s">
        <v>362</v>
      </c>
      <c r="H704" s="143">
        <v>0.67</v>
      </c>
      <c r="I704" s="143">
        <v>0.72</v>
      </c>
      <c r="J704" s="143" t="s">
        <v>363</v>
      </c>
      <c r="K704" s="143">
        <v>9.3334456469999994E-5</v>
      </c>
      <c r="L704" s="143">
        <v>3027.1092469189098</v>
      </c>
      <c r="M704" s="143">
        <v>6.3595644294028704</v>
      </c>
      <c r="N704" s="143">
        <v>0.85314916391241002</v>
      </c>
      <c r="O704" s="143">
        <v>5.9356648940000003E-4</v>
      </c>
      <c r="P704" s="143">
        <v>7.9628213500000005E-5</v>
      </c>
      <c r="Q704" s="143">
        <v>0.28253359623648</v>
      </c>
      <c r="R704" s="143">
        <v>3200</v>
      </c>
      <c r="S704" s="143" t="s">
        <v>370</v>
      </c>
      <c r="T704" s="143">
        <v>3200</v>
      </c>
      <c r="U704" s="143" t="s">
        <v>365</v>
      </c>
      <c r="V704" s="143" t="s">
        <v>366</v>
      </c>
      <c r="Y704" s="143" t="s">
        <v>363</v>
      </c>
      <c r="Z704" s="143">
        <v>0</v>
      </c>
      <c r="AA704" s="143">
        <v>1</v>
      </c>
      <c r="AB704" s="143">
        <v>5.9356648940000003E-4</v>
      </c>
      <c r="AC704" s="143">
        <v>7.9628213500000005E-5</v>
      </c>
      <c r="AD704" s="143">
        <v>611.80784318655003</v>
      </c>
      <c r="AF704" s="143">
        <v>-1</v>
      </c>
      <c r="AG704" s="143">
        <v>-1</v>
      </c>
      <c r="AH704" s="143">
        <v>-1</v>
      </c>
      <c r="AI704" s="143">
        <v>-1</v>
      </c>
      <c r="AJ704" s="143">
        <v>0</v>
      </c>
      <c r="AM704" s="143" t="s">
        <v>367</v>
      </c>
      <c r="AN704" s="143">
        <v>-1</v>
      </c>
      <c r="AQ704" s="143">
        <v>333</v>
      </c>
      <c r="AR704" s="143" t="s">
        <v>257</v>
      </c>
      <c r="AT704" s="143" t="s">
        <v>366</v>
      </c>
      <c r="AV704" s="143">
        <v>3.0168730945538802</v>
      </c>
      <c r="AW704" s="143">
        <v>0.49619451999999997</v>
      </c>
    </row>
    <row r="705" spans="1:49" x14ac:dyDescent="0.25">
      <c r="A705" s="153">
        <v>830000</v>
      </c>
      <c r="B705" s="153">
        <v>1400000</v>
      </c>
      <c r="C705" s="153">
        <v>1400000</v>
      </c>
      <c r="D705" s="143" t="s">
        <v>360</v>
      </c>
      <c r="E705" s="143" t="s">
        <v>13</v>
      </c>
      <c r="F705" s="143" t="s">
        <v>361</v>
      </c>
      <c r="G705" s="143" t="s">
        <v>362</v>
      </c>
      <c r="H705" s="143">
        <v>0.67</v>
      </c>
      <c r="I705" s="143">
        <v>0.72</v>
      </c>
      <c r="J705" s="143" t="s">
        <v>363</v>
      </c>
      <c r="K705" s="143">
        <v>0.61776345359886997</v>
      </c>
      <c r="L705" s="143">
        <v>2583.6822357531701</v>
      </c>
      <c r="M705" s="143">
        <v>5.0656695509382903</v>
      </c>
      <c r="N705" s="143">
        <v>0.69328666548776996</v>
      </c>
      <c r="O705" s="143">
        <v>3.12938551657829</v>
      </c>
      <c r="P705" s="143">
        <v>0.42828716480577</v>
      </c>
      <c r="Q705" s="143">
        <v>1596.1044609609401</v>
      </c>
      <c r="R705" s="143">
        <v>3200</v>
      </c>
      <c r="S705" s="143" t="s">
        <v>370</v>
      </c>
      <c r="T705" s="143">
        <v>3200</v>
      </c>
      <c r="U705" s="143" t="s">
        <v>365</v>
      </c>
      <c r="V705" s="143" t="s">
        <v>366</v>
      </c>
      <c r="Y705" s="143" t="s">
        <v>363</v>
      </c>
      <c r="Z705" s="143">
        <v>0</v>
      </c>
      <c r="AA705" s="143">
        <v>1</v>
      </c>
      <c r="AB705" s="143">
        <v>3.12938551657829</v>
      </c>
      <c r="AC705" s="143">
        <v>0.42828716480577</v>
      </c>
      <c r="AD705" s="143">
        <v>1596.1044609609401</v>
      </c>
      <c r="AF705" s="143">
        <v>-1</v>
      </c>
      <c r="AG705" s="143">
        <v>-1</v>
      </c>
      <c r="AH705" s="143">
        <v>-1</v>
      </c>
      <c r="AI705" s="143">
        <v>-1</v>
      </c>
      <c r="AJ705" s="143">
        <v>0</v>
      </c>
      <c r="AM705" s="143" t="s">
        <v>367</v>
      </c>
      <c r="AN705" s="143">
        <v>-1</v>
      </c>
      <c r="AQ705" s="143">
        <v>333</v>
      </c>
      <c r="AR705" s="143" t="s">
        <v>257</v>
      </c>
      <c r="AT705" s="143" t="s">
        <v>366</v>
      </c>
      <c r="AV705" s="143">
        <v>199.99999998882399</v>
      </c>
      <c r="AW705" s="143">
        <v>1.2944886139</v>
      </c>
    </row>
    <row r="706" spans="1:49" x14ac:dyDescent="0.25">
      <c r="A706" s="153">
        <v>830000</v>
      </c>
      <c r="B706" s="153">
        <v>1400000</v>
      </c>
      <c r="C706" s="153">
        <v>1400000</v>
      </c>
      <c r="D706" s="143" t="s">
        <v>360</v>
      </c>
      <c r="E706" s="143" t="s">
        <v>13</v>
      </c>
      <c r="F706" s="143" t="s">
        <v>361</v>
      </c>
      <c r="G706" s="143" t="s">
        <v>362</v>
      </c>
      <c r="H706" s="143">
        <v>0.67</v>
      </c>
      <c r="I706" s="143">
        <v>0.72</v>
      </c>
      <c r="J706" s="143" t="s">
        <v>363</v>
      </c>
      <c r="K706" s="143">
        <v>0.10674168470694</v>
      </c>
      <c r="L706" s="143">
        <v>2436.3967020608102</v>
      </c>
      <c r="M706" s="143">
        <v>4.8440556515382696</v>
      </c>
      <c r="N706" s="143">
        <v>0.83503042246731995</v>
      </c>
      <c r="O706" s="143">
        <v>0.51706266105939003</v>
      </c>
      <c r="P706" s="143">
        <v>8.9132554075709997E-2</v>
      </c>
      <c r="Q706" s="143">
        <v>260.06508859241802</v>
      </c>
      <c r="R706" s="143">
        <v>4210</v>
      </c>
      <c r="S706" s="143" t="s">
        <v>374</v>
      </c>
      <c r="T706" s="143">
        <v>4210</v>
      </c>
      <c r="U706" s="143" t="s">
        <v>365</v>
      </c>
      <c r="V706" s="143" t="s">
        <v>366</v>
      </c>
      <c r="Y706" s="143" t="s">
        <v>363</v>
      </c>
      <c r="Z706" s="143">
        <v>0</v>
      </c>
      <c r="AA706" s="143">
        <v>1</v>
      </c>
      <c r="AB706" s="143">
        <v>0.51706266105939003</v>
      </c>
      <c r="AC706" s="143">
        <v>8.9132554075709997E-2</v>
      </c>
      <c r="AD706" s="143">
        <v>1314.8669839517399</v>
      </c>
      <c r="AF706" s="143">
        <v>-1</v>
      </c>
      <c r="AG706" s="143">
        <v>-1</v>
      </c>
      <c r="AH706" s="143">
        <v>-1</v>
      </c>
      <c r="AI706" s="143">
        <v>-1</v>
      </c>
      <c r="AJ706" s="143">
        <v>0</v>
      </c>
      <c r="AM706" s="143" t="s">
        <v>367</v>
      </c>
      <c r="AN706" s="143">
        <v>-1</v>
      </c>
      <c r="AQ706" s="143">
        <v>333</v>
      </c>
      <c r="AR706" s="143" t="s">
        <v>257</v>
      </c>
      <c r="AT706" s="143" t="s">
        <v>366</v>
      </c>
      <c r="AV706" s="143">
        <v>104.651471848651</v>
      </c>
      <c r="AW706" s="143">
        <v>1.0663965807</v>
      </c>
    </row>
    <row r="707" spans="1:49" x14ac:dyDescent="0.25">
      <c r="A707" s="153">
        <v>830000</v>
      </c>
      <c r="B707" s="153">
        <v>1400000</v>
      </c>
      <c r="C707" s="153">
        <v>1400000</v>
      </c>
      <c r="D707" s="143" t="s">
        <v>360</v>
      </c>
      <c r="E707" s="143" t="s">
        <v>13</v>
      </c>
      <c r="F707" s="143" t="s">
        <v>361</v>
      </c>
      <c r="G707" s="143" t="s">
        <v>362</v>
      </c>
      <c r="H707" s="143">
        <v>0.67</v>
      </c>
      <c r="I707" s="143">
        <v>0.72</v>
      </c>
      <c r="J707" s="143" t="s">
        <v>363</v>
      </c>
      <c r="K707" s="143">
        <v>4.2925305749329998E-2</v>
      </c>
      <c r="L707" s="143">
        <v>2436.3967020608102</v>
      </c>
      <c r="M707" s="143">
        <v>4.8440556515382696</v>
      </c>
      <c r="N707" s="143">
        <v>0.83503042246731995</v>
      </c>
      <c r="O707" s="143">
        <v>0.20793256990909001</v>
      </c>
      <c r="P707" s="143">
        <v>3.5843936194410002E-2</v>
      </c>
      <c r="Q707" s="143">
        <v>104.583073362641</v>
      </c>
      <c r="R707" s="143">
        <v>3100</v>
      </c>
      <c r="S707" s="143" t="s">
        <v>371</v>
      </c>
      <c r="T707" s="143">
        <v>3100</v>
      </c>
      <c r="U707" s="143" t="s">
        <v>365</v>
      </c>
      <c r="V707" s="143" t="s">
        <v>366</v>
      </c>
      <c r="Y707" s="143" t="s">
        <v>363</v>
      </c>
      <c r="Z707" s="143">
        <v>0</v>
      </c>
      <c r="AA707" s="143">
        <v>1</v>
      </c>
      <c r="AB707" s="143">
        <v>0.20793256990909001</v>
      </c>
      <c r="AC707" s="143">
        <v>3.5843936194410002E-2</v>
      </c>
      <c r="AD707" s="143">
        <v>131.84914340491099</v>
      </c>
      <c r="AF707" s="143">
        <v>-1</v>
      </c>
      <c r="AG707" s="143">
        <v>-1</v>
      </c>
      <c r="AH707" s="143">
        <v>-1</v>
      </c>
      <c r="AI707" s="143">
        <v>-1</v>
      </c>
      <c r="AJ707" s="143">
        <v>0</v>
      </c>
      <c r="AM707" s="143" t="s">
        <v>367</v>
      </c>
      <c r="AN707" s="143">
        <v>-1</v>
      </c>
      <c r="AQ707" s="143">
        <v>333</v>
      </c>
      <c r="AR707" s="143" t="s">
        <v>257</v>
      </c>
      <c r="AT707" s="143" t="s">
        <v>366</v>
      </c>
      <c r="AV707" s="143">
        <v>63.963950659360002</v>
      </c>
      <c r="AW707" s="143">
        <v>0.10693361179999999</v>
      </c>
    </row>
    <row r="708" spans="1:49" x14ac:dyDescent="0.25">
      <c r="A708" s="153">
        <v>830000</v>
      </c>
      <c r="B708" s="153">
        <v>1400000</v>
      </c>
      <c r="C708" s="153">
        <v>1400000</v>
      </c>
      <c r="D708" s="143" t="s">
        <v>360</v>
      </c>
      <c r="E708" s="143" t="s">
        <v>13</v>
      </c>
      <c r="F708" s="143" t="s">
        <v>361</v>
      </c>
      <c r="G708" s="143" t="s">
        <v>362</v>
      </c>
      <c r="H708" s="143">
        <v>0.67</v>
      </c>
      <c r="I708" s="143">
        <v>0.72</v>
      </c>
      <c r="J708" s="143" t="s">
        <v>366</v>
      </c>
      <c r="K708" s="143">
        <v>2.3970116874650001E-2</v>
      </c>
      <c r="L708" s="143">
        <v>2436.3967020608102</v>
      </c>
      <c r="M708" s="143">
        <v>4.8440556515382696</v>
      </c>
      <c r="N708" s="143">
        <v>0.83503042246731995</v>
      </c>
      <c r="O708" s="143">
        <v>0.11611258011467999</v>
      </c>
      <c r="P708" s="143">
        <v>2.0015776820430001E-2</v>
      </c>
      <c r="Q708" s="143">
        <v>58.400713701409401</v>
      </c>
      <c r="R708" s="143">
        <v>8140</v>
      </c>
      <c r="S708" s="143" t="s">
        <v>369</v>
      </c>
      <c r="T708" s="143">
        <v>8140</v>
      </c>
      <c r="U708" s="143" t="s">
        <v>365</v>
      </c>
      <c r="V708" s="143" t="s">
        <v>366</v>
      </c>
      <c r="Z708" s="143">
        <v>0</v>
      </c>
      <c r="AA708" s="143">
        <v>1</v>
      </c>
      <c r="AB708" s="143">
        <v>0.11611258011467999</v>
      </c>
      <c r="AC708" s="143">
        <v>2.0015776820430001E-2</v>
      </c>
      <c r="AD708" s="143">
        <v>58.400713701409202</v>
      </c>
      <c r="AF708" s="143">
        <v>-1</v>
      </c>
      <c r="AG708" s="143">
        <v>-1</v>
      </c>
      <c r="AH708" s="143">
        <v>-1</v>
      </c>
      <c r="AI708" s="143">
        <v>-1</v>
      </c>
      <c r="AJ708" s="143">
        <v>0</v>
      </c>
      <c r="AM708" s="143" t="s">
        <v>367</v>
      </c>
      <c r="AN708" s="143">
        <v>-1</v>
      </c>
      <c r="AQ708" s="143">
        <v>333</v>
      </c>
      <c r="AR708" s="143" t="s">
        <v>257</v>
      </c>
      <c r="AT708" s="143" t="s">
        <v>366</v>
      </c>
      <c r="AV708" s="143">
        <v>64.814832513043001</v>
      </c>
      <c r="AW708" s="143">
        <v>4.7364731299999997E-2</v>
      </c>
    </row>
    <row r="709" spans="1:49" x14ac:dyDescent="0.25">
      <c r="A709" s="153">
        <v>840000</v>
      </c>
      <c r="B709" s="153">
        <v>2500000</v>
      </c>
      <c r="C709" s="153">
        <v>1400000</v>
      </c>
      <c r="D709" s="143" t="s">
        <v>360</v>
      </c>
      <c r="E709" s="143" t="s">
        <v>13</v>
      </c>
      <c r="F709" s="143" t="s">
        <v>361</v>
      </c>
      <c r="G709" s="143" t="s">
        <v>362</v>
      </c>
      <c r="H709" s="143">
        <v>0.67</v>
      </c>
      <c r="I709" s="143">
        <v>0.72</v>
      </c>
      <c r="J709" s="143" t="s">
        <v>366</v>
      </c>
      <c r="K709" s="143">
        <v>2.9670580189999999E-5</v>
      </c>
      <c r="L709" s="143">
        <v>3396.1907002268999</v>
      </c>
      <c r="M709" s="143">
        <v>7.0257629100835004</v>
      </c>
      <c r="N709" s="143">
        <v>0.93495910354274003</v>
      </c>
      <c r="O709" s="143">
        <v>2.0845846185999999E-4</v>
      </c>
      <c r="P709" s="143">
        <v>2.7740779059999999E-5</v>
      </c>
      <c r="Q709" s="143">
        <v>0.10076694853538</v>
      </c>
      <c r="R709" s="143">
        <v>1730</v>
      </c>
      <c r="S709" s="143" t="s">
        <v>368</v>
      </c>
      <c r="T709" s="143">
        <v>1730</v>
      </c>
      <c r="U709" s="143" t="s">
        <v>365</v>
      </c>
      <c r="V709" s="143" t="s">
        <v>366</v>
      </c>
      <c r="Z709" s="143">
        <v>0</v>
      </c>
      <c r="AA709" s="143">
        <v>1</v>
      </c>
      <c r="AB709" s="143">
        <v>2.0845846185999999E-4</v>
      </c>
      <c r="AC709" s="143">
        <v>2.7740779059999999E-5</v>
      </c>
      <c r="AD709" s="143">
        <v>0.1007669484602</v>
      </c>
      <c r="AF709" s="143">
        <v>-1</v>
      </c>
      <c r="AG709" s="143">
        <v>-1</v>
      </c>
      <c r="AH709" s="143">
        <v>-1</v>
      </c>
      <c r="AI709" s="143">
        <v>-1</v>
      </c>
      <c r="AJ709" s="143">
        <v>0</v>
      </c>
      <c r="AM709" s="143" t="s">
        <v>367</v>
      </c>
      <c r="AN709" s="143">
        <v>-1</v>
      </c>
      <c r="AQ709" s="143">
        <v>333</v>
      </c>
      <c r="AR709" s="143" t="s">
        <v>257</v>
      </c>
      <c r="AT709" s="143" t="s">
        <v>366</v>
      </c>
      <c r="AV709" s="143">
        <v>5.7645736114597597</v>
      </c>
      <c r="AW709" s="143">
        <v>8.1724999999999994E-5</v>
      </c>
    </row>
    <row r="710" spans="1:49" x14ac:dyDescent="0.25">
      <c r="A710" s="153">
        <v>840000</v>
      </c>
      <c r="B710" s="153">
        <v>2500000</v>
      </c>
      <c r="C710" s="153">
        <v>1400000</v>
      </c>
      <c r="D710" s="143" t="s">
        <v>360</v>
      </c>
      <c r="E710" s="143" t="s">
        <v>13</v>
      </c>
      <c r="F710" s="143" t="s">
        <v>361</v>
      </c>
      <c r="G710" s="143" t="s">
        <v>362</v>
      </c>
      <c r="H710" s="143">
        <v>0.67</v>
      </c>
      <c r="I710" s="143">
        <v>0.72</v>
      </c>
      <c r="J710" s="143" t="s">
        <v>366</v>
      </c>
      <c r="K710" s="143">
        <v>2.9670580189999999E-5</v>
      </c>
      <c r="L710" s="143">
        <v>3396.1907002268999</v>
      </c>
      <c r="M710" s="143">
        <v>7.0257629100835004</v>
      </c>
      <c r="N710" s="143">
        <v>0.93495910354274003</v>
      </c>
      <c r="O710" s="143">
        <v>2.0845846185999999E-4</v>
      </c>
      <c r="P710" s="143">
        <v>2.7740779059999999E-5</v>
      </c>
      <c r="Q710" s="143">
        <v>0.10076694853538</v>
      </c>
      <c r="R710" s="143">
        <v>8140</v>
      </c>
      <c r="S710" s="143" t="s">
        <v>369</v>
      </c>
      <c r="T710" s="143">
        <v>8140</v>
      </c>
      <c r="U710" s="143" t="s">
        <v>365</v>
      </c>
      <c r="V710" s="143" t="s">
        <v>366</v>
      </c>
      <c r="Z710" s="143">
        <v>0</v>
      </c>
      <c r="AA710" s="143">
        <v>1</v>
      </c>
      <c r="AB710" s="143">
        <v>2.0845846185999999E-4</v>
      </c>
      <c r="AC710" s="143">
        <v>2.7740779059999999E-5</v>
      </c>
      <c r="AD710" s="143">
        <v>0.1007669484602</v>
      </c>
      <c r="AF710" s="143">
        <v>-1</v>
      </c>
      <c r="AG710" s="143">
        <v>-1</v>
      </c>
      <c r="AH710" s="143">
        <v>-1</v>
      </c>
      <c r="AI710" s="143">
        <v>-1</v>
      </c>
      <c r="AJ710" s="143">
        <v>0</v>
      </c>
      <c r="AM710" s="143" t="s">
        <v>367</v>
      </c>
      <c r="AN710" s="143">
        <v>-1</v>
      </c>
      <c r="AQ710" s="143">
        <v>333</v>
      </c>
      <c r="AR710" s="143" t="s">
        <v>257</v>
      </c>
      <c r="AT710" s="143" t="s">
        <v>366</v>
      </c>
      <c r="AV710" s="143">
        <v>5.7645736114597597</v>
      </c>
      <c r="AW710" s="143">
        <v>8.1724999999999994E-5</v>
      </c>
    </row>
    <row r="711" spans="1:49" x14ac:dyDescent="0.25">
      <c r="A711" s="153">
        <v>840000</v>
      </c>
      <c r="B711" s="153">
        <v>2500000</v>
      </c>
      <c r="C711" s="153">
        <v>1400000</v>
      </c>
      <c r="D711" s="143" t="s">
        <v>360</v>
      </c>
      <c r="E711" s="143" t="s">
        <v>13</v>
      </c>
      <c r="F711" s="143" t="s">
        <v>361</v>
      </c>
      <c r="G711" s="143" t="s">
        <v>362</v>
      </c>
      <c r="H711" s="143">
        <v>0.67</v>
      </c>
      <c r="I711" s="143">
        <v>0.72</v>
      </c>
      <c r="J711" s="143" t="s">
        <v>366</v>
      </c>
      <c r="K711" s="143">
        <v>3.5639701828999999E-4</v>
      </c>
      <c r="L711" s="143">
        <v>3370.5733285740598</v>
      </c>
      <c r="M711" s="143">
        <v>7.4017960056580803</v>
      </c>
      <c r="N711" s="143">
        <v>0.98174200130759004</v>
      </c>
      <c r="O711" s="143">
        <v>2.6379780264500002E-3</v>
      </c>
      <c r="P711" s="143">
        <v>3.4988992199999999E-4</v>
      </c>
      <c r="Q711" s="143">
        <v>1.2012622842551901</v>
      </c>
      <c r="R711" s="143">
        <v>1730</v>
      </c>
      <c r="S711" s="143" t="s">
        <v>368</v>
      </c>
      <c r="T711" s="143">
        <v>1730</v>
      </c>
      <c r="U711" s="143" t="s">
        <v>365</v>
      </c>
      <c r="V711" s="143" t="s">
        <v>366</v>
      </c>
      <c r="Z711" s="143">
        <v>0</v>
      </c>
      <c r="AA711" s="143">
        <v>1</v>
      </c>
      <c r="AB711" s="143">
        <v>2.6379780264500002E-3</v>
      </c>
      <c r="AC711" s="143">
        <v>3.4988992199999999E-4</v>
      </c>
      <c r="AD711" s="143">
        <v>1.2012622837016</v>
      </c>
      <c r="AF711" s="143">
        <v>-1</v>
      </c>
      <c r="AG711" s="143">
        <v>-1</v>
      </c>
      <c r="AH711" s="143">
        <v>-1</v>
      </c>
      <c r="AI711" s="143">
        <v>-1</v>
      </c>
      <c r="AJ711" s="143">
        <v>0</v>
      </c>
      <c r="AM711" s="143" t="s">
        <v>367</v>
      </c>
      <c r="AN711" s="143">
        <v>-1</v>
      </c>
      <c r="AQ711" s="143">
        <v>333</v>
      </c>
      <c r="AR711" s="143" t="s">
        <v>257</v>
      </c>
      <c r="AT711" s="143" t="s">
        <v>366</v>
      </c>
      <c r="AV711" s="143">
        <v>46.339890735965803</v>
      </c>
      <c r="AW711" s="143">
        <v>9.7425980000000005E-4</v>
      </c>
    </row>
    <row r="712" spans="1:49" x14ac:dyDescent="0.25">
      <c r="A712" s="153">
        <v>840000</v>
      </c>
      <c r="B712" s="153">
        <v>2500000</v>
      </c>
      <c r="C712" s="153">
        <v>1400000</v>
      </c>
      <c r="D712" s="143" t="s">
        <v>360</v>
      </c>
      <c r="E712" s="143" t="s">
        <v>13</v>
      </c>
      <c r="F712" s="143" t="s">
        <v>361</v>
      </c>
      <c r="G712" s="143" t="s">
        <v>362</v>
      </c>
      <c r="H712" s="143">
        <v>0.67</v>
      </c>
      <c r="I712" s="143">
        <v>0.72</v>
      </c>
      <c r="J712" s="143" t="s">
        <v>366</v>
      </c>
      <c r="K712" s="143">
        <v>3.5639701828999999E-4</v>
      </c>
      <c r="L712" s="143">
        <v>3370.5733285740598</v>
      </c>
      <c r="M712" s="143">
        <v>7.4017960056580803</v>
      </c>
      <c r="N712" s="143">
        <v>0.98174200130759004</v>
      </c>
      <c r="O712" s="143">
        <v>2.6379780264500002E-3</v>
      </c>
      <c r="P712" s="143">
        <v>3.4988992199999999E-4</v>
      </c>
      <c r="Q712" s="143">
        <v>1.2012622842551901</v>
      </c>
      <c r="R712" s="143">
        <v>8140</v>
      </c>
      <c r="S712" s="143" t="s">
        <v>369</v>
      </c>
      <c r="T712" s="143">
        <v>8140</v>
      </c>
      <c r="U712" s="143" t="s">
        <v>365</v>
      </c>
      <c r="V712" s="143" t="s">
        <v>366</v>
      </c>
      <c r="Z712" s="143">
        <v>0</v>
      </c>
      <c r="AA712" s="143">
        <v>1</v>
      </c>
      <c r="AB712" s="143">
        <v>2.6379780264500002E-3</v>
      </c>
      <c r="AC712" s="143">
        <v>3.4988992199999999E-4</v>
      </c>
      <c r="AD712" s="143">
        <v>1.2012622837016</v>
      </c>
      <c r="AF712" s="143">
        <v>-1</v>
      </c>
      <c r="AG712" s="143">
        <v>-1</v>
      </c>
      <c r="AH712" s="143">
        <v>-1</v>
      </c>
      <c r="AI712" s="143">
        <v>-1</v>
      </c>
      <c r="AJ712" s="143">
        <v>0</v>
      </c>
      <c r="AM712" s="143" t="s">
        <v>367</v>
      </c>
      <c r="AN712" s="143">
        <v>-1</v>
      </c>
      <c r="AQ712" s="143">
        <v>333</v>
      </c>
      <c r="AR712" s="143" t="s">
        <v>257</v>
      </c>
      <c r="AT712" s="143" t="s">
        <v>366</v>
      </c>
      <c r="AV712" s="143">
        <v>46.339890735965803</v>
      </c>
      <c r="AW712" s="143">
        <v>9.7425980000000005E-4</v>
      </c>
    </row>
    <row r="713" spans="1:49" x14ac:dyDescent="0.25">
      <c r="A713" s="153">
        <v>840000</v>
      </c>
      <c r="B713" s="153">
        <v>2500000</v>
      </c>
      <c r="C713" s="153">
        <v>1400000</v>
      </c>
      <c r="D713" s="143" t="s">
        <v>360</v>
      </c>
      <c r="E713" s="143" t="s">
        <v>13</v>
      </c>
      <c r="F713" s="143" t="s">
        <v>361</v>
      </c>
      <c r="G713" s="143" t="s">
        <v>362</v>
      </c>
      <c r="H713" s="143">
        <v>0.67</v>
      </c>
      <c r="I713" s="143">
        <v>0.72</v>
      </c>
      <c r="J713" s="143" t="s">
        <v>366</v>
      </c>
      <c r="K713" s="143">
        <v>3.9335890219999999E-5</v>
      </c>
      <c r="L713" s="143">
        <v>3361.3431316462802</v>
      </c>
      <c r="M713" s="143">
        <v>7.4141874181091998</v>
      </c>
      <c r="N713" s="143">
        <v>0.98143071809170002</v>
      </c>
      <c r="O713" s="143">
        <v>2.9164366239000001E-4</v>
      </c>
      <c r="P713" s="143">
        <v>3.8605450989999998E-5</v>
      </c>
      <c r="Q713" s="143">
        <v>0.13222142443835</v>
      </c>
      <c r="R713" s="143">
        <v>1730</v>
      </c>
      <c r="S713" s="143" t="s">
        <v>368</v>
      </c>
      <c r="T713" s="143">
        <v>1730</v>
      </c>
      <c r="U713" s="143" t="s">
        <v>365</v>
      </c>
      <c r="V713" s="143" t="s">
        <v>366</v>
      </c>
      <c r="Z713" s="143">
        <v>0</v>
      </c>
      <c r="AA713" s="143">
        <v>1</v>
      </c>
      <c r="AB713" s="143">
        <v>2.9164366239000001E-4</v>
      </c>
      <c r="AC713" s="143">
        <v>3.8605450989999998E-5</v>
      </c>
      <c r="AD713" s="143">
        <v>0.13222142468197001</v>
      </c>
      <c r="AF713" s="143">
        <v>-1</v>
      </c>
      <c r="AG713" s="143">
        <v>-1</v>
      </c>
      <c r="AH713" s="143">
        <v>-1</v>
      </c>
      <c r="AI713" s="143">
        <v>-1</v>
      </c>
      <c r="AJ713" s="143">
        <v>0</v>
      </c>
      <c r="AM713" s="143" t="s">
        <v>367</v>
      </c>
      <c r="AN713" s="143">
        <v>-1</v>
      </c>
      <c r="AQ713" s="143">
        <v>333</v>
      </c>
      <c r="AR713" s="143" t="s">
        <v>257</v>
      </c>
      <c r="AT713" s="143" t="s">
        <v>366</v>
      </c>
      <c r="AV713" s="143">
        <v>6.8838129412488103</v>
      </c>
      <c r="AW713" s="143">
        <v>1.0723549999999999E-4</v>
      </c>
    </row>
    <row r="714" spans="1:49" x14ac:dyDescent="0.25">
      <c r="A714" s="153">
        <v>840000</v>
      </c>
      <c r="B714" s="153">
        <v>2500000</v>
      </c>
      <c r="C714" s="153">
        <v>1400000</v>
      </c>
      <c r="D714" s="143" t="s">
        <v>360</v>
      </c>
      <c r="E714" s="143" t="s">
        <v>13</v>
      </c>
      <c r="F714" s="143" t="s">
        <v>361</v>
      </c>
      <c r="G714" s="143" t="s">
        <v>362</v>
      </c>
      <c r="H714" s="143">
        <v>0.67</v>
      </c>
      <c r="I714" s="143">
        <v>0.72</v>
      </c>
      <c r="J714" s="143" t="s">
        <v>366</v>
      </c>
      <c r="K714" s="143">
        <v>3.9335890219999999E-5</v>
      </c>
      <c r="L714" s="143">
        <v>3361.3431316462802</v>
      </c>
      <c r="M714" s="143">
        <v>7.4141874181091998</v>
      </c>
      <c r="N714" s="143">
        <v>0.98143071809170002</v>
      </c>
      <c r="O714" s="143">
        <v>2.9164366239000001E-4</v>
      </c>
      <c r="P714" s="143">
        <v>3.8605450989999998E-5</v>
      </c>
      <c r="Q714" s="143">
        <v>0.13222142443835</v>
      </c>
      <c r="R714" s="143">
        <v>8140</v>
      </c>
      <c r="S714" s="143" t="s">
        <v>369</v>
      </c>
      <c r="T714" s="143">
        <v>8140</v>
      </c>
      <c r="U714" s="143" t="s">
        <v>365</v>
      </c>
      <c r="V714" s="143" t="s">
        <v>366</v>
      </c>
      <c r="Z714" s="143">
        <v>0</v>
      </c>
      <c r="AA714" s="143">
        <v>1</v>
      </c>
      <c r="AB714" s="143">
        <v>2.9164366239000001E-4</v>
      </c>
      <c r="AC714" s="143">
        <v>3.8605450989999998E-5</v>
      </c>
      <c r="AD714" s="143">
        <v>0.13222142468197001</v>
      </c>
      <c r="AF714" s="143">
        <v>-1</v>
      </c>
      <c r="AG714" s="143">
        <v>-1</v>
      </c>
      <c r="AH714" s="143">
        <v>-1</v>
      </c>
      <c r="AI714" s="143">
        <v>-1</v>
      </c>
      <c r="AJ714" s="143">
        <v>0</v>
      </c>
      <c r="AM714" s="143" t="s">
        <v>367</v>
      </c>
      <c r="AN714" s="143">
        <v>-1</v>
      </c>
      <c r="AQ714" s="143">
        <v>333</v>
      </c>
      <c r="AR714" s="143" t="s">
        <v>257</v>
      </c>
      <c r="AT714" s="143" t="s">
        <v>366</v>
      </c>
      <c r="AV714" s="143">
        <v>6.8838129412488103</v>
      </c>
      <c r="AW714" s="143">
        <v>1.0723549999999999E-4</v>
      </c>
    </row>
    <row r="715" spans="1:49" x14ac:dyDescent="0.25">
      <c r="A715" s="153">
        <v>820000</v>
      </c>
      <c r="B715" s="153">
        <v>1400000</v>
      </c>
      <c r="C715" s="153">
        <v>1400000</v>
      </c>
      <c r="D715" s="143" t="s">
        <v>360</v>
      </c>
      <c r="E715" s="143" t="s">
        <v>13</v>
      </c>
      <c r="F715" s="143" t="s">
        <v>361</v>
      </c>
      <c r="G715" s="143" t="s">
        <v>362</v>
      </c>
      <c r="H715" s="143">
        <v>0.67</v>
      </c>
      <c r="I715" s="143">
        <v>0.72</v>
      </c>
      <c r="J715" s="143" t="s">
        <v>363</v>
      </c>
      <c r="K715" s="143">
        <v>4.1312805859499997E-3</v>
      </c>
      <c r="L715" s="143">
        <v>3037.38770007115</v>
      </c>
      <c r="M715" s="143">
        <v>6.1854002413910996</v>
      </c>
      <c r="N715" s="143">
        <v>0.74694784946785997</v>
      </c>
      <c r="O715" s="143">
        <v>2.5553623933630001E-2</v>
      </c>
      <c r="P715" s="143">
        <v>3.0858511492200002E-3</v>
      </c>
      <c r="Q715" s="143">
        <v>12.548300837328499</v>
      </c>
      <c r="R715" s="143">
        <v>6120</v>
      </c>
      <c r="S715" s="143" t="s">
        <v>364</v>
      </c>
      <c r="T715" s="143">
        <v>6120</v>
      </c>
      <c r="U715" s="143" t="s">
        <v>365</v>
      </c>
      <c r="V715" s="143" t="s">
        <v>366</v>
      </c>
      <c r="Y715" s="143" t="s">
        <v>363</v>
      </c>
      <c r="Z715" s="143">
        <v>0</v>
      </c>
      <c r="AA715" s="143">
        <v>1</v>
      </c>
      <c r="AB715" s="143">
        <v>2.5553623933630001E-2</v>
      </c>
      <c r="AC715" s="143">
        <v>3.0858511492200002E-3</v>
      </c>
      <c r="AD715" s="143">
        <v>807.06731404330401</v>
      </c>
      <c r="AF715" s="143">
        <v>-1</v>
      </c>
      <c r="AG715" s="143">
        <v>-1</v>
      </c>
      <c r="AH715" s="143">
        <v>-1</v>
      </c>
      <c r="AI715" s="143">
        <v>-1</v>
      </c>
      <c r="AJ715" s="143">
        <v>0</v>
      </c>
      <c r="AM715" s="143" t="s">
        <v>367</v>
      </c>
      <c r="AN715" s="143">
        <v>-1</v>
      </c>
      <c r="AQ715" s="143">
        <v>332</v>
      </c>
      <c r="AR715" s="143" t="s">
        <v>259</v>
      </c>
      <c r="AT715" s="143" t="s">
        <v>366</v>
      </c>
      <c r="AV715" s="143">
        <v>35.391259686508299</v>
      </c>
      <c r="AW715" s="143">
        <v>0.65455581029999998</v>
      </c>
    </row>
    <row r="716" spans="1:49" x14ac:dyDescent="0.25">
      <c r="A716" s="153">
        <v>820000</v>
      </c>
      <c r="B716" s="153">
        <v>1400000</v>
      </c>
      <c r="C716" s="153">
        <v>1400000</v>
      </c>
      <c r="D716" s="143" t="s">
        <v>360</v>
      </c>
      <c r="E716" s="143" t="s">
        <v>13</v>
      </c>
      <c r="F716" s="143" t="s">
        <v>361</v>
      </c>
      <c r="G716" s="143" t="s">
        <v>362</v>
      </c>
      <c r="H716" s="143">
        <v>0.67</v>
      </c>
      <c r="I716" s="143">
        <v>0.72</v>
      </c>
      <c r="J716" s="143" t="s">
        <v>366</v>
      </c>
      <c r="K716" s="143">
        <v>0.1654794459026</v>
      </c>
      <c r="L716" s="143">
        <v>3037.38770007115</v>
      </c>
      <c r="M716" s="143">
        <v>6.1854002413910996</v>
      </c>
      <c r="N716" s="143">
        <v>0.74694784946785997</v>
      </c>
      <c r="O716" s="143">
        <v>1.0235566046312199</v>
      </c>
      <c r="P716" s="143">
        <v>0.12360451624808</v>
      </c>
      <c r="Q716" s="143">
        <v>502.62523359915599</v>
      </c>
      <c r="R716" s="143">
        <v>1730</v>
      </c>
      <c r="S716" s="143" t="s">
        <v>368</v>
      </c>
      <c r="T716" s="143">
        <v>1730</v>
      </c>
      <c r="U716" s="143" t="s">
        <v>365</v>
      </c>
      <c r="V716" s="143" t="s">
        <v>366</v>
      </c>
      <c r="Z716" s="143">
        <v>0</v>
      </c>
      <c r="AA716" s="143">
        <v>1</v>
      </c>
      <c r="AB716" s="143">
        <v>1.0235566046312199</v>
      </c>
      <c r="AC716" s="143">
        <v>0.12360451624808</v>
      </c>
      <c r="AD716" s="143">
        <v>1069.3197450963401</v>
      </c>
      <c r="AF716" s="143">
        <v>-1</v>
      </c>
      <c r="AG716" s="143">
        <v>-1</v>
      </c>
      <c r="AH716" s="143">
        <v>-1</v>
      </c>
      <c r="AI716" s="143">
        <v>-1</v>
      </c>
      <c r="AJ716" s="143">
        <v>0</v>
      </c>
      <c r="AM716" s="143" t="s">
        <v>367</v>
      </c>
      <c r="AN716" s="143">
        <v>-1</v>
      </c>
      <c r="AQ716" s="143">
        <v>332</v>
      </c>
      <c r="AR716" s="143" t="s">
        <v>259</v>
      </c>
      <c r="AT716" s="143" t="s">
        <v>366</v>
      </c>
      <c r="AV716" s="143">
        <v>122.392145675526</v>
      </c>
      <c r="AW716" s="143">
        <v>0.86725040149999999</v>
      </c>
    </row>
    <row r="717" spans="1:49" x14ac:dyDescent="0.25">
      <c r="A717" s="153">
        <v>820000</v>
      </c>
      <c r="B717" s="153">
        <v>1400000</v>
      </c>
      <c r="C717" s="153">
        <v>1400000</v>
      </c>
      <c r="D717" s="143" t="s">
        <v>360</v>
      </c>
      <c r="E717" s="143" t="s">
        <v>13</v>
      </c>
      <c r="F717" s="143" t="s">
        <v>361</v>
      </c>
      <c r="G717" s="143" t="s">
        <v>362</v>
      </c>
      <c r="H717" s="143">
        <v>0.67</v>
      </c>
      <c r="I717" s="143">
        <v>0.72</v>
      </c>
      <c r="J717" s="143" t="s">
        <v>366</v>
      </c>
      <c r="K717" s="143">
        <v>1.985537835146E-2</v>
      </c>
      <c r="L717" s="143">
        <v>3320.497218689</v>
      </c>
      <c r="M717" s="143">
        <v>6.1116798089831397</v>
      </c>
      <c r="N717" s="143">
        <v>0.81582752870958997</v>
      </c>
      <c r="O717" s="143">
        <v>0.12134971497032999</v>
      </c>
      <c r="P717" s="143">
        <v>1.619856425206E-2</v>
      </c>
      <c r="Q717" s="143">
        <v>65.929728592040703</v>
      </c>
      <c r="R717" s="143">
        <v>1730</v>
      </c>
      <c r="S717" s="143" t="s">
        <v>368</v>
      </c>
      <c r="T717" s="143">
        <v>1730</v>
      </c>
      <c r="U717" s="143" t="s">
        <v>365</v>
      </c>
      <c r="V717" s="143" t="s">
        <v>366</v>
      </c>
      <c r="Z717" s="143">
        <v>0</v>
      </c>
      <c r="AA717" s="143">
        <v>1</v>
      </c>
      <c r="AB717" s="143">
        <v>0.12134971497032999</v>
      </c>
      <c r="AC717" s="143">
        <v>1.619856425206E-2</v>
      </c>
      <c r="AD717" s="143">
        <v>65.929728592038998</v>
      </c>
      <c r="AF717" s="143">
        <v>-1</v>
      </c>
      <c r="AG717" s="143">
        <v>-1</v>
      </c>
      <c r="AH717" s="143">
        <v>-1</v>
      </c>
      <c r="AI717" s="143">
        <v>-1</v>
      </c>
      <c r="AJ717" s="143">
        <v>0</v>
      </c>
      <c r="AM717" s="143" t="s">
        <v>367</v>
      </c>
      <c r="AN717" s="143">
        <v>-1</v>
      </c>
      <c r="AQ717" s="143">
        <v>332</v>
      </c>
      <c r="AR717" s="143" t="s">
        <v>259</v>
      </c>
      <c r="AT717" s="143" t="s">
        <v>366</v>
      </c>
      <c r="AV717" s="143">
        <v>44.424594711082101</v>
      </c>
      <c r="AW717" s="143">
        <v>5.3470988300000001E-2</v>
      </c>
    </row>
    <row r="718" spans="1:49" x14ac:dyDescent="0.25">
      <c r="A718" s="153">
        <v>820000</v>
      </c>
      <c r="B718" s="153">
        <v>1400000</v>
      </c>
      <c r="C718" s="153">
        <v>1400000</v>
      </c>
      <c r="D718" s="143" t="s">
        <v>360</v>
      </c>
      <c r="E718" s="143" t="s">
        <v>13</v>
      </c>
      <c r="F718" s="143" t="s">
        <v>361</v>
      </c>
      <c r="G718" s="143" t="s">
        <v>362</v>
      </c>
      <c r="H718" s="143">
        <v>0.67</v>
      </c>
      <c r="I718" s="143">
        <v>0.72</v>
      </c>
      <c r="J718" s="143" t="s">
        <v>366</v>
      </c>
      <c r="K718" s="143">
        <v>0.11964440404759</v>
      </c>
      <c r="L718" s="143">
        <v>3320.497218689</v>
      </c>
      <c r="M718" s="143">
        <v>6.1116798089831397</v>
      </c>
      <c r="N718" s="143">
        <v>0.81582752870958997</v>
      </c>
      <c r="O718" s="143">
        <v>0.73122828847548005</v>
      </c>
      <c r="P718" s="143">
        <v>9.7609198478069994E-2</v>
      </c>
      <c r="Q718" s="143">
        <v>397.27891087172799</v>
      </c>
      <c r="R718" s="143">
        <v>8140</v>
      </c>
      <c r="S718" s="143" t="s">
        <v>369</v>
      </c>
      <c r="T718" s="143">
        <v>8140</v>
      </c>
      <c r="U718" s="143" t="s">
        <v>365</v>
      </c>
      <c r="V718" s="143" t="s">
        <v>366</v>
      </c>
      <c r="Z718" s="143">
        <v>0</v>
      </c>
      <c r="AA718" s="143">
        <v>1</v>
      </c>
      <c r="AB718" s="143">
        <v>0.73122828847548005</v>
      </c>
      <c r="AC718" s="143">
        <v>9.7609198478069994E-2</v>
      </c>
      <c r="AD718" s="143">
        <v>397.27891087172799</v>
      </c>
      <c r="AF718" s="143">
        <v>-1</v>
      </c>
      <c r="AG718" s="143">
        <v>-1</v>
      </c>
      <c r="AH718" s="143">
        <v>-1</v>
      </c>
      <c r="AI718" s="143">
        <v>-1</v>
      </c>
      <c r="AJ718" s="143">
        <v>0</v>
      </c>
      <c r="AM718" s="143" t="s">
        <v>367</v>
      </c>
      <c r="AN718" s="143">
        <v>-1</v>
      </c>
      <c r="AQ718" s="143">
        <v>332</v>
      </c>
      <c r="AR718" s="143" t="s">
        <v>259</v>
      </c>
      <c r="AT718" s="143" t="s">
        <v>366</v>
      </c>
      <c r="AV718" s="143">
        <v>110.81143690814901</v>
      </c>
      <c r="AW718" s="143">
        <v>0.32220511829999998</v>
      </c>
    </row>
    <row r="719" spans="1:49" x14ac:dyDescent="0.25">
      <c r="A719" s="153">
        <v>820000</v>
      </c>
      <c r="B719" s="153">
        <v>1400000</v>
      </c>
      <c r="C719" s="153">
        <v>1400000</v>
      </c>
      <c r="D719" s="143" t="s">
        <v>360</v>
      </c>
      <c r="E719" s="143" t="s">
        <v>13</v>
      </c>
      <c r="F719" s="143" t="s">
        <v>361</v>
      </c>
      <c r="G719" s="143" t="s">
        <v>362</v>
      </c>
      <c r="H719" s="143">
        <v>0.67</v>
      </c>
      <c r="I719" s="143">
        <v>0.72</v>
      </c>
      <c r="J719" s="143" t="s">
        <v>366</v>
      </c>
      <c r="K719" s="143">
        <v>0.47826355048699998</v>
      </c>
      <c r="L719" s="143">
        <v>3320.497218689</v>
      </c>
      <c r="M719" s="143">
        <v>6.1116798089831397</v>
      </c>
      <c r="N719" s="143">
        <v>0.81582752870958997</v>
      </c>
      <c r="O719" s="143">
        <v>2.9229936848840001</v>
      </c>
      <c r="P719" s="143">
        <v>0.39018057046568</v>
      </c>
      <c r="Q719" s="143">
        <v>1588.07278919242</v>
      </c>
      <c r="R719" s="143">
        <v>1730</v>
      </c>
      <c r="S719" s="143" t="s">
        <v>368</v>
      </c>
      <c r="T719" s="143">
        <v>1730</v>
      </c>
      <c r="U719" s="143" t="s">
        <v>365</v>
      </c>
      <c r="V719" s="143" t="s">
        <v>366</v>
      </c>
      <c r="Z719" s="143">
        <v>0</v>
      </c>
      <c r="AA719" s="143">
        <v>1</v>
      </c>
      <c r="AB719" s="143">
        <v>2.9229936848840001</v>
      </c>
      <c r="AC719" s="143">
        <v>0.39018057046568</v>
      </c>
      <c r="AD719" s="143">
        <v>1588.07278919242</v>
      </c>
      <c r="AF719" s="143">
        <v>-1</v>
      </c>
      <c r="AG719" s="143">
        <v>-1</v>
      </c>
      <c r="AH719" s="143">
        <v>-1</v>
      </c>
      <c r="AI719" s="143">
        <v>-1</v>
      </c>
      <c r="AJ719" s="143">
        <v>0</v>
      </c>
      <c r="AM719" s="143" t="s">
        <v>367</v>
      </c>
      <c r="AN719" s="143">
        <v>-1</v>
      </c>
      <c r="AQ719" s="143">
        <v>332</v>
      </c>
      <c r="AR719" s="143" t="s">
        <v>259</v>
      </c>
      <c r="AT719" s="143" t="s">
        <v>366</v>
      </c>
      <c r="AV719" s="143">
        <v>180.870699765431</v>
      </c>
      <c r="AW719" s="143">
        <v>1.2879746871</v>
      </c>
    </row>
    <row r="720" spans="1:49" x14ac:dyDescent="0.25">
      <c r="A720" s="153">
        <v>820000</v>
      </c>
      <c r="B720" s="153">
        <v>1400000</v>
      </c>
      <c r="C720" s="153">
        <v>1400000</v>
      </c>
      <c r="D720" s="143" t="s">
        <v>360</v>
      </c>
      <c r="E720" s="143" t="s">
        <v>13</v>
      </c>
      <c r="F720" s="143" t="s">
        <v>361</v>
      </c>
      <c r="G720" s="143" t="s">
        <v>362</v>
      </c>
      <c r="H720" s="143">
        <v>0.67</v>
      </c>
      <c r="I720" s="143">
        <v>0.72</v>
      </c>
      <c r="J720" s="143" t="s">
        <v>366</v>
      </c>
      <c r="K720" s="143">
        <v>0.61776345359886997</v>
      </c>
      <c r="L720" s="143">
        <v>3339.65197737058</v>
      </c>
      <c r="M720" s="143">
        <v>6.2272997338786498</v>
      </c>
      <c r="N720" s="143">
        <v>0.83275082621311003</v>
      </c>
      <c r="O720" s="143">
        <v>3.84699819019621</v>
      </c>
      <c r="P720" s="143">
        <v>0.51444302638872996</v>
      </c>
      <c r="Q720" s="143">
        <v>2063.1149393587498</v>
      </c>
      <c r="R720" s="143">
        <v>1730</v>
      </c>
      <c r="S720" s="143" t="s">
        <v>368</v>
      </c>
      <c r="T720" s="143">
        <v>1730</v>
      </c>
      <c r="U720" s="143" t="s">
        <v>365</v>
      </c>
      <c r="V720" s="143" t="s">
        <v>366</v>
      </c>
      <c r="Z720" s="143">
        <v>0</v>
      </c>
      <c r="AA720" s="143">
        <v>1</v>
      </c>
      <c r="AB720" s="143">
        <v>3.84699819019621</v>
      </c>
      <c r="AC720" s="143">
        <v>0.51444302638872996</v>
      </c>
      <c r="AD720" s="143">
        <v>2063.1149393587498</v>
      </c>
      <c r="AF720" s="143">
        <v>-1</v>
      </c>
      <c r="AG720" s="143">
        <v>-1</v>
      </c>
      <c r="AH720" s="143">
        <v>-1</v>
      </c>
      <c r="AI720" s="143">
        <v>-1</v>
      </c>
      <c r="AJ720" s="143">
        <v>0</v>
      </c>
      <c r="AM720" s="143" t="s">
        <v>367</v>
      </c>
      <c r="AN720" s="143">
        <v>-1</v>
      </c>
      <c r="AQ720" s="143">
        <v>332</v>
      </c>
      <c r="AR720" s="143" t="s">
        <v>259</v>
      </c>
      <c r="AT720" s="143" t="s">
        <v>366</v>
      </c>
      <c r="AV720" s="143">
        <v>199.99999998882399</v>
      </c>
      <c r="AW720" s="143">
        <v>1.6732481260000001</v>
      </c>
    </row>
    <row r="721" spans="1:49" x14ac:dyDescent="0.25">
      <c r="A721" s="153">
        <v>820000</v>
      </c>
      <c r="B721" s="153">
        <v>1400000</v>
      </c>
      <c r="C721" s="153">
        <v>1400000</v>
      </c>
      <c r="D721" s="143" t="s">
        <v>360</v>
      </c>
      <c r="E721" s="143" t="s">
        <v>13</v>
      </c>
      <c r="F721" s="143" t="s">
        <v>361</v>
      </c>
      <c r="G721" s="143" t="s">
        <v>362</v>
      </c>
      <c r="H721" s="143">
        <v>0.67</v>
      </c>
      <c r="I721" s="143">
        <v>0.72</v>
      </c>
      <c r="J721" s="143" t="s">
        <v>363</v>
      </c>
      <c r="K721" s="143">
        <v>0.38615229577827997</v>
      </c>
      <c r="L721" s="143">
        <v>2506.1920409619202</v>
      </c>
      <c r="M721" s="143">
        <v>4.9340537185686699</v>
      </c>
      <c r="N721" s="143">
        <v>0.67271370023324994</v>
      </c>
      <c r="O721" s="143">
        <v>1.90529617091868</v>
      </c>
      <c r="P721" s="143">
        <v>0.25976993974656998</v>
      </c>
      <c r="Q721" s="143">
        <v>967.77181027871598</v>
      </c>
      <c r="R721" s="143">
        <v>3200</v>
      </c>
      <c r="S721" s="143" t="s">
        <v>370</v>
      </c>
      <c r="T721" s="143">
        <v>3200</v>
      </c>
      <c r="U721" s="143" t="s">
        <v>365</v>
      </c>
      <c r="V721" s="143" t="s">
        <v>366</v>
      </c>
      <c r="Y721" s="143" t="s">
        <v>363</v>
      </c>
      <c r="Z721" s="143">
        <v>0</v>
      </c>
      <c r="AA721" s="143">
        <v>1</v>
      </c>
      <c r="AB721" s="143">
        <v>1.90529617091868</v>
      </c>
      <c r="AC721" s="143">
        <v>0.25976993974656998</v>
      </c>
      <c r="AD721" s="143">
        <v>967.77181027871598</v>
      </c>
      <c r="AF721" s="143">
        <v>-1</v>
      </c>
      <c r="AG721" s="143">
        <v>-1</v>
      </c>
      <c r="AH721" s="143">
        <v>-1</v>
      </c>
      <c r="AI721" s="143">
        <v>-1</v>
      </c>
      <c r="AJ721" s="143">
        <v>0</v>
      </c>
      <c r="AM721" s="143" t="s">
        <v>367</v>
      </c>
      <c r="AN721" s="143">
        <v>-1</v>
      </c>
      <c r="AQ721" s="143">
        <v>332</v>
      </c>
      <c r="AR721" s="143" t="s">
        <v>259</v>
      </c>
      <c r="AT721" s="143" t="s">
        <v>366</v>
      </c>
      <c r="AV721" s="143">
        <v>166.284424997288</v>
      </c>
      <c r="AW721" s="143">
        <v>0.78489197909999997</v>
      </c>
    </row>
    <row r="722" spans="1:49" x14ac:dyDescent="0.25">
      <c r="A722" s="153">
        <v>820000</v>
      </c>
      <c r="B722" s="153">
        <v>1400000</v>
      </c>
      <c r="C722" s="153">
        <v>1400000</v>
      </c>
      <c r="D722" s="143" t="s">
        <v>360</v>
      </c>
      <c r="E722" s="143" t="s">
        <v>13</v>
      </c>
      <c r="F722" s="143" t="s">
        <v>361</v>
      </c>
      <c r="G722" s="143" t="s">
        <v>362</v>
      </c>
      <c r="H722" s="143">
        <v>0.67</v>
      </c>
      <c r="I722" s="143">
        <v>0.72</v>
      </c>
      <c r="J722" s="143" t="s">
        <v>363</v>
      </c>
      <c r="K722" s="143">
        <v>0.23161115788962</v>
      </c>
      <c r="L722" s="143">
        <v>2506.1920409619202</v>
      </c>
      <c r="M722" s="143">
        <v>4.9340537185686699</v>
      </c>
      <c r="N722" s="143">
        <v>0.67271370023324994</v>
      </c>
      <c r="O722" s="143">
        <v>1.1427818948473101</v>
      </c>
      <c r="P722" s="143">
        <v>0.15580799903923001</v>
      </c>
      <c r="Q722" s="143">
        <v>580.46204050095901</v>
      </c>
      <c r="R722" s="143">
        <v>3100</v>
      </c>
      <c r="S722" s="143" t="s">
        <v>371</v>
      </c>
      <c r="T722" s="143">
        <v>3100</v>
      </c>
      <c r="U722" s="143" t="s">
        <v>365</v>
      </c>
      <c r="V722" s="143" t="s">
        <v>366</v>
      </c>
      <c r="Y722" s="143" t="s">
        <v>363</v>
      </c>
      <c r="Z722" s="143">
        <v>0</v>
      </c>
      <c r="AA722" s="143">
        <v>1</v>
      </c>
      <c r="AB722" s="143">
        <v>1.1427818948473101</v>
      </c>
      <c r="AC722" s="143">
        <v>0.15580799903923001</v>
      </c>
      <c r="AD722" s="143">
        <v>580.46204050095901</v>
      </c>
      <c r="AF722" s="143">
        <v>-1</v>
      </c>
      <c r="AG722" s="143">
        <v>-1</v>
      </c>
      <c r="AH722" s="143">
        <v>-1</v>
      </c>
      <c r="AI722" s="143">
        <v>-1</v>
      </c>
      <c r="AJ722" s="143">
        <v>0</v>
      </c>
      <c r="AM722" s="143" t="s">
        <v>367</v>
      </c>
      <c r="AN722" s="143">
        <v>-1</v>
      </c>
      <c r="AQ722" s="143">
        <v>332</v>
      </c>
      <c r="AR722" s="143" t="s">
        <v>259</v>
      </c>
      <c r="AT722" s="143" t="s">
        <v>366</v>
      </c>
      <c r="AV722" s="143">
        <v>136.23531202168999</v>
      </c>
      <c r="AW722" s="143">
        <v>0.47077213340000001</v>
      </c>
    </row>
    <row r="723" spans="1:49" x14ac:dyDescent="0.25">
      <c r="A723" s="153">
        <v>820000</v>
      </c>
      <c r="B723" s="153">
        <v>1400000</v>
      </c>
      <c r="C723" s="153">
        <v>1400000</v>
      </c>
      <c r="D723" s="143" t="s">
        <v>360</v>
      </c>
      <c r="E723" s="143" t="s">
        <v>13</v>
      </c>
      <c r="F723" s="143" t="s">
        <v>361</v>
      </c>
      <c r="G723" s="143" t="s">
        <v>362</v>
      </c>
      <c r="H723" s="143">
        <v>0.67</v>
      </c>
      <c r="I723" s="143">
        <v>0.72</v>
      </c>
      <c r="J723" s="143" t="s">
        <v>363</v>
      </c>
      <c r="K723" s="143">
        <v>4.9684828335669999E-2</v>
      </c>
      <c r="L723" s="143">
        <v>3020.3473831965498</v>
      </c>
      <c r="M723" s="143">
        <v>5.0369683083788104</v>
      </c>
      <c r="N723" s="143">
        <v>0.67094098090900001</v>
      </c>
      <c r="O723" s="143">
        <v>0.25026090573401</v>
      </c>
      <c r="P723" s="143">
        <v>3.333558745983E-2</v>
      </c>
      <c r="Q723" s="143">
        <v>150.06544124820999</v>
      </c>
      <c r="R723" s="143">
        <v>5300</v>
      </c>
      <c r="S723" s="143" t="s">
        <v>372</v>
      </c>
      <c r="T723" s="143">
        <v>5300</v>
      </c>
      <c r="U723" s="143" t="s">
        <v>365</v>
      </c>
      <c r="V723" s="143" t="s">
        <v>366</v>
      </c>
      <c r="Y723" s="143" t="s">
        <v>363</v>
      </c>
      <c r="Z723" s="143">
        <v>0</v>
      </c>
      <c r="AA723" s="143">
        <v>1</v>
      </c>
      <c r="AB723" s="143">
        <v>0.25026090573401</v>
      </c>
      <c r="AC723" s="143">
        <v>3.333558745983E-2</v>
      </c>
      <c r="AD723" s="143">
        <v>150.06544124820999</v>
      </c>
      <c r="AF723" s="143">
        <v>-1</v>
      </c>
      <c r="AG723" s="143">
        <v>-1</v>
      </c>
      <c r="AH723" s="143">
        <v>-1</v>
      </c>
      <c r="AI723" s="143">
        <v>-1</v>
      </c>
      <c r="AJ723" s="143">
        <v>0</v>
      </c>
      <c r="AM723" s="143" t="s">
        <v>367</v>
      </c>
      <c r="AN723" s="143">
        <v>-1</v>
      </c>
      <c r="AQ723" s="143">
        <v>332</v>
      </c>
      <c r="AR723" s="143" t="s">
        <v>259</v>
      </c>
      <c r="AT723" s="143" t="s">
        <v>366</v>
      </c>
      <c r="AV723" s="143">
        <v>70.381958404256494</v>
      </c>
      <c r="AW723" s="143">
        <v>0.121707576</v>
      </c>
    </row>
    <row r="724" spans="1:49" x14ac:dyDescent="0.25">
      <c r="A724" s="153">
        <v>820000</v>
      </c>
      <c r="B724" s="153">
        <v>1400000</v>
      </c>
      <c r="C724" s="153">
        <v>1400000</v>
      </c>
      <c r="D724" s="143" t="s">
        <v>360</v>
      </c>
      <c r="E724" s="143" t="s">
        <v>13</v>
      </c>
      <c r="F724" s="143" t="s">
        <v>361</v>
      </c>
      <c r="G724" s="143" t="s">
        <v>362</v>
      </c>
      <c r="H724" s="143">
        <v>0.67</v>
      </c>
      <c r="I724" s="143">
        <v>0.72</v>
      </c>
      <c r="J724" s="143" t="s">
        <v>366</v>
      </c>
      <c r="K724" s="143">
        <v>0.56807848231494995</v>
      </c>
      <c r="L724" s="143">
        <v>3020.3473831965498</v>
      </c>
      <c r="M724" s="143">
        <v>5.0369683083788104</v>
      </c>
      <c r="N724" s="143">
        <v>0.67094098090900001</v>
      </c>
      <c r="O724" s="143">
        <v>2.86139331209238</v>
      </c>
      <c r="P724" s="143">
        <v>0.38114713415770002</v>
      </c>
      <c r="Q724" s="143">
        <v>1715.7943575102499</v>
      </c>
      <c r="R724" s="143">
        <v>1730</v>
      </c>
      <c r="S724" s="143" t="s">
        <v>368</v>
      </c>
      <c r="T724" s="143">
        <v>1730</v>
      </c>
      <c r="U724" s="143" t="s">
        <v>365</v>
      </c>
      <c r="V724" s="143" t="s">
        <v>366</v>
      </c>
      <c r="Z724" s="143">
        <v>0</v>
      </c>
      <c r="AA724" s="143">
        <v>1</v>
      </c>
      <c r="AB724" s="143">
        <v>2.86139331209238</v>
      </c>
      <c r="AC724" s="143">
        <v>0.38114713415770002</v>
      </c>
      <c r="AD724" s="143">
        <v>1715.7943575102599</v>
      </c>
      <c r="AF724" s="143">
        <v>-1</v>
      </c>
      <c r="AG724" s="143">
        <v>-1</v>
      </c>
      <c r="AH724" s="143">
        <v>-1</v>
      </c>
      <c r="AI724" s="143">
        <v>-1</v>
      </c>
      <c r="AJ724" s="143">
        <v>0</v>
      </c>
      <c r="AM724" s="143" t="s">
        <v>367</v>
      </c>
      <c r="AN724" s="143">
        <v>-1</v>
      </c>
      <c r="AQ724" s="143">
        <v>332</v>
      </c>
      <c r="AR724" s="143" t="s">
        <v>259</v>
      </c>
      <c r="AT724" s="143" t="s">
        <v>366</v>
      </c>
      <c r="AV724" s="143">
        <v>188.57277494452299</v>
      </c>
      <c r="AW724" s="143">
        <v>1.3915607117</v>
      </c>
    </row>
    <row r="725" spans="1:49" x14ac:dyDescent="0.25">
      <c r="A725" s="153">
        <v>820000</v>
      </c>
      <c r="B725" s="153">
        <v>1400000</v>
      </c>
      <c r="C725" s="153">
        <v>1400000</v>
      </c>
      <c r="D725" s="143" t="s">
        <v>360</v>
      </c>
      <c r="E725" s="143" t="s">
        <v>13</v>
      </c>
      <c r="F725" s="143" t="s">
        <v>361</v>
      </c>
      <c r="G725" s="143" t="s">
        <v>362</v>
      </c>
      <c r="H725" s="143">
        <v>0.67</v>
      </c>
      <c r="I725" s="143">
        <v>0.72</v>
      </c>
      <c r="J725" s="143" t="s">
        <v>366</v>
      </c>
      <c r="K725" s="143">
        <v>0.33885026787028</v>
      </c>
      <c r="L725" s="143">
        <v>3331.2174378961099</v>
      </c>
      <c r="M725" s="143">
        <v>6.0883907215498896</v>
      </c>
      <c r="N725" s="143">
        <v>0.81194625525581998</v>
      </c>
      <c r="O725" s="143">
        <v>2.0630528268961199</v>
      </c>
      <c r="P725" s="143">
        <v>0.27512820608970001</v>
      </c>
      <c r="Q725" s="143">
        <v>1128.7839211652499</v>
      </c>
      <c r="R725" s="143">
        <v>1730</v>
      </c>
      <c r="S725" s="143" t="s">
        <v>368</v>
      </c>
      <c r="T725" s="143">
        <v>1730</v>
      </c>
      <c r="U725" s="143" t="s">
        <v>365</v>
      </c>
      <c r="V725" s="143" t="s">
        <v>366</v>
      </c>
      <c r="Z725" s="143">
        <v>0</v>
      </c>
      <c r="AA725" s="143">
        <v>1</v>
      </c>
      <c r="AB725" s="143">
        <v>2.0630528268961199</v>
      </c>
      <c r="AC725" s="143">
        <v>0.27512820608970001</v>
      </c>
      <c r="AD725" s="143">
        <v>1128.7839211652499</v>
      </c>
      <c r="AF725" s="143">
        <v>-1</v>
      </c>
      <c r="AG725" s="143">
        <v>-1</v>
      </c>
      <c r="AH725" s="143">
        <v>-1</v>
      </c>
      <c r="AI725" s="143">
        <v>-1</v>
      </c>
      <c r="AJ725" s="143">
        <v>0</v>
      </c>
      <c r="AM725" s="143" t="s">
        <v>367</v>
      </c>
      <c r="AN725" s="143">
        <v>-1</v>
      </c>
      <c r="AQ725" s="143">
        <v>332</v>
      </c>
      <c r="AR725" s="143" t="s">
        <v>259</v>
      </c>
      <c r="AT725" s="143" t="s">
        <v>366</v>
      </c>
      <c r="AV725" s="143">
        <v>165.29186857809401</v>
      </c>
      <c r="AW725" s="143">
        <v>0.91547763270000004</v>
      </c>
    </row>
    <row r="726" spans="1:49" x14ac:dyDescent="0.25">
      <c r="A726" s="153">
        <v>820000</v>
      </c>
      <c r="B726" s="153">
        <v>1400000</v>
      </c>
      <c r="C726" s="153">
        <v>1400000</v>
      </c>
      <c r="D726" s="143" t="s">
        <v>360</v>
      </c>
      <c r="E726" s="143" t="s">
        <v>13</v>
      </c>
      <c r="F726" s="143" t="s">
        <v>361</v>
      </c>
      <c r="G726" s="143" t="s">
        <v>362</v>
      </c>
      <c r="H726" s="143">
        <v>0.67</v>
      </c>
      <c r="I726" s="143">
        <v>0.72</v>
      </c>
      <c r="J726" s="143" t="s">
        <v>366</v>
      </c>
      <c r="K726" s="143">
        <v>0.18498944456142999</v>
      </c>
      <c r="L726" s="143">
        <v>3331.2174378961099</v>
      </c>
      <c r="M726" s="143">
        <v>6.0883907215498896</v>
      </c>
      <c r="N726" s="143">
        <v>0.81194625525581998</v>
      </c>
      <c r="O726" s="143">
        <v>1.1262880178525201</v>
      </c>
      <c r="P726" s="143">
        <v>0.15020148677351</v>
      </c>
      <c r="Q726" s="143">
        <v>616.24006354977803</v>
      </c>
      <c r="R726" s="143">
        <v>8140</v>
      </c>
      <c r="S726" s="143" t="s">
        <v>369</v>
      </c>
      <c r="T726" s="143">
        <v>8140</v>
      </c>
      <c r="U726" s="143" t="s">
        <v>365</v>
      </c>
      <c r="V726" s="143" t="s">
        <v>366</v>
      </c>
      <c r="Z726" s="143">
        <v>0</v>
      </c>
      <c r="AA726" s="143">
        <v>1</v>
      </c>
      <c r="AB726" s="143">
        <v>1.1262880178525201</v>
      </c>
      <c r="AC726" s="143">
        <v>0.15020148677351</v>
      </c>
      <c r="AD726" s="143">
        <v>616.24006354977803</v>
      </c>
      <c r="AF726" s="143">
        <v>-1</v>
      </c>
      <c r="AG726" s="143">
        <v>-1</v>
      </c>
      <c r="AH726" s="143">
        <v>-1</v>
      </c>
      <c r="AI726" s="143">
        <v>-1</v>
      </c>
      <c r="AJ726" s="143">
        <v>0</v>
      </c>
      <c r="AM726" s="143" t="s">
        <v>367</v>
      </c>
      <c r="AN726" s="143">
        <v>-1</v>
      </c>
      <c r="AQ726" s="143">
        <v>332</v>
      </c>
      <c r="AR726" s="143" t="s">
        <v>259</v>
      </c>
      <c r="AT726" s="143" t="s">
        <v>366</v>
      </c>
      <c r="AV726" s="143">
        <v>139.89714133176301</v>
      </c>
      <c r="AW726" s="143">
        <v>0.49978918369999997</v>
      </c>
    </row>
    <row r="727" spans="1:49" x14ac:dyDescent="0.25">
      <c r="A727" s="153">
        <v>820000</v>
      </c>
      <c r="B727" s="153">
        <v>1400000</v>
      </c>
      <c r="C727" s="153">
        <v>1400000</v>
      </c>
      <c r="D727" s="143" t="s">
        <v>360</v>
      </c>
      <c r="E727" s="143" t="s">
        <v>13</v>
      </c>
      <c r="F727" s="143" t="s">
        <v>361</v>
      </c>
      <c r="G727" s="143" t="s">
        <v>362</v>
      </c>
      <c r="H727" s="143">
        <v>0.67</v>
      </c>
      <c r="I727" s="143">
        <v>0.72</v>
      </c>
      <c r="J727" s="143" t="s">
        <v>366</v>
      </c>
      <c r="K727" s="143">
        <v>9.3923809271910005E-2</v>
      </c>
      <c r="L727" s="143">
        <v>3331.2174378961099</v>
      </c>
      <c r="M727" s="143">
        <v>6.0883907215498896</v>
      </c>
      <c r="N727" s="143">
        <v>0.81194625525581998</v>
      </c>
      <c r="O727" s="143">
        <v>0.57184484890371001</v>
      </c>
      <c r="P727" s="143">
        <v>7.6261085217680005E-2</v>
      </c>
      <c r="Q727" s="143">
        <v>312.88063128021503</v>
      </c>
      <c r="R727" s="143">
        <v>1730</v>
      </c>
      <c r="S727" s="143" t="s">
        <v>368</v>
      </c>
      <c r="T727" s="143">
        <v>1730</v>
      </c>
      <c r="U727" s="143" t="s">
        <v>365</v>
      </c>
      <c r="V727" s="143" t="s">
        <v>366</v>
      </c>
      <c r="Z727" s="143">
        <v>0</v>
      </c>
      <c r="AA727" s="143">
        <v>1</v>
      </c>
      <c r="AB727" s="143">
        <v>0.57184484890371001</v>
      </c>
      <c r="AC727" s="143">
        <v>7.6261085217680005E-2</v>
      </c>
      <c r="AD727" s="143">
        <v>312.88063128021702</v>
      </c>
      <c r="AF727" s="143">
        <v>-1</v>
      </c>
      <c r="AG727" s="143">
        <v>-1</v>
      </c>
      <c r="AH727" s="143">
        <v>-1</v>
      </c>
      <c r="AI727" s="143">
        <v>-1</v>
      </c>
      <c r="AJ727" s="143">
        <v>0</v>
      </c>
      <c r="AM727" s="143" t="s">
        <v>367</v>
      </c>
      <c r="AN727" s="143">
        <v>-1</v>
      </c>
      <c r="AQ727" s="143">
        <v>332</v>
      </c>
      <c r="AR727" s="143" t="s">
        <v>259</v>
      </c>
      <c r="AT727" s="143" t="s">
        <v>366</v>
      </c>
      <c r="AV727" s="143">
        <v>96.665694134815197</v>
      </c>
      <c r="AW727" s="143">
        <v>0.2537555809</v>
      </c>
    </row>
    <row r="728" spans="1:49" x14ac:dyDescent="0.25">
      <c r="A728" s="153">
        <v>820000</v>
      </c>
      <c r="B728" s="153">
        <v>1400000</v>
      </c>
      <c r="C728" s="153">
        <v>1400000</v>
      </c>
      <c r="D728" s="143" t="s">
        <v>360</v>
      </c>
      <c r="E728" s="143" t="s">
        <v>13</v>
      </c>
      <c r="F728" s="143" t="s">
        <v>361</v>
      </c>
      <c r="G728" s="143" t="s">
        <v>362</v>
      </c>
      <c r="H728" s="143">
        <v>0.67</v>
      </c>
      <c r="I728" s="143">
        <v>0.72</v>
      </c>
      <c r="J728" s="143" t="s">
        <v>363</v>
      </c>
      <c r="K728" s="143">
        <v>2.7867411719209999E-2</v>
      </c>
      <c r="L728" s="143">
        <v>2234.8955501876499</v>
      </c>
      <c r="M728" s="143">
        <v>4.3841900077285496</v>
      </c>
      <c r="N728" s="143">
        <v>0.59946723126604995</v>
      </c>
      <c r="O728" s="143">
        <v>0.12217602800065</v>
      </c>
      <c r="P728" s="143">
        <v>1.6705600145870001E-2</v>
      </c>
      <c r="Q728" s="143">
        <v>62.280754446527702</v>
      </c>
      <c r="R728" s="143">
        <v>3200</v>
      </c>
      <c r="S728" s="143" t="s">
        <v>370</v>
      </c>
      <c r="T728" s="143">
        <v>3200</v>
      </c>
      <c r="U728" s="143" t="s">
        <v>365</v>
      </c>
      <c r="V728" s="143" t="s">
        <v>366</v>
      </c>
      <c r="Y728" s="143" t="s">
        <v>363</v>
      </c>
      <c r="Z728" s="143">
        <v>0</v>
      </c>
      <c r="AA728" s="143">
        <v>1</v>
      </c>
      <c r="AB728" s="143">
        <v>0.12217602800065</v>
      </c>
      <c r="AC728" s="143">
        <v>1.6705600145870001E-2</v>
      </c>
      <c r="AD728" s="143">
        <v>1380.6367936709701</v>
      </c>
      <c r="AF728" s="143">
        <v>-1</v>
      </c>
      <c r="AG728" s="143">
        <v>-1</v>
      </c>
      <c r="AH728" s="143">
        <v>-1</v>
      </c>
      <c r="AI728" s="143">
        <v>-1</v>
      </c>
      <c r="AJ728" s="143">
        <v>0</v>
      </c>
      <c r="AM728" s="143" t="s">
        <v>367</v>
      </c>
      <c r="AN728" s="143">
        <v>-1</v>
      </c>
      <c r="AQ728" s="143">
        <v>332</v>
      </c>
      <c r="AR728" s="143" t="s">
        <v>259</v>
      </c>
      <c r="AT728" s="143" t="s">
        <v>366</v>
      </c>
      <c r="AV728" s="143">
        <v>52.128363882737197</v>
      </c>
      <c r="AW728" s="143">
        <v>1.11973787</v>
      </c>
    </row>
    <row r="729" spans="1:49" x14ac:dyDescent="0.25">
      <c r="A729" s="153">
        <v>820000</v>
      </c>
      <c r="B729" s="153">
        <v>1400000</v>
      </c>
      <c r="C729" s="153">
        <v>1400000</v>
      </c>
      <c r="D729" s="143" t="s">
        <v>360</v>
      </c>
      <c r="E729" s="143" t="s">
        <v>13</v>
      </c>
      <c r="F729" s="143" t="s">
        <v>361</v>
      </c>
      <c r="G729" s="143" t="s">
        <v>362</v>
      </c>
      <c r="H729" s="143">
        <v>0.67</v>
      </c>
      <c r="I729" s="143">
        <v>0.72</v>
      </c>
      <c r="J729" s="143" t="s">
        <v>366</v>
      </c>
      <c r="K729" s="143">
        <v>0.61776345373694996</v>
      </c>
      <c r="L729" s="143">
        <v>3321.1297618782301</v>
      </c>
      <c r="M729" s="143">
        <v>6.88215595000701</v>
      </c>
      <c r="N729" s="143">
        <v>0.92870571563329996</v>
      </c>
      <c r="O729" s="143">
        <v>4.25154442883266</v>
      </c>
      <c r="P729" s="143">
        <v>0.57372045039487995</v>
      </c>
      <c r="Q729" s="143">
        <v>2051.67259200648</v>
      </c>
      <c r="R729" s="143">
        <v>1730</v>
      </c>
      <c r="S729" s="143" t="s">
        <v>368</v>
      </c>
      <c r="T729" s="143">
        <v>1730</v>
      </c>
      <c r="U729" s="143" t="s">
        <v>365</v>
      </c>
      <c r="V729" s="143" t="s">
        <v>366</v>
      </c>
      <c r="Z729" s="143">
        <v>0</v>
      </c>
      <c r="AA729" s="143">
        <v>1</v>
      </c>
      <c r="AB729" s="143">
        <v>4.25154442883266</v>
      </c>
      <c r="AC729" s="143">
        <v>0.57372045039487995</v>
      </c>
      <c r="AD729" s="143">
        <v>2051.67259200648</v>
      </c>
      <c r="AF729" s="143">
        <v>-1</v>
      </c>
      <c r="AG729" s="143">
        <v>-1</v>
      </c>
      <c r="AH729" s="143">
        <v>-1</v>
      </c>
      <c r="AI729" s="143">
        <v>-1</v>
      </c>
      <c r="AJ729" s="143">
        <v>0</v>
      </c>
      <c r="AM729" s="143" t="s">
        <v>367</v>
      </c>
      <c r="AN729" s="143">
        <v>-1</v>
      </c>
      <c r="AQ729" s="143">
        <v>332</v>
      </c>
      <c r="AR729" s="143" t="s">
        <v>259</v>
      </c>
      <c r="AT729" s="143" t="s">
        <v>366</v>
      </c>
      <c r="AV729" s="143">
        <v>200.00000001117499</v>
      </c>
      <c r="AW729" s="143">
        <v>1.6639680389</v>
      </c>
    </row>
    <row r="730" spans="1:49" x14ac:dyDescent="0.25">
      <c r="A730" s="153">
        <v>820000</v>
      </c>
      <c r="B730" s="153">
        <v>1400000</v>
      </c>
      <c r="C730" s="153">
        <v>1400000</v>
      </c>
      <c r="D730" s="143" t="s">
        <v>360</v>
      </c>
      <c r="E730" s="143" t="s">
        <v>13</v>
      </c>
      <c r="F730" s="143" t="s">
        <v>361</v>
      </c>
      <c r="G730" s="143" t="s">
        <v>362</v>
      </c>
      <c r="H730" s="143">
        <v>0.67</v>
      </c>
      <c r="I730" s="143">
        <v>0.72</v>
      </c>
      <c r="J730" s="143" t="s">
        <v>366</v>
      </c>
      <c r="K730" s="143">
        <v>0.61776345341476002</v>
      </c>
      <c r="L730" s="143">
        <v>3329.4311931452598</v>
      </c>
      <c r="M730" s="143">
        <v>6.2080611775793297</v>
      </c>
      <c r="N730" s="143">
        <v>0.83016240942776998</v>
      </c>
      <c r="O730" s="143">
        <v>3.8351133120715399</v>
      </c>
      <c r="P730" s="143">
        <v>0.51284399694322003</v>
      </c>
      <c r="Q730" s="143">
        <v>2056.8009117842498</v>
      </c>
      <c r="R730" s="143">
        <v>1730</v>
      </c>
      <c r="S730" s="143" t="s">
        <v>368</v>
      </c>
      <c r="T730" s="143">
        <v>1730</v>
      </c>
      <c r="U730" s="143" t="s">
        <v>365</v>
      </c>
      <c r="V730" s="143" t="s">
        <v>366</v>
      </c>
      <c r="Z730" s="143">
        <v>0</v>
      </c>
      <c r="AA730" s="143">
        <v>1</v>
      </c>
      <c r="AB730" s="143">
        <v>3.8351133120715399</v>
      </c>
      <c r="AC730" s="143">
        <v>0.51284399694322003</v>
      </c>
      <c r="AD730" s="143">
        <v>2056.8009117842498</v>
      </c>
      <c r="AF730" s="143">
        <v>-1</v>
      </c>
      <c r="AG730" s="143">
        <v>-1</v>
      </c>
      <c r="AH730" s="143">
        <v>-1</v>
      </c>
      <c r="AI730" s="143">
        <v>-1</v>
      </c>
      <c r="AJ730" s="143">
        <v>0</v>
      </c>
      <c r="AM730" s="143" t="s">
        <v>367</v>
      </c>
      <c r="AN730" s="143">
        <v>-1</v>
      </c>
      <c r="AQ730" s="143">
        <v>332</v>
      </c>
      <c r="AR730" s="143" t="s">
        <v>259</v>
      </c>
      <c r="AT730" s="143" t="s">
        <v>366</v>
      </c>
      <c r="AV730" s="143">
        <v>199.99999995902101</v>
      </c>
      <c r="AW730" s="143">
        <v>1.6681272601999999</v>
      </c>
    </row>
    <row r="731" spans="1:49" x14ac:dyDescent="0.25">
      <c r="A731" s="153">
        <v>820000</v>
      </c>
      <c r="B731" s="153">
        <v>1400000</v>
      </c>
      <c r="C731" s="153">
        <v>1400000</v>
      </c>
      <c r="D731" s="143" t="s">
        <v>360</v>
      </c>
      <c r="E731" s="143" t="s">
        <v>13</v>
      </c>
      <c r="F731" s="143" t="s">
        <v>361</v>
      </c>
      <c r="G731" s="143" t="s">
        <v>362</v>
      </c>
      <c r="H731" s="143">
        <v>0.67</v>
      </c>
      <c r="I731" s="143">
        <v>0.72</v>
      </c>
      <c r="J731" s="143" t="s">
        <v>366</v>
      </c>
      <c r="K731" s="143">
        <v>0.61776345332270999</v>
      </c>
      <c r="L731" s="143">
        <v>3338.2197701988298</v>
      </c>
      <c r="M731" s="143">
        <v>7.1736926322670298</v>
      </c>
      <c r="N731" s="143">
        <v>0.95643025134107995</v>
      </c>
      <c r="O731" s="143">
        <v>4.4316451335849703</v>
      </c>
      <c r="P731" s="143">
        <v>0.59084765493076996</v>
      </c>
      <c r="Q731" s="143">
        <v>2062.2301731881798</v>
      </c>
      <c r="R731" s="143">
        <v>1730</v>
      </c>
      <c r="S731" s="143" t="s">
        <v>368</v>
      </c>
      <c r="T731" s="143">
        <v>1730</v>
      </c>
      <c r="U731" s="143" t="s">
        <v>365</v>
      </c>
      <c r="V731" s="143" t="s">
        <v>366</v>
      </c>
      <c r="Z731" s="143">
        <v>0</v>
      </c>
      <c r="AA731" s="143">
        <v>1</v>
      </c>
      <c r="AB731" s="143">
        <v>4.4316451335849703</v>
      </c>
      <c r="AC731" s="143">
        <v>0.59084765493076996</v>
      </c>
      <c r="AD731" s="143">
        <v>2062.2301731881798</v>
      </c>
      <c r="AF731" s="143">
        <v>-1</v>
      </c>
      <c r="AG731" s="143">
        <v>-1</v>
      </c>
      <c r="AH731" s="143">
        <v>-1</v>
      </c>
      <c r="AI731" s="143">
        <v>-1</v>
      </c>
      <c r="AJ731" s="143">
        <v>0</v>
      </c>
      <c r="AM731" s="143" t="s">
        <v>367</v>
      </c>
      <c r="AN731" s="143">
        <v>-1</v>
      </c>
      <c r="AQ731" s="143">
        <v>332</v>
      </c>
      <c r="AR731" s="143" t="s">
        <v>259</v>
      </c>
      <c r="AT731" s="143" t="s">
        <v>366</v>
      </c>
      <c r="AV731" s="143">
        <v>199.99999994411999</v>
      </c>
      <c r="AW731" s="143">
        <v>1.6725305541</v>
      </c>
    </row>
    <row r="732" spans="1:49" x14ac:dyDescent="0.25">
      <c r="A732" s="153">
        <v>820000</v>
      </c>
      <c r="B732" s="153">
        <v>1400000</v>
      </c>
      <c r="C732" s="153">
        <v>1400000</v>
      </c>
      <c r="D732" s="143" t="s">
        <v>360</v>
      </c>
      <c r="E732" s="143" t="s">
        <v>13</v>
      </c>
      <c r="F732" s="143" t="s">
        <v>361</v>
      </c>
      <c r="G732" s="143" t="s">
        <v>362</v>
      </c>
      <c r="H732" s="143">
        <v>0.67</v>
      </c>
      <c r="I732" s="143">
        <v>0.72</v>
      </c>
      <c r="J732" s="143" t="s">
        <v>366</v>
      </c>
      <c r="K732" s="143">
        <v>2.135155718452E-2</v>
      </c>
      <c r="L732" s="143">
        <v>3363.1563199542802</v>
      </c>
      <c r="M732" s="143">
        <v>6.7740399788836898</v>
      </c>
      <c r="N732" s="143">
        <v>0.91882059194082999</v>
      </c>
      <c r="O732" s="143">
        <v>0.14463630197937</v>
      </c>
      <c r="P732" s="143">
        <v>1.9618250411140001E-2</v>
      </c>
      <c r="Q732" s="143">
        <v>71.808624485990407</v>
      </c>
      <c r="R732" s="143">
        <v>1730</v>
      </c>
      <c r="S732" s="143" t="s">
        <v>368</v>
      </c>
      <c r="T732" s="143">
        <v>1730</v>
      </c>
      <c r="U732" s="143" t="s">
        <v>365</v>
      </c>
      <c r="V732" s="143" t="s">
        <v>366</v>
      </c>
      <c r="Z732" s="143">
        <v>0</v>
      </c>
      <c r="AA732" s="143">
        <v>1</v>
      </c>
      <c r="AB732" s="143">
        <v>0.14463630197937</v>
      </c>
      <c r="AC732" s="143">
        <v>1.9618250411140001E-2</v>
      </c>
      <c r="AD732" s="143">
        <v>71.808624485989299</v>
      </c>
      <c r="AF732" s="143">
        <v>-1</v>
      </c>
      <c r="AG732" s="143">
        <v>-1</v>
      </c>
      <c r="AH732" s="143">
        <v>-1</v>
      </c>
      <c r="AI732" s="143">
        <v>-1</v>
      </c>
      <c r="AJ732" s="143">
        <v>0</v>
      </c>
      <c r="AM732" s="143" t="s">
        <v>367</v>
      </c>
      <c r="AN732" s="143">
        <v>-1</v>
      </c>
      <c r="AQ732" s="143">
        <v>332</v>
      </c>
      <c r="AR732" s="143" t="s">
        <v>259</v>
      </c>
      <c r="AT732" s="143" t="s">
        <v>366</v>
      </c>
      <c r="AV732" s="143">
        <v>46.077105384941703</v>
      </c>
      <c r="AW732" s="143">
        <v>5.8238949300000002E-2</v>
      </c>
    </row>
    <row r="733" spans="1:49" x14ac:dyDescent="0.25">
      <c r="A733" s="153">
        <v>820000</v>
      </c>
      <c r="B733" s="153">
        <v>1400000</v>
      </c>
      <c r="C733" s="153">
        <v>1400000</v>
      </c>
      <c r="D733" s="143" t="s">
        <v>360</v>
      </c>
      <c r="E733" s="143" t="s">
        <v>13</v>
      </c>
      <c r="F733" s="143" t="s">
        <v>361</v>
      </c>
      <c r="G733" s="143" t="s">
        <v>362</v>
      </c>
      <c r="H733" s="143">
        <v>0.67</v>
      </c>
      <c r="I733" s="143">
        <v>0.72</v>
      </c>
      <c r="J733" s="143" t="s">
        <v>366</v>
      </c>
      <c r="K733" s="143">
        <v>0.11635564504162001</v>
      </c>
      <c r="L733" s="143">
        <v>3363.1563199542802</v>
      </c>
      <c r="M733" s="143">
        <v>6.7740399788836898</v>
      </c>
      <c r="N733" s="143">
        <v>0.91882059194082999</v>
      </c>
      <c r="O733" s="143">
        <v>0.78819779128077005</v>
      </c>
      <c r="P733" s="143">
        <v>0.10690996265280001</v>
      </c>
      <c r="Q733" s="143">
        <v>391.32222298410102</v>
      </c>
      <c r="R733" s="143">
        <v>8140</v>
      </c>
      <c r="S733" s="143" t="s">
        <v>369</v>
      </c>
      <c r="T733" s="143">
        <v>8140</v>
      </c>
      <c r="U733" s="143" t="s">
        <v>365</v>
      </c>
      <c r="V733" s="143" t="s">
        <v>366</v>
      </c>
      <c r="Z733" s="143">
        <v>0</v>
      </c>
      <c r="AA733" s="143">
        <v>1</v>
      </c>
      <c r="AB733" s="143">
        <v>0.78819779128077005</v>
      </c>
      <c r="AC733" s="143">
        <v>0.10690996265280001</v>
      </c>
      <c r="AD733" s="143">
        <v>391.32222298410102</v>
      </c>
      <c r="AF733" s="143">
        <v>-1</v>
      </c>
      <c r="AG733" s="143">
        <v>-1</v>
      </c>
      <c r="AH733" s="143">
        <v>-1</v>
      </c>
      <c r="AI733" s="143">
        <v>-1</v>
      </c>
      <c r="AJ733" s="143">
        <v>0</v>
      </c>
      <c r="AM733" s="143" t="s">
        <v>367</v>
      </c>
      <c r="AN733" s="143">
        <v>-1</v>
      </c>
      <c r="AQ733" s="143">
        <v>332</v>
      </c>
      <c r="AR733" s="143" t="s">
        <v>259</v>
      </c>
      <c r="AT733" s="143" t="s">
        <v>366</v>
      </c>
      <c r="AV733" s="143">
        <v>109.851190636021</v>
      </c>
      <c r="AW733" s="143">
        <v>0.31737406569999999</v>
      </c>
    </row>
    <row r="734" spans="1:49" x14ac:dyDescent="0.25">
      <c r="A734" s="153">
        <v>820000</v>
      </c>
      <c r="B734" s="153">
        <v>1400000</v>
      </c>
      <c r="C734" s="153">
        <v>1400000</v>
      </c>
      <c r="D734" s="143" t="s">
        <v>360</v>
      </c>
      <c r="E734" s="143" t="s">
        <v>13</v>
      </c>
      <c r="F734" s="143" t="s">
        <v>361</v>
      </c>
      <c r="G734" s="143" t="s">
        <v>362</v>
      </c>
      <c r="H734" s="143">
        <v>0.67</v>
      </c>
      <c r="I734" s="143">
        <v>0.72</v>
      </c>
      <c r="J734" s="143" t="s">
        <v>366</v>
      </c>
      <c r="K734" s="143">
        <v>0.48005608961072999</v>
      </c>
      <c r="L734" s="143">
        <v>3363.1563199542802</v>
      </c>
      <c r="M734" s="143">
        <v>6.7740399788836898</v>
      </c>
      <c r="N734" s="143">
        <v>0.91882059194082999</v>
      </c>
      <c r="O734" s="143">
        <v>3.2519191431297001</v>
      </c>
      <c r="P734" s="143">
        <v>0.44108542042094001</v>
      </c>
      <c r="Q734" s="143">
        <v>1614.5036717068799</v>
      </c>
      <c r="R734" s="143">
        <v>1730</v>
      </c>
      <c r="S734" s="143" t="s">
        <v>368</v>
      </c>
      <c r="T734" s="143">
        <v>1730</v>
      </c>
      <c r="U734" s="143" t="s">
        <v>365</v>
      </c>
      <c r="V734" s="143" t="s">
        <v>366</v>
      </c>
      <c r="Z734" s="143">
        <v>0</v>
      </c>
      <c r="AA734" s="143">
        <v>1</v>
      </c>
      <c r="AB734" s="143">
        <v>3.2519191431297001</v>
      </c>
      <c r="AC734" s="143">
        <v>0.44108542042094001</v>
      </c>
      <c r="AD734" s="143">
        <v>1614.5036717068799</v>
      </c>
      <c r="AF734" s="143">
        <v>-1</v>
      </c>
      <c r="AG734" s="143">
        <v>-1</v>
      </c>
      <c r="AH734" s="143">
        <v>-1</v>
      </c>
      <c r="AI734" s="143">
        <v>-1</v>
      </c>
      <c r="AJ734" s="143">
        <v>0</v>
      </c>
      <c r="AM734" s="143" t="s">
        <v>367</v>
      </c>
      <c r="AN734" s="143">
        <v>-1</v>
      </c>
      <c r="AQ734" s="143">
        <v>332</v>
      </c>
      <c r="AR734" s="143" t="s">
        <v>259</v>
      </c>
      <c r="AT734" s="143" t="s">
        <v>366</v>
      </c>
      <c r="AV734" s="143">
        <v>180.90869048372099</v>
      </c>
      <c r="AW734" s="143">
        <v>1.309410926</v>
      </c>
    </row>
    <row r="735" spans="1:49" x14ac:dyDescent="0.25">
      <c r="A735" s="153">
        <v>820000</v>
      </c>
      <c r="B735" s="153">
        <v>1400000</v>
      </c>
      <c r="C735" s="153">
        <v>1400000</v>
      </c>
      <c r="D735" s="143" t="s">
        <v>360</v>
      </c>
      <c r="E735" s="143" t="s">
        <v>13</v>
      </c>
      <c r="F735" s="143" t="s">
        <v>361</v>
      </c>
      <c r="G735" s="143" t="s">
        <v>362</v>
      </c>
      <c r="H735" s="143">
        <v>0.67</v>
      </c>
      <c r="I735" s="143">
        <v>0.72</v>
      </c>
      <c r="J735" s="143" t="s">
        <v>366</v>
      </c>
      <c r="K735" s="143">
        <v>0.52070085958871004</v>
      </c>
      <c r="L735" s="143">
        <v>3351.0341179554798</v>
      </c>
      <c r="M735" s="143">
        <v>6.3400337293518403</v>
      </c>
      <c r="N735" s="143">
        <v>0.84886273489304997</v>
      </c>
      <c r="O735" s="143">
        <v>3.3012610126949502</v>
      </c>
      <c r="P735" s="143">
        <v>0.44200355573164002</v>
      </c>
      <c r="Q735" s="143">
        <v>1744.8863457305299</v>
      </c>
      <c r="R735" s="143">
        <v>1730</v>
      </c>
      <c r="S735" s="143" t="s">
        <v>368</v>
      </c>
      <c r="T735" s="143">
        <v>1730</v>
      </c>
      <c r="U735" s="143" t="s">
        <v>365</v>
      </c>
      <c r="V735" s="143" t="s">
        <v>366</v>
      </c>
      <c r="Z735" s="143">
        <v>0</v>
      </c>
      <c r="AA735" s="143">
        <v>1</v>
      </c>
      <c r="AB735" s="143">
        <v>3.3012610126949502</v>
      </c>
      <c r="AC735" s="143">
        <v>0.44200355573164002</v>
      </c>
      <c r="AD735" s="143">
        <v>1744.8863457305299</v>
      </c>
      <c r="AF735" s="143">
        <v>-1</v>
      </c>
      <c r="AG735" s="143">
        <v>-1</v>
      </c>
      <c r="AH735" s="143">
        <v>-1</v>
      </c>
      <c r="AI735" s="143">
        <v>-1</v>
      </c>
      <c r="AJ735" s="143">
        <v>0</v>
      </c>
      <c r="AM735" s="143" t="s">
        <v>367</v>
      </c>
      <c r="AN735" s="143">
        <v>-1</v>
      </c>
      <c r="AQ735" s="143">
        <v>332</v>
      </c>
      <c r="AR735" s="143" t="s">
        <v>259</v>
      </c>
      <c r="AT735" s="143" t="s">
        <v>366</v>
      </c>
      <c r="AV735" s="143">
        <v>184.00687434427499</v>
      </c>
      <c r="AW735" s="143">
        <v>1.4151551871000001</v>
      </c>
    </row>
    <row r="736" spans="1:49" x14ac:dyDescent="0.25">
      <c r="A736" s="153">
        <v>820000</v>
      </c>
      <c r="B736" s="153">
        <v>1400000</v>
      </c>
      <c r="C736" s="153">
        <v>1400000</v>
      </c>
      <c r="D736" s="143" t="s">
        <v>360</v>
      </c>
      <c r="E736" s="143" t="s">
        <v>13</v>
      </c>
      <c r="F736" s="143" t="s">
        <v>361</v>
      </c>
      <c r="G736" s="143" t="s">
        <v>362</v>
      </c>
      <c r="H736" s="143">
        <v>0.67</v>
      </c>
      <c r="I736" s="143">
        <v>0.72</v>
      </c>
      <c r="J736" s="143" t="s">
        <v>366</v>
      </c>
      <c r="K736" s="143">
        <v>8.9884541610099997E-2</v>
      </c>
      <c r="L736" s="143">
        <v>3351.0341179554798</v>
      </c>
      <c r="M736" s="143">
        <v>6.3400337293518403</v>
      </c>
      <c r="N736" s="143">
        <v>0.84886273489304997</v>
      </c>
      <c r="O736" s="143">
        <v>0.56987102555538005</v>
      </c>
      <c r="P736" s="143">
        <v>7.6299637815760005E-2</v>
      </c>
      <c r="Q736" s="143">
        <v>301.20616561224801</v>
      </c>
      <c r="R736" s="143">
        <v>8140</v>
      </c>
      <c r="S736" s="143" t="s">
        <v>369</v>
      </c>
      <c r="T736" s="143">
        <v>8140</v>
      </c>
      <c r="U736" s="143" t="s">
        <v>365</v>
      </c>
      <c r="V736" s="143" t="s">
        <v>366</v>
      </c>
      <c r="Z736" s="143">
        <v>0</v>
      </c>
      <c r="AA736" s="143">
        <v>1</v>
      </c>
      <c r="AB736" s="143">
        <v>0.56987102555538005</v>
      </c>
      <c r="AC736" s="143">
        <v>7.6299637815760005E-2</v>
      </c>
      <c r="AD736" s="143">
        <v>301.20616561224699</v>
      </c>
      <c r="AF736" s="143">
        <v>-1</v>
      </c>
      <c r="AG736" s="143">
        <v>-1</v>
      </c>
      <c r="AH736" s="143">
        <v>-1</v>
      </c>
      <c r="AI736" s="143">
        <v>-1</v>
      </c>
      <c r="AJ736" s="143">
        <v>0</v>
      </c>
      <c r="AM736" s="143" t="s">
        <v>367</v>
      </c>
      <c r="AN736" s="143">
        <v>-1</v>
      </c>
      <c r="AQ736" s="143">
        <v>332</v>
      </c>
      <c r="AR736" s="143" t="s">
        <v>259</v>
      </c>
      <c r="AT736" s="143" t="s">
        <v>366</v>
      </c>
      <c r="AV736" s="143">
        <v>93.899058867591904</v>
      </c>
      <c r="AW736" s="143">
        <v>0.24428723890000001</v>
      </c>
    </row>
    <row r="737" spans="1:49" x14ac:dyDescent="0.25">
      <c r="A737" s="153">
        <v>820000</v>
      </c>
      <c r="B737" s="153">
        <v>1400000</v>
      </c>
      <c r="C737" s="153">
        <v>1400000</v>
      </c>
      <c r="D737" s="143" t="s">
        <v>360</v>
      </c>
      <c r="E737" s="143" t="s">
        <v>13</v>
      </c>
      <c r="F737" s="143" t="s">
        <v>361</v>
      </c>
      <c r="G737" s="143" t="s">
        <v>362</v>
      </c>
      <c r="H737" s="143">
        <v>0.67</v>
      </c>
      <c r="I737" s="143">
        <v>0.72</v>
      </c>
      <c r="J737" s="143" t="s">
        <v>366</v>
      </c>
      <c r="K737" s="143">
        <v>7.1782457403200004E-3</v>
      </c>
      <c r="L737" s="143">
        <v>3351.0341179554798</v>
      </c>
      <c r="M737" s="143">
        <v>6.3400337293518403</v>
      </c>
      <c r="N737" s="143">
        <v>0.84886273489304997</v>
      </c>
      <c r="O737" s="143">
        <v>4.5510320111229997E-2</v>
      </c>
      <c r="P737" s="143">
        <v>6.0933453108600001E-3</v>
      </c>
      <c r="Q737" s="143">
        <v>24.054546382897701</v>
      </c>
      <c r="R737" s="143">
        <v>1730</v>
      </c>
      <c r="S737" s="143" t="s">
        <v>368</v>
      </c>
      <c r="T737" s="143">
        <v>1730</v>
      </c>
      <c r="U737" s="143" t="s">
        <v>365</v>
      </c>
      <c r="V737" s="143" t="s">
        <v>366</v>
      </c>
      <c r="Z737" s="143">
        <v>0</v>
      </c>
      <c r="AA737" s="143">
        <v>1</v>
      </c>
      <c r="AB737" s="143">
        <v>4.5510320111229997E-2</v>
      </c>
      <c r="AC737" s="143">
        <v>6.0933453108600001E-3</v>
      </c>
      <c r="AD737" s="143">
        <v>24.054546382899101</v>
      </c>
      <c r="AF737" s="143">
        <v>-1</v>
      </c>
      <c r="AG737" s="143">
        <v>-1</v>
      </c>
      <c r="AH737" s="143">
        <v>-1</v>
      </c>
      <c r="AI737" s="143">
        <v>-1</v>
      </c>
      <c r="AJ737" s="143">
        <v>0</v>
      </c>
      <c r="AM737" s="143" t="s">
        <v>367</v>
      </c>
      <c r="AN737" s="143">
        <v>-1</v>
      </c>
      <c r="AQ737" s="143">
        <v>332</v>
      </c>
      <c r="AR737" s="143" t="s">
        <v>259</v>
      </c>
      <c r="AT737" s="143" t="s">
        <v>366</v>
      </c>
      <c r="AV737" s="143">
        <v>26.756244928988298</v>
      </c>
      <c r="AW737" s="143">
        <v>1.9508958900000001E-2</v>
      </c>
    </row>
    <row r="738" spans="1:49" x14ac:dyDescent="0.25">
      <c r="A738" s="153">
        <v>820000</v>
      </c>
      <c r="B738" s="153">
        <v>1400000</v>
      </c>
      <c r="C738" s="153">
        <v>1400000</v>
      </c>
      <c r="D738" s="143" t="s">
        <v>360</v>
      </c>
      <c r="E738" s="143" t="s">
        <v>13</v>
      </c>
      <c r="F738" s="143" t="s">
        <v>361</v>
      </c>
      <c r="G738" s="143" t="s">
        <v>362</v>
      </c>
      <c r="H738" s="143">
        <v>0.67</v>
      </c>
      <c r="I738" s="143">
        <v>0.72</v>
      </c>
      <c r="J738" s="143" t="s">
        <v>366</v>
      </c>
      <c r="K738" s="143">
        <v>3.505553730904E-2</v>
      </c>
      <c r="L738" s="143">
        <v>3369.1198447093898</v>
      </c>
      <c r="M738" s="143">
        <v>6.5265973932621302</v>
      </c>
      <c r="N738" s="143">
        <v>0.87672611310423998</v>
      </c>
      <c r="O738" s="143">
        <v>0.22879337842062999</v>
      </c>
      <c r="P738" s="143">
        <v>3.0734104967740001E-2</v>
      </c>
      <c r="Q738" s="143">
        <v>118.10630641486399</v>
      </c>
      <c r="R738" s="143">
        <v>8140</v>
      </c>
      <c r="S738" s="143" t="s">
        <v>369</v>
      </c>
      <c r="T738" s="143">
        <v>8140</v>
      </c>
      <c r="U738" s="143" t="s">
        <v>365</v>
      </c>
      <c r="V738" s="143" t="s">
        <v>366</v>
      </c>
      <c r="Z738" s="143">
        <v>0</v>
      </c>
      <c r="AA738" s="143">
        <v>1</v>
      </c>
      <c r="AB738" s="143">
        <v>0.22879337842062999</v>
      </c>
      <c r="AC738" s="143">
        <v>3.0734104967740001E-2</v>
      </c>
      <c r="AD738" s="143">
        <v>446.71560919911502</v>
      </c>
      <c r="AF738" s="143">
        <v>-1</v>
      </c>
      <c r="AG738" s="143">
        <v>-1</v>
      </c>
      <c r="AH738" s="143">
        <v>-1</v>
      </c>
      <c r="AI738" s="143">
        <v>-1</v>
      </c>
      <c r="AJ738" s="143">
        <v>0</v>
      </c>
      <c r="AM738" s="143" t="s">
        <v>367</v>
      </c>
      <c r="AN738" s="143">
        <v>-1</v>
      </c>
      <c r="AQ738" s="143">
        <v>332</v>
      </c>
      <c r="AR738" s="143" t="s">
        <v>259</v>
      </c>
      <c r="AT738" s="143" t="s">
        <v>366</v>
      </c>
      <c r="AV738" s="143">
        <v>58.906633982703603</v>
      </c>
      <c r="AW738" s="143">
        <v>0.36229976419999999</v>
      </c>
    </row>
    <row r="739" spans="1:49" x14ac:dyDescent="0.25">
      <c r="A739" s="153">
        <v>820000</v>
      </c>
      <c r="B739" s="153">
        <v>1400000</v>
      </c>
      <c r="C739" s="153">
        <v>1400000</v>
      </c>
      <c r="D739" s="143" t="s">
        <v>360</v>
      </c>
      <c r="E739" s="143" t="s">
        <v>13</v>
      </c>
      <c r="F739" s="143" t="s">
        <v>361</v>
      </c>
      <c r="G739" s="143" t="s">
        <v>362</v>
      </c>
      <c r="H739" s="143">
        <v>0.67</v>
      </c>
      <c r="I739" s="143">
        <v>0.72</v>
      </c>
      <c r="J739" s="143" t="s">
        <v>366</v>
      </c>
      <c r="K739" s="143">
        <v>0.17094450957060001</v>
      </c>
      <c r="L739" s="143">
        <v>3369.1198447093898</v>
      </c>
      <c r="M739" s="143">
        <v>6.5265973932621302</v>
      </c>
      <c r="N739" s="143">
        <v>0.87672611310423998</v>
      </c>
      <c r="O739" s="143">
        <v>1.1156859905559999</v>
      </c>
      <c r="P739" s="143">
        <v>0.14987151543235</v>
      </c>
      <c r="Q739" s="143">
        <v>575.93253953845101</v>
      </c>
      <c r="R739" s="143">
        <v>1730</v>
      </c>
      <c r="S739" s="143" t="s">
        <v>368</v>
      </c>
      <c r="T739" s="143">
        <v>1730</v>
      </c>
      <c r="U739" s="143" t="s">
        <v>365</v>
      </c>
      <c r="V739" s="143" t="s">
        <v>366</v>
      </c>
      <c r="Z739" s="143">
        <v>0</v>
      </c>
      <c r="AA739" s="143">
        <v>1</v>
      </c>
      <c r="AB739" s="143">
        <v>1.1156859905559999</v>
      </c>
      <c r="AC739" s="143">
        <v>0.14987151543235</v>
      </c>
      <c r="AD739" s="143">
        <v>1010.96032095344</v>
      </c>
      <c r="AF739" s="143">
        <v>-1</v>
      </c>
      <c r="AG739" s="143">
        <v>-1</v>
      </c>
      <c r="AH739" s="143">
        <v>-1</v>
      </c>
      <c r="AI739" s="143">
        <v>-1</v>
      </c>
      <c r="AJ739" s="143">
        <v>0</v>
      </c>
      <c r="AM739" s="143" t="s">
        <v>367</v>
      </c>
      <c r="AN739" s="143">
        <v>-1</v>
      </c>
      <c r="AQ739" s="143">
        <v>332</v>
      </c>
      <c r="AR739" s="143" t="s">
        <v>259</v>
      </c>
      <c r="AT739" s="143" t="s">
        <v>366</v>
      </c>
      <c r="AV739" s="143">
        <v>124.94368202330701</v>
      </c>
      <c r="AW739" s="143">
        <v>0.81991915729999998</v>
      </c>
    </row>
    <row r="740" spans="1:49" x14ac:dyDescent="0.25">
      <c r="A740" s="153">
        <v>820000</v>
      </c>
      <c r="B740" s="153">
        <v>1400000</v>
      </c>
      <c r="C740" s="153">
        <v>1400000</v>
      </c>
      <c r="D740" s="143" t="s">
        <v>360</v>
      </c>
      <c r="E740" s="143" t="s">
        <v>13</v>
      </c>
      <c r="F740" s="143" t="s">
        <v>361</v>
      </c>
      <c r="G740" s="143" t="s">
        <v>362</v>
      </c>
      <c r="H740" s="143">
        <v>0.67</v>
      </c>
      <c r="I740" s="143">
        <v>0.72</v>
      </c>
      <c r="J740" s="143" t="s">
        <v>366</v>
      </c>
      <c r="K740" s="143">
        <v>0.28061333932854998</v>
      </c>
      <c r="L740" s="143">
        <v>3290.4885013316102</v>
      </c>
      <c r="M740" s="143">
        <v>7.2275824818485104</v>
      </c>
      <c r="N740" s="143">
        <v>0.95677200972351995</v>
      </c>
      <c r="O740" s="143">
        <v>2.0281560555040601</v>
      </c>
      <c r="P740" s="143">
        <v>0.26848298862460002</v>
      </c>
      <c r="Q740" s="143">
        <v>923.35496638087</v>
      </c>
      <c r="R740" s="143">
        <v>1730</v>
      </c>
      <c r="S740" s="143" t="s">
        <v>368</v>
      </c>
      <c r="T740" s="143">
        <v>1730</v>
      </c>
      <c r="U740" s="143" t="s">
        <v>365</v>
      </c>
      <c r="V740" s="143" t="s">
        <v>366</v>
      </c>
      <c r="Z740" s="143">
        <v>0</v>
      </c>
      <c r="AA740" s="143">
        <v>1</v>
      </c>
      <c r="AB740" s="143">
        <v>2.0281560555040601</v>
      </c>
      <c r="AC740" s="143">
        <v>0.26848298862460002</v>
      </c>
      <c r="AD740" s="143">
        <v>2032.7435406857201</v>
      </c>
      <c r="AF740" s="143">
        <v>-1</v>
      </c>
      <c r="AG740" s="143">
        <v>-1</v>
      </c>
      <c r="AH740" s="143">
        <v>-1</v>
      </c>
      <c r="AI740" s="143">
        <v>-1</v>
      </c>
      <c r="AJ740" s="143">
        <v>0</v>
      </c>
      <c r="AM740" s="143" t="s">
        <v>367</v>
      </c>
      <c r="AN740" s="143">
        <v>-1</v>
      </c>
      <c r="AQ740" s="143">
        <v>332</v>
      </c>
      <c r="AR740" s="143" t="s">
        <v>259</v>
      </c>
      <c r="AT740" s="143" t="s">
        <v>366</v>
      </c>
      <c r="AV740" s="143">
        <v>157.49854608743999</v>
      </c>
      <c r="AW740" s="143">
        <v>1.6486160103</v>
      </c>
    </row>
    <row r="741" spans="1:49" x14ac:dyDescent="0.25">
      <c r="A741" s="153">
        <v>820000</v>
      </c>
      <c r="B741" s="153">
        <v>1400000</v>
      </c>
      <c r="C741" s="153">
        <v>1400000</v>
      </c>
      <c r="D741" s="143" t="s">
        <v>360</v>
      </c>
      <c r="E741" s="143" t="s">
        <v>13</v>
      </c>
      <c r="F741" s="143" t="s">
        <v>361</v>
      </c>
      <c r="G741" s="143" t="s">
        <v>362</v>
      </c>
      <c r="H741" s="143">
        <v>0.67</v>
      </c>
      <c r="I741" s="143">
        <v>0.72</v>
      </c>
      <c r="J741" s="143" t="s">
        <v>363</v>
      </c>
      <c r="K741" s="143">
        <v>0.61776345359886997</v>
      </c>
      <c r="L741" s="143">
        <v>2583.6822355606701</v>
      </c>
      <c r="M741" s="143">
        <v>5.0656695505608704</v>
      </c>
      <c r="N741" s="143">
        <v>0.69328666543610995</v>
      </c>
      <c r="O741" s="143">
        <v>3.1293855163451298</v>
      </c>
      <c r="P741" s="143">
        <v>0.42828716477385997</v>
      </c>
      <c r="Q741" s="143">
        <v>1596.10446084202</v>
      </c>
      <c r="R741" s="143">
        <v>3200</v>
      </c>
      <c r="S741" s="143" t="s">
        <v>370</v>
      </c>
      <c r="T741" s="143">
        <v>3200</v>
      </c>
      <c r="U741" s="143" t="s">
        <v>365</v>
      </c>
      <c r="V741" s="143" t="s">
        <v>366</v>
      </c>
      <c r="Y741" s="143" t="s">
        <v>363</v>
      </c>
      <c r="Z741" s="143">
        <v>0</v>
      </c>
      <c r="AA741" s="143">
        <v>1</v>
      </c>
      <c r="AB741" s="143">
        <v>3.1293855163451298</v>
      </c>
      <c r="AC741" s="143">
        <v>0.42828716477385997</v>
      </c>
      <c r="AD741" s="143">
        <v>1596.10446084202</v>
      </c>
      <c r="AF741" s="143">
        <v>-1</v>
      </c>
      <c r="AG741" s="143">
        <v>-1</v>
      </c>
      <c r="AH741" s="143">
        <v>-1</v>
      </c>
      <c r="AI741" s="143">
        <v>-1</v>
      </c>
      <c r="AJ741" s="143">
        <v>0</v>
      </c>
      <c r="AM741" s="143" t="s">
        <v>367</v>
      </c>
      <c r="AN741" s="143">
        <v>-1</v>
      </c>
      <c r="AQ741" s="143">
        <v>332</v>
      </c>
      <c r="AR741" s="143" t="s">
        <v>259</v>
      </c>
      <c r="AT741" s="143" t="s">
        <v>366</v>
      </c>
      <c r="AV741" s="143">
        <v>199.99999998882399</v>
      </c>
      <c r="AW741" s="143">
        <v>1.2944886138</v>
      </c>
    </row>
    <row r="742" spans="1:49" x14ac:dyDescent="0.25">
      <c r="A742" s="153">
        <v>820000</v>
      </c>
      <c r="B742" s="153">
        <v>1400000</v>
      </c>
      <c r="C742" s="153">
        <v>1400000</v>
      </c>
      <c r="D742" s="143" t="s">
        <v>360</v>
      </c>
      <c r="E742" s="143" t="s">
        <v>13</v>
      </c>
      <c r="F742" s="143" t="s">
        <v>361</v>
      </c>
      <c r="G742" s="143" t="s">
        <v>362</v>
      </c>
      <c r="H742" s="143">
        <v>0.67</v>
      </c>
      <c r="I742" s="143">
        <v>0.72</v>
      </c>
      <c r="J742" s="143" t="s">
        <v>363</v>
      </c>
      <c r="K742" s="143">
        <v>0.55760340378150997</v>
      </c>
      <c r="L742" s="143">
        <v>2581.3781758733899</v>
      </c>
      <c r="M742" s="143">
        <v>5.1841886915985098</v>
      </c>
      <c r="N742" s="143">
        <v>0.70441538363797995</v>
      </c>
      <c r="O742" s="143">
        <v>2.8907212602809498</v>
      </c>
      <c r="P742" s="143">
        <v>0.39278441559258997</v>
      </c>
      <c r="Q742" s="143">
        <v>1439.3852573143099</v>
      </c>
      <c r="R742" s="143">
        <v>3200</v>
      </c>
      <c r="S742" s="143" t="s">
        <v>370</v>
      </c>
      <c r="T742" s="143">
        <v>3200</v>
      </c>
      <c r="U742" s="143" t="s">
        <v>365</v>
      </c>
      <c r="V742" s="143" t="s">
        <v>366</v>
      </c>
      <c r="Y742" s="143" t="s">
        <v>363</v>
      </c>
      <c r="Z742" s="143">
        <v>0</v>
      </c>
      <c r="AA742" s="143">
        <v>1</v>
      </c>
      <c r="AB742" s="143">
        <v>2.8907212602809498</v>
      </c>
      <c r="AC742" s="143">
        <v>0.39278441559258997</v>
      </c>
      <c r="AD742" s="143">
        <v>1439.3852573143099</v>
      </c>
      <c r="AF742" s="143">
        <v>-1</v>
      </c>
      <c r="AG742" s="143">
        <v>-1</v>
      </c>
      <c r="AH742" s="143">
        <v>-1</v>
      </c>
      <c r="AI742" s="143">
        <v>-1</v>
      </c>
      <c r="AJ742" s="143">
        <v>0</v>
      </c>
      <c r="AM742" s="143" t="s">
        <v>367</v>
      </c>
      <c r="AN742" s="143">
        <v>-1</v>
      </c>
      <c r="AQ742" s="143">
        <v>332</v>
      </c>
      <c r="AR742" s="143" t="s">
        <v>259</v>
      </c>
      <c r="AT742" s="143" t="s">
        <v>366</v>
      </c>
      <c r="AV742" s="143">
        <v>187.41680409086999</v>
      </c>
      <c r="AW742" s="143">
        <v>1.1673846369000001</v>
      </c>
    </row>
    <row r="743" spans="1:49" x14ac:dyDescent="0.25">
      <c r="A743" s="153">
        <v>820000</v>
      </c>
      <c r="B743" s="153">
        <v>1400000</v>
      </c>
      <c r="C743" s="153">
        <v>1400000</v>
      </c>
      <c r="D743" s="143" t="s">
        <v>360</v>
      </c>
      <c r="E743" s="143" t="s">
        <v>13</v>
      </c>
      <c r="F743" s="143" t="s">
        <v>361</v>
      </c>
      <c r="G743" s="143" t="s">
        <v>362</v>
      </c>
      <c r="H743" s="143">
        <v>0.67</v>
      </c>
      <c r="I743" s="143">
        <v>0.72</v>
      </c>
      <c r="J743" s="143" t="s">
        <v>363</v>
      </c>
      <c r="K743" s="143">
        <v>6.6961143990000002E-5</v>
      </c>
      <c r="L743" s="143">
        <v>2581.3781758733899</v>
      </c>
      <c r="M743" s="143">
        <v>5.1841886915985098</v>
      </c>
      <c r="N743" s="143">
        <v>0.70441538363797995</v>
      </c>
      <c r="O743" s="143">
        <v>3.4713920549000001E-4</v>
      </c>
      <c r="P743" s="143">
        <v>4.7168459930000003E-5</v>
      </c>
      <c r="Q743" s="143">
        <v>0.17285203575052999</v>
      </c>
      <c r="R743" s="143">
        <v>3200</v>
      </c>
      <c r="S743" s="143" t="s">
        <v>370</v>
      </c>
      <c r="T743" s="143">
        <v>3200</v>
      </c>
      <c r="U743" s="143" t="s">
        <v>365</v>
      </c>
      <c r="V743" s="143" t="s">
        <v>366</v>
      </c>
      <c r="Y743" s="143" t="s">
        <v>363</v>
      </c>
      <c r="Z743" s="143">
        <v>0</v>
      </c>
      <c r="AA743" s="143">
        <v>1</v>
      </c>
      <c r="AB743" s="143">
        <v>3.4713920549000001E-4</v>
      </c>
      <c r="AC743" s="143">
        <v>4.7168459930000003E-5</v>
      </c>
      <c r="AD743" s="143">
        <v>0.17285203575092001</v>
      </c>
      <c r="AF743" s="143">
        <v>-1</v>
      </c>
      <c r="AG743" s="143">
        <v>-1</v>
      </c>
      <c r="AH743" s="143">
        <v>-1</v>
      </c>
      <c r="AI743" s="143">
        <v>-1</v>
      </c>
      <c r="AJ743" s="143">
        <v>0</v>
      </c>
      <c r="AM743" s="143" t="s">
        <v>367</v>
      </c>
      <c r="AN743" s="143">
        <v>-1</v>
      </c>
      <c r="AQ743" s="143">
        <v>332</v>
      </c>
      <c r="AR743" s="143" t="s">
        <v>259</v>
      </c>
      <c r="AT743" s="143" t="s">
        <v>366</v>
      </c>
      <c r="AV743" s="143">
        <v>2.58524671822006</v>
      </c>
      <c r="AW743" s="143">
        <v>1.4018820000000001E-4</v>
      </c>
    </row>
    <row r="744" spans="1:49" x14ac:dyDescent="0.25">
      <c r="A744" s="153">
        <v>820000</v>
      </c>
      <c r="B744" s="153">
        <v>1400000</v>
      </c>
      <c r="C744" s="153">
        <v>1400000</v>
      </c>
      <c r="D744" s="143" t="s">
        <v>360</v>
      </c>
      <c r="E744" s="143" t="s">
        <v>13</v>
      </c>
      <c r="F744" s="143" t="s">
        <v>361</v>
      </c>
      <c r="G744" s="143" t="s">
        <v>362</v>
      </c>
      <c r="H744" s="143">
        <v>0.67</v>
      </c>
      <c r="I744" s="143">
        <v>0.72</v>
      </c>
      <c r="J744" s="143" t="s">
        <v>366</v>
      </c>
      <c r="K744" s="143">
        <v>6.009308855829E-2</v>
      </c>
      <c r="L744" s="143">
        <v>2581.3781758733899</v>
      </c>
      <c r="M744" s="143">
        <v>5.1841886915985098</v>
      </c>
      <c r="N744" s="143">
        <v>0.70441538363797995</v>
      </c>
      <c r="O744" s="143">
        <v>0.31153391014713999</v>
      </c>
      <c r="P744" s="143">
        <v>4.2330496030779999E-2</v>
      </c>
      <c r="Q744" s="143">
        <v>155.12298732521</v>
      </c>
      <c r="R744" s="143">
        <v>8140</v>
      </c>
      <c r="S744" s="143" t="s">
        <v>369</v>
      </c>
      <c r="T744" s="143">
        <v>8140</v>
      </c>
      <c r="U744" s="143" t="s">
        <v>365</v>
      </c>
      <c r="V744" s="143" t="s">
        <v>366</v>
      </c>
      <c r="Z744" s="143">
        <v>0</v>
      </c>
      <c r="AA744" s="143">
        <v>1</v>
      </c>
      <c r="AB744" s="143">
        <v>0.31153391014713999</v>
      </c>
      <c r="AC744" s="143">
        <v>4.2330496030779999E-2</v>
      </c>
      <c r="AD744" s="143">
        <v>155.12298732521</v>
      </c>
      <c r="AF744" s="143">
        <v>-1</v>
      </c>
      <c r="AG744" s="143">
        <v>-1</v>
      </c>
      <c r="AH744" s="143">
        <v>-1</v>
      </c>
      <c r="AI744" s="143">
        <v>-1</v>
      </c>
      <c r="AJ744" s="143">
        <v>0</v>
      </c>
      <c r="AM744" s="143" t="s">
        <v>367</v>
      </c>
      <c r="AN744" s="143">
        <v>-1</v>
      </c>
      <c r="AQ744" s="143">
        <v>332</v>
      </c>
      <c r="AR744" s="143" t="s">
        <v>259</v>
      </c>
      <c r="AT744" s="143" t="s">
        <v>366</v>
      </c>
      <c r="AV744" s="143">
        <v>76.972537632559906</v>
      </c>
      <c r="AW744" s="143">
        <v>0.12580939769999999</v>
      </c>
    </row>
    <row r="745" spans="1:49" x14ac:dyDescent="0.25">
      <c r="A745" s="153">
        <v>820000</v>
      </c>
      <c r="B745" s="153">
        <v>1400000</v>
      </c>
      <c r="C745" s="153">
        <v>1400000</v>
      </c>
      <c r="D745" s="143" t="s">
        <v>360</v>
      </c>
      <c r="E745" s="143" t="s">
        <v>13</v>
      </c>
      <c r="F745" s="143" t="s">
        <v>361</v>
      </c>
      <c r="G745" s="143" t="s">
        <v>362</v>
      </c>
      <c r="H745" s="143">
        <v>0.67</v>
      </c>
      <c r="I745" s="143">
        <v>0.72</v>
      </c>
      <c r="J745" s="143" t="s">
        <v>363</v>
      </c>
      <c r="K745" s="143">
        <v>0.28023475757604999</v>
      </c>
      <c r="L745" s="143">
        <v>1306.5869469143399</v>
      </c>
      <c r="M745" s="143">
        <v>0</v>
      </c>
      <c r="N745" s="143">
        <v>0</v>
      </c>
      <c r="O745" s="143">
        <v>0</v>
      </c>
      <c r="P745" s="143">
        <v>0</v>
      </c>
      <c r="Q745" s="143">
        <v>366.15107632057197</v>
      </c>
      <c r="R745" s="143">
        <v>5300</v>
      </c>
      <c r="S745" s="143" t="s">
        <v>372</v>
      </c>
      <c r="T745" s="143">
        <v>5300</v>
      </c>
      <c r="U745" s="143" t="s">
        <v>365</v>
      </c>
      <c r="V745" s="143" t="s">
        <v>366</v>
      </c>
      <c r="Y745" s="143" t="s">
        <v>363</v>
      </c>
      <c r="Z745" s="143">
        <v>0</v>
      </c>
      <c r="AA745" s="143">
        <v>1</v>
      </c>
      <c r="AB745" s="143">
        <v>0</v>
      </c>
      <c r="AC745" s="143">
        <v>0</v>
      </c>
      <c r="AD745" s="143">
        <v>366.15107632057197</v>
      </c>
      <c r="AF745" s="143">
        <v>-1</v>
      </c>
      <c r="AG745" s="143">
        <v>-1</v>
      </c>
      <c r="AH745" s="143">
        <v>-1</v>
      </c>
      <c r="AI745" s="143">
        <v>-1</v>
      </c>
      <c r="AJ745" s="143">
        <v>0</v>
      </c>
      <c r="AM745" s="143" t="s">
        <v>367</v>
      </c>
      <c r="AN745" s="143">
        <v>-1</v>
      </c>
      <c r="AQ745" s="143">
        <v>332</v>
      </c>
      <c r="AR745" s="143" t="s">
        <v>259</v>
      </c>
      <c r="AT745" s="143" t="s">
        <v>366</v>
      </c>
      <c r="AV745" s="143">
        <v>149.83664887867201</v>
      </c>
      <c r="AW745" s="143">
        <v>0.29695951040000002</v>
      </c>
    </row>
    <row r="746" spans="1:49" x14ac:dyDescent="0.25">
      <c r="A746" s="153">
        <v>820000</v>
      </c>
      <c r="B746" s="153">
        <v>1400000</v>
      </c>
      <c r="C746" s="153">
        <v>1400000</v>
      </c>
      <c r="D746" s="143" t="s">
        <v>360</v>
      </c>
      <c r="E746" s="143" t="s">
        <v>13</v>
      </c>
      <c r="F746" s="143" t="s">
        <v>361</v>
      </c>
      <c r="G746" s="143" t="s">
        <v>362</v>
      </c>
      <c r="H746" s="143">
        <v>0.67</v>
      </c>
      <c r="I746" s="143">
        <v>0.72</v>
      </c>
      <c r="J746" s="143" t="s">
        <v>363</v>
      </c>
      <c r="K746" s="143">
        <v>0.26726966854133999</v>
      </c>
      <c r="L746" s="143">
        <v>1306.5869469143399</v>
      </c>
      <c r="M746" s="143">
        <v>0</v>
      </c>
      <c r="N746" s="143">
        <v>0</v>
      </c>
      <c r="O746" s="143">
        <v>0</v>
      </c>
      <c r="P746" s="143">
        <v>0</v>
      </c>
      <c r="Q746" s="143">
        <v>349.21106022223699</v>
      </c>
      <c r="R746" s="143">
        <v>3100</v>
      </c>
      <c r="S746" s="143" t="s">
        <v>371</v>
      </c>
      <c r="T746" s="143">
        <v>3100</v>
      </c>
      <c r="U746" s="143" t="s">
        <v>365</v>
      </c>
      <c r="V746" s="143" t="s">
        <v>366</v>
      </c>
      <c r="Y746" s="143" t="s">
        <v>363</v>
      </c>
      <c r="Z746" s="143">
        <v>0</v>
      </c>
      <c r="AA746" s="143">
        <v>1</v>
      </c>
      <c r="AB746" s="143">
        <v>0</v>
      </c>
      <c r="AC746" s="143">
        <v>0</v>
      </c>
      <c r="AD746" s="143">
        <v>349.21106022223699</v>
      </c>
      <c r="AF746" s="143">
        <v>-1</v>
      </c>
      <c r="AG746" s="143">
        <v>-1</v>
      </c>
      <c r="AH746" s="143">
        <v>-1</v>
      </c>
      <c r="AI746" s="143">
        <v>-1</v>
      </c>
      <c r="AJ746" s="143">
        <v>0</v>
      </c>
      <c r="AM746" s="143" t="s">
        <v>367</v>
      </c>
      <c r="AN746" s="143">
        <v>-1</v>
      </c>
      <c r="AQ746" s="143">
        <v>332</v>
      </c>
      <c r="AR746" s="143" t="s">
        <v>259</v>
      </c>
      <c r="AT746" s="143" t="s">
        <v>366</v>
      </c>
      <c r="AV746" s="143">
        <v>175.88555600767501</v>
      </c>
      <c r="AW746" s="143">
        <v>0.28322064899999999</v>
      </c>
    </row>
    <row r="747" spans="1:49" x14ac:dyDescent="0.25">
      <c r="A747" s="153">
        <v>820000</v>
      </c>
      <c r="B747" s="153">
        <v>1400000</v>
      </c>
      <c r="C747" s="153">
        <v>1400000</v>
      </c>
      <c r="D747" s="143" t="s">
        <v>360</v>
      </c>
      <c r="E747" s="143" t="s">
        <v>13</v>
      </c>
      <c r="F747" s="143" t="s">
        <v>361</v>
      </c>
      <c r="G747" s="143" t="s">
        <v>362</v>
      </c>
      <c r="H747" s="143">
        <v>0.67</v>
      </c>
      <c r="I747" s="143">
        <v>0.72</v>
      </c>
      <c r="J747" s="143" t="s">
        <v>363</v>
      </c>
      <c r="K747" s="143">
        <v>7.0259027550520006E-2</v>
      </c>
      <c r="L747" s="143">
        <v>1306.5869469143399</v>
      </c>
      <c r="M747" s="143">
        <v>0</v>
      </c>
      <c r="N747" s="143">
        <v>0</v>
      </c>
      <c r="O747" s="143">
        <v>0</v>
      </c>
      <c r="P747" s="143">
        <v>0</v>
      </c>
      <c r="Q747" s="143">
        <v>91.799528300408298</v>
      </c>
      <c r="R747" s="143">
        <v>5100</v>
      </c>
      <c r="S747" s="143" t="s">
        <v>373</v>
      </c>
      <c r="T747" s="143">
        <v>5100</v>
      </c>
      <c r="U747" s="143" t="s">
        <v>365</v>
      </c>
      <c r="V747" s="143" t="s">
        <v>366</v>
      </c>
      <c r="Y747" s="143" t="s">
        <v>363</v>
      </c>
      <c r="Z747" s="143">
        <v>0</v>
      </c>
      <c r="AA747" s="143">
        <v>1</v>
      </c>
      <c r="AB747" s="143">
        <v>0</v>
      </c>
      <c r="AC747" s="143">
        <v>0</v>
      </c>
      <c r="AD747" s="143">
        <v>91.799528300407999</v>
      </c>
      <c r="AF747" s="143">
        <v>-1</v>
      </c>
      <c r="AG747" s="143">
        <v>-1</v>
      </c>
      <c r="AH747" s="143">
        <v>-1</v>
      </c>
      <c r="AI747" s="143">
        <v>-1</v>
      </c>
      <c r="AJ747" s="143">
        <v>0</v>
      </c>
      <c r="AM747" s="143" t="s">
        <v>367</v>
      </c>
      <c r="AN747" s="143">
        <v>-1</v>
      </c>
      <c r="AQ747" s="143">
        <v>332</v>
      </c>
      <c r="AR747" s="143" t="s">
        <v>259</v>
      </c>
      <c r="AT747" s="143" t="s">
        <v>366</v>
      </c>
      <c r="AV747" s="143">
        <v>75.256001297088403</v>
      </c>
      <c r="AW747" s="143">
        <v>7.44521722E-2</v>
      </c>
    </row>
    <row r="748" spans="1:49" x14ac:dyDescent="0.25">
      <c r="A748" s="153">
        <v>820000</v>
      </c>
      <c r="B748" s="153">
        <v>1400000</v>
      </c>
      <c r="C748" s="153">
        <v>1400000</v>
      </c>
      <c r="D748" s="143" t="s">
        <v>360</v>
      </c>
      <c r="E748" s="143" t="s">
        <v>13</v>
      </c>
      <c r="F748" s="143" t="s">
        <v>361</v>
      </c>
      <c r="G748" s="143" t="s">
        <v>362</v>
      </c>
      <c r="H748" s="143">
        <v>0.67</v>
      </c>
      <c r="I748" s="143">
        <v>0.72</v>
      </c>
      <c r="J748" s="143" t="s">
        <v>366</v>
      </c>
      <c r="K748" s="143">
        <v>0.45508803139496001</v>
      </c>
      <c r="L748" s="143">
        <v>3336.0811270406102</v>
      </c>
      <c r="M748" s="143">
        <v>6.3184870283736601</v>
      </c>
      <c r="N748" s="143">
        <v>0.85661646729282004</v>
      </c>
      <c r="O748" s="143">
        <v>2.8754678231372099</v>
      </c>
      <c r="P748" s="143">
        <v>0.38983590176080002</v>
      </c>
      <c r="Q748" s="143">
        <v>1518.2105926788099</v>
      </c>
      <c r="R748" s="143">
        <v>1730</v>
      </c>
      <c r="S748" s="143" t="s">
        <v>368</v>
      </c>
      <c r="T748" s="143">
        <v>1730</v>
      </c>
      <c r="U748" s="143" t="s">
        <v>365</v>
      </c>
      <c r="V748" s="143" t="s">
        <v>366</v>
      </c>
      <c r="Z748" s="143">
        <v>0</v>
      </c>
      <c r="AA748" s="143">
        <v>1</v>
      </c>
      <c r="AB748" s="143">
        <v>2.8754678231372099</v>
      </c>
      <c r="AC748" s="143">
        <v>0.38983590176080002</v>
      </c>
      <c r="AD748" s="143">
        <v>1719.9071995982199</v>
      </c>
      <c r="AF748" s="143">
        <v>-1</v>
      </c>
      <c r="AG748" s="143">
        <v>-1</v>
      </c>
      <c r="AH748" s="143">
        <v>-1</v>
      </c>
      <c r="AI748" s="143">
        <v>-1</v>
      </c>
      <c r="AJ748" s="143">
        <v>0</v>
      </c>
      <c r="AM748" s="143" t="s">
        <v>367</v>
      </c>
      <c r="AN748" s="143">
        <v>-1</v>
      </c>
      <c r="AQ748" s="143">
        <v>332</v>
      </c>
      <c r="AR748" s="143" t="s">
        <v>259</v>
      </c>
      <c r="AT748" s="143" t="s">
        <v>366</v>
      </c>
      <c r="AV748" s="143">
        <v>169.709495696799</v>
      </c>
      <c r="AW748" s="143">
        <v>1.39489635</v>
      </c>
    </row>
    <row r="749" spans="1:49" x14ac:dyDescent="0.25">
      <c r="A749" s="153">
        <v>820000</v>
      </c>
      <c r="B749" s="153">
        <v>1400000</v>
      </c>
      <c r="C749" s="153">
        <v>1400000</v>
      </c>
      <c r="D749" s="143" t="s">
        <v>360</v>
      </c>
      <c r="E749" s="143" t="s">
        <v>13</v>
      </c>
      <c r="F749" s="143" t="s">
        <v>361</v>
      </c>
      <c r="G749" s="143" t="s">
        <v>362</v>
      </c>
      <c r="H749" s="143">
        <v>0.67</v>
      </c>
      <c r="I749" s="143">
        <v>0.72</v>
      </c>
      <c r="J749" s="143" t="s">
        <v>366</v>
      </c>
      <c r="K749" s="143">
        <v>9.5960208581929995E-2</v>
      </c>
      <c r="L749" s="143">
        <v>3336.0811270406102</v>
      </c>
      <c r="M749" s="143">
        <v>6.3184870283736601</v>
      </c>
      <c r="N749" s="143">
        <v>0.85661646729282004</v>
      </c>
      <c r="O749" s="143">
        <v>0.60632333316498999</v>
      </c>
      <c r="P749" s="143">
        <v>8.2201094876139996E-2</v>
      </c>
      <c r="Q749" s="143">
        <v>320.13104079707699</v>
      </c>
      <c r="R749" s="143">
        <v>8140</v>
      </c>
      <c r="S749" s="143" t="s">
        <v>369</v>
      </c>
      <c r="T749" s="143">
        <v>8140</v>
      </c>
      <c r="U749" s="143" t="s">
        <v>365</v>
      </c>
      <c r="V749" s="143" t="s">
        <v>366</v>
      </c>
      <c r="Z749" s="143">
        <v>0</v>
      </c>
      <c r="AA749" s="143">
        <v>1</v>
      </c>
      <c r="AB749" s="143">
        <v>0.60632333316498999</v>
      </c>
      <c r="AC749" s="143">
        <v>8.2201094876139996E-2</v>
      </c>
      <c r="AD749" s="143">
        <v>323.00809530687599</v>
      </c>
      <c r="AF749" s="143">
        <v>-1</v>
      </c>
      <c r="AG749" s="143">
        <v>-1</v>
      </c>
      <c r="AH749" s="143">
        <v>-1</v>
      </c>
      <c r="AI749" s="143">
        <v>-1</v>
      </c>
      <c r="AJ749" s="143">
        <v>0</v>
      </c>
      <c r="AM749" s="143" t="s">
        <v>367</v>
      </c>
      <c r="AN749" s="143">
        <v>-1</v>
      </c>
      <c r="AQ749" s="143">
        <v>332</v>
      </c>
      <c r="AR749" s="143" t="s">
        <v>259</v>
      </c>
      <c r="AT749" s="143" t="s">
        <v>366</v>
      </c>
      <c r="AV749" s="143">
        <v>92.980016392822606</v>
      </c>
      <c r="AW749" s="143">
        <v>0.2619692582</v>
      </c>
    </row>
    <row r="750" spans="1:49" x14ac:dyDescent="0.25">
      <c r="A750" s="153">
        <v>820000</v>
      </c>
      <c r="B750" s="153">
        <v>1400000</v>
      </c>
      <c r="C750" s="153">
        <v>1400000</v>
      </c>
      <c r="D750" s="143" t="s">
        <v>360</v>
      </c>
      <c r="E750" s="143" t="s">
        <v>13</v>
      </c>
      <c r="F750" s="143" t="s">
        <v>361</v>
      </c>
      <c r="G750" s="143" t="s">
        <v>362</v>
      </c>
      <c r="H750" s="143">
        <v>0.67</v>
      </c>
      <c r="I750" s="143">
        <v>0.72</v>
      </c>
      <c r="J750" s="143" t="s">
        <v>366</v>
      </c>
      <c r="K750" s="143">
        <v>5.1373248530999999E-3</v>
      </c>
      <c r="L750" s="143">
        <v>3336.0811270406102</v>
      </c>
      <c r="M750" s="143">
        <v>6.3184870283736601</v>
      </c>
      <c r="N750" s="143">
        <v>0.85661646729282004</v>
      </c>
      <c r="O750" s="143">
        <v>3.2460120444869997E-2</v>
      </c>
      <c r="P750" s="143">
        <v>4.4007170670000003E-3</v>
      </c>
      <c r="Q750" s="143">
        <v>17.138532485913601</v>
      </c>
      <c r="R750" s="143">
        <v>1730</v>
      </c>
      <c r="S750" s="143" t="s">
        <v>368</v>
      </c>
      <c r="T750" s="143">
        <v>1730</v>
      </c>
      <c r="U750" s="143" t="s">
        <v>365</v>
      </c>
      <c r="V750" s="143" t="s">
        <v>366</v>
      </c>
      <c r="Z750" s="143">
        <v>0</v>
      </c>
      <c r="AA750" s="143">
        <v>1</v>
      </c>
      <c r="AB750" s="143">
        <v>3.2460120444869997E-2</v>
      </c>
      <c r="AC750" s="143">
        <v>4.4007170670000003E-3</v>
      </c>
      <c r="AD750" s="143">
        <v>17.138532485914101</v>
      </c>
      <c r="AF750" s="143">
        <v>-1</v>
      </c>
      <c r="AG750" s="143">
        <v>-1</v>
      </c>
      <c r="AH750" s="143">
        <v>-1</v>
      </c>
      <c r="AI750" s="143">
        <v>-1</v>
      </c>
      <c r="AJ750" s="143">
        <v>0</v>
      </c>
      <c r="AM750" s="143" t="s">
        <v>367</v>
      </c>
      <c r="AN750" s="143">
        <v>-1</v>
      </c>
      <c r="AQ750" s="143">
        <v>332</v>
      </c>
      <c r="AR750" s="143" t="s">
        <v>259</v>
      </c>
      <c r="AT750" s="143" t="s">
        <v>366</v>
      </c>
      <c r="AV750" s="143">
        <v>22.6224467596398</v>
      </c>
      <c r="AW750" s="143">
        <v>1.3899864099999999E-2</v>
      </c>
    </row>
    <row r="751" spans="1:49" x14ac:dyDescent="0.25">
      <c r="A751" s="153">
        <v>820000</v>
      </c>
      <c r="B751" s="153">
        <v>1400000</v>
      </c>
      <c r="C751" s="153">
        <v>1400000</v>
      </c>
      <c r="D751" s="143" t="s">
        <v>360</v>
      </c>
      <c r="E751" s="143" t="s">
        <v>13</v>
      </c>
      <c r="F751" s="143" t="s">
        <v>361</v>
      </c>
      <c r="G751" s="143" t="s">
        <v>362</v>
      </c>
      <c r="H751" s="143">
        <v>0.67</v>
      </c>
      <c r="I751" s="143">
        <v>0.72</v>
      </c>
      <c r="J751" s="143" t="s">
        <v>366</v>
      </c>
      <c r="K751" s="143">
        <v>3.0532697095999998E-4</v>
      </c>
      <c r="L751" s="143">
        <v>3375.6775903396801</v>
      </c>
      <c r="M751" s="143">
        <v>7.2426919714173303</v>
      </c>
      <c r="N751" s="143">
        <v>0.96761054306200001</v>
      </c>
      <c r="O751" s="143">
        <v>2.2113892012900001E-3</v>
      </c>
      <c r="P751" s="143">
        <v>2.9543759618999999E-4</v>
      </c>
      <c r="Q751" s="143">
        <v>1.0306854136263399</v>
      </c>
      <c r="R751" s="143">
        <v>1730</v>
      </c>
      <c r="S751" s="143" t="s">
        <v>368</v>
      </c>
      <c r="T751" s="143">
        <v>1730</v>
      </c>
      <c r="U751" s="143" t="s">
        <v>365</v>
      </c>
      <c r="V751" s="143" t="s">
        <v>366</v>
      </c>
      <c r="Z751" s="143">
        <v>0</v>
      </c>
      <c r="AA751" s="143">
        <v>1</v>
      </c>
      <c r="AB751" s="143">
        <v>2.2113892012900001E-3</v>
      </c>
      <c r="AC751" s="143">
        <v>2.9543759618999999E-4</v>
      </c>
      <c r="AD751" s="143">
        <v>1.0306854134677399</v>
      </c>
      <c r="AF751" s="143">
        <v>-1</v>
      </c>
      <c r="AG751" s="143">
        <v>-1</v>
      </c>
      <c r="AH751" s="143">
        <v>-1</v>
      </c>
      <c r="AI751" s="143">
        <v>-1</v>
      </c>
      <c r="AJ751" s="143">
        <v>0</v>
      </c>
      <c r="AM751" s="143" t="s">
        <v>367</v>
      </c>
      <c r="AN751" s="143">
        <v>-1</v>
      </c>
      <c r="AQ751" s="143">
        <v>332</v>
      </c>
      <c r="AR751" s="143" t="s">
        <v>259</v>
      </c>
      <c r="AT751" s="143" t="s">
        <v>366</v>
      </c>
      <c r="AV751" s="143">
        <v>42.148475197188901</v>
      </c>
      <c r="AW751" s="143">
        <v>8.3591679999999997E-4</v>
      </c>
    </row>
    <row r="752" spans="1:49" x14ac:dyDescent="0.25">
      <c r="A752" s="153">
        <v>820000</v>
      </c>
      <c r="B752" s="153">
        <v>1400000</v>
      </c>
      <c r="C752" s="153">
        <v>1400000</v>
      </c>
      <c r="D752" s="143" t="s">
        <v>360</v>
      </c>
      <c r="E752" s="143" t="s">
        <v>13</v>
      </c>
      <c r="F752" s="143" t="s">
        <v>361</v>
      </c>
      <c r="G752" s="143" t="s">
        <v>362</v>
      </c>
      <c r="H752" s="143">
        <v>0.67</v>
      </c>
      <c r="I752" s="143">
        <v>0.72</v>
      </c>
      <c r="J752" s="143" t="s">
        <v>366</v>
      </c>
      <c r="K752" s="143">
        <v>0.25962226308626002</v>
      </c>
      <c r="L752" s="143">
        <v>3375.6775903396801</v>
      </c>
      <c r="M752" s="143">
        <v>7.2426919714173303</v>
      </c>
      <c r="N752" s="143">
        <v>0.96761054306200001</v>
      </c>
      <c r="O752" s="143">
        <v>1.8803640804560799</v>
      </c>
      <c r="P752" s="143">
        <v>0.25121323897587999</v>
      </c>
      <c r="Q752" s="143">
        <v>876.40105545357403</v>
      </c>
      <c r="R752" s="143">
        <v>1730</v>
      </c>
      <c r="S752" s="143" t="s">
        <v>368</v>
      </c>
      <c r="T752" s="143">
        <v>1730</v>
      </c>
      <c r="U752" s="143" t="s">
        <v>365</v>
      </c>
      <c r="V752" s="143" t="s">
        <v>366</v>
      </c>
      <c r="Z752" s="143">
        <v>0</v>
      </c>
      <c r="AA752" s="143">
        <v>1</v>
      </c>
      <c r="AB752" s="143">
        <v>1.8803640804560799</v>
      </c>
      <c r="AC752" s="143">
        <v>0.25121323897587999</v>
      </c>
      <c r="AD752" s="143">
        <v>876.40105547851397</v>
      </c>
      <c r="AF752" s="143">
        <v>-1</v>
      </c>
      <c r="AG752" s="143">
        <v>-1</v>
      </c>
      <c r="AH752" s="143">
        <v>-1</v>
      </c>
      <c r="AI752" s="143">
        <v>-1</v>
      </c>
      <c r="AJ752" s="143">
        <v>0</v>
      </c>
      <c r="AM752" s="143" t="s">
        <v>367</v>
      </c>
      <c r="AN752" s="143">
        <v>-1</v>
      </c>
      <c r="AQ752" s="143">
        <v>332</v>
      </c>
      <c r="AR752" s="143" t="s">
        <v>259</v>
      </c>
      <c r="AT752" s="143" t="s">
        <v>366</v>
      </c>
      <c r="AV752" s="143">
        <v>140.26164454150401</v>
      </c>
      <c r="AW752" s="143">
        <v>0.71078755510000002</v>
      </c>
    </row>
    <row r="753" spans="1:49" x14ac:dyDescent="0.25">
      <c r="A753" s="153">
        <v>820000</v>
      </c>
      <c r="B753" s="153">
        <v>1400000</v>
      </c>
      <c r="C753" s="153">
        <v>1400000</v>
      </c>
      <c r="D753" s="143" t="s">
        <v>360</v>
      </c>
      <c r="E753" s="143" t="s">
        <v>13</v>
      </c>
      <c r="F753" s="143" t="s">
        <v>361</v>
      </c>
      <c r="G753" s="143" t="s">
        <v>362</v>
      </c>
      <c r="H753" s="143">
        <v>0.67</v>
      </c>
      <c r="I753" s="143">
        <v>0.72</v>
      </c>
      <c r="J753" s="143" t="s">
        <v>366</v>
      </c>
      <c r="K753" s="143">
        <v>7.6493621990000006E-5</v>
      </c>
      <c r="L753" s="143">
        <v>3375.6775903396801</v>
      </c>
      <c r="M753" s="143">
        <v>7.2426919714173303</v>
      </c>
      <c r="N753" s="143">
        <v>0.96761054306200001</v>
      </c>
      <c r="O753" s="143">
        <v>5.5401974185000005E-4</v>
      </c>
      <c r="P753" s="143">
        <v>7.4016035109999995E-5</v>
      </c>
      <c r="Q753" s="143">
        <v>0.25821780555555002</v>
      </c>
      <c r="R753" s="143">
        <v>1730</v>
      </c>
      <c r="S753" s="143" t="s">
        <v>368</v>
      </c>
      <c r="T753" s="143">
        <v>1730</v>
      </c>
      <c r="U753" s="143" t="s">
        <v>365</v>
      </c>
      <c r="V753" s="143" t="s">
        <v>366</v>
      </c>
      <c r="Z753" s="143">
        <v>0</v>
      </c>
      <c r="AA753" s="143">
        <v>1</v>
      </c>
      <c r="AB753" s="143">
        <v>5.5401974185000005E-4</v>
      </c>
      <c r="AC753" s="143">
        <v>7.4016035109999995E-5</v>
      </c>
      <c r="AD753" s="143">
        <v>0.25821780541206002</v>
      </c>
      <c r="AF753" s="143">
        <v>-1</v>
      </c>
      <c r="AG753" s="143">
        <v>-1</v>
      </c>
      <c r="AH753" s="143">
        <v>-1</v>
      </c>
      <c r="AI753" s="143">
        <v>-1</v>
      </c>
      <c r="AJ753" s="143">
        <v>0</v>
      </c>
      <c r="AM753" s="143" t="s">
        <v>367</v>
      </c>
      <c r="AN753" s="143">
        <v>-1</v>
      </c>
      <c r="AQ753" s="143">
        <v>332</v>
      </c>
      <c r="AR753" s="143" t="s">
        <v>259</v>
      </c>
      <c r="AT753" s="143" t="s">
        <v>366</v>
      </c>
      <c r="AV753" s="143">
        <v>12.9291806792854</v>
      </c>
      <c r="AW753" s="143">
        <v>2.0942239999999999E-4</v>
      </c>
    </row>
    <row r="754" spans="1:49" x14ac:dyDescent="0.25">
      <c r="A754" s="153">
        <v>820000</v>
      </c>
      <c r="B754" s="153">
        <v>1400000</v>
      </c>
      <c r="C754" s="153">
        <v>1400000</v>
      </c>
      <c r="D754" s="143" t="s">
        <v>360</v>
      </c>
      <c r="E754" s="143" t="s">
        <v>13</v>
      </c>
      <c r="F754" s="143" t="s">
        <v>361</v>
      </c>
      <c r="G754" s="143" t="s">
        <v>362</v>
      </c>
      <c r="H754" s="143">
        <v>0.67</v>
      </c>
      <c r="I754" s="143">
        <v>0.72</v>
      </c>
      <c r="J754" s="143" t="s">
        <v>366</v>
      </c>
      <c r="K754" s="143">
        <v>0.11139323753262</v>
      </c>
      <c r="L754" s="143">
        <v>3375.6775903396801</v>
      </c>
      <c r="M754" s="143">
        <v>7.2426919714173303</v>
      </c>
      <c r="N754" s="143">
        <v>0.96761054306200001</v>
      </c>
      <c r="O754" s="143">
        <v>0.80678690714768997</v>
      </c>
      <c r="P754" s="143">
        <v>0.10778527106237</v>
      </c>
      <c r="Q754" s="143">
        <v>376.02765565425</v>
      </c>
      <c r="R754" s="143">
        <v>1730</v>
      </c>
      <c r="S754" s="143" t="s">
        <v>368</v>
      </c>
      <c r="T754" s="143">
        <v>1730</v>
      </c>
      <c r="U754" s="143" t="s">
        <v>365</v>
      </c>
      <c r="V754" s="143" t="s">
        <v>366</v>
      </c>
      <c r="Z754" s="143">
        <v>0</v>
      </c>
      <c r="AA754" s="143">
        <v>1</v>
      </c>
      <c r="AB754" s="143">
        <v>0.80678690714768997</v>
      </c>
      <c r="AC754" s="143">
        <v>0.10778527106237</v>
      </c>
      <c r="AD754" s="143">
        <v>376.02765565425</v>
      </c>
      <c r="AF754" s="143">
        <v>-1</v>
      </c>
      <c r="AG754" s="143">
        <v>-1</v>
      </c>
      <c r="AH754" s="143">
        <v>-1</v>
      </c>
      <c r="AI754" s="143">
        <v>-1</v>
      </c>
      <c r="AJ754" s="143">
        <v>0</v>
      </c>
      <c r="AM754" s="143" t="s">
        <v>367</v>
      </c>
      <c r="AN754" s="143">
        <v>-1</v>
      </c>
      <c r="AQ754" s="143">
        <v>332</v>
      </c>
      <c r="AR754" s="143" t="s">
        <v>259</v>
      </c>
      <c r="AT754" s="143" t="s">
        <v>366</v>
      </c>
      <c r="AV754" s="143">
        <v>101.785986806387</v>
      </c>
      <c r="AW754" s="143">
        <v>0.3049697126</v>
      </c>
    </row>
    <row r="755" spans="1:49" x14ac:dyDescent="0.25">
      <c r="A755" s="153">
        <v>820000</v>
      </c>
      <c r="B755" s="153">
        <v>1400000</v>
      </c>
      <c r="C755" s="153">
        <v>1400000</v>
      </c>
      <c r="D755" s="143" t="s">
        <v>360</v>
      </c>
      <c r="E755" s="143" t="s">
        <v>13</v>
      </c>
      <c r="F755" s="143" t="s">
        <v>361</v>
      </c>
      <c r="G755" s="143" t="s">
        <v>362</v>
      </c>
      <c r="H755" s="143">
        <v>0.67</v>
      </c>
      <c r="I755" s="143">
        <v>0.72</v>
      </c>
      <c r="J755" s="143" t="s">
        <v>366</v>
      </c>
      <c r="K755" s="143">
        <v>0.24601268443805999</v>
      </c>
      <c r="L755" s="143">
        <v>3375.6775903396801</v>
      </c>
      <c r="M755" s="143">
        <v>7.2426919714173303</v>
      </c>
      <c r="N755" s="143">
        <v>0.96761054306200001</v>
      </c>
      <c r="O755" s="143">
        <v>1.7817940944463699</v>
      </c>
      <c r="P755" s="143">
        <v>0.23804446718924999</v>
      </c>
      <c r="Q755" s="143">
        <v>830.45950579686996</v>
      </c>
      <c r="R755" s="143">
        <v>8140</v>
      </c>
      <c r="S755" s="143" t="s">
        <v>369</v>
      </c>
      <c r="T755" s="143">
        <v>8140</v>
      </c>
      <c r="U755" s="143" t="s">
        <v>365</v>
      </c>
      <c r="V755" s="143" t="s">
        <v>366</v>
      </c>
      <c r="Z755" s="143">
        <v>0</v>
      </c>
      <c r="AA755" s="143">
        <v>1</v>
      </c>
      <c r="AB755" s="143">
        <v>1.7817940944463699</v>
      </c>
      <c r="AC755" s="143">
        <v>0.23804446718924999</v>
      </c>
      <c r="AD755" s="143">
        <v>830.45950579735995</v>
      </c>
      <c r="AF755" s="143">
        <v>-1</v>
      </c>
      <c r="AG755" s="143">
        <v>-1</v>
      </c>
      <c r="AH755" s="143">
        <v>-1</v>
      </c>
      <c r="AI755" s="143">
        <v>-1</v>
      </c>
      <c r="AJ755" s="143">
        <v>0</v>
      </c>
      <c r="AM755" s="143" t="s">
        <v>367</v>
      </c>
      <c r="AN755" s="143">
        <v>-1</v>
      </c>
      <c r="AQ755" s="143">
        <v>332</v>
      </c>
      <c r="AR755" s="143" t="s">
        <v>259</v>
      </c>
      <c r="AT755" s="143" t="s">
        <v>366</v>
      </c>
      <c r="AV755" s="143">
        <v>154.620565516639</v>
      </c>
      <c r="AW755" s="143">
        <v>0.67352757969999999</v>
      </c>
    </row>
    <row r="756" spans="1:49" x14ac:dyDescent="0.25">
      <c r="A756" s="153">
        <v>820000</v>
      </c>
      <c r="B756" s="153">
        <v>1400000</v>
      </c>
      <c r="C756" s="153">
        <v>1400000</v>
      </c>
      <c r="D756" s="143" t="s">
        <v>360</v>
      </c>
      <c r="E756" s="143" t="s">
        <v>13</v>
      </c>
      <c r="F756" s="143" t="s">
        <v>361</v>
      </c>
      <c r="G756" s="143" t="s">
        <v>362</v>
      </c>
      <c r="H756" s="143">
        <v>0.67</v>
      </c>
      <c r="I756" s="143">
        <v>0.72</v>
      </c>
      <c r="J756" s="143" t="s">
        <v>366</v>
      </c>
      <c r="K756" s="143">
        <v>3.5339900295999998E-4</v>
      </c>
      <c r="L756" s="143">
        <v>3375.6775903396801</v>
      </c>
      <c r="M756" s="143">
        <v>7.2426919714173303</v>
      </c>
      <c r="N756" s="143">
        <v>0.96761054306200001</v>
      </c>
      <c r="O756" s="143">
        <v>2.5595601214799999E-3</v>
      </c>
      <c r="P756" s="143">
        <v>3.4195260116999998E-4</v>
      </c>
      <c r="Q756" s="143">
        <v>1.1929610947607101</v>
      </c>
      <c r="R756" s="143">
        <v>8140</v>
      </c>
      <c r="S756" s="143" t="s">
        <v>369</v>
      </c>
      <c r="T756" s="143">
        <v>8140</v>
      </c>
      <c r="U756" s="143" t="s">
        <v>365</v>
      </c>
      <c r="V756" s="143" t="s">
        <v>366</v>
      </c>
      <c r="Z756" s="143">
        <v>0</v>
      </c>
      <c r="AA756" s="143">
        <v>1</v>
      </c>
      <c r="AB756" s="143">
        <v>2.5595601214799999E-3</v>
      </c>
      <c r="AC756" s="143">
        <v>3.4195260116999998E-4</v>
      </c>
      <c r="AD756" s="143">
        <v>1.19296107070171</v>
      </c>
      <c r="AF756" s="143">
        <v>-1</v>
      </c>
      <c r="AG756" s="143">
        <v>-1</v>
      </c>
      <c r="AH756" s="143">
        <v>-1</v>
      </c>
      <c r="AI756" s="143">
        <v>-1</v>
      </c>
      <c r="AJ756" s="143">
        <v>0</v>
      </c>
      <c r="AM756" s="143" t="s">
        <v>367</v>
      </c>
      <c r="AN756" s="143">
        <v>-1</v>
      </c>
      <c r="AQ756" s="143">
        <v>332</v>
      </c>
      <c r="AR756" s="143" t="s">
        <v>259</v>
      </c>
      <c r="AT756" s="143" t="s">
        <v>366</v>
      </c>
      <c r="AV756" s="143">
        <v>56.418015720770299</v>
      </c>
      <c r="AW756" s="143">
        <v>9.675272E-4</v>
      </c>
    </row>
    <row r="757" spans="1:49" x14ac:dyDescent="0.25">
      <c r="A757" s="153">
        <v>820000</v>
      </c>
      <c r="B757" s="153">
        <v>1400000</v>
      </c>
      <c r="C757" s="153">
        <v>1400000</v>
      </c>
      <c r="D757" s="143" t="s">
        <v>360</v>
      </c>
      <c r="E757" s="143" t="s">
        <v>13</v>
      </c>
      <c r="F757" s="143" t="s">
        <v>361</v>
      </c>
      <c r="G757" s="143" t="s">
        <v>362</v>
      </c>
      <c r="H757" s="143">
        <v>0.67</v>
      </c>
      <c r="I757" s="143">
        <v>0.72</v>
      </c>
      <c r="J757" s="143" t="s">
        <v>363</v>
      </c>
      <c r="K757" s="143">
        <v>0.41682717136512998</v>
      </c>
      <c r="L757" s="143">
        <v>2527.8892941335698</v>
      </c>
      <c r="M757" s="143">
        <v>5.2595527700639</v>
      </c>
      <c r="N757" s="143">
        <v>0.70721387900895005</v>
      </c>
      <c r="O757" s="143">
        <v>2.1923245037913901</v>
      </c>
      <c r="P757" s="143">
        <v>0.29478596073746</v>
      </c>
      <c r="Q757" s="143">
        <v>1053.6929439979001</v>
      </c>
      <c r="R757" s="143">
        <v>3200</v>
      </c>
      <c r="S757" s="143" t="s">
        <v>370</v>
      </c>
      <c r="T757" s="143">
        <v>3200</v>
      </c>
      <c r="U757" s="143" t="s">
        <v>365</v>
      </c>
      <c r="V757" s="143" t="s">
        <v>366</v>
      </c>
      <c r="Y757" s="143" t="s">
        <v>363</v>
      </c>
      <c r="Z757" s="143">
        <v>0</v>
      </c>
      <c r="AA757" s="143">
        <v>1</v>
      </c>
      <c r="AB757" s="143">
        <v>2.1923245037913901</v>
      </c>
      <c r="AC757" s="143">
        <v>0.29478596073746</v>
      </c>
      <c r="AD757" s="143">
        <v>1053.6929439979001</v>
      </c>
      <c r="AF757" s="143">
        <v>-1</v>
      </c>
      <c r="AG757" s="143">
        <v>-1</v>
      </c>
      <c r="AH757" s="143">
        <v>-1</v>
      </c>
      <c r="AI757" s="143">
        <v>-1</v>
      </c>
      <c r="AJ757" s="143">
        <v>0</v>
      </c>
      <c r="AM757" s="143" t="s">
        <v>367</v>
      </c>
      <c r="AN757" s="143">
        <v>-1</v>
      </c>
      <c r="AQ757" s="143">
        <v>332</v>
      </c>
      <c r="AR757" s="143" t="s">
        <v>259</v>
      </c>
      <c r="AT757" s="143" t="s">
        <v>366</v>
      </c>
      <c r="AV757" s="143">
        <v>177.00327690642601</v>
      </c>
      <c r="AW757" s="143">
        <v>0.85457659689999999</v>
      </c>
    </row>
    <row r="758" spans="1:49" x14ac:dyDescent="0.25">
      <c r="A758" s="153">
        <v>820000</v>
      </c>
      <c r="B758" s="153">
        <v>1400000</v>
      </c>
      <c r="C758" s="153">
        <v>1400000</v>
      </c>
      <c r="D758" s="143" t="s">
        <v>360</v>
      </c>
      <c r="E758" s="143" t="s">
        <v>13</v>
      </c>
      <c r="F758" s="143" t="s">
        <v>361</v>
      </c>
      <c r="G758" s="143" t="s">
        <v>362</v>
      </c>
      <c r="H758" s="143">
        <v>0.67</v>
      </c>
      <c r="I758" s="143">
        <v>0.72</v>
      </c>
      <c r="J758" s="143" t="s">
        <v>363</v>
      </c>
      <c r="K758" s="143">
        <v>5.2480078439309998E-2</v>
      </c>
      <c r="L758" s="143">
        <v>2527.8892941335698</v>
      </c>
      <c r="M758" s="143">
        <v>5.2595527700639</v>
      </c>
      <c r="N758" s="143">
        <v>0.70721387900895005</v>
      </c>
      <c r="O758" s="143">
        <v>0.27602174192868001</v>
      </c>
      <c r="P758" s="143">
        <v>3.7114639843759997E-2</v>
      </c>
      <c r="Q758" s="143">
        <v>132.66382844204199</v>
      </c>
      <c r="R758" s="143">
        <v>3200</v>
      </c>
      <c r="S758" s="143" t="s">
        <v>370</v>
      </c>
      <c r="T758" s="143">
        <v>3200</v>
      </c>
      <c r="U758" s="143" t="s">
        <v>365</v>
      </c>
      <c r="V758" s="143" t="s">
        <v>366</v>
      </c>
      <c r="Y758" s="143" t="s">
        <v>363</v>
      </c>
      <c r="Z758" s="143">
        <v>0</v>
      </c>
      <c r="AA758" s="143">
        <v>1</v>
      </c>
      <c r="AB758" s="143">
        <v>0.27602174192868001</v>
      </c>
      <c r="AC758" s="143">
        <v>3.7114639843759997E-2</v>
      </c>
      <c r="AD758" s="143">
        <v>132.66382844204199</v>
      </c>
      <c r="AF758" s="143">
        <v>-1</v>
      </c>
      <c r="AG758" s="143">
        <v>-1</v>
      </c>
      <c r="AH758" s="143">
        <v>-1</v>
      </c>
      <c r="AI758" s="143">
        <v>-1</v>
      </c>
      <c r="AJ758" s="143">
        <v>0</v>
      </c>
      <c r="AM758" s="143" t="s">
        <v>367</v>
      </c>
      <c r="AN758" s="143">
        <v>-1</v>
      </c>
      <c r="AQ758" s="143">
        <v>332</v>
      </c>
      <c r="AR758" s="143" t="s">
        <v>259</v>
      </c>
      <c r="AT758" s="143" t="s">
        <v>366</v>
      </c>
      <c r="AV758" s="143">
        <v>72.374870792875996</v>
      </c>
      <c r="AW758" s="143">
        <v>0.1075943459</v>
      </c>
    </row>
    <row r="759" spans="1:49" x14ac:dyDescent="0.25">
      <c r="A759" s="153">
        <v>820000</v>
      </c>
      <c r="B759" s="153">
        <v>1400000</v>
      </c>
      <c r="C759" s="153">
        <v>1400000</v>
      </c>
      <c r="D759" s="143" t="s">
        <v>360</v>
      </c>
      <c r="E759" s="143" t="s">
        <v>13</v>
      </c>
      <c r="F759" s="143" t="s">
        <v>361</v>
      </c>
      <c r="G759" s="143" t="s">
        <v>362</v>
      </c>
      <c r="H759" s="143">
        <v>0.67</v>
      </c>
      <c r="I759" s="143">
        <v>0.72</v>
      </c>
      <c r="J759" s="143" t="s">
        <v>366</v>
      </c>
      <c r="K759" s="143">
        <v>0.14845620390948</v>
      </c>
      <c r="L759" s="143">
        <v>2527.8892941335698</v>
      </c>
      <c r="M759" s="143">
        <v>5.2595527700639</v>
      </c>
      <c r="N759" s="143">
        <v>0.70721387900895005</v>
      </c>
      <c r="O759" s="143">
        <v>0.78081323850531004</v>
      </c>
      <c r="P759" s="143">
        <v>0.10499028782977</v>
      </c>
      <c r="Q759" s="143">
        <v>375.28084851050301</v>
      </c>
      <c r="R759" s="143">
        <v>8140</v>
      </c>
      <c r="S759" s="143" t="s">
        <v>369</v>
      </c>
      <c r="T759" s="143">
        <v>8140</v>
      </c>
      <c r="U759" s="143" t="s">
        <v>365</v>
      </c>
      <c r="V759" s="143" t="s">
        <v>366</v>
      </c>
      <c r="Z759" s="143">
        <v>0</v>
      </c>
      <c r="AA759" s="143">
        <v>1</v>
      </c>
      <c r="AB759" s="143">
        <v>0.78081323850531004</v>
      </c>
      <c r="AC759" s="143">
        <v>0.10499028782977</v>
      </c>
      <c r="AD759" s="143">
        <v>375.28084851050301</v>
      </c>
      <c r="AF759" s="143">
        <v>-1</v>
      </c>
      <c r="AG759" s="143">
        <v>-1</v>
      </c>
      <c r="AH759" s="143">
        <v>-1</v>
      </c>
      <c r="AI759" s="143">
        <v>-1</v>
      </c>
      <c r="AJ759" s="143">
        <v>0</v>
      </c>
      <c r="AM759" s="143" t="s">
        <v>367</v>
      </c>
      <c r="AN759" s="143">
        <v>-1</v>
      </c>
      <c r="AQ759" s="143">
        <v>332</v>
      </c>
      <c r="AR759" s="143" t="s">
        <v>259</v>
      </c>
      <c r="AT759" s="143" t="s">
        <v>366</v>
      </c>
      <c r="AV759" s="143">
        <v>129.701433342314</v>
      </c>
      <c r="AW759" s="143">
        <v>0.30436402959999997</v>
      </c>
    </row>
    <row r="760" spans="1:49" x14ac:dyDescent="0.25">
      <c r="A760" s="153">
        <v>820000</v>
      </c>
      <c r="B760" s="153">
        <v>1400000</v>
      </c>
      <c r="C760" s="153">
        <v>1400000</v>
      </c>
      <c r="D760" s="143" t="s">
        <v>360</v>
      </c>
      <c r="E760" s="143" t="s">
        <v>13</v>
      </c>
      <c r="F760" s="143" t="s">
        <v>361</v>
      </c>
      <c r="G760" s="143" t="s">
        <v>362</v>
      </c>
      <c r="H760" s="143">
        <v>0.67</v>
      </c>
      <c r="I760" s="143">
        <v>0.72</v>
      </c>
      <c r="J760" s="143" t="s">
        <v>363</v>
      </c>
      <c r="K760" s="143">
        <v>3.9850185101709998E-2</v>
      </c>
      <c r="L760" s="143">
        <v>2229.0386235686201</v>
      </c>
      <c r="M760" s="143">
        <v>4.3727915284826802</v>
      </c>
      <c r="N760" s="143">
        <v>0.59788742894024005</v>
      </c>
      <c r="O760" s="143">
        <v>0.17425655182124999</v>
      </c>
      <c r="P760" s="143">
        <v>2.3825924713249999E-2</v>
      </c>
      <c r="Q760" s="143">
        <v>88.827601748086295</v>
      </c>
      <c r="R760" s="143">
        <v>3200</v>
      </c>
      <c r="S760" s="143" t="s">
        <v>370</v>
      </c>
      <c r="T760" s="143">
        <v>3200</v>
      </c>
      <c r="U760" s="143" t="s">
        <v>365</v>
      </c>
      <c r="V760" s="143" t="s">
        <v>366</v>
      </c>
      <c r="Y760" s="143" t="s">
        <v>363</v>
      </c>
      <c r="Z760" s="143">
        <v>0</v>
      </c>
      <c r="AA760" s="143">
        <v>1</v>
      </c>
      <c r="AB760" s="143">
        <v>0.17425655182124999</v>
      </c>
      <c r="AC760" s="143">
        <v>2.3825924713249999E-2</v>
      </c>
      <c r="AD760" s="143">
        <v>1377.01859845492</v>
      </c>
      <c r="AF760" s="143">
        <v>-1</v>
      </c>
      <c r="AG760" s="143">
        <v>-1</v>
      </c>
      <c r="AH760" s="143">
        <v>-1</v>
      </c>
      <c r="AI760" s="143">
        <v>-1</v>
      </c>
      <c r="AJ760" s="143">
        <v>0</v>
      </c>
      <c r="AM760" s="143" t="s">
        <v>367</v>
      </c>
      <c r="AN760" s="143">
        <v>-1</v>
      </c>
      <c r="AQ760" s="143">
        <v>332</v>
      </c>
      <c r="AR760" s="143" t="s">
        <v>259</v>
      </c>
      <c r="AT760" s="143" t="s">
        <v>366</v>
      </c>
      <c r="AV760" s="143">
        <v>62.280941719187901</v>
      </c>
      <c r="AW760" s="143">
        <v>1.1168034051</v>
      </c>
    </row>
    <row r="761" spans="1:49" x14ac:dyDescent="0.25">
      <c r="A761" s="153">
        <v>820000</v>
      </c>
      <c r="B761" s="153">
        <v>1400000</v>
      </c>
      <c r="C761" s="153">
        <v>1400000</v>
      </c>
      <c r="D761" s="143" t="s">
        <v>360</v>
      </c>
      <c r="E761" s="143" t="s">
        <v>13</v>
      </c>
      <c r="F761" s="143" t="s">
        <v>361</v>
      </c>
      <c r="G761" s="143" t="s">
        <v>362</v>
      </c>
      <c r="H761" s="143">
        <v>0.67</v>
      </c>
      <c r="I761" s="143">
        <v>0.72</v>
      </c>
      <c r="J761" s="143" t="s">
        <v>366</v>
      </c>
      <c r="K761" s="143">
        <v>0.61776345348380002</v>
      </c>
      <c r="L761" s="143">
        <v>3329.4311930212202</v>
      </c>
      <c r="M761" s="143">
        <v>6.2080611773480596</v>
      </c>
      <c r="N761" s="143">
        <v>0.83016240939684005</v>
      </c>
      <c r="O761" s="143">
        <v>3.83511331235727</v>
      </c>
      <c r="P761" s="143">
        <v>0.51284399698143002</v>
      </c>
      <c r="Q761" s="143">
        <v>2056.8009119374901</v>
      </c>
      <c r="R761" s="143">
        <v>1730</v>
      </c>
      <c r="S761" s="143" t="s">
        <v>368</v>
      </c>
      <c r="T761" s="143">
        <v>1730</v>
      </c>
      <c r="U761" s="143" t="s">
        <v>365</v>
      </c>
      <c r="V761" s="143" t="s">
        <v>366</v>
      </c>
      <c r="Z761" s="143">
        <v>0</v>
      </c>
      <c r="AA761" s="143">
        <v>1</v>
      </c>
      <c r="AB761" s="143">
        <v>3.83511331235727</v>
      </c>
      <c r="AC761" s="143">
        <v>0.51284399698143002</v>
      </c>
      <c r="AD761" s="143">
        <v>2056.8009119374901</v>
      </c>
      <c r="AF761" s="143">
        <v>-1</v>
      </c>
      <c r="AG761" s="143">
        <v>-1</v>
      </c>
      <c r="AH761" s="143">
        <v>-1</v>
      </c>
      <c r="AI761" s="143">
        <v>-1</v>
      </c>
      <c r="AJ761" s="143">
        <v>0</v>
      </c>
      <c r="AM761" s="143" t="s">
        <v>367</v>
      </c>
      <c r="AN761" s="143">
        <v>-1</v>
      </c>
      <c r="AQ761" s="143">
        <v>332</v>
      </c>
      <c r="AR761" s="143" t="s">
        <v>259</v>
      </c>
      <c r="AT761" s="143" t="s">
        <v>366</v>
      </c>
      <c r="AV761" s="143">
        <v>199.999999970197</v>
      </c>
      <c r="AW761" s="143">
        <v>1.6681272602999999</v>
      </c>
    </row>
    <row r="762" spans="1:49" x14ac:dyDescent="0.25">
      <c r="A762" s="153">
        <v>820000</v>
      </c>
      <c r="B762" s="153">
        <v>1400000</v>
      </c>
      <c r="C762" s="153">
        <v>1400000</v>
      </c>
      <c r="D762" s="143" t="s">
        <v>360</v>
      </c>
      <c r="E762" s="143" t="s">
        <v>13</v>
      </c>
      <c r="F762" s="143" t="s">
        <v>361</v>
      </c>
      <c r="G762" s="143" t="s">
        <v>362</v>
      </c>
      <c r="H762" s="143">
        <v>0.67</v>
      </c>
      <c r="I762" s="143">
        <v>0.72</v>
      </c>
      <c r="J762" s="143" t="s">
        <v>363</v>
      </c>
      <c r="K762" s="143">
        <v>0.61769066050426003</v>
      </c>
      <c r="L762" s="143">
        <v>2573.6046664333899</v>
      </c>
      <c r="M762" s="143">
        <v>5.0460948299466004</v>
      </c>
      <c r="N762" s="143">
        <v>0.69059334526255001</v>
      </c>
      <c r="O762" s="143">
        <v>3.1169256484768599</v>
      </c>
      <c r="P762" s="143">
        <v>0.42657305957507002</v>
      </c>
      <c r="Q762" s="143">
        <v>1589.6915662860899</v>
      </c>
      <c r="R762" s="143">
        <v>3200</v>
      </c>
      <c r="S762" s="143" t="s">
        <v>370</v>
      </c>
      <c r="T762" s="143">
        <v>3200</v>
      </c>
      <c r="U762" s="143" t="s">
        <v>365</v>
      </c>
      <c r="V762" s="143" t="s">
        <v>366</v>
      </c>
      <c r="Y762" s="143" t="s">
        <v>363</v>
      </c>
      <c r="Z762" s="143">
        <v>0</v>
      </c>
      <c r="AA762" s="143">
        <v>1</v>
      </c>
      <c r="AB762" s="143">
        <v>3.1169256484768599</v>
      </c>
      <c r="AC762" s="143">
        <v>0.42657305957507002</v>
      </c>
      <c r="AD762" s="143">
        <v>1589.6915662860899</v>
      </c>
      <c r="AF762" s="143">
        <v>-1</v>
      </c>
      <c r="AG762" s="143">
        <v>-1</v>
      </c>
      <c r="AH762" s="143">
        <v>-1</v>
      </c>
      <c r="AI762" s="143">
        <v>-1</v>
      </c>
      <c r="AJ762" s="143">
        <v>0</v>
      </c>
      <c r="AM762" s="143" t="s">
        <v>367</v>
      </c>
      <c r="AN762" s="143">
        <v>-1</v>
      </c>
      <c r="AQ762" s="143">
        <v>332</v>
      </c>
      <c r="AR762" s="143" t="s">
        <v>259</v>
      </c>
      <c r="AT762" s="143" t="s">
        <v>366</v>
      </c>
      <c r="AV762" s="143">
        <v>199.56229414507999</v>
      </c>
      <c r="AW762" s="143">
        <v>1.2892875639000001</v>
      </c>
    </row>
    <row r="763" spans="1:49" x14ac:dyDescent="0.25">
      <c r="A763" s="153">
        <v>820000</v>
      </c>
      <c r="B763" s="153">
        <v>1400000</v>
      </c>
      <c r="C763" s="153">
        <v>1400000</v>
      </c>
      <c r="D763" s="143" t="s">
        <v>360</v>
      </c>
      <c r="E763" s="143" t="s">
        <v>13</v>
      </c>
      <c r="F763" s="143" t="s">
        <v>361</v>
      </c>
      <c r="G763" s="143" t="s">
        <v>362</v>
      </c>
      <c r="H763" s="143">
        <v>0.67</v>
      </c>
      <c r="I763" s="143">
        <v>0.72</v>
      </c>
      <c r="J763" s="143" t="s">
        <v>366</v>
      </c>
      <c r="K763" s="143">
        <v>7.2793232690000005E-5</v>
      </c>
      <c r="L763" s="143">
        <v>2573.6046664333899</v>
      </c>
      <c r="M763" s="143">
        <v>5.0460948299466004</v>
      </c>
      <c r="N763" s="143">
        <v>0.69059334526255001</v>
      </c>
      <c r="O763" s="143">
        <v>3.6732155513000001E-4</v>
      </c>
      <c r="P763" s="143">
        <v>5.0270522070000002E-5</v>
      </c>
      <c r="Q763" s="143">
        <v>0.18734100333831999</v>
      </c>
      <c r="R763" s="143">
        <v>8140</v>
      </c>
      <c r="S763" s="143" t="s">
        <v>369</v>
      </c>
      <c r="T763" s="143">
        <v>8140</v>
      </c>
      <c r="U763" s="143" t="s">
        <v>365</v>
      </c>
      <c r="V763" s="143" t="s">
        <v>366</v>
      </c>
      <c r="Z763" s="143">
        <v>0</v>
      </c>
      <c r="AA763" s="143">
        <v>1</v>
      </c>
      <c r="AB763" s="143">
        <v>3.6732155513000001E-4</v>
      </c>
      <c r="AC763" s="143">
        <v>5.0270522070000002E-5</v>
      </c>
      <c r="AD763" s="143">
        <v>0.18734100333709</v>
      </c>
      <c r="AF763" s="143">
        <v>-1</v>
      </c>
      <c r="AG763" s="143">
        <v>-1</v>
      </c>
      <c r="AH763" s="143">
        <v>-1</v>
      </c>
      <c r="AI763" s="143">
        <v>-1</v>
      </c>
      <c r="AJ763" s="143">
        <v>0</v>
      </c>
      <c r="AM763" s="143" t="s">
        <v>367</v>
      </c>
      <c r="AN763" s="143">
        <v>-1</v>
      </c>
      <c r="AQ763" s="143">
        <v>332</v>
      </c>
      <c r="AR763" s="143" t="s">
        <v>259</v>
      </c>
      <c r="AT763" s="143" t="s">
        <v>366</v>
      </c>
      <c r="AV763" s="143">
        <v>2.6920704887834699</v>
      </c>
      <c r="AW763" s="143">
        <v>1.5193920000000001E-4</v>
      </c>
    </row>
    <row r="764" spans="1:49" x14ac:dyDescent="0.25">
      <c r="A764" s="153">
        <v>820000</v>
      </c>
      <c r="B764" s="153">
        <v>1400000</v>
      </c>
      <c r="C764" s="153">
        <v>1400000</v>
      </c>
      <c r="D764" s="143" t="s">
        <v>360</v>
      </c>
      <c r="E764" s="143" t="s">
        <v>13</v>
      </c>
      <c r="F764" s="143" t="s">
        <v>361</v>
      </c>
      <c r="G764" s="143" t="s">
        <v>362</v>
      </c>
      <c r="H764" s="143">
        <v>0.67</v>
      </c>
      <c r="I764" s="143">
        <v>0.72</v>
      </c>
      <c r="J764" s="143" t="s">
        <v>363</v>
      </c>
      <c r="K764" s="143">
        <v>1.2037477510499999E-2</v>
      </c>
      <c r="L764" s="143">
        <v>2303.8523483775698</v>
      </c>
      <c r="M764" s="143">
        <v>4.5332376202177302</v>
      </c>
      <c r="N764" s="143">
        <v>0.81978154853944996</v>
      </c>
      <c r="O764" s="143">
        <v>5.4568745903130003E-2</v>
      </c>
      <c r="P764" s="143">
        <v>9.8681019540600001E-3</v>
      </c>
      <c r="Q764" s="143">
        <v>27.7325708311146</v>
      </c>
      <c r="R764" s="143">
        <v>4210</v>
      </c>
      <c r="S764" s="143" t="s">
        <v>374</v>
      </c>
      <c r="T764" s="143">
        <v>4210</v>
      </c>
      <c r="U764" s="143" t="s">
        <v>365</v>
      </c>
      <c r="V764" s="143" t="s">
        <v>366</v>
      </c>
      <c r="Y764" s="143" t="s">
        <v>363</v>
      </c>
      <c r="Z764" s="143">
        <v>0</v>
      </c>
      <c r="AA764" s="143">
        <v>1</v>
      </c>
      <c r="AB764" s="143">
        <v>5.4568745903130003E-2</v>
      </c>
      <c r="AC764" s="143">
        <v>9.8681019540600001E-3</v>
      </c>
      <c r="AD764" s="143">
        <v>1422.5008048902</v>
      </c>
      <c r="AF764" s="143">
        <v>-1</v>
      </c>
      <c r="AG764" s="143">
        <v>-1</v>
      </c>
      <c r="AH764" s="143">
        <v>-1</v>
      </c>
      <c r="AI764" s="143">
        <v>-1</v>
      </c>
      <c r="AJ764" s="143">
        <v>0</v>
      </c>
      <c r="AM764" s="143" t="s">
        <v>367</v>
      </c>
      <c r="AN764" s="143">
        <v>-1</v>
      </c>
      <c r="AQ764" s="143">
        <v>332</v>
      </c>
      <c r="AR764" s="143" t="s">
        <v>259</v>
      </c>
      <c r="AT764" s="143" t="s">
        <v>366</v>
      </c>
      <c r="AV764" s="143">
        <v>34.972156926428497</v>
      </c>
      <c r="AW764" s="143">
        <v>1.1536908393</v>
      </c>
    </row>
    <row r="765" spans="1:49" x14ac:dyDescent="0.25">
      <c r="A765" s="153">
        <v>820000</v>
      </c>
      <c r="B765" s="153">
        <v>1400000</v>
      </c>
      <c r="C765" s="153">
        <v>1400000</v>
      </c>
      <c r="D765" s="143" t="s">
        <v>360</v>
      </c>
      <c r="E765" s="143" t="s">
        <v>13</v>
      </c>
      <c r="F765" s="143" t="s">
        <v>361</v>
      </c>
      <c r="G765" s="143" t="s">
        <v>362</v>
      </c>
      <c r="H765" s="143">
        <v>0.67</v>
      </c>
      <c r="I765" s="143">
        <v>0.72</v>
      </c>
      <c r="J765" s="143" t="s">
        <v>363</v>
      </c>
      <c r="K765" s="143">
        <v>0.61776345373694996</v>
      </c>
      <c r="L765" s="143">
        <v>2713.0582459020802</v>
      </c>
      <c r="M765" s="143">
        <v>5.3183679090630704</v>
      </c>
      <c r="N765" s="143">
        <v>0.72809537102703004</v>
      </c>
      <c r="O765" s="143">
        <v>3.2854933277465799</v>
      </c>
      <c r="P765" s="143">
        <v>0.44979071105554003</v>
      </c>
      <c r="Q765" s="143">
        <v>1676.02823217799</v>
      </c>
      <c r="R765" s="143">
        <v>3200</v>
      </c>
      <c r="S765" s="143" t="s">
        <v>370</v>
      </c>
      <c r="T765" s="143">
        <v>3200</v>
      </c>
      <c r="U765" s="143" t="s">
        <v>365</v>
      </c>
      <c r="V765" s="143" t="s">
        <v>366</v>
      </c>
      <c r="Y765" s="143" t="s">
        <v>363</v>
      </c>
      <c r="Z765" s="143">
        <v>0</v>
      </c>
      <c r="AA765" s="143">
        <v>1</v>
      </c>
      <c r="AB765" s="143">
        <v>3.2854933277465799</v>
      </c>
      <c r="AC765" s="143">
        <v>0.44979071105554003</v>
      </c>
      <c r="AD765" s="143">
        <v>1676.02823217799</v>
      </c>
      <c r="AF765" s="143">
        <v>-1</v>
      </c>
      <c r="AG765" s="143">
        <v>-1</v>
      </c>
      <c r="AH765" s="143">
        <v>-1</v>
      </c>
      <c r="AI765" s="143">
        <v>-1</v>
      </c>
      <c r="AJ765" s="143">
        <v>0</v>
      </c>
      <c r="AM765" s="143" t="s">
        <v>367</v>
      </c>
      <c r="AN765" s="143">
        <v>-1</v>
      </c>
      <c r="AQ765" s="143">
        <v>332</v>
      </c>
      <c r="AR765" s="143" t="s">
        <v>259</v>
      </c>
      <c r="AT765" s="143" t="s">
        <v>366</v>
      </c>
      <c r="AV765" s="143">
        <v>200.00000001117499</v>
      </c>
      <c r="AW765" s="143">
        <v>1.3593091906999999</v>
      </c>
    </row>
    <row r="766" spans="1:49" x14ac:dyDescent="0.25">
      <c r="A766" s="153">
        <v>820000</v>
      </c>
      <c r="B766" s="153">
        <v>1400000</v>
      </c>
      <c r="C766" s="153">
        <v>1400000</v>
      </c>
      <c r="D766" s="143" t="s">
        <v>360</v>
      </c>
      <c r="E766" s="143" t="s">
        <v>13</v>
      </c>
      <c r="F766" s="143" t="s">
        <v>361</v>
      </c>
      <c r="G766" s="143" t="s">
        <v>362</v>
      </c>
      <c r="H766" s="143">
        <v>0.67</v>
      </c>
      <c r="I766" s="143">
        <v>0.72</v>
      </c>
      <c r="J766" s="143" t="s">
        <v>366</v>
      </c>
      <c r="K766" s="143">
        <v>0.617763453829</v>
      </c>
      <c r="L766" s="143">
        <v>3328.0799407376098</v>
      </c>
      <c r="M766" s="143">
        <v>6.6641786583617799</v>
      </c>
      <c r="N766" s="143">
        <v>0.90983072152985001</v>
      </c>
      <c r="O766" s="143">
        <v>4.11688602492314</v>
      </c>
      <c r="P766" s="143">
        <v>0.56206016893202004</v>
      </c>
      <c r="Q766" s="143">
        <v>2055.9661588091099</v>
      </c>
      <c r="R766" s="143">
        <v>1730</v>
      </c>
      <c r="S766" s="143" t="s">
        <v>368</v>
      </c>
      <c r="T766" s="143">
        <v>1730</v>
      </c>
      <c r="U766" s="143" t="s">
        <v>365</v>
      </c>
      <c r="V766" s="143" t="s">
        <v>366</v>
      </c>
      <c r="Z766" s="143">
        <v>0</v>
      </c>
      <c r="AA766" s="143">
        <v>1</v>
      </c>
      <c r="AB766" s="143">
        <v>4.11688602492314</v>
      </c>
      <c r="AC766" s="143">
        <v>0.56206016893202004</v>
      </c>
      <c r="AD766" s="143">
        <v>2055.9661588091099</v>
      </c>
      <c r="AF766" s="143">
        <v>-1</v>
      </c>
      <c r="AG766" s="143">
        <v>-1</v>
      </c>
      <c r="AH766" s="143">
        <v>-1</v>
      </c>
      <c r="AI766" s="143">
        <v>-1</v>
      </c>
      <c r="AJ766" s="143">
        <v>0</v>
      </c>
      <c r="AM766" s="143" t="s">
        <v>367</v>
      </c>
      <c r="AN766" s="143">
        <v>-1</v>
      </c>
      <c r="AQ766" s="143">
        <v>332</v>
      </c>
      <c r="AR766" s="143" t="s">
        <v>259</v>
      </c>
      <c r="AT766" s="143" t="s">
        <v>366</v>
      </c>
      <c r="AV766" s="143">
        <v>200.000000026077</v>
      </c>
      <c r="AW766" s="143">
        <v>1.6674502505</v>
      </c>
    </row>
    <row r="767" spans="1:49" x14ac:dyDescent="0.25">
      <c r="A767" s="153">
        <v>820000</v>
      </c>
      <c r="B767" s="153">
        <v>1400000</v>
      </c>
      <c r="C767" s="153">
        <v>1400000</v>
      </c>
      <c r="D767" s="143" t="s">
        <v>360</v>
      </c>
      <c r="E767" s="143" t="s">
        <v>13</v>
      </c>
      <c r="F767" s="143" t="s">
        <v>361</v>
      </c>
      <c r="G767" s="143" t="s">
        <v>362</v>
      </c>
      <c r="H767" s="143">
        <v>0.67</v>
      </c>
      <c r="I767" s="143">
        <v>0.72</v>
      </c>
      <c r="J767" s="143" t="s">
        <v>363</v>
      </c>
      <c r="K767" s="143">
        <v>0.20077163274605</v>
      </c>
      <c r="L767" s="143">
        <v>2686.9505672662999</v>
      </c>
      <c r="M767" s="143">
        <v>5.6899094223646998</v>
      </c>
      <c r="N767" s="143">
        <v>0.76142214281737997</v>
      </c>
      <c r="O767" s="143">
        <v>1.1423724049053401</v>
      </c>
      <c r="P767" s="143">
        <v>0.15287196682244</v>
      </c>
      <c r="Q767" s="143">
        <v>539.46345249800197</v>
      </c>
      <c r="R767" s="143">
        <v>3200</v>
      </c>
      <c r="S767" s="143" t="s">
        <v>370</v>
      </c>
      <c r="T767" s="143">
        <v>3200</v>
      </c>
      <c r="U767" s="143" t="s">
        <v>365</v>
      </c>
      <c r="V767" s="143" t="s">
        <v>366</v>
      </c>
      <c r="Y767" s="143" t="s">
        <v>363</v>
      </c>
      <c r="Z767" s="143">
        <v>0</v>
      </c>
      <c r="AA767" s="143">
        <v>1</v>
      </c>
      <c r="AB767" s="143">
        <v>1.1423724049053401</v>
      </c>
      <c r="AC767" s="143">
        <v>0.15287196682244</v>
      </c>
      <c r="AD767" s="143">
        <v>539.46345249799901</v>
      </c>
      <c r="AF767" s="143">
        <v>-1</v>
      </c>
      <c r="AG767" s="143">
        <v>-1</v>
      </c>
      <c r="AH767" s="143">
        <v>-1</v>
      </c>
      <c r="AI767" s="143">
        <v>-1</v>
      </c>
      <c r="AJ767" s="143">
        <v>0</v>
      </c>
      <c r="AM767" s="143" t="s">
        <v>367</v>
      </c>
      <c r="AN767" s="143">
        <v>-1</v>
      </c>
      <c r="AQ767" s="143">
        <v>332</v>
      </c>
      <c r="AR767" s="143" t="s">
        <v>259</v>
      </c>
      <c r="AT767" s="143" t="s">
        <v>366</v>
      </c>
      <c r="AV767" s="143">
        <v>141.38134182696999</v>
      </c>
      <c r="AW767" s="143">
        <v>0.43752104829999999</v>
      </c>
    </row>
    <row r="768" spans="1:49" x14ac:dyDescent="0.25">
      <c r="A768" s="153">
        <v>820000</v>
      </c>
      <c r="B768" s="153">
        <v>1400000</v>
      </c>
      <c r="C768" s="153">
        <v>1400000</v>
      </c>
      <c r="D768" s="143" t="s">
        <v>360</v>
      </c>
      <c r="E768" s="143" t="s">
        <v>13</v>
      </c>
      <c r="F768" s="143" t="s">
        <v>361</v>
      </c>
      <c r="G768" s="143" t="s">
        <v>362</v>
      </c>
      <c r="H768" s="143">
        <v>0.67</v>
      </c>
      <c r="I768" s="143">
        <v>0.72</v>
      </c>
      <c r="J768" s="143" t="s">
        <v>363</v>
      </c>
      <c r="K768" s="143">
        <v>0.21015617067334</v>
      </c>
      <c r="L768" s="143">
        <v>2686.9505672662999</v>
      </c>
      <c r="M768" s="143">
        <v>5.6899094223646998</v>
      </c>
      <c r="N768" s="143">
        <v>0.76142214281737997</v>
      </c>
      <c r="O768" s="143">
        <v>1.1957695756823301</v>
      </c>
      <c r="P768" s="143">
        <v>0.16001756180039001</v>
      </c>
      <c r="Q768" s="143">
        <v>564.67924200525295</v>
      </c>
      <c r="R768" s="143">
        <v>3200</v>
      </c>
      <c r="S768" s="143" t="s">
        <v>370</v>
      </c>
      <c r="T768" s="143">
        <v>3200</v>
      </c>
      <c r="U768" s="143" t="s">
        <v>365</v>
      </c>
      <c r="V768" s="143" t="s">
        <v>366</v>
      </c>
      <c r="Y768" s="143" t="s">
        <v>363</v>
      </c>
      <c r="Z768" s="143">
        <v>0</v>
      </c>
      <c r="AA768" s="143">
        <v>1</v>
      </c>
      <c r="AB768" s="143">
        <v>1.1957695756823301</v>
      </c>
      <c r="AC768" s="143">
        <v>0.16001756180039001</v>
      </c>
      <c r="AD768" s="143">
        <v>564.67924200525295</v>
      </c>
      <c r="AF768" s="143">
        <v>-1</v>
      </c>
      <c r="AG768" s="143">
        <v>-1</v>
      </c>
      <c r="AH768" s="143">
        <v>-1</v>
      </c>
      <c r="AI768" s="143">
        <v>-1</v>
      </c>
      <c r="AJ768" s="143">
        <v>0</v>
      </c>
      <c r="AM768" s="143" t="s">
        <v>367</v>
      </c>
      <c r="AN768" s="143">
        <v>-1</v>
      </c>
      <c r="AQ768" s="143">
        <v>332</v>
      </c>
      <c r="AR768" s="143" t="s">
        <v>259</v>
      </c>
      <c r="AT768" s="143" t="s">
        <v>366</v>
      </c>
      <c r="AV768" s="143">
        <v>144.168980466232</v>
      </c>
      <c r="AW768" s="143">
        <v>0.4579718102</v>
      </c>
    </row>
    <row r="769" spans="1:49" x14ac:dyDescent="0.25">
      <c r="A769" s="153">
        <v>820000</v>
      </c>
      <c r="B769" s="153">
        <v>1400000</v>
      </c>
      <c r="C769" s="153">
        <v>1400000</v>
      </c>
      <c r="D769" s="143" t="s">
        <v>360</v>
      </c>
      <c r="E769" s="143" t="s">
        <v>13</v>
      </c>
      <c r="F769" s="143" t="s">
        <v>361</v>
      </c>
      <c r="G769" s="143" t="s">
        <v>362</v>
      </c>
      <c r="H769" s="143">
        <v>0.67</v>
      </c>
      <c r="I769" s="143">
        <v>0.72</v>
      </c>
      <c r="J769" s="143" t="s">
        <v>366</v>
      </c>
      <c r="K769" s="143">
        <v>0.20683565036358001</v>
      </c>
      <c r="L769" s="143">
        <v>2686.9505672662999</v>
      </c>
      <c r="M769" s="143">
        <v>5.6899094223646998</v>
      </c>
      <c r="N769" s="143">
        <v>0.76142214281737997</v>
      </c>
      <c r="O769" s="143">
        <v>1.1768761158846599</v>
      </c>
      <c r="P769" s="143">
        <v>0.15748924411085999</v>
      </c>
      <c r="Q769" s="143">
        <v>555.75716807531603</v>
      </c>
      <c r="R769" s="143">
        <v>8140</v>
      </c>
      <c r="S769" s="143" t="s">
        <v>369</v>
      </c>
      <c r="T769" s="143">
        <v>8140</v>
      </c>
      <c r="U769" s="143" t="s">
        <v>365</v>
      </c>
      <c r="V769" s="143" t="s">
        <v>366</v>
      </c>
      <c r="Z769" s="143">
        <v>0</v>
      </c>
      <c r="AA769" s="143">
        <v>1</v>
      </c>
      <c r="AB769" s="143">
        <v>1.1768761158846599</v>
      </c>
      <c r="AC769" s="143">
        <v>0.15748924411085999</v>
      </c>
      <c r="AD769" s="143">
        <v>555.75716807531603</v>
      </c>
      <c r="AF769" s="143">
        <v>-1</v>
      </c>
      <c r="AG769" s="143">
        <v>-1</v>
      </c>
      <c r="AH769" s="143">
        <v>-1</v>
      </c>
      <c r="AI769" s="143">
        <v>-1</v>
      </c>
      <c r="AJ769" s="143">
        <v>0</v>
      </c>
      <c r="AM769" s="143" t="s">
        <v>367</v>
      </c>
      <c r="AN769" s="143">
        <v>-1</v>
      </c>
      <c r="AQ769" s="143">
        <v>332</v>
      </c>
      <c r="AR769" s="143" t="s">
        <v>259</v>
      </c>
      <c r="AT769" s="143" t="s">
        <v>366</v>
      </c>
      <c r="AV769" s="143">
        <v>153.14392851934801</v>
      </c>
      <c r="AW769" s="143">
        <v>0.45073574049999998</v>
      </c>
    </row>
    <row r="770" spans="1:49" x14ac:dyDescent="0.25">
      <c r="A770" s="153">
        <v>820000</v>
      </c>
      <c r="B770" s="153">
        <v>1400000</v>
      </c>
      <c r="C770" s="153">
        <v>1400000</v>
      </c>
      <c r="D770" s="143" t="s">
        <v>360</v>
      </c>
      <c r="E770" s="143" t="s">
        <v>13</v>
      </c>
      <c r="F770" s="143" t="s">
        <v>361</v>
      </c>
      <c r="G770" s="143" t="s">
        <v>362</v>
      </c>
      <c r="H770" s="143">
        <v>0.67</v>
      </c>
      <c r="I770" s="143">
        <v>0.72</v>
      </c>
      <c r="J770" s="143" t="s">
        <v>366</v>
      </c>
      <c r="K770" s="143">
        <v>0.33807101783670002</v>
      </c>
      <c r="L770" s="143">
        <v>3343.2824773839502</v>
      </c>
      <c r="M770" s="143">
        <v>6.1083421934036997</v>
      </c>
      <c r="N770" s="143">
        <v>0.81458534718990006</v>
      </c>
      <c r="O770" s="143">
        <v>2.0650534626188701</v>
      </c>
      <c r="P770" s="143">
        <v>0.27538769743934999</v>
      </c>
      <c r="Q770" s="143">
        <v>1130.2669100448099</v>
      </c>
      <c r="R770" s="143">
        <v>1730</v>
      </c>
      <c r="S770" s="143" t="s">
        <v>368</v>
      </c>
      <c r="T770" s="143">
        <v>1730</v>
      </c>
      <c r="U770" s="143" t="s">
        <v>365</v>
      </c>
      <c r="V770" s="143" t="s">
        <v>366</v>
      </c>
      <c r="Z770" s="143">
        <v>0</v>
      </c>
      <c r="AA770" s="143">
        <v>1</v>
      </c>
      <c r="AB770" s="143">
        <v>2.0650534626188701</v>
      </c>
      <c r="AC770" s="143">
        <v>0.27538769743934999</v>
      </c>
      <c r="AD770" s="143">
        <v>1130.2669100448099</v>
      </c>
      <c r="AF770" s="143">
        <v>-1</v>
      </c>
      <c r="AG770" s="143">
        <v>-1</v>
      </c>
      <c r="AH770" s="143">
        <v>-1</v>
      </c>
      <c r="AI770" s="143">
        <v>-1</v>
      </c>
      <c r="AJ770" s="143">
        <v>0</v>
      </c>
      <c r="AM770" s="143" t="s">
        <v>367</v>
      </c>
      <c r="AN770" s="143">
        <v>-1</v>
      </c>
      <c r="AQ770" s="143">
        <v>332</v>
      </c>
      <c r="AR770" s="143" t="s">
        <v>259</v>
      </c>
      <c r="AT770" s="143" t="s">
        <v>366</v>
      </c>
      <c r="AV770" s="143">
        <v>164.22064325418501</v>
      </c>
      <c r="AW770" s="143">
        <v>0.91668038119999995</v>
      </c>
    </row>
    <row r="771" spans="1:49" x14ac:dyDescent="0.25">
      <c r="A771" s="153">
        <v>820000</v>
      </c>
      <c r="B771" s="153">
        <v>1400000</v>
      </c>
      <c r="C771" s="153">
        <v>1400000</v>
      </c>
      <c r="D771" s="143" t="s">
        <v>360</v>
      </c>
      <c r="E771" s="143" t="s">
        <v>13</v>
      </c>
      <c r="F771" s="143" t="s">
        <v>361</v>
      </c>
      <c r="G771" s="143" t="s">
        <v>362</v>
      </c>
      <c r="H771" s="143">
        <v>0.67</v>
      </c>
      <c r="I771" s="143">
        <v>0.72</v>
      </c>
      <c r="J771" s="143" t="s">
        <v>366</v>
      </c>
      <c r="K771" s="143">
        <v>0.18869552055510999</v>
      </c>
      <c r="L771" s="143">
        <v>3343.2824773839502</v>
      </c>
      <c r="M771" s="143">
        <v>6.1083421934036997</v>
      </c>
      <c r="N771" s="143">
        <v>0.81458534718990006</v>
      </c>
      <c r="O771" s="143">
        <v>1.15261680991307</v>
      </c>
      <c r="P771" s="143">
        <v>0.15370860612456</v>
      </c>
      <c r="Q771" s="143">
        <v>630.86242743275295</v>
      </c>
      <c r="R771" s="143">
        <v>8140</v>
      </c>
      <c r="S771" s="143" t="s">
        <v>369</v>
      </c>
      <c r="T771" s="143">
        <v>8140</v>
      </c>
      <c r="U771" s="143" t="s">
        <v>365</v>
      </c>
      <c r="V771" s="143" t="s">
        <v>366</v>
      </c>
      <c r="Z771" s="143">
        <v>0</v>
      </c>
      <c r="AA771" s="143">
        <v>1</v>
      </c>
      <c r="AB771" s="143">
        <v>1.15261680991307</v>
      </c>
      <c r="AC771" s="143">
        <v>0.15370860612456</v>
      </c>
      <c r="AD771" s="143">
        <v>630.86242743275295</v>
      </c>
      <c r="AF771" s="143">
        <v>-1</v>
      </c>
      <c r="AG771" s="143">
        <v>-1</v>
      </c>
      <c r="AH771" s="143">
        <v>-1</v>
      </c>
      <c r="AI771" s="143">
        <v>-1</v>
      </c>
      <c r="AJ771" s="143">
        <v>0</v>
      </c>
      <c r="AM771" s="143" t="s">
        <v>367</v>
      </c>
      <c r="AN771" s="143">
        <v>-1</v>
      </c>
      <c r="AQ771" s="143">
        <v>332</v>
      </c>
      <c r="AR771" s="143" t="s">
        <v>259</v>
      </c>
      <c r="AT771" s="143" t="s">
        <v>366</v>
      </c>
      <c r="AV771" s="143">
        <v>139.49381250072901</v>
      </c>
      <c r="AW771" s="143">
        <v>0.51164835959999999</v>
      </c>
    </row>
    <row r="772" spans="1:49" x14ac:dyDescent="0.25">
      <c r="A772" s="153">
        <v>820000</v>
      </c>
      <c r="B772" s="153">
        <v>1400000</v>
      </c>
      <c r="C772" s="153">
        <v>1400000</v>
      </c>
      <c r="D772" s="143" t="s">
        <v>360</v>
      </c>
      <c r="E772" s="143" t="s">
        <v>13</v>
      </c>
      <c r="F772" s="143" t="s">
        <v>361</v>
      </c>
      <c r="G772" s="143" t="s">
        <v>362</v>
      </c>
      <c r="H772" s="143">
        <v>0.67</v>
      </c>
      <c r="I772" s="143">
        <v>0.72</v>
      </c>
      <c r="J772" s="143" t="s">
        <v>366</v>
      </c>
      <c r="K772" s="143">
        <v>9.0996952433690007E-2</v>
      </c>
      <c r="L772" s="143">
        <v>3343.2824773839502</v>
      </c>
      <c r="M772" s="143">
        <v>6.1083421934036997</v>
      </c>
      <c r="N772" s="143">
        <v>0.81458534718990006</v>
      </c>
      <c r="O772" s="143">
        <v>0.55584052402189998</v>
      </c>
      <c r="P772" s="143">
        <v>7.4124784091419996E-2</v>
      </c>
      <c r="Q772" s="143">
        <v>304.22851656692001</v>
      </c>
      <c r="R772" s="143">
        <v>1730</v>
      </c>
      <c r="S772" s="143" t="s">
        <v>368</v>
      </c>
      <c r="T772" s="143">
        <v>1730</v>
      </c>
      <c r="U772" s="143" t="s">
        <v>365</v>
      </c>
      <c r="V772" s="143" t="s">
        <v>366</v>
      </c>
      <c r="Z772" s="143">
        <v>0</v>
      </c>
      <c r="AA772" s="143">
        <v>1</v>
      </c>
      <c r="AB772" s="143">
        <v>0.55584052402189998</v>
      </c>
      <c r="AC772" s="143">
        <v>7.4124784091419996E-2</v>
      </c>
      <c r="AD772" s="143">
        <v>304.22851656692001</v>
      </c>
      <c r="AF772" s="143">
        <v>-1</v>
      </c>
      <c r="AG772" s="143">
        <v>-1</v>
      </c>
      <c r="AH772" s="143">
        <v>-1</v>
      </c>
      <c r="AI772" s="143">
        <v>-1</v>
      </c>
      <c r="AJ772" s="143">
        <v>0</v>
      </c>
      <c r="AM772" s="143" t="s">
        <v>367</v>
      </c>
      <c r="AN772" s="143">
        <v>-1</v>
      </c>
      <c r="AQ772" s="143">
        <v>332</v>
      </c>
      <c r="AR772" s="143" t="s">
        <v>259</v>
      </c>
      <c r="AT772" s="143" t="s">
        <v>366</v>
      </c>
      <c r="AV772" s="143">
        <v>95.167033688195303</v>
      </c>
      <c r="AW772" s="143">
        <v>0.24673845629999999</v>
      </c>
    </row>
    <row r="773" spans="1:49" x14ac:dyDescent="0.25">
      <c r="A773" s="153">
        <v>820000</v>
      </c>
      <c r="B773" s="153">
        <v>1400000</v>
      </c>
      <c r="C773" s="153">
        <v>1400000</v>
      </c>
      <c r="D773" s="143" t="s">
        <v>360</v>
      </c>
      <c r="E773" s="143" t="s">
        <v>13</v>
      </c>
      <c r="F773" s="143" t="s">
        <v>361</v>
      </c>
      <c r="G773" s="143" t="s">
        <v>362</v>
      </c>
      <c r="H773" s="143">
        <v>0.67</v>
      </c>
      <c r="I773" s="143">
        <v>0.72</v>
      </c>
      <c r="J773" s="143" t="s">
        <v>363</v>
      </c>
      <c r="K773" s="143">
        <v>0.25842166405007999</v>
      </c>
      <c r="L773" s="143">
        <v>2245.3623245219701</v>
      </c>
      <c r="M773" s="143">
        <v>4.4046820003741303</v>
      </c>
      <c r="N773" s="143">
        <v>0.60227866773390004</v>
      </c>
      <c r="O773" s="143">
        <v>1.13826525214813</v>
      </c>
      <c r="P773" s="143">
        <v>0.15564185553766</v>
      </c>
      <c r="Q773" s="143">
        <v>580.250268298332</v>
      </c>
      <c r="R773" s="143">
        <v>3200</v>
      </c>
      <c r="S773" s="143" t="s">
        <v>370</v>
      </c>
      <c r="T773" s="143">
        <v>3200</v>
      </c>
      <c r="U773" s="143" t="s">
        <v>365</v>
      </c>
      <c r="V773" s="143" t="s">
        <v>366</v>
      </c>
      <c r="Y773" s="143" t="s">
        <v>363</v>
      </c>
      <c r="Z773" s="143">
        <v>0</v>
      </c>
      <c r="AA773" s="143">
        <v>1</v>
      </c>
      <c r="AB773" s="143">
        <v>1.13826525214813</v>
      </c>
      <c r="AC773" s="143">
        <v>0.15564185553766</v>
      </c>
      <c r="AD773" s="143">
        <v>1387.10278469422</v>
      </c>
      <c r="AF773" s="143">
        <v>-1</v>
      </c>
      <c r="AG773" s="143">
        <v>-1</v>
      </c>
      <c r="AH773" s="143">
        <v>-1</v>
      </c>
      <c r="AI773" s="143">
        <v>-1</v>
      </c>
      <c r="AJ773" s="143">
        <v>0</v>
      </c>
      <c r="AM773" s="143" t="s">
        <v>367</v>
      </c>
      <c r="AN773" s="143">
        <v>-1</v>
      </c>
      <c r="AQ773" s="143">
        <v>332</v>
      </c>
      <c r="AR773" s="143" t="s">
        <v>259</v>
      </c>
      <c r="AT773" s="143" t="s">
        <v>366</v>
      </c>
      <c r="AV773" s="143">
        <v>153.90628515783899</v>
      </c>
      <c r="AW773" s="143">
        <v>1.1249819827</v>
      </c>
    </row>
    <row r="774" spans="1:49" x14ac:dyDescent="0.25">
      <c r="A774" s="153">
        <v>820000</v>
      </c>
      <c r="B774" s="153">
        <v>1400000</v>
      </c>
      <c r="C774" s="153">
        <v>1400000</v>
      </c>
      <c r="D774" s="143" t="s">
        <v>360</v>
      </c>
      <c r="E774" s="143" t="s">
        <v>13</v>
      </c>
      <c r="F774" s="143" t="s">
        <v>361</v>
      </c>
      <c r="G774" s="143" t="s">
        <v>362</v>
      </c>
      <c r="H774" s="143">
        <v>0.67</v>
      </c>
      <c r="I774" s="143">
        <v>0.72</v>
      </c>
      <c r="J774" s="143" t="s">
        <v>366</v>
      </c>
      <c r="K774" s="143">
        <v>0.13135029646301999</v>
      </c>
      <c r="L774" s="143">
        <v>3396.1907002268999</v>
      </c>
      <c r="M774" s="143">
        <v>7.0257629100835004</v>
      </c>
      <c r="N774" s="143">
        <v>0.93495910354274003</v>
      </c>
      <c r="O774" s="143">
        <v>0.92283604111839002</v>
      </c>
      <c r="P774" s="143">
        <v>0.12280715543114</v>
      </c>
      <c r="Q774" s="143">
        <v>446.090655319772</v>
      </c>
      <c r="R774" s="143">
        <v>1730</v>
      </c>
      <c r="S774" s="143" t="s">
        <v>368</v>
      </c>
      <c r="T774" s="143">
        <v>1730</v>
      </c>
      <c r="U774" s="143" t="s">
        <v>365</v>
      </c>
      <c r="V774" s="143" t="s">
        <v>366</v>
      </c>
      <c r="Z774" s="143">
        <v>0</v>
      </c>
      <c r="AA774" s="143">
        <v>1</v>
      </c>
      <c r="AB774" s="143">
        <v>0.92283604111839002</v>
      </c>
      <c r="AC774" s="143">
        <v>0.12280715543114</v>
      </c>
      <c r="AD774" s="143">
        <v>446.090655319772</v>
      </c>
      <c r="AF774" s="143">
        <v>-1</v>
      </c>
      <c r="AG774" s="143">
        <v>-1</v>
      </c>
      <c r="AH774" s="143">
        <v>-1</v>
      </c>
      <c r="AI774" s="143">
        <v>-1</v>
      </c>
      <c r="AJ774" s="143">
        <v>0</v>
      </c>
      <c r="AM774" s="143" t="s">
        <v>367</v>
      </c>
      <c r="AN774" s="143">
        <v>-1</v>
      </c>
      <c r="AQ774" s="143">
        <v>332</v>
      </c>
      <c r="AR774" s="143" t="s">
        <v>259</v>
      </c>
      <c r="AT774" s="143" t="s">
        <v>366</v>
      </c>
      <c r="AV774" s="143">
        <v>114.163365129073</v>
      </c>
      <c r="AW774" s="143">
        <v>0.36179290780000001</v>
      </c>
    </row>
    <row r="775" spans="1:49" x14ac:dyDescent="0.25">
      <c r="A775" s="153">
        <v>820000</v>
      </c>
      <c r="B775" s="153">
        <v>1400000</v>
      </c>
      <c r="C775" s="153">
        <v>1400000</v>
      </c>
      <c r="D775" s="143" t="s">
        <v>360</v>
      </c>
      <c r="E775" s="143" t="s">
        <v>13</v>
      </c>
      <c r="F775" s="143" t="s">
        <v>361</v>
      </c>
      <c r="G775" s="143" t="s">
        <v>362</v>
      </c>
      <c r="H775" s="143">
        <v>0.67</v>
      </c>
      <c r="I775" s="143">
        <v>0.72</v>
      </c>
      <c r="J775" s="143" t="s">
        <v>366</v>
      </c>
      <c r="K775" s="143">
        <v>0.20212030428825001</v>
      </c>
      <c r="L775" s="143">
        <v>3396.1907002268999</v>
      </c>
      <c r="M775" s="143">
        <v>7.0257629100835004</v>
      </c>
      <c r="N775" s="143">
        <v>0.93495910354274003</v>
      </c>
      <c r="O775" s="143">
        <v>1.42004933724317</v>
      </c>
      <c r="P775" s="143">
        <v>0.18897421850512</v>
      </c>
      <c r="Q775" s="143">
        <v>686.439097750786</v>
      </c>
      <c r="R775" s="143">
        <v>8140</v>
      </c>
      <c r="S775" s="143" t="s">
        <v>369</v>
      </c>
      <c r="T775" s="143">
        <v>8140</v>
      </c>
      <c r="U775" s="143" t="s">
        <v>365</v>
      </c>
      <c r="V775" s="143" t="s">
        <v>366</v>
      </c>
      <c r="Z775" s="143">
        <v>0</v>
      </c>
      <c r="AA775" s="143">
        <v>1</v>
      </c>
      <c r="AB775" s="143">
        <v>1.42004933724317</v>
      </c>
      <c r="AC775" s="143">
        <v>0.18897421850512</v>
      </c>
      <c r="AD775" s="143">
        <v>686.439097750786</v>
      </c>
      <c r="AF775" s="143">
        <v>-1</v>
      </c>
      <c r="AG775" s="143">
        <v>-1</v>
      </c>
      <c r="AH775" s="143">
        <v>-1</v>
      </c>
      <c r="AI775" s="143">
        <v>-1</v>
      </c>
      <c r="AJ775" s="143">
        <v>0</v>
      </c>
      <c r="AM775" s="143" t="s">
        <v>367</v>
      </c>
      <c r="AN775" s="143">
        <v>-1</v>
      </c>
      <c r="AQ775" s="143">
        <v>332</v>
      </c>
      <c r="AR775" s="143" t="s">
        <v>259</v>
      </c>
      <c r="AT775" s="143" t="s">
        <v>366</v>
      </c>
      <c r="AV775" s="143">
        <v>145.571707379488</v>
      </c>
      <c r="AW775" s="143">
        <v>0.55672270700000004</v>
      </c>
    </row>
    <row r="776" spans="1:49" x14ac:dyDescent="0.25">
      <c r="A776" s="153">
        <v>820000</v>
      </c>
      <c r="B776" s="153">
        <v>1400000</v>
      </c>
      <c r="C776" s="153">
        <v>1400000</v>
      </c>
      <c r="D776" s="143" t="s">
        <v>360</v>
      </c>
      <c r="E776" s="143" t="s">
        <v>13</v>
      </c>
      <c r="F776" s="143" t="s">
        <v>361</v>
      </c>
      <c r="G776" s="143" t="s">
        <v>362</v>
      </c>
      <c r="H776" s="143">
        <v>0.67</v>
      </c>
      <c r="I776" s="143">
        <v>0.72</v>
      </c>
      <c r="J776" s="143" t="s">
        <v>366</v>
      </c>
      <c r="K776" s="143">
        <v>1.4835031144999999E-4</v>
      </c>
      <c r="L776" s="143">
        <v>3396.1907002268999</v>
      </c>
      <c r="M776" s="143">
        <v>7.0257629100835004</v>
      </c>
      <c r="N776" s="143">
        <v>0.93495910354274003</v>
      </c>
      <c r="O776" s="143">
        <v>1.0422741159200001E-3</v>
      </c>
      <c r="P776" s="143">
        <v>1.3870147420000001E-4</v>
      </c>
      <c r="Q776" s="143">
        <v>0.50382594814263004</v>
      </c>
      <c r="R776" s="143">
        <v>1730</v>
      </c>
      <c r="S776" s="143" t="s">
        <v>368</v>
      </c>
      <c r="T776" s="143">
        <v>1730</v>
      </c>
      <c r="U776" s="143" t="s">
        <v>365</v>
      </c>
      <c r="V776" s="143" t="s">
        <v>366</v>
      </c>
      <c r="Z776" s="143">
        <v>0</v>
      </c>
      <c r="AA776" s="143">
        <v>1</v>
      </c>
      <c r="AB776" s="143">
        <v>1.0422741159200001E-3</v>
      </c>
      <c r="AC776" s="143">
        <v>1.3870147420000001E-4</v>
      </c>
      <c r="AD776" s="143">
        <v>0.50382594797181002</v>
      </c>
      <c r="AF776" s="143">
        <v>-1</v>
      </c>
      <c r="AG776" s="143">
        <v>-1</v>
      </c>
      <c r="AH776" s="143">
        <v>-1</v>
      </c>
      <c r="AI776" s="143">
        <v>-1</v>
      </c>
      <c r="AJ776" s="143">
        <v>0</v>
      </c>
      <c r="AM776" s="143" t="s">
        <v>367</v>
      </c>
      <c r="AN776" s="143">
        <v>-1</v>
      </c>
      <c r="AQ776" s="143">
        <v>332</v>
      </c>
      <c r="AR776" s="143" t="s">
        <v>259</v>
      </c>
      <c r="AT776" s="143" t="s">
        <v>366</v>
      </c>
      <c r="AV776" s="143">
        <v>28.8225437693666</v>
      </c>
      <c r="AW776" s="143">
        <v>4.0861800000000002E-4</v>
      </c>
    </row>
    <row r="777" spans="1:49" x14ac:dyDescent="0.25">
      <c r="A777" s="153">
        <v>820000</v>
      </c>
      <c r="B777" s="153">
        <v>1400000</v>
      </c>
      <c r="C777" s="153">
        <v>1400000</v>
      </c>
      <c r="D777" s="143" t="s">
        <v>360</v>
      </c>
      <c r="E777" s="143" t="s">
        <v>13</v>
      </c>
      <c r="F777" s="143" t="s">
        <v>361</v>
      </c>
      <c r="G777" s="143" t="s">
        <v>362</v>
      </c>
      <c r="H777" s="143">
        <v>0.67</v>
      </c>
      <c r="I777" s="143">
        <v>0.72</v>
      </c>
      <c r="J777" s="143" t="s">
        <v>366</v>
      </c>
      <c r="K777" s="143">
        <v>3.0743766157619999E-2</v>
      </c>
      <c r="L777" s="143">
        <v>3396.1907002268999</v>
      </c>
      <c r="M777" s="143">
        <v>7.0257629100835004</v>
      </c>
      <c r="N777" s="143">
        <v>0.93495910354274003</v>
      </c>
      <c r="O777" s="143">
        <v>0.21599841198649999</v>
      </c>
      <c r="P777" s="143">
        <v>2.8744164046249999E-2</v>
      </c>
      <c r="Q777" s="143">
        <v>104.411692714466</v>
      </c>
      <c r="R777" s="143">
        <v>1730</v>
      </c>
      <c r="S777" s="143" t="s">
        <v>368</v>
      </c>
      <c r="T777" s="143">
        <v>1730</v>
      </c>
      <c r="U777" s="143" t="s">
        <v>365</v>
      </c>
      <c r="V777" s="143" t="s">
        <v>366</v>
      </c>
      <c r="Z777" s="143">
        <v>0</v>
      </c>
      <c r="AA777" s="143">
        <v>1</v>
      </c>
      <c r="AB777" s="143">
        <v>0.21599841198649999</v>
      </c>
      <c r="AC777" s="143">
        <v>2.8744164046249999E-2</v>
      </c>
      <c r="AD777" s="143">
        <v>104.411692714466</v>
      </c>
      <c r="AF777" s="143">
        <v>-1</v>
      </c>
      <c r="AG777" s="143">
        <v>-1</v>
      </c>
      <c r="AH777" s="143">
        <v>-1</v>
      </c>
      <c r="AI777" s="143">
        <v>-1</v>
      </c>
      <c r="AJ777" s="143">
        <v>0</v>
      </c>
      <c r="AM777" s="143" t="s">
        <v>367</v>
      </c>
      <c r="AN777" s="143">
        <v>-1</v>
      </c>
      <c r="AQ777" s="143">
        <v>332</v>
      </c>
      <c r="AR777" s="143" t="s">
        <v>259</v>
      </c>
      <c r="AT777" s="143" t="s">
        <v>366</v>
      </c>
      <c r="AV777" s="143">
        <v>49.9471876732729</v>
      </c>
      <c r="AW777" s="143">
        <v>8.4681015999999998E-2</v>
      </c>
    </row>
    <row r="778" spans="1:49" x14ac:dyDescent="0.25">
      <c r="A778" s="153">
        <v>820000</v>
      </c>
      <c r="B778" s="153">
        <v>1400000</v>
      </c>
      <c r="C778" s="153">
        <v>1400000</v>
      </c>
      <c r="D778" s="143" t="s">
        <v>360</v>
      </c>
      <c r="E778" s="143" t="s">
        <v>13</v>
      </c>
      <c r="F778" s="143" t="s">
        <v>361</v>
      </c>
      <c r="G778" s="143" t="s">
        <v>362</v>
      </c>
      <c r="H778" s="143">
        <v>0.67</v>
      </c>
      <c r="I778" s="143">
        <v>0.72</v>
      </c>
      <c r="J778" s="143" t="s">
        <v>366</v>
      </c>
      <c r="K778" s="143">
        <v>0.1395214706747</v>
      </c>
      <c r="L778" s="143">
        <v>3396.1907002268999</v>
      </c>
      <c r="M778" s="143">
        <v>7.0257629100835004</v>
      </c>
      <c r="N778" s="143">
        <v>0.93495910354274003</v>
      </c>
      <c r="O778" s="143">
        <v>0.98024477382664998</v>
      </c>
      <c r="P778" s="143">
        <v>0.13044686914698</v>
      </c>
      <c r="Q778" s="143">
        <v>473.84152118741702</v>
      </c>
      <c r="R778" s="143">
        <v>1730</v>
      </c>
      <c r="S778" s="143" t="s">
        <v>368</v>
      </c>
      <c r="T778" s="143">
        <v>1730</v>
      </c>
      <c r="U778" s="143" t="s">
        <v>365</v>
      </c>
      <c r="V778" s="143" t="s">
        <v>366</v>
      </c>
      <c r="Z778" s="143">
        <v>0</v>
      </c>
      <c r="AA778" s="143">
        <v>1</v>
      </c>
      <c r="AB778" s="143">
        <v>0.98024477382664998</v>
      </c>
      <c r="AC778" s="143">
        <v>0.13044686914698</v>
      </c>
      <c r="AD778" s="143">
        <v>473.84152118763097</v>
      </c>
      <c r="AF778" s="143">
        <v>-1</v>
      </c>
      <c r="AG778" s="143">
        <v>-1</v>
      </c>
      <c r="AH778" s="143">
        <v>-1</v>
      </c>
      <c r="AI778" s="143">
        <v>-1</v>
      </c>
      <c r="AJ778" s="143">
        <v>0</v>
      </c>
      <c r="AM778" s="143" t="s">
        <v>367</v>
      </c>
      <c r="AN778" s="143">
        <v>-1</v>
      </c>
      <c r="AQ778" s="143">
        <v>332</v>
      </c>
      <c r="AR778" s="143" t="s">
        <v>259</v>
      </c>
      <c r="AT778" s="143" t="s">
        <v>366</v>
      </c>
      <c r="AV778" s="143">
        <v>101.885541212234</v>
      </c>
      <c r="AW778" s="143">
        <v>0.38429969279999998</v>
      </c>
    </row>
    <row r="779" spans="1:49" x14ac:dyDescent="0.25">
      <c r="A779" s="153">
        <v>820000</v>
      </c>
      <c r="B779" s="153">
        <v>1400000</v>
      </c>
      <c r="C779" s="153">
        <v>1400000</v>
      </c>
      <c r="D779" s="143" t="s">
        <v>360</v>
      </c>
      <c r="E779" s="143" t="s">
        <v>13</v>
      </c>
      <c r="F779" s="143" t="s">
        <v>361</v>
      </c>
      <c r="G779" s="143" t="s">
        <v>362</v>
      </c>
      <c r="H779" s="143">
        <v>0.67</v>
      </c>
      <c r="I779" s="143">
        <v>0.72</v>
      </c>
      <c r="J779" s="143" t="s">
        <v>366</v>
      </c>
      <c r="K779" s="143">
        <v>0.11372014181166</v>
      </c>
      <c r="L779" s="143">
        <v>3396.1907002268999</v>
      </c>
      <c r="M779" s="143">
        <v>7.0257629100835004</v>
      </c>
      <c r="N779" s="143">
        <v>0.93495910354274003</v>
      </c>
      <c r="O779" s="143">
        <v>0.79897075446979005</v>
      </c>
      <c r="P779" s="143">
        <v>0.10632368184297999</v>
      </c>
      <c r="Q779" s="143">
        <v>386.21528804924401</v>
      </c>
      <c r="R779" s="143">
        <v>8140</v>
      </c>
      <c r="S779" s="143" t="s">
        <v>369</v>
      </c>
      <c r="T779" s="143">
        <v>8140</v>
      </c>
      <c r="U779" s="143" t="s">
        <v>365</v>
      </c>
      <c r="V779" s="143" t="s">
        <v>366</v>
      </c>
      <c r="Z779" s="143">
        <v>0</v>
      </c>
      <c r="AA779" s="143">
        <v>1</v>
      </c>
      <c r="AB779" s="143">
        <v>0.79897075446979005</v>
      </c>
      <c r="AC779" s="143">
        <v>0.10632368184297999</v>
      </c>
      <c r="AD779" s="143">
        <v>386.21528804967897</v>
      </c>
      <c r="AF779" s="143">
        <v>-1</v>
      </c>
      <c r="AG779" s="143">
        <v>-1</v>
      </c>
      <c r="AH779" s="143">
        <v>-1</v>
      </c>
      <c r="AI779" s="143">
        <v>-1</v>
      </c>
      <c r="AJ779" s="143">
        <v>0</v>
      </c>
      <c r="AM779" s="143" t="s">
        <v>367</v>
      </c>
      <c r="AN779" s="143">
        <v>-1</v>
      </c>
      <c r="AQ779" s="143">
        <v>332</v>
      </c>
      <c r="AR779" s="143" t="s">
        <v>259</v>
      </c>
      <c r="AT779" s="143" t="s">
        <v>366</v>
      </c>
      <c r="AV779" s="143">
        <v>108.811758140119</v>
      </c>
      <c r="AW779" s="143">
        <v>0.31323218819999998</v>
      </c>
    </row>
    <row r="780" spans="1:49" x14ac:dyDescent="0.25">
      <c r="A780" s="153">
        <v>820000</v>
      </c>
      <c r="B780" s="153">
        <v>1400000</v>
      </c>
      <c r="C780" s="153">
        <v>1400000</v>
      </c>
      <c r="D780" s="143" t="s">
        <v>360</v>
      </c>
      <c r="E780" s="143" t="s">
        <v>13</v>
      </c>
      <c r="F780" s="143" t="s">
        <v>361</v>
      </c>
      <c r="G780" s="143" t="s">
        <v>362</v>
      </c>
      <c r="H780" s="143">
        <v>0.67</v>
      </c>
      <c r="I780" s="143">
        <v>0.72</v>
      </c>
      <c r="J780" s="143" t="s">
        <v>366</v>
      </c>
      <c r="K780" s="143">
        <v>1.2955817047000001E-4</v>
      </c>
      <c r="L780" s="143">
        <v>3396.1907002268999</v>
      </c>
      <c r="M780" s="143">
        <v>7.0257629100835004</v>
      </c>
      <c r="N780" s="143">
        <v>0.93495910354274003</v>
      </c>
      <c r="O780" s="143">
        <v>9.1024498883000003E-4</v>
      </c>
      <c r="P780" s="143">
        <v>1.2113159092E-4</v>
      </c>
      <c r="Q780" s="143">
        <v>0.44000425371238999</v>
      </c>
      <c r="R780" s="143">
        <v>8140</v>
      </c>
      <c r="S780" s="143" t="s">
        <v>369</v>
      </c>
      <c r="T780" s="143">
        <v>8140</v>
      </c>
      <c r="U780" s="143" t="s">
        <v>365</v>
      </c>
      <c r="V780" s="143" t="s">
        <v>366</v>
      </c>
      <c r="Z780" s="143">
        <v>0</v>
      </c>
      <c r="AA780" s="143">
        <v>1</v>
      </c>
      <c r="AB780" s="143">
        <v>9.1024498883000003E-4</v>
      </c>
      <c r="AC780" s="143">
        <v>1.2113159092E-4</v>
      </c>
      <c r="AD780" s="143">
        <v>0.44000425359647999</v>
      </c>
      <c r="AF780" s="143">
        <v>-1</v>
      </c>
      <c r="AG780" s="143">
        <v>-1</v>
      </c>
      <c r="AH780" s="143">
        <v>-1</v>
      </c>
      <c r="AI780" s="143">
        <v>-1</v>
      </c>
      <c r="AJ780" s="143">
        <v>0</v>
      </c>
      <c r="AM780" s="143" t="s">
        <v>367</v>
      </c>
      <c r="AN780" s="143">
        <v>-1</v>
      </c>
      <c r="AQ780" s="143">
        <v>332</v>
      </c>
      <c r="AR780" s="143" t="s">
        <v>259</v>
      </c>
      <c r="AT780" s="143" t="s">
        <v>366</v>
      </c>
      <c r="AV780" s="143">
        <v>25.568524829254301</v>
      </c>
      <c r="AW780" s="143">
        <v>3.5685669999999998E-4</v>
      </c>
    </row>
    <row r="781" spans="1:49" x14ac:dyDescent="0.25">
      <c r="A781" s="153">
        <v>820000</v>
      </c>
      <c r="B781" s="153">
        <v>1400000</v>
      </c>
      <c r="C781" s="153">
        <v>1400000</v>
      </c>
      <c r="D781" s="143" t="s">
        <v>360</v>
      </c>
      <c r="E781" s="143" t="s">
        <v>13</v>
      </c>
      <c r="F781" s="143" t="s">
        <v>361</v>
      </c>
      <c r="G781" s="143" t="s">
        <v>362</v>
      </c>
      <c r="H781" s="143">
        <v>0.67</v>
      </c>
      <c r="I781" s="143">
        <v>0.72</v>
      </c>
      <c r="J781" s="143" t="s">
        <v>366</v>
      </c>
      <c r="K781" s="143">
        <v>0.61206674185714005</v>
      </c>
      <c r="L781" s="143">
        <v>3302.2604320242599</v>
      </c>
      <c r="M781" s="143">
        <v>6.1538375842939397</v>
      </c>
      <c r="N781" s="143">
        <v>0.82286308350961002</v>
      </c>
      <c r="O781" s="143">
        <v>3.7665593201368002</v>
      </c>
      <c r="P781" s="143">
        <v>0.50364712651825005</v>
      </c>
      <c r="Q781" s="143">
        <v>2021.20378339284</v>
      </c>
      <c r="R781" s="143">
        <v>1730</v>
      </c>
      <c r="S781" s="143" t="s">
        <v>368</v>
      </c>
      <c r="T781" s="143">
        <v>1730</v>
      </c>
      <c r="U781" s="143" t="s">
        <v>365</v>
      </c>
      <c r="V781" s="143" t="s">
        <v>366</v>
      </c>
      <c r="Z781" s="143">
        <v>0</v>
      </c>
      <c r="AA781" s="143">
        <v>1</v>
      </c>
      <c r="AB781" s="143">
        <v>3.7665593201368002</v>
      </c>
      <c r="AC781" s="143">
        <v>0.50364712651825005</v>
      </c>
      <c r="AD781" s="143">
        <v>2021.20378339284</v>
      </c>
      <c r="AF781" s="143">
        <v>-1</v>
      </c>
      <c r="AG781" s="143">
        <v>-1</v>
      </c>
      <c r="AH781" s="143">
        <v>-1</v>
      </c>
      <c r="AI781" s="143">
        <v>-1</v>
      </c>
      <c r="AJ781" s="143">
        <v>0</v>
      </c>
      <c r="AM781" s="143" t="s">
        <v>367</v>
      </c>
      <c r="AN781" s="143">
        <v>-1</v>
      </c>
      <c r="AQ781" s="143">
        <v>332</v>
      </c>
      <c r="AR781" s="143" t="s">
        <v>259</v>
      </c>
      <c r="AT781" s="143" t="s">
        <v>366</v>
      </c>
      <c r="AV781" s="143">
        <v>196.12467728584099</v>
      </c>
      <c r="AW781" s="143">
        <v>1.6392569208000001</v>
      </c>
    </row>
    <row r="782" spans="1:49" x14ac:dyDescent="0.25">
      <c r="A782" s="153">
        <v>820000</v>
      </c>
      <c r="B782" s="153">
        <v>1400000</v>
      </c>
      <c r="C782" s="153">
        <v>1400000</v>
      </c>
      <c r="D782" s="143" t="s">
        <v>360</v>
      </c>
      <c r="E782" s="143" t="s">
        <v>13</v>
      </c>
      <c r="F782" s="143" t="s">
        <v>361</v>
      </c>
      <c r="G782" s="143" t="s">
        <v>362</v>
      </c>
      <c r="H782" s="143">
        <v>0.67</v>
      </c>
      <c r="I782" s="143">
        <v>0.72</v>
      </c>
      <c r="J782" s="143" t="s">
        <v>366</v>
      </c>
      <c r="K782" s="143">
        <v>5.6968062005700003E-3</v>
      </c>
      <c r="L782" s="143">
        <v>3302.2604320242599</v>
      </c>
      <c r="M782" s="143">
        <v>6.1538375842939397</v>
      </c>
      <c r="N782" s="143">
        <v>0.82286308350961002</v>
      </c>
      <c r="O782" s="143">
        <v>3.5057220107500002E-2</v>
      </c>
      <c r="P782" s="143">
        <v>4.68769151635E-3</v>
      </c>
      <c r="Q782" s="143">
        <v>18.812337705052698</v>
      </c>
      <c r="R782" s="143">
        <v>8140</v>
      </c>
      <c r="S782" s="143" t="s">
        <v>369</v>
      </c>
      <c r="T782" s="143">
        <v>8140</v>
      </c>
      <c r="U782" s="143" t="s">
        <v>365</v>
      </c>
      <c r="V782" s="143" t="s">
        <v>366</v>
      </c>
      <c r="Z782" s="143">
        <v>0</v>
      </c>
      <c r="AA782" s="143">
        <v>1</v>
      </c>
      <c r="AB782" s="143">
        <v>3.5057220107500002E-2</v>
      </c>
      <c r="AC782" s="143">
        <v>4.68769151635E-3</v>
      </c>
      <c r="AD782" s="143">
        <v>18.812337705051998</v>
      </c>
      <c r="AF782" s="143">
        <v>-1</v>
      </c>
      <c r="AG782" s="143">
        <v>-1</v>
      </c>
      <c r="AH782" s="143">
        <v>-1</v>
      </c>
      <c r="AI782" s="143">
        <v>-1</v>
      </c>
      <c r="AJ782" s="143">
        <v>0</v>
      </c>
      <c r="AM782" s="143" t="s">
        <v>367</v>
      </c>
      <c r="AN782" s="143">
        <v>-1</v>
      </c>
      <c r="AQ782" s="143">
        <v>332</v>
      </c>
      <c r="AR782" s="143" t="s">
        <v>259</v>
      </c>
      <c r="AT782" s="143" t="s">
        <v>366</v>
      </c>
      <c r="AV782" s="143">
        <v>23.7957988272621</v>
      </c>
      <c r="AW782" s="143">
        <v>1.5257370399999999E-2</v>
      </c>
    </row>
    <row r="783" spans="1:49" x14ac:dyDescent="0.25">
      <c r="A783" s="153">
        <v>820000</v>
      </c>
      <c r="B783" s="153">
        <v>1400000</v>
      </c>
      <c r="C783" s="153">
        <v>1400000</v>
      </c>
      <c r="D783" s="143" t="s">
        <v>360</v>
      </c>
      <c r="E783" s="143" t="s">
        <v>13</v>
      </c>
      <c r="F783" s="143" t="s">
        <v>361</v>
      </c>
      <c r="G783" s="143" t="s">
        <v>362</v>
      </c>
      <c r="H783" s="143">
        <v>0.67</v>
      </c>
      <c r="I783" s="143">
        <v>0.72</v>
      </c>
      <c r="J783" s="143" t="s">
        <v>363</v>
      </c>
      <c r="K783" s="143">
        <v>1.263003108093E-2</v>
      </c>
      <c r="L783" s="143">
        <v>2624.89917067947</v>
      </c>
      <c r="M783" s="143">
        <v>5.4974981941744403</v>
      </c>
      <c r="N783" s="143">
        <v>0.88034152877774996</v>
      </c>
      <c r="O783" s="143">
        <v>6.9433573059819995E-2</v>
      </c>
      <c r="P783" s="143">
        <v>1.1118740870300001E-2</v>
      </c>
      <c r="Q783" s="143">
        <v>33.152558110010098</v>
      </c>
      <c r="R783" s="143">
        <v>3200</v>
      </c>
      <c r="S783" s="143" t="s">
        <v>370</v>
      </c>
      <c r="T783" s="143">
        <v>3200</v>
      </c>
      <c r="U783" s="143" t="s">
        <v>365</v>
      </c>
      <c r="V783" s="143" t="s">
        <v>366</v>
      </c>
      <c r="Y783" s="143" t="s">
        <v>363</v>
      </c>
      <c r="Z783" s="143">
        <v>0</v>
      </c>
      <c r="AA783" s="143">
        <v>1</v>
      </c>
      <c r="AB783" s="143">
        <v>6.9433573059819995E-2</v>
      </c>
      <c r="AC783" s="143">
        <v>1.1118740870300001E-2</v>
      </c>
      <c r="AD783" s="143">
        <v>33.152558110010901</v>
      </c>
      <c r="AF783" s="143">
        <v>-1</v>
      </c>
      <c r="AG783" s="143">
        <v>-1</v>
      </c>
      <c r="AH783" s="143">
        <v>-1</v>
      </c>
      <c r="AI783" s="143">
        <v>-1</v>
      </c>
      <c r="AJ783" s="143">
        <v>0</v>
      </c>
      <c r="AM783" s="143" t="s">
        <v>367</v>
      </c>
      <c r="AN783" s="143">
        <v>-1</v>
      </c>
      <c r="AQ783" s="143">
        <v>332</v>
      </c>
      <c r="AR783" s="143" t="s">
        <v>259</v>
      </c>
      <c r="AT783" s="143" t="s">
        <v>366</v>
      </c>
      <c r="AV783" s="143">
        <v>34.897751083103699</v>
      </c>
      <c r="AW783" s="143">
        <v>2.6887719500000001E-2</v>
      </c>
    </row>
    <row r="784" spans="1:49" x14ac:dyDescent="0.25">
      <c r="A784" s="153">
        <v>820000</v>
      </c>
      <c r="B784" s="153">
        <v>1400000</v>
      </c>
      <c r="C784" s="153">
        <v>1400000</v>
      </c>
      <c r="D784" s="143" t="s">
        <v>360</v>
      </c>
      <c r="E784" s="143" t="s">
        <v>13</v>
      </c>
      <c r="F784" s="143" t="s">
        <v>361</v>
      </c>
      <c r="G784" s="143" t="s">
        <v>362</v>
      </c>
      <c r="H784" s="143">
        <v>0.67</v>
      </c>
      <c r="I784" s="143">
        <v>0.72</v>
      </c>
      <c r="J784" s="143" t="s">
        <v>363</v>
      </c>
      <c r="K784" s="143">
        <v>0.33773541365932003</v>
      </c>
      <c r="L784" s="143">
        <v>2624.89917067947</v>
      </c>
      <c r="M784" s="143">
        <v>5.4974981941744403</v>
      </c>
      <c r="N784" s="143">
        <v>0.88034152877774996</v>
      </c>
      <c r="O784" s="143">
        <v>1.8566998267009001</v>
      </c>
      <c r="P784" s="143">
        <v>0.29732251038322999</v>
      </c>
      <c r="Q784" s="143">
        <v>886.52140722345496</v>
      </c>
      <c r="R784" s="143">
        <v>4210</v>
      </c>
      <c r="S784" s="143" t="s">
        <v>374</v>
      </c>
      <c r="T784" s="143">
        <v>4210</v>
      </c>
      <c r="U784" s="143" t="s">
        <v>365</v>
      </c>
      <c r="V784" s="143" t="s">
        <v>366</v>
      </c>
      <c r="Y784" s="143" t="s">
        <v>363</v>
      </c>
      <c r="Z784" s="143">
        <v>0</v>
      </c>
      <c r="AA784" s="143">
        <v>1</v>
      </c>
      <c r="AB784" s="143">
        <v>1.8566998267009001</v>
      </c>
      <c r="AC784" s="143">
        <v>0.29732251038322999</v>
      </c>
      <c r="AD784" s="143">
        <v>1151.75016245805</v>
      </c>
      <c r="AF784" s="143">
        <v>-1</v>
      </c>
      <c r="AG784" s="143">
        <v>-1</v>
      </c>
      <c r="AH784" s="143">
        <v>-1</v>
      </c>
      <c r="AI784" s="143">
        <v>-1</v>
      </c>
      <c r="AJ784" s="143">
        <v>0</v>
      </c>
      <c r="AM784" s="143" t="s">
        <v>367</v>
      </c>
      <c r="AN784" s="143">
        <v>-1</v>
      </c>
      <c r="AQ784" s="143">
        <v>332</v>
      </c>
      <c r="AR784" s="143" t="s">
        <v>259</v>
      </c>
      <c r="AT784" s="143" t="s">
        <v>366</v>
      </c>
      <c r="AV784" s="143">
        <v>162.63350069178401</v>
      </c>
      <c r="AW784" s="143">
        <v>0.93410394360000004</v>
      </c>
    </row>
    <row r="785" spans="1:49" x14ac:dyDescent="0.25">
      <c r="A785" s="153">
        <v>820000</v>
      </c>
      <c r="B785" s="153">
        <v>1400000</v>
      </c>
      <c r="C785" s="153">
        <v>1400000</v>
      </c>
      <c r="D785" s="143" t="s">
        <v>360</v>
      </c>
      <c r="E785" s="143" t="s">
        <v>13</v>
      </c>
      <c r="F785" s="143" t="s">
        <v>361</v>
      </c>
      <c r="G785" s="143" t="s">
        <v>362</v>
      </c>
      <c r="H785" s="143">
        <v>0.67</v>
      </c>
      <c r="I785" s="143">
        <v>0.72</v>
      </c>
      <c r="J785" s="143" t="s">
        <v>366</v>
      </c>
      <c r="K785" s="143">
        <v>0.16635460185998999</v>
      </c>
      <c r="L785" s="143">
        <v>2624.89917067947</v>
      </c>
      <c r="M785" s="143">
        <v>5.4974981941744403</v>
      </c>
      <c r="N785" s="143">
        <v>0.88034152877774996</v>
      </c>
      <c r="O785" s="143">
        <v>0.91453412331794004</v>
      </c>
      <c r="P785" s="143">
        <v>0.14644886452063999</v>
      </c>
      <c r="Q785" s="143">
        <v>436.66405646101998</v>
      </c>
      <c r="R785" s="143">
        <v>8140</v>
      </c>
      <c r="S785" s="143" t="s">
        <v>369</v>
      </c>
      <c r="T785" s="143">
        <v>8140</v>
      </c>
      <c r="U785" s="143" t="s">
        <v>365</v>
      </c>
      <c r="V785" s="143" t="s">
        <v>366</v>
      </c>
      <c r="Z785" s="143">
        <v>0</v>
      </c>
      <c r="AA785" s="143">
        <v>1</v>
      </c>
      <c r="AB785" s="143">
        <v>0.91453412331794004</v>
      </c>
      <c r="AC785" s="143">
        <v>0.14644886452063999</v>
      </c>
      <c r="AD785" s="143">
        <v>436.66405645970502</v>
      </c>
      <c r="AF785" s="143">
        <v>-1</v>
      </c>
      <c r="AG785" s="143">
        <v>-1</v>
      </c>
      <c r="AH785" s="143">
        <v>-1</v>
      </c>
      <c r="AI785" s="143">
        <v>-1</v>
      </c>
      <c r="AJ785" s="143">
        <v>0</v>
      </c>
      <c r="AM785" s="143" t="s">
        <v>367</v>
      </c>
      <c r="AN785" s="143">
        <v>-1</v>
      </c>
      <c r="AQ785" s="143">
        <v>332</v>
      </c>
      <c r="AR785" s="143" t="s">
        <v>259</v>
      </c>
      <c r="AT785" s="143" t="s">
        <v>366</v>
      </c>
      <c r="AV785" s="143">
        <v>132.254543739463</v>
      </c>
      <c r="AW785" s="143">
        <v>0.35414765329999998</v>
      </c>
    </row>
    <row r="786" spans="1:49" x14ac:dyDescent="0.25">
      <c r="A786" s="153">
        <v>820000</v>
      </c>
      <c r="B786" s="153">
        <v>1400000</v>
      </c>
      <c r="C786" s="153">
        <v>1400000</v>
      </c>
      <c r="D786" s="143" t="s">
        <v>360</v>
      </c>
      <c r="E786" s="143" t="s">
        <v>13</v>
      </c>
      <c r="F786" s="143" t="s">
        <v>361</v>
      </c>
      <c r="G786" s="143" t="s">
        <v>362</v>
      </c>
      <c r="H786" s="143">
        <v>0.67</v>
      </c>
      <c r="I786" s="143">
        <v>0.72</v>
      </c>
      <c r="J786" s="143" t="s">
        <v>363</v>
      </c>
      <c r="K786" s="143">
        <v>0.61537069132545996</v>
      </c>
      <c r="L786" s="143">
        <v>584.01196534597898</v>
      </c>
      <c r="M786" s="143">
        <v>0</v>
      </c>
      <c r="N786" s="143">
        <v>0</v>
      </c>
      <c r="O786" s="143">
        <v>0</v>
      </c>
      <c r="P786" s="143">
        <v>0</v>
      </c>
      <c r="Q786" s="143">
        <v>359.38384685729801</v>
      </c>
      <c r="R786" s="143">
        <v>5300</v>
      </c>
      <c r="S786" s="143" t="s">
        <v>372</v>
      </c>
      <c r="T786" s="143">
        <v>5300</v>
      </c>
      <c r="U786" s="143" t="s">
        <v>365</v>
      </c>
      <c r="V786" s="143" t="s">
        <v>366</v>
      </c>
      <c r="Y786" s="143" t="s">
        <v>363</v>
      </c>
      <c r="Z786" s="143">
        <v>0</v>
      </c>
      <c r="AA786" s="143">
        <v>1</v>
      </c>
      <c r="AB786" s="143">
        <v>0</v>
      </c>
      <c r="AC786" s="143">
        <v>0</v>
      </c>
      <c r="AD786" s="143">
        <v>359.41346179454399</v>
      </c>
      <c r="AF786" s="143">
        <v>-1</v>
      </c>
      <c r="AG786" s="143">
        <v>-1</v>
      </c>
      <c r="AH786" s="143">
        <v>-1</v>
      </c>
      <c r="AI786" s="143">
        <v>-1</v>
      </c>
      <c r="AJ786" s="143">
        <v>0</v>
      </c>
      <c r="AM786" s="143" t="s">
        <v>367</v>
      </c>
      <c r="AN786" s="143">
        <v>-1</v>
      </c>
      <c r="AQ786" s="143">
        <v>332</v>
      </c>
      <c r="AR786" s="143" t="s">
        <v>259</v>
      </c>
      <c r="AT786" s="143" t="s">
        <v>366</v>
      </c>
      <c r="AV786" s="143">
        <v>197.16144653781001</v>
      </c>
      <c r="AW786" s="143">
        <v>0.29149510280000002</v>
      </c>
    </row>
    <row r="787" spans="1:49" x14ac:dyDescent="0.25">
      <c r="A787" s="153">
        <v>820000</v>
      </c>
      <c r="B787" s="153">
        <v>1400000</v>
      </c>
      <c r="C787" s="153">
        <v>1400000</v>
      </c>
      <c r="D787" s="143" t="s">
        <v>360</v>
      </c>
      <c r="E787" s="143" t="s">
        <v>13</v>
      </c>
      <c r="F787" s="143" t="s">
        <v>361</v>
      </c>
      <c r="G787" s="143" t="s">
        <v>362</v>
      </c>
      <c r="H787" s="143">
        <v>0.67</v>
      </c>
      <c r="I787" s="143">
        <v>0.72</v>
      </c>
      <c r="J787" s="143" t="s">
        <v>366</v>
      </c>
      <c r="K787" s="143">
        <v>2.3421474002999999E-3</v>
      </c>
      <c r="L787" s="143">
        <v>584.01196534597898</v>
      </c>
      <c r="M787" s="143">
        <v>0</v>
      </c>
      <c r="N787" s="143">
        <v>0</v>
      </c>
      <c r="O787" s="143">
        <v>0</v>
      </c>
      <c r="P787" s="143">
        <v>0</v>
      </c>
      <c r="Q787" s="143">
        <v>1.3678421063844299</v>
      </c>
      <c r="R787" s="143">
        <v>1730</v>
      </c>
      <c r="S787" s="143" t="s">
        <v>368</v>
      </c>
      <c r="T787" s="143">
        <v>1730</v>
      </c>
      <c r="U787" s="143" t="s">
        <v>365</v>
      </c>
      <c r="V787" s="143" t="s">
        <v>366</v>
      </c>
      <c r="Z787" s="143">
        <v>0</v>
      </c>
      <c r="AA787" s="143">
        <v>1</v>
      </c>
      <c r="AB787" s="143">
        <v>0</v>
      </c>
      <c r="AC787" s="143">
        <v>0</v>
      </c>
      <c r="AD787" s="143">
        <v>1.36784210638462</v>
      </c>
      <c r="AF787" s="143">
        <v>-1</v>
      </c>
      <c r="AG787" s="143">
        <v>-1</v>
      </c>
      <c r="AH787" s="143">
        <v>-1</v>
      </c>
      <c r="AI787" s="143">
        <v>-1</v>
      </c>
      <c r="AJ787" s="143">
        <v>0</v>
      </c>
      <c r="AM787" s="143" t="s">
        <v>367</v>
      </c>
      <c r="AN787" s="143">
        <v>-1</v>
      </c>
      <c r="AQ787" s="143">
        <v>332</v>
      </c>
      <c r="AR787" s="143" t="s">
        <v>259</v>
      </c>
      <c r="AT787" s="143" t="s">
        <v>366</v>
      </c>
      <c r="AV787" s="143">
        <v>15.303510902844099</v>
      </c>
      <c r="AW787" s="143">
        <v>1.1093609999999999E-3</v>
      </c>
    </row>
    <row r="788" spans="1:49" x14ac:dyDescent="0.25">
      <c r="A788" s="153">
        <v>820000</v>
      </c>
      <c r="B788" s="153">
        <v>1400000</v>
      </c>
      <c r="C788" s="153">
        <v>1400000</v>
      </c>
      <c r="D788" s="143" t="s">
        <v>360</v>
      </c>
      <c r="E788" s="143" t="s">
        <v>13</v>
      </c>
      <c r="F788" s="143" t="s">
        <v>361</v>
      </c>
      <c r="G788" s="143" t="s">
        <v>362</v>
      </c>
      <c r="H788" s="143">
        <v>0.67</v>
      </c>
      <c r="I788" s="143">
        <v>0.72</v>
      </c>
      <c r="J788" s="143" t="s">
        <v>366</v>
      </c>
      <c r="K788" s="143">
        <v>0.61776345371394004</v>
      </c>
      <c r="L788" s="143">
        <v>3304.85285466398</v>
      </c>
      <c r="M788" s="143">
        <v>6.1846790598090902</v>
      </c>
      <c r="N788" s="143">
        <v>0.82899323730253005</v>
      </c>
      <c r="O788" s="143">
        <v>3.8206686960999501</v>
      </c>
      <c r="P788" s="143">
        <v>0.51212172538151002</v>
      </c>
      <c r="Q788" s="143">
        <v>2041.61731351359</v>
      </c>
      <c r="R788" s="143">
        <v>1730</v>
      </c>
      <c r="S788" s="143" t="s">
        <v>368</v>
      </c>
      <c r="T788" s="143">
        <v>1730</v>
      </c>
      <c r="U788" s="143" t="s">
        <v>365</v>
      </c>
      <c r="V788" s="143" t="s">
        <v>366</v>
      </c>
      <c r="Z788" s="143">
        <v>0</v>
      </c>
      <c r="AA788" s="143">
        <v>1</v>
      </c>
      <c r="AB788" s="143">
        <v>3.8206686960999501</v>
      </c>
      <c r="AC788" s="143">
        <v>0.51212172538151002</v>
      </c>
      <c r="AD788" s="143">
        <v>2041.61731351359</v>
      </c>
      <c r="AF788" s="143">
        <v>-1</v>
      </c>
      <c r="AG788" s="143">
        <v>-1</v>
      </c>
      <c r="AH788" s="143">
        <v>-1</v>
      </c>
      <c r="AI788" s="143">
        <v>-1</v>
      </c>
      <c r="AJ788" s="143">
        <v>0</v>
      </c>
      <c r="AM788" s="143" t="s">
        <v>367</v>
      </c>
      <c r="AN788" s="143">
        <v>-1</v>
      </c>
      <c r="AQ788" s="143">
        <v>332</v>
      </c>
      <c r="AR788" s="143" t="s">
        <v>259</v>
      </c>
      <c r="AT788" s="143" t="s">
        <v>366</v>
      </c>
      <c r="AV788" s="143">
        <v>200.00000000745001</v>
      </c>
      <c r="AW788" s="143">
        <v>1.6558129063</v>
      </c>
    </row>
    <row r="789" spans="1:49" x14ac:dyDescent="0.25">
      <c r="A789" s="153">
        <v>820000</v>
      </c>
      <c r="B789" s="153">
        <v>1400000</v>
      </c>
      <c r="C789" s="153">
        <v>1400000</v>
      </c>
      <c r="D789" s="143" t="s">
        <v>360</v>
      </c>
      <c r="E789" s="143" t="s">
        <v>13</v>
      </c>
      <c r="F789" s="143" t="s">
        <v>361</v>
      </c>
      <c r="G789" s="143" t="s">
        <v>362</v>
      </c>
      <c r="H789" s="143">
        <v>0.67</v>
      </c>
      <c r="I789" s="143">
        <v>0.72</v>
      </c>
      <c r="J789" s="143" t="s">
        <v>366</v>
      </c>
      <c r="K789" s="143">
        <v>0.31587978931159999</v>
      </c>
      <c r="L789" s="143">
        <v>3296.6984897339398</v>
      </c>
      <c r="M789" s="143">
        <v>7.0874697512057203</v>
      </c>
      <c r="N789" s="143">
        <v>0.94480320389647998</v>
      </c>
      <c r="O789" s="143">
        <v>2.2387884517632402</v>
      </c>
      <c r="P789" s="143">
        <v>0.29844423698775002</v>
      </c>
      <c r="Q789" s="143">
        <v>1041.36042436104</v>
      </c>
      <c r="R789" s="143">
        <v>1730</v>
      </c>
      <c r="S789" s="143" t="s">
        <v>368</v>
      </c>
      <c r="T789" s="143">
        <v>1730</v>
      </c>
      <c r="U789" s="143" t="s">
        <v>365</v>
      </c>
      <c r="V789" s="143" t="s">
        <v>366</v>
      </c>
      <c r="Z789" s="143">
        <v>0</v>
      </c>
      <c r="AA789" s="143">
        <v>1</v>
      </c>
      <c r="AB789" s="143">
        <v>2.2387884517632402</v>
      </c>
      <c r="AC789" s="143">
        <v>0.29844423698775002</v>
      </c>
      <c r="AD789" s="143">
        <v>2036.5798450233001</v>
      </c>
      <c r="AF789" s="143">
        <v>-1</v>
      </c>
      <c r="AG789" s="143">
        <v>-1</v>
      </c>
      <c r="AH789" s="143">
        <v>-1</v>
      </c>
      <c r="AI789" s="143">
        <v>-1</v>
      </c>
      <c r="AJ789" s="143">
        <v>0</v>
      </c>
      <c r="AM789" s="143" t="s">
        <v>367</v>
      </c>
      <c r="AN789" s="143">
        <v>-1</v>
      </c>
      <c r="AQ789" s="143">
        <v>332</v>
      </c>
      <c r="AR789" s="143" t="s">
        <v>259</v>
      </c>
      <c r="AT789" s="143" t="s">
        <v>366</v>
      </c>
      <c r="AV789" s="143">
        <v>163.207276481771</v>
      </c>
      <c r="AW789" s="143">
        <v>1.6517273682</v>
      </c>
    </row>
    <row r="790" spans="1:49" x14ac:dyDescent="0.25">
      <c r="A790" s="153">
        <v>820000</v>
      </c>
      <c r="B790" s="153">
        <v>1400000</v>
      </c>
      <c r="C790" s="153">
        <v>1400000</v>
      </c>
      <c r="D790" s="143" t="s">
        <v>360</v>
      </c>
      <c r="E790" s="143" t="s">
        <v>13</v>
      </c>
      <c r="F790" s="143" t="s">
        <v>361</v>
      </c>
      <c r="G790" s="143" t="s">
        <v>362</v>
      </c>
      <c r="H790" s="143">
        <v>0.67</v>
      </c>
      <c r="I790" s="143">
        <v>0.72</v>
      </c>
      <c r="J790" s="143" t="s">
        <v>366</v>
      </c>
      <c r="K790" s="143">
        <v>0.61776345378298003</v>
      </c>
      <c r="L790" s="143">
        <v>3300.7268404001702</v>
      </c>
      <c r="M790" s="143">
        <v>6.1540430713301797</v>
      </c>
      <c r="N790" s="143">
        <v>0.82289567973141997</v>
      </c>
      <c r="O790" s="143">
        <v>3.8017429024741598</v>
      </c>
      <c r="P790" s="143">
        <v>0.50835487721396999</v>
      </c>
      <c r="Q790" s="143">
        <v>2039.06841291979</v>
      </c>
      <c r="R790" s="143">
        <v>1730</v>
      </c>
      <c r="S790" s="143" t="s">
        <v>368</v>
      </c>
      <c r="T790" s="143">
        <v>1730</v>
      </c>
      <c r="U790" s="143" t="s">
        <v>365</v>
      </c>
      <c r="V790" s="143" t="s">
        <v>366</v>
      </c>
      <c r="Z790" s="143">
        <v>0</v>
      </c>
      <c r="AA790" s="143">
        <v>1</v>
      </c>
      <c r="AB790" s="143">
        <v>3.8017429024741598</v>
      </c>
      <c r="AC790" s="143">
        <v>0.50835487721396999</v>
      </c>
      <c r="AD790" s="143">
        <v>2039.06841291979</v>
      </c>
      <c r="AF790" s="143">
        <v>-1</v>
      </c>
      <c r="AG790" s="143">
        <v>-1</v>
      </c>
      <c r="AH790" s="143">
        <v>-1</v>
      </c>
      <c r="AI790" s="143">
        <v>-1</v>
      </c>
      <c r="AJ790" s="143">
        <v>0</v>
      </c>
      <c r="AM790" s="143" t="s">
        <v>367</v>
      </c>
      <c r="AN790" s="143">
        <v>-1</v>
      </c>
      <c r="AQ790" s="143">
        <v>332</v>
      </c>
      <c r="AR790" s="143" t="s">
        <v>259</v>
      </c>
      <c r="AT790" s="143" t="s">
        <v>366</v>
      </c>
      <c r="AV790" s="143">
        <v>200.000000018626</v>
      </c>
      <c r="AW790" s="143">
        <v>1.6537456715000001</v>
      </c>
    </row>
    <row r="791" spans="1:49" x14ac:dyDescent="0.25">
      <c r="A791" s="153">
        <v>820000</v>
      </c>
      <c r="B791" s="153">
        <v>1400000</v>
      </c>
      <c r="C791" s="153">
        <v>1400000</v>
      </c>
      <c r="D791" s="143" t="s">
        <v>360</v>
      </c>
      <c r="E791" s="143" t="s">
        <v>13</v>
      </c>
      <c r="F791" s="143" t="s">
        <v>361</v>
      </c>
      <c r="G791" s="143" t="s">
        <v>362</v>
      </c>
      <c r="H791" s="143">
        <v>0.67</v>
      </c>
      <c r="I791" s="143">
        <v>0.72</v>
      </c>
      <c r="J791" s="143" t="s">
        <v>366</v>
      </c>
      <c r="K791" s="143">
        <v>0.617763453829</v>
      </c>
      <c r="L791" s="143">
        <v>3314.1329371299298</v>
      </c>
      <c r="M791" s="143">
        <v>6.2975291820909201</v>
      </c>
      <c r="N791" s="143">
        <v>0.85241647916018004</v>
      </c>
      <c r="O791" s="143">
        <v>3.8903833781174599</v>
      </c>
      <c r="P791" s="143">
        <v>0.52659174826676003</v>
      </c>
      <c r="Q791" s="143">
        <v>2047.3502096898601</v>
      </c>
      <c r="R791" s="143">
        <v>1730</v>
      </c>
      <c r="S791" s="143" t="s">
        <v>368</v>
      </c>
      <c r="T791" s="143">
        <v>1730</v>
      </c>
      <c r="U791" s="143" t="s">
        <v>365</v>
      </c>
      <c r="V791" s="143" t="s">
        <v>366</v>
      </c>
      <c r="Z791" s="143">
        <v>0</v>
      </c>
      <c r="AA791" s="143">
        <v>1</v>
      </c>
      <c r="AB791" s="143">
        <v>3.8903833781174599</v>
      </c>
      <c r="AC791" s="143">
        <v>0.52659174826676003</v>
      </c>
      <c r="AD791" s="143">
        <v>2047.3502096898601</v>
      </c>
      <c r="AF791" s="143">
        <v>-1</v>
      </c>
      <c r="AG791" s="143">
        <v>-1</v>
      </c>
      <c r="AH791" s="143">
        <v>-1</v>
      </c>
      <c r="AI791" s="143">
        <v>-1</v>
      </c>
      <c r="AJ791" s="143">
        <v>0</v>
      </c>
      <c r="AM791" s="143" t="s">
        <v>367</v>
      </c>
      <c r="AN791" s="143">
        <v>-1</v>
      </c>
      <c r="AQ791" s="143">
        <v>332</v>
      </c>
      <c r="AR791" s="143" t="s">
        <v>259</v>
      </c>
      <c r="AT791" s="143" t="s">
        <v>366</v>
      </c>
      <c r="AV791" s="143">
        <v>200.000000026077</v>
      </c>
      <c r="AW791" s="143">
        <v>1.6604624572</v>
      </c>
    </row>
    <row r="792" spans="1:49" x14ac:dyDescent="0.25">
      <c r="A792" s="153">
        <v>820000</v>
      </c>
      <c r="B792" s="153">
        <v>1400000</v>
      </c>
      <c r="C792" s="153">
        <v>1400000</v>
      </c>
      <c r="D792" s="143" t="s">
        <v>360</v>
      </c>
      <c r="E792" s="143" t="s">
        <v>13</v>
      </c>
      <c r="F792" s="143" t="s">
        <v>361</v>
      </c>
      <c r="G792" s="143" t="s">
        <v>362</v>
      </c>
      <c r="H792" s="143">
        <v>0.67</v>
      </c>
      <c r="I792" s="143">
        <v>0.72</v>
      </c>
      <c r="J792" s="143" t="s">
        <v>366</v>
      </c>
      <c r="K792" s="143">
        <v>0.60963166142945002</v>
      </c>
      <c r="L792" s="143">
        <v>3313.74708845337</v>
      </c>
      <c r="M792" s="143">
        <v>6.1731741523660402</v>
      </c>
      <c r="N792" s="143">
        <v>0.82538034669096005</v>
      </c>
      <c r="O792" s="143">
        <v>3.7633624148003002</v>
      </c>
      <c r="P792" s="143">
        <v>0.50317799206443004</v>
      </c>
      <c r="Q792" s="143">
        <v>2020.1651430908601</v>
      </c>
      <c r="R792" s="143">
        <v>1730</v>
      </c>
      <c r="S792" s="143" t="s">
        <v>368</v>
      </c>
      <c r="T792" s="143">
        <v>1730</v>
      </c>
      <c r="U792" s="143" t="s">
        <v>365</v>
      </c>
      <c r="V792" s="143" t="s">
        <v>366</v>
      </c>
      <c r="Z792" s="143">
        <v>0</v>
      </c>
      <c r="AA792" s="143">
        <v>1</v>
      </c>
      <c r="AB792" s="143">
        <v>3.7633624148003002</v>
      </c>
      <c r="AC792" s="143">
        <v>0.50317799206443004</v>
      </c>
      <c r="AD792" s="143">
        <v>2020.1651430908601</v>
      </c>
      <c r="AF792" s="143">
        <v>-1</v>
      </c>
      <c r="AG792" s="143">
        <v>-1</v>
      </c>
      <c r="AH792" s="143">
        <v>-1</v>
      </c>
      <c r="AI792" s="143">
        <v>-1</v>
      </c>
      <c r="AJ792" s="143">
        <v>0</v>
      </c>
      <c r="AM792" s="143" t="s">
        <v>367</v>
      </c>
      <c r="AN792" s="143">
        <v>-1</v>
      </c>
      <c r="AQ792" s="143">
        <v>332</v>
      </c>
      <c r="AR792" s="143" t="s">
        <v>259</v>
      </c>
      <c r="AT792" s="143" t="s">
        <v>366</v>
      </c>
      <c r="AV792" s="143">
        <v>195.403569744984</v>
      </c>
      <c r="AW792" s="143">
        <v>1.6384145524</v>
      </c>
    </row>
    <row r="793" spans="1:49" x14ac:dyDescent="0.25">
      <c r="A793" s="153">
        <v>820000</v>
      </c>
      <c r="B793" s="153">
        <v>1400000</v>
      </c>
      <c r="C793" s="153">
        <v>1400000</v>
      </c>
      <c r="D793" s="143" t="s">
        <v>360</v>
      </c>
      <c r="E793" s="143" t="s">
        <v>13</v>
      </c>
      <c r="F793" s="143" t="s">
        <v>361</v>
      </c>
      <c r="G793" s="143" t="s">
        <v>362</v>
      </c>
      <c r="H793" s="143">
        <v>0.67</v>
      </c>
      <c r="I793" s="143">
        <v>0.72</v>
      </c>
      <c r="J793" s="143" t="s">
        <v>366</v>
      </c>
      <c r="K793" s="143">
        <v>8.1319072023000004E-3</v>
      </c>
      <c r="L793" s="143">
        <v>3313.74708845337</v>
      </c>
      <c r="M793" s="143">
        <v>6.1731741523660402</v>
      </c>
      <c r="N793" s="143">
        <v>0.82538034669096005</v>
      </c>
      <c r="O793" s="143">
        <v>5.0199679350700001E-2</v>
      </c>
      <c r="P793" s="143">
        <v>6.7119163858899997E-3</v>
      </c>
      <c r="Q793" s="143">
        <v>26.947083815211201</v>
      </c>
      <c r="R793" s="143">
        <v>8140</v>
      </c>
      <c r="S793" s="143" t="s">
        <v>369</v>
      </c>
      <c r="T793" s="143">
        <v>8140</v>
      </c>
      <c r="U793" s="143" t="s">
        <v>365</v>
      </c>
      <c r="V793" s="143" t="s">
        <v>366</v>
      </c>
      <c r="Z793" s="143">
        <v>0</v>
      </c>
      <c r="AA793" s="143">
        <v>1</v>
      </c>
      <c r="AB793" s="143">
        <v>5.0199679350700001E-2</v>
      </c>
      <c r="AC793" s="143">
        <v>6.7119163858899997E-3</v>
      </c>
      <c r="AD793" s="143">
        <v>26.947083815210899</v>
      </c>
      <c r="AF793" s="143">
        <v>-1</v>
      </c>
      <c r="AG793" s="143">
        <v>-1</v>
      </c>
      <c r="AH793" s="143">
        <v>-1</v>
      </c>
      <c r="AI793" s="143">
        <v>-1</v>
      </c>
      <c r="AJ793" s="143">
        <v>0</v>
      </c>
      <c r="AM793" s="143" t="s">
        <v>367</v>
      </c>
      <c r="AN793" s="143">
        <v>-1</v>
      </c>
      <c r="AQ793" s="143">
        <v>332</v>
      </c>
      <c r="AR793" s="143" t="s">
        <v>259</v>
      </c>
      <c r="AT793" s="143" t="s">
        <v>366</v>
      </c>
      <c r="AV793" s="143">
        <v>28.638364954034799</v>
      </c>
      <c r="AW793" s="143">
        <v>2.1854893600000001E-2</v>
      </c>
    </row>
    <row r="794" spans="1:49" x14ac:dyDescent="0.25">
      <c r="A794" s="153">
        <v>820000</v>
      </c>
      <c r="B794" s="153">
        <v>1400000</v>
      </c>
      <c r="C794" s="153">
        <v>1400000</v>
      </c>
      <c r="D794" s="143" t="s">
        <v>360</v>
      </c>
      <c r="E794" s="143" t="s">
        <v>13</v>
      </c>
      <c r="F794" s="143" t="s">
        <v>361</v>
      </c>
      <c r="G794" s="143" t="s">
        <v>362</v>
      </c>
      <c r="H794" s="143">
        <v>0.67</v>
      </c>
      <c r="I794" s="143">
        <v>0.72</v>
      </c>
      <c r="J794" s="143" t="s">
        <v>363</v>
      </c>
      <c r="K794" s="143">
        <v>0.23977718468944001</v>
      </c>
      <c r="L794" s="143">
        <v>3025.4967434694499</v>
      </c>
      <c r="M794" s="143">
        <v>6.5306650136445104</v>
      </c>
      <c r="N794" s="143">
        <v>0.86949508274623</v>
      </c>
      <c r="O794" s="143">
        <v>1.56590447112155</v>
      </c>
      <c r="P794" s="143">
        <v>0.20848508304220001</v>
      </c>
      <c r="Q794" s="143">
        <v>725.44509143619496</v>
      </c>
      <c r="R794" s="143">
        <v>3200</v>
      </c>
      <c r="S794" s="143" t="s">
        <v>370</v>
      </c>
      <c r="T794" s="143">
        <v>3200</v>
      </c>
      <c r="U794" s="143" t="s">
        <v>365</v>
      </c>
      <c r="V794" s="143" t="s">
        <v>366</v>
      </c>
      <c r="Y794" s="143" t="s">
        <v>363</v>
      </c>
      <c r="Z794" s="143">
        <v>0</v>
      </c>
      <c r="AA794" s="143">
        <v>1</v>
      </c>
      <c r="AB794" s="143">
        <v>1.56590447112155</v>
      </c>
      <c r="AC794" s="143">
        <v>0.20848508304220001</v>
      </c>
      <c r="AD794" s="143">
        <v>725.44509143619496</v>
      </c>
      <c r="AF794" s="143">
        <v>-1</v>
      </c>
      <c r="AG794" s="143">
        <v>-1</v>
      </c>
      <c r="AH794" s="143">
        <v>-1</v>
      </c>
      <c r="AI794" s="143">
        <v>-1</v>
      </c>
      <c r="AJ794" s="143">
        <v>0</v>
      </c>
      <c r="AM794" s="143" t="s">
        <v>367</v>
      </c>
      <c r="AN794" s="143">
        <v>-1</v>
      </c>
      <c r="AQ794" s="143">
        <v>332</v>
      </c>
      <c r="AR794" s="143" t="s">
        <v>259</v>
      </c>
      <c r="AT794" s="143" t="s">
        <v>366</v>
      </c>
      <c r="AV794" s="143">
        <v>138.622931126846</v>
      </c>
      <c r="AW794" s="143">
        <v>0.58835773840000005</v>
      </c>
    </row>
    <row r="795" spans="1:49" x14ac:dyDescent="0.25">
      <c r="A795" s="153">
        <v>820000</v>
      </c>
      <c r="B795" s="153">
        <v>1400000</v>
      </c>
      <c r="C795" s="153">
        <v>1400000</v>
      </c>
      <c r="D795" s="143" t="s">
        <v>360</v>
      </c>
      <c r="E795" s="143" t="s">
        <v>13</v>
      </c>
      <c r="F795" s="143" t="s">
        <v>361</v>
      </c>
      <c r="G795" s="143" t="s">
        <v>362</v>
      </c>
      <c r="H795" s="143">
        <v>0.67</v>
      </c>
      <c r="I795" s="143">
        <v>0.72</v>
      </c>
      <c r="J795" s="143" t="s">
        <v>366</v>
      </c>
      <c r="K795" s="143">
        <v>4.4908107033949998E-2</v>
      </c>
      <c r="L795" s="143">
        <v>3025.4967434694499</v>
      </c>
      <c r="M795" s="143">
        <v>6.5306650136445104</v>
      </c>
      <c r="N795" s="143">
        <v>0.86949508274623</v>
      </c>
      <c r="O795" s="143">
        <v>0.29327980343565002</v>
      </c>
      <c r="P795" s="143">
        <v>3.9047378241459998E-2</v>
      </c>
      <c r="Q795" s="143">
        <v>135.86933158660801</v>
      </c>
      <c r="R795" s="143">
        <v>8140</v>
      </c>
      <c r="S795" s="143" t="s">
        <v>369</v>
      </c>
      <c r="T795" s="143">
        <v>8140</v>
      </c>
      <c r="U795" s="143" t="s">
        <v>365</v>
      </c>
      <c r="V795" s="143" t="s">
        <v>366</v>
      </c>
      <c r="Z795" s="143">
        <v>0</v>
      </c>
      <c r="AA795" s="143">
        <v>1</v>
      </c>
      <c r="AB795" s="143">
        <v>0.29327980343565002</v>
      </c>
      <c r="AC795" s="143">
        <v>3.9047378241459998E-2</v>
      </c>
      <c r="AD795" s="143">
        <v>624.60613342980696</v>
      </c>
      <c r="AF795" s="143">
        <v>-1</v>
      </c>
      <c r="AG795" s="143">
        <v>-1</v>
      </c>
      <c r="AH795" s="143">
        <v>-1</v>
      </c>
      <c r="AI795" s="143">
        <v>-1</v>
      </c>
      <c r="AJ795" s="143">
        <v>0</v>
      </c>
      <c r="AM795" s="143" t="s">
        <v>367</v>
      </c>
      <c r="AN795" s="143">
        <v>-1</v>
      </c>
      <c r="AQ795" s="143">
        <v>332</v>
      </c>
      <c r="AR795" s="143" t="s">
        <v>259</v>
      </c>
      <c r="AT795" s="143" t="s">
        <v>366</v>
      </c>
      <c r="AV795" s="143">
        <v>107.733509970518</v>
      </c>
      <c r="AW795" s="143">
        <v>0.50657431750000004</v>
      </c>
    </row>
    <row r="796" spans="1:49" x14ac:dyDescent="0.25">
      <c r="A796" s="153">
        <v>820000</v>
      </c>
      <c r="B796" s="153">
        <v>1400000</v>
      </c>
      <c r="C796" s="153">
        <v>1400000</v>
      </c>
      <c r="D796" s="143" t="s">
        <v>360</v>
      </c>
      <c r="E796" s="143" t="s">
        <v>13</v>
      </c>
      <c r="F796" s="143" t="s">
        <v>361</v>
      </c>
      <c r="G796" s="143" t="s">
        <v>362</v>
      </c>
      <c r="H796" s="143">
        <v>0.67</v>
      </c>
      <c r="I796" s="143">
        <v>0.72</v>
      </c>
      <c r="J796" s="143" t="s">
        <v>363</v>
      </c>
      <c r="K796" s="143">
        <v>2.4134105037400002E-3</v>
      </c>
      <c r="L796" s="143">
        <v>653.64012920034099</v>
      </c>
      <c r="M796" s="143">
        <v>0</v>
      </c>
      <c r="N796" s="143">
        <v>0</v>
      </c>
      <c r="O796" s="143">
        <v>0</v>
      </c>
      <c r="P796" s="143">
        <v>0</v>
      </c>
      <c r="Q796" s="143">
        <v>1.57750195347872</v>
      </c>
      <c r="R796" s="143">
        <v>6120</v>
      </c>
      <c r="S796" s="143" t="s">
        <v>364</v>
      </c>
      <c r="T796" s="143">
        <v>6120</v>
      </c>
      <c r="U796" s="143" t="s">
        <v>365</v>
      </c>
      <c r="V796" s="143" t="s">
        <v>366</v>
      </c>
      <c r="Y796" s="143" t="s">
        <v>363</v>
      </c>
      <c r="Z796" s="143">
        <v>0</v>
      </c>
      <c r="AA796" s="143">
        <v>1</v>
      </c>
      <c r="AB796" s="143">
        <v>0</v>
      </c>
      <c r="AC796" s="143">
        <v>0</v>
      </c>
      <c r="AD796" s="143">
        <v>23.0670452715785</v>
      </c>
      <c r="AF796" s="143">
        <v>-1</v>
      </c>
      <c r="AG796" s="143">
        <v>-1</v>
      </c>
      <c r="AH796" s="143">
        <v>-1</v>
      </c>
      <c r="AI796" s="143">
        <v>-1</v>
      </c>
      <c r="AJ796" s="143">
        <v>0</v>
      </c>
      <c r="AM796" s="143" t="s">
        <v>367</v>
      </c>
      <c r="AN796" s="143">
        <v>-1</v>
      </c>
      <c r="AQ796" s="143">
        <v>332</v>
      </c>
      <c r="AR796" s="143" t="s">
        <v>259</v>
      </c>
      <c r="AT796" s="143" t="s">
        <v>366</v>
      </c>
      <c r="AV796" s="143">
        <v>50.648204812320003</v>
      </c>
      <c r="AW796" s="143">
        <v>1.8708065900000001E-2</v>
      </c>
    </row>
    <row r="797" spans="1:49" x14ac:dyDescent="0.25">
      <c r="A797" s="153">
        <v>820000</v>
      </c>
      <c r="B797" s="153">
        <v>1400000</v>
      </c>
      <c r="C797" s="153">
        <v>1400000</v>
      </c>
      <c r="D797" s="143" t="s">
        <v>360</v>
      </c>
      <c r="E797" s="143" t="s">
        <v>13</v>
      </c>
      <c r="F797" s="143" t="s">
        <v>361</v>
      </c>
      <c r="G797" s="143" t="s">
        <v>362</v>
      </c>
      <c r="H797" s="143">
        <v>0.67</v>
      </c>
      <c r="I797" s="143">
        <v>0.72</v>
      </c>
      <c r="J797" s="143" t="s">
        <v>363</v>
      </c>
      <c r="K797" s="143">
        <v>0.58233137308223004</v>
      </c>
      <c r="L797" s="143">
        <v>653.64012920034099</v>
      </c>
      <c r="M797" s="143">
        <v>0</v>
      </c>
      <c r="N797" s="143">
        <v>0</v>
      </c>
      <c r="O797" s="143">
        <v>0</v>
      </c>
      <c r="P797" s="143">
        <v>0</v>
      </c>
      <c r="Q797" s="143">
        <v>380.63515393888201</v>
      </c>
      <c r="R797" s="143">
        <v>5300</v>
      </c>
      <c r="S797" s="143" t="s">
        <v>372</v>
      </c>
      <c r="T797" s="143">
        <v>5300</v>
      </c>
      <c r="U797" s="143" t="s">
        <v>365</v>
      </c>
      <c r="V797" s="143" t="s">
        <v>366</v>
      </c>
      <c r="Y797" s="143" t="s">
        <v>363</v>
      </c>
      <c r="Z797" s="143">
        <v>0</v>
      </c>
      <c r="AA797" s="143">
        <v>1</v>
      </c>
      <c r="AB797" s="143">
        <v>0</v>
      </c>
      <c r="AC797" s="143">
        <v>0</v>
      </c>
      <c r="AD797" s="143">
        <v>380.63515393888201</v>
      </c>
      <c r="AF797" s="143">
        <v>-1</v>
      </c>
      <c r="AG797" s="143">
        <v>-1</v>
      </c>
      <c r="AH797" s="143">
        <v>-1</v>
      </c>
      <c r="AI797" s="143">
        <v>-1</v>
      </c>
      <c r="AJ797" s="143">
        <v>0</v>
      </c>
      <c r="AM797" s="143" t="s">
        <v>367</v>
      </c>
      <c r="AN797" s="143">
        <v>-1</v>
      </c>
      <c r="AQ797" s="143">
        <v>332</v>
      </c>
      <c r="AR797" s="143" t="s">
        <v>259</v>
      </c>
      <c r="AT797" s="143" t="s">
        <v>366</v>
      </c>
      <c r="AV797" s="143">
        <v>190.418955272858</v>
      </c>
      <c r="AW797" s="143">
        <v>0.30870653199999998</v>
      </c>
    </row>
    <row r="798" spans="1:49" x14ac:dyDescent="0.25">
      <c r="A798" s="153">
        <v>820000</v>
      </c>
      <c r="B798" s="153">
        <v>1400000</v>
      </c>
      <c r="C798" s="153">
        <v>1400000</v>
      </c>
      <c r="D798" s="143" t="s">
        <v>360</v>
      </c>
      <c r="E798" s="143" t="s">
        <v>13</v>
      </c>
      <c r="F798" s="143" t="s">
        <v>361</v>
      </c>
      <c r="G798" s="143" t="s">
        <v>362</v>
      </c>
      <c r="H798" s="143">
        <v>0.67</v>
      </c>
      <c r="I798" s="143">
        <v>0.72</v>
      </c>
      <c r="J798" s="143" t="s">
        <v>363</v>
      </c>
      <c r="K798" s="143">
        <v>5.2080566905879998E-2</v>
      </c>
      <c r="L798" s="143">
        <v>2534.3544761041899</v>
      </c>
      <c r="M798" s="143">
        <v>5.2773887083583002</v>
      </c>
      <c r="N798" s="143">
        <v>0.70944799249523005</v>
      </c>
      <c r="O798" s="143">
        <v>0.27484939571403</v>
      </c>
      <c r="P798" s="143">
        <v>3.6948453639389998E-2</v>
      </c>
      <c r="Q798" s="143">
        <v>131.990617855983</v>
      </c>
      <c r="R798" s="143">
        <v>3200</v>
      </c>
      <c r="S798" s="143" t="s">
        <v>370</v>
      </c>
      <c r="T798" s="143">
        <v>3200</v>
      </c>
      <c r="U798" s="143" t="s">
        <v>365</v>
      </c>
      <c r="V798" s="143" t="s">
        <v>366</v>
      </c>
      <c r="Y798" s="143" t="s">
        <v>363</v>
      </c>
      <c r="Z798" s="143">
        <v>0</v>
      </c>
      <c r="AA798" s="143">
        <v>1</v>
      </c>
      <c r="AB798" s="143">
        <v>0.27484939571403</v>
      </c>
      <c r="AC798" s="143">
        <v>3.6948453639389998E-2</v>
      </c>
      <c r="AD798" s="143">
        <v>131.990617855983</v>
      </c>
      <c r="AF798" s="143">
        <v>-1</v>
      </c>
      <c r="AG798" s="143">
        <v>-1</v>
      </c>
      <c r="AH798" s="143">
        <v>-1</v>
      </c>
      <c r="AI798" s="143">
        <v>-1</v>
      </c>
      <c r="AJ798" s="143">
        <v>0</v>
      </c>
      <c r="AM798" s="143" t="s">
        <v>367</v>
      </c>
      <c r="AN798" s="143">
        <v>-1</v>
      </c>
      <c r="AQ798" s="143">
        <v>332</v>
      </c>
      <c r="AR798" s="143" t="s">
        <v>259</v>
      </c>
      <c r="AT798" s="143" t="s">
        <v>366</v>
      </c>
      <c r="AV798" s="143">
        <v>72.0076727169631</v>
      </c>
      <c r="AW798" s="143">
        <v>0.1070483519</v>
      </c>
    </row>
    <row r="799" spans="1:49" x14ac:dyDescent="0.25">
      <c r="A799" s="153">
        <v>820000</v>
      </c>
      <c r="B799" s="153">
        <v>1400000</v>
      </c>
      <c r="C799" s="153">
        <v>1400000</v>
      </c>
      <c r="D799" s="143" t="s">
        <v>360</v>
      </c>
      <c r="E799" s="143" t="s">
        <v>13</v>
      </c>
      <c r="F799" s="143" t="s">
        <v>361</v>
      </c>
      <c r="G799" s="143" t="s">
        <v>362</v>
      </c>
      <c r="H799" s="143">
        <v>0.67</v>
      </c>
      <c r="I799" s="143">
        <v>0.72</v>
      </c>
      <c r="J799" s="143" t="s">
        <v>363</v>
      </c>
      <c r="K799" s="143">
        <v>0.39558655949450999</v>
      </c>
      <c r="L799" s="143">
        <v>2534.3544761041899</v>
      </c>
      <c r="M799" s="143">
        <v>5.2773887083583002</v>
      </c>
      <c r="N799" s="143">
        <v>0.70944799249523005</v>
      </c>
      <c r="O799" s="143">
        <v>2.0876640422546799</v>
      </c>
      <c r="P799" s="143">
        <v>0.28064809049147998</v>
      </c>
      <c r="Q799" s="143">
        <v>1002.55656774159</v>
      </c>
      <c r="R799" s="143">
        <v>3200</v>
      </c>
      <c r="S799" s="143" t="s">
        <v>370</v>
      </c>
      <c r="T799" s="143">
        <v>3200</v>
      </c>
      <c r="U799" s="143" t="s">
        <v>365</v>
      </c>
      <c r="V799" s="143" t="s">
        <v>366</v>
      </c>
      <c r="Y799" s="143" t="s">
        <v>363</v>
      </c>
      <c r="Z799" s="143">
        <v>0</v>
      </c>
      <c r="AA799" s="143">
        <v>1</v>
      </c>
      <c r="AB799" s="143">
        <v>2.0876640422546799</v>
      </c>
      <c r="AC799" s="143">
        <v>0.28064809049147998</v>
      </c>
      <c r="AD799" s="143">
        <v>1051.2006213885099</v>
      </c>
      <c r="AF799" s="143">
        <v>-1</v>
      </c>
      <c r="AG799" s="143">
        <v>-1</v>
      </c>
      <c r="AH799" s="143">
        <v>-1</v>
      </c>
      <c r="AI799" s="143">
        <v>-1</v>
      </c>
      <c r="AJ799" s="143">
        <v>0</v>
      </c>
      <c r="AM799" s="143" t="s">
        <v>367</v>
      </c>
      <c r="AN799" s="143">
        <v>-1</v>
      </c>
      <c r="AQ799" s="143">
        <v>332</v>
      </c>
      <c r="AR799" s="143" t="s">
        <v>259</v>
      </c>
      <c r="AT799" s="143" t="s">
        <v>366</v>
      </c>
      <c r="AV799" s="143">
        <v>169.73388134673399</v>
      </c>
      <c r="AW799" s="143">
        <v>0.85255524849999997</v>
      </c>
    </row>
    <row r="800" spans="1:49" x14ac:dyDescent="0.25">
      <c r="A800" s="153">
        <v>820000</v>
      </c>
      <c r="B800" s="153">
        <v>1400000</v>
      </c>
      <c r="C800" s="153">
        <v>1400000</v>
      </c>
      <c r="D800" s="143" t="s">
        <v>360</v>
      </c>
      <c r="E800" s="143" t="s">
        <v>13</v>
      </c>
      <c r="F800" s="143" t="s">
        <v>361</v>
      </c>
      <c r="G800" s="143" t="s">
        <v>362</v>
      </c>
      <c r="H800" s="143">
        <v>0.67</v>
      </c>
      <c r="I800" s="143">
        <v>0.72</v>
      </c>
      <c r="J800" s="143" t="s">
        <v>366</v>
      </c>
      <c r="K800" s="143">
        <v>0.15090246383447001</v>
      </c>
      <c r="L800" s="143">
        <v>2534.3544761041899</v>
      </c>
      <c r="M800" s="143">
        <v>5.2773887083583002</v>
      </c>
      <c r="N800" s="143">
        <v>0.70944799249523005</v>
      </c>
      <c r="O800" s="143">
        <v>0.79637095870347996</v>
      </c>
      <c r="P800" s="143">
        <v>0.10705745002995</v>
      </c>
      <c r="Q800" s="143">
        <v>382.44033467404302</v>
      </c>
      <c r="R800" s="143">
        <v>8140</v>
      </c>
      <c r="S800" s="143" t="s">
        <v>369</v>
      </c>
      <c r="T800" s="143">
        <v>8140</v>
      </c>
      <c r="U800" s="143" t="s">
        <v>365</v>
      </c>
      <c r="V800" s="143" t="s">
        <v>366</v>
      </c>
      <c r="Z800" s="143">
        <v>0</v>
      </c>
      <c r="AA800" s="143">
        <v>1</v>
      </c>
      <c r="AB800" s="143">
        <v>0.79637095870347996</v>
      </c>
      <c r="AC800" s="143">
        <v>0.10705745002995</v>
      </c>
      <c r="AD800" s="143">
        <v>382.44033467404302</v>
      </c>
      <c r="AF800" s="143">
        <v>-1</v>
      </c>
      <c r="AG800" s="143">
        <v>-1</v>
      </c>
      <c r="AH800" s="143">
        <v>-1</v>
      </c>
      <c r="AI800" s="143">
        <v>-1</v>
      </c>
      <c r="AJ800" s="143">
        <v>0</v>
      </c>
      <c r="AM800" s="143" t="s">
        <v>367</v>
      </c>
      <c r="AN800" s="143">
        <v>-1</v>
      </c>
      <c r="AQ800" s="143">
        <v>332</v>
      </c>
      <c r="AR800" s="143" t="s">
        <v>259</v>
      </c>
      <c r="AT800" s="143" t="s">
        <v>366</v>
      </c>
      <c r="AV800" s="143">
        <v>130.63007490758901</v>
      </c>
      <c r="AW800" s="143">
        <v>0.3101705877</v>
      </c>
    </row>
    <row r="801" spans="1:49" x14ac:dyDescent="0.25">
      <c r="A801" s="153">
        <v>820000</v>
      </c>
      <c r="B801" s="153">
        <v>1400000</v>
      </c>
      <c r="C801" s="153">
        <v>1400000</v>
      </c>
      <c r="D801" s="143" t="s">
        <v>360</v>
      </c>
      <c r="E801" s="143" t="s">
        <v>13</v>
      </c>
      <c r="F801" s="143" t="s">
        <v>361</v>
      </c>
      <c r="G801" s="143" t="s">
        <v>362</v>
      </c>
      <c r="H801" s="143">
        <v>0.67</v>
      </c>
      <c r="I801" s="143">
        <v>0.72</v>
      </c>
      <c r="J801" s="143" t="s">
        <v>363</v>
      </c>
      <c r="K801" s="143">
        <v>3.5148376018800001E-3</v>
      </c>
      <c r="L801" s="143">
        <v>1889.69715131307</v>
      </c>
      <c r="M801" s="143">
        <v>1.95997742239378</v>
      </c>
      <c r="N801" s="143">
        <v>0.19450730446937001</v>
      </c>
      <c r="O801" s="143">
        <v>6.8890023430700003E-3</v>
      </c>
      <c r="P801" s="143">
        <v>6.8366158759E-4</v>
      </c>
      <c r="Q801" s="143">
        <v>6.6419786036063702</v>
      </c>
      <c r="R801" s="143">
        <v>6120</v>
      </c>
      <c r="S801" s="143" t="s">
        <v>364</v>
      </c>
      <c r="T801" s="143">
        <v>6120</v>
      </c>
      <c r="U801" s="143" t="s">
        <v>365</v>
      </c>
      <c r="V801" s="143" t="s">
        <v>366</v>
      </c>
      <c r="Y801" s="143" t="s">
        <v>363</v>
      </c>
      <c r="Z801" s="143">
        <v>0</v>
      </c>
      <c r="AA801" s="143">
        <v>1</v>
      </c>
      <c r="AB801" s="143">
        <v>6.8890023430700003E-3</v>
      </c>
      <c r="AC801" s="143">
        <v>6.8366158759E-4</v>
      </c>
      <c r="AD801" s="143">
        <v>707.49773585815603</v>
      </c>
      <c r="AF801" s="143">
        <v>-1</v>
      </c>
      <c r="AG801" s="143">
        <v>-1</v>
      </c>
      <c r="AH801" s="143">
        <v>-1</v>
      </c>
      <c r="AI801" s="143">
        <v>-1</v>
      </c>
      <c r="AJ801" s="143">
        <v>0</v>
      </c>
      <c r="AM801" s="143" t="s">
        <v>367</v>
      </c>
      <c r="AN801" s="143">
        <v>-1</v>
      </c>
      <c r="AQ801" s="143">
        <v>332</v>
      </c>
      <c r="AR801" s="143" t="s">
        <v>259</v>
      </c>
      <c r="AT801" s="143" t="s">
        <v>366</v>
      </c>
      <c r="AV801" s="143">
        <v>29.2971641080285</v>
      </c>
      <c r="AW801" s="143">
        <v>0.57380189449999996</v>
      </c>
    </row>
    <row r="802" spans="1:49" x14ac:dyDescent="0.25">
      <c r="A802" s="153">
        <v>820000</v>
      </c>
      <c r="B802" s="153">
        <v>1400000</v>
      </c>
      <c r="C802" s="153">
        <v>1400000</v>
      </c>
      <c r="D802" s="143" t="s">
        <v>360</v>
      </c>
      <c r="E802" s="143" t="s">
        <v>13</v>
      </c>
      <c r="F802" s="143" t="s">
        <v>361</v>
      </c>
      <c r="G802" s="143" t="s">
        <v>362</v>
      </c>
      <c r="H802" s="143">
        <v>0.67</v>
      </c>
      <c r="I802" s="143">
        <v>0.72</v>
      </c>
      <c r="J802" s="143" t="s">
        <v>363</v>
      </c>
      <c r="K802" s="143">
        <v>9.63572835595E-3</v>
      </c>
      <c r="L802" s="143">
        <v>1889.69715131307</v>
      </c>
      <c r="M802" s="143">
        <v>1.95997742239378</v>
      </c>
      <c r="N802" s="143">
        <v>0.19450730446937001</v>
      </c>
      <c r="O802" s="143">
        <v>1.8885810025979999E-2</v>
      </c>
      <c r="P802" s="143">
        <v>1.87421954911E-3</v>
      </c>
      <c r="Q802" s="143">
        <v>18.208608425068999</v>
      </c>
      <c r="R802" s="143">
        <v>6430</v>
      </c>
      <c r="S802" s="143" t="s">
        <v>375</v>
      </c>
      <c r="T802" s="143">
        <v>6430</v>
      </c>
      <c r="U802" s="143" t="s">
        <v>365</v>
      </c>
      <c r="V802" s="143" t="s">
        <v>366</v>
      </c>
      <c r="Y802" s="143" t="s">
        <v>363</v>
      </c>
      <c r="Z802" s="143">
        <v>0</v>
      </c>
      <c r="AA802" s="143">
        <v>1</v>
      </c>
      <c r="AB802" s="143">
        <v>1.8885810025979999E-2</v>
      </c>
      <c r="AC802" s="143">
        <v>1.87421954911E-3</v>
      </c>
      <c r="AD802" s="143">
        <v>248.68202985276801</v>
      </c>
      <c r="AF802" s="143">
        <v>-1</v>
      </c>
      <c r="AG802" s="143">
        <v>-1</v>
      </c>
      <c r="AH802" s="143">
        <v>-1</v>
      </c>
      <c r="AI802" s="143">
        <v>-1</v>
      </c>
      <c r="AJ802" s="143">
        <v>0</v>
      </c>
      <c r="AM802" s="143" t="s">
        <v>367</v>
      </c>
      <c r="AN802" s="143">
        <v>-1</v>
      </c>
      <c r="AQ802" s="143">
        <v>332</v>
      </c>
      <c r="AR802" s="143" t="s">
        <v>259</v>
      </c>
      <c r="AT802" s="143" t="s">
        <v>366</v>
      </c>
      <c r="AV802" s="143">
        <v>40.5459427109855</v>
      </c>
      <c r="AW802" s="143">
        <v>0.2016885887</v>
      </c>
    </row>
    <row r="803" spans="1:49" x14ac:dyDescent="0.25">
      <c r="A803" s="153">
        <v>820000</v>
      </c>
      <c r="B803" s="153">
        <v>1400000</v>
      </c>
      <c r="C803" s="153">
        <v>1400000</v>
      </c>
      <c r="D803" s="143" t="s">
        <v>360</v>
      </c>
      <c r="E803" s="143" t="s">
        <v>13</v>
      </c>
      <c r="F803" s="143" t="s">
        <v>361</v>
      </c>
      <c r="G803" s="143" t="s">
        <v>362</v>
      </c>
      <c r="H803" s="143">
        <v>0.67</v>
      </c>
      <c r="I803" s="143">
        <v>0.72</v>
      </c>
      <c r="J803" s="143" t="s">
        <v>363</v>
      </c>
      <c r="K803" s="143">
        <v>0.10740956928176</v>
      </c>
      <c r="L803" s="143">
        <v>1889.69715131307</v>
      </c>
      <c r="M803" s="143">
        <v>1.95997742239378</v>
      </c>
      <c r="N803" s="143">
        <v>0.19450730446937001</v>
      </c>
      <c r="O803" s="143">
        <v>0.21052033074129001</v>
      </c>
      <c r="P803" s="143">
        <v>2.0891945795210001E-2</v>
      </c>
      <c r="Q803" s="143">
        <v>202.97155709550699</v>
      </c>
      <c r="R803" s="143">
        <v>5300</v>
      </c>
      <c r="S803" s="143" t="s">
        <v>372</v>
      </c>
      <c r="T803" s="143">
        <v>5300</v>
      </c>
      <c r="U803" s="143" t="s">
        <v>365</v>
      </c>
      <c r="V803" s="143" t="s">
        <v>366</v>
      </c>
      <c r="Y803" s="143" t="s">
        <v>363</v>
      </c>
      <c r="Z803" s="143">
        <v>0</v>
      </c>
      <c r="AA803" s="143">
        <v>1</v>
      </c>
      <c r="AB803" s="143">
        <v>0.21052033074129001</v>
      </c>
      <c r="AC803" s="143">
        <v>2.0891945795210001E-2</v>
      </c>
      <c r="AD803" s="143">
        <v>211.20607295763199</v>
      </c>
      <c r="AF803" s="143">
        <v>-1</v>
      </c>
      <c r="AG803" s="143">
        <v>-1</v>
      </c>
      <c r="AH803" s="143">
        <v>-1</v>
      </c>
      <c r="AI803" s="143">
        <v>-1</v>
      </c>
      <c r="AJ803" s="143">
        <v>0</v>
      </c>
      <c r="AM803" s="143" t="s">
        <v>367</v>
      </c>
      <c r="AN803" s="143">
        <v>-1</v>
      </c>
      <c r="AQ803" s="143">
        <v>332</v>
      </c>
      <c r="AR803" s="143" t="s">
        <v>259</v>
      </c>
      <c r="AT803" s="143" t="s">
        <v>366</v>
      </c>
      <c r="AV803" s="143">
        <v>102.233959886175</v>
      </c>
      <c r="AW803" s="143">
        <v>0.17129446309999999</v>
      </c>
    </row>
    <row r="804" spans="1:49" x14ac:dyDescent="0.25">
      <c r="A804" s="153">
        <v>820000</v>
      </c>
      <c r="B804" s="153">
        <v>1400000</v>
      </c>
      <c r="C804" s="153">
        <v>1400000</v>
      </c>
      <c r="D804" s="143" t="s">
        <v>360</v>
      </c>
      <c r="E804" s="143" t="s">
        <v>13</v>
      </c>
      <c r="F804" s="143" t="s">
        <v>361</v>
      </c>
      <c r="G804" s="143" t="s">
        <v>362</v>
      </c>
      <c r="H804" s="143">
        <v>0.67</v>
      </c>
      <c r="I804" s="143">
        <v>0.72</v>
      </c>
      <c r="J804" s="143" t="s">
        <v>366</v>
      </c>
      <c r="K804" s="143">
        <v>0.61776345373694996</v>
      </c>
      <c r="L804" s="143">
        <v>3318.5462037332099</v>
      </c>
      <c r="M804" s="143">
        <v>6.1875197387568202</v>
      </c>
      <c r="N804" s="143">
        <v>0.82739415019277995</v>
      </c>
      <c r="O804" s="143">
        <v>3.8224235638799802</v>
      </c>
      <c r="P804" s="143">
        <v>0.51113386782484005</v>
      </c>
      <c r="Q804" s="143">
        <v>2050.07656420388</v>
      </c>
      <c r="R804" s="143">
        <v>1730</v>
      </c>
      <c r="S804" s="143" t="s">
        <v>368</v>
      </c>
      <c r="T804" s="143">
        <v>1730</v>
      </c>
      <c r="U804" s="143" t="s">
        <v>365</v>
      </c>
      <c r="V804" s="143" t="s">
        <v>366</v>
      </c>
      <c r="Z804" s="143">
        <v>0</v>
      </c>
      <c r="AA804" s="143">
        <v>1</v>
      </c>
      <c r="AB804" s="143">
        <v>3.8224235638799802</v>
      </c>
      <c r="AC804" s="143">
        <v>0.51113386782484005</v>
      </c>
      <c r="AD804" s="143">
        <v>2050.07656420388</v>
      </c>
      <c r="AF804" s="143">
        <v>-1</v>
      </c>
      <c r="AG804" s="143">
        <v>-1</v>
      </c>
      <c r="AH804" s="143">
        <v>-1</v>
      </c>
      <c r="AI804" s="143">
        <v>-1</v>
      </c>
      <c r="AJ804" s="143">
        <v>0</v>
      </c>
      <c r="AM804" s="143" t="s">
        <v>367</v>
      </c>
      <c r="AN804" s="143">
        <v>-1</v>
      </c>
      <c r="AQ804" s="143">
        <v>332</v>
      </c>
      <c r="AR804" s="143" t="s">
        <v>259</v>
      </c>
      <c r="AT804" s="143" t="s">
        <v>366</v>
      </c>
      <c r="AV804" s="143">
        <v>200.00000001117499</v>
      </c>
      <c r="AW804" s="143">
        <v>1.6626736124999999</v>
      </c>
    </row>
    <row r="805" spans="1:49" x14ac:dyDescent="0.25">
      <c r="A805" s="153">
        <v>820000</v>
      </c>
      <c r="B805" s="153">
        <v>1400000</v>
      </c>
      <c r="C805" s="153">
        <v>1400000</v>
      </c>
      <c r="D805" s="143" t="s">
        <v>360</v>
      </c>
      <c r="E805" s="143" t="s">
        <v>13</v>
      </c>
      <c r="F805" s="143" t="s">
        <v>361</v>
      </c>
      <c r="G805" s="143" t="s">
        <v>362</v>
      </c>
      <c r="H805" s="143">
        <v>0.67</v>
      </c>
      <c r="I805" s="143">
        <v>0.72</v>
      </c>
      <c r="J805" s="143" t="s">
        <v>366</v>
      </c>
      <c r="K805" s="143">
        <v>0.61776345366790997</v>
      </c>
      <c r="L805" s="143">
        <v>3311.21677322806</v>
      </c>
      <c r="M805" s="143">
        <v>6.1736907021936798</v>
      </c>
      <c r="N805" s="143">
        <v>0.82553070800740003</v>
      </c>
      <c r="O805" s="143">
        <v>3.8138804900646499</v>
      </c>
      <c r="P805" s="143">
        <v>0.50998270128756995</v>
      </c>
      <c r="Q805" s="143">
        <v>2045.5487096724801</v>
      </c>
      <c r="R805" s="143">
        <v>1730</v>
      </c>
      <c r="S805" s="143" t="s">
        <v>368</v>
      </c>
      <c r="T805" s="143">
        <v>1730</v>
      </c>
      <c r="U805" s="143" t="s">
        <v>365</v>
      </c>
      <c r="V805" s="143" t="s">
        <v>366</v>
      </c>
      <c r="Z805" s="143">
        <v>0</v>
      </c>
      <c r="AA805" s="143">
        <v>1</v>
      </c>
      <c r="AB805" s="143">
        <v>3.8138804900646499</v>
      </c>
      <c r="AC805" s="143">
        <v>0.50998270128756995</v>
      </c>
      <c r="AD805" s="143">
        <v>2045.5487096724801</v>
      </c>
      <c r="AF805" s="143">
        <v>-1</v>
      </c>
      <c r="AG805" s="143">
        <v>-1</v>
      </c>
      <c r="AH805" s="143">
        <v>-1</v>
      </c>
      <c r="AI805" s="143">
        <v>-1</v>
      </c>
      <c r="AJ805" s="143">
        <v>0</v>
      </c>
      <c r="AM805" s="143" t="s">
        <v>367</v>
      </c>
      <c r="AN805" s="143">
        <v>-1</v>
      </c>
      <c r="AQ805" s="143">
        <v>332</v>
      </c>
      <c r="AR805" s="143" t="s">
        <v>259</v>
      </c>
      <c r="AT805" s="143" t="s">
        <v>366</v>
      </c>
      <c r="AV805" s="143">
        <v>200</v>
      </c>
      <c r="AW805" s="143">
        <v>1.6590013866</v>
      </c>
    </row>
    <row r="806" spans="1:49" x14ac:dyDescent="0.25">
      <c r="A806" s="153">
        <v>820000</v>
      </c>
      <c r="B806" s="153">
        <v>1400000</v>
      </c>
      <c r="C806" s="153">
        <v>1400000</v>
      </c>
      <c r="D806" s="143" t="s">
        <v>360</v>
      </c>
      <c r="E806" s="143" t="s">
        <v>13</v>
      </c>
      <c r="F806" s="143" t="s">
        <v>361</v>
      </c>
      <c r="G806" s="143" t="s">
        <v>362</v>
      </c>
      <c r="H806" s="143">
        <v>0.67</v>
      </c>
      <c r="I806" s="143">
        <v>0.72</v>
      </c>
      <c r="J806" s="143" t="s">
        <v>363</v>
      </c>
      <c r="K806" s="143">
        <v>9.5525310200870003E-2</v>
      </c>
      <c r="L806" s="143">
        <v>2444.2268385046</v>
      </c>
      <c r="M806" s="143">
        <v>4.3319065662614697</v>
      </c>
      <c r="N806" s="143">
        <v>0.55657401450285005</v>
      </c>
      <c r="O806" s="143">
        <v>0.41380671850331002</v>
      </c>
      <c r="P806" s="143">
        <v>5.3166905385119999E-2</v>
      </c>
      <c r="Q806" s="143">
        <v>233.48552694944601</v>
      </c>
      <c r="R806" s="143">
        <v>3200</v>
      </c>
      <c r="S806" s="143" t="s">
        <v>370</v>
      </c>
      <c r="T806" s="143">
        <v>3200</v>
      </c>
      <c r="U806" s="143" t="s">
        <v>365</v>
      </c>
      <c r="V806" s="143" t="s">
        <v>366</v>
      </c>
      <c r="Y806" s="143" t="s">
        <v>363</v>
      </c>
      <c r="Z806" s="143">
        <v>0</v>
      </c>
      <c r="AA806" s="143">
        <v>1</v>
      </c>
      <c r="AB806" s="143">
        <v>0.41380671850331002</v>
      </c>
      <c r="AC806" s="143">
        <v>5.3166905385119999E-2</v>
      </c>
      <c r="AD806" s="143">
        <v>1149.57113191245</v>
      </c>
      <c r="AF806" s="143">
        <v>-1</v>
      </c>
      <c r="AG806" s="143">
        <v>-1</v>
      </c>
      <c r="AH806" s="143">
        <v>-1</v>
      </c>
      <c r="AI806" s="143">
        <v>-1</v>
      </c>
      <c r="AJ806" s="143">
        <v>0</v>
      </c>
      <c r="AM806" s="143" t="s">
        <v>367</v>
      </c>
      <c r="AN806" s="143">
        <v>-1</v>
      </c>
      <c r="AQ806" s="143">
        <v>332</v>
      </c>
      <c r="AR806" s="143" t="s">
        <v>259</v>
      </c>
      <c r="AT806" s="143" t="s">
        <v>366</v>
      </c>
      <c r="AV806" s="143">
        <v>128.85799483704</v>
      </c>
      <c r="AW806" s="143">
        <v>0.93233668439999995</v>
      </c>
    </row>
    <row r="807" spans="1:49" x14ac:dyDescent="0.25">
      <c r="A807" s="153">
        <v>820000</v>
      </c>
      <c r="B807" s="153">
        <v>1400000</v>
      </c>
      <c r="C807" s="153">
        <v>1400000</v>
      </c>
      <c r="D807" s="143" t="s">
        <v>360</v>
      </c>
      <c r="E807" s="143" t="s">
        <v>13</v>
      </c>
      <c r="F807" s="143" t="s">
        <v>361</v>
      </c>
      <c r="G807" s="143" t="s">
        <v>362</v>
      </c>
      <c r="H807" s="143">
        <v>0.67</v>
      </c>
      <c r="I807" s="143">
        <v>0.72</v>
      </c>
      <c r="J807" s="143" t="s">
        <v>366</v>
      </c>
      <c r="K807" s="143">
        <v>0.61776345359886997</v>
      </c>
      <c r="L807" s="143">
        <v>3357.6163619160102</v>
      </c>
      <c r="M807" s="143">
        <v>6.7992886678396296</v>
      </c>
      <c r="N807" s="143">
        <v>0.92471105848780999</v>
      </c>
      <c r="O807" s="143">
        <v>4.2003520494602897</v>
      </c>
      <c r="P807" s="143">
        <v>0.57125269707250004</v>
      </c>
      <c r="Q807" s="143">
        <v>2074.2126795973199</v>
      </c>
      <c r="R807" s="143">
        <v>1730</v>
      </c>
      <c r="S807" s="143" t="s">
        <v>368</v>
      </c>
      <c r="T807" s="143">
        <v>1730</v>
      </c>
      <c r="U807" s="143" t="s">
        <v>365</v>
      </c>
      <c r="V807" s="143" t="s">
        <v>366</v>
      </c>
      <c r="Z807" s="143">
        <v>0</v>
      </c>
      <c r="AA807" s="143">
        <v>1</v>
      </c>
      <c r="AB807" s="143">
        <v>4.2003520494602897</v>
      </c>
      <c r="AC807" s="143">
        <v>0.57125269707250004</v>
      </c>
      <c r="AD807" s="143">
        <v>2074.2126795973199</v>
      </c>
      <c r="AF807" s="143">
        <v>-1</v>
      </c>
      <c r="AG807" s="143">
        <v>-1</v>
      </c>
      <c r="AH807" s="143">
        <v>-1</v>
      </c>
      <c r="AI807" s="143">
        <v>-1</v>
      </c>
      <c r="AJ807" s="143">
        <v>0</v>
      </c>
      <c r="AM807" s="143" t="s">
        <v>367</v>
      </c>
      <c r="AN807" s="143">
        <v>-1</v>
      </c>
      <c r="AQ807" s="143">
        <v>332</v>
      </c>
      <c r="AR807" s="143" t="s">
        <v>259</v>
      </c>
      <c r="AT807" s="143" t="s">
        <v>366</v>
      </c>
      <c r="AV807" s="143">
        <v>199.99999998882399</v>
      </c>
      <c r="AW807" s="143">
        <v>1.6822487263999999</v>
      </c>
    </row>
    <row r="808" spans="1:49" x14ac:dyDescent="0.25">
      <c r="A808" s="153">
        <v>820000</v>
      </c>
      <c r="B808" s="153">
        <v>1400000</v>
      </c>
      <c r="C808" s="153">
        <v>1400000</v>
      </c>
      <c r="D808" s="143" t="s">
        <v>360</v>
      </c>
      <c r="E808" s="143" t="s">
        <v>13</v>
      </c>
      <c r="F808" s="143" t="s">
        <v>361</v>
      </c>
      <c r="G808" s="143" t="s">
        <v>362</v>
      </c>
      <c r="H808" s="143">
        <v>0.67</v>
      </c>
      <c r="I808" s="143">
        <v>0.72</v>
      </c>
      <c r="J808" s="143" t="s">
        <v>366</v>
      </c>
      <c r="K808" s="143">
        <v>0.15705083183221</v>
      </c>
      <c r="L808" s="143">
        <v>3336.8207507612701</v>
      </c>
      <c r="M808" s="143">
        <v>6.9022657651636798</v>
      </c>
      <c r="N808" s="143">
        <v>0.91582590530769004</v>
      </c>
      <c r="O808" s="143">
        <v>1.0840065799459899</v>
      </c>
      <c r="P808" s="143">
        <v>0.14383122024205999</v>
      </c>
      <c r="Q808" s="143">
        <v>524.05047458206104</v>
      </c>
      <c r="R808" s="143">
        <v>1730</v>
      </c>
      <c r="S808" s="143" t="s">
        <v>368</v>
      </c>
      <c r="T808" s="143">
        <v>1730</v>
      </c>
      <c r="U808" s="143" t="s">
        <v>365</v>
      </c>
      <c r="V808" s="143" t="s">
        <v>366</v>
      </c>
      <c r="Z808" s="143">
        <v>0</v>
      </c>
      <c r="AA808" s="143">
        <v>1</v>
      </c>
      <c r="AB808" s="143">
        <v>1.0840065799459899</v>
      </c>
      <c r="AC808" s="143">
        <v>0.14383122024205999</v>
      </c>
      <c r="AD808" s="143">
        <v>524.05047458206104</v>
      </c>
      <c r="AF808" s="143">
        <v>-1</v>
      </c>
      <c r="AG808" s="143">
        <v>-1</v>
      </c>
      <c r="AH808" s="143">
        <v>-1</v>
      </c>
      <c r="AI808" s="143">
        <v>-1</v>
      </c>
      <c r="AJ808" s="143">
        <v>0</v>
      </c>
      <c r="AM808" s="143" t="s">
        <v>367</v>
      </c>
      <c r="AN808" s="143">
        <v>-1</v>
      </c>
      <c r="AQ808" s="143">
        <v>332</v>
      </c>
      <c r="AR808" s="143" t="s">
        <v>259</v>
      </c>
      <c r="AT808" s="143" t="s">
        <v>366</v>
      </c>
      <c r="AV808" s="143">
        <v>125.05889183638099</v>
      </c>
      <c r="AW808" s="143">
        <v>0.4250206607</v>
      </c>
    </row>
    <row r="809" spans="1:49" x14ac:dyDescent="0.25">
      <c r="A809" s="153">
        <v>820000</v>
      </c>
      <c r="B809" s="153">
        <v>1400000</v>
      </c>
      <c r="C809" s="153">
        <v>1400000</v>
      </c>
      <c r="D809" s="143" t="s">
        <v>360</v>
      </c>
      <c r="E809" s="143" t="s">
        <v>13</v>
      </c>
      <c r="F809" s="143" t="s">
        <v>361</v>
      </c>
      <c r="G809" s="143" t="s">
        <v>362</v>
      </c>
      <c r="H809" s="143">
        <v>0.67</v>
      </c>
      <c r="I809" s="143">
        <v>0.72</v>
      </c>
      <c r="J809" s="143" t="s">
        <v>366</v>
      </c>
      <c r="K809" s="143">
        <v>0.18920180225714001</v>
      </c>
      <c r="L809" s="143">
        <v>3336.8207507612701</v>
      </c>
      <c r="M809" s="143">
        <v>6.9022657651636798</v>
      </c>
      <c r="N809" s="143">
        <v>0.91582590530769004</v>
      </c>
      <c r="O809" s="143">
        <v>1.30592112242674</v>
      </c>
      <c r="P809" s="143">
        <v>0.17327591183798999</v>
      </c>
      <c r="Q809" s="143">
        <v>631.33249985306304</v>
      </c>
      <c r="R809" s="143">
        <v>1730</v>
      </c>
      <c r="S809" s="143" t="s">
        <v>368</v>
      </c>
      <c r="T809" s="143">
        <v>1730</v>
      </c>
      <c r="U809" s="143" t="s">
        <v>365</v>
      </c>
      <c r="V809" s="143" t="s">
        <v>366</v>
      </c>
      <c r="Z809" s="143">
        <v>0</v>
      </c>
      <c r="AA809" s="143">
        <v>1</v>
      </c>
      <c r="AB809" s="143">
        <v>1.30592112242674</v>
      </c>
      <c r="AC809" s="143">
        <v>0.17327591183798999</v>
      </c>
      <c r="AD809" s="143">
        <v>631.33249985306304</v>
      </c>
      <c r="AF809" s="143">
        <v>-1</v>
      </c>
      <c r="AG809" s="143">
        <v>-1</v>
      </c>
      <c r="AH809" s="143">
        <v>-1</v>
      </c>
      <c r="AI809" s="143">
        <v>-1</v>
      </c>
      <c r="AJ809" s="143">
        <v>0</v>
      </c>
      <c r="AM809" s="143" t="s">
        <v>367</v>
      </c>
      <c r="AN809" s="143">
        <v>-1</v>
      </c>
      <c r="AQ809" s="143">
        <v>332</v>
      </c>
      <c r="AR809" s="143" t="s">
        <v>259</v>
      </c>
      <c r="AT809" s="143" t="s">
        <v>366</v>
      </c>
      <c r="AV809" s="143">
        <v>136.91781242203399</v>
      </c>
      <c r="AW809" s="143">
        <v>0.51202960249999996</v>
      </c>
    </row>
    <row r="810" spans="1:49" x14ac:dyDescent="0.25">
      <c r="A810" s="153">
        <v>820000</v>
      </c>
      <c r="B810" s="153">
        <v>1400000</v>
      </c>
      <c r="C810" s="153">
        <v>1400000</v>
      </c>
      <c r="D810" s="143" t="s">
        <v>360</v>
      </c>
      <c r="E810" s="143" t="s">
        <v>13</v>
      </c>
      <c r="F810" s="143" t="s">
        <v>361</v>
      </c>
      <c r="G810" s="143" t="s">
        <v>362</v>
      </c>
      <c r="H810" s="143">
        <v>0.67</v>
      </c>
      <c r="I810" s="143">
        <v>0.72</v>
      </c>
      <c r="J810" s="143" t="s">
        <v>366</v>
      </c>
      <c r="K810" s="143">
        <v>0.27151086878136999</v>
      </c>
      <c r="L810" s="143">
        <v>3336.8207507612701</v>
      </c>
      <c r="M810" s="143">
        <v>6.9022657651636798</v>
      </c>
      <c r="N810" s="143">
        <v>0.91582590530769004</v>
      </c>
      <c r="O810" s="143">
        <v>1.8740401744595601</v>
      </c>
      <c r="P810" s="143">
        <v>0.24865668720258</v>
      </c>
      <c r="Q810" s="143">
        <v>905.98310100692697</v>
      </c>
      <c r="R810" s="143">
        <v>8140</v>
      </c>
      <c r="S810" s="143" t="s">
        <v>369</v>
      </c>
      <c r="T810" s="143">
        <v>8140</v>
      </c>
      <c r="U810" s="143" t="s">
        <v>365</v>
      </c>
      <c r="V810" s="143" t="s">
        <v>366</v>
      </c>
      <c r="Z810" s="143">
        <v>0</v>
      </c>
      <c r="AA810" s="143">
        <v>1</v>
      </c>
      <c r="AB810" s="143">
        <v>1.8740401744595601</v>
      </c>
      <c r="AC810" s="143">
        <v>0.24865668720258</v>
      </c>
      <c r="AD810" s="143">
        <v>905.98310100692697</v>
      </c>
      <c r="AF810" s="143">
        <v>-1</v>
      </c>
      <c r="AG810" s="143">
        <v>-1</v>
      </c>
      <c r="AH810" s="143">
        <v>-1</v>
      </c>
      <c r="AI810" s="143">
        <v>-1</v>
      </c>
      <c r="AJ810" s="143">
        <v>0</v>
      </c>
      <c r="AM810" s="143" t="s">
        <v>367</v>
      </c>
      <c r="AN810" s="143">
        <v>-1</v>
      </c>
      <c r="AQ810" s="143">
        <v>332</v>
      </c>
      <c r="AR810" s="143" t="s">
        <v>259</v>
      </c>
      <c r="AT810" s="143" t="s">
        <v>366</v>
      </c>
      <c r="AV810" s="143">
        <v>157.30277117709201</v>
      </c>
      <c r="AW810" s="143">
        <v>0.73477948179999997</v>
      </c>
    </row>
    <row r="811" spans="1:49" x14ac:dyDescent="0.25">
      <c r="A811" s="153">
        <v>820000</v>
      </c>
      <c r="B811" s="153">
        <v>1400000</v>
      </c>
      <c r="C811" s="153">
        <v>1400000</v>
      </c>
      <c r="D811" s="143" t="s">
        <v>360</v>
      </c>
      <c r="E811" s="143" t="s">
        <v>13</v>
      </c>
      <c r="F811" s="143" t="s">
        <v>361</v>
      </c>
      <c r="G811" s="143" t="s">
        <v>362</v>
      </c>
      <c r="H811" s="143">
        <v>0.67</v>
      </c>
      <c r="I811" s="143">
        <v>0.72</v>
      </c>
      <c r="J811" s="143" t="s">
        <v>366</v>
      </c>
      <c r="K811" s="143">
        <v>0.61776345359886997</v>
      </c>
      <c r="L811" s="143">
        <v>3329.4311924010699</v>
      </c>
      <c r="M811" s="143">
        <v>6.2080611761917197</v>
      </c>
      <c r="N811" s="143">
        <v>0.83016240924220996</v>
      </c>
      <c r="O811" s="143">
        <v>3.8351133123572798</v>
      </c>
      <c r="P811" s="143">
        <v>0.51284399698143002</v>
      </c>
      <c r="Q811" s="143">
        <v>2056.8009119375001</v>
      </c>
      <c r="R811" s="143">
        <v>1730</v>
      </c>
      <c r="S811" s="143" t="s">
        <v>368</v>
      </c>
      <c r="T811" s="143">
        <v>1730</v>
      </c>
      <c r="U811" s="143" t="s">
        <v>365</v>
      </c>
      <c r="V811" s="143" t="s">
        <v>366</v>
      </c>
      <c r="Z811" s="143">
        <v>0</v>
      </c>
      <c r="AA811" s="143">
        <v>1</v>
      </c>
      <c r="AB811" s="143">
        <v>3.8351133123572798</v>
      </c>
      <c r="AC811" s="143">
        <v>0.51284399698143002</v>
      </c>
      <c r="AD811" s="143">
        <v>2056.8009119375001</v>
      </c>
      <c r="AF811" s="143">
        <v>-1</v>
      </c>
      <c r="AG811" s="143">
        <v>-1</v>
      </c>
      <c r="AH811" s="143">
        <v>-1</v>
      </c>
      <c r="AI811" s="143">
        <v>-1</v>
      </c>
      <c r="AJ811" s="143">
        <v>0</v>
      </c>
      <c r="AM811" s="143" t="s">
        <v>367</v>
      </c>
      <c r="AN811" s="143">
        <v>-1</v>
      </c>
      <c r="AQ811" s="143">
        <v>332</v>
      </c>
      <c r="AR811" s="143" t="s">
        <v>259</v>
      </c>
      <c r="AT811" s="143" t="s">
        <v>366</v>
      </c>
      <c r="AV811" s="143">
        <v>199.99999998882399</v>
      </c>
      <c r="AW811" s="143">
        <v>1.6681272602999999</v>
      </c>
    </row>
    <row r="812" spans="1:49" x14ac:dyDescent="0.25">
      <c r="A812" s="153">
        <v>820000</v>
      </c>
      <c r="B812" s="153">
        <v>1400000</v>
      </c>
      <c r="C812" s="153">
        <v>1400000</v>
      </c>
      <c r="D812" s="143" t="s">
        <v>360</v>
      </c>
      <c r="E812" s="143" t="s">
        <v>13</v>
      </c>
      <c r="F812" s="143" t="s">
        <v>361</v>
      </c>
      <c r="G812" s="143" t="s">
        <v>362</v>
      </c>
      <c r="H812" s="143">
        <v>0.67</v>
      </c>
      <c r="I812" s="143">
        <v>0.72</v>
      </c>
      <c r="J812" s="143" t="s">
        <v>366</v>
      </c>
      <c r="K812" s="143">
        <v>0.61776345359886997</v>
      </c>
      <c r="L812" s="143">
        <v>3324.87394229864</v>
      </c>
      <c r="M812" s="143">
        <v>6.73771037605953</v>
      </c>
      <c r="N812" s="143">
        <v>0.91609080481303995</v>
      </c>
      <c r="O812" s="143">
        <v>4.1623112312634998</v>
      </c>
      <c r="P812" s="143">
        <v>0.56592741939146995</v>
      </c>
      <c r="Q812" s="143">
        <v>2053.9856093753101</v>
      </c>
      <c r="R812" s="143">
        <v>1730</v>
      </c>
      <c r="S812" s="143" t="s">
        <v>368</v>
      </c>
      <c r="T812" s="143">
        <v>1730</v>
      </c>
      <c r="U812" s="143" t="s">
        <v>365</v>
      </c>
      <c r="V812" s="143" t="s">
        <v>366</v>
      </c>
      <c r="Z812" s="143">
        <v>0</v>
      </c>
      <c r="AA812" s="143">
        <v>1</v>
      </c>
      <c r="AB812" s="143">
        <v>4.1623112312634998</v>
      </c>
      <c r="AC812" s="143">
        <v>0.56592741939146995</v>
      </c>
      <c r="AD812" s="143">
        <v>2053.9856093753101</v>
      </c>
      <c r="AF812" s="143">
        <v>-1</v>
      </c>
      <c r="AG812" s="143">
        <v>-1</v>
      </c>
      <c r="AH812" s="143">
        <v>-1</v>
      </c>
      <c r="AI812" s="143">
        <v>-1</v>
      </c>
      <c r="AJ812" s="143">
        <v>0</v>
      </c>
      <c r="AM812" s="143" t="s">
        <v>367</v>
      </c>
      <c r="AN812" s="143">
        <v>-1</v>
      </c>
      <c r="AQ812" s="143">
        <v>332</v>
      </c>
      <c r="AR812" s="143" t="s">
        <v>259</v>
      </c>
      <c r="AT812" s="143" t="s">
        <v>366</v>
      </c>
      <c r="AV812" s="143">
        <v>199.99999998882399</v>
      </c>
      <c r="AW812" s="143">
        <v>1.6658439653999999</v>
      </c>
    </row>
    <row r="813" spans="1:49" x14ac:dyDescent="0.25">
      <c r="A813" s="153">
        <v>820000</v>
      </c>
      <c r="B813" s="153">
        <v>1400000</v>
      </c>
      <c r="C813" s="153">
        <v>1400000</v>
      </c>
      <c r="D813" s="143" t="s">
        <v>360</v>
      </c>
      <c r="E813" s="143" t="s">
        <v>13</v>
      </c>
      <c r="F813" s="143" t="s">
        <v>361</v>
      </c>
      <c r="G813" s="143" t="s">
        <v>362</v>
      </c>
      <c r="H813" s="143">
        <v>0.67</v>
      </c>
      <c r="I813" s="143">
        <v>0.72</v>
      </c>
      <c r="J813" s="143" t="s">
        <v>366</v>
      </c>
      <c r="K813" s="143">
        <v>2.499944933602E-2</v>
      </c>
      <c r="L813" s="143">
        <v>3348.7467344164802</v>
      </c>
      <c r="M813" s="143">
        <v>6.7568031057390598</v>
      </c>
      <c r="N813" s="143">
        <v>0.92019297139369005</v>
      </c>
      <c r="O813" s="143">
        <v>0.16891635691542001</v>
      </c>
      <c r="P813" s="143">
        <v>2.3004317567719999E-2</v>
      </c>
      <c r="Q813" s="143">
        <v>83.716824326224099</v>
      </c>
      <c r="R813" s="143">
        <v>8140</v>
      </c>
      <c r="S813" s="143" t="s">
        <v>369</v>
      </c>
      <c r="T813" s="143">
        <v>8140</v>
      </c>
      <c r="U813" s="143" t="s">
        <v>365</v>
      </c>
      <c r="V813" s="143" t="s">
        <v>366</v>
      </c>
      <c r="Z813" s="143">
        <v>0</v>
      </c>
      <c r="AA813" s="143">
        <v>1</v>
      </c>
      <c r="AB813" s="143">
        <v>0.16891635691542001</v>
      </c>
      <c r="AC813" s="143">
        <v>2.3004317567719999E-2</v>
      </c>
      <c r="AD813" s="143">
        <v>83.716824326225705</v>
      </c>
      <c r="AF813" s="143">
        <v>-1</v>
      </c>
      <c r="AG813" s="143">
        <v>-1</v>
      </c>
      <c r="AH813" s="143">
        <v>-1</v>
      </c>
      <c r="AI813" s="143">
        <v>-1</v>
      </c>
      <c r="AJ813" s="143">
        <v>0</v>
      </c>
      <c r="AM813" s="143" t="s">
        <v>367</v>
      </c>
      <c r="AN813" s="143">
        <v>-1</v>
      </c>
      <c r="AQ813" s="143">
        <v>332</v>
      </c>
      <c r="AR813" s="143" t="s">
        <v>259</v>
      </c>
      <c r="AT813" s="143" t="s">
        <v>366</v>
      </c>
      <c r="AV813" s="143">
        <v>49.793407087479302</v>
      </c>
      <c r="AW813" s="143">
        <v>6.7896856699999994E-2</v>
      </c>
    </row>
    <row r="814" spans="1:49" x14ac:dyDescent="0.25">
      <c r="A814" s="153">
        <v>820000</v>
      </c>
      <c r="B814" s="153">
        <v>1400000</v>
      </c>
      <c r="C814" s="153">
        <v>1400000</v>
      </c>
      <c r="D814" s="143" t="s">
        <v>360</v>
      </c>
      <c r="E814" s="143" t="s">
        <v>13</v>
      </c>
      <c r="F814" s="143" t="s">
        <v>361</v>
      </c>
      <c r="G814" s="143" t="s">
        <v>362</v>
      </c>
      <c r="H814" s="143">
        <v>0.67</v>
      </c>
      <c r="I814" s="143">
        <v>0.72</v>
      </c>
      <c r="J814" s="143" t="s">
        <v>366</v>
      </c>
      <c r="K814" s="143">
        <v>0.59276389845835997</v>
      </c>
      <c r="L814" s="143">
        <v>3348.7467344164802</v>
      </c>
      <c r="M814" s="143">
        <v>6.7568031057390598</v>
      </c>
      <c r="N814" s="143">
        <v>0.92019297139369005</v>
      </c>
      <c r="O814" s="143">
        <v>4.0051889500734701</v>
      </c>
      <c r="P814" s="143">
        <v>0.54545717305731001</v>
      </c>
      <c r="Q814" s="143">
        <v>1985.0161692424299</v>
      </c>
      <c r="R814" s="143">
        <v>1730</v>
      </c>
      <c r="S814" s="143" t="s">
        <v>368</v>
      </c>
      <c r="T814" s="143">
        <v>1730</v>
      </c>
      <c r="U814" s="143" t="s">
        <v>365</v>
      </c>
      <c r="V814" s="143" t="s">
        <v>366</v>
      </c>
      <c r="Z814" s="143">
        <v>0</v>
      </c>
      <c r="AA814" s="143">
        <v>1</v>
      </c>
      <c r="AB814" s="143">
        <v>4.0051889500734701</v>
      </c>
      <c r="AC814" s="143">
        <v>0.54545717305731001</v>
      </c>
      <c r="AD814" s="143">
        <v>1985.0161692424299</v>
      </c>
      <c r="AF814" s="143">
        <v>-1</v>
      </c>
      <c r="AG814" s="143">
        <v>-1</v>
      </c>
      <c r="AH814" s="143">
        <v>-1</v>
      </c>
      <c r="AI814" s="143">
        <v>-1</v>
      </c>
      <c r="AJ814" s="143">
        <v>0</v>
      </c>
      <c r="AM814" s="143" t="s">
        <v>367</v>
      </c>
      <c r="AN814" s="143">
        <v>-1</v>
      </c>
      <c r="AQ814" s="143">
        <v>332</v>
      </c>
      <c r="AR814" s="143" t="s">
        <v>259</v>
      </c>
      <c r="AT814" s="143" t="s">
        <v>366</v>
      </c>
      <c r="AV814" s="143">
        <v>191.87287292375399</v>
      </c>
      <c r="AW814" s="143">
        <v>1.6099076798</v>
      </c>
    </row>
    <row r="815" spans="1:49" x14ac:dyDescent="0.25">
      <c r="A815" s="153">
        <v>820000</v>
      </c>
      <c r="B815" s="153">
        <v>1400000</v>
      </c>
      <c r="C815" s="153">
        <v>1400000</v>
      </c>
      <c r="D815" s="143" t="s">
        <v>360</v>
      </c>
      <c r="E815" s="143" t="s">
        <v>13</v>
      </c>
      <c r="F815" s="143" t="s">
        <v>361</v>
      </c>
      <c r="G815" s="143" t="s">
        <v>362</v>
      </c>
      <c r="H815" s="143">
        <v>0.67</v>
      </c>
      <c r="I815" s="143">
        <v>0.72</v>
      </c>
      <c r="J815" s="143" t="s">
        <v>363</v>
      </c>
      <c r="K815" s="143">
        <v>0.18592975147537</v>
      </c>
      <c r="L815" s="143">
        <v>2732.0621295999899</v>
      </c>
      <c r="M815" s="143">
        <v>5.8014863599629196</v>
      </c>
      <c r="N815" s="143">
        <v>0.77578966329517995</v>
      </c>
      <c r="O815" s="143">
        <v>1.07866891709567</v>
      </c>
      <c r="P815" s="143">
        <v>0.14424237929363001</v>
      </c>
      <c r="Q815" s="143">
        <v>507.97163277180601</v>
      </c>
      <c r="R815" s="143">
        <v>3200</v>
      </c>
      <c r="S815" s="143" t="s">
        <v>370</v>
      </c>
      <c r="T815" s="143">
        <v>3200</v>
      </c>
      <c r="U815" s="143" t="s">
        <v>365</v>
      </c>
      <c r="V815" s="143" t="s">
        <v>366</v>
      </c>
      <c r="Y815" s="143" t="s">
        <v>363</v>
      </c>
      <c r="Z815" s="143">
        <v>0</v>
      </c>
      <c r="AA815" s="143">
        <v>1</v>
      </c>
      <c r="AB815" s="143">
        <v>1.07866891709567</v>
      </c>
      <c r="AC815" s="143">
        <v>0.14424237929363001</v>
      </c>
      <c r="AD815" s="143">
        <v>507.97163277180601</v>
      </c>
      <c r="AF815" s="143">
        <v>-1</v>
      </c>
      <c r="AG815" s="143">
        <v>-1</v>
      </c>
      <c r="AH815" s="143">
        <v>-1</v>
      </c>
      <c r="AI815" s="143">
        <v>-1</v>
      </c>
      <c r="AJ815" s="143">
        <v>0</v>
      </c>
      <c r="AM815" s="143" t="s">
        <v>367</v>
      </c>
      <c r="AN815" s="143">
        <v>-1</v>
      </c>
      <c r="AQ815" s="143">
        <v>332</v>
      </c>
      <c r="AR815" s="143" t="s">
        <v>259</v>
      </c>
      <c r="AT815" s="143" t="s">
        <v>366</v>
      </c>
      <c r="AV815" s="143">
        <v>136.05526987573501</v>
      </c>
      <c r="AW815" s="143">
        <v>0.4119802374</v>
      </c>
    </row>
    <row r="816" spans="1:49" x14ac:dyDescent="0.25">
      <c r="A816" s="153">
        <v>820000</v>
      </c>
      <c r="B816" s="153">
        <v>1400000</v>
      </c>
      <c r="C816" s="153">
        <v>1400000</v>
      </c>
      <c r="D816" s="143" t="s">
        <v>360</v>
      </c>
      <c r="E816" s="143" t="s">
        <v>13</v>
      </c>
      <c r="F816" s="143" t="s">
        <v>361</v>
      </c>
      <c r="G816" s="143" t="s">
        <v>362</v>
      </c>
      <c r="H816" s="143">
        <v>0.67</v>
      </c>
      <c r="I816" s="143">
        <v>0.72</v>
      </c>
      <c r="J816" s="143" t="s">
        <v>363</v>
      </c>
      <c r="K816" s="143">
        <v>0.20131506055886</v>
      </c>
      <c r="L816" s="143">
        <v>2732.0621295999899</v>
      </c>
      <c r="M816" s="143">
        <v>5.8014863599629196</v>
      </c>
      <c r="N816" s="143">
        <v>0.77578966329517995</v>
      </c>
      <c r="O816" s="143">
        <v>1.16792657788734</v>
      </c>
      <c r="P816" s="143">
        <v>0.15617814304720001</v>
      </c>
      <c r="Q816" s="143">
        <v>550.00525307099701</v>
      </c>
      <c r="R816" s="143">
        <v>3200</v>
      </c>
      <c r="S816" s="143" t="s">
        <v>370</v>
      </c>
      <c r="T816" s="143">
        <v>3200</v>
      </c>
      <c r="U816" s="143" t="s">
        <v>365</v>
      </c>
      <c r="V816" s="143" t="s">
        <v>366</v>
      </c>
      <c r="Y816" s="143" t="s">
        <v>363</v>
      </c>
      <c r="Z816" s="143">
        <v>0</v>
      </c>
      <c r="AA816" s="143">
        <v>1</v>
      </c>
      <c r="AB816" s="143">
        <v>1.16792657788734</v>
      </c>
      <c r="AC816" s="143">
        <v>0.15617814304720001</v>
      </c>
      <c r="AD816" s="143">
        <v>584.66118046248005</v>
      </c>
      <c r="AF816" s="143">
        <v>-1</v>
      </c>
      <c r="AG816" s="143">
        <v>-1</v>
      </c>
      <c r="AH816" s="143">
        <v>-1</v>
      </c>
      <c r="AI816" s="143">
        <v>-1</v>
      </c>
      <c r="AJ816" s="143">
        <v>0</v>
      </c>
      <c r="AM816" s="143" t="s">
        <v>367</v>
      </c>
      <c r="AN816" s="143">
        <v>-1</v>
      </c>
      <c r="AQ816" s="143">
        <v>332</v>
      </c>
      <c r="AR816" s="143" t="s">
        <v>259</v>
      </c>
      <c r="AT816" s="143" t="s">
        <v>366</v>
      </c>
      <c r="AV816" s="143">
        <v>138.947580083595</v>
      </c>
      <c r="AW816" s="143">
        <v>0.47417776189999999</v>
      </c>
    </row>
    <row r="817" spans="1:49" x14ac:dyDescent="0.25">
      <c r="A817" s="153">
        <v>820000</v>
      </c>
      <c r="B817" s="153">
        <v>1400000</v>
      </c>
      <c r="C817" s="153">
        <v>1400000</v>
      </c>
      <c r="D817" s="143" t="s">
        <v>360</v>
      </c>
      <c r="E817" s="143" t="s">
        <v>13</v>
      </c>
      <c r="F817" s="143" t="s">
        <v>361</v>
      </c>
      <c r="G817" s="143" t="s">
        <v>362</v>
      </c>
      <c r="H817" s="143">
        <v>0.67</v>
      </c>
      <c r="I817" s="143">
        <v>0.72</v>
      </c>
      <c r="J817" s="143" t="s">
        <v>366</v>
      </c>
      <c r="K817" s="143">
        <v>0.21783374431576999</v>
      </c>
      <c r="L817" s="143">
        <v>2732.0621295999899</v>
      </c>
      <c r="M817" s="143">
        <v>5.8014863599629196</v>
      </c>
      <c r="N817" s="143">
        <v>0.77578966329517995</v>
      </c>
      <c r="O817" s="143">
        <v>1.26375949638762</v>
      </c>
      <c r="P817" s="143">
        <v>0.16899316715706</v>
      </c>
      <c r="Q817" s="143">
        <v>595.13532339409699</v>
      </c>
      <c r="R817" s="143">
        <v>8140</v>
      </c>
      <c r="S817" s="143" t="s">
        <v>369</v>
      </c>
      <c r="T817" s="143">
        <v>8140</v>
      </c>
      <c r="U817" s="143" t="s">
        <v>365</v>
      </c>
      <c r="V817" s="143" t="s">
        <v>366</v>
      </c>
      <c r="Z817" s="143">
        <v>0</v>
      </c>
      <c r="AA817" s="143">
        <v>1</v>
      </c>
      <c r="AB817" s="143">
        <v>1.26375949638762</v>
      </c>
      <c r="AC817" s="143">
        <v>0.16899316715706</v>
      </c>
      <c r="AD817" s="143">
        <v>595.13532339409699</v>
      </c>
      <c r="AF817" s="143">
        <v>-1</v>
      </c>
      <c r="AG817" s="143">
        <v>-1</v>
      </c>
      <c r="AH817" s="143">
        <v>-1</v>
      </c>
      <c r="AI817" s="143">
        <v>-1</v>
      </c>
      <c r="AJ817" s="143">
        <v>0</v>
      </c>
      <c r="AM817" s="143" t="s">
        <v>367</v>
      </c>
      <c r="AN817" s="143">
        <v>-1</v>
      </c>
      <c r="AQ817" s="143">
        <v>332</v>
      </c>
      <c r="AR817" s="143" t="s">
        <v>259</v>
      </c>
      <c r="AT817" s="143" t="s">
        <v>366</v>
      </c>
      <c r="AV817" s="143">
        <v>153.387688573958</v>
      </c>
      <c r="AW817" s="143">
        <v>0.48267260620000002</v>
      </c>
    </row>
    <row r="818" spans="1:49" x14ac:dyDescent="0.25">
      <c r="A818" s="153">
        <v>820000</v>
      </c>
      <c r="B818" s="153">
        <v>1400000</v>
      </c>
      <c r="C818" s="153">
        <v>1400000</v>
      </c>
      <c r="D818" s="143" t="s">
        <v>360</v>
      </c>
      <c r="E818" s="143" t="s">
        <v>13</v>
      </c>
      <c r="F818" s="143" t="s">
        <v>361</v>
      </c>
      <c r="G818" s="143" t="s">
        <v>362</v>
      </c>
      <c r="H818" s="143">
        <v>0.67</v>
      </c>
      <c r="I818" s="143">
        <v>0.72</v>
      </c>
      <c r="J818" s="143" t="s">
        <v>366</v>
      </c>
      <c r="K818" s="143">
        <v>0.61776345350680995</v>
      </c>
      <c r="L818" s="143">
        <v>3320.1925871468602</v>
      </c>
      <c r="M818" s="143">
        <v>6.1907600979402799</v>
      </c>
      <c r="N818" s="143">
        <v>0.82784233185352996</v>
      </c>
      <c r="O818" s="143">
        <v>3.8244253379358</v>
      </c>
      <c r="P818" s="143">
        <v>0.51141073788497005</v>
      </c>
      <c r="Q818" s="143">
        <v>2051.0936389435801</v>
      </c>
      <c r="R818" s="143">
        <v>1730</v>
      </c>
      <c r="S818" s="143" t="s">
        <v>368</v>
      </c>
      <c r="T818" s="143">
        <v>1730</v>
      </c>
      <c r="U818" s="143" t="s">
        <v>365</v>
      </c>
      <c r="V818" s="143" t="s">
        <v>366</v>
      </c>
      <c r="Z818" s="143">
        <v>0</v>
      </c>
      <c r="AA818" s="143">
        <v>1</v>
      </c>
      <c r="AB818" s="143">
        <v>3.8244253379358</v>
      </c>
      <c r="AC818" s="143">
        <v>0.51141073788497005</v>
      </c>
      <c r="AD818" s="143">
        <v>2051.0936389435801</v>
      </c>
      <c r="AF818" s="143">
        <v>-1</v>
      </c>
      <c r="AG818" s="143">
        <v>-1</v>
      </c>
      <c r="AH818" s="143">
        <v>-1</v>
      </c>
      <c r="AI818" s="143">
        <v>-1</v>
      </c>
      <c r="AJ818" s="143">
        <v>0</v>
      </c>
      <c r="AM818" s="143" t="s">
        <v>367</v>
      </c>
      <c r="AN818" s="143">
        <v>-1</v>
      </c>
      <c r="AQ818" s="143">
        <v>332</v>
      </c>
      <c r="AR818" s="143" t="s">
        <v>259</v>
      </c>
      <c r="AT818" s="143" t="s">
        <v>366</v>
      </c>
      <c r="AV818" s="143">
        <v>199.999999973923</v>
      </c>
      <c r="AW818" s="143">
        <v>1.6634984906000001</v>
      </c>
    </row>
    <row r="819" spans="1:49" x14ac:dyDescent="0.25">
      <c r="A819" s="153">
        <v>820000</v>
      </c>
      <c r="B819" s="153">
        <v>1400000</v>
      </c>
      <c r="C819" s="153">
        <v>1400000</v>
      </c>
      <c r="D819" s="143" t="s">
        <v>360</v>
      </c>
      <c r="E819" s="143" t="s">
        <v>13</v>
      </c>
      <c r="F819" s="143" t="s">
        <v>361</v>
      </c>
      <c r="G819" s="143" t="s">
        <v>362</v>
      </c>
      <c r="H819" s="143">
        <v>0.67</v>
      </c>
      <c r="I819" s="143">
        <v>0.72</v>
      </c>
      <c r="J819" s="143" t="s">
        <v>363</v>
      </c>
      <c r="K819" s="143">
        <v>0.48729600806831003</v>
      </c>
      <c r="L819" s="143">
        <v>2838.11073566806</v>
      </c>
      <c r="M819" s="143">
        <v>5.59312344109739</v>
      </c>
      <c r="N819" s="143">
        <v>0.76381978166581999</v>
      </c>
      <c r="O819" s="143">
        <v>2.7255067254800802</v>
      </c>
      <c r="P819" s="143">
        <v>0.37220633048936003</v>
      </c>
      <c r="Q819" s="143">
        <v>1383.00003194688</v>
      </c>
      <c r="R819" s="143">
        <v>3200</v>
      </c>
      <c r="S819" s="143" t="s">
        <v>370</v>
      </c>
      <c r="T819" s="143">
        <v>3200</v>
      </c>
      <c r="U819" s="143" t="s">
        <v>365</v>
      </c>
      <c r="V819" s="143" t="s">
        <v>366</v>
      </c>
      <c r="Y819" s="143" t="s">
        <v>363</v>
      </c>
      <c r="Z819" s="143">
        <v>0</v>
      </c>
      <c r="AA819" s="143">
        <v>1</v>
      </c>
      <c r="AB819" s="143">
        <v>2.7255067254800802</v>
      </c>
      <c r="AC819" s="143">
        <v>0.37220633048936003</v>
      </c>
      <c r="AD819" s="143">
        <v>1383.00003194688</v>
      </c>
      <c r="AF819" s="143">
        <v>-1</v>
      </c>
      <c r="AG819" s="143">
        <v>-1</v>
      </c>
      <c r="AH819" s="143">
        <v>-1</v>
      </c>
      <c r="AI819" s="143">
        <v>-1</v>
      </c>
      <c r="AJ819" s="143">
        <v>0</v>
      </c>
      <c r="AM819" s="143" t="s">
        <v>367</v>
      </c>
      <c r="AN819" s="143">
        <v>-1</v>
      </c>
      <c r="AQ819" s="143">
        <v>332</v>
      </c>
      <c r="AR819" s="143" t="s">
        <v>259</v>
      </c>
      <c r="AT819" s="143" t="s">
        <v>366</v>
      </c>
      <c r="AV819" s="143">
        <v>179.93541329467499</v>
      </c>
      <c r="AW819" s="143">
        <v>1.1216545271</v>
      </c>
    </row>
    <row r="820" spans="1:49" x14ac:dyDescent="0.25">
      <c r="A820" s="153">
        <v>820000</v>
      </c>
      <c r="B820" s="153">
        <v>1400000</v>
      </c>
      <c r="C820" s="153">
        <v>1400000</v>
      </c>
      <c r="D820" s="143" t="s">
        <v>360</v>
      </c>
      <c r="E820" s="143" t="s">
        <v>13</v>
      </c>
      <c r="F820" s="143" t="s">
        <v>361</v>
      </c>
      <c r="G820" s="143" t="s">
        <v>362</v>
      </c>
      <c r="H820" s="143">
        <v>0.67</v>
      </c>
      <c r="I820" s="143">
        <v>0.72</v>
      </c>
      <c r="J820" s="143" t="s">
        <v>363</v>
      </c>
      <c r="K820" s="143">
        <v>0.11610952320498</v>
      </c>
      <c r="L820" s="143">
        <v>2838.11073566806</v>
      </c>
      <c r="M820" s="143">
        <v>5.59312344109739</v>
      </c>
      <c r="N820" s="143">
        <v>0.76381978166581999</v>
      </c>
      <c r="O820" s="143">
        <v>0.64941489597240998</v>
      </c>
      <c r="P820" s="143">
        <v>8.8686750663749994E-2</v>
      </c>
      <c r="Q820" s="143">
        <v>329.53168432135402</v>
      </c>
      <c r="R820" s="143">
        <v>3100</v>
      </c>
      <c r="S820" s="143" t="s">
        <v>371</v>
      </c>
      <c r="T820" s="143">
        <v>3100</v>
      </c>
      <c r="U820" s="143" t="s">
        <v>365</v>
      </c>
      <c r="V820" s="143" t="s">
        <v>366</v>
      </c>
      <c r="Y820" s="143" t="s">
        <v>363</v>
      </c>
      <c r="Z820" s="143">
        <v>0</v>
      </c>
      <c r="AA820" s="143">
        <v>1</v>
      </c>
      <c r="AB820" s="143">
        <v>0.64941489597240998</v>
      </c>
      <c r="AC820" s="143">
        <v>8.8686750663749994E-2</v>
      </c>
      <c r="AD820" s="143">
        <v>329.53168432135402</v>
      </c>
      <c r="AF820" s="143">
        <v>-1</v>
      </c>
      <c r="AG820" s="143">
        <v>-1</v>
      </c>
      <c r="AH820" s="143">
        <v>-1</v>
      </c>
      <c r="AI820" s="143">
        <v>-1</v>
      </c>
      <c r="AJ820" s="143">
        <v>0</v>
      </c>
      <c r="AM820" s="143" t="s">
        <v>367</v>
      </c>
      <c r="AN820" s="143">
        <v>-1</v>
      </c>
      <c r="AQ820" s="143">
        <v>332</v>
      </c>
      <c r="AR820" s="143" t="s">
        <v>259</v>
      </c>
      <c r="AT820" s="143" t="s">
        <v>366</v>
      </c>
      <c r="AV820" s="143">
        <v>117.817895112114</v>
      </c>
      <c r="AW820" s="143">
        <v>0.2672600846</v>
      </c>
    </row>
    <row r="821" spans="1:49" x14ac:dyDescent="0.25">
      <c r="A821" s="153">
        <v>820000</v>
      </c>
      <c r="B821" s="153">
        <v>1400000</v>
      </c>
      <c r="C821" s="153">
        <v>1400000</v>
      </c>
      <c r="D821" s="143" t="s">
        <v>360</v>
      </c>
      <c r="E821" s="143" t="s">
        <v>13</v>
      </c>
      <c r="F821" s="143" t="s">
        <v>361</v>
      </c>
      <c r="G821" s="143" t="s">
        <v>362</v>
      </c>
      <c r="H821" s="143">
        <v>0.67</v>
      </c>
      <c r="I821" s="143">
        <v>0.72</v>
      </c>
      <c r="J821" s="143" t="s">
        <v>366</v>
      </c>
      <c r="K821" s="143">
        <v>5.6127420215099999E-3</v>
      </c>
      <c r="L821" s="143">
        <v>2838.11073566806</v>
      </c>
      <c r="M821" s="143">
        <v>5.59312344109739</v>
      </c>
      <c r="N821" s="143">
        <v>0.76381978166581999</v>
      </c>
      <c r="O821" s="143">
        <v>3.1392758969370001E-2</v>
      </c>
      <c r="P821" s="143">
        <v>4.2871233854200001E-3</v>
      </c>
      <c r="Q821" s="143">
        <v>15.9295833878026</v>
      </c>
      <c r="R821" s="143">
        <v>8140</v>
      </c>
      <c r="S821" s="143" t="s">
        <v>369</v>
      </c>
      <c r="T821" s="143">
        <v>8140</v>
      </c>
      <c r="U821" s="143" t="s">
        <v>365</v>
      </c>
      <c r="V821" s="143" t="s">
        <v>366</v>
      </c>
      <c r="Z821" s="143">
        <v>0</v>
      </c>
      <c r="AA821" s="143">
        <v>1</v>
      </c>
      <c r="AB821" s="143">
        <v>3.1392758969370001E-2</v>
      </c>
      <c r="AC821" s="143">
        <v>4.2871233854200001E-3</v>
      </c>
      <c r="AD821" s="143">
        <v>15.9295833878029</v>
      </c>
      <c r="AF821" s="143">
        <v>-1</v>
      </c>
      <c r="AG821" s="143">
        <v>-1</v>
      </c>
      <c r="AH821" s="143">
        <v>-1</v>
      </c>
      <c r="AI821" s="143">
        <v>-1</v>
      </c>
      <c r="AJ821" s="143">
        <v>0</v>
      </c>
      <c r="AM821" s="143" t="s">
        <v>367</v>
      </c>
      <c r="AN821" s="143">
        <v>-1</v>
      </c>
      <c r="AQ821" s="143">
        <v>332</v>
      </c>
      <c r="AR821" s="143" t="s">
        <v>259</v>
      </c>
      <c r="AT821" s="143" t="s">
        <v>366</v>
      </c>
      <c r="AV821" s="143">
        <v>25.8825870280732</v>
      </c>
      <c r="AW821" s="143">
        <v>1.2919370100000001E-2</v>
      </c>
    </row>
    <row r="822" spans="1:49" x14ac:dyDescent="0.25">
      <c r="A822" s="153">
        <v>820000</v>
      </c>
      <c r="B822" s="153">
        <v>1400000</v>
      </c>
      <c r="C822" s="153">
        <v>1400000</v>
      </c>
      <c r="D822" s="143" t="s">
        <v>360</v>
      </c>
      <c r="E822" s="143" t="s">
        <v>13</v>
      </c>
      <c r="F822" s="143" t="s">
        <v>361</v>
      </c>
      <c r="G822" s="143" t="s">
        <v>362</v>
      </c>
      <c r="H822" s="143">
        <v>0.67</v>
      </c>
      <c r="I822" s="143">
        <v>0.72</v>
      </c>
      <c r="J822" s="143" t="s">
        <v>366</v>
      </c>
      <c r="K822" s="143">
        <v>8.7452919273100001E-3</v>
      </c>
      <c r="L822" s="143">
        <v>2838.11073566806</v>
      </c>
      <c r="M822" s="143">
        <v>5.59312344109739</v>
      </c>
      <c r="N822" s="143">
        <v>0.76381978166581999</v>
      </c>
      <c r="O822" s="143">
        <v>4.8913497277910001E-2</v>
      </c>
      <c r="P822" s="143">
        <v>6.6798269705200001E-3</v>
      </c>
      <c r="Q822" s="143">
        <v>24.820106905466801</v>
      </c>
      <c r="R822" s="143">
        <v>1730</v>
      </c>
      <c r="S822" s="143" t="s">
        <v>368</v>
      </c>
      <c r="T822" s="143">
        <v>1730</v>
      </c>
      <c r="U822" s="143" t="s">
        <v>365</v>
      </c>
      <c r="V822" s="143" t="s">
        <v>366</v>
      </c>
      <c r="Z822" s="143">
        <v>0</v>
      </c>
      <c r="AA822" s="143">
        <v>1</v>
      </c>
      <c r="AB822" s="143">
        <v>4.8913497277910001E-2</v>
      </c>
      <c r="AC822" s="143">
        <v>6.6798269705200001E-3</v>
      </c>
      <c r="AD822" s="143">
        <v>24.820106905466002</v>
      </c>
      <c r="AF822" s="143">
        <v>-1</v>
      </c>
      <c r="AG822" s="143">
        <v>-1</v>
      </c>
      <c r="AH822" s="143">
        <v>-1</v>
      </c>
      <c r="AI822" s="143">
        <v>-1</v>
      </c>
      <c r="AJ822" s="143">
        <v>0</v>
      </c>
      <c r="AM822" s="143" t="s">
        <v>367</v>
      </c>
      <c r="AN822" s="143">
        <v>-1</v>
      </c>
      <c r="AQ822" s="143">
        <v>332</v>
      </c>
      <c r="AR822" s="143" t="s">
        <v>259</v>
      </c>
      <c r="AT822" s="143" t="s">
        <v>366</v>
      </c>
      <c r="AV822" s="143">
        <v>31.235272654432698</v>
      </c>
      <c r="AW822" s="143">
        <v>2.01298515E-2</v>
      </c>
    </row>
    <row r="823" spans="1:49" x14ac:dyDescent="0.25">
      <c r="A823" s="153">
        <v>820000</v>
      </c>
      <c r="B823" s="153">
        <v>1400000</v>
      </c>
      <c r="C823" s="153">
        <v>1400000</v>
      </c>
      <c r="D823" s="143" t="s">
        <v>360</v>
      </c>
      <c r="E823" s="143" t="s">
        <v>13</v>
      </c>
      <c r="F823" s="143" t="s">
        <v>361</v>
      </c>
      <c r="G823" s="143" t="s">
        <v>362</v>
      </c>
      <c r="H823" s="143">
        <v>0.67</v>
      </c>
      <c r="I823" s="143">
        <v>0.72</v>
      </c>
      <c r="J823" s="143" t="s">
        <v>366</v>
      </c>
      <c r="K823" s="143">
        <v>0.61776345366790997</v>
      </c>
      <c r="L823" s="143">
        <v>3320.1925867758</v>
      </c>
      <c r="M823" s="143">
        <v>6.1907600972483996</v>
      </c>
      <c r="N823" s="143">
        <v>0.82784233176100996</v>
      </c>
      <c r="O823" s="143">
        <v>3.8244253385056801</v>
      </c>
      <c r="P823" s="143">
        <v>0.51141073796117997</v>
      </c>
      <c r="Q823" s="143">
        <v>2051.0936392492199</v>
      </c>
      <c r="R823" s="143">
        <v>1730</v>
      </c>
      <c r="S823" s="143" t="s">
        <v>368</v>
      </c>
      <c r="T823" s="143">
        <v>1730</v>
      </c>
      <c r="U823" s="143" t="s">
        <v>365</v>
      </c>
      <c r="V823" s="143" t="s">
        <v>366</v>
      </c>
      <c r="Z823" s="143">
        <v>0</v>
      </c>
      <c r="AA823" s="143">
        <v>1</v>
      </c>
      <c r="AB823" s="143">
        <v>3.8244253385056801</v>
      </c>
      <c r="AC823" s="143">
        <v>0.51141073796117997</v>
      </c>
      <c r="AD823" s="143">
        <v>2051.0936392492199</v>
      </c>
      <c r="AF823" s="143">
        <v>-1</v>
      </c>
      <c r="AG823" s="143">
        <v>-1</v>
      </c>
      <c r="AH823" s="143">
        <v>-1</v>
      </c>
      <c r="AI823" s="143">
        <v>-1</v>
      </c>
      <c r="AJ823" s="143">
        <v>0</v>
      </c>
      <c r="AM823" s="143" t="s">
        <v>367</v>
      </c>
      <c r="AN823" s="143">
        <v>-1</v>
      </c>
      <c r="AQ823" s="143">
        <v>332</v>
      </c>
      <c r="AR823" s="143" t="s">
        <v>259</v>
      </c>
      <c r="AT823" s="143" t="s">
        <v>366</v>
      </c>
      <c r="AV823" s="143">
        <v>200</v>
      </c>
      <c r="AW823" s="143">
        <v>1.6634984908999999</v>
      </c>
    </row>
    <row r="824" spans="1:49" x14ac:dyDescent="0.25">
      <c r="A824" s="153">
        <v>820000</v>
      </c>
      <c r="B824" s="153">
        <v>1400000</v>
      </c>
      <c r="C824" s="153">
        <v>1400000</v>
      </c>
      <c r="D824" s="143" t="s">
        <v>360</v>
      </c>
      <c r="E824" s="143" t="s">
        <v>13</v>
      </c>
      <c r="F824" s="143" t="s">
        <v>361</v>
      </c>
      <c r="G824" s="143" t="s">
        <v>362</v>
      </c>
      <c r="H824" s="143">
        <v>0.67</v>
      </c>
      <c r="I824" s="143">
        <v>0.72</v>
      </c>
      <c r="J824" s="143" t="s">
        <v>366</v>
      </c>
      <c r="K824" s="143">
        <v>0.61776345371394004</v>
      </c>
      <c r="L824" s="143">
        <v>3300.2209704450202</v>
      </c>
      <c r="M824" s="143">
        <v>6.1529439101622696</v>
      </c>
      <c r="N824" s="143">
        <v>0.82273509897906005</v>
      </c>
      <c r="O824" s="143">
        <v>3.8010638804500001</v>
      </c>
      <c r="P824" s="143">
        <v>0.50825567623697998</v>
      </c>
      <c r="Q824" s="143">
        <v>2038.7559047212901</v>
      </c>
      <c r="R824" s="143">
        <v>1730</v>
      </c>
      <c r="S824" s="143" t="s">
        <v>368</v>
      </c>
      <c r="T824" s="143">
        <v>1730</v>
      </c>
      <c r="U824" s="143" t="s">
        <v>365</v>
      </c>
      <c r="V824" s="143" t="s">
        <v>366</v>
      </c>
      <c r="Z824" s="143">
        <v>0</v>
      </c>
      <c r="AA824" s="143">
        <v>1</v>
      </c>
      <c r="AB824" s="143">
        <v>3.8010638804500001</v>
      </c>
      <c r="AC824" s="143">
        <v>0.50825567623697998</v>
      </c>
      <c r="AD824" s="143">
        <v>2038.7559047212901</v>
      </c>
      <c r="AF824" s="143">
        <v>-1</v>
      </c>
      <c r="AG824" s="143">
        <v>-1</v>
      </c>
      <c r="AH824" s="143">
        <v>-1</v>
      </c>
      <c r="AI824" s="143">
        <v>-1</v>
      </c>
      <c r="AJ824" s="143">
        <v>0</v>
      </c>
      <c r="AM824" s="143" t="s">
        <v>367</v>
      </c>
      <c r="AN824" s="143">
        <v>-1</v>
      </c>
      <c r="AQ824" s="143">
        <v>332</v>
      </c>
      <c r="AR824" s="143" t="s">
        <v>259</v>
      </c>
      <c r="AT824" s="143" t="s">
        <v>366</v>
      </c>
      <c r="AV824" s="143">
        <v>200.00000000745001</v>
      </c>
      <c r="AW824" s="143">
        <v>1.6534922179</v>
      </c>
    </row>
    <row r="825" spans="1:49" x14ac:dyDescent="0.25">
      <c r="A825" s="153">
        <v>820000</v>
      </c>
      <c r="B825" s="153">
        <v>1400000</v>
      </c>
      <c r="C825" s="153">
        <v>1400000</v>
      </c>
      <c r="D825" s="143" t="s">
        <v>360</v>
      </c>
      <c r="E825" s="143" t="s">
        <v>13</v>
      </c>
      <c r="F825" s="143" t="s">
        <v>361</v>
      </c>
      <c r="G825" s="143" t="s">
        <v>362</v>
      </c>
      <c r="H825" s="143">
        <v>0.67</v>
      </c>
      <c r="I825" s="143">
        <v>0.72</v>
      </c>
      <c r="J825" s="143" t="s">
        <v>366</v>
      </c>
      <c r="K825" s="143">
        <v>0.61776345362188001</v>
      </c>
      <c r="L825" s="143">
        <v>3311.0892637812099</v>
      </c>
      <c r="M825" s="143">
        <v>6.2660072477260398</v>
      </c>
      <c r="N825" s="143">
        <v>0.84594718687764003</v>
      </c>
      <c r="O825" s="143">
        <v>3.8709102777750002</v>
      </c>
      <c r="P825" s="143">
        <v>0.52259525574724996</v>
      </c>
      <c r="Q825" s="143">
        <v>2045.4699388438301</v>
      </c>
      <c r="R825" s="143">
        <v>1730</v>
      </c>
      <c r="S825" s="143" t="s">
        <v>368</v>
      </c>
      <c r="T825" s="143">
        <v>1730</v>
      </c>
      <c r="U825" s="143" t="s">
        <v>365</v>
      </c>
      <c r="V825" s="143" t="s">
        <v>366</v>
      </c>
      <c r="Z825" s="143">
        <v>0</v>
      </c>
      <c r="AA825" s="143">
        <v>1</v>
      </c>
      <c r="AB825" s="143">
        <v>3.8709102777750002</v>
      </c>
      <c r="AC825" s="143">
        <v>0.52259525574724996</v>
      </c>
      <c r="AD825" s="143">
        <v>2045.4699388438301</v>
      </c>
      <c r="AF825" s="143">
        <v>-1</v>
      </c>
      <c r="AG825" s="143">
        <v>-1</v>
      </c>
      <c r="AH825" s="143">
        <v>-1</v>
      </c>
      <c r="AI825" s="143">
        <v>-1</v>
      </c>
      <c r="AJ825" s="143">
        <v>0</v>
      </c>
      <c r="AM825" s="143" t="s">
        <v>367</v>
      </c>
      <c r="AN825" s="143">
        <v>-1</v>
      </c>
      <c r="AQ825" s="143">
        <v>332</v>
      </c>
      <c r="AR825" s="143" t="s">
        <v>259</v>
      </c>
      <c r="AT825" s="143" t="s">
        <v>366</v>
      </c>
      <c r="AV825" s="143">
        <v>199.99999999254899</v>
      </c>
      <c r="AW825" s="143">
        <v>1.6589375011</v>
      </c>
    </row>
    <row r="826" spans="1:49" x14ac:dyDescent="0.25">
      <c r="A826" s="153">
        <v>820000</v>
      </c>
      <c r="B826" s="153">
        <v>1400000</v>
      </c>
      <c r="C826" s="153">
        <v>1400000</v>
      </c>
      <c r="D826" s="143" t="s">
        <v>360</v>
      </c>
      <c r="E826" s="143" t="s">
        <v>13</v>
      </c>
      <c r="F826" s="143" t="s">
        <v>361</v>
      </c>
      <c r="G826" s="143" t="s">
        <v>362</v>
      </c>
      <c r="H826" s="143">
        <v>0.67</v>
      </c>
      <c r="I826" s="143">
        <v>0.72</v>
      </c>
      <c r="J826" s="143" t="s">
        <v>366</v>
      </c>
      <c r="K826" s="143">
        <v>0.61776345364490004</v>
      </c>
      <c r="L826" s="143">
        <v>3328.07994123354</v>
      </c>
      <c r="M826" s="143">
        <v>6.6641786593548202</v>
      </c>
      <c r="N826" s="143">
        <v>0.90983072166543</v>
      </c>
      <c r="O826" s="143">
        <v>4.1168860243096699</v>
      </c>
      <c r="P826" s="143">
        <v>0.56206016884827004</v>
      </c>
      <c r="Q826" s="143">
        <v>2055.9661585027402</v>
      </c>
      <c r="R826" s="143">
        <v>1730</v>
      </c>
      <c r="S826" s="143" t="s">
        <v>368</v>
      </c>
      <c r="T826" s="143">
        <v>1730</v>
      </c>
      <c r="U826" s="143" t="s">
        <v>365</v>
      </c>
      <c r="V826" s="143" t="s">
        <v>366</v>
      </c>
      <c r="Z826" s="143">
        <v>0</v>
      </c>
      <c r="AA826" s="143">
        <v>1</v>
      </c>
      <c r="AB826" s="143">
        <v>4.1168860243096699</v>
      </c>
      <c r="AC826" s="143">
        <v>0.56206016884827004</v>
      </c>
      <c r="AD826" s="143">
        <v>2055.9661585027402</v>
      </c>
      <c r="AF826" s="143">
        <v>-1</v>
      </c>
      <c r="AG826" s="143">
        <v>-1</v>
      </c>
      <c r="AH826" s="143">
        <v>-1</v>
      </c>
      <c r="AI826" s="143">
        <v>-1</v>
      </c>
      <c r="AJ826" s="143">
        <v>0</v>
      </c>
      <c r="AM826" s="143" t="s">
        <v>367</v>
      </c>
      <c r="AN826" s="143">
        <v>-1</v>
      </c>
      <c r="AQ826" s="143">
        <v>332</v>
      </c>
      <c r="AR826" s="143" t="s">
        <v>259</v>
      </c>
      <c r="AT826" s="143" t="s">
        <v>366</v>
      </c>
      <c r="AV826" s="143">
        <v>199.999999996274</v>
      </c>
      <c r="AW826" s="143">
        <v>1.6674502501999999</v>
      </c>
    </row>
    <row r="827" spans="1:49" x14ac:dyDescent="0.25">
      <c r="A827" s="153">
        <v>820000</v>
      </c>
      <c r="B827" s="153">
        <v>1400000</v>
      </c>
      <c r="C827" s="153">
        <v>1400000</v>
      </c>
      <c r="D827" s="143" t="s">
        <v>360</v>
      </c>
      <c r="E827" s="143" t="s">
        <v>13</v>
      </c>
      <c r="F827" s="143" t="s">
        <v>361</v>
      </c>
      <c r="G827" s="143" t="s">
        <v>362</v>
      </c>
      <c r="H827" s="143">
        <v>0.67</v>
      </c>
      <c r="I827" s="143">
        <v>0.72</v>
      </c>
      <c r="J827" s="143" t="s">
        <v>366</v>
      </c>
      <c r="K827" s="143">
        <v>0.59915322219651002</v>
      </c>
      <c r="L827" s="143">
        <v>3326.1770911591202</v>
      </c>
      <c r="M827" s="143">
        <v>6.22642347659749</v>
      </c>
      <c r="N827" s="143">
        <v>0.83474839390965005</v>
      </c>
      <c r="O827" s="143">
        <v>3.7305816887633898</v>
      </c>
      <c r="P827" s="143">
        <v>0.50014218993433002</v>
      </c>
      <c r="Q827" s="143">
        <v>1992.8897217642</v>
      </c>
      <c r="R827" s="143">
        <v>1730</v>
      </c>
      <c r="S827" s="143" t="s">
        <v>368</v>
      </c>
      <c r="T827" s="143">
        <v>1730</v>
      </c>
      <c r="U827" s="143" t="s">
        <v>365</v>
      </c>
      <c r="V827" s="143" t="s">
        <v>366</v>
      </c>
      <c r="Z827" s="143">
        <v>0</v>
      </c>
      <c r="AA827" s="143">
        <v>1</v>
      </c>
      <c r="AB827" s="143">
        <v>3.7305816887633898</v>
      </c>
      <c r="AC827" s="143">
        <v>0.50014218993433002</v>
      </c>
      <c r="AD827" s="143">
        <v>2054.79064642699</v>
      </c>
      <c r="AF827" s="143">
        <v>-1</v>
      </c>
      <c r="AG827" s="143">
        <v>-1</v>
      </c>
      <c r="AH827" s="143">
        <v>-1</v>
      </c>
      <c r="AI827" s="143">
        <v>-1</v>
      </c>
      <c r="AJ827" s="143">
        <v>0</v>
      </c>
      <c r="AM827" s="143" t="s">
        <v>367</v>
      </c>
      <c r="AN827" s="143">
        <v>-1</v>
      </c>
      <c r="AQ827" s="143">
        <v>332</v>
      </c>
      <c r="AR827" s="143" t="s">
        <v>259</v>
      </c>
      <c r="AT827" s="143" t="s">
        <v>366</v>
      </c>
      <c r="AV827" s="143">
        <v>192.94976325072699</v>
      </c>
      <c r="AW827" s="143">
        <v>1.6664968746</v>
      </c>
    </row>
    <row r="828" spans="1:49" x14ac:dyDescent="0.25">
      <c r="A828" s="153">
        <v>820000</v>
      </c>
      <c r="B828" s="153">
        <v>1400000</v>
      </c>
      <c r="C828" s="153">
        <v>1400000</v>
      </c>
      <c r="D828" s="143" t="s">
        <v>360</v>
      </c>
      <c r="E828" s="143" t="s">
        <v>13</v>
      </c>
      <c r="F828" s="143" t="s">
        <v>361</v>
      </c>
      <c r="G828" s="143" t="s">
        <v>362</v>
      </c>
      <c r="H828" s="143">
        <v>0.67</v>
      </c>
      <c r="I828" s="143">
        <v>0.72</v>
      </c>
      <c r="J828" s="143" t="s">
        <v>366</v>
      </c>
      <c r="K828" s="143">
        <v>0.61776345378298003</v>
      </c>
      <c r="L828" s="143">
        <v>3338.5581940335801</v>
      </c>
      <c r="M828" s="143">
        <v>6.6850002385215701</v>
      </c>
      <c r="N828" s="143">
        <v>0.91268091749325997</v>
      </c>
      <c r="O828" s="143">
        <v>4.1297488358891403</v>
      </c>
      <c r="P828" s="143">
        <v>0.56382091579244997</v>
      </c>
      <c r="Q828" s="143">
        <v>2062.43924060165</v>
      </c>
      <c r="R828" s="143">
        <v>1730</v>
      </c>
      <c r="S828" s="143" t="s">
        <v>368</v>
      </c>
      <c r="T828" s="143">
        <v>1730</v>
      </c>
      <c r="U828" s="143" t="s">
        <v>365</v>
      </c>
      <c r="V828" s="143" t="s">
        <v>366</v>
      </c>
      <c r="Z828" s="143">
        <v>0</v>
      </c>
      <c r="AA828" s="143">
        <v>1</v>
      </c>
      <c r="AB828" s="143">
        <v>4.1297488358891403</v>
      </c>
      <c r="AC828" s="143">
        <v>0.56382091579244997</v>
      </c>
      <c r="AD828" s="143">
        <v>2062.43924060165</v>
      </c>
      <c r="AF828" s="143">
        <v>-1</v>
      </c>
      <c r="AG828" s="143">
        <v>-1</v>
      </c>
      <c r="AH828" s="143">
        <v>-1</v>
      </c>
      <c r="AI828" s="143">
        <v>-1</v>
      </c>
      <c r="AJ828" s="143">
        <v>0</v>
      </c>
      <c r="AM828" s="143" t="s">
        <v>367</v>
      </c>
      <c r="AN828" s="143">
        <v>-1</v>
      </c>
      <c r="AQ828" s="143">
        <v>332</v>
      </c>
      <c r="AR828" s="143" t="s">
        <v>259</v>
      </c>
      <c r="AT828" s="143" t="s">
        <v>366</v>
      </c>
      <c r="AV828" s="143">
        <v>200.000000018626</v>
      </c>
      <c r="AW828" s="143">
        <v>1.672700114</v>
      </c>
    </row>
    <row r="829" spans="1:49" x14ac:dyDescent="0.25">
      <c r="A829" s="153">
        <v>820000</v>
      </c>
      <c r="B829" s="153">
        <v>1400000</v>
      </c>
      <c r="C829" s="153">
        <v>1400000</v>
      </c>
      <c r="D829" s="143" t="s">
        <v>360</v>
      </c>
      <c r="E829" s="143" t="s">
        <v>13</v>
      </c>
      <c r="F829" s="143" t="s">
        <v>361</v>
      </c>
      <c r="G829" s="143" t="s">
        <v>362</v>
      </c>
      <c r="H829" s="143">
        <v>0.67</v>
      </c>
      <c r="I829" s="143">
        <v>0.72</v>
      </c>
      <c r="J829" s="143" t="s">
        <v>366</v>
      </c>
      <c r="K829" s="143">
        <v>0.61776345378298003</v>
      </c>
      <c r="L829" s="143">
        <v>3328.0799407376098</v>
      </c>
      <c r="M829" s="143">
        <v>6.6641786583617799</v>
      </c>
      <c r="N829" s="143">
        <v>0.90983072152985001</v>
      </c>
      <c r="O829" s="143">
        <v>4.1168860246163996</v>
      </c>
      <c r="P829" s="143">
        <v>0.56206016889013999</v>
      </c>
      <c r="Q829" s="143">
        <v>2055.96615865593</v>
      </c>
      <c r="R829" s="143">
        <v>1730</v>
      </c>
      <c r="S829" s="143" t="s">
        <v>368</v>
      </c>
      <c r="T829" s="143">
        <v>1730</v>
      </c>
      <c r="U829" s="143" t="s">
        <v>365</v>
      </c>
      <c r="V829" s="143" t="s">
        <v>366</v>
      </c>
      <c r="Z829" s="143">
        <v>0</v>
      </c>
      <c r="AA829" s="143">
        <v>1</v>
      </c>
      <c r="AB829" s="143">
        <v>4.1168860246163996</v>
      </c>
      <c r="AC829" s="143">
        <v>0.56206016889013999</v>
      </c>
      <c r="AD829" s="143">
        <v>2055.96615865593</v>
      </c>
      <c r="AF829" s="143">
        <v>-1</v>
      </c>
      <c r="AG829" s="143">
        <v>-1</v>
      </c>
      <c r="AH829" s="143">
        <v>-1</v>
      </c>
      <c r="AI829" s="143">
        <v>-1</v>
      </c>
      <c r="AJ829" s="143">
        <v>0</v>
      </c>
      <c r="AM829" s="143" t="s">
        <v>367</v>
      </c>
      <c r="AN829" s="143">
        <v>-1</v>
      </c>
      <c r="AQ829" s="143">
        <v>332</v>
      </c>
      <c r="AR829" s="143" t="s">
        <v>259</v>
      </c>
      <c r="AT829" s="143" t="s">
        <v>366</v>
      </c>
      <c r="AV829" s="143">
        <v>200.000000018626</v>
      </c>
      <c r="AW829" s="143">
        <v>1.6674502502999999</v>
      </c>
    </row>
    <row r="830" spans="1:49" x14ac:dyDescent="0.25">
      <c r="A830" s="153">
        <v>820000</v>
      </c>
      <c r="B830" s="153">
        <v>1400000</v>
      </c>
      <c r="C830" s="153">
        <v>1400000</v>
      </c>
      <c r="D830" s="143" t="s">
        <v>360</v>
      </c>
      <c r="E830" s="143" t="s">
        <v>13</v>
      </c>
      <c r="F830" s="143" t="s">
        <v>361</v>
      </c>
      <c r="G830" s="143" t="s">
        <v>362</v>
      </c>
      <c r="H830" s="143">
        <v>0.67</v>
      </c>
      <c r="I830" s="143">
        <v>0.72</v>
      </c>
      <c r="J830" s="143" t="s">
        <v>366</v>
      </c>
      <c r="K830" s="143">
        <v>8.9406027592809995E-2</v>
      </c>
      <c r="L830" s="143">
        <v>3334.79389760299</v>
      </c>
      <c r="M830" s="143">
        <v>7.2552874685785396</v>
      </c>
      <c r="N830" s="143">
        <v>0.96400995621426</v>
      </c>
      <c r="O830" s="143">
        <v>0.64866643160952997</v>
      </c>
      <c r="P830" s="143">
        <v>8.6188300745039997E-2</v>
      </c>
      <c r="Q830" s="143">
        <v>298.15067522544399</v>
      </c>
      <c r="R830" s="143">
        <v>1730</v>
      </c>
      <c r="S830" s="143" t="s">
        <v>368</v>
      </c>
      <c r="T830" s="143">
        <v>1730</v>
      </c>
      <c r="U830" s="143" t="s">
        <v>365</v>
      </c>
      <c r="V830" s="143" t="s">
        <v>366</v>
      </c>
      <c r="Z830" s="143">
        <v>0</v>
      </c>
      <c r="AA830" s="143">
        <v>1</v>
      </c>
      <c r="AB830" s="143">
        <v>0.64866643160952997</v>
      </c>
      <c r="AC830" s="143">
        <v>8.6188300745039997E-2</v>
      </c>
      <c r="AD830" s="143">
        <v>1729.33124998414</v>
      </c>
      <c r="AF830" s="143">
        <v>-1</v>
      </c>
      <c r="AG830" s="143">
        <v>-1</v>
      </c>
      <c r="AH830" s="143">
        <v>-1</v>
      </c>
      <c r="AI830" s="143">
        <v>-1</v>
      </c>
      <c r="AJ830" s="143">
        <v>0</v>
      </c>
      <c r="AM830" s="143" t="s">
        <v>367</v>
      </c>
      <c r="AN830" s="143">
        <v>-1</v>
      </c>
      <c r="AQ830" s="143">
        <v>332</v>
      </c>
      <c r="AR830" s="143" t="s">
        <v>259</v>
      </c>
      <c r="AT830" s="143" t="s">
        <v>366</v>
      </c>
      <c r="AV830" s="143">
        <v>88.315967725038902</v>
      </c>
      <c r="AW830" s="143">
        <v>1.4025395377000001</v>
      </c>
    </row>
    <row r="831" spans="1:49" x14ac:dyDescent="0.25">
      <c r="A831" s="153">
        <v>820000</v>
      </c>
      <c r="B831" s="153">
        <v>1400000</v>
      </c>
      <c r="C831" s="153">
        <v>1400000</v>
      </c>
      <c r="D831" s="143" t="s">
        <v>360</v>
      </c>
      <c r="E831" s="143" t="s">
        <v>13</v>
      </c>
      <c r="F831" s="143" t="s">
        <v>361</v>
      </c>
      <c r="G831" s="143" t="s">
        <v>362</v>
      </c>
      <c r="H831" s="143">
        <v>0.67</v>
      </c>
      <c r="I831" s="143">
        <v>0.72</v>
      </c>
      <c r="J831" s="143" t="s">
        <v>366</v>
      </c>
      <c r="K831" s="143">
        <v>1.3028325748499999E-3</v>
      </c>
      <c r="L831" s="143">
        <v>3334.79389760299</v>
      </c>
      <c r="M831" s="143">
        <v>7.2552874685785396</v>
      </c>
      <c r="N831" s="143">
        <v>0.96400995621426</v>
      </c>
      <c r="O831" s="143">
        <v>9.4524248540199998E-3</v>
      </c>
      <c r="P831" s="143">
        <v>1.2559435734399999E-3</v>
      </c>
      <c r="Q831" s="143">
        <v>4.3446781202348603</v>
      </c>
      <c r="R831" s="143">
        <v>8140</v>
      </c>
      <c r="S831" s="143" t="s">
        <v>369</v>
      </c>
      <c r="T831" s="143">
        <v>8140</v>
      </c>
      <c r="U831" s="143" t="s">
        <v>365</v>
      </c>
      <c r="V831" s="143" t="s">
        <v>366</v>
      </c>
      <c r="Z831" s="143">
        <v>0</v>
      </c>
      <c r="AA831" s="143">
        <v>1</v>
      </c>
      <c r="AB831" s="143">
        <v>9.4524248540199998E-3</v>
      </c>
      <c r="AC831" s="143">
        <v>1.2559435734399999E-3</v>
      </c>
      <c r="AD831" s="143">
        <v>299.09143498174802</v>
      </c>
      <c r="AF831" s="143">
        <v>-1</v>
      </c>
      <c r="AG831" s="143">
        <v>-1</v>
      </c>
      <c r="AH831" s="143">
        <v>-1</v>
      </c>
      <c r="AI831" s="143">
        <v>-1</v>
      </c>
      <c r="AJ831" s="143">
        <v>0</v>
      </c>
      <c r="AM831" s="143" t="s">
        <v>367</v>
      </c>
      <c r="AN831" s="143">
        <v>-1</v>
      </c>
      <c r="AQ831" s="143">
        <v>332</v>
      </c>
      <c r="AR831" s="143" t="s">
        <v>259</v>
      </c>
      <c r="AT831" s="143" t="s">
        <v>366</v>
      </c>
      <c r="AV831" s="143">
        <v>11.2088453428184</v>
      </c>
      <c r="AW831" s="143">
        <v>0.24257212889999999</v>
      </c>
    </row>
    <row r="832" spans="1:49" x14ac:dyDescent="0.25">
      <c r="A832" s="153">
        <v>820000</v>
      </c>
      <c r="B832" s="153">
        <v>1400000</v>
      </c>
      <c r="C832" s="153">
        <v>1400000</v>
      </c>
      <c r="D832" s="143" t="s">
        <v>360</v>
      </c>
      <c r="E832" s="143" t="s">
        <v>13</v>
      </c>
      <c r="F832" s="143" t="s">
        <v>361</v>
      </c>
      <c r="G832" s="143" t="s">
        <v>362</v>
      </c>
      <c r="H832" s="143">
        <v>0.67</v>
      </c>
      <c r="I832" s="143">
        <v>0.72</v>
      </c>
      <c r="J832" s="143" t="s">
        <v>366</v>
      </c>
      <c r="K832" s="143">
        <v>0.617763453829</v>
      </c>
      <c r="L832" s="143">
        <v>3295.0288975440599</v>
      </c>
      <c r="M832" s="143">
        <v>6.2618398774302904</v>
      </c>
      <c r="N832" s="143">
        <v>0.84763806695305</v>
      </c>
      <c r="O832" s="143">
        <v>3.8683358300055501</v>
      </c>
      <c r="P832" s="143">
        <v>0.52363981983786001</v>
      </c>
      <c r="Q832" s="143">
        <v>2035.5484322131999</v>
      </c>
      <c r="R832" s="143">
        <v>1730</v>
      </c>
      <c r="S832" s="143" t="s">
        <v>368</v>
      </c>
      <c r="T832" s="143">
        <v>1730</v>
      </c>
      <c r="U832" s="143" t="s">
        <v>365</v>
      </c>
      <c r="V832" s="143" t="s">
        <v>366</v>
      </c>
      <c r="Z832" s="143">
        <v>0</v>
      </c>
      <c r="AA832" s="143">
        <v>1</v>
      </c>
      <c r="AB832" s="143">
        <v>3.8683358300055501</v>
      </c>
      <c r="AC832" s="143">
        <v>0.52363981983786001</v>
      </c>
      <c r="AD832" s="143">
        <v>2035.5484322131999</v>
      </c>
      <c r="AF832" s="143">
        <v>-1</v>
      </c>
      <c r="AG832" s="143">
        <v>-1</v>
      </c>
      <c r="AH832" s="143">
        <v>-1</v>
      </c>
      <c r="AI832" s="143">
        <v>-1</v>
      </c>
      <c r="AJ832" s="143">
        <v>0</v>
      </c>
      <c r="AM832" s="143" t="s">
        <v>367</v>
      </c>
      <c r="AN832" s="143">
        <v>-1</v>
      </c>
      <c r="AQ832" s="143">
        <v>332</v>
      </c>
      <c r="AR832" s="143" t="s">
        <v>259</v>
      </c>
      <c r="AT832" s="143" t="s">
        <v>366</v>
      </c>
      <c r="AV832" s="143">
        <v>200.000000026077</v>
      </c>
      <c r="AW832" s="143">
        <v>1.6508908615</v>
      </c>
    </row>
    <row r="833" spans="1:49" x14ac:dyDescent="0.25">
      <c r="A833" s="153">
        <v>820000</v>
      </c>
      <c r="B833" s="153">
        <v>1400000</v>
      </c>
      <c r="C833" s="153">
        <v>1400000</v>
      </c>
      <c r="D833" s="143" t="s">
        <v>360</v>
      </c>
      <c r="E833" s="143" t="s">
        <v>13</v>
      </c>
      <c r="F833" s="143" t="s">
        <v>361</v>
      </c>
      <c r="G833" s="143" t="s">
        <v>362</v>
      </c>
      <c r="H833" s="143">
        <v>0.67</v>
      </c>
      <c r="I833" s="143">
        <v>0.72</v>
      </c>
      <c r="J833" s="143" t="s">
        <v>363</v>
      </c>
      <c r="K833" s="143">
        <v>0.25100792599554</v>
      </c>
      <c r="L833" s="143">
        <v>2800.90481759154</v>
      </c>
      <c r="M833" s="143">
        <v>5.9275211341217604</v>
      </c>
      <c r="N833" s="143">
        <v>0.79238058879285</v>
      </c>
      <c r="O833" s="143">
        <v>1.4878547861706399</v>
      </c>
      <c r="P833" s="143">
        <v>0.19889380819201999</v>
      </c>
      <c r="Q833" s="143">
        <v>703.04930917457398</v>
      </c>
      <c r="R833" s="143">
        <v>3200</v>
      </c>
      <c r="S833" s="143" t="s">
        <v>370</v>
      </c>
      <c r="T833" s="143">
        <v>3200</v>
      </c>
      <c r="U833" s="143" t="s">
        <v>365</v>
      </c>
      <c r="V833" s="143" t="s">
        <v>366</v>
      </c>
      <c r="Y833" s="143" t="s">
        <v>363</v>
      </c>
      <c r="Z833" s="143">
        <v>0</v>
      </c>
      <c r="AA833" s="143">
        <v>1</v>
      </c>
      <c r="AB833" s="143">
        <v>1.4878547861706399</v>
      </c>
      <c r="AC833" s="143">
        <v>0.19889380819201999</v>
      </c>
      <c r="AD833" s="143">
        <v>703.04930917457398</v>
      </c>
      <c r="AF833" s="143">
        <v>-1</v>
      </c>
      <c r="AG833" s="143">
        <v>-1</v>
      </c>
      <c r="AH833" s="143">
        <v>-1</v>
      </c>
      <c r="AI833" s="143">
        <v>-1</v>
      </c>
      <c r="AJ833" s="143">
        <v>0</v>
      </c>
      <c r="AM833" s="143" t="s">
        <v>367</v>
      </c>
      <c r="AN833" s="143">
        <v>-1</v>
      </c>
      <c r="AQ833" s="143">
        <v>332</v>
      </c>
      <c r="AR833" s="143" t="s">
        <v>259</v>
      </c>
      <c r="AT833" s="143" t="s">
        <v>366</v>
      </c>
      <c r="AV833" s="143">
        <v>141.32751209675001</v>
      </c>
      <c r="AW833" s="143">
        <v>0.57019408689999995</v>
      </c>
    </row>
    <row r="834" spans="1:49" x14ac:dyDescent="0.25">
      <c r="A834" s="153">
        <v>820000</v>
      </c>
      <c r="B834" s="153">
        <v>1400000</v>
      </c>
      <c r="C834" s="153">
        <v>1400000</v>
      </c>
      <c r="D834" s="143" t="s">
        <v>360</v>
      </c>
      <c r="E834" s="143" t="s">
        <v>13</v>
      </c>
      <c r="F834" s="143" t="s">
        <v>361</v>
      </c>
      <c r="G834" s="143" t="s">
        <v>362</v>
      </c>
      <c r="H834" s="143">
        <v>0.67</v>
      </c>
      <c r="I834" s="143">
        <v>0.72</v>
      </c>
      <c r="J834" s="143" t="s">
        <v>363</v>
      </c>
      <c r="K834" s="143">
        <v>0.14493693675863001</v>
      </c>
      <c r="L834" s="143">
        <v>2800.90481759154</v>
      </c>
      <c r="M834" s="143">
        <v>5.9275211341217604</v>
      </c>
      <c r="N834" s="143">
        <v>0.79238058879285</v>
      </c>
      <c r="O834" s="143">
        <v>0.85911675575166002</v>
      </c>
      <c r="P834" s="143">
        <v>0.11484521528663</v>
      </c>
      <c r="Q834" s="143">
        <v>405.95456441421499</v>
      </c>
      <c r="R834" s="143">
        <v>3100</v>
      </c>
      <c r="S834" s="143" t="s">
        <v>371</v>
      </c>
      <c r="T834" s="143">
        <v>3100</v>
      </c>
      <c r="U834" s="143" t="s">
        <v>365</v>
      </c>
      <c r="V834" s="143" t="s">
        <v>366</v>
      </c>
      <c r="Y834" s="143" t="s">
        <v>363</v>
      </c>
      <c r="Z834" s="143">
        <v>0</v>
      </c>
      <c r="AA834" s="143">
        <v>1</v>
      </c>
      <c r="AB834" s="143">
        <v>0.85911675575166002</v>
      </c>
      <c r="AC834" s="143">
        <v>0.11484521528663</v>
      </c>
      <c r="AD834" s="143">
        <v>405.95456441421499</v>
      </c>
      <c r="AF834" s="143">
        <v>-1</v>
      </c>
      <c r="AG834" s="143">
        <v>-1</v>
      </c>
      <c r="AH834" s="143">
        <v>-1</v>
      </c>
      <c r="AI834" s="143">
        <v>-1</v>
      </c>
      <c r="AJ834" s="143">
        <v>0</v>
      </c>
      <c r="AM834" s="143" t="s">
        <v>367</v>
      </c>
      <c r="AN834" s="143">
        <v>-1</v>
      </c>
      <c r="AQ834" s="143">
        <v>332</v>
      </c>
      <c r="AR834" s="143" t="s">
        <v>259</v>
      </c>
      <c r="AT834" s="143" t="s">
        <v>366</v>
      </c>
      <c r="AV834" s="143">
        <v>129.90625313275899</v>
      </c>
      <c r="AW834" s="143">
        <v>0.32924133370000003</v>
      </c>
    </row>
    <row r="835" spans="1:49" x14ac:dyDescent="0.25">
      <c r="A835" s="153">
        <v>820000</v>
      </c>
      <c r="B835" s="153">
        <v>1400000</v>
      </c>
      <c r="C835" s="153">
        <v>1400000</v>
      </c>
      <c r="D835" s="143" t="s">
        <v>360</v>
      </c>
      <c r="E835" s="143" t="s">
        <v>13</v>
      </c>
      <c r="F835" s="143" t="s">
        <v>361</v>
      </c>
      <c r="G835" s="143" t="s">
        <v>362</v>
      </c>
      <c r="H835" s="143">
        <v>0.67</v>
      </c>
      <c r="I835" s="143">
        <v>0.72</v>
      </c>
      <c r="J835" s="143" t="s">
        <v>366</v>
      </c>
      <c r="K835" s="143">
        <v>0.12485320876261</v>
      </c>
      <c r="L835" s="143">
        <v>2800.90481759154</v>
      </c>
      <c r="M835" s="143">
        <v>5.9275211341217604</v>
      </c>
      <c r="N835" s="143">
        <v>0.79238058879285</v>
      </c>
      <c r="O835" s="143">
        <v>0.74007003360331003</v>
      </c>
      <c r="P835" s="143">
        <v>9.8931259071990005E-2</v>
      </c>
      <c r="Q835" s="143">
        <v>349.70195391496702</v>
      </c>
      <c r="R835" s="143">
        <v>8140</v>
      </c>
      <c r="S835" s="143" t="s">
        <v>369</v>
      </c>
      <c r="T835" s="143">
        <v>8140</v>
      </c>
      <c r="U835" s="143" t="s">
        <v>365</v>
      </c>
      <c r="V835" s="143" t="s">
        <v>366</v>
      </c>
      <c r="Z835" s="143">
        <v>0</v>
      </c>
      <c r="AA835" s="143">
        <v>1</v>
      </c>
      <c r="AB835" s="143">
        <v>0.74007003360331003</v>
      </c>
      <c r="AC835" s="143">
        <v>9.8931259071990005E-2</v>
      </c>
      <c r="AD835" s="143">
        <v>578.63564978732995</v>
      </c>
      <c r="AF835" s="143">
        <v>-1</v>
      </c>
      <c r="AG835" s="143">
        <v>-1</v>
      </c>
      <c r="AH835" s="143">
        <v>-1</v>
      </c>
      <c r="AI835" s="143">
        <v>-1</v>
      </c>
      <c r="AJ835" s="143">
        <v>0</v>
      </c>
      <c r="AM835" s="143" t="s">
        <v>367</v>
      </c>
      <c r="AN835" s="143">
        <v>-1</v>
      </c>
      <c r="AQ835" s="143">
        <v>332</v>
      </c>
      <c r="AR835" s="143" t="s">
        <v>259</v>
      </c>
      <c r="AT835" s="143" t="s">
        <v>366</v>
      </c>
      <c r="AV835" s="143">
        <v>122.224318218344</v>
      </c>
      <c r="AW835" s="143">
        <v>0.4692908757</v>
      </c>
    </row>
    <row r="836" spans="1:49" x14ac:dyDescent="0.25">
      <c r="A836" s="153">
        <v>820000</v>
      </c>
      <c r="B836" s="153">
        <v>1400000</v>
      </c>
      <c r="C836" s="153">
        <v>1400000</v>
      </c>
      <c r="D836" s="143" t="s">
        <v>360</v>
      </c>
      <c r="E836" s="143" t="s">
        <v>13</v>
      </c>
      <c r="F836" s="143" t="s">
        <v>361</v>
      </c>
      <c r="G836" s="143" t="s">
        <v>362</v>
      </c>
      <c r="H836" s="143">
        <v>0.67</v>
      </c>
      <c r="I836" s="143">
        <v>0.72</v>
      </c>
      <c r="J836" s="143" t="s">
        <v>366</v>
      </c>
      <c r="K836" s="143">
        <v>3.3347182090719997E-2</v>
      </c>
      <c r="L836" s="143">
        <v>3348.3267226322</v>
      </c>
      <c r="M836" s="143">
        <v>6.2696183030504802</v>
      </c>
      <c r="N836" s="143">
        <v>0.83814705766302</v>
      </c>
      <c r="O836" s="143">
        <v>0.20907410319114</v>
      </c>
      <c r="P836" s="143">
        <v>2.794984255069E-2</v>
      </c>
      <c r="Q836" s="143">
        <v>111.65726091884601</v>
      </c>
      <c r="R836" s="143">
        <v>1730</v>
      </c>
      <c r="S836" s="143" t="s">
        <v>368</v>
      </c>
      <c r="T836" s="143">
        <v>1730</v>
      </c>
      <c r="U836" s="143" t="s">
        <v>365</v>
      </c>
      <c r="V836" s="143" t="s">
        <v>366</v>
      </c>
      <c r="Z836" s="143">
        <v>0</v>
      </c>
      <c r="AA836" s="143">
        <v>1</v>
      </c>
      <c r="AB836" s="143">
        <v>0.20907410319114</v>
      </c>
      <c r="AC836" s="143">
        <v>2.794984255069E-2</v>
      </c>
      <c r="AD836" s="143">
        <v>2047.7769563465699</v>
      </c>
      <c r="AF836" s="143">
        <v>-1</v>
      </c>
      <c r="AG836" s="143">
        <v>-1</v>
      </c>
      <c r="AH836" s="143">
        <v>-1</v>
      </c>
      <c r="AI836" s="143">
        <v>-1</v>
      </c>
      <c r="AJ836" s="143">
        <v>0</v>
      </c>
      <c r="AM836" s="143" t="s">
        <v>367</v>
      </c>
      <c r="AN836" s="143">
        <v>-1</v>
      </c>
      <c r="AQ836" s="143">
        <v>332</v>
      </c>
      <c r="AR836" s="143" t="s">
        <v>259</v>
      </c>
      <c r="AT836" s="143" t="s">
        <v>366</v>
      </c>
      <c r="AV836" s="143">
        <v>53.141625818771999</v>
      </c>
      <c r="AW836" s="143">
        <v>1.6608085614999999</v>
      </c>
    </row>
    <row r="837" spans="1:49" x14ac:dyDescent="0.25">
      <c r="A837" s="153">
        <v>820000</v>
      </c>
      <c r="B837" s="153">
        <v>1400000</v>
      </c>
      <c r="C837" s="153">
        <v>1400000</v>
      </c>
      <c r="D837" s="143" t="s">
        <v>360</v>
      </c>
      <c r="E837" s="143" t="s">
        <v>13</v>
      </c>
      <c r="F837" s="143" t="s">
        <v>361</v>
      </c>
      <c r="G837" s="143" t="s">
        <v>362</v>
      </c>
      <c r="H837" s="143">
        <v>0.67</v>
      </c>
      <c r="I837" s="143">
        <v>0.72</v>
      </c>
      <c r="J837" s="143" t="s">
        <v>366</v>
      </c>
      <c r="K837" s="143">
        <v>0.15861377105487001</v>
      </c>
      <c r="L837" s="143">
        <v>3355.1521485919602</v>
      </c>
      <c r="M837" s="143">
        <v>6.1062271347249304</v>
      </c>
      <c r="N837" s="143">
        <v>0.81387296895135997</v>
      </c>
      <c r="O837" s="143">
        <v>0.96853171275630001</v>
      </c>
      <c r="P837" s="143">
        <v>0.129091460765</v>
      </c>
      <c r="Q837" s="143">
        <v>532.17333475102703</v>
      </c>
      <c r="R837" s="143">
        <v>1730</v>
      </c>
      <c r="S837" s="143" t="s">
        <v>368</v>
      </c>
      <c r="T837" s="143">
        <v>1730</v>
      </c>
      <c r="U837" s="143" t="s">
        <v>365</v>
      </c>
      <c r="V837" s="143" t="s">
        <v>366</v>
      </c>
      <c r="Z837" s="143">
        <v>0</v>
      </c>
      <c r="AA837" s="143">
        <v>1</v>
      </c>
      <c r="AB837" s="143">
        <v>0.96853171275630001</v>
      </c>
      <c r="AC837" s="143">
        <v>0.129091460765</v>
      </c>
      <c r="AD837" s="143">
        <v>532.17333475102703</v>
      </c>
      <c r="AF837" s="143">
        <v>-1</v>
      </c>
      <c r="AG837" s="143">
        <v>-1</v>
      </c>
      <c r="AH837" s="143">
        <v>-1</v>
      </c>
      <c r="AI837" s="143">
        <v>-1</v>
      </c>
      <c r="AJ837" s="143">
        <v>0</v>
      </c>
      <c r="AM837" s="143" t="s">
        <v>367</v>
      </c>
      <c r="AN837" s="143">
        <v>-1</v>
      </c>
      <c r="AQ837" s="143">
        <v>332</v>
      </c>
      <c r="AR837" s="143" t="s">
        <v>259</v>
      </c>
      <c r="AT837" s="143" t="s">
        <v>366</v>
      </c>
      <c r="AV837" s="143">
        <v>126.26899834426401</v>
      </c>
      <c r="AW837" s="143">
        <v>0.43160854399999998</v>
      </c>
    </row>
    <row r="838" spans="1:49" x14ac:dyDescent="0.25">
      <c r="A838" s="153">
        <v>820000</v>
      </c>
      <c r="B838" s="153">
        <v>1400000</v>
      </c>
      <c r="C838" s="153">
        <v>1400000</v>
      </c>
      <c r="D838" s="143" t="s">
        <v>360</v>
      </c>
      <c r="E838" s="143" t="s">
        <v>13</v>
      </c>
      <c r="F838" s="143" t="s">
        <v>361</v>
      </c>
      <c r="G838" s="143" t="s">
        <v>362</v>
      </c>
      <c r="H838" s="143">
        <v>0.67</v>
      </c>
      <c r="I838" s="143">
        <v>0.72</v>
      </c>
      <c r="J838" s="143" t="s">
        <v>366</v>
      </c>
      <c r="K838" s="143">
        <v>0.22485569755085999</v>
      </c>
      <c r="L838" s="143">
        <v>3355.1521485919602</v>
      </c>
      <c r="M838" s="143">
        <v>6.1062271347249304</v>
      </c>
      <c r="N838" s="143">
        <v>0.81387296895135997</v>
      </c>
      <c r="O838" s="143">
        <v>1.37301996178261</v>
      </c>
      <c r="P838" s="143">
        <v>0.18300397415135</v>
      </c>
      <c r="Q838" s="143">
        <v>754.42507676094306</v>
      </c>
      <c r="R838" s="143">
        <v>8140</v>
      </c>
      <c r="S838" s="143" t="s">
        <v>369</v>
      </c>
      <c r="T838" s="143">
        <v>8140</v>
      </c>
      <c r="U838" s="143" t="s">
        <v>365</v>
      </c>
      <c r="V838" s="143" t="s">
        <v>366</v>
      </c>
      <c r="Z838" s="143">
        <v>0</v>
      </c>
      <c r="AA838" s="143">
        <v>1</v>
      </c>
      <c r="AB838" s="143">
        <v>1.37301996178261</v>
      </c>
      <c r="AC838" s="143">
        <v>0.18300397415135</v>
      </c>
      <c r="AD838" s="143">
        <v>754.42507676094306</v>
      </c>
      <c r="AF838" s="143">
        <v>-1</v>
      </c>
      <c r="AG838" s="143">
        <v>-1</v>
      </c>
      <c r="AH838" s="143">
        <v>-1</v>
      </c>
      <c r="AI838" s="143">
        <v>-1</v>
      </c>
      <c r="AJ838" s="143">
        <v>0</v>
      </c>
      <c r="AM838" s="143" t="s">
        <v>367</v>
      </c>
      <c r="AN838" s="143">
        <v>-1</v>
      </c>
      <c r="AQ838" s="143">
        <v>332</v>
      </c>
      <c r="AR838" s="143" t="s">
        <v>259</v>
      </c>
      <c r="AT838" s="143" t="s">
        <v>366</v>
      </c>
      <c r="AV838" s="143">
        <v>151.26480178083</v>
      </c>
      <c r="AW838" s="143">
        <v>0.61186137610000002</v>
      </c>
    </row>
    <row r="839" spans="1:49" x14ac:dyDescent="0.25">
      <c r="A839" s="153">
        <v>820000</v>
      </c>
      <c r="B839" s="153">
        <v>1400000</v>
      </c>
      <c r="C839" s="153">
        <v>1400000</v>
      </c>
      <c r="D839" s="143" t="s">
        <v>360</v>
      </c>
      <c r="E839" s="143" t="s">
        <v>13</v>
      </c>
      <c r="F839" s="143" t="s">
        <v>361</v>
      </c>
      <c r="G839" s="143" t="s">
        <v>362</v>
      </c>
      <c r="H839" s="143">
        <v>0.67</v>
      </c>
      <c r="I839" s="143">
        <v>0.72</v>
      </c>
      <c r="J839" s="143" t="s">
        <v>366</v>
      </c>
      <c r="K839" s="143">
        <v>0.23429384227030001</v>
      </c>
      <c r="L839" s="143">
        <v>3355.1521485919602</v>
      </c>
      <c r="M839" s="143">
        <v>6.1062271347249304</v>
      </c>
      <c r="N839" s="143">
        <v>0.81387296895135997</v>
      </c>
      <c r="O839" s="143">
        <v>1.4306514171699101</v>
      </c>
      <c r="P839" s="143">
        <v>0.19068542501555</v>
      </c>
      <c r="Q839" s="143">
        <v>786.09148829509002</v>
      </c>
      <c r="R839" s="143">
        <v>1730</v>
      </c>
      <c r="S839" s="143" t="s">
        <v>368</v>
      </c>
      <c r="T839" s="143">
        <v>1730</v>
      </c>
      <c r="U839" s="143" t="s">
        <v>365</v>
      </c>
      <c r="V839" s="143" t="s">
        <v>366</v>
      </c>
      <c r="Z839" s="143">
        <v>0</v>
      </c>
      <c r="AA839" s="143">
        <v>1</v>
      </c>
      <c r="AB839" s="143">
        <v>1.4306514171699101</v>
      </c>
      <c r="AC839" s="143">
        <v>0.19068542501555</v>
      </c>
      <c r="AD839" s="143">
        <v>786.09148829509002</v>
      </c>
      <c r="AF839" s="143">
        <v>-1</v>
      </c>
      <c r="AG839" s="143">
        <v>-1</v>
      </c>
      <c r="AH839" s="143">
        <v>-1</v>
      </c>
      <c r="AI839" s="143">
        <v>-1</v>
      </c>
      <c r="AJ839" s="143">
        <v>0</v>
      </c>
      <c r="AM839" s="143" t="s">
        <v>367</v>
      </c>
      <c r="AN839" s="143">
        <v>-1</v>
      </c>
      <c r="AQ839" s="143">
        <v>332</v>
      </c>
      <c r="AR839" s="143" t="s">
        <v>259</v>
      </c>
      <c r="AT839" s="143" t="s">
        <v>366</v>
      </c>
      <c r="AV839" s="143">
        <v>147.50312844140601</v>
      </c>
      <c r="AW839" s="143">
        <v>0.63754378609999995</v>
      </c>
    </row>
    <row r="840" spans="1:49" x14ac:dyDescent="0.25">
      <c r="A840" s="153">
        <v>820000</v>
      </c>
      <c r="B840" s="153">
        <v>1400000</v>
      </c>
      <c r="C840" s="153">
        <v>1400000</v>
      </c>
      <c r="D840" s="143" t="s">
        <v>360</v>
      </c>
      <c r="E840" s="143" t="s">
        <v>13</v>
      </c>
      <c r="F840" s="143" t="s">
        <v>361</v>
      </c>
      <c r="G840" s="143" t="s">
        <v>362</v>
      </c>
      <c r="H840" s="143">
        <v>0.67</v>
      </c>
      <c r="I840" s="143">
        <v>0.72</v>
      </c>
      <c r="J840" s="143" t="s">
        <v>363</v>
      </c>
      <c r="K840" s="143">
        <v>0.14282137295076</v>
      </c>
      <c r="L840" s="143">
        <v>1776.30956838068</v>
      </c>
      <c r="M840" s="143">
        <v>1.79465612504163</v>
      </c>
      <c r="N840" s="143">
        <v>0.19545706786634001</v>
      </c>
      <c r="O840" s="143">
        <v>0.25631525175294001</v>
      </c>
      <c r="P840" s="143">
        <v>2.7915446785600002E-2</v>
      </c>
      <c r="Q840" s="143">
        <v>253.69497134170999</v>
      </c>
      <c r="R840" s="143">
        <v>5300</v>
      </c>
      <c r="S840" s="143" t="s">
        <v>372</v>
      </c>
      <c r="T840" s="143">
        <v>5300</v>
      </c>
      <c r="U840" s="143" t="s">
        <v>365</v>
      </c>
      <c r="V840" s="143" t="s">
        <v>366</v>
      </c>
      <c r="Y840" s="143" t="s">
        <v>363</v>
      </c>
      <c r="Z840" s="143">
        <v>0</v>
      </c>
      <c r="AA840" s="143">
        <v>1</v>
      </c>
      <c r="AB840" s="143">
        <v>0.25631525175294001</v>
      </c>
      <c r="AC840" s="143">
        <v>2.7915446785600002E-2</v>
      </c>
      <c r="AD840" s="143">
        <v>253.69497134170999</v>
      </c>
      <c r="AF840" s="143">
        <v>-1</v>
      </c>
      <c r="AG840" s="143">
        <v>-1</v>
      </c>
      <c r="AH840" s="143">
        <v>-1</v>
      </c>
      <c r="AI840" s="143">
        <v>-1</v>
      </c>
      <c r="AJ840" s="143">
        <v>0</v>
      </c>
      <c r="AM840" s="143" t="s">
        <v>367</v>
      </c>
      <c r="AN840" s="143">
        <v>-1</v>
      </c>
      <c r="AQ840" s="143">
        <v>332</v>
      </c>
      <c r="AR840" s="143" t="s">
        <v>259</v>
      </c>
      <c r="AT840" s="143" t="s">
        <v>366</v>
      </c>
      <c r="AV840" s="143">
        <v>105.178585545522</v>
      </c>
      <c r="AW840" s="143">
        <v>0.20575423470000001</v>
      </c>
    </row>
    <row r="841" spans="1:49" x14ac:dyDescent="0.25">
      <c r="A841" s="153">
        <v>820000</v>
      </c>
      <c r="B841" s="153">
        <v>1400000</v>
      </c>
      <c r="C841" s="153">
        <v>1400000</v>
      </c>
      <c r="D841" s="143" t="s">
        <v>360</v>
      </c>
      <c r="E841" s="143" t="s">
        <v>13</v>
      </c>
      <c r="F841" s="143" t="s">
        <v>361</v>
      </c>
      <c r="G841" s="143" t="s">
        <v>362</v>
      </c>
      <c r="H841" s="143">
        <v>0.67</v>
      </c>
      <c r="I841" s="143">
        <v>0.72</v>
      </c>
      <c r="J841" s="143" t="s">
        <v>363</v>
      </c>
      <c r="K841" s="143">
        <v>0.47494208078618</v>
      </c>
      <c r="L841" s="143">
        <v>1776.30956838068</v>
      </c>
      <c r="M841" s="143">
        <v>1.79465612504163</v>
      </c>
      <c r="N841" s="143">
        <v>0.19545706786634001</v>
      </c>
      <c r="O841" s="143">
        <v>0.85235771432295004</v>
      </c>
      <c r="P841" s="143">
        <v>9.2830786516809996E-2</v>
      </c>
      <c r="Q841" s="143">
        <v>843.64416252714</v>
      </c>
      <c r="R841" s="143">
        <v>3100</v>
      </c>
      <c r="S841" s="143" t="s">
        <v>371</v>
      </c>
      <c r="T841" s="143">
        <v>3100</v>
      </c>
      <c r="U841" s="143" t="s">
        <v>365</v>
      </c>
      <c r="V841" s="143" t="s">
        <v>366</v>
      </c>
      <c r="Y841" s="143" t="s">
        <v>363</v>
      </c>
      <c r="Z841" s="143">
        <v>0</v>
      </c>
      <c r="AA841" s="143">
        <v>1</v>
      </c>
      <c r="AB841" s="143">
        <v>0.85235771432295004</v>
      </c>
      <c r="AC841" s="143">
        <v>9.2830786516809996E-2</v>
      </c>
      <c r="AD841" s="143">
        <v>843.64416252714</v>
      </c>
      <c r="AF841" s="143">
        <v>-1</v>
      </c>
      <c r="AG841" s="143">
        <v>-1</v>
      </c>
      <c r="AH841" s="143">
        <v>-1</v>
      </c>
      <c r="AI841" s="143">
        <v>-1</v>
      </c>
      <c r="AJ841" s="143">
        <v>0</v>
      </c>
      <c r="AM841" s="143" t="s">
        <v>367</v>
      </c>
      <c r="AN841" s="143">
        <v>-1</v>
      </c>
      <c r="AQ841" s="143">
        <v>332</v>
      </c>
      <c r="AR841" s="143" t="s">
        <v>259</v>
      </c>
      <c r="AT841" s="143" t="s">
        <v>366</v>
      </c>
      <c r="AV841" s="143">
        <v>184.80171470100899</v>
      </c>
      <c r="AW841" s="143">
        <v>0.684220732</v>
      </c>
    </row>
    <row r="842" spans="1:49" x14ac:dyDescent="0.25">
      <c r="A842" s="153">
        <v>820000</v>
      </c>
      <c r="B842" s="153">
        <v>1400000</v>
      </c>
      <c r="C842" s="153">
        <v>1400000</v>
      </c>
      <c r="D842" s="143" t="s">
        <v>360</v>
      </c>
      <c r="E842" s="143" t="s">
        <v>13</v>
      </c>
      <c r="F842" s="143" t="s">
        <v>361</v>
      </c>
      <c r="G842" s="143" t="s">
        <v>362</v>
      </c>
      <c r="H842" s="143">
        <v>0.67</v>
      </c>
      <c r="I842" s="143">
        <v>0.72</v>
      </c>
      <c r="J842" s="143" t="s">
        <v>366</v>
      </c>
      <c r="K842" s="143">
        <v>1.688595785508E-2</v>
      </c>
      <c r="L842" s="143">
        <v>3318.5940754410699</v>
      </c>
      <c r="M842" s="143">
        <v>7.1328991721214896</v>
      </c>
      <c r="N842" s="143">
        <v>0.95093106235722002</v>
      </c>
      <c r="O842" s="143">
        <v>0.12044583480502</v>
      </c>
      <c r="P842" s="143">
        <v>1.6057381842050002E-2</v>
      </c>
      <c r="Q842" s="143">
        <v>56.037639696036003</v>
      </c>
      <c r="R842" s="143">
        <v>1730</v>
      </c>
      <c r="S842" s="143" t="s">
        <v>368</v>
      </c>
      <c r="T842" s="143">
        <v>1730</v>
      </c>
      <c r="U842" s="143" t="s">
        <v>365</v>
      </c>
      <c r="V842" s="143" t="s">
        <v>366</v>
      </c>
      <c r="Z842" s="143">
        <v>0</v>
      </c>
      <c r="AA842" s="143">
        <v>1</v>
      </c>
      <c r="AB842" s="143">
        <v>0.12044583480502</v>
      </c>
      <c r="AC842" s="143">
        <v>1.6057381842050002E-2</v>
      </c>
      <c r="AD842" s="143">
        <v>2050.1061371372298</v>
      </c>
      <c r="AF842" s="143">
        <v>-1</v>
      </c>
      <c r="AG842" s="143">
        <v>-1</v>
      </c>
      <c r="AH842" s="143">
        <v>-1</v>
      </c>
      <c r="AI842" s="143">
        <v>-1</v>
      </c>
      <c r="AJ842" s="143">
        <v>0</v>
      </c>
      <c r="AM842" s="143" t="s">
        <v>367</v>
      </c>
      <c r="AN842" s="143">
        <v>-1</v>
      </c>
      <c r="AQ842" s="143">
        <v>332</v>
      </c>
      <c r="AR842" s="143" t="s">
        <v>259</v>
      </c>
      <c r="AT842" s="143" t="s">
        <v>366</v>
      </c>
      <c r="AV842" s="143">
        <v>40.577812185313199</v>
      </c>
      <c r="AW842" s="143">
        <v>1.662697597</v>
      </c>
    </row>
    <row r="843" spans="1:49" x14ac:dyDescent="0.25">
      <c r="A843" s="153">
        <v>820000</v>
      </c>
      <c r="B843" s="153">
        <v>1400000</v>
      </c>
      <c r="C843" s="153">
        <v>1400000</v>
      </c>
      <c r="D843" s="143" t="s">
        <v>360</v>
      </c>
      <c r="E843" s="143" t="s">
        <v>13</v>
      </c>
      <c r="F843" s="143" t="s">
        <v>361</v>
      </c>
      <c r="G843" s="143" t="s">
        <v>362</v>
      </c>
      <c r="H843" s="143">
        <v>0.67</v>
      </c>
      <c r="I843" s="143">
        <v>0.72</v>
      </c>
      <c r="J843" s="143" t="s">
        <v>366</v>
      </c>
      <c r="K843" s="143">
        <v>3.2110532970829997E-2</v>
      </c>
      <c r="L843" s="143">
        <v>3358.49553455671</v>
      </c>
      <c r="M843" s="143">
        <v>7.08833861314708</v>
      </c>
      <c r="N843" s="143">
        <v>0.95183492756662003</v>
      </c>
      <c r="O843" s="143">
        <v>0.22761033074590001</v>
      </c>
      <c r="P843" s="143">
        <v>3.0563926824419999E-2</v>
      </c>
      <c r="Q843" s="143">
        <v>107.843081594785</v>
      </c>
      <c r="R843" s="143">
        <v>1730</v>
      </c>
      <c r="S843" s="143" t="s">
        <v>368</v>
      </c>
      <c r="T843" s="143">
        <v>1730</v>
      </c>
      <c r="U843" s="143" t="s">
        <v>365</v>
      </c>
      <c r="V843" s="143" t="s">
        <v>366</v>
      </c>
      <c r="Z843" s="143">
        <v>0</v>
      </c>
      <c r="AA843" s="143">
        <v>1</v>
      </c>
      <c r="AB843" s="143">
        <v>0.22761033074590001</v>
      </c>
      <c r="AC843" s="143">
        <v>3.0563926824419999E-2</v>
      </c>
      <c r="AD843" s="143">
        <v>107.843081594784</v>
      </c>
      <c r="AF843" s="143">
        <v>-1</v>
      </c>
      <c r="AG843" s="143">
        <v>-1</v>
      </c>
      <c r="AH843" s="143">
        <v>-1</v>
      </c>
      <c r="AI843" s="143">
        <v>-1</v>
      </c>
      <c r="AJ843" s="143">
        <v>0</v>
      </c>
      <c r="AM843" s="143" t="s">
        <v>367</v>
      </c>
      <c r="AN843" s="143">
        <v>-1</v>
      </c>
      <c r="AQ843" s="143">
        <v>332</v>
      </c>
      <c r="AR843" s="143" t="s">
        <v>259</v>
      </c>
      <c r="AT843" s="143" t="s">
        <v>366</v>
      </c>
      <c r="AV843" s="143">
        <v>56.846727815992899</v>
      </c>
      <c r="AW843" s="143">
        <v>8.7463975299999996E-2</v>
      </c>
    </row>
    <row r="844" spans="1:49" x14ac:dyDescent="0.25">
      <c r="A844" s="153">
        <v>820000</v>
      </c>
      <c r="B844" s="153">
        <v>1400000</v>
      </c>
      <c r="C844" s="153">
        <v>1400000</v>
      </c>
      <c r="D844" s="143" t="s">
        <v>360</v>
      </c>
      <c r="E844" s="143" t="s">
        <v>13</v>
      </c>
      <c r="F844" s="143" t="s">
        <v>361</v>
      </c>
      <c r="G844" s="143" t="s">
        <v>362</v>
      </c>
      <c r="H844" s="143">
        <v>0.67</v>
      </c>
      <c r="I844" s="143">
        <v>0.72</v>
      </c>
      <c r="J844" s="143" t="s">
        <v>366</v>
      </c>
      <c r="K844" s="143">
        <v>0.37699769504209002</v>
      </c>
      <c r="L844" s="143">
        <v>3358.49553455671</v>
      </c>
      <c r="M844" s="143">
        <v>7.08833861314708</v>
      </c>
      <c r="N844" s="143">
        <v>0.95183492756662003</v>
      </c>
      <c r="O844" s="143">
        <v>2.6722873188342899</v>
      </c>
      <c r="P844" s="143">
        <v>0.35883957375316999</v>
      </c>
      <c r="Q844" s="143">
        <v>1266.14507533703</v>
      </c>
      <c r="R844" s="143">
        <v>1730</v>
      </c>
      <c r="S844" s="143" t="s">
        <v>368</v>
      </c>
      <c r="T844" s="143">
        <v>1730</v>
      </c>
      <c r="U844" s="143" t="s">
        <v>365</v>
      </c>
      <c r="V844" s="143" t="s">
        <v>366</v>
      </c>
      <c r="Z844" s="143">
        <v>0</v>
      </c>
      <c r="AA844" s="143">
        <v>1</v>
      </c>
      <c r="AB844" s="143">
        <v>2.6722873188342899</v>
      </c>
      <c r="AC844" s="143">
        <v>0.35883957375316999</v>
      </c>
      <c r="AD844" s="143">
        <v>1266.14507533703</v>
      </c>
      <c r="AF844" s="143">
        <v>-1</v>
      </c>
      <c r="AG844" s="143">
        <v>-1</v>
      </c>
      <c r="AH844" s="143">
        <v>-1</v>
      </c>
      <c r="AI844" s="143">
        <v>-1</v>
      </c>
      <c r="AJ844" s="143">
        <v>0</v>
      </c>
      <c r="AM844" s="143" t="s">
        <v>367</v>
      </c>
      <c r="AN844" s="143">
        <v>-1</v>
      </c>
      <c r="AQ844" s="143">
        <v>332</v>
      </c>
      <c r="AR844" s="143" t="s">
        <v>259</v>
      </c>
      <c r="AT844" s="143" t="s">
        <v>366</v>
      </c>
      <c r="AV844" s="143">
        <v>170.86034771827801</v>
      </c>
      <c r="AW844" s="143">
        <v>1.0268816507</v>
      </c>
    </row>
    <row r="845" spans="1:49" x14ac:dyDescent="0.25">
      <c r="A845" s="153">
        <v>820000</v>
      </c>
      <c r="B845" s="153">
        <v>1400000</v>
      </c>
      <c r="C845" s="153">
        <v>1400000</v>
      </c>
      <c r="D845" s="143" t="s">
        <v>360</v>
      </c>
      <c r="E845" s="143" t="s">
        <v>13</v>
      </c>
      <c r="F845" s="143" t="s">
        <v>361</v>
      </c>
      <c r="G845" s="143" t="s">
        <v>362</v>
      </c>
      <c r="H845" s="143">
        <v>0.67</v>
      </c>
      <c r="I845" s="143">
        <v>0.72</v>
      </c>
      <c r="J845" s="143" t="s">
        <v>366</v>
      </c>
      <c r="K845" s="143">
        <v>0.20865519943763</v>
      </c>
      <c r="L845" s="143">
        <v>3358.49553455671</v>
      </c>
      <c r="M845" s="143">
        <v>7.08833861314708</v>
      </c>
      <c r="N845" s="143">
        <v>0.95183492756662003</v>
      </c>
      <c r="O845" s="143">
        <v>1.4790187070076799</v>
      </c>
      <c r="P845" s="143">
        <v>0.19860530664310999</v>
      </c>
      <c r="Q845" s="143">
        <v>700.76755557333297</v>
      </c>
      <c r="R845" s="143">
        <v>8140</v>
      </c>
      <c r="S845" s="143" t="s">
        <v>369</v>
      </c>
      <c r="T845" s="143">
        <v>8140</v>
      </c>
      <c r="U845" s="143" t="s">
        <v>365</v>
      </c>
      <c r="V845" s="143" t="s">
        <v>366</v>
      </c>
      <c r="Z845" s="143">
        <v>0</v>
      </c>
      <c r="AA845" s="143">
        <v>1</v>
      </c>
      <c r="AB845" s="143">
        <v>1.4790187070076799</v>
      </c>
      <c r="AC845" s="143">
        <v>0.19860530664310999</v>
      </c>
      <c r="AD845" s="143">
        <v>700.76755557333297</v>
      </c>
      <c r="AF845" s="143">
        <v>-1</v>
      </c>
      <c r="AG845" s="143">
        <v>-1</v>
      </c>
      <c r="AH845" s="143">
        <v>-1</v>
      </c>
      <c r="AI845" s="143">
        <v>-1</v>
      </c>
      <c r="AJ845" s="143">
        <v>0</v>
      </c>
      <c r="AM845" s="143" t="s">
        <v>367</v>
      </c>
      <c r="AN845" s="143">
        <v>-1</v>
      </c>
      <c r="AQ845" s="143">
        <v>332</v>
      </c>
      <c r="AR845" s="143" t="s">
        <v>259</v>
      </c>
      <c r="AT845" s="143" t="s">
        <v>366</v>
      </c>
      <c r="AV845" s="143">
        <v>139.66426337315301</v>
      </c>
      <c r="AW845" s="143">
        <v>0.56834351630000002</v>
      </c>
    </row>
    <row r="846" spans="1:49" x14ac:dyDescent="0.25">
      <c r="A846" s="153">
        <v>820000</v>
      </c>
      <c r="B846" s="153">
        <v>1400000</v>
      </c>
      <c r="C846" s="153">
        <v>1400000</v>
      </c>
      <c r="D846" s="143" t="s">
        <v>360</v>
      </c>
      <c r="E846" s="143" t="s">
        <v>13</v>
      </c>
      <c r="F846" s="143" t="s">
        <v>361</v>
      </c>
      <c r="G846" s="143" t="s">
        <v>362</v>
      </c>
      <c r="H846" s="143">
        <v>0.67</v>
      </c>
      <c r="I846" s="143">
        <v>0.72</v>
      </c>
      <c r="J846" s="143" t="s">
        <v>363</v>
      </c>
      <c r="K846" s="143">
        <v>0.38609480163467003</v>
      </c>
      <c r="L846" s="143">
        <v>2705.36110179249</v>
      </c>
      <c r="M846" s="143">
        <v>5.6882500267460401</v>
      </c>
      <c r="N846" s="143">
        <v>0.76275292071359002</v>
      </c>
      <c r="O846" s="143">
        <v>2.1962037657249298</v>
      </c>
      <c r="P846" s="143">
        <v>0.29449493761918</v>
      </c>
      <c r="Q846" s="143">
        <v>1044.52585794673</v>
      </c>
      <c r="R846" s="143">
        <v>3200</v>
      </c>
      <c r="S846" s="143" t="s">
        <v>370</v>
      </c>
      <c r="T846" s="143">
        <v>3200</v>
      </c>
      <c r="U846" s="143" t="s">
        <v>365</v>
      </c>
      <c r="V846" s="143" t="s">
        <v>366</v>
      </c>
      <c r="Y846" s="143" t="s">
        <v>363</v>
      </c>
      <c r="Z846" s="143">
        <v>0</v>
      </c>
      <c r="AA846" s="143">
        <v>1</v>
      </c>
      <c r="AB846" s="143">
        <v>2.1962037657249298</v>
      </c>
      <c r="AC846" s="143">
        <v>0.29449493761918</v>
      </c>
      <c r="AD846" s="143">
        <v>1044.52585794673</v>
      </c>
      <c r="AF846" s="143">
        <v>-1</v>
      </c>
      <c r="AG846" s="143">
        <v>-1</v>
      </c>
      <c r="AH846" s="143">
        <v>-1</v>
      </c>
      <c r="AI846" s="143">
        <v>-1</v>
      </c>
      <c r="AJ846" s="143">
        <v>0</v>
      </c>
      <c r="AM846" s="143" t="s">
        <v>367</v>
      </c>
      <c r="AN846" s="143">
        <v>-1</v>
      </c>
      <c r="AQ846" s="143">
        <v>332</v>
      </c>
      <c r="AR846" s="143" t="s">
        <v>259</v>
      </c>
      <c r="AT846" s="143" t="s">
        <v>366</v>
      </c>
      <c r="AV846" s="143">
        <v>172.82373722083801</v>
      </c>
      <c r="AW846" s="143">
        <v>0.84714181499999996</v>
      </c>
    </row>
    <row r="847" spans="1:49" x14ac:dyDescent="0.25">
      <c r="A847" s="153">
        <v>820000</v>
      </c>
      <c r="B847" s="153">
        <v>1400000</v>
      </c>
      <c r="C847" s="153">
        <v>1400000</v>
      </c>
      <c r="D847" s="143" t="s">
        <v>360</v>
      </c>
      <c r="E847" s="143" t="s">
        <v>13</v>
      </c>
      <c r="F847" s="143" t="s">
        <v>361</v>
      </c>
      <c r="G847" s="143" t="s">
        <v>362</v>
      </c>
      <c r="H847" s="143">
        <v>0.67</v>
      </c>
      <c r="I847" s="143">
        <v>0.72</v>
      </c>
      <c r="J847" s="143" t="s">
        <v>366</v>
      </c>
      <c r="K847" s="143">
        <v>2.4594948920349999E-2</v>
      </c>
      <c r="L847" s="143">
        <v>2705.36110179249</v>
      </c>
      <c r="M847" s="143">
        <v>5.6882500267460401</v>
      </c>
      <c r="N847" s="143">
        <v>0.76275292071359002</v>
      </c>
      <c r="O847" s="143">
        <v>0.13990221885401999</v>
      </c>
      <c r="P847" s="143">
        <v>1.87598691238E-2</v>
      </c>
      <c r="Q847" s="143">
        <v>66.538218109699002</v>
      </c>
      <c r="R847" s="143">
        <v>1730</v>
      </c>
      <c r="S847" s="143" t="s">
        <v>368</v>
      </c>
      <c r="T847" s="143">
        <v>1730</v>
      </c>
      <c r="U847" s="143" t="s">
        <v>365</v>
      </c>
      <c r="V847" s="143" t="s">
        <v>366</v>
      </c>
      <c r="Z847" s="143">
        <v>0</v>
      </c>
      <c r="AA847" s="143">
        <v>1</v>
      </c>
      <c r="AB847" s="143">
        <v>0.13990221885401999</v>
      </c>
      <c r="AC847" s="143">
        <v>1.87598691238E-2</v>
      </c>
      <c r="AD847" s="143">
        <v>66.538218109698505</v>
      </c>
      <c r="AF847" s="143">
        <v>-1</v>
      </c>
      <c r="AG847" s="143">
        <v>-1</v>
      </c>
      <c r="AH847" s="143">
        <v>-1</v>
      </c>
      <c r="AI847" s="143">
        <v>-1</v>
      </c>
      <c r="AJ847" s="143">
        <v>0</v>
      </c>
      <c r="AM847" s="143" t="s">
        <v>367</v>
      </c>
      <c r="AN847" s="143">
        <v>-1</v>
      </c>
      <c r="AQ847" s="143">
        <v>332</v>
      </c>
      <c r="AR847" s="143" t="s">
        <v>259</v>
      </c>
      <c r="AT847" s="143" t="s">
        <v>366</v>
      </c>
      <c r="AV847" s="143">
        <v>45.078623882477899</v>
      </c>
      <c r="AW847" s="143">
        <v>5.3964491599999997E-2</v>
      </c>
    </row>
    <row r="848" spans="1:49" x14ac:dyDescent="0.25">
      <c r="A848" s="153">
        <v>820000</v>
      </c>
      <c r="B848" s="153">
        <v>1400000</v>
      </c>
      <c r="C848" s="153">
        <v>1400000</v>
      </c>
      <c r="D848" s="143" t="s">
        <v>360</v>
      </c>
      <c r="E848" s="143" t="s">
        <v>13</v>
      </c>
      <c r="F848" s="143" t="s">
        <v>361</v>
      </c>
      <c r="G848" s="143" t="s">
        <v>362</v>
      </c>
      <c r="H848" s="143">
        <v>0.67</v>
      </c>
      <c r="I848" s="143">
        <v>0.72</v>
      </c>
      <c r="J848" s="143" t="s">
        <v>363</v>
      </c>
      <c r="K848" s="143">
        <v>3.182129699992E-2</v>
      </c>
      <c r="L848" s="143">
        <v>2705.36110179249</v>
      </c>
      <c r="M848" s="143">
        <v>5.6882500267460401</v>
      </c>
      <c r="N848" s="143">
        <v>0.76275292071359002</v>
      </c>
      <c r="O848" s="143">
        <v>0.18100749351093001</v>
      </c>
      <c r="P848" s="143">
        <v>2.4271787227589998E-2</v>
      </c>
      <c r="Q848" s="143">
        <v>86.088099112191401</v>
      </c>
      <c r="R848" s="143">
        <v>3200</v>
      </c>
      <c r="S848" s="143" t="s">
        <v>370</v>
      </c>
      <c r="T848" s="143">
        <v>3200</v>
      </c>
      <c r="U848" s="143" t="s">
        <v>365</v>
      </c>
      <c r="V848" s="143" t="s">
        <v>366</v>
      </c>
      <c r="Y848" s="143" t="s">
        <v>363</v>
      </c>
      <c r="Z848" s="143">
        <v>0</v>
      </c>
      <c r="AA848" s="143">
        <v>1</v>
      </c>
      <c r="AB848" s="143">
        <v>0.18100749351093001</v>
      </c>
      <c r="AC848" s="143">
        <v>2.4271787227589998E-2</v>
      </c>
      <c r="AD848" s="143">
        <v>86.088099112191699</v>
      </c>
      <c r="AF848" s="143">
        <v>-1</v>
      </c>
      <c r="AG848" s="143">
        <v>-1</v>
      </c>
      <c r="AH848" s="143">
        <v>-1</v>
      </c>
      <c r="AI848" s="143">
        <v>-1</v>
      </c>
      <c r="AJ848" s="143">
        <v>0</v>
      </c>
      <c r="AM848" s="143" t="s">
        <v>367</v>
      </c>
      <c r="AN848" s="143">
        <v>-1</v>
      </c>
      <c r="AQ848" s="143">
        <v>332</v>
      </c>
      <c r="AR848" s="143" t="s">
        <v>259</v>
      </c>
      <c r="AT848" s="143" t="s">
        <v>366</v>
      </c>
      <c r="AV848" s="143">
        <v>56.647264272274199</v>
      </c>
      <c r="AW848" s="143">
        <v>6.9820031699999993E-2</v>
      </c>
    </row>
    <row r="849" spans="1:49" x14ac:dyDescent="0.25">
      <c r="A849" s="153">
        <v>820000</v>
      </c>
      <c r="B849" s="153">
        <v>1400000</v>
      </c>
      <c r="C849" s="153">
        <v>1400000</v>
      </c>
      <c r="D849" s="143" t="s">
        <v>360</v>
      </c>
      <c r="E849" s="143" t="s">
        <v>13</v>
      </c>
      <c r="F849" s="143" t="s">
        <v>361</v>
      </c>
      <c r="G849" s="143" t="s">
        <v>362</v>
      </c>
      <c r="H849" s="143">
        <v>0.67</v>
      </c>
      <c r="I849" s="143">
        <v>0.72</v>
      </c>
      <c r="J849" s="143" t="s">
        <v>366</v>
      </c>
      <c r="K849" s="143">
        <v>0.1752524820894</v>
      </c>
      <c r="L849" s="143">
        <v>2705.36110179249</v>
      </c>
      <c r="M849" s="143">
        <v>5.6882500267460401</v>
      </c>
      <c r="N849" s="143">
        <v>0.76275292071359002</v>
      </c>
      <c r="O849" s="143">
        <v>0.99687993593234003</v>
      </c>
      <c r="P849" s="143">
        <v>0.13367434257599001</v>
      </c>
      <c r="Q849" s="143">
        <v>474.12124803724799</v>
      </c>
      <c r="R849" s="143">
        <v>8140</v>
      </c>
      <c r="S849" s="143" t="s">
        <v>369</v>
      </c>
      <c r="T849" s="143">
        <v>8140</v>
      </c>
      <c r="U849" s="143" t="s">
        <v>365</v>
      </c>
      <c r="V849" s="143" t="s">
        <v>366</v>
      </c>
      <c r="Z849" s="143">
        <v>0</v>
      </c>
      <c r="AA849" s="143">
        <v>1</v>
      </c>
      <c r="AB849" s="143">
        <v>0.99687993593234003</v>
      </c>
      <c r="AC849" s="143">
        <v>0.13367434257599001</v>
      </c>
      <c r="AD849" s="143">
        <v>474.12124803724799</v>
      </c>
      <c r="AF849" s="143">
        <v>-1</v>
      </c>
      <c r="AG849" s="143">
        <v>-1</v>
      </c>
      <c r="AH849" s="143">
        <v>-1</v>
      </c>
      <c r="AI849" s="143">
        <v>-1</v>
      </c>
      <c r="AJ849" s="143">
        <v>0</v>
      </c>
      <c r="AM849" s="143" t="s">
        <v>367</v>
      </c>
      <c r="AN849" s="143">
        <v>-1</v>
      </c>
      <c r="AQ849" s="143">
        <v>332</v>
      </c>
      <c r="AR849" s="143" t="s">
        <v>259</v>
      </c>
      <c r="AT849" s="143" t="s">
        <v>366</v>
      </c>
      <c r="AV849" s="143">
        <v>135.64396283492999</v>
      </c>
      <c r="AW849" s="143">
        <v>0.38452655959999998</v>
      </c>
    </row>
    <row r="850" spans="1:49" x14ac:dyDescent="0.25">
      <c r="A850" s="153">
        <v>820000</v>
      </c>
      <c r="B850" s="153">
        <v>1400000</v>
      </c>
      <c r="C850" s="153">
        <v>1400000</v>
      </c>
      <c r="D850" s="143" t="s">
        <v>360</v>
      </c>
      <c r="E850" s="143" t="s">
        <v>13</v>
      </c>
      <c r="F850" s="143" t="s">
        <v>361</v>
      </c>
      <c r="G850" s="143" t="s">
        <v>362</v>
      </c>
      <c r="H850" s="143">
        <v>0.67</v>
      </c>
      <c r="I850" s="143">
        <v>0.72</v>
      </c>
      <c r="J850" s="143" t="s">
        <v>366</v>
      </c>
      <c r="K850" s="143">
        <v>0.40397191560144002</v>
      </c>
      <c r="L850" s="143">
        <v>3320.8798349138601</v>
      </c>
      <c r="M850" s="143">
        <v>6.4824743307316002</v>
      </c>
      <c r="N850" s="143">
        <v>0.87607269552391998</v>
      </c>
      <c r="O850" s="143">
        <v>2.6187375732228402</v>
      </c>
      <c r="P850" s="143">
        <v>0.35390876501690999</v>
      </c>
      <c r="Q850" s="143">
        <v>1341.54218839236</v>
      </c>
      <c r="R850" s="143">
        <v>1730</v>
      </c>
      <c r="S850" s="143" t="s">
        <v>368</v>
      </c>
      <c r="T850" s="143">
        <v>1730</v>
      </c>
      <c r="U850" s="143" t="s">
        <v>365</v>
      </c>
      <c r="V850" s="143" t="s">
        <v>366</v>
      </c>
      <c r="Z850" s="143">
        <v>0</v>
      </c>
      <c r="AA850" s="143">
        <v>1</v>
      </c>
      <c r="AB850" s="143">
        <v>2.6187375732228402</v>
      </c>
      <c r="AC850" s="143">
        <v>0.35390876501690999</v>
      </c>
      <c r="AD850" s="143">
        <v>1835.0040801785101</v>
      </c>
      <c r="AF850" s="143">
        <v>-1</v>
      </c>
      <c r="AG850" s="143">
        <v>-1</v>
      </c>
      <c r="AH850" s="143">
        <v>-1</v>
      </c>
      <c r="AI850" s="143">
        <v>-1</v>
      </c>
      <c r="AJ850" s="143">
        <v>0</v>
      </c>
      <c r="AM850" s="143" t="s">
        <v>367</v>
      </c>
      <c r="AN850" s="143">
        <v>-1</v>
      </c>
      <c r="AQ850" s="143">
        <v>332</v>
      </c>
      <c r="AR850" s="143" t="s">
        <v>259</v>
      </c>
      <c r="AT850" s="143" t="s">
        <v>366</v>
      </c>
      <c r="AV850" s="143">
        <v>168.43779415409699</v>
      </c>
      <c r="AW850" s="143">
        <v>1.4882433740000001</v>
      </c>
    </row>
    <row r="851" spans="1:49" x14ac:dyDescent="0.25">
      <c r="A851" s="153">
        <v>820000</v>
      </c>
      <c r="B851" s="153">
        <v>1400000</v>
      </c>
      <c r="C851" s="153">
        <v>1400000</v>
      </c>
      <c r="D851" s="143" t="s">
        <v>360</v>
      </c>
      <c r="E851" s="143" t="s">
        <v>13</v>
      </c>
      <c r="F851" s="143" t="s">
        <v>361</v>
      </c>
      <c r="G851" s="143" t="s">
        <v>362</v>
      </c>
      <c r="H851" s="143">
        <v>0.67</v>
      </c>
      <c r="I851" s="143">
        <v>0.72</v>
      </c>
      <c r="J851" s="143" t="s">
        <v>366</v>
      </c>
      <c r="K851" s="143">
        <v>0.61776345375996</v>
      </c>
      <c r="L851" s="143">
        <v>3295.2486948635001</v>
      </c>
      <c r="M851" s="143">
        <v>6.2622075612519401</v>
      </c>
      <c r="N851" s="143">
        <v>0.84768355892487002</v>
      </c>
      <c r="O851" s="143">
        <v>3.8685629712007801</v>
      </c>
      <c r="P851" s="143">
        <v>0.52366792305695997</v>
      </c>
      <c r="Q851" s="143">
        <v>2035.6842147369</v>
      </c>
      <c r="R851" s="143">
        <v>1730</v>
      </c>
      <c r="S851" s="143" t="s">
        <v>368</v>
      </c>
      <c r="T851" s="143">
        <v>1730</v>
      </c>
      <c r="U851" s="143" t="s">
        <v>365</v>
      </c>
      <c r="V851" s="143" t="s">
        <v>366</v>
      </c>
      <c r="Z851" s="143">
        <v>0</v>
      </c>
      <c r="AA851" s="143">
        <v>1</v>
      </c>
      <c r="AB851" s="143">
        <v>3.8685629712007801</v>
      </c>
      <c r="AC851" s="143">
        <v>0.52366792305695997</v>
      </c>
      <c r="AD851" s="143">
        <v>2035.6842147369</v>
      </c>
      <c r="AF851" s="143">
        <v>-1</v>
      </c>
      <c r="AG851" s="143">
        <v>-1</v>
      </c>
      <c r="AH851" s="143">
        <v>-1</v>
      </c>
      <c r="AI851" s="143">
        <v>-1</v>
      </c>
      <c r="AJ851" s="143">
        <v>0</v>
      </c>
      <c r="AM851" s="143" t="s">
        <v>367</v>
      </c>
      <c r="AN851" s="143">
        <v>-1</v>
      </c>
      <c r="AQ851" s="143">
        <v>332</v>
      </c>
      <c r="AR851" s="143" t="s">
        <v>259</v>
      </c>
      <c r="AT851" s="143" t="s">
        <v>366</v>
      </c>
      <c r="AV851" s="143">
        <v>200.00000001490099</v>
      </c>
      <c r="AW851" s="143">
        <v>1.6510009852</v>
      </c>
    </row>
    <row r="852" spans="1:49" x14ac:dyDescent="0.25">
      <c r="A852" s="153">
        <v>820000</v>
      </c>
      <c r="B852" s="153">
        <v>1400000</v>
      </c>
      <c r="C852" s="153">
        <v>1400000</v>
      </c>
      <c r="D852" s="143" t="s">
        <v>360</v>
      </c>
      <c r="E852" s="143" t="s">
        <v>13</v>
      </c>
      <c r="F852" s="143" t="s">
        <v>361</v>
      </c>
      <c r="G852" s="143" t="s">
        <v>362</v>
      </c>
      <c r="H852" s="143">
        <v>0.67</v>
      </c>
      <c r="I852" s="143">
        <v>0.72</v>
      </c>
      <c r="J852" s="143" t="s">
        <v>363</v>
      </c>
      <c r="K852" s="143">
        <v>0.37486551535884</v>
      </c>
      <c r="L852" s="143">
        <v>1212.92652631081</v>
      </c>
      <c r="M852" s="143">
        <v>0</v>
      </c>
      <c r="N852" s="143">
        <v>0</v>
      </c>
      <c r="O852" s="143">
        <v>0</v>
      </c>
      <c r="P852" s="143">
        <v>0</v>
      </c>
      <c r="Q852" s="143">
        <v>454.68432737791397</v>
      </c>
      <c r="R852" s="143">
        <v>5300</v>
      </c>
      <c r="S852" s="143" t="s">
        <v>372</v>
      </c>
      <c r="T852" s="143">
        <v>5300</v>
      </c>
      <c r="U852" s="143" t="s">
        <v>365</v>
      </c>
      <c r="V852" s="143" t="s">
        <v>366</v>
      </c>
      <c r="Y852" s="143" t="s">
        <v>363</v>
      </c>
      <c r="Z852" s="143">
        <v>0</v>
      </c>
      <c r="AA852" s="143">
        <v>1</v>
      </c>
      <c r="AB852" s="143">
        <v>0</v>
      </c>
      <c r="AC852" s="143">
        <v>0</v>
      </c>
      <c r="AD852" s="143">
        <v>454.68432737791397</v>
      </c>
      <c r="AF852" s="143">
        <v>-1</v>
      </c>
      <c r="AG852" s="143">
        <v>-1</v>
      </c>
      <c r="AH852" s="143">
        <v>-1</v>
      </c>
      <c r="AI852" s="143">
        <v>-1</v>
      </c>
      <c r="AJ852" s="143">
        <v>0</v>
      </c>
      <c r="AM852" s="143" t="s">
        <v>367</v>
      </c>
      <c r="AN852" s="143">
        <v>-1</v>
      </c>
      <c r="AQ852" s="143">
        <v>332</v>
      </c>
      <c r="AR852" s="143" t="s">
        <v>259</v>
      </c>
      <c r="AT852" s="143" t="s">
        <v>366</v>
      </c>
      <c r="AV852" s="143">
        <v>156.19891005859401</v>
      </c>
      <c r="AW852" s="143">
        <v>0.36876263370000001</v>
      </c>
    </row>
    <row r="853" spans="1:49" x14ac:dyDescent="0.25">
      <c r="A853" s="153">
        <v>820000</v>
      </c>
      <c r="B853" s="153">
        <v>1400000</v>
      </c>
      <c r="C853" s="153">
        <v>1400000</v>
      </c>
      <c r="D853" s="143" t="s">
        <v>360</v>
      </c>
      <c r="E853" s="143" t="s">
        <v>13</v>
      </c>
      <c r="F853" s="143" t="s">
        <v>361</v>
      </c>
      <c r="G853" s="143" t="s">
        <v>362</v>
      </c>
      <c r="H853" s="143">
        <v>0.67</v>
      </c>
      <c r="I853" s="143">
        <v>0.72</v>
      </c>
      <c r="J853" s="143" t="s">
        <v>363</v>
      </c>
      <c r="K853" s="143">
        <v>4.2312413105949999E-2</v>
      </c>
      <c r="L853" s="143">
        <v>1212.92652631081</v>
      </c>
      <c r="M853" s="143">
        <v>0</v>
      </c>
      <c r="N853" s="143">
        <v>0</v>
      </c>
      <c r="O853" s="143">
        <v>0</v>
      </c>
      <c r="P853" s="143">
        <v>0</v>
      </c>
      <c r="Q853" s="143">
        <v>51.3218482484316</v>
      </c>
      <c r="R853" s="143">
        <v>6430</v>
      </c>
      <c r="S853" s="143" t="s">
        <v>375</v>
      </c>
      <c r="T853" s="143">
        <v>6430</v>
      </c>
      <c r="U853" s="143" t="s">
        <v>365</v>
      </c>
      <c r="V853" s="143" t="s">
        <v>366</v>
      </c>
      <c r="Y853" s="143" t="s">
        <v>363</v>
      </c>
      <c r="Z853" s="143">
        <v>0</v>
      </c>
      <c r="AA853" s="143">
        <v>1</v>
      </c>
      <c r="AB853" s="143">
        <v>0</v>
      </c>
      <c r="AC853" s="143">
        <v>0</v>
      </c>
      <c r="AD853" s="143">
        <v>51.358236223839597</v>
      </c>
      <c r="AF853" s="143">
        <v>-1</v>
      </c>
      <c r="AG853" s="143">
        <v>-1</v>
      </c>
      <c r="AH853" s="143">
        <v>-1</v>
      </c>
      <c r="AI853" s="143">
        <v>-1</v>
      </c>
      <c r="AJ853" s="143">
        <v>0</v>
      </c>
      <c r="AM853" s="143" t="s">
        <v>367</v>
      </c>
      <c r="AN853" s="143">
        <v>-1</v>
      </c>
      <c r="AQ853" s="143">
        <v>332</v>
      </c>
      <c r="AR853" s="143" t="s">
        <v>259</v>
      </c>
      <c r="AT853" s="143" t="s">
        <v>366</v>
      </c>
      <c r="AV853" s="143">
        <v>63.142060458805901</v>
      </c>
      <c r="AW853" s="143">
        <v>4.1653070700000003E-2</v>
      </c>
    </row>
    <row r="854" spans="1:49" x14ac:dyDescent="0.25">
      <c r="A854" s="153">
        <v>820000</v>
      </c>
      <c r="B854" s="153">
        <v>1400000</v>
      </c>
      <c r="C854" s="153">
        <v>1400000</v>
      </c>
      <c r="D854" s="143" t="s">
        <v>360</v>
      </c>
      <c r="E854" s="143" t="s">
        <v>13</v>
      </c>
      <c r="F854" s="143" t="s">
        <v>361</v>
      </c>
      <c r="G854" s="143" t="s">
        <v>362</v>
      </c>
      <c r="H854" s="143">
        <v>0.67</v>
      </c>
      <c r="I854" s="143">
        <v>0.72</v>
      </c>
      <c r="J854" s="143" t="s">
        <v>363</v>
      </c>
      <c r="K854" s="143">
        <v>0.20055552498599</v>
      </c>
      <c r="L854" s="143">
        <v>1212.92652631081</v>
      </c>
      <c r="M854" s="143">
        <v>0</v>
      </c>
      <c r="N854" s="143">
        <v>0</v>
      </c>
      <c r="O854" s="143">
        <v>0</v>
      </c>
      <c r="P854" s="143">
        <v>0</v>
      </c>
      <c r="Q854" s="143">
        <v>243.25911625369801</v>
      </c>
      <c r="R854" s="143">
        <v>3100</v>
      </c>
      <c r="S854" s="143" t="s">
        <v>371</v>
      </c>
      <c r="T854" s="143">
        <v>3100</v>
      </c>
      <c r="U854" s="143" t="s">
        <v>365</v>
      </c>
      <c r="V854" s="143" t="s">
        <v>366</v>
      </c>
      <c r="Y854" s="143" t="s">
        <v>363</v>
      </c>
      <c r="Z854" s="143">
        <v>0</v>
      </c>
      <c r="AA854" s="143">
        <v>1</v>
      </c>
      <c r="AB854" s="143">
        <v>0</v>
      </c>
      <c r="AC854" s="143">
        <v>0</v>
      </c>
      <c r="AD854" s="143">
        <v>243.25911625369801</v>
      </c>
      <c r="AF854" s="143">
        <v>-1</v>
      </c>
      <c r="AG854" s="143">
        <v>-1</v>
      </c>
      <c r="AH854" s="143">
        <v>-1</v>
      </c>
      <c r="AI854" s="143">
        <v>-1</v>
      </c>
      <c r="AJ854" s="143">
        <v>0</v>
      </c>
      <c r="AM854" s="143" t="s">
        <v>367</v>
      </c>
      <c r="AN854" s="143">
        <v>-1</v>
      </c>
      <c r="AQ854" s="143">
        <v>332</v>
      </c>
      <c r="AR854" s="143" t="s">
        <v>259</v>
      </c>
      <c r="AT854" s="143" t="s">
        <v>366</v>
      </c>
      <c r="AV854" s="143">
        <v>168.14430034974001</v>
      </c>
      <c r="AW854" s="143">
        <v>0.19729044300000001</v>
      </c>
    </row>
    <row r="855" spans="1:49" x14ac:dyDescent="0.25">
      <c r="A855" s="153">
        <v>820000</v>
      </c>
      <c r="B855" s="153">
        <v>1400000</v>
      </c>
      <c r="C855" s="153">
        <v>1400000</v>
      </c>
      <c r="D855" s="143" t="s">
        <v>360</v>
      </c>
      <c r="E855" s="143" t="s">
        <v>13</v>
      </c>
      <c r="F855" s="143" t="s">
        <v>361</v>
      </c>
      <c r="G855" s="143" t="s">
        <v>362</v>
      </c>
      <c r="H855" s="143">
        <v>0.67</v>
      </c>
      <c r="I855" s="143">
        <v>0.72</v>
      </c>
      <c r="J855" s="143" t="s">
        <v>363</v>
      </c>
      <c r="K855" s="143">
        <v>1.8559378603229999E-2</v>
      </c>
      <c r="L855" s="143">
        <v>3334.24628094953</v>
      </c>
      <c r="M855" s="143">
        <v>7.2898846907576296</v>
      </c>
      <c r="N855" s="143">
        <v>0.96707840901695996</v>
      </c>
      <c r="O855" s="143">
        <v>0.13529572994967001</v>
      </c>
      <c r="P855" s="143">
        <v>1.7948374331949998E-2</v>
      </c>
      <c r="Q855" s="143">
        <v>61.8815390845607</v>
      </c>
      <c r="R855" s="143">
        <v>3200</v>
      </c>
      <c r="S855" s="143" t="s">
        <v>370</v>
      </c>
      <c r="T855" s="143">
        <v>3200</v>
      </c>
      <c r="U855" s="143" t="s">
        <v>365</v>
      </c>
      <c r="V855" s="143" t="s">
        <v>366</v>
      </c>
      <c r="Y855" s="143" t="s">
        <v>363</v>
      </c>
      <c r="Z855" s="143">
        <v>0</v>
      </c>
      <c r="AA855" s="143">
        <v>1</v>
      </c>
      <c r="AB855" s="143">
        <v>0.13529572994967001</v>
      </c>
      <c r="AC855" s="143">
        <v>1.7948374331949998E-2</v>
      </c>
      <c r="AD855" s="143">
        <v>61.881539084562398</v>
      </c>
      <c r="AF855" s="143">
        <v>-1</v>
      </c>
      <c r="AG855" s="143">
        <v>-1</v>
      </c>
      <c r="AH855" s="143">
        <v>-1</v>
      </c>
      <c r="AI855" s="143">
        <v>-1</v>
      </c>
      <c r="AJ855" s="143">
        <v>0</v>
      </c>
      <c r="AM855" s="143" t="s">
        <v>367</v>
      </c>
      <c r="AN855" s="143">
        <v>-1</v>
      </c>
      <c r="AQ855" s="143">
        <v>332</v>
      </c>
      <c r="AR855" s="143" t="s">
        <v>259</v>
      </c>
      <c r="AT855" s="143" t="s">
        <v>366</v>
      </c>
      <c r="AV855" s="143">
        <v>45.274803786699202</v>
      </c>
      <c r="AW855" s="143">
        <v>5.01877851E-2</v>
      </c>
    </row>
    <row r="856" spans="1:49" x14ac:dyDescent="0.25">
      <c r="A856" s="153">
        <v>820000</v>
      </c>
      <c r="B856" s="153">
        <v>1400000</v>
      </c>
      <c r="C856" s="153">
        <v>1400000</v>
      </c>
      <c r="D856" s="143" t="s">
        <v>360</v>
      </c>
      <c r="E856" s="143" t="s">
        <v>13</v>
      </c>
      <c r="F856" s="143" t="s">
        <v>361</v>
      </c>
      <c r="G856" s="143" t="s">
        <v>362</v>
      </c>
      <c r="H856" s="143">
        <v>0.67</v>
      </c>
      <c r="I856" s="143">
        <v>0.72</v>
      </c>
      <c r="J856" s="143" t="s">
        <v>363</v>
      </c>
      <c r="K856" s="143">
        <v>3.5941158449129998E-2</v>
      </c>
      <c r="L856" s="143">
        <v>3334.24628094953</v>
      </c>
      <c r="M856" s="143">
        <v>7.2898846907576296</v>
      </c>
      <c r="N856" s="143">
        <v>0.96707840901695996</v>
      </c>
      <c r="O856" s="143">
        <v>0.26200690074645999</v>
      </c>
      <c r="P856" s="143">
        <v>3.4757918331210003E-2</v>
      </c>
      <c r="Q856" s="143">
        <v>119.836673892056</v>
      </c>
      <c r="R856" s="143">
        <v>3100</v>
      </c>
      <c r="S856" s="143" t="s">
        <v>371</v>
      </c>
      <c r="T856" s="143">
        <v>3100</v>
      </c>
      <c r="U856" s="143" t="s">
        <v>365</v>
      </c>
      <c r="V856" s="143" t="s">
        <v>366</v>
      </c>
      <c r="Y856" s="143" t="s">
        <v>363</v>
      </c>
      <c r="Z856" s="143">
        <v>0</v>
      </c>
      <c r="AA856" s="143">
        <v>1</v>
      </c>
      <c r="AB856" s="143">
        <v>0.26200690074645999</v>
      </c>
      <c r="AC856" s="143">
        <v>3.4757918331210003E-2</v>
      </c>
      <c r="AD856" s="143">
        <v>119.836673892055</v>
      </c>
      <c r="AF856" s="143">
        <v>-1</v>
      </c>
      <c r="AG856" s="143">
        <v>-1</v>
      </c>
      <c r="AH856" s="143">
        <v>-1</v>
      </c>
      <c r="AI856" s="143">
        <v>-1</v>
      </c>
      <c r="AJ856" s="143">
        <v>0</v>
      </c>
      <c r="AM856" s="143" t="s">
        <v>367</v>
      </c>
      <c r="AN856" s="143">
        <v>-1</v>
      </c>
      <c r="AQ856" s="143">
        <v>332</v>
      </c>
      <c r="AR856" s="143" t="s">
        <v>259</v>
      </c>
      <c r="AT856" s="143" t="s">
        <v>366</v>
      </c>
      <c r="AV856" s="143">
        <v>49.041228912094297</v>
      </c>
      <c r="AW856" s="143">
        <v>9.7191138600000004E-2</v>
      </c>
    </row>
    <row r="857" spans="1:49" x14ac:dyDescent="0.25">
      <c r="A857" s="153">
        <v>820000</v>
      </c>
      <c r="B857" s="153">
        <v>1400000</v>
      </c>
      <c r="C857" s="153">
        <v>1400000</v>
      </c>
      <c r="D857" s="143" t="s">
        <v>360</v>
      </c>
      <c r="E857" s="143" t="s">
        <v>13</v>
      </c>
      <c r="F857" s="143" t="s">
        <v>361</v>
      </c>
      <c r="G857" s="143" t="s">
        <v>362</v>
      </c>
      <c r="H857" s="143">
        <v>0.67</v>
      </c>
      <c r="I857" s="143">
        <v>0.72</v>
      </c>
      <c r="J857" s="143" t="s">
        <v>366</v>
      </c>
      <c r="K857" s="143">
        <v>2.7212285340940001E-2</v>
      </c>
      <c r="L857" s="143">
        <v>3334.24628094953</v>
      </c>
      <c r="M857" s="143">
        <v>7.2898846907576296</v>
      </c>
      <c r="N857" s="143">
        <v>0.96707840901695996</v>
      </c>
      <c r="O857" s="143">
        <v>0.19837442230749999</v>
      </c>
      <c r="P857" s="143">
        <v>2.6316413613240001E-2</v>
      </c>
      <c r="Q857" s="143">
        <v>90.732461194193505</v>
      </c>
      <c r="R857" s="143">
        <v>8140</v>
      </c>
      <c r="S857" s="143" t="s">
        <v>369</v>
      </c>
      <c r="T857" s="143">
        <v>8140</v>
      </c>
      <c r="U857" s="143" t="s">
        <v>365</v>
      </c>
      <c r="V857" s="143" t="s">
        <v>366</v>
      </c>
      <c r="Z857" s="143">
        <v>0</v>
      </c>
      <c r="AA857" s="143">
        <v>1</v>
      </c>
      <c r="AB857" s="143">
        <v>0.19837442230749999</v>
      </c>
      <c r="AC857" s="143">
        <v>2.6316413613240001E-2</v>
      </c>
      <c r="AD857" s="143">
        <v>90.732461194195196</v>
      </c>
      <c r="AF857" s="143">
        <v>-1</v>
      </c>
      <c r="AG857" s="143">
        <v>-1</v>
      </c>
      <c r="AH857" s="143">
        <v>-1</v>
      </c>
      <c r="AI857" s="143">
        <v>-1</v>
      </c>
      <c r="AJ857" s="143">
        <v>0</v>
      </c>
      <c r="AM857" s="143" t="s">
        <v>367</v>
      </c>
      <c r="AN857" s="143">
        <v>-1</v>
      </c>
      <c r="AQ857" s="143">
        <v>332</v>
      </c>
      <c r="AR857" s="143" t="s">
        <v>259</v>
      </c>
      <c r="AT857" s="143" t="s">
        <v>366</v>
      </c>
      <c r="AV857" s="143">
        <v>44.800379274662298</v>
      </c>
      <c r="AW857" s="143">
        <v>7.3586748699999996E-2</v>
      </c>
    </row>
    <row r="858" spans="1:49" x14ac:dyDescent="0.25">
      <c r="A858" s="153">
        <v>820000</v>
      </c>
      <c r="B858" s="153">
        <v>1400000</v>
      </c>
      <c r="C858" s="153">
        <v>1400000</v>
      </c>
      <c r="D858" s="143" t="s">
        <v>360</v>
      </c>
      <c r="E858" s="143" t="s">
        <v>13</v>
      </c>
      <c r="F858" s="143" t="s">
        <v>361</v>
      </c>
      <c r="G858" s="143" t="s">
        <v>362</v>
      </c>
      <c r="H858" s="143">
        <v>0.67</v>
      </c>
      <c r="I858" s="143">
        <v>0.72</v>
      </c>
      <c r="J858" s="143" t="s">
        <v>366</v>
      </c>
      <c r="K858" s="143">
        <v>2.9462692508500001E-2</v>
      </c>
      <c r="L858" s="143">
        <v>3334.24628094953</v>
      </c>
      <c r="M858" s="143">
        <v>7.2898846907576296</v>
      </c>
      <c r="N858" s="143">
        <v>0.96707840901695996</v>
      </c>
      <c r="O858" s="143">
        <v>0.21477963106626999</v>
      </c>
      <c r="P858" s="143">
        <v>2.8492733796479999E-2</v>
      </c>
      <c r="Q858" s="143">
        <v>98.235872923255897</v>
      </c>
      <c r="R858" s="143">
        <v>1730</v>
      </c>
      <c r="S858" s="143" t="s">
        <v>368</v>
      </c>
      <c r="T858" s="143">
        <v>1730</v>
      </c>
      <c r="U858" s="143" t="s">
        <v>365</v>
      </c>
      <c r="V858" s="143" t="s">
        <v>366</v>
      </c>
      <c r="Z858" s="143">
        <v>0</v>
      </c>
      <c r="AA858" s="143">
        <v>1</v>
      </c>
      <c r="AB858" s="143">
        <v>0.21477963106626999</v>
      </c>
      <c r="AC858" s="143">
        <v>2.8492733796479999E-2</v>
      </c>
      <c r="AD858" s="143">
        <v>149.86950507229699</v>
      </c>
      <c r="AF858" s="143">
        <v>-1</v>
      </c>
      <c r="AG858" s="143">
        <v>-1</v>
      </c>
      <c r="AH858" s="143">
        <v>-1</v>
      </c>
      <c r="AI858" s="143">
        <v>-1</v>
      </c>
      <c r="AJ858" s="143">
        <v>0</v>
      </c>
      <c r="AM858" s="143" t="s">
        <v>367</v>
      </c>
      <c r="AN858" s="143">
        <v>-1</v>
      </c>
      <c r="AQ858" s="143">
        <v>332</v>
      </c>
      <c r="AR858" s="143" t="s">
        <v>259</v>
      </c>
      <c r="AT858" s="143" t="s">
        <v>366</v>
      </c>
      <c r="AV858" s="143">
        <v>66.053942574949303</v>
      </c>
      <c r="AW858" s="143">
        <v>0.12154866590000001</v>
      </c>
    </row>
    <row r="859" spans="1:49" x14ac:dyDescent="0.25">
      <c r="A859" s="153">
        <v>820000</v>
      </c>
      <c r="B859" s="153">
        <v>1400000</v>
      </c>
      <c r="C859" s="153">
        <v>1400000</v>
      </c>
      <c r="D859" s="143" t="s">
        <v>360</v>
      </c>
      <c r="E859" s="143" t="s">
        <v>13</v>
      </c>
      <c r="F859" s="143" t="s">
        <v>361</v>
      </c>
      <c r="G859" s="143" t="s">
        <v>362</v>
      </c>
      <c r="H859" s="143">
        <v>0.67</v>
      </c>
      <c r="I859" s="143">
        <v>0.72</v>
      </c>
      <c r="J859" s="143" t="s">
        <v>366</v>
      </c>
      <c r="K859" s="143">
        <v>0.14450279490807</v>
      </c>
      <c r="L859" s="143">
        <v>3334.24628094953</v>
      </c>
      <c r="M859" s="143">
        <v>7.2898846907576296</v>
      </c>
      <c r="N859" s="143">
        <v>0.96707840901695996</v>
      </c>
      <c r="O859" s="143">
        <v>1.0534087123720499</v>
      </c>
      <c r="P859" s="143">
        <v>0.1397455329982</v>
      </c>
      <c r="Q859" s="143">
        <v>481.80790650905902</v>
      </c>
      <c r="R859" s="143">
        <v>8140</v>
      </c>
      <c r="S859" s="143" t="s">
        <v>369</v>
      </c>
      <c r="T859" s="143">
        <v>8140</v>
      </c>
      <c r="U859" s="143" t="s">
        <v>365</v>
      </c>
      <c r="V859" s="143" t="s">
        <v>366</v>
      </c>
      <c r="Z859" s="143">
        <v>0</v>
      </c>
      <c r="AA859" s="143">
        <v>1</v>
      </c>
      <c r="AB859" s="143">
        <v>1.0534087123720499</v>
      </c>
      <c r="AC859" s="143">
        <v>0.1397455329982</v>
      </c>
      <c r="AD859" s="143">
        <v>481.80790650905902</v>
      </c>
      <c r="AF859" s="143">
        <v>-1</v>
      </c>
      <c r="AG859" s="143">
        <v>-1</v>
      </c>
      <c r="AH859" s="143">
        <v>-1</v>
      </c>
      <c r="AI859" s="143">
        <v>-1</v>
      </c>
      <c r="AJ859" s="143">
        <v>0</v>
      </c>
      <c r="AM859" s="143" t="s">
        <v>367</v>
      </c>
      <c r="AN859" s="143">
        <v>-1</v>
      </c>
      <c r="AQ859" s="143">
        <v>332</v>
      </c>
      <c r="AR859" s="143" t="s">
        <v>259</v>
      </c>
      <c r="AT859" s="143" t="s">
        <v>366</v>
      </c>
      <c r="AV859" s="143">
        <v>108.47283473205501</v>
      </c>
      <c r="AW859" s="143">
        <v>0.3907606703</v>
      </c>
    </row>
    <row r="860" spans="1:49" x14ac:dyDescent="0.25">
      <c r="A860" s="153">
        <v>820000</v>
      </c>
      <c r="B860" s="153">
        <v>1400000</v>
      </c>
      <c r="C860" s="153">
        <v>1400000</v>
      </c>
      <c r="D860" s="143" t="s">
        <v>360</v>
      </c>
      <c r="E860" s="143" t="s">
        <v>13</v>
      </c>
      <c r="F860" s="143" t="s">
        <v>361</v>
      </c>
      <c r="G860" s="143" t="s">
        <v>362</v>
      </c>
      <c r="H860" s="143">
        <v>0.67</v>
      </c>
      <c r="I860" s="143">
        <v>0.72</v>
      </c>
      <c r="J860" s="143" t="s">
        <v>366</v>
      </c>
      <c r="K860" s="143">
        <v>0.34659917944670998</v>
      </c>
      <c r="L860" s="143">
        <v>3334.24628094953</v>
      </c>
      <c r="M860" s="143">
        <v>7.2898846907576296</v>
      </c>
      <c r="N860" s="143">
        <v>0.96707840901695996</v>
      </c>
      <c r="O860" s="143">
        <v>2.52666805207777</v>
      </c>
      <c r="P860" s="143">
        <v>0.33518858302590998</v>
      </c>
      <c r="Q860" s="143">
        <v>1155.6470250503701</v>
      </c>
      <c r="R860" s="143">
        <v>1730</v>
      </c>
      <c r="S860" s="143" t="s">
        <v>368</v>
      </c>
      <c r="T860" s="143">
        <v>1730</v>
      </c>
      <c r="U860" s="143" t="s">
        <v>365</v>
      </c>
      <c r="V860" s="143" t="s">
        <v>366</v>
      </c>
      <c r="Z860" s="143">
        <v>0</v>
      </c>
      <c r="AA860" s="143">
        <v>1</v>
      </c>
      <c r="AB860" s="143">
        <v>2.52666805207777</v>
      </c>
      <c r="AC860" s="143">
        <v>0.33518858302590998</v>
      </c>
      <c r="AD860" s="143">
        <v>1155.6470250503701</v>
      </c>
      <c r="AF860" s="143">
        <v>-1</v>
      </c>
      <c r="AG860" s="143">
        <v>-1</v>
      </c>
      <c r="AH860" s="143">
        <v>-1</v>
      </c>
      <c r="AI860" s="143">
        <v>-1</v>
      </c>
      <c r="AJ860" s="143">
        <v>0</v>
      </c>
      <c r="AM860" s="143" t="s">
        <v>367</v>
      </c>
      <c r="AN860" s="143">
        <v>-1</v>
      </c>
      <c r="AQ860" s="143">
        <v>332</v>
      </c>
      <c r="AR860" s="143" t="s">
        <v>259</v>
      </c>
      <c r="AT860" s="143" t="s">
        <v>366</v>
      </c>
      <c r="AV860" s="143">
        <v>154.27727584936301</v>
      </c>
      <c r="AW860" s="143">
        <v>0.9372644161</v>
      </c>
    </row>
    <row r="861" spans="1:49" x14ac:dyDescent="0.25">
      <c r="A861" s="153">
        <v>820000</v>
      </c>
      <c r="B861" s="153">
        <v>1400000</v>
      </c>
      <c r="C861" s="153">
        <v>1400000</v>
      </c>
      <c r="D861" s="143" t="s">
        <v>360</v>
      </c>
      <c r="E861" s="143" t="s">
        <v>13</v>
      </c>
      <c r="F861" s="143" t="s">
        <v>361</v>
      </c>
      <c r="G861" s="143" t="s">
        <v>362</v>
      </c>
      <c r="H861" s="143">
        <v>0.67</v>
      </c>
      <c r="I861" s="143">
        <v>0.72</v>
      </c>
      <c r="J861" s="143" t="s">
        <v>363</v>
      </c>
      <c r="K861" s="143">
        <v>0.41186158789444</v>
      </c>
      <c r="L861" s="143">
        <v>1332.2462099966399</v>
      </c>
      <c r="M861" s="143">
        <v>0</v>
      </c>
      <c r="N861" s="143">
        <v>0</v>
      </c>
      <c r="O861" s="143">
        <v>0</v>
      </c>
      <c r="P861" s="143">
        <v>0</v>
      </c>
      <c r="Q861" s="143">
        <v>548.70103951557701</v>
      </c>
      <c r="R861" s="143">
        <v>5300</v>
      </c>
      <c r="S861" s="143" t="s">
        <v>372</v>
      </c>
      <c r="T861" s="143">
        <v>5300</v>
      </c>
      <c r="U861" s="143" t="s">
        <v>365</v>
      </c>
      <c r="V861" s="143" t="s">
        <v>366</v>
      </c>
      <c r="Y861" s="143" t="s">
        <v>363</v>
      </c>
      <c r="Z861" s="143">
        <v>0</v>
      </c>
      <c r="AA861" s="143">
        <v>1</v>
      </c>
      <c r="AB861" s="143">
        <v>0</v>
      </c>
      <c r="AC861" s="143">
        <v>0</v>
      </c>
      <c r="AD861" s="143">
        <v>548.70103951557701</v>
      </c>
      <c r="AF861" s="143">
        <v>-1</v>
      </c>
      <c r="AG861" s="143">
        <v>-1</v>
      </c>
      <c r="AH861" s="143">
        <v>-1</v>
      </c>
      <c r="AI861" s="143">
        <v>-1</v>
      </c>
      <c r="AJ861" s="143">
        <v>0</v>
      </c>
      <c r="AM861" s="143" t="s">
        <v>367</v>
      </c>
      <c r="AN861" s="143">
        <v>-1</v>
      </c>
      <c r="AQ861" s="143">
        <v>332</v>
      </c>
      <c r="AR861" s="143" t="s">
        <v>259</v>
      </c>
      <c r="AT861" s="143" t="s">
        <v>366</v>
      </c>
      <c r="AV861" s="143">
        <v>175.43343184717099</v>
      </c>
      <c r="AW861" s="143">
        <v>0.44501300849999997</v>
      </c>
    </row>
    <row r="862" spans="1:49" x14ac:dyDescent="0.25">
      <c r="A862" s="153">
        <v>820000</v>
      </c>
      <c r="B862" s="153">
        <v>1400000</v>
      </c>
      <c r="C862" s="153">
        <v>1400000</v>
      </c>
      <c r="D862" s="143" t="s">
        <v>360</v>
      </c>
      <c r="E862" s="143" t="s">
        <v>13</v>
      </c>
      <c r="F862" s="143" t="s">
        <v>361</v>
      </c>
      <c r="G862" s="143" t="s">
        <v>362</v>
      </c>
      <c r="H862" s="143">
        <v>0.67</v>
      </c>
      <c r="I862" s="143">
        <v>0.72</v>
      </c>
      <c r="J862" s="143" t="s">
        <v>366</v>
      </c>
      <c r="K862" s="143">
        <v>0.20590181326820001</v>
      </c>
      <c r="L862" s="143">
        <v>1332.2462099966399</v>
      </c>
      <c r="M862" s="143">
        <v>0</v>
      </c>
      <c r="N862" s="143">
        <v>0</v>
      </c>
      <c r="O862" s="143">
        <v>0</v>
      </c>
      <c r="P862" s="143">
        <v>0</v>
      </c>
      <c r="Q862" s="143">
        <v>274.31191035800202</v>
      </c>
      <c r="R862" s="143">
        <v>1730</v>
      </c>
      <c r="S862" s="143" t="s">
        <v>368</v>
      </c>
      <c r="T862" s="143">
        <v>1730</v>
      </c>
      <c r="U862" s="143" t="s">
        <v>365</v>
      </c>
      <c r="V862" s="143" t="s">
        <v>366</v>
      </c>
      <c r="Z862" s="143">
        <v>0</v>
      </c>
      <c r="AA862" s="143">
        <v>1</v>
      </c>
      <c r="AB862" s="143">
        <v>0</v>
      </c>
      <c r="AC862" s="143">
        <v>0</v>
      </c>
      <c r="AD862" s="143">
        <v>274.31191035800202</v>
      </c>
      <c r="AF862" s="143">
        <v>-1</v>
      </c>
      <c r="AG862" s="143">
        <v>-1</v>
      </c>
      <c r="AH862" s="143">
        <v>-1</v>
      </c>
      <c r="AI862" s="143">
        <v>-1</v>
      </c>
      <c r="AJ862" s="143">
        <v>0</v>
      </c>
      <c r="AM862" s="143" t="s">
        <v>367</v>
      </c>
      <c r="AN862" s="143">
        <v>-1</v>
      </c>
      <c r="AQ862" s="143">
        <v>332</v>
      </c>
      <c r="AR862" s="143" t="s">
        <v>259</v>
      </c>
      <c r="AT862" s="143" t="s">
        <v>366</v>
      </c>
      <c r="AV862" s="143">
        <v>137.21735445987201</v>
      </c>
      <c r="AW862" s="143">
        <v>0.22247519090000001</v>
      </c>
    </row>
    <row r="863" spans="1:49" x14ac:dyDescent="0.25">
      <c r="A863" s="153">
        <v>820000</v>
      </c>
      <c r="B863" s="153">
        <v>1400000</v>
      </c>
      <c r="C863" s="153">
        <v>1400000</v>
      </c>
      <c r="D863" s="143" t="s">
        <v>360</v>
      </c>
      <c r="E863" s="143" t="s">
        <v>13</v>
      </c>
      <c r="F863" s="143" t="s">
        <v>361</v>
      </c>
      <c r="G863" s="143" t="s">
        <v>362</v>
      </c>
      <c r="H863" s="143">
        <v>0.67</v>
      </c>
      <c r="I863" s="143">
        <v>0.72</v>
      </c>
      <c r="J863" s="143" t="s">
        <v>363</v>
      </c>
      <c r="K863" s="143">
        <v>0.29073787418022001</v>
      </c>
      <c r="L863" s="143">
        <v>3088.5891162504599</v>
      </c>
      <c r="M863" s="143">
        <v>6.3876313171613601</v>
      </c>
      <c r="N863" s="143">
        <v>0.86096387946301001</v>
      </c>
      <c r="O863" s="143">
        <v>1.85712635019849</v>
      </c>
      <c r="P863" s="143">
        <v>0.25031480806103001</v>
      </c>
      <c r="Q863" s="143">
        <v>897.96983387482396</v>
      </c>
      <c r="R863" s="143">
        <v>3200</v>
      </c>
      <c r="S863" s="143" t="s">
        <v>370</v>
      </c>
      <c r="T863" s="143">
        <v>3200</v>
      </c>
      <c r="U863" s="143" t="s">
        <v>365</v>
      </c>
      <c r="V863" s="143" t="s">
        <v>366</v>
      </c>
      <c r="Y863" s="143" t="s">
        <v>363</v>
      </c>
      <c r="Z863" s="143">
        <v>0</v>
      </c>
      <c r="AA863" s="143">
        <v>1</v>
      </c>
      <c r="AB863" s="143">
        <v>1.85712635019849</v>
      </c>
      <c r="AC863" s="143">
        <v>0.25031480806103001</v>
      </c>
      <c r="AD863" s="143">
        <v>897.96983387482396</v>
      </c>
      <c r="AF863" s="143">
        <v>-1</v>
      </c>
      <c r="AG863" s="143">
        <v>-1</v>
      </c>
      <c r="AH863" s="143">
        <v>-1</v>
      </c>
      <c r="AI863" s="143">
        <v>-1</v>
      </c>
      <c r="AJ863" s="143">
        <v>0</v>
      </c>
      <c r="AM863" s="143" t="s">
        <v>367</v>
      </c>
      <c r="AN863" s="143">
        <v>-1</v>
      </c>
      <c r="AQ863" s="143">
        <v>332</v>
      </c>
      <c r="AR863" s="143" t="s">
        <v>259</v>
      </c>
      <c r="AT863" s="143" t="s">
        <v>366</v>
      </c>
      <c r="AV863" s="143">
        <v>152.06303496236001</v>
      </c>
      <c r="AW863" s="143">
        <v>0.72828048170000004</v>
      </c>
    </row>
    <row r="864" spans="1:49" x14ac:dyDescent="0.25">
      <c r="A864" s="153">
        <v>820000</v>
      </c>
      <c r="B864" s="153">
        <v>1400000</v>
      </c>
      <c r="C864" s="153">
        <v>1400000</v>
      </c>
      <c r="D864" s="143" t="s">
        <v>360</v>
      </c>
      <c r="E864" s="143" t="s">
        <v>13</v>
      </c>
      <c r="F864" s="143" t="s">
        <v>361</v>
      </c>
      <c r="G864" s="143" t="s">
        <v>362</v>
      </c>
      <c r="H864" s="143">
        <v>0.67</v>
      </c>
      <c r="I864" s="143">
        <v>0.72</v>
      </c>
      <c r="J864" s="143" t="s">
        <v>366</v>
      </c>
      <c r="K864" s="143">
        <v>0.32702572495518001</v>
      </c>
      <c r="L864" s="143">
        <v>3088.5891162504599</v>
      </c>
      <c r="M864" s="143">
        <v>6.3876313171613601</v>
      </c>
      <c r="N864" s="143">
        <v>0.86096387946301001</v>
      </c>
      <c r="O864" s="143">
        <v>2.08891976224113</v>
      </c>
      <c r="P864" s="143">
        <v>0.28155733684161999</v>
      </c>
      <c r="Q864" s="143">
        <v>1010.04809483049</v>
      </c>
      <c r="R864" s="143">
        <v>1730</v>
      </c>
      <c r="S864" s="143" t="s">
        <v>368</v>
      </c>
      <c r="T864" s="143">
        <v>1730</v>
      </c>
      <c r="U864" s="143" t="s">
        <v>365</v>
      </c>
      <c r="V864" s="143" t="s">
        <v>366</v>
      </c>
      <c r="Z864" s="143">
        <v>0</v>
      </c>
      <c r="AA864" s="143">
        <v>1</v>
      </c>
      <c r="AB864" s="143">
        <v>2.08891976224113</v>
      </c>
      <c r="AC864" s="143">
        <v>0.28155733684161999</v>
      </c>
      <c r="AD864" s="143">
        <v>1010.04809483049</v>
      </c>
      <c r="AF864" s="143">
        <v>-1</v>
      </c>
      <c r="AG864" s="143">
        <v>-1</v>
      </c>
      <c r="AH864" s="143">
        <v>-1</v>
      </c>
      <c r="AI864" s="143">
        <v>-1</v>
      </c>
      <c r="AJ864" s="143">
        <v>0</v>
      </c>
      <c r="AM864" s="143" t="s">
        <v>367</v>
      </c>
      <c r="AN864" s="143">
        <v>-1</v>
      </c>
      <c r="AQ864" s="143">
        <v>332</v>
      </c>
      <c r="AR864" s="143" t="s">
        <v>259</v>
      </c>
      <c r="AT864" s="143" t="s">
        <v>366</v>
      </c>
      <c r="AV864" s="143">
        <v>165.91515130874399</v>
      </c>
      <c r="AW864" s="143">
        <v>0.81917931450000003</v>
      </c>
    </row>
    <row r="865" spans="1:49" x14ac:dyDescent="0.25">
      <c r="A865" s="153">
        <v>820000</v>
      </c>
      <c r="B865" s="153">
        <v>1400000</v>
      </c>
      <c r="C865" s="153">
        <v>1400000</v>
      </c>
      <c r="D865" s="143" t="s">
        <v>360</v>
      </c>
      <c r="E865" s="143" t="s">
        <v>13</v>
      </c>
      <c r="F865" s="143" t="s">
        <v>361</v>
      </c>
      <c r="G865" s="143" t="s">
        <v>362</v>
      </c>
      <c r="H865" s="143">
        <v>0.67</v>
      </c>
      <c r="I865" s="143">
        <v>0.72</v>
      </c>
      <c r="J865" s="143" t="s">
        <v>363</v>
      </c>
      <c r="K865" s="143">
        <v>9.6106933619779997E-2</v>
      </c>
      <c r="L865" s="143">
        <v>2778.68050595659</v>
      </c>
      <c r="M865" s="143">
        <v>5.2247056317911396</v>
      </c>
      <c r="N865" s="143">
        <v>0.70246499713425004</v>
      </c>
      <c r="O865" s="143">
        <v>0.50213043733746998</v>
      </c>
      <c r="P865" s="143">
        <v>6.75117568498E-2</v>
      </c>
      <c r="Q865" s="143">
        <v>267.05046293656397</v>
      </c>
      <c r="R865" s="143">
        <v>5100</v>
      </c>
      <c r="S865" s="143" t="s">
        <v>373</v>
      </c>
      <c r="T865" s="143">
        <v>5100</v>
      </c>
      <c r="U865" s="143" t="s">
        <v>365</v>
      </c>
      <c r="V865" s="143" t="s">
        <v>366</v>
      </c>
      <c r="Y865" s="143" t="s">
        <v>363</v>
      </c>
      <c r="Z865" s="143">
        <v>0</v>
      </c>
      <c r="AA865" s="143">
        <v>1</v>
      </c>
      <c r="AB865" s="143">
        <v>0.50213043733746998</v>
      </c>
      <c r="AC865" s="143">
        <v>6.75117568498E-2</v>
      </c>
      <c r="AD865" s="143">
        <v>267.05046293656397</v>
      </c>
      <c r="AF865" s="143">
        <v>-1</v>
      </c>
      <c r="AG865" s="143">
        <v>-1</v>
      </c>
      <c r="AH865" s="143">
        <v>-1</v>
      </c>
      <c r="AI865" s="143">
        <v>-1</v>
      </c>
      <c r="AJ865" s="143">
        <v>0</v>
      </c>
      <c r="AM865" s="143" t="s">
        <v>367</v>
      </c>
      <c r="AN865" s="143">
        <v>-1</v>
      </c>
      <c r="AQ865" s="143">
        <v>332</v>
      </c>
      <c r="AR865" s="143" t="s">
        <v>259</v>
      </c>
      <c r="AT865" s="143" t="s">
        <v>366</v>
      </c>
      <c r="AV865" s="143">
        <v>81.525275854018304</v>
      </c>
      <c r="AW865" s="143">
        <v>0.21658593910000001</v>
      </c>
    </row>
    <row r="866" spans="1:49" x14ac:dyDescent="0.25">
      <c r="A866" s="153">
        <v>820000</v>
      </c>
      <c r="B866" s="153">
        <v>1400000</v>
      </c>
      <c r="C866" s="153">
        <v>1400000</v>
      </c>
      <c r="D866" s="143" t="s">
        <v>360</v>
      </c>
      <c r="E866" s="143" t="s">
        <v>13</v>
      </c>
      <c r="F866" s="143" t="s">
        <v>361</v>
      </c>
      <c r="G866" s="143" t="s">
        <v>362</v>
      </c>
      <c r="H866" s="143">
        <v>0.67</v>
      </c>
      <c r="I866" s="143">
        <v>0.72</v>
      </c>
      <c r="J866" s="143" t="s">
        <v>366</v>
      </c>
      <c r="K866" s="143">
        <v>0.48544849540465002</v>
      </c>
      <c r="L866" s="143">
        <v>2778.68050595659</v>
      </c>
      <c r="M866" s="143">
        <v>5.2247056317911396</v>
      </c>
      <c r="N866" s="143">
        <v>0.70246499713425004</v>
      </c>
      <c r="O866" s="143">
        <v>2.5363254878852399</v>
      </c>
      <c r="P866" s="143">
        <v>0.34101057593325002</v>
      </c>
      <c r="Q866" s="143">
        <v>1348.90627082687</v>
      </c>
      <c r="R866" s="143">
        <v>1730</v>
      </c>
      <c r="S866" s="143" t="s">
        <v>368</v>
      </c>
      <c r="T866" s="143">
        <v>1730</v>
      </c>
      <c r="U866" s="143" t="s">
        <v>365</v>
      </c>
      <c r="V866" s="143" t="s">
        <v>366</v>
      </c>
      <c r="Z866" s="143">
        <v>0</v>
      </c>
      <c r="AA866" s="143">
        <v>1</v>
      </c>
      <c r="AB866" s="143">
        <v>2.5363254878852399</v>
      </c>
      <c r="AC866" s="143">
        <v>0.34101057593325002</v>
      </c>
      <c r="AD866" s="143">
        <v>1449.5163105317999</v>
      </c>
      <c r="AF866" s="143">
        <v>-1</v>
      </c>
      <c r="AG866" s="143">
        <v>-1</v>
      </c>
      <c r="AH866" s="143">
        <v>-1</v>
      </c>
      <c r="AI866" s="143">
        <v>-1</v>
      </c>
      <c r="AJ866" s="143">
        <v>0</v>
      </c>
      <c r="AM866" s="143" t="s">
        <v>367</v>
      </c>
      <c r="AN866" s="143">
        <v>-1</v>
      </c>
      <c r="AQ866" s="143">
        <v>332</v>
      </c>
      <c r="AR866" s="143" t="s">
        <v>259</v>
      </c>
      <c r="AT866" s="143" t="s">
        <v>366</v>
      </c>
      <c r="AV866" s="143">
        <v>239.247644584645</v>
      </c>
      <c r="AW866" s="143">
        <v>1.1756012251000001</v>
      </c>
    </row>
    <row r="867" spans="1:49" x14ac:dyDescent="0.25">
      <c r="A867" s="153">
        <v>820000</v>
      </c>
      <c r="B867" s="153">
        <v>1400000</v>
      </c>
      <c r="C867" s="153">
        <v>1400000</v>
      </c>
      <c r="D867" s="143" t="s">
        <v>360</v>
      </c>
      <c r="E867" s="143" t="s">
        <v>13</v>
      </c>
      <c r="F867" s="143" t="s">
        <v>361</v>
      </c>
      <c r="G867" s="143" t="s">
        <v>362</v>
      </c>
      <c r="H867" s="143">
        <v>0.67</v>
      </c>
      <c r="I867" s="143">
        <v>0.72</v>
      </c>
      <c r="J867" s="143" t="s">
        <v>366</v>
      </c>
      <c r="K867" s="143">
        <v>0.61776345366790997</v>
      </c>
      <c r="L867" s="143">
        <v>3314.68877528236</v>
      </c>
      <c r="M867" s="143">
        <v>6.1804984573996897</v>
      </c>
      <c r="N867" s="143">
        <v>0.82647017888573004</v>
      </c>
      <c r="O867" s="143">
        <v>3.8180860724324401</v>
      </c>
      <c r="P867" s="143">
        <v>0.51056307206199003</v>
      </c>
      <c r="Q867" s="143">
        <v>2047.69358565269</v>
      </c>
      <c r="R867" s="143">
        <v>1730</v>
      </c>
      <c r="S867" s="143" t="s">
        <v>368</v>
      </c>
      <c r="T867" s="143">
        <v>1730</v>
      </c>
      <c r="U867" s="143" t="s">
        <v>365</v>
      </c>
      <c r="V867" s="143" t="s">
        <v>366</v>
      </c>
      <c r="Z867" s="143">
        <v>0</v>
      </c>
      <c r="AA867" s="143">
        <v>1</v>
      </c>
      <c r="AB867" s="143">
        <v>3.8180860724324401</v>
      </c>
      <c r="AC867" s="143">
        <v>0.51056307206199003</v>
      </c>
      <c r="AD867" s="143">
        <v>2047.69358565269</v>
      </c>
      <c r="AF867" s="143">
        <v>-1</v>
      </c>
      <c r="AG867" s="143">
        <v>-1</v>
      </c>
      <c r="AH867" s="143">
        <v>-1</v>
      </c>
      <c r="AI867" s="143">
        <v>-1</v>
      </c>
      <c r="AJ867" s="143">
        <v>0</v>
      </c>
      <c r="AM867" s="143" t="s">
        <v>367</v>
      </c>
      <c r="AN867" s="143">
        <v>-1</v>
      </c>
      <c r="AQ867" s="143">
        <v>332</v>
      </c>
      <c r="AR867" s="143" t="s">
        <v>259</v>
      </c>
      <c r="AT867" s="143" t="s">
        <v>366</v>
      </c>
      <c r="AV867" s="143">
        <v>200</v>
      </c>
      <c r="AW867" s="143">
        <v>1.6607409453999999</v>
      </c>
    </row>
    <row r="868" spans="1:49" x14ac:dyDescent="0.25">
      <c r="A868" s="153">
        <v>820000</v>
      </c>
      <c r="B868" s="153">
        <v>1400000</v>
      </c>
      <c r="C868" s="153">
        <v>1400000</v>
      </c>
      <c r="D868" s="143" t="s">
        <v>360</v>
      </c>
      <c r="E868" s="143" t="s">
        <v>13</v>
      </c>
      <c r="F868" s="143" t="s">
        <v>361</v>
      </c>
      <c r="G868" s="143" t="s">
        <v>362</v>
      </c>
      <c r="H868" s="143">
        <v>0.67</v>
      </c>
      <c r="I868" s="143">
        <v>0.72</v>
      </c>
      <c r="J868" s="143" t="s">
        <v>363</v>
      </c>
      <c r="K868" s="143">
        <v>3.6723549985900002E-2</v>
      </c>
      <c r="L868" s="143">
        <v>2276.0863546062101</v>
      </c>
      <c r="M868" s="143">
        <v>3.6831756948036198</v>
      </c>
      <c r="N868" s="143">
        <v>0.43999250935487999</v>
      </c>
      <c r="O868" s="143">
        <v>0.13525928673500001</v>
      </c>
      <c r="P868" s="143">
        <v>1.6158086910720001E-2</v>
      </c>
      <c r="Q868" s="143">
        <v>83.585971015626598</v>
      </c>
      <c r="R868" s="143">
        <v>5300</v>
      </c>
      <c r="S868" s="143" t="s">
        <v>372</v>
      </c>
      <c r="T868" s="143">
        <v>5300</v>
      </c>
      <c r="U868" s="143" t="s">
        <v>365</v>
      </c>
      <c r="V868" s="143" t="s">
        <v>366</v>
      </c>
      <c r="Y868" s="143" t="s">
        <v>363</v>
      </c>
      <c r="Z868" s="143">
        <v>0</v>
      </c>
      <c r="AA868" s="143">
        <v>1</v>
      </c>
      <c r="AB868" s="143">
        <v>0.13525928673500001</v>
      </c>
      <c r="AC868" s="143">
        <v>1.6158086910720001E-2</v>
      </c>
      <c r="AD868" s="143">
        <v>93.3781347475975</v>
      </c>
      <c r="AF868" s="143">
        <v>-1</v>
      </c>
      <c r="AG868" s="143">
        <v>-1</v>
      </c>
      <c r="AH868" s="143">
        <v>-1</v>
      </c>
      <c r="AI868" s="143">
        <v>-1</v>
      </c>
      <c r="AJ868" s="143">
        <v>0</v>
      </c>
      <c r="AM868" s="143" t="s">
        <v>367</v>
      </c>
      <c r="AN868" s="143">
        <v>-1</v>
      </c>
      <c r="AQ868" s="143">
        <v>332</v>
      </c>
      <c r="AR868" s="143" t="s">
        <v>259</v>
      </c>
      <c r="AT868" s="143" t="s">
        <v>366</v>
      </c>
      <c r="AV868" s="143">
        <v>87.733657211024806</v>
      </c>
      <c r="AW868" s="143">
        <v>7.5732469400000002E-2</v>
      </c>
    </row>
    <row r="869" spans="1:49" x14ac:dyDescent="0.25">
      <c r="A869" s="153">
        <v>820000</v>
      </c>
      <c r="B869" s="153">
        <v>1400000</v>
      </c>
      <c r="C869" s="153">
        <v>1400000</v>
      </c>
      <c r="D869" s="143" t="s">
        <v>360</v>
      </c>
      <c r="E869" s="143" t="s">
        <v>13</v>
      </c>
      <c r="F869" s="143" t="s">
        <v>361</v>
      </c>
      <c r="G869" s="143" t="s">
        <v>362</v>
      </c>
      <c r="H869" s="143">
        <v>0.67</v>
      </c>
      <c r="I869" s="143">
        <v>0.72</v>
      </c>
      <c r="J869" s="143" t="s">
        <v>363</v>
      </c>
      <c r="K869" s="143">
        <v>5.6140639603E-4</v>
      </c>
      <c r="L869" s="143">
        <v>2276.0863546062101</v>
      </c>
      <c r="M869" s="143">
        <v>3.6831756948036198</v>
      </c>
      <c r="N869" s="143">
        <v>0.43999250935487999</v>
      </c>
      <c r="O869" s="143">
        <v>2.0677583927800002E-3</v>
      </c>
      <c r="P869" s="143">
        <v>2.4701460895000001E-4</v>
      </c>
      <c r="Q869" s="143">
        <v>1.27780943740391</v>
      </c>
      <c r="R869" s="143">
        <v>5100</v>
      </c>
      <c r="S869" s="143" t="s">
        <v>373</v>
      </c>
      <c r="T869" s="143">
        <v>5100</v>
      </c>
      <c r="U869" s="143" t="s">
        <v>365</v>
      </c>
      <c r="V869" s="143" t="s">
        <v>366</v>
      </c>
      <c r="Y869" s="143" t="s">
        <v>363</v>
      </c>
      <c r="Z869" s="143">
        <v>0</v>
      </c>
      <c r="AA869" s="143">
        <v>1</v>
      </c>
      <c r="AB869" s="143">
        <v>2.0677583927800002E-3</v>
      </c>
      <c r="AC869" s="143">
        <v>2.4701460895000001E-4</v>
      </c>
      <c r="AD869" s="143">
        <v>1.35649927416488</v>
      </c>
      <c r="AF869" s="143">
        <v>-1</v>
      </c>
      <c r="AG869" s="143">
        <v>-1</v>
      </c>
      <c r="AH869" s="143">
        <v>-1</v>
      </c>
      <c r="AI869" s="143">
        <v>-1</v>
      </c>
      <c r="AJ869" s="143">
        <v>0</v>
      </c>
      <c r="AM869" s="143" t="s">
        <v>367</v>
      </c>
      <c r="AN869" s="143">
        <v>-1</v>
      </c>
      <c r="AQ869" s="143">
        <v>332</v>
      </c>
      <c r="AR869" s="143" t="s">
        <v>259</v>
      </c>
      <c r="AT869" s="143" t="s">
        <v>366</v>
      </c>
      <c r="AV869" s="143">
        <v>14.493624478954199</v>
      </c>
      <c r="AW869" s="143">
        <v>1.1001616000000001E-3</v>
      </c>
    </row>
    <row r="870" spans="1:49" x14ac:dyDescent="0.25">
      <c r="A870" s="153">
        <v>820000</v>
      </c>
      <c r="B870" s="153">
        <v>1400000</v>
      </c>
      <c r="C870" s="153">
        <v>1400000</v>
      </c>
      <c r="D870" s="143" t="s">
        <v>360</v>
      </c>
      <c r="E870" s="143" t="s">
        <v>13</v>
      </c>
      <c r="F870" s="143" t="s">
        <v>361</v>
      </c>
      <c r="G870" s="143" t="s">
        <v>362</v>
      </c>
      <c r="H870" s="143">
        <v>0.67</v>
      </c>
      <c r="I870" s="143">
        <v>0.72</v>
      </c>
      <c r="J870" s="143" t="s">
        <v>363</v>
      </c>
      <c r="K870" s="143">
        <v>0.18354755179665</v>
      </c>
      <c r="L870" s="143">
        <v>2276.0863546062101</v>
      </c>
      <c r="M870" s="143">
        <v>3.6831756948036198</v>
      </c>
      <c r="N870" s="143">
        <v>0.43999250935487999</v>
      </c>
      <c r="O870" s="143">
        <v>0.67603788161814005</v>
      </c>
      <c r="P870" s="143">
        <v>8.0759547900949996E-2</v>
      </c>
      <c r="Q870" s="143">
        <v>417.77007806574301</v>
      </c>
      <c r="R870" s="143">
        <v>3100</v>
      </c>
      <c r="S870" s="143" t="s">
        <v>371</v>
      </c>
      <c r="T870" s="143">
        <v>3100</v>
      </c>
      <c r="U870" s="143" t="s">
        <v>365</v>
      </c>
      <c r="V870" s="143" t="s">
        <v>366</v>
      </c>
      <c r="Y870" s="143" t="s">
        <v>363</v>
      </c>
      <c r="Z870" s="143">
        <v>0</v>
      </c>
      <c r="AA870" s="143">
        <v>1</v>
      </c>
      <c r="AB870" s="143">
        <v>0.67603788161814005</v>
      </c>
      <c r="AC870" s="143">
        <v>8.0759547900949996E-2</v>
      </c>
      <c r="AD870" s="143">
        <v>834.93358462238302</v>
      </c>
      <c r="AF870" s="143">
        <v>-1</v>
      </c>
      <c r="AG870" s="143">
        <v>-1</v>
      </c>
      <c r="AH870" s="143">
        <v>-1</v>
      </c>
      <c r="AI870" s="143">
        <v>-1</v>
      </c>
      <c r="AJ870" s="143">
        <v>0</v>
      </c>
      <c r="AM870" s="143" t="s">
        <v>367</v>
      </c>
      <c r="AN870" s="143">
        <v>-1</v>
      </c>
      <c r="AQ870" s="143">
        <v>332</v>
      </c>
      <c r="AR870" s="143" t="s">
        <v>259</v>
      </c>
      <c r="AT870" s="143" t="s">
        <v>366</v>
      </c>
      <c r="AV870" s="143">
        <v>113.90862332949099</v>
      </c>
      <c r="AW870" s="143">
        <v>0.67715619189999998</v>
      </c>
    </row>
    <row r="871" spans="1:49" x14ac:dyDescent="0.25">
      <c r="A871" s="153">
        <v>820000</v>
      </c>
      <c r="B871" s="153">
        <v>1400000</v>
      </c>
      <c r="C871" s="153">
        <v>1400000</v>
      </c>
      <c r="D871" s="143" t="s">
        <v>360</v>
      </c>
      <c r="E871" s="143" t="s">
        <v>13</v>
      </c>
      <c r="F871" s="143" t="s">
        <v>361</v>
      </c>
      <c r="G871" s="143" t="s">
        <v>362</v>
      </c>
      <c r="H871" s="143">
        <v>0.67</v>
      </c>
      <c r="I871" s="143">
        <v>0.72</v>
      </c>
      <c r="J871" s="143" t="s">
        <v>363</v>
      </c>
      <c r="K871" s="143">
        <v>3.6971899792000003E-2</v>
      </c>
      <c r="L871" s="143">
        <v>3310.69140039597</v>
      </c>
      <c r="M871" s="143">
        <v>6.8473466479224596</v>
      </c>
      <c r="N871" s="143">
        <v>0.92440495604965001</v>
      </c>
      <c r="O871" s="143">
        <v>0.25315941410809001</v>
      </c>
      <c r="P871" s="143">
        <v>3.4177007402290002E-2</v>
      </c>
      <c r="Q871" s="143">
        <v>122.402550697682</v>
      </c>
      <c r="R871" s="143">
        <v>3200</v>
      </c>
      <c r="S871" s="143" t="s">
        <v>370</v>
      </c>
      <c r="T871" s="143">
        <v>3200</v>
      </c>
      <c r="U871" s="143" t="s">
        <v>365</v>
      </c>
      <c r="V871" s="143" t="s">
        <v>366</v>
      </c>
      <c r="Y871" s="143" t="s">
        <v>363</v>
      </c>
      <c r="Z871" s="143">
        <v>0</v>
      </c>
      <c r="AA871" s="143">
        <v>1</v>
      </c>
      <c r="AB871" s="143">
        <v>0.25315941410809001</v>
      </c>
      <c r="AC871" s="143">
        <v>3.4177007402290002E-2</v>
      </c>
      <c r="AD871" s="143">
        <v>122.402550697682</v>
      </c>
      <c r="AF871" s="143">
        <v>-1</v>
      </c>
      <c r="AG871" s="143">
        <v>-1</v>
      </c>
      <c r="AH871" s="143">
        <v>-1</v>
      </c>
      <c r="AI871" s="143">
        <v>-1</v>
      </c>
      <c r="AJ871" s="143">
        <v>0</v>
      </c>
      <c r="AM871" s="143" t="s">
        <v>367</v>
      </c>
      <c r="AN871" s="143">
        <v>-1</v>
      </c>
      <c r="AQ871" s="143">
        <v>332</v>
      </c>
      <c r="AR871" s="143" t="s">
        <v>259</v>
      </c>
      <c r="AT871" s="143" t="s">
        <v>366</v>
      </c>
      <c r="AV871" s="143">
        <v>56.912648820331199</v>
      </c>
      <c r="AW871" s="143">
        <v>9.9272141699999997E-2</v>
      </c>
    </row>
    <row r="872" spans="1:49" x14ac:dyDescent="0.25">
      <c r="A872" s="153">
        <v>820000</v>
      </c>
      <c r="B872" s="153">
        <v>1400000</v>
      </c>
      <c r="C872" s="153">
        <v>1400000</v>
      </c>
      <c r="D872" s="143" t="s">
        <v>360</v>
      </c>
      <c r="E872" s="143" t="s">
        <v>13</v>
      </c>
      <c r="F872" s="143" t="s">
        <v>361</v>
      </c>
      <c r="G872" s="143" t="s">
        <v>362</v>
      </c>
      <c r="H872" s="143">
        <v>0.67</v>
      </c>
      <c r="I872" s="143">
        <v>0.72</v>
      </c>
      <c r="J872" s="143" t="s">
        <v>366</v>
      </c>
      <c r="K872" s="143">
        <v>0.58079166378830005</v>
      </c>
      <c r="L872" s="143">
        <v>3310.69140039597</v>
      </c>
      <c r="M872" s="143">
        <v>6.8473466479224596</v>
      </c>
      <c r="N872" s="143">
        <v>0.92440495604965001</v>
      </c>
      <c r="O872" s="143">
        <v>3.9768818521821401</v>
      </c>
      <c r="P872" s="143">
        <v>0.53688669243822995</v>
      </c>
      <c r="Q872" s="143">
        <v>1922.8219667256001</v>
      </c>
      <c r="R872" s="143">
        <v>1730</v>
      </c>
      <c r="S872" s="143" t="s">
        <v>368</v>
      </c>
      <c r="T872" s="143">
        <v>1730</v>
      </c>
      <c r="U872" s="143" t="s">
        <v>365</v>
      </c>
      <c r="V872" s="143" t="s">
        <v>366</v>
      </c>
      <c r="Z872" s="143">
        <v>0</v>
      </c>
      <c r="AA872" s="143">
        <v>1</v>
      </c>
      <c r="AB872" s="143">
        <v>3.9768818521821401</v>
      </c>
      <c r="AC872" s="143">
        <v>0.53688669243822995</v>
      </c>
      <c r="AD872" s="143">
        <v>1922.8219667255901</v>
      </c>
      <c r="AF872" s="143">
        <v>-1</v>
      </c>
      <c r="AG872" s="143">
        <v>-1</v>
      </c>
      <c r="AH872" s="143">
        <v>-1</v>
      </c>
      <c r="AI872" s="143">
        <v>-1</v>
      </c>
      <c r="AJ872" s="143">
        <v>0</v>
      </c>
      <c r="AM872" s="143" t="s">
        <v>367</v>
      </c>
      <c r="AN872" s="143">
        <v>-1</v>
      </c>
      <c r="AQ872" s="143">
        <v>332</v>
      </c>
      <c r="AR872" s="143" t="s">
        <v>259</v>
      </c>
      <c r="AT872" s="143" t="s">
        <v>366</v>
      </c>
      <c r="AV872" s="143">
        <v>191.10423796345401</v>
      </c>
      <c r="AW872" s="143">
        <v>1.5594663152999999</v>
      </c>
    </row>
    <row r="873" spans="1:49" x14ac:dyDescent="0.25">
      <c r="A873" s="153">
        <v>820000</v>
      </c>
      <c r="B873" s="153">
        <v>1400000</v>
      </c>
      <c r="C873" s="153">
        <v>1400000</v>
      </c>
      <c r="D873" s="143" t="s">
        <v>360</v>
      </c>
      <c r="E873" s="143" t="s">
        <v>13</v>
      </c>
      <c r="F873" s="143" t="s">
        <v>361</v>
      </c>
      <c r="G873" s="143" t="s">
        <v>362</v>
      </c>
      <c r="H873" s="143">
        <v>0.67</v>
      </c>
      <c r="I873" s="143">
        <v>0.72</v>
      </c>
      <c r="J873" s="143" t="s">
        <v>363</v>
      </c>
      <c r="K873" s="143">
        <v>1.5139486915299999E-3</v>
      </c>
      <c r="L873" s="143">
        <v>3279.9042885530298</v>
      </c>
      <c r="M873" s="143">
        <v>7.4112442535499801</v>
      </c>
      <c r="N873" s="143">
        <v>0.97392703285191995</v>
      </c>
      <c r="O873" s="143">
        <v>1.1220243540280001E-2</v>
      </c>
      <c r="P873" s="143">
        <v>1.4744755570300001E-3</v>
      </c>
      <c r="Q873" s="143">
        <v>4.9656068060050496</v>
      </c>
      <c r="R873" s="143">
        <v>3200</v>
      </c>
      <c r="S873" s="143" t="s">
        <v>370</v>
      </c>
      <c r="T873" s="143">
        <v>3200</v>
      </c>
      <c r="U873" s="143" t="s">
        <v>365</v>
      </c>
      <c r="V873" s="143" t="s">
        <v>366</v>
      </c>
      <c r="Y873" s="143" t="s">
        <v>363</v>
      </c>
      <c r="Z873" s="143">
        <v>0</v>
      </c>
      <c r="AA873" s="143">
        <v>1</v>
      </c>
      <c r="AB873" s="143">
        <v>1.1220243540280001E-2</v>
      </c>
      <c r="AC873" s="143">
        <v>1.4744755570300001E-3</v>
      </c>
      <c r="AD873" s="143">
        <v>6.3346018851330204</v>
      </c>
      <c r="AF873" s="143">
        <v>-1</v>
      </c>
      <c r="AG873" s="143">
        <v>-1</v>
      </c>
      <c r="AH873" s="143">
        <v>-1</v>
      </c>
      <c r="AI873" s="143">
        <v>-1</v>
      </c>
      <c r="AJ873" s="143">
        <v>0</v>
      </c>
      <c r="AM873" s="143" t="s">
        <v>367</v>
      </c>
      <c r="AN873" s="143">
        <v>-1</v>
      </c>
      <c r="AQ873" s="143">
        <v>332</v>
      </c>
      <c r="AR873" s="143" t="s">
        <v>259</v>
      </c>
      <c r="AT873" s="143" t="s">
        <v>366</v>
      </c>
      <c r="AV873" s="143">
        <v>13.854102901983801</v>
      </c>
      <c r="AW873" s="143">
        <v>5.1375522000000002E-3</v>
      </c>
    </row>
    <row r="874" spans="1:49" x14ac:dyDescent="0.25">
      <c r="A874" s="153">
        <v>830000</v>
      </c>
      <c r="B874" s="153">
        <v>1400000</v>
      </c>
      <c r="C874" s="153">
        <v>1400000</v>
      </c>
      <c r="D874" s="143" t="s">
        <v>360</v>
      </c>
      <c r="E874" s="143" t="s">
        <v>13</v>
      </c>
      <c r="F874" s="143" t="s">
        <v>361</v>
      </c>
      <c r="G874" s="143" t="s">
        <v>362</v>
      </c>
      <c r="H874" s="143">
        <v>0.67</v>
      </c>
      <c r="I874" s="143">
        <v>0.72</v>
      </c>
      <c r="J874" s="143" t="s">
        <v>363</v>
      </c>
      <c r="K874" s="143">
        <v>9.4232027171100002E-3</v>
      </c>
      <c r="L874" s="143">
        <v>3279.9042885530298</v>
      </c>
      <c r="M874" s="143">
        <v>7.4112442535499801</v>
      </c>
      <c r="N874" s="143">
        <v>0.97392703285191995</v>
      </c>
      <c r="O874" s="143">
        <v>6.9837656987219998E-2</v>
      </c>
      <c r="P874" s="143">
        <v>9.1775118622300002E-3</v>
      </c>
      <c r="Q874" s="143">
        <v>30.907203003756901</v>
      </c>
      <c r="R874" s="143">
        <v>3100</v>
      </c>
      <c r="S874" s="143" t="s">
        <v>371</v>
      </c>
      <c r="T874" s="143">
        <v>3100</v>
      </c>
      <c r="U874" s="143" t="s">
        <v>365</v>
      </c>
      <c r="V874" s="143" t="s">
        <v>366</v>
      </c>
      <c r="Y874" s="143" t="s">
        <v>363</v>
      </c>
      <c r="Z874" s="143">
        <v>0</v>
      </c>
      <c r="AA874" s="143">
        <v>1</v>
      </c>
      <c r="AB874" s="143">
        <v>6.9837656987219998E-2</v>
      </c>
      <c r="AC874" s="143">
        <v>9.1775118622300002E-3</v>
      </c>
      <c r="AD874" s="143">
        <v>30.907203003757399</v>
      </c>
      <c r="AF874" s="143">
        <v>-1</v>
      </c>
      <c r="AG874" s="143">
        <v>-1</v>
      </c>
      <c r="AH874" s="143">
        <v>-1</v>
      </c>
      <c r="AI874" s="143">
        <v>-1</v>
      </c>
      <c r="AJ874" s="143">
        <v>0</v>
      </c>
      <c r="AM874" s="143" t="s">
        <v>367</v>
      </c>
      <c r="AN874" s="143">
        <v>-1</v>
      </c>
      <c r="AQ874" s="143">
        <v>332</v>
      </c>
      <c r="AR874" s="143" t="s">
        <v>259</v>
      </c>
      <c r="AT874" s="143" t="s">
        <v>366</v>
      </c>
      <c r="AV874" s="143">
        <v>47.457771419021299</v>
      </c>
      <c r="AW874" s="143">
        <v>2.5066669100000001E-2</v>
      </c>
    </row>
    <row r="875" spans="1:49" x14ac:dyDescent="0.25">
      <c r="A875" s="153">
        <v>830000</v>
      </c>
      <c r="B875" s="153">
        <v>1400000</v>
      </c>
      <c r="C875" s="153">
        <v>1400000</v>
      </c>
      <c r="D875" s="143" t="s">
        <v>360</v>
      </c>
      <c r="E875" s="143" t="s">
        <v>13</v>
      </c>
      <c r="F875" s="143" t="s">
        <v>361</v>
      </c>
      <c r="G875" s="143" t="s">
        <v>362</v>
      </c>
      <c r="H875" s="143">
        <v>0.67</v>
      </c>
      <c r="I875" s="143">
        <v>0.72</v>
      </c>
      <c r="J875" s="143" t="s">
        <v>366</v>
      </c>
      <c r="K875" s="143">
        <v>0.21943104115527001</v>
      </c>
      <c r="L875" s="143">
        <v>3279.9042885530298</v>
      </c>
      <c r="M875" s="143">
        <v>7.4112442535499801</v>
      </c>
      <c r="N875" s="143">
        <v>0.97392703285191995</v>
      </c>
      <c r="O875" s="143">
        <v>1.6262570428125001</v>
      </c>
      <c r="P875" s="143">
        <v>0.21370982282796</v>
      </c>
      <c r="Q875" s="143">
        <v>719.71281292683295</v>
      </c>
      <c r="R875" s="143">
        <v>8140</v>
      </c>
      <c r="S875" s="143" t="s">
        <v>369</v>
      </c>
      <c r="T875" s="143">
        <v>8140</v>
      </c>
      <c r="U875" s="143" t="s">
        <v>365</v>
      </c>
      <c r="V875" s="143" t="s">
        <v>366</v>
      </c>
      <c r="Z875" s="143">
        <v>0</v>
      </c>
      <c r="AA875" s="143">
        <v>1</v>
      </c>
      <c r="AB875" s="143">
        <v>1.6262570428125001</v>
      </c>
      <c r="AC875" s="143">
        <v>0.21370982282796</v>
      </c>
      <c r="AD875" s="143">
        <v>1414.4357789600101</v>
      </c>
      <c r="AF875" s="143">
        <v>-1</v>
      </c>
      <c r="AG875" s="143">
        <v>-1</v>
      </c>
      <c r="AH875" s="143">
        <v>-1</v>
      </c>
      <c r="AI875" s="143">
        <v>-1</v>
      </c>
      <c r="AJ875" s="143">
        <v>0</v>
      </c>
      <c r="AM875" s="143" t="s">
        <v>367</v>
      </c>
      <c r="AN875" s="143">
        <v>-1</v>
      </c>
      <c r="AQ875" s="143">
        <v>332</v>
      </c>
      <c r="AR875" s="143" t="s">
        <v>259</v>
      </c>
      <c r="AT875" s="143" t="s">
        <v>366</v>
      </c>
      <c r="AV875" s="143">
        <v>132.340116899186</v>
      </c>
      <c r="AW875" s="143">
        <v>1.1471498613</v>
      </c>
    </row>
    <row r="876" spans="1:49" x14ac:dyDescent="0.25">
      <c r="A876" s="153">
        <v>830000</v>
      </c>
      <c r="B876" s="153">
        <v>1400000</v>
      </c>
      <c r="C876" s="153">
        <v>1400000</v>
      </c>
      <c r="D876" s="143" t="s">
        <v>360</v>
      </c>
      <c r="E876" s="143" t="s">
        <v>13</v>
      </c>
      <c r="F876" s="143" t="s">
        <v>361</v>
      </c>
      <c r="G876" s="143" t="s">
        <v>362</v>
      </c>
      <c r="H876" s="143">
        <v>0.67</v>
      </c>
      <c r="I876" s="143">
        <v>0.72</v>
      </c>
      <c r="J876" s="143" t="s">
        <v>366</v>
      </c>
      <c r="K876" s="143">
        <v>0.28001535944584</v>
      </c>
      <c r="L876" s="143">
        <v>3329.5562288298302</v>
      </c>
      <c r="M876" s="143">
        <v>6.33653785209835</v>
      </c>
      <c r="N876" s="143">
        <v>0.85852677698386004</v>
      </c>
      <c r="O876" s="143">
        <v>1.77432792429754</v>
      </c>
      <c r="P876" s="143">
        <v>0.24040068405102</v>
      </c>
      <c r="Q876" s="143">
        <v>932.32688421095099</v>
      </c>
      <c r="R876" s="143">
        <v>1730</v>
      </c>
      <c r="S876" s="143" t="s">
        <v>368</v>
      </c>
      <c r="T876" s="143">
        <v>1730</v>
      </c>
      <c r="U876" s="143" t="s">
        <v>365</v>
      </c>
      <c r="V876" s="143" t="s">
        <v>366</v>
      </c>
      <c r="Z876" s="143">
        <v>0</v>
      </c>
      <c r="AA876" s="143">
        <v>1</v>
      </c>
      <c r="AB876" s="143">
        <v>1.77432792429754</v>
      </c>
      <c r="AC876" s="143">
        <v>0.24040068405102</v>
      </c>
      <c r="AD876" s="143">
        <v>2056.8781551034199</v>
      </c>
      <c r="AF876" s="143">
        <v>-1</v>
      </c>
      <c r="AG876" s="143">
        <v>-1</v>
      </c>
      <c r="AH876" s="143">
        <v>-1</v>
      </c>
      <c r="AI876" s="143">
        <v>-1</v>
      </c>
      <c r="AJ876" s="143">
        <v>0</v>
      </c>
      <c r="AM876" s="143" t="s">
        <v>367</v>
      </c>
      <c r="AN876" s="143">
        <v>-1</v>
      </c>
      <c r="AQ876" s="143">
        <v>332</v>
      </c>
      <c r="AR876" s="143" t="s">
        <v>259</v>
      </c>
      <c r="AT876" s="143" t="s">
        <v>366</v>
      </c>
      <c r="AV876" s="143">
        <v>157.05027878255299</v>
      </c>
      <c r="AW876" s="143">
        <v>1.6681899067999999</v>
      </c>
    </row>
    <row r="877" spans="1:49" x14ac:dyDescent="0.25">
      <c r="A877" s="153">
        <v>830000</v>
      </c>
      <c r="B877" s="153">
        <v>1400000</v>
      </c>
      <c r="C877" s="153">
        <v>1400000</v>
      </c>
      <c r="D877" s="143" t="s">
        <v>360</v>
      </c>
      <c r="E877" s="143" t="s">
        <v>13</v>
      </c>
      <c r="F877" s="143" t="s">
        <v>361</v>
      </c>
      <c r="G877" s="143" t="s">
        <v>362</v>
      </c>
      <c r="H877" s="143">
        <v>0.67</v>
      </c>
      <c r="I877" s="143">
        <v>0.72</v>
      </c>
      <c r="J877" s="143" t="s">
        <v>366</v>
      </c>
      <c r="K877" s="143">
        <v>0.61776345352982998</v>
      </c>
      <c r="L877" s="143">
        <v>3330.4623242543398</v>
      </c>
      <c r="M877" s="143">
        <v>6.2100553205026996</v>
      </c>
      <c r="N877" s="143">
        <v>0.83043530780412</v>
      </c>
      <c r="O877" s="143">
        <v>3.83634522140505</v>
      </c>
      <c r="P877" s="143">
        <v>0.51301258368217995</v>
      </c>
      <c r="Q877" s="143">
        <v>2057.4379072823499</v>
      </c>
      <c r="R877" s="143">
        <v>1730</v>
      </c>
      <c r="S877" s="143" t="s">
        <v>368</v>
      </c>
      <c r="T877" s="143">
        <v>1730</v>
      </c>
      <c r="U877" s="143" t="s">
        <v>365</v>
      </c>
      <c r="V877" s="143" t="s">
        <v>366</v>
      </c>
      <c r="Z877" s="143">
        <v>0</v>
      </c>
      <c r="AA877" s="143">
        <v>1</v>
      </c>
      <c r="AB877" s="143">
        <v>3.83634522140505</v>
      </c>
      <c r="AC877" s="143">
        <v>0.51301258368217995</v>
      </c>
      <c r="AD877" s="143">
        <v>2057.4379072823499</v>
      </c>
      <c r="AF877" s="143">
        <v>-1</v>
      </c>
      <c r="AG877" s="143">
        <v>-1</v>
      </c>
      <c r="AH877" s="143">
        <v>-1</v>
      </c>
      <c r="AI877" s="143">
        <v>-1</v>
      </c>
      <c r="AJ877" s="143">
        <v>0</v>
      </c>
      <c r="AM877" s="143" t="s">
        <v>367</v>
      </c>
      <c r="AN877" s="143">
        <v>-1</v>
      </c>
      <c r="AQ877" s="143">
        <v>332</v>
      </c>
      <c r="AR877" s="143" t="s">
        <v>259</v>
      </c>
      <c r="AT877" s="143" t="s">
        <v>366</v>
      </c>
      <c r="AV877" s="143">
        <v>199.999999977648</v>
      </c>
      <c r="AW877" s="143">
        <v>1.6686438826000001</v>
      </c>
    </row>
    <row r="878" spans="1:49" x14ac:dyDescent="0.25">
      <c r="A878" s="153">
        <v>830000</v>
      </c>
      <c r="B878" s="153">
        <v>1400000</v>
      </c>
      <c r="C878" s="153">
        <v>1400000</v>
      </c>
      <c r="D878" s="143" t="s">
        <v>360</v>
      </c>
      <c r="E878" s="143" t="s">
        <v>13</v>
      </c>
      <c r="F878" s="143" t="s">
        <v>361</v>
      </c>
      <c r="G878" s="143" t="s">
        <v>362</v>
      </c>
      <c r="H878" s="143">
        <v>0.67</v>
      </c>
      <c r="I878" s="143">
        <v>0.72</v>
      </c>
      <c r="J878" s="143" t="s">
        <v>366</v>
      </c>
      <c r="K878" s="143">
        <v>0.61776345366790997</v>
      </c>
      <c r="L878" s="143">
        <v>3338.4659570717399</v>
      </c>
      <c r="M878" s="143">
        <v>6.2250813046898097</v>
      </c>
      <c r="N878" s="143">
        <v>0.83245356231465995</v>
      </c>
      <c r="O878" s="143">
        <v>3.8456277261487402</v>
      </c>
      <c r="P878" s="143">
        <v>0.51425938767365997</v>
      </c>
      <c r="Q878" s="143">
        <v>2062.3822595933898</v>
      </c>
      <c r="R878" s="143">
        <v>1730</v>
      </c>
      <c r="S878" s="143" t="s">
        <v>368</v>
      </c>
      <c r="T878" s="143">
        <v>1730</v>
      </c>
      <c r="U878" s="143" t="s">
        <v>365</v>
      </c>
      <c r="V878" s="143" t="s">
        <v>366</v>
      </c>
      <c r="Z878" s="143">
        <v>0</v>
      </c>
      <c r="AA878" s="143">
        <v>1</v>
      </c>
      <c r="AB878" s="143">
        <v>3.8456277261487402</v>
      </c>
      <c r="AC878" s="143">
        <v>0.51425938767365997</v>
      </c>
      <c r="AD878" s="143">
        <v>2062.3822595933898</v>
      </c>
      <c r="AF878" s="143">
        <v>-1</v>
      </c>
      <c r="AG878" s="143">
        <v>-1</v>
      </c>
      <c r="AH878" s="143">
        <v>-1</v>
      </c>
      <c r="AI878" s="143">
        <v>-1</v>
      </c>
      <c r="AJ878" s="143">
        <v>0</v>
      </c>
      <c r="AM878" s="143" t="s">
        <v>367</v>
      </c>
      <c r="AN878" s="143">
        <v>-1</v>
      </c>
      <c r="AQ878" s="143">
        <v>332</v>
      </c>
      <c r="AR878" s="143" t="s">
        <v>259</v>
      </c>
      <c r="AT878" s="143" t="s">
        <v>366</v>
      </c>
      <c r="AV878" s="143">
        <v>200</v>
      </c>
      <c r="AW878" s="143">
        <v>1.6726539007000001</v>
      </c>
    </row>
    <row r="879" spans="1:49" x14ac:dyDescent="0.25">
      <c r="A879" s="153">
        <v>830000</v>
      </c>
      <c r="B879" s="153">
        <v>1400000</v>
      </c>
      <c r="C879" s="153">
        <v>1400000</v>
      </c>
      <c r="D879" s="143" t="s">
        <v>360</v>
      </c>
      <c r="E879" s="143" t="s">
        <v>13</v>
      </c>
      <c r="F879" s="143" t="s">
        <v>361</v>
      </c>
      <c r="G879" s="143" t="s">
        <v>362</v>
      </c>
      <c r="H879" s="143">
        <v>0.67</v>
      </c>
      <c r="I879" s="143">
        <v>0.72</v>
      </c>
      <c r="J879" s="143" t="s">
        <v>366</v>
      </c>
      <c r="K879" s="143">
        <v>0.61776345352982998</v>
      </c>
      <c r="L879" s="143">
        <v>3348.40542581402</v>
      </c>
      <c r="M879" s="143">
        <v>6.2438422649502003</v>
      </c>
      <c r="N879" s="143">
        <v>0.83498220744011997</v>
      </c>
      <c r="O879" s="143">
        <v>3.8572175608911601</v>
      </c>
      <c r="P879" s="143">
        <v>0.51582149210417005</v>
      </c>
      <c r="Q879" s="143">
        <v>2068.5224996688898</v>
      </c>
      <c r="R879" s="143">
        <v>1730</v>
      </c>
      <c r="S879" s="143" t="s">
        <v>368</v>
      </c>
      <c r="T879" s="143">
        <v>1730</v>
      </c>
      <c r="U879" s="143" t="s">
        <v>365</v>
      </c>
      <c r="V879" s="143" t="s">
        <v>366</v>
      </c>
      <c r="Z879" s="143">
        <v>0</v>
      </c>
      <c r="AA879" s="143">
        <v>1</v>
      </c>
      <c r="AB879" s="143">
        <v>3.8572175608911601</v>
      </c>
      <c r="AC879" s="143">
        <v>0.51582149210417005</v>
      </c>
      <c r="AD879" s="143">
        <v>2068.5224996688898</v>
      </c>
      <c r="AF879" s="143">
        <v>-1</v>
      </c>
      <c r="AG879" s="143">
        <v>-1</v>
      </c>
      <c r="AH879" s="143">
        <v>-1</v>
      </c>
      <c r="AI879" s="143">
        <v>-1</v>
      </c>
      <c r="AJ879" s="143">
        <v>0</v>
      </c>
      <c r="AM879" s="143" t="s">
        <v>367</v>
      </c>
      <c r="AN879" s="143">
        <v>-1</v>
      </c>
      <c r="AQ879" s="143">
        <v>332</v>
      </c>
      <c r="AR879" s="143" t="s">
        <v>259</v>
      </c>
      <c r="AT879" s="143" t="s">
        <v>366</v>
      </c>
      <c r="AV879" s="143">
        <v>199.999999977648</v>
      </c>
      <c r="AW879" s="143">
        <v>1.6776338197</v>
      </c>
    </row>
    <row r="880" spans="1:49" x14ac:dyDescent="0.25">
      <c r="A880" s="153">
        <v>830000</v>
      </c>
      <c r="B880" s="153">
        <v>1400000</v>
      </c>
      <c r="C880" s="153">
        <v>1400000</v>
      </c>
      <c r="D880" s="143" t="s">
        <v>360</v>
      </c>
      <c r="E880" s="143" t="s">
        <v>13</v>
      </c>
      <c r="F880" s="143" t="s">
        <v>361</v>
      </c>
      <c r="G880" s="143" t="s">
        <v>362</v>
      </c>
      <c r="H880" s="143">
        <v>0.67</v>
      </c>
      <c r="I880" s="143">
        <v>0.72</v>
      </c>
      <c r="J880" s="143" t="s">
        <v>366</v>
      </c>
      <c r="K880" s="143">
        <v>0.53457678774328998</v>
      </c>
      <c r="L880" s="143">
        <v>3332.2666671468201</v>
      </c>
      <c r="M880" s="143">
        <v>6.3167044816654796</v>
      </c>
      <c r="N880" s="143">
        <v>0.84233584294349995</v>
      </c>
      <c r="O880" s="143">
        <v>3.3767635909324301</v>
      </c>
      <c r="P880" s="143">
        <v>0.45029318912178001</v>
      </c>
      <c r="Q880" s="143">
        <v>1781.35241082741</v>
      </c>
      <c r="R880" s="143">
        <v>1730</v>
      </c>
      <c r="S880" s="143" t="s">
        <v>368</v>
      </c>
      <c r="T880" s="143">
        <v>1730</v>
      </c>
      <c r="U880" s="143" t="s">
        <v>365</v>
      </c>
      <c r="V880" s="143" t="s">
        <v>366</v>
      </c>
      <c r="Z880" s="143">
        <v>0</v>
      </c>
      <c r="AA880" s="143">
        <v>1</v>
      </c>
      <c r="AB880" s="143">
        <v>3.3767635909324301</v>
      </c>
      <c r="AC880" s="143">
        <v>0.45029318912178001</v>
      </c>
      <c r="AD880" s="143">
        <v>1781.35241082741</v>
      </c>
      <c r="AF880" s="143">
        <v>-1</v>
      </c>
      <c r="AG880" s="143">
        <v>-1</v>
      </c>
      <c r="AH880" s="143">
        <v>-1</v>
      </c>
      <c r="AI880" s="143">
        <v>-1</v>
      </c>
      <c r="AJ880" s="143">
        <v>0</v>
      </c>
      <c r="AM880" s="143" t="s">
        <v>367</v>
      </c>
      <c r="AN880" s="143">
        <v>-1</v>
      </c>
      <c r="AQ880" s="143">
        <v>332</v>
      </c>
      <c r="AR880" s="143" t="s">
        <v>259</v>
      </c>
      <c r="AT880" s="143" t="s">
        <v>366</v>
      </c>
      <c r="AV880" s="143">
        <v>185.19469287048801</v>
      </c>
      <c r="AW880" s="143">
        <v>1.4447302602000001</v>
      </c>
    </row>
    <row r="881" spans="1:49" x14ac:dyDescent="0.25">
      <c r="A881" s="153">
        <v>830000</v>
      </c>
      <c r="B881" s="153">
        <v>1400000</v>
      </c>
      <c r="C881" s="153">
        <v>1400000</v>
      </c>
      <c r="D881" s="143" t="s">
        <v>360</v>
      </c>
      <c r="E881" s="143" t="s">
        <v>13</v>
      </c>
      <c r="F881" s="143" t="s">
        <v>361</v>
      </c>
      <c r="G881" s="143" t="s">
        <v>362</v>
      </c>
      <c r="H881" s="143">
        <v>0.67</v>
      </c>
      <c r="I881" s="143">
        <v>0.72</v>
      </c>
      <c r="J881" s="143" t="s">
        <v>366</v>
      </c>
      <c r="K881" s="143">
        <v>8.0321017420559998E-2</v>
      </c>
      <c r="L881" s="143">
        <v>3332.2666671468201</v>
      </c>
      <c r="M881" s="143">
        <v>6.3167044816654796</v>
      </c>
      <c r="N881" s="143">
        <v>0.84233584294349995</v>
      </c>
      <c r="O881" s="143">
        <v>0.50736413071238995</v>
      </c>
      <c r="P881" s="143">
        <v>6.7657271915019995E-2</v>
      </c>
      <c r="Q881" s="143">
        <v>267.651049021858</v>
      </c>
      <c r="R881" s="143">
        <v>8140</v>
      </c>
      <c r="S881" s="143" t="s">
        <v>369</v>
      </c>
      <c r="T881" s="143">
        <v>8140</v>
      </c>
      <c r="U881" s="143" t="s">
        <v>365</v>
      </c>
      <c r="V881" s="143" t="s">
        <v>366</v>
      </c>
      <c r="Z881" s="143">
        <v>0</v>
      </c>
      <c r="AA881" s="143">
        <v>1</v>
      </c>
      <c r="AB881" s="143">
        <v>0.50736413071238995</v>
      </c>
      <c r="AC881" s="143">
        <v>6.7657271915019995E-2</v>
      </c>
      <c r="AD881" s="143">
        <v>267.651049021858</v>
      </c>
      <c r="AF881" s="143">
        <v>-1</v>
      </c>
      <c r="AG881" s="143">
        <v>-1</v>
      </c>
      <c r="AH881" s="143">
        <v>-1</v>
      </c>
      <c r="AI881" s="143">
        <v>-1</v>
      </c>
      <c r="AJ881" s="143">
        <v>0</v>
      </c>
      <c r="AM881" s="143" t="s">
        <v>367</v>
      </c>
      <c r="AN881" s="143">
        <v>-1</v>
      </c>
      <c r="AQ881" s="143">
        <v>332</v>
      </c>
      <c r="AR881" s="143" t="s">
        <v>259</v>
      </c>
      <c r="AT881" s="143" t="s">
        <v>366</v>
      </c>
      <c r="AV881" s="143">
        <v>88.200793148981006</v>
      </c>
      <c r="AW881" s="143">
        <v>0.21707303250000001</v>
      </c>
    </row>
    <row r="882" spans="1:49" x14ac:dyDescent="0.25">
      <c r="A882" s="153">
        <v>830000</v>
      </c>
      <c r="B882" s="153">
        <v>1400000</v>
      </c>
      <c r="C882" s="153">
        <v>1400000</v>
      </c>
      <c r="D882" s="143" t="s">
        <v>360</v>
      </c>
      <c r="E882" s="143" t="s">
        <v>13</v>
      </c>
      <c r="F882" s="143" t="s">
        <v>361</v>
      </c>
      <c r="G882" s="143" t="s">
        <v>362</v>
      </c>
      <c r="H882" s="143">
        <v>0.67</v>
      </c>
      <c r="I882" s="143">
        <v>0.72</v>
      </c>
      <c r="J882" s="143" t="s">
        <v>366</v>
      </c>
      <c r="K882" s="143">
        <v>2.8657876074800002E-3</v>
      </c>
      <c r="L882" s="143">
        <v>3332.2666671468201</v>
      </c>
      <c r="M882" s="143">
        <v>6.3167044816654796</v>
      </c>
      <c r="N882" s="143">
        <v>0.84233584294349995</v>
      </c>
      <c r="O882" s="143">
        <v>1.8102333423690001E-2</v>
      </c>
      <c r="P882" s="143">
        <v>2.41395562004E-3</v>
      </c>
      <c r="Q882" s="143">
        <v>9.5495685195413795</v>
      </c>
      <c r="R882" s="143">
        <v>1730</v>
      </c>
      <c r="S882" s="143" t="s">
        <v>368</v>
      </c>
      <c r="T882" s="143">
        <v>1730</v>
      </c>
      <c r="U882" s="143" t="s">
        <v>365</v>
      </c>
      <c r="V882" s="143" t="s">
        <v>366</v>
      </c>
      <c r="Z882" s="143">
        <v>0</v>
      </c>
      <c r="AA882" s="143">
        <v>1</v>
      </c>
      <c r="AB882" s="143">
        <v>1.8102333423690001E-2</v>
      </c>
      <c r="AC882" s="143">
        <v>2.41395562004E-3</v>
      </c>
      <c r="AD882" s="143">
        <v>9.5495685195418805</v>
      </c>
      <c r="AF882" s="143">
        <v>-1</v>
      </c>
      <c r="AG882" s="143">
        <v>-1</v>
      </c>
      <c r="AH882" s="143">
        <v>-1</v>
      </c>
      <c r="AI882" s="143">
        <v>-1</v>
      </c>
      <c r="AJ882" s="143">
        <v>0</v>
      </c>
      <c r="AM882" s="143" t="s">
        <v>367</v>
      </c>
      <c r="AN882" s="143">
        <v>-1</v>
      </c>
      <c r="AQ882" s="143">
        <v>332</v>
      </c>
      <c r="AR882" s="143" t="s">
        <v>259</v>
      </c>
      <c r="AT882" s="143" t="s">
        <v>366</v>
      </c>
      <c r="AV882" s="143">
        <v>16.858885143113401</v>
      </c>
      <c r="AW882" s="143">
        <v>7.7449865999999999E-3</v>
      </c>
    </row>
    <row r="883" spans="1:49" x14ac:dyDescent="0.25">
      <c r="A883" s="153">
        <v>830000</v>
      </c>
      <c r="B883" s="153">
        <v>1400000</v>
      </c>
      <c r="C883" s="153">
        <v>1400000</v>
      </c>
      <c r="D883" s="143" t="s">
        <v>360</v>
      </c>
      <c r="E883" s="143" t="s">
        <v>13</v>
      </c>
      <c r="F883" s="143" t="s">
        <v>361</v>
      </c>
      <c r="G883" s="143" t="s">
        <v>362</v>
      </c>
      <c r="H883" s="143">
        <v>0.67</v>
      </c>
      <c r="I883" s="143">
        <v>0.72</v>
      </c>
      <c r="J883" s="143" t="s">
        <v>366</v>
      </c>
      <c r="K883" s="143">
        <v>0.61776345355284001</v>
      </c>
      <c r="L883" s="143">
        <v>3318.5462044749602</v>
      </c>
      <c r="M883" s="143">
        <v>6.1875197401398303</v>
      </c>
      <c r="N883" s="143">
        <v>0.82739415037772002</v>
      </c>
      <c r="O883" s="143">
        <v>3.8224235635951902</v>
      </c>
      <c r="P883" s="143">
        <v>0.51113386778675995</v>
      </c>
      <c r="Q883" s="143">
        <v>2050.0765640511399</v>
      </c>
      <c r="R883" s="143">
        <v>1730</v>
      </c>
      <c r="S883" s="143" t="s">
        <v>368</v>
      </c>
      <c r="T883" s="143">
        <v>1730</v>
      </c>
      <c r="U883" s="143" t="s">
        <v>365</v>
      </c>
      <c r="V883" s="143" t="s">
        <v>366</v>
      </c>
      <c r="Z883" s="143">
        <v>0</v>
      </c>
      <c r="AA883" s="143">
        <v>1</v>
      </c>
      <c r="AB883" s="143">
        <v>3.8224235635951902</v>
      </c>
      <c r="AC883" s="143">
        <v>0.51113386778675995</v>
      </c>
      <c r="AD883" s="143">
        <v>2050.0765640511399</v>
      </c>
      <c r="AF883" s="143">
        <v>-1</v>
      </c>
      <c r="AG883" s="143">
        <v>-1</v>
      </c>
      <c r="AH883" s="143">
        <v>-1</v>
      </c>
      <c r="AI883" s="143">
        <v>-1</v>
      </c>
      <c r="AJ883" s="143">
        <v>0</v>
      </c>
      <c r="AM883" s="143" t="s">
        <v>367</v>
      </c>
      <c r="AN883" s="143">
        <v>-1</v>
      </c>
      <c r="AQ883" s="143">
        <v>332</v>
      </c>
      <c r="AR883" s="143" t="s">
        <v>259</v>
      </c>
      <c r="AT883" s="143" t="s">
        <v>366</v>
      </c>
      <c r="AV883" s="143">
        <v>199.99999998137301</v>
      </c>
      <c r="AW883" s="143">
        <v>1.6626736123999999</v>
      </c>
    </row>
    <row r="884" spans="1:49" x14ac:dyDescent="0.25">
      <c r="A884" s="153">
        <v>830000</v>
      </c>
      <c r="B884" s="153">
        <v>1400000</v>
      </c>
      <c r="C884" s="153">
        <v>1400000</v>
      </c>
      <c r="D884" s="143" t="s">
        <v>360</v>
      </c>
      <c r="E884" s="143" t="s">
        <v>13</v>
      </c>
      <c r="F884" s="143" t="s">
        <v>361</v>
      </c>
      <c r="G884" s="143" t="s">
        <v>362</v>
      </c>
      <c r="H884" s="143">
        <v>0.67</v>
      </c>
      <c r="I884" s="143">
        <v>0.72</v>
      </c>
      <c r="J884" s="143" t="s">
        <v>366</v>
      </c>
      <c r="K884" s="143">
        <v>0.61776345362188001</v>
      </c>
      <c r="L884" s="143">
        <v>3345.14005188089</v>
      </c>
      <c r="M884" s="143">
        <v>6.7154304587999398</v>
      </c>
      <c r="N884" s="143">
        <v>0.91602572302546004</v>
      </c>
      <c r="O884" s="143">
        <v>4.1485475127858598</v>
      </c>
      <c r="P884" s="143">
        <v>0.56588721426268995</v>
      </c>
      <c r="Q884" s="143">
        <v>2066.5052712988299</v>
      </c>
      <c r="R884" s="143">
        <v>1730</v>
      </c>
      <c r="S884" s="143" t="s">
        <v>368</v>
      </c>
      <c r="T884" s="143">
        <v>1730</v>
      </c>
      <c r="U884" s="143" t="s">
        <v>365</v>
      </c>
      <c r="V884" s="143" t="s">
        <v>366</v>
      </c>
      <c r="Z884" s="143">
        <v>0</v>
      </c>
      <c r="AA884" s="143">
        <v>1</v>
      </c>
      <c r="AB884" s="143">
        <v>4.1485475127858598</v>
      </c>
      <c r="AC884" s="143">
        <v>0.56588721426268995</v>
      </c>
      <c r="AD884" s="143">
        <v>2066.5052712988299</v>
      </c>
      <c r="AF884" s="143">
        <v>-1</v>
      </c>
      <c r="AG884" s="143">
        <v>-1</v>
      </c>
      <c r="AH884" s="143">
        <v>-1</v>
      </c>
      <c r="AI884" s="143">
        <v>-1</v>
      </c>
      <c r="AJ884" s="143">
        <v>0</v>
      </c>
      <c r="AM884" s="143" t="s">
        <v>367</v>
      </c>
      <c r="AN884" s="143">
        <v>-1</v>
      </c>
      <c r="AQ884" s="143">
        <v>332</v>
      </c>
      <c r="AR884" s="143" t="s">
        <v>259</v>
      </c>
      <c r="AT884" s="143" t="s">
        <v>366</v>
      </c>
      <c r="AV884" s="143">
        <v>199.99999999254899</v>
      </c>
      <c r="AW884" s="143">
        <v>1.6759977869</v>
      </c>
    </row>
    <row r="885" spans="1:49" x14ac:dyDescent="0.25">
      <c r="A885" s="153">
        <v>830000</v>
      </c>
      <c r="B885" s="153">
        <v>1400000</v>
      </c>
      <c r="C885" s="153">
        <v>1400000</v>
      </c>
      <c r="D885" s="143" t="s">
        <v>360</v>
      </c>
      <c r="E885" s="143" t="s">
        <v>13</v>
      </c>
      <c r="F885" s="143" t="s">
        <v>361</v>
      </c>
      <c r="G885" s="143" t="s">
        <v>362</v>
      </c>
      <c r="H885" s="143">
        <v>0.67</v>
      </c>
      <c r="I885" s="143">
        <v>0.72</v>
      </c>
      <c r="J885" s="143" t="s">
        <v>366</v>
      </c>
      <c r="K885" s="143">
        <v>1.9250643934320001E-2</v>
      </c>
      <c r="L885" s="143">
        <v>3359.78365192722</v>
      </c>
      <c r="M885" s="143">
        <v>6.7941952997863497</v>
      </c>
      <c r="N885" s="143">
        <v>0.92450691501258997</v>
      </c>
      <c r="O885" s="143">
        <v>0.13079263453644999</v>
      </c>
      <c r="P885" s="143">
        <v>1.7797353435729999E-2</v>
      </c>
      <c r="Q885" s="143">
        <v>64.677998779620395</v>
      </c>
      <c r="R885" s="143">
        <v>8140</v>
      </c>
      <c r="S885" s="143" t="s">
        <v>369</v>
      </c>
      <c r="T885" s="143">
        <v>8140</v>
      </c>
      <c r="U885" s="143" t="s">
        <v>365</v>
      </c>
      <c r="V885" s="143" t="s">
        <v>366</v>
      </c>
      <c r="Z885" s="143">
        <v>0</v>
      </c>
      <c r="AA885" s="143">
        <v>1</v>
      </c>
      <c r="AB885" s="143">
        <v>0.13079263453644999</v>
      </c>
      <c r="AC885" s="143">
        <v>1.7797353435729999E-2</v>
      </c>
      <c r="AD885" s="143">
        <v>64.677998779619401</v>
      </c>
      <c r="AF885" s="143">
        <v>-1</v>
      </c>
      <c r="AG885" s="143">
        <v>-1</v>
      </c>
      <c r="AH885" s="143">
        <v>-1</v>
      </c>
      <c r="AI885" s="143">
        <v>-1</v>
      </c>
      <c r="AJ885" s="143">
        <v>0</v>
      </c>
      <c r="AM885" s="143" t="s">
        <v>367</v>
      </c>
      <c r="AN885" s="143">
        <v>-1</v>
      </c>
      <c r="AQ885" s="143">
        <v>332</v>
      </c>
      <c r="AR885" s="143" t="s">
        <v>259</v>
      </c>
      <c r="AT885" s="143" t="s">
        <v>366</v>
      </c>
      <c r="AV885" s="143">
        <v>43.8165799015445</v>
      </c>
      <c r="AW885" s="143">
        <v>5.2455797899999997E-2</v>
      </c>
    </row>
    <row r="886" spans="1:49" x14ac:dyDescent="0.25">
      <c r="A886" s="153">
        <v>830000</v>
      </c>
      <c r="B886" s="153">
        <v>1400000</v>
      </c>
      <c r="C886" s="153">
        <v>1400000</v>
      </c>
      <c r="D886" s="143" t="s">
        <v>360</v>
      </c>
      <c r="E886" s="143" t="s">
        <v>13</v>
      </c>
      <c r="F886" s="143" t="s">
        <v>361</v>
      </c>
      <c r="G886" s="143" t="s">
        <v>362</v>
      </c>
      <c r="H886" s="143">
        <v>0.67</v>
      </c>
      <c r="I886" s="143">
        <v>0.72</v>
      </c>
      <c r="J886" s="143" t="s">
        <v>366</v>
      </c>
      <c r="K886" s="143">
        <v>0.59851272712669001</v>
      </c>
      <c r="L886" s="143">
        <v>3359.78365192722</v>
      </c>
      <c r="M886" s="143">
        <v>6.7941952997863497</v>
      </c>
      <c r="N886" s="143">
        <v>0.92450691501258997</v>
      </c>
      <c r="O886" s="143">
        <v>4.0664123575064899</v>
      </c>
      <c r="P886" s="143">
        <v>0.55332915495167001</v>
      </c>
      <c r="Q886" s="143">
        <v>2010.87327607064</v>
      </c>
      <c r="R886" s="143">
        <v>1730</v>
      </c>
      <c r="S886" s="143" t="s">
        <v>368</v>
      </c>
      <c r="T886" s="143">
        <v>1730</v>
      </c>
      <c r="U886" s="143" t="s">
        <v>365</v>
      </c>
      <c r="V886" s="143" t="s">
        <v>366</v>
      </c>
      <c r="Z886" s="143">
        <v>0</v>
      </c>
      <c r="AA886" s="143">
        <v>1</v>
      </c>
      <c r="AB886" s="143">
        <v>4.0664123575064899</v>
      </c>
      <c r="AC886" s="143">
        <v>0.55332915495167001</v>
      </c>
      <c r="AD886" s="143">
        <v>2010.87327607064</v>
      </c>
      <c r="AF886" s="143">
        <v>-1</v>
      </c>
      <c r="AG886" s="143">
        <v>-1</v>
      </c>
      <c r="AH886" s="143">
        <v>-1</v>
      </c>
      <c r="AI886" s="143">
        <v>-1</v>
      </c>
      <c r="AJ886" s="143">
        <v>0</v>
      </c>
      <c r="AM886" s="143" t="s">
        <v>367</v>
      </c>
      <c r="AN886" s="143">
        <v>-1</v>
      </c>
      <c r="AQ886" s="143">
        <v>332</v>
      </c>
      <c r="AR886" s="143" t="s">
        <v>259</v>
      </c>
      <c r="AT886" s="143" t="s">
        <v>366</v>
      </c>
      <c r="AV886" s="143">
        <v>192.888108556085</v>
      </c>
      <c r="AW886" s="143">
        <v>1.6308785694000001</v>
      </c>
    </row>
    <row r="887" spans="1:49" x14ac:dyDescent="0.25">
      <c r="A887" s="153">
        <v>830000</v>
      </c>
      <c r="B887" s="153">
        <v>1400000</v>
      </c>
      <c r="C887" s="153">
        <v>1400000</v>
      </c>
      <c r="D887" s="143" t="s">
        <v>360</v>
      </c>
      <c r="E887" s="143" t="s">
        <v>13</v>
      </c>
      <c r="F887" s="143" t="s">
        <v>361</v>
      </c>
      <c r="G887" s="143" t="s">
        <v>362</v>
      </c>
      <c r="H887" s="143">
        <v>0.67</v>
      </c>
      <c r="I887" s="143">
        <v>0.72</v>
      </c>
      <c r="J887" s="143" t="s">
        <v>366</v>
      </c>
      <c r="K887" s="143">
        <v>0.61776345359886997</v>
      </c>
      <c r="L887" s="143">
        <v>3300.7268404001702</v>
      </c>
      <c r="M887" s="143">
        <v>6.1540430713301797</v>
      </c>
      <c r="N887" s="143">
        <v>0.82289567973141997</v>
      </c>
      <c r="O887" s="143">
        <v>3.8017429013411501</v>
      </c>
      <c r="P887" s="143">
        <v>0.50835487706246996</v>
      </c>
      <c r="Q887" s="143">
        <v>2039.0684123121</v>
      </c>
      <c r="R887" s="143">
        <v>1730</v>
      </c>
      <c r="S887" s="143" t="s">
        <v>368</v>
      </c>
      <c r="T887" s="143">
        <v>1730</v>
      </c>
      <c r="U887" s="143" t="s">
        <v>365</v>
      </c>
      <c r="V887" s="143" t="s">
        <v>366</v>
      </c>
      <c r="Z887" s="143">
        <v>0</v>
      </c>
      <c r="AA887" s="143">
        <v>1</v>
      </c>
      <c r="AB887" s="143">
        <v>3.8017429013411501</v>
      </c>
      <c r="AC887" s="143">
        <v>0.50835487706246996</v>
      </c>
      <c r="AD887" s="143">
        <v>2039.0684123121</v>
      </c>
      <c r="AF887" s="143">
        <v>-1</v>
      </c>
      <c r="AG887" s="143">
        <v>-1</v>
      </c>
      <c r="AH887" s="143">
        <v>-1</v>
      </c>
      <c r="AI887" s="143">
        <v>-1</v>
      </c>
      <c r="AJ887" s="143">
        <v>0</v>
      </c>
      <c r="AM887" s="143" t="s">
        <v>367</v>
      </c>
      <c r="AN887" s="143">
        <v>-1</v>
      </c>
      <c r="AQ887" s="143">
        <v>332</v>
      </c>
      <c r="AR887" s="143" t="s">
        <v>259</v>
      </c>
      <c r="AT887" s="143" t="s">
        <v>366</v>
      </c>
      <c r="AV887" s="143">
        <v>199.99999998882399</v>
      </c>
      <c r="AW887" s="143">
        <v>1.653745671</v>
      </c>
    </row>
    <row r="888" spans="1:49" x14ac:dyDescent="0.25">
      <c r="A888" s="153">
        <v>830000</v>
      </c>
      <c r="B888" s="153">
        <v>1400000</v>
      </c>
      <c r="C888" s="153">
        <v>1400000</v>
      </c>
      <c r="D888" s="143" t="s">
        <v>360</v>
      </c>
      <c r="E888" s="143" t="s">
        <v>13</v>
      </c>
      <c r="F888" s="143" t="s">
        <v>361</v>
      </c>
      <c r="G888" s="143" t="s">
        <v>362</v>
      </c>
      <c r="H888" s="143">
        <v>0.67</v>
      </c>
      <c r="I888" s="143">
        <v>0.72</v>
      </c>
      <c r="J888" s="143" t="s">
        <v>366</v>
      </c>
      <c r="K888" s="143">
        <v>0.61776345366790997</v>
      </c>
      <c r="L888" s="143">
        <v>3312.4070084129798</v>
      </c>
      <c r="M888" s="143">
        <v>6.1760746938477196</v>
      </c>
      <c r="N888" s="143">
        <v>0.82586386468387996</v>
      </c>
      <c r="O888" s="143">
        <v>3.8153532329823698</v>
      </c>
      <c r="P888" s="143">
        <v>0.51018851330663995</v>
      </c>
      <c r="Q888" s="143">
        <v>2046.283993471</v>
      </c>
      <c r="R888" s="143">
        <v>1730</v>
      </c>
      <c r="S888" s="143" t="s">
        <v>368</v>
      </c>
      <c r="T888" s="143">
        <v>1730</v>
      </c>
      <c r="U888" s="143" t="s">
        <v>365</v>
      </c>
      <c r="V888" s="143" t="s">
        <v>366</v>
      </c>
      <c r="Z888" s="143">
        <v>0</v>
      </c>
      <c r="AA888" s="143">
        <v>1</v>
      </c>
      <c r="AB888" s="143">
        <v>3.8153532329823698</v>
      </c>
      <c r="AC888" s="143">
        <v>0.51018851330663995</v>
      </c>
      <c r="AD888" s="143">
        <v>2046.283993471</v>
      </c>
      <c r="AF888" s="143">
        <v>-1</v>
      </c>
      <c r="AG888" s="143">
        <v>-1</v>
      </c>
      <c r="AH888" s="143">
        <v>-1</v>
      </c>
      <c r="AI888" s="143">
        <v>-1</v>
      </c>
      <c r="AJ888" s="143">
        <v>0</v>
      </c>
      <c r="AM888" s="143" t="s">
        <v>367</v>
      </c>
      <c r="AN888" s="143">
        <v>-1</v>
      </c>
      <c r="AQ888" s="143">
        <v>332</v>
      </c>
      <c r="AR888" s="143" t="s">
        <v>259</v>
      </c>
      <c r="AT888" s="143" t="s">
        <v>366</v>
      </c>
      <c r="AV888" s="143">
        <v>200</v>
      </c>
      <c r="AW888" s="143">
        <v>1.6595977237999999</v>
      </c>
    </row>
    <row r="889" spans="1:49" x14ac:dyDescent="0.25">
      <c r="A889" s="153">
        <v>830000</v>
      </c>
      <c r="B889" s="153">
        <v>1400000</v>
      </c>
      <c r="C889" s="153">
        <v>1400000</v>
      </c>
      <c r="D889" s="143" t="s">
        <v>360</v>
      </c>
      <c r="E889" s="143" t="s">
        <v>13</v>
      </c>
      <c r="F889" s="143" t="s">
        <v>361</v>
      </c>
      <c r="G889" s="143" t="s">
        <v>362</v>
      </c>
      <c r="H889" s="143">
        <v>0.67</v>
      </c>
      <c r="I889" s="143">
        <v>0.72</v>
      </c>
      <c r="J889" s="143" t="s">
        <v>366</v>
      </c>
      <c r="K889" s="143">
        <v>0.61776345378298003</v>
      </c>
      <c r="L889" s="143">
        <v>3328.7840663319398</v>
      </c>
      <c r="M889" s="143">
        <v>6.7721335239017799</v>
      </c>
      <c r="N889" s="143">
        <v>0.91243915281610999</v>
      </c>
      <c r="O889" s="143">
        <v>4.1835765952050696</v>
      </c>
      <c r="P889" s="143">
        <v>0.56367156241048999</v>
      </c>
      <c r="Q889" s="143">
        <v>2056.40114171497</v>
      </c>
      <c r="R889" s="143">
        <v>1730</v>
      </c>
      <c r="S889" s="143" t="s">
        <v>368</v>
      </c>
      <c r="T889" s="143">
        <v>1730</v>
      </c>
      <c r="U889" s="143" t="s">
        <v>365</v>
      </c>
      <c r="V889" s="143" t="s">
        <v>366</v>
      </c>
      <c r="Z889" s="143">
        <v>0</v>
      </c>
      <c r="AA889" s="143">
        <v>1</v>
      </c>
      <c r="AB889" s="143">
        <v>4.1835765952050696</v>
      </c>
      <c r="AC889" s="143">
        <v>0.56367156241048999</v>
      </c>
      <c r="AD889" s="143">
        <v>2056.40114171497</v>
      </c>
      <c r="AF889" s="143">
        <v>-1</v>
      </c>
      <c r="AG889" s="143">
        <v>-1</v>
      </c>
      <c r="AH889" s="143">
        <v>-1</v>
      </c>
      <c r="AI889" s="143">
        <v>-1</v>
      </c>
      <c r="AJ889" s="143">
        <v>0</v>
      </c>
      <c r="AM889" s="143" t="s">
        <v>367</v>
      </c>
      <c r="AN889" s="143">
        <v>-1</v>
      </c>
      <c r="AQ889" s="143">
        <v>332</v>
      </c>
      <c r="AR889" s="143" t="s">
        <v>259</v>
      </c>
      <c r="AT889" s="143" t="s">
        <v>366</v>
      </c>
      <c r="AV889" s="143">
        <v>200.000000018626</v>
      </c>
      <c r="AW889" s="143">
        <v>1.6678030345999999</v>
      </c>
    </row>
    <row r="890" spans="1:49" x14ac:dyDescent="0.25">
      <c r="A890" s="153">
        <v>830000</v>
      </c>
      <c r="B890" s="153">
        <v>1400000</v>
      </c>
      <c r="C890" s="153">
        <v>1400000</v>
      </c>
      <c r="D890" s="143" t="s">
        <v>360</v>
      </c>
      <c r="E890" s="143" t="s">
        <v>13</v>
      </c>
      <c r="F890" s="143" t="s">
        <v>361</v>
      </c>
      <c r="G890" s="143" t="s">
        <v>362</v>
      </c>
      <c r="H890" s="143">
        <v>0.67</v>
      </c>
      <c r="I890" s="143">
        <v>0.72</v>
      </c>
      <c r="J890" s="143" t="s">
        <v>363</v>
      </c>
      <c r="K890" s="143">
        <v>0.61776345366790997</v>
      </c>
      <c r="L890" s="143">
        <v>2495.3327160732201</v>
      </c>
      <c r="M890" s="143">
        <v>4.8930910270641004</v>
      </c>
      <c r="N890" s="143">
        <v>0.66951746682093005</v>
      </c>
      <c r="O890" s="143">
        <v>3.0227728119905901</v>
      </c>
      <c r="P890" s="143">
        <v>0.41360342259429</v>
      </c>
      <c r="Q890" s="143">
        <v>1541.5253567319201</v>
      </c>
      <c r="R890" s="143">
        <v>3200</v>
      </c>
      <c r="S890" s="143" t="s">
        <v>370</v>
      </c>
      <c r="T890" s="143">
        <v>3200</v>
      </c>
      <c r="U890" s="143" t="s">
        <v>365</v>
      </c>
      <c r="V890" s="143" t="s">
        <v>366</v>
      </c>
      <c r="Y890" s="143" t="s">
        <v>363</v>
      </c>
      <c r="Z890" s="143">
        <v>0</v>
      </c>
      <c r="AA890" s="143">
        <v>1</v>
      </c>
      <c r="AB890" s="143">
        <v>3.0227728119905901</v>
      </c>
      <c r="AC890" s="143">
        <v>0.41360342259429</v>
      </c>
      <c r="AD890" s="143">
        <v>1541.5253567319201</v>
      </c>
      <c r="AF890" s="143">
        <v>-1</v>
      </c>
      <c r="AG890" s="143">
        <v>-1</v>
      </c>
      <c r="AH890" s="143">
        <v>-1</v>
      </c>
      <c r="AI890" s="143">
        <v>-1</v>
      </c>
      <c r="AJ890" s="143">
        <v>0</v>
      </c>
      <c r="AM890" s="143" t="s">
        <v>367</v>
      </c>
      <c r="AN890" s="143">
        <v>-1</v>
      </c>
      <c r="AQ890" s="143">
        <v>332</v>
      </c>
      <c r="AR890" s="143" t="s">
        <v>259</v>
      </c>
      <c r="AT890" s="143" t="s">
        <v>366</v>
      </c>
      <c r="AV890" s="143">
        <v>200</v>
      </c>
      <c r="AW890" s="143">
        <v>1.2502233225999999</v>
      </c>
    </row>
    <row r="891" spans="1:49" x14ac:dyDescent="0.25">
      <c r="A891" s="153">
        <v>830000</v>
      </c>
      <c r="B891" s="153">
        <v>1400000</v>
      </c>
      <c r="C891" s="153">
        <v>1400000</v>
      </c>
      <c r="D891" s="143" t="s">
        <v>360</v>
      </c>
      <c r="E891" s="143" t="s">
        <v>13</v>
      </c>
      <c r="F891" s="143" t="s">
        <v>361</v>
      </c>
      <c r="G891" s="143" t="s">
        <v>362</v>
      </c>
      <c r="H891" s="143">
        <v>0.67</v>
      </c>
      <c r="I891" s="143">
        <v>0.72</v>
      </c>
      <c r="J891" s="143" t="s">
        <v>366</v>
      </c>
      <c r="K891" s="143">
        <v>0.61776345359886997</v>
      </c>
      <c r="L891" s="143">
        <v>3345.5426215684602</v>
      </c>
      <c r="M891" s="143">
        <v>6.6988791925010096</v>
      </c>
      <c r="N891" s="143">
        <v>0.91458075904349001</v>
      </c>
      <c r="O891" s="143">
        <v>4.1383227452010498</v>
      </c>
      <c r="P891" s="143">
        <v>0.56499456830177996</v>
      </c>
      <c r="Q891" s="143">
        <v>2066.75396406236</v>
      </c>
      <c r="R891" s="143">
        <v>1730</v>
      </c>
      <c r="S891" s="143" t="s">
        <v>368</v>
      </c>
      <c r="T891" s="143">
        <v>1730</v>
      </c>
      <c r="U891" s="143" t="s">
        <v>365</v>
      </c>
      <c r="V891" s="143" t="s">
        <v>366</v>
      </c>
      <c r="Z891" s="143">
        <v>0</v>
      </c>
      <c r="AA891" s="143">
        <v>1</v>
      </c>
      <c r="AB891" s="143">
        <v>4.1383227452010498</v>
      </c>
      <c r="AC891" s="143">
        <v>0.56499456830177996</v>
      </c>
      <c r="AD891" s="143">
        <v>2066.75396406236</v>
      </c>
      <c r="AF891" s="143">
        <v>-1</v>
      </c>
      <c r="AG891" s="143">
        <v>-1</v>
      </c>
      <c r="AH891" s="143">
        <v>-1</v>
      </c>
      <c r="AI891" s="143">
        <v>-1</v>
      </c>
      <c r="AJ891" s="143">
        <v>0</v>
      </c>
      <c r="AM891" s="143" t="s">
        <v>367</v>
      </c>
      <c r="AN891" s="143">
        <v>-1</v>
      </c>
      <c r="AQ891" s="143">
        <v>332</v>
      </c>
      <c r="AR891" s="143" t="s">
        <v>259</v>
      </c>
      <c r="AT891" s="143" t="s">
        <v>366</v>
      </c>
      <c r="AV891" s="143">
        <v>199.99999998882399</v>
      </c>
      <c r="AW891" s="143">
        <v>1.6761994842000001</v>
      </c>
    </row>
    <row r="892" spans="1:49" x14ac:dyDescent="0.25">
      <c r="A892" s="153">
        <v>830000</v>
      </c>
      <c r="B892" s="153">
        <v>1400000</v>
      </c>
      <c r="C892" s="153">
        <v>1400000</v>
      </c>
      <c r="D892" s="143" t="s">
        <v>360</v>
      </c>
      <c r="E892" s="143" t="s">
        <v>13</v>
      </c>
      <c r="F892" s="143" t="s">
        <v>361</v>
      </c>
      <c r="G892" s="143" t="s">
        <v>362</v>
      </c>
      <c r="H892" s="143">
        <v>0.67</v>
      </c>
      <c r="I892" s="143">
        <v>0.72</v>
      </c>
      <c r="J892" s="143" t="s">
        <v>366</v>
      </c>
      <c r="K892" s="143">
        <v>0.24274903296273001</v>
      </c>
      <c r="L892" s="143">
        <v>3387.0059663417701</v>
      </c>
      <c r="M892" s="143">
        <v>7.4892756777435201</v>
      </c>
      <c r="N892" s="143">
        <v>0.99071198757764001</v>
      </c>
      <c r="O892" s="143">
        <v>1.81801442836357</v>
      </c>
      <c r="P892" s="143">
        <v>0.24049437692906001</v>
      </c>
      <c r="Q892" s="143">
        <v>822.19242296847801</v>
      </c>
      <c r="R892" s="143">
        <v>1730</v>
      </c>
      <c r="S892" s="143" t="s">
        <v>368</v>
      </c>
      <c r="T892" s="143">
        <v>1730</v>
      </c>
      <c r="U892" s="143" t="s">
        <v>365</v>
      </c>
      <c r="V892" s="143" t="s">
        <v>366</v>
      </c>
      <c r="Z892" s="143">
        <v>0</v>
      </c>
      <c r="AA892" s="143">
        <v>1</v>
      </c>
      <c r="AB892" s="143">
        <v>1.81801442836357</v>
      </c>
      <c r="AC892" s="143">
        <v>0.24049437692906001</v>
      </c>
      <c r="AD892" s="143">
        <v>983.39810288715205</v>
      </c>
      <c r="AF892" s="143">
        <v>-1</v>
      </c>
      <c r="AG892" s="143">
        <v>-1</v>
      </c>
      <c r="AH892" s="143">
        <v>-1</v>
      </c>
      <c r="AI892" s="143">
        <v>-1</v>
      </c>
      <c r="AJ892" s="143">
        <v>0</v>
      </c>
      <c r="AM892" s="143" t="s">
        <v>367</v>
      </c>
      <c r="AN892" s="143">
        <v>-1</v>
      </c>
      <c r="AQ892" s="143">
        <v>332</v>
      </c>
      <c r="AR892" s="143" t="s">
        <v>259</v>
      </c>
      <c r="AT892" s="143" t="s">
        <v>366</v>
      </c>
      <c r="AV892" s="143">
        <v>151.233151037319</v>
      </c>
      <c r="AW892" s="143">
        <v>0.79756537139999995</v>
      </c>
    </row>
    <row r="893" spans="1:49" x14ac:dyDescent="0.25">
      <c r="A893" s="153">
        <v>830000</v>
      </c>
      <c r="B893" s="153">
        <v>1400000</v>
      </c>
      <c r="C893" s="153">
        <v>1400000</v>
      </c>
      <c r="D893" s="143" t="s">
        <v>360</v>
      </c>
      <c r="E893" s="143" t="s">
        <v>13</v>
      </c>
      <c r="F893" s="143" t="s">
        <v>361</v>
      </c>
      <c r="G893" s="143" t="s">
        <v>362</v>
      </c>
      <c r="H893" s="143">
        <v>0.67</v>
      </c>
      <c r="I893" s="143">
        <v>0.72</v>
      </c>
      <c r="J893" s="143" t="s">
        <v>366</v>
      </c>
      <c r="K893" s="143">
        <v>0.21425484024548</v>
      </c>
      <c r="L893" s="143">
        <v>3387.0059663417701</v>
      </c>
      <c r="M893" s="143">
        <v>7.4892756777435201</v>
      </c>
      <c r="N893" s="143">
        <v>0.99071198757764001</v>
      </c>
      <c r="O893" s="143">
        <v>1.6046135638893499</v>
      </c>
      <c r="P893" s="143">
        <v>0.21226483862772999</v>
      </c>
      <c r="Q893" s="143">
        <v>725.68242222906701</v>
      </c>
      <c r="R893" s="143">
        <v>8140</v>
      </c>
      <c r="S893" s="143" t="s">
        <v>369</v>
      </c>
      <c r="T893" s="143">
        <v>8140</v>
      </c>
      <c r="U893" s="143" t="s">
        <v>365</v>
      </c>
      <c r="V893" s="143" t="s">
        <v>366</v>
      </c>
      <c r="Z893" s="143">
        <v>0</v>
      </c>
      <c r="AA893" s="143">
        <v>1</v>
      </c>
      <c r="AB893" s="143">
        <v>1.6046135638893499</v>
      </c>
      <c r="AC893" s="143">
        <v>0.21226483862772999</v>
      </c>
      <c r="AD893" s="143">
        <v>725.68242222906701</v>
      </c>
      <c r="AF893" s="143">
        <v>-1</v>
      </c>
      <c r="AG893" s="143">
        <v>-1</v>
      </c>
      <c r="AH893" s="143">
        <v>-1</v>
      </c>
      <c r="AI893" s="143">
        <v>-1</v>
      </c>
      <c r="AJ893" s="143">
        <v>0</v>
      </c>
      <c r="AM893" s="143" t="s">
        <v>367</v>
      </c>
      <c r="AN893" s="143">
        <v>-1</v>
      </c>
      <c r="AQ893" s="143">
        <v>332</v>
      </c>
      <c r="AR893" s="143" t="s">
        <v>259</v>
      </c>
      <c r="AT893" s="143" t="s">
        <v>366</v>
      </c>
      <c r="AV893" s="143">
        <v>141.95719280143501</v>
      </c>
      <c r="AW893" s="143">
        <v>0.58855022079999997</v>
      </c>
    </row>
    <row r="894" spans="1:49" x14ac:dyDescent="0.25">
      <c r="A894" s="153">
        <v>830000</v>
      </c>
      <c r="B894" s="153">
        <v>1400000</v>
      </c>
      <c r="C894" s="153">
        <v>1400000</v>
      </c>
      <c r="D894" s="143" t="s">
        <v>360</v>
      </c>
      <c r="E894" s="143" t="s">
        <v>13</v>
      </c>
      <c r="F894" s="143" t="s">
        <v>361</v>
      </c>
      <c r="G894" s="143" t="s">
        <v>362</v>
      </c>
      <c r="H894" s="143">
        <v>0.67</v>
      </c>
      <c r="I894" s="143">
        <v>0.72</v>
      </c>
      <c r="J894" s="143" t="s">
        <v>366</v>
      </c>
      <c r="K894" s="143">
        <v>0.11316432610938</v>
      </c>
      <c r="L894" s="143">
        <v>3387.0059663417701</v>
      </c>
      <c r="M894" s="143">
        <v>7.4892756777435201</v>
      </c>
      <c r="N894" s="143">
        <v>0.99071198757764001</v>
      </c>
      <c r="O894" s="143">
        <v>0.84751883511921999</v>
      </c>
      <c r="P894" s="143">
        <v>0.1121132544427</v>
      </c>
      <c r="Q894" s="143">
        <v>383.288247709519</v>
      </c>
      <c r="R894" s="143">
        <v>1730</v>
      </c>
      <c r="S894" s="143" t="s">
        <v>368</v>
      </c>
      <c r="T894" s="143">
        <v>1730</v>
      </c>
      <c r="U894" s="143" t="s">
        <v>365</v>
      </c>
      <c r="V894" s="143" t="s">
        <v>366</v>
      </c>
      <c r="Z894" s="143">
        <v>0</v>
      </c>
      <c r="AA894" s="143">
        <v>1</v>
      </c>
      <c r="AB894" s="143">
        <v>0.84751883511921999</v>
      </c>
      <c r="AC894" s="143">
        <v>0.1121132544427</v>
      </c>
      <c r="AD894" s="143">
        <v>383.288247709519</v>
      </c>
      <c r="AF894" s="143">
        <v>-1</v>
      </c>
      <c r="AG894" s="143">
        <v>-1</v>
      </c>
      <c r="AH894" s="143">
        <v>-1</v>
      </c>
      <c r="AI894" s="143">
        <v>-1</v>
      </c>
      <c r="AJ894" s="143">
        <v>0</v>
      </c>
      <c r="AM894" s="143" t="s">
        <v>367</v>
      </c>
      <c r="AN894" s="143">
        <v>-1</v>
      </c>
      <c r="AQ894" s="143">
        <v>332</v>
      </c>
      <c r="AR894" s="143" t="s">
        <v>259</v>
      </c>
      <c r="AT894" s="143" t="s">
        <v>366</v>
      </c>
      <c r="AV894" s="143">
        <v>117.37633605713</v>
      </c>
      <c r="AW894" s="143">
        <v>0.31085827059999999</v>
      </c>
    </row>
    <row r="895" spans="1:49" x14ac:dyDescent="0.25">
      <c r="A895" s="153">
        <v>830000</v>
      </c>
      <c r="B895" s="153">
        <v>1400000</v>
      </c>
      <c r="C895" s="153">
        <v>1400000</v>
      </c>
      <c r="D895" s="143" t="s">
        <v>360</v>
      </c>
      <c r="E895" s="143" t="s">
        <v>13</v>
      </c>
      <c r="F895" s="143" t="s">
        <v>361</v>
      </c>
      <c r="G895" s="143" t="s">
        <v>362</v>
      </c>
      <c r="H895" s="143">
        <v>0.67</v>
      </c>
      <c r="I895" s="143">
        <v>0.72</v>
      </c>
      <c r="J895" s="143" t="s">
        <v>366</v>
      </c>
      <c r="K895" s="143">
        <v>0.61776345378298003</v>
      </c>
      <c r="L895" s="143">
        <v>3319.3650789632802</v>
      </c>
      <c r="M895" s="143">
        <v>6.2571903538341598</v>
      </c>
      <c r="N895" s="143">
        <v>0.84265350996800004</v>
      </c>
      <c r="O895" s="143">
        <v>3.86546352396214</v>
      </c>
      <c r="P895" s="143">
        <v>0.52056054266018004</v>
      </c>
      <c r="Q895" s="143">
        <v>2050.5824355469699</v>
      </c>
      <c r="R895" s="143">
        <v>1730</v>
      </c>
      <c r="S895" s="143" t="s">
        <v>368</v>
      </c>
      <c r="T895" s="143">
        <v>1730</v>
      </c>
      <c r="U895" s="143" t="s">
        <v>365</v>
      </c>
      <c r="V895" s="143" t="s">
        <v>366</v>
      </c>
      <c r="Z895" s="143">
        <v>0</v>
      </c>
      <c r="AA895" s="143">
        <v>1</v>
      </c>
      <c r="AB895" s="143">
        <v>3.86546352396214</v>
      </c>
      <c r="AC895" s="143">
        <v>0.52056054266018004</v>
      </c>
      <c r="AD895" s="143">
        <v>2050.5824355469699</v>
      </c>
      <c r="AF895" s="143">
        <v>-1</v>
      </c>
      <c r="AG895" s="143">
        <v>-1</v>
      </c>
      <c r="AH895" s="143">
        <v>-1</v>
      </c>
      <c r="AI895" s="143">
        <v>-1</v>
      </c>
      <c r="AJ895" s="143">
        <v>0</v>
      </c>
      <c r="AM895" s="143" t="s">
        <v>367</v>
      </c>
      <c r="AN895" s="143">
        <v>-1</v>
      </c>
      <c r="AQ895" s="143">
        <v>332</v>
      </c>
      <c r="AR895" s="143" t="s">
        <v>259</v>
      </c>
      <c r="AT895" s="143" t="s">
        <v>366</v>
      </c>
      <c r="AV895" s="143">
        <v>200.000000018626</v>
      </c>
      <c r="AW895" s="143">
        <v>1.6630838893</v>
      </c>
    </row>
    <row r="896" spans="1:49" x14ac:dyDescent="0.25">
      <c r="A896" s="153">
        <v>830000</v>
      </c>
      <c r="B896" s="153">
        <v>1400000</v>
      </c>
      <c r="C896" s="153">
        <v>1400000</v>
      </c>
      <c r="D896" s="143" t="s">
        <v>360</v>
      </c>
      <c r="E896" s="143" t="s">
        <v>13</v>
      </c>
      <c r="F896" s="143" t="s">
        <v>361</v>
      </c>
      <c r="G896" s="143" t="s">
        <v>362</v>
      </c>
      <c r="H896" s="143">
        <v>0.67</v>
      </c>
      <c r="I896" s="143">
        <v>0.72</v>
      </c>
      <c r="J896" s="143" t="s">
        <v>363</v>
      </c>
      <c r="K896" s="143">
        <v>0.11607891325385</v>
      </c>
      <c r="L896" s="143">
        <v>2600.9046142887801</v>
      </c>
      <c r="M896" s="143">
        <v>3.4595182508142099</v>
      </c>
      <c r="N896" s="143">
        <v>0.45638135264356</v>
      </c>
      <c r="O896" s="143">
        <v>0.40157711893637998</v>
      </c>
      <c r="P896" s="143">
        <v>5.297625144418E-2</v>
      </c>
      <c r="Q896" s="143">
        <v>301.91018110357101</v>
      </c>
      <c r="R896" s="143">
        <v>5300</v>
      </c>
      <c r="S896" s="143" t="s">
        <v>372</v>
      </c>
      <c r="T896" s="143">
        <v>5300</v>
      </c>
      <c r="U896" s="143" t="s">
        <v>365</v>
      </c>
      <c r="V896" s="143" t="s">
        <v>366</v>
      </c>
      <c r="Y896" s="143" t="s">
        <v>363</v>
      </c>
      <c r="Z896" s="143">
        <v>0</v>
      </c>
      <c r="AA896" s="143">
        <v>1</v>
      </c>
      <c r="AB896" s="143">
        <v>0.40157711893637998</v>
      </c>
      <c r="AC896" s="143">
        <v>5.297625144418E-2</v>
      </c>
      <c r="AD896" s="143">
        <v>301.91018110357101</v>
      </c>
      <c r="AF896" s="143">
        <v>-1</v>
      </c>
      <c r="AG896" s="143">
        <v>-1</v>
      </c>
      <c r="AH896" s="143">
        <v>-1</v>
      </c>
      <c r="AI896" s="143">
        <v>-1</v>
      </c>
      <c r="AJ896" s="143">
        <v>0</v>
      </c>
      <c r="AM896" s="143" t="s">
        <v>367</v>
      </c>
      <c r="AN896" s="143">
        <v>-1</v>
      </c>
      <c r="AQ896" s="143">
        <v>332</v>
      </c>
      <c r="AR896" s="143" t="s">
        <v>259</v>
      </c>
      <c r="AT896" s="143" t="s">
        <v>366</v>
      </c>
      <c r="AV896" s="143">
        <v>138.58366946248401</v>
      </c>
      <c r="AW896" s="143">
        <v>0.24485821660000001</v>
      </c>
    </row>
    <row r="897" spans="1:49" x14ac:dyDescent="0.25">
      <c r="A897" s="153">
        <v>830000</v>
      </c>
      <c r="B897" s="153">
        <v>1400000</v>
      </c>
      <c r="C897" s="153">
        <v>1400000</v>
      </c>
      <c r="D897" s="143" t="s">
        <v>360</v>
      </c>
      <c r="E897" s="143" t="s">
        <v>13</v>
      </c>
      <c r="F897" s="143" t="s">
        <v>361</v>
      </c>
      <c r="G897" s="143" t="s">
        <v>362</v>
      </c>
      <c r="H897" s="143">
        <v>0.67</v>
      </c>
      <c r="I897" s="143">
        <v>0.72</v>
      </c>
      <c r="J897" s="143" t="s">
        <v>366</v>
      </c>
      <c r="K897" s="143">
        <v>0.50168442629620003</v>
      </c>
      <c r="L897" s="143">
        <v>2600.9046142887801</v>
      </c>
      <c r="M897" s="143">
        <v>3.4595182508142099</v>
      </c>
      <c r="N897" s="143">
        <v>0.45638135264356</v>
      </c>
      <c r="O897" s="143">
        <v>1.7355864289209599</v>
      </c>
      <c r="P897" s="143">
        <v>0.22895941707326001</v>
      </c>
      <c r="Q897" s="143">
        <v>1304.8333392706099</v>
      </c>
      <c r="R897" s="143">
        <v>1730</v>
      </c>
      <c r="S897" s="143" t="s">
        <v>368</v>
      </c>
      <c r="T897" s="143">
        <v>1730</v>
      </c>
      <c r="U897" s="143" t="s">
        <v>365</v>
      </c>
      <c r="V897" s="143" t="s">
        <v>366</v>
      </c>
      <c r="Z897" s="143">
        <v>0</v>
      </c>
      <c r="AA897" s="143">
        <v>1</v>
      </c>
      <c r="AB897" s="143">
        <v>1.7355864289209599</v>
      </c>
      <c r="AC897" s="143">
        <v>0.22895941707326001</v>
      </c>
      <c r="AD897" s="143">
        <v>1304.8333392706099</v>
      </c>
      <c r="AF897" s="143">
        <v>-1</v>
      </c>
      <c r="AG897" s="143">
        <v>-1</v>
      </c>
      <c r="AH897" s="143">
        <v>-1</v>
      </c>
      <c r="AI897" s="143">
        <v>-1</v>
      </c>
      <c r="AJ897" s="143">
        <v>0</v>
      </c>
      <c r="AM897" s="143" t="s">
        <v>367</v>
      </c>
      <c r="AN897" s="143">
        <v>-1</v>
      </c>
      <c r="AQ897" s="143">
        <v>332</v>
      </c>
      <c r="AR897" s="143" t="s">
        <v>259</v>
      </c>
      <c r="AT897" s="143" t="s">
        <v>366</v>
      </c>
      <c r="AV897" s="143">
        <v>193.61807988343099</v>
      </c>
      <c r="AW897" s="143">
        <v>1.0582589937</v>
      </c>
    </row>
    <row r="898" spans="1:49" x14ac:dyDescent="0.25">
      <c r="A898" s="153">
        <v>830000</v>
      </c>
      <c r="B898" s="153">
        <v>1400000</v>
      </c>
      <c r="C898" s="153">
        <v>1400000</v>
      </c>
      <c r="D898" s="143" t="s">
        <v>360</v>
      </c>
      <c r="E898" s="143" t="s">
        <v>13</v>
      </c>
      <c r="F898" s="143" t="s">
        <v>361</v>
      </c>
      <c r="G898" s="143" t="s">
        <v>362</v>
      </c>
      <c r="H898" s="143">
        <v>0.67</v>
      </c>
      <c r="I898" s="143">
        <v>0.72</v>
      </c>
      <c r="J898" s="143" t="s">
        <v>363</v>
      </c>
      <c r="K898" s="143">
        <v>9.929970237612E-2</v>
      </c>
      <c r="L898" s="143">
        <v>3200.57443454448</v>
      </c>
      <c r="M898" s="143">
        <v>6.8028770216376504</v>
      </c>
      <c r="N898" s="143">
        <v>0.90973213871268999</v>
      </c>
      <c r="O898" s="143">
        <v>0.67552366354999005</v>
      </c>
      <c r="P898" s="143">
        <v>9.0336130616159999E-2</v>
      </c>
      <c r="Q898" s="143">
        <v>317.81608878289802</v>
      </c>
      <c r="R898" s="143">
        <v>3200</v>
      </c>
      <c r="S898" s="143" t="s">
        <v>370</v>
      </c>
      <c r="T898" s="143">
        <v>3200</v>
      </c>
      <c r="U898" s="143" t="s">
        <v>365</v>
      </c>
      <c r="V898" s="143" t="s">
        <v>366</v>
      </c>
      <c r="Y898" s="143" t="s">
        <v>363</v>
      </c>
      <c r="Z898" s="143">
        <v>0</v>
      </c>
      <c r="AA898" s="143">
        <v>1</v>
      </c>
      <c r="AB898" s="143">
        <v>0.67552366354999005</v>
      </c>
      <c r="AC898" s="143">
        <v>9.0336130616159999E-2</v>
      </c>
      <c r="AD898" s="143">
        <v>317.816088782897</v>
      </c>
      <c r="AF898" s="143">
        <v>-1</v>
      </c>
      <c r="AG898" s="143">
        <v>-1</v>
      </c>
      <c r="AH898" s="143">
        <v>-1</v>
      </c>
      <c r="AI898" s="143">
        <v>-1</v>
      </c>
      <c r="AJ898" s="143">
        <v>0</v>
      </c>
      <c r="AM898" s="143" t="s">
        <v>367</v>
      </c>
      <c r="AN898" s="143">
        <v>-1</v>
      </c>
      <c r="AQ898" s="143">
        <v>332</v>
      </c>
      <c r="AR898" s="143" t="s">
        <v>259</v>
      </c>
      <c r="AT898" s="143" t="s">
        <v>366</v>
      </c>
      <c r="AV898" s="143">
        <v>141.39619842910599</v>
      </c>
      <c r="AW898" s="143">
        <v>0.25775838509999999</v>
      </c>
    </row>
    <row r="899" spans="1:49" x14ac:dyDescent="0.25">
      <c r="A899" s="153">
        <v>830000</v>
      </c>
      <c r="B899" s="153">
        <v>1400000</v>
      </c>
      <c r="C899" s="153">
        <v>1400000</v>
      </c>
      <c r="D899" s="143" t="s">
        <v>360</v>
      </c>
      <c r="E899" s="143" t="s">
        <v>13</v>
      </c>
      <c r="F899" s="143" t="s">
        <v>361</v>
      </c>
      <c r="G899" s="143" t="s">
        <v>362</v>
      </c>
      <c r="H899" s="143">
        <v>0.67</v>
      </c>
      <c r="I899" s="143">
        <v>0.72</v>
      </c>
      <c r="J899" s="143" t="s">
        <v>366</v>
      </c>
      <c r="K899" s="143">
        <v>0.51846371494272003</v>
      </c>
      <c r="L899" s="143">
        <v>3200.57443454448</v>
      </c>
      <c r="M899" s="143">
        <v>6.8028770216376504</v>
      </c>
      <c r="N899" s="143">
        <v>0.90973213871268999</v>
      </c>
      <c r="O899" s="143">
        <v>3.5270448929367402</v>
      </c>
      <c r="P899" s="143">
        <v>0.47166310423976998</v>
      </c>
      <c r="Q899" s="143">
        <v>1659.38171128463</v>
      </c>
      <c r="R899" s="143">
        <v>1730</v>
      </c>
      <c r="S899" s="143" t="s">
        <v>368</v>
      </c>
      <c r="T899" s="143">
        <v>1730</v>
      </c>
      <c r="U899" s="143" t="s">
        <v>365</v>
      </c>
      <c r="V899" s="143" t="s">
        <v>366</v>
      </c>
      <c r="Z899" s="143">
        <v>0</v>
      </c>
      <c r="AA899" s="143">
        <v>1</v>
      </c>
      <c r="AB899" s="143">
        <v>3.5270448929367402</v>
      </c>
      <c r="AC899" s="143">
        <v>0.47166310423976998</v>
      </c>
      <c r="AD899" s="143">
        <v>1659.38171128463</v>
      </c>
      <c r="AF899" s="143">
        <v>-1</v>
      </c>
      <c r="AG899" s="143">
        <v>-1</v>
      </c>
      <c r="AH899" s="143">
        <v>-1</v>
      </c>
      <c r="AI899" s="143">
        <v>-1</v>
      </c>
      <c r="AJ899" s="143">
        <v>0</v>
      </c>
      <c r="AM899" s="143" t="s">
        <v>367</v>
      </c>
      <c r="AN899" s="143">
        <v>-1</v>
      </c>
      <c r="AQ899" s="143">
        <v>332</v>
      </c>
      <c r="AR899" s="143" t="s">
        <v>259</v>
      </c>
      <c r="AT899" s="143" t="s">
        <v>366</v>
      </c>
      <c r="AV899" s="143">
        <v>179.94407412405201</v>
      </c>
      <c r="AW899" s="143">
        <v>1.3458083627999999</v>
      </c>
    </row>
    <row r="900" spans="1:49" x14ac:dyDescent="0.25">
      <c r="A900" s="153">
        <v>830000</v>
      </c>
      <c r="B900" s="153">
        <v>1400000</v>
      </c>
      <c r="C900" s="153">
        <v>1400000</v>
      </c>
      <c r="D900" s="143" t="s">
        <v>360</v>
      </c>
      <c r="E900" s="143" t="s">
        <v>13</v>
      </c>
      <c r="F900" s="143" t="s">
        <v>361</v>
      </c>
      <c r="G900" s="143" t="s">
        <v>362</v>
      </c>
      <c r="H900" s="143">
        <v>0.67</v>
      </c>
      <c r="I900" s="143">
        <v>0.72</v>
      </c>
      <c r="J900" s="143" t="s">
        <v>366</v>
      </c>
      <c r="K900" s="143">
        <v>0.55145735098273996</v>
      </c>
      <c r="L900" s="143">
        <v>3327.0066918144598</v>
      </c>
      <c r="M900" s="143">
        <v>7.1835006401975097</v>
      </c>
      <c r="N900" s="143">
        <v>0.95669193036479006</v>
      </c>
      <c r="O900" s="143">
        <v>3.9613942338261898</v>
      </c>
      <c r="P900" s="143">
        <v>0.52757479762554005</v>
      </c>
      <c r="Q900" s="143">
        <v>1834.7022969698701</v>
      </c>
      <c r="R900" s="143">
        <v>1730</v>
      </c>
      <c r="S900" s="143" t="s">
        <v>368</v>
      </c>
      <c r="T900" s="143">
        <v>1730</v>
      </c>
      <c r="U900" s="143" t="s">
        <v>365</v>
      </c>
      <c r="V900" s="143" t="s">
        <v>366</v>
      </c>
      <c r="Z900" s="143">
        <v>0</v>
      </c>
      <c r="AA900" s="143">
        <v>1</v>
      </c>
      <c r="AB900" s="143">
        <v>3.9613942338261898</v>
      </c>
      <c r="AC900" s="143">
        <v>0.52757479762554005</v>
      </c>
      <c r="AD900" s="143">
        <v>1834.7022969698701</v>
      </c>
      <c r="AF900" s="143">
        <v>-1</v>
      </c>
      <c r="AG900" s="143">
        <v>-1</v>
      </c>
      <c r="AH900" s="143">
        <v>-1</v>
      </c>
      <c r="AI900" s="143">
        <v>-1</v>
      </c>
      <c r="AJ900" s="143">
        <v>0</v>
      </c>
      <c r="AM900" s="143" t="s">
        <v>367</v>
      </c>
      <c r="AN900" s="143">
        <v>-1</v>
      </c>
      <c r="AQ900" s="143">
        <v>332</v>
      </c>
      <c r="AR900" s="143" t="s">
        <v>259</v>
      </c>
      <c r="AT900" s="143" t="s">
        <v>366</v>
      </c>
      <c r="AV900" s="143">
        <v>186.862823112938</v>
      </c>
      <c r="AW900" s="143">
        <v>1.4879986188000001</v>
      </c>
    </row>
    <row r="901" spans="1:49" x14ac:dyDescent="0.25">
      <c r="A901" s="153">
        <v>830000</v>
      </c>
      <c r="B901" s="153">
        <v>1400000</v>
      </c>
      <c r="C901" s="153">
        <v>1400000</v>
      </c>
      <c r="D901" s="143" t="s">
        <v>360</v>
      </c>
      <c r="E901" s="143" t="s">
        <v>13</v>
      </c>
      <c r="F901" s="143" t="s">
        <v>361</v>
      </c>
      <c r="G901" s="143" t="s">
        <v>362</v>
      </c>
      <c r="H901" s="143">
        <v>0.67</v>
      </c>
      <c r="I901" s="143">
        <v>0.72</v>
      </c>
      <c r="J901" s="143" t="s">
        <v>366</v>
      </c>
      <c r="K901" s="143">
        <v>6.6306200480949998E-2</v>
      </c>
      <c r="L901" s="143">
        <v>3327.0066918144598</v>
      </c>
      <c r="M901" s="143">
        <v>7.1835006401975097</v>
      </c>
      <c r="N901" s="143">
        <v>0.95669193036479006</v>
      </c>
      <c r="O901" s="143">
        <v>0.47631063360400999</v>
      </c>
      <c r="P901" s="143">
        <v>6.3434606933279999E-2</v>
      </c>
      <c r="Q901" s="143">
        <v>220.601172708935</v>
      </c>
      <c r="R901" s="143">
        <v>8140</v>
      </c>
      <c r="S901" s="143" t="s">
        <v>369</v>
      </c>
      <c r="T901" s="143">
        <v>8140</v>
      </c>
      <c r="U901" s="143" t="s">
        <v>365</v>
      </c>
      <c r="V901" s="143" t="s">
        <v>366</v>
      </c>
      <c r="Z901" s="143">
        <v>0</v>
      </c>
      <c r="AA901" s="143">
        <v>1</v>
      </c>
      <c r="AB901" s="143">
        <v>0.47631063360400999</v>
      </c>
      <c r="AC901" s="143">
        <v>6.3434606933279999E-2</v>
      </c>
      <c r="AD901" s="143">
        <v>220.60117270893599</v>
      </c>
      <c r="AF901" s="143">
        <v>-1</v>
      </c>
      <c r="AG901" s="143">
        <v>-1</v>
      </c>
      <c r="AH901" s="143">
        <v>-1</v>
      </c>
      <c r="AI901" s="143">
        <v>-1</v>
      </c>
      <c r="AJ901" s="143">
        <v>0</v>
      </c>
      <c r="AM901" s="143" t="s">
        <v>367</v>
      </c>
      <c r="AN901" s="143">
        <v>-1</v>
      </c>
      <c r="AQ901" s="143">
        <v>332</v>
      </c>
      <c r="AR901" s="143" t="s">
        <v>259</v>
      </c>
      <c r="AT901" s="143" t="s">
        <v>366</v>
      </c>
      <c r="AV901" s="143">
        <v>81.472338064645299</v>
      </c>
      <c r="AW901" s="143">
        <v>0.1789141709</v>
      </c>
    </row>
    <row r="902" spans="1:49" x14ac:dyDescent="0.25">
      <c r="A902" s="153">
        <v>830000</v>
      </c>
      <c r="B902" s="153">
        <v>1400000</v>
      </c>
      <c r="C902" s="153">
        <v>1400000</v>
      </c>
      <c r="D902" s="143" t="s">
        <v>360</v>
      </c>
      <c r="E902" s="143" t="s">
        <v>13</v>
      </c>
      <c r="F902" s="143" t="s">
        <v>361</v>
      </c>
      <c r="G902" s="143" t="s">
        <v>362</v>
      </c>
      <c r="H902" s="143">
        <v>0.67</v>
      </c>
      <c r="I902" s="143">
        <v>0.72</v>
      </c>
      <c r="J902" s="143" t="s">
        <v>363</v>
      </c>
      <c r="K902" s="143">
        <v>3.7909559677739998E-2</v>
      </c>
      <c r="L902" s="143">
        <v>3323.4211328208899</v>
      </c>
      <c r="M902" s="143">
        <v>7.2694455937093601</v>
      </c>
      <c r="N902" s="143">
        <v>0.96446195510579003</v>
      </c>
      <c r="O902" s="143">
        <v>0.27558148155882001</v>
      </c>
      <c r="P902" s="143">
        <v>3.6562328043989997E-2</v>
      </c>
      <c r="Q902" s="143">
        <v>125.989431768942</v>
      </c>
      <c r="R902" s="143">
        <v>3200</v>
      </c>
      <c r="S902" s="143" t="s">
        <v>370</v>
      </c>
      <c r="T902" s="143">
        <v>3200</v>
      </c>
      <c r="U902" s="143" t="s">
        <v>365</v>
      </c>
      <c r="V902" s="143" t="s">
        <v>366</v>
      </c>
      <c r="Y902" s="143" t="s">
        <v>363</v>
      </c>
      <c r="Z902" s="143">
        <v>0</v>
      </c>
      <c r="AA902" s="143">
        <v>1</v>
      </c>
      <c r="AB902" s="143">
        <v>0.27558148155882001</v>
      </c>
      <c r="AC902" s="143">
        <v>3.6562328043989997E-2</v>
      </c>
      <c r="AD902" s="143">
        <v>125.989431768942</v>
      </c>
      <c r="AF902" s="143">
        <v>-1</v>
      </c>
      <c r="AG902" s="143">
        <v>-1</v>
      </c>
      <c r="AH902" s="143">
        <v>-1</v>
      </c>
      <c r="AI902" s="143">
        <v>-1</v>
      </c>
      <c r="AJ902" s="143">
        <v>0</v>
      </c>
      <c r="AM902" s="143" t="s">
        <v>367</v>
      </c>
      <c r="AN902" s="143">
        <v>-1</v>
      </c>
      <c r="AQ902" s="143">
        <v>332</v>
      </c>
      <c r="AR902" s="143" t="s">
        <v>259</v>
      </c>
      <c r="AT902" s="143" t="s">
        <v>366</v>
      </c>
      <c r="AV902" s="143">
        <v>61.442622753762798</v>
      </c>
      <c r="AW902" s="143">
        <v>0.1021812099</v>
      </c>
    </row>
    <row r="903" spans="1:49" x14ac:dyDescent="0.25">
      <c r="A903" s="153">
        <v>830000</v>
      </c>
      <c r="B903" s="153">
        <v>1400000</v>
      </c>
      <c r="C903" s="153">
        <v>1400000</v>
      </c>
      <c r="D903" s="143" t="s">
        <v>360</v>
      </c>
      <c r="E903" s="143" t="s">
        <v>13</v>
      </c>
      <c r="F903" s="143" t="s">
        <v>361</v>
      </c>
      <c r="G903" s="143" t="s">
        <v>362</v>
      </c>
      <c r="H903" s="143">
        <v>0.67</v>
      </c>
      <c r="I903" s="143">
        <v>0.72</v>
      </c>
      <c r="J903" s="143" t="s">
        <v>366</v>
      </c>
      <c r="K903" s="143">
        <v>0.25659563048148998</v>
      </c>
      <c r="L903" s="143">
        <v>3323.4211328208899</v>
      </c>
      <c r="M903" s="143">
        <v>7.2694455937093601</v>
      </c>
      <c r="N903" s="143">
        <v>0.96446195510579003</v>
      </c>
      <c r="O903" s="143">
        <v>1.8653079753688</v>
      </c>
      <c r="P903" s="143">
        <v>0.24747672344579</v>
      </c>
      <c r="Q903" s="143">
        <v>852.77534093171505</v>
      </c>
      <c r="R903" s="143">
        <v>1730</v>
      </c>
      <c r="S903" s="143" t="s">
        <v>368</v>
      </c>
      <c r="T903" s="143">
        <v>1730</v>
      </c>
      <c r="U903" s="143" t="s">
        <v>365</v>
      </c>
      <c r="V903" s="143" t="s">
        <v>366</v>
      </c>
      <c r="Z903" s="143">
        <v>0</v>
      </c>
      <c r="AA903" s="143">
        <v>1</v>
      </c>
      <c r="AB903" s="143">
        <v>1.8653079753688</v>
      </c>
      <c r="AC903" s="143">
        <v>0.24747672344579</v>
      </c>
      <c r="AD903" s="143">
        <v>1402.4467556572499</v>
      </c>
      <c r="AF903" s="143">
        <v>-1</v>
      </c>
      <c r="AG903" s="143">
        <v>-1</v>
      </c>
      <c r="AH903" s="143">
        <v>-1</v>
      </c>
      <c r="AI903" s="143">
        <v>-1</v>
      </c>
      <c r="AJ903" s="143">
        <v>0</v>
      </c>
      <c r="AM903" s="143" t="s">
        <v>367</v>
      </c>
      <c r="AN903" s="143">
        <v>-1</v>
      </c>
      <c r="AQ903" s="143">
        <v>332</v>
      </c>
      <c r="AR903" s="143" t="s">
        <v>259</v>
      </c>
      <c r="AT903" s="143" t="s">
        <v>366</v>
      </c>
      <c r="AV903" s="143">
        <v>156.90208274097401</v>
      </c>
      <c r="AW903" s="143">
        <v>1.1374264035999999</v>
      </c>
    </row>
    <row r="904" spans="1:49" x14ac:dyDescent="0.25">
      <c r="A904" s="153">
        <v>830000</v>
      </c>
      <c r="B904" s="153">
        <v>1400000</v>
      </c>
      <c r="C904" s="153">
        <v>1400000</v>
      </c>
      <c r="D904" s="143" t="s">
        <v>360</v>
      </c>
      <c r="E904" s="143" t="s">
        <v>13</v>
      </c>
      <c r="F904" s="143" t="s">
        <v>361</v>
      </c>
      <c r="G904" s="143" t="s">
        <v>362</v>
      </c>
      <c r="H904" s="143">
        <v>0.67</v>
      </c>
      <c r="I904" s="143">
        <v>0.72</v>
      </c>
      <c r="J904" s="143" t="s">
        <v>366</v>
      </c>
      <c r="K904" s="143">
        <v>0.15786498972655999</v>
      </c>
      <c r="L904" s="143">
        <v>3323.4211328208899</v>
      </c>
      <c r="M904" s="143">
        <v>7.2694455937093601</v>
      </c>
      <c r="N904" s="143">
        <v>0.96446195510579003</v>
      </c>
      <c r="O904" s="143">
        <v>1.1475909539687501</v>
      </c>
      <c r="P904" s="143">
        <v>0.15225477663444001</v>
      </c>
      <c r="Q904" s="143">
        <v>524.65184298982297</v>
      </c>
      <c r="R904" s="143">
        <v>8140</v>
      </c>
      <c r="S904" s="143" t="s">
        <v>369</v>
      </c>
      <c r="T904" s="143">
        <v>8140</v>
      </c>
      <c r="U904" s="143" t="s">
        <v>365</v>
      </c>
      <c r="V904" s="143" t="s">
        <v>366</v>
      </c>
      <c r="Z904" s="143">
        <v>0</v>
      </c>
      <c r="AA904" s="143">
        <v>1</v>
      </c>
      <c r="AB904" s="143">
        <v>1.1475909539687501</v>
      </c>
      <c r="AC904" s="143">
        <v>0.15225477663444001</v>
      </c>
      <c r="AD904" s="143">
        <v>524.65184298982297</v>
      </c>
      <c r="AF904" s="143">
        <v>-1</v>
      </c>
      <c r="AG904" s="143">
        <v>-1</v>
      </c>
      <c r="AH904" s="143">
        <v>-1</v>
      </c>
      <c r="AI904" s="143">
        <v>-1</v>
      </c>
      <c r="AJ904" s="143">
        <v>0</v>
      </c>
      <c r="AM904" s="143" t="s">
        <v>367</v>
      </c>
      <c r="AN904" s="143">
        <v>-1</v>
      </c>
      <c r="AQ904" s="143">
        <v>332</v>
      </c>
      <c r="AR904" s="143" t="s">
        <v>259</v>
      </c>
      <c r="AT904" s="143" t="s">
        <v>366</v>
      </c>
      <c r="AV904" s="143">
        <v>129.823851823209</v>
      </c>
      <c r="AW904" s="143">
        <v>0.4255083885</v>
      </c>
    </row>
    <row r="905" spans="1:49" x14ac:dyDescent="0.25">
      <c r="A905" s="153">
        <v>830000</v>
      </c>
      <c r="B905" s="153">
        <v>1400000</v>
      </c>
      <c r="C905" s="153">
        <v>1400000</v>
      </c>
      <c r="D905" s="143" t="s">
        <v>360</v>
      </c>
      <c r="E905" s="143" t="s">
        <v>13</v>
      </c>
      <c r="F905" s="143" t="s">
        <v>361</v>
      </c>
      <c r="G905" s="143" t="s">
        <v>362</v>
      </c>
      <c r="H905" s="143">
        <v>0.67</v>
      </c>
      <c r="I905" s="143">
        <v>0.72</v>
      </c>
      <c r="J905" s="143" t="s">
        <v>366</v>
      </c>
      <c r="K905" s="143">
        <v>0.4081340437132</v>
      </c>
      <c r="L905" s="143">
        <v>3304.2322681965702</v>
      </c>
      <c r="M905" s="143">
        <v>7.2939318582519297</v>
      </c>
      <c r="N905" s="143">
        <v>0.96317226674765</v>
      </c>
      <c r="O905" s="143">
        <v>2.97690190387695</v>
      </c>
      <c r="P905" s="143">
        <v>0.39310339202013</v>
      </c>
      <c r="Q905" s="143">
        <v>1348.56967698673</v>
      </c>
      <c r="R905" s="143">
        <v>1730</v>
      </c>
      <c r="S905" s="143" t="s">
        <v>368</v>
      </c>
      <c r="T905" s="143">
        <v>1730</v>
      </c>
      <c r="U905" s="143" t="s">
        <v>365</v>
      </c>
      <c r="V905" s="143" t="s">
        <v>366</v>
      </c>
      <c r="Z905" s="143">
        <v>0</v>
      </c>
      <c r="AA905" s="143">
        <v>1</v>
      </c>
      <c r="AB905" s="143">
        <v>2.97690190387695</v>
      </c>
      <c r="AC905" s="143">
        <v>0.39310339202013</v>
      </c>
      <c r="AD905" s="143">
        <v>1747.6443477488101</v>
      </c>
      <c r="AF905" s="143">
        <v>-1</v>
      </c>
      <c r="AG905" s="143">
        <v>-1</v>
      </c>
      <c r="AH905" s="143">
        <v>-1</v>
      </c>
      <c r="AI905" s="143">
        <v>-1</v>
      </c>
      <c r="AJ905" s="143">
        <v>0</v>
      </c>
      <c r="AM905" s="143" t="s">
        <v>367</v>
      </c>
      <c r="AN905" s="143">
        <v>-1</v>
      </c>
      <c r="AQ905" s="143">
        <v>332</v>
      </c>
      <c r="AR905" s="143" t="s">
        <v>259</v>
      </c>
      <c r="AT905" s="143" t="s">
        <v>366</v>
      </c>
      <c r="AV905" s="143">
        <v>160.698974998203</v>
      </c>
      <c r="AW905" s="143">
        <v>1.4173920095000001</v>
      </c>
    </row>
    <row r="906" spans="1:49" x14ac:dyDescent="0.25">
      <c r="A906" s="153">
        <v>830000</v>
      </c>
      <c r="B906" s="153">
        <v>1400000</v>
      </c>
      <c r="C906" s="153">
        <v>1400000</v>
      </c>
      <c r="D906" s="143" t="s">
        <v>360</v>
      </c>
      <c r="E906" s="143" t="s">
        <v>13</v>
      </c>
      <c r="F906" s="143" t="s">
        <v>361</v>
      </c>
      <c r="G906" s="143" t="s">
        <v>362</v>
      </c>
      <c r="H906" s="143">
        <v>0.67</v>
      </c>
      <c r="I906" s="143">
        <v>0.72</v>
      </c>
      <c r="J906" s="143" t="s">
        <v>366</v>
      </c>
      <c r="K906" s="143">
        <v>5.7113153360949999E-2</v>
      </c>
      <c r="L906" s="143">
        <v>3304.2322681965702</v>
      </c>
      <c r="M906" s="143">
        <v>7.2939318582519297</v>
      </c>
      <c r="N906" s="143">
        <v>0.96317226674765</v>
      </c>
      <c r="O906" s="143">
        <v>0.41657944882467002</v>
      </c>
      <c r="P906" s="143">
        <v>5.5009805383769997E-2</v>
      </c>
      <c r="Q906" s="143">
        <v>188.71512427371701</v>
      </c>
      <c r="R906" s="143">
        <v>8140</v>
      </c>
      <c r="S906" s="143" t="s">
        <v>369</v>
      </c>
      <c r="T906" s="143">
        <v>8140</v>
      </c>
      <c r="U906" s="143" t="s">
        <v>365</v>
      </c>
      <c r="V906" s="143" t="s">
        <v>366</v>
      </c>
      <c r="Z906" s="143">
        <v>0</v>
      </c>
      <c r="AA906" s="143">
        <v>1</v>
      </c>
      <c r="AB906" s="143">
        <v>0.41657944882467002</v>
      </c>
      <c r="AC906" s="143">
        <v>5.5009805383769997E-2</v>
      </c>
      <c r="AD906" s="143">
        <v>292.55190119218798</v>
      </c>
      <c r="AF906" s="143">
        <v>-1</v>
      </c>
      <c r="AG906" s="143">
        <v>-1</v>
      </c>
      <c r="AH906" s="143">
        <v>-1</v>
      </c>
      <c r="AI906" s="143">
        <v>-1</v>
      </c>
      <c r="AJ906" s="143">
        <v>0</v>
      </c>
      <c r="AM906" s="143" t="s">
        <v>367</v>
      </c>
      <c r="AN906" s="143">
        <v>-1</v>
      </c>
      <c r="AQ906" s="143">
        <v>332</v>
      </c>
      <c r="AR906" s="143" t="s">
        <v>259</v>
      </c>
      <c r="AT906" s="143" t="s">
        <v>366</v>
      </c>
      <c r="AV906" s="143">
        <v>74.228417142805398</v>
      </c>
      <c r="AW906" s="143">
        <v>0.23726837079999999</v>
      </c>
    </row>
    <row r="907" spans="1:49" x14ac:dyDescent="0.25">
      <c r="A907" s="153">
        <v>830000</v>
      </c>
      <c r="B907" s="153">
        <v>1400000</v>
      </c>
      <c r="C907" s="153">
        <v>1400000</v>
      </c>
      <c r="D907" s="143" t="s">
        <v>360</v>
      </c>
      <c r="E907" s="143" t="s">
        <v>13</v>
      </c>
      <c r="F907" s="143" t="s">
        <v>361</v>
      </c>
      <c r="G907" s="143" t="s">
        <v>362</v>
      </c>
      <c r="H907" s="143">
        <v>0.67</v>
      </c>
      <c r="I907" s="143">
        <v>0.72</v>
      </c>
      <c r="J907" s="143" t="s">
        <v>366</v>
      </c>
      <c r="K907" s="143">
        <v>0.61776345339174998</v>
      </c>
      <c r="L907" s="143">
        <v>3323.1527445998499</v>
      </c>
      <c r="M907" s="143">
        <v>6.1964598805578799</v>
      </c>
      <c r="N907" s="143">
        <v>0.8286202467903</v>
      </c>
      <c r="O907" s="143">
        <v>3.8279464546168702</v>
      </c>
      <c r="P907" s="143">
        <v>0.51189130520750004</v>
      </c>
      <c r="Q907" s="143">
        <v>2052.9223156522798</v>
      </c>
      <c r="R907" s="143">
        <v>1730</v>
      </c>
      <c r="S907" s="143" t="s">
        <v>368</v>
      </c>
      <c r="T907" s="143">
        <v>1730</v>
      </c>
      <c r="U907" s="143" t="s">
        <v>365</v>
      </c>
      <c r="V907" s="143" t="s">
        <v>366</v>
      </c>
      <c r="Z907" s="143">
        <v>0</v>
      </c>
      <c r="AA907" s="143">
        <v>1</v>
      </c>
      <c r="AB907" s="143">
        <v>3.8279464546168702</v>
      </c>
      <c r="AC907" s="143">
        <v>0.51189130520750004</v>
      </c>
      <c r="AD907" s="143">
        <v>2052.9223156522798</v>
      </c>
      <c r="AF907" s="143">
        <v>-1</v>
      </c>
      <c r="AG907" s="143">
        <v>-1</v>
      </c>
      <c r="AH907" s="143">
        <v>-1</v>
      </c>
      <c r="AI907" s="143">
        <v>-1</v>
      </c>
      <c r="AJ907" s="143">
        <v>0</v>
      </c>
      <c r="AM907" s="143" t="s">
        <v>367</v>
      </c>
      <c r="AN907" s="143">
        <v>-1</v>
      </c>
      <c r="AQ907" s="143">
        <v>332</v>
      </c>
      <c r="AR907" s="143" t="s">
        <v>259</v>
      </c>
      <c r="AT907" s="143" t="s">
        <v>366</v>
      </c>
      <c r="AV907" s="143">
        <v>199.999999955296</v>
      </c>
      <c r="AW907" s="143">
        <v>1.6649816022999999</v>
      </c>
    </row>
    <row r="908" spans="1:49" x14ac:dyDescent="0.25">
      <c r="A908" s="153">
        <v>830000</v>
      </c>
      <c r="B908" s="153">
        <v>1400000</v>
      </c>
      <c r="C908" s="153">
        <v>1400000</v>
      </c>
      <c r="D908" s="143" t="s">
        <v>360</v>
      </c>
      <c r="E908" s="143" t="s">
        <v>13</v>
      </c>
      <c r="F908" s="143" t="s">
        <v>361</v>
      </c>
      <c r="G908" s="143" t="s">
        <v>362</v>
      </c>
      <c r="H908" s="143">
        <v>0.67</v>
      </c>
      <c r="I908" s="143">
        <v>0.72</v>
      </c>
      <c r="J908" s="143" t="s">
        <v>363</v>
      </c>
      <c r="K908" s="143">
        <v>9.0577601443969993E-2</v>
      </c>
      <c r="L908" s="143">
        <v>2925.7342645468402</v>
      </c>
      <c r="M908" s="143">
        <v>6.1271271150968598</v>
      </c>
      <c r="N908" s="143">
        <v>0.82042309820352</v>
      </c>
      <c r="O908" s="143">
        <v>0.55498047782781001</v>
      </c>
      <c r="P908" s="143">
        <v>7.4311956404509993E-2</v>
      </c>
      <c r="Q908" s="143">
        <v>265.00599214510498</v>
      </c>
      <c r="R908" s="143">
        <v>3200</v>
      </c>
      <c r="S908" s="143" t="s">
        <v>370</v>
      </c>
      <c r="T908" s="143">
        <v>3200</v>
      </c>
      <c r="U908" s="143" t="s">
        <v>365</v>
      </c>
      <c r="V908" s="143" t="s">
        <v>366</v>
      </c>
      <c r="Y908" s="143" t="s">
        <v>363</v>
      </c>
      <c r="Z908" s="143">
        <v>0</v>
      </c>
      <c r="AA908" s="143">
        <v>1</v>
      </c>
      <c r="AB908" s="143">
        <v>0.55498047782781001</v>
      </c>
      <c r="AC908" s="143">
        <v>7.4311956404509993E-2</v>
      </c>
      <c r="AD908" s="143">
        <v>265.00599214510601</v>
      </c>
      <c r="AF908" s="143">
        <v>-1</v>
      </c>
      <c r="AG908" s="143">
        <v>-1</v>
      </c>
      <c r="AH908" s="143">
        <v>-1</v>
      </c>
      <c r="AI908" s="143">
        <v>-1</v>
      </c>
      <c r="AJ908" s="143">
        <v>0</v>
      </c>
      <c r="AM908" s="143" t="s">
        <v>367</v>
      </c>
      <c r="AN908" s="143">
        <v>-1</v>
      </c>
      <c r="AQ908" s="143">
        <v>332</v>
      </c>
      <c r="AR908" s="143" t="s">
        <v>259</v>
      </c>
      <c r="AT908" s="143" t="s">
        <v>366</v>
      </c>
      <c r="AV908" s="143">
        <v>116.377325625721</v>
      </c>
      <c r="AW908" s="143">
        <v>0.214927812</v>
      </c>
    </row>
    <row r="909" spans="1:49" x14ac:dyDescent="0.25">
      <c r="A909" s="153">
        <v>830000</v>
      </c>
      <c r="B909" s="153">
        <v>1400000</v>
      </c>
      <c r="C909" s="153">
        <v>1400000</v>
      </c>
      <c r="D909" s="143" t="s">
        <v>360</v>
      </c>
      <c r="E909" s="143" t="s">
        <v>13</v>
      </c>
      <c r="F909" s="143" t="s">
        <v>361</v>
      </c>
      <c r="G909" s="143" t="s">
        <v>362</v>
      </c>
      <c r="H909" s="143">
        <v>0.67</v>
      </c>
      <c r="I909" s="143">
        <v>0.72</v>
      </c>
      <c r="J909" s="143" t="s">
        <v>363</v>
      </c>
      <c r="K909" s="143">
        <v>0.11384919089416</v>
      </c>
      <c r="L909" s="143">
        <v>2925.7342645468402</v>
      </c>
      <c r="M909" s="143">
        <v>6.1271271150968598</v>
      </c>
      <c r="N909" s="143">
        <v>0.82042309820352</v>
      </c>
      <c r="O909" s="143">
        <v>0.69756846455947996</v>
      </c>
      <c r="P909" s="143">
        <v>9.3404505921349995E-2</v>
      </c>
      <c r="Q909" s="143">
        <v>333.09247878999798</v>
      </c>
      <c r="R909" s="143">
        <v>3100</v>
      </c>
      <c r="S909" s="143" t="s">
        <v>371</v>
      </c>
      <c r="T909" s="143">
        <v>3100</v>
      </c>
      <c r="U909" s="143" t="s">
        <v>365</v>
      </c>
      <c r="V909" s="143" t="s">
        <v>366</v>
      </c>
      <c r="Y909" s="143" t="s">
        <v>363</v>
      </c>
      <c r="Z909" s="143">
        <v>0</v>
      </c>
      <c r="AA909" s="143">
        <v>1</v>
      </c>
      <c r="AB909" s="143">
        <v>0.69756846455947996</v>
      </c>
      <c r="AC909" s="143">
        <v>9.3404505921349995E-2</v>
      </c>
      <c r="AD909" s="143">
        <v>357.135791987696</v>
      </c>
      <c r="AF909" s="143">
        <v>-1</v>
      </c>
      <c r="AG909" s="143">
        <v>-1</v>
      </c>
      <c r="AH909" s="143">
        <v>-1</v>
      </c>
      <c r="AI909" s="143">
        <v>-1</v>
      </c>
      <c r="AJ909" s="143">
        <v>0</v>
      </c>
      <c r="AM909" s="143" t="s">
        <v>367</v>
      </c>
      <c r="AN909" s="143">
        <v>-1</v>
      </c>
      <c r="AQ909" s="143">
        <v>332</v>
      </c>
      <c r="AR909" s="143" t="s">
        <v>259</v>
      </c>
      <c r="AT909" s="143" t="s">
        <v>366</v>
      </c>
      <c r="AV909" s="143">
        <v>118.346576778467</v>
      </c>
      <c r="AW909" s="143">
        <v>0.28964784430000001</v>
      </c>
    </row>
    <row r="910" spans="1:49" x14ac:dyDescent="0.25">
      <c r="A910" s="153">
        <v>830000</v>
      </c>
      <c r="B910" s="153">
        <v>1400000</v>
      </c>
      <c r="C910" s="153">
        <v>1400000</v>
      </c>
      <c r="D910" s="143" t="s">
        <v>360</v>
      </c>
      <c r="E910" s="143" t="s">
        <v>13</v>
      </c>
      <c r="F910" s="143" t="s">
        <v>361</v>
      </c>
      <c r="G910" s="143" t="s">
        <v>362</v>
      </c>
      <c r="H910" s="143">
        <v>0.67</v>
      </c>
      <c r="I910" s="143">
        <v>0.72</v>
      </c>
      <c r="J910" s="143" t="s">
        <v>366</v>
      </c>
      <c r="K910" s="143">
        <v>2.1835677605599998E-2</v>
      </c>
      <c r="L910" s="143">
        <v>2925.7342645468402</v>
      </c>
      <c r="M910" s="143">
        <v>6.1271271150968598</v>
      </c>
      <c r="N910" s="143">
        <v>0.82042309820352</v>
      </c>
      <c r="O910" s="143">
        <v>0.13378997233378001</v>
      </c>
      <c r="P910" s="143">
        <v>1.7914494272559998E-2</v>
      </c>
      <c r="Q910" s="143">
        <v>63.885390160302002</v>
      </c>
      <c r="R910" s="143">
        <v>8140</v>
      </c>
      <c r="S910" s="143" t="s">
        <v>369</v>
      </c>
      <c r="T910" s="143">
        <v>8140</v>
      </c>
      <c r="U910" s="143" t="s">
        <v>365</v>
      </c>
      <c r="V910" s="143" t="s">
        <v>366</v>
      </c>
      <c r="Z910" s="143">
        <v>0</v>
      </c>
      <c r="AA910" s="143">
        <v>1</v>
      </c>
      <c r="AB910" s="143">
        <v>0.13378997233378001</v>
      </c>
      <c r="AC910" s="143">
        <v>1.7914494272559998E-2</v>
      </c>
      <c r="AD910" s="143">
        <v>519.20722458528803</v>
      </c>
      <c r="AF910" s="143">
        <v>-1</v>
      </c>
      <c r="AG910" s="143">
        <v>-1</v>
      </c>
      <c r="AH910" s="143">
        <v>-1</v>
      </c>
      <c r="AI910" s="143">
        <v>-1</v>
      </c>
      <c r="AJ910" s="143">
        <v>0</v>
      </c>
      <c r="AM910" s="143" t="s">
        <v>367</v>
      </c>
      <c r="AN910" s="143">
        <v>-1</v>
      </c>
      <c r="AQ910" s="143">
        <v>332</v>
      </c>
      <c r="AR910" s="143" t="s">
        <v>259</v>
      </c>
      <c r="AT910" s="143" t="s">
        <v>366</v>
      </c>
      <c r="AV910" s="143">
        <v>68.521541579977793</v>
      </c>
      <c r="AW910" s="143">
        <v>0.42109263959999998</v>
      </c>
    </row>
    <row r="911" spans="1:49" x14ac:dyDescent="0.25">
      <c r="A911" s="153">
        <v>830000</v>
      </c>
      <c r="B911" s="153">
        <v>1400000</v>
      </c>
      <c r="C911" s="153">
        <v>1400000</v>
      </c>
      <c r="D911" s="143" t="s">
        <v>360</v>
      </c>
      <c r="E911" s="143" t="s">
        <v>13</v>
      </c>
      <c r="F911" s="143" t="s">
        <v>361</v>
      </c>
      <c r="G911" s="143" t="s">
        <v>362</v>
      </c>
      <c r="H911" s="143">
        <v>0.67</v>
      </c>
      <c r="I911" s="143">
        <v>0.72</v>
      </c>
      <c r="J911" s="143" t="s">
        <v>363</v>
      </c>
      <c r="K911" s="143">
        <v>1.2934523570400001E-3</v>
      </c>
      <c r="L911" s="143">
        <v>3200.7006246637202</v>
      </c>
      <c r="M911" s="143">
        <v>6.9143464497927898</v>
      </c>
      <c r="N911" s="143">
        <v>0.85558255894982005</v>
      </c>
      <c r="O911" s="143">
        <v>8.9433777128800004E-3</v>
      </c>
      <c r="P911" s="143">
        <v>1.10665527751E-3</v>
      </c>
      <c r="Q911" s="143">
        <v>4.1399537671570901</v>
      </c>
      <c r="R911" s="143">
        <v>4280</v>
      </c>
      <c r="S911" s="143" t="s">
        <v>376</v>
      </c>
      <c r="T911" s="143">
        <v>4280</v>
      </c>
      <c r="U911" s="143" t="s">
        <v>365</v>
      </c>
      <c r="V911" s="143" t="s">
        <v>366</v>
      </c>
      <c r="Y911" s="143" t="s">
        <v>363</v>
      </c>
      <c r="Z911" s="143">
        <v>0</v>
      </c>
      <c r="AA911" s="143">
        <v>1</v>
      </c>
      <c r="AB911" s="143">
        <v>8.9433777128800004E-3</v>
      </c>
      <c r="AC911" s="143">
        <v>1.10665527751E-3</v>
      </c>
      <c r="AD911" s="143">
        <v>262.96733146230298</v>
      </c>
      <c r="AF911" s="143">
        <v>-1</v>
      </c>
      <c r="AG911" s="143">
        <v>-1</v>
      </c>
      <c r="AH911" s="143">
        <v>-1</v>
      </c>
      <c r="AI911" s="143">
        <v>-1</v>
      </c>
      <c r="AJ911" s="143">
        <v>0</v>
      </c>
      <c r="AM911" s="143" t="s">
        <v>367</v>
      </c>
      <c r="AN911" s="143">
        <v>-1</v>
      </c>
      <c r="AQ911" s="143">
        <v>332</v>
      </c>
      <c r="AR911" s="143" t="s">
        <v>259</v>
      </c>
      <c r="AT911" s="143" t="s">
        <v>366</v>
      </c>
      <c r="AV911" s="143">
        <v>10.700871476403901</v>
      </c>
      <c r="AW911" s="143">
        <v>0.213274397</v>
      </c>
    </row>
    <row r="912" spans="1:49" x14ac:dyDescent="0.25">
      <c r="A912" s="153">
        <v>830000</v>
      </c>
      <c r="B912" s="153">
        <v>1400000</v>
      </c>
      <c r="C912" s="153">
        <v>1400000</v>
      </c>
      <c r="D912" s="143" t="s">
        <v>360</v>
      </c>
      <c r="E912" s="143" t="s">
        <v>13</v>
      </c>
      <c r="F912" s="143" t="s">
        <v>361</v>
      </c>
      <c r="G912" s="143" t="s">
        <v>362</v>
      </c>
      <c r="H912" s="143">
        <v>0.67</v>
      </c>
      <c r="I912" s="143">
        <v>0.72</v>
      </c>
      <c r="J912" s="143" t="s">
        <v>366</v>
      </c>
      <c r="K912" s="143">
        <v>0.18884695932057</v>
      </c>
      <c r="L912" s="143">
        <v>3200.7006246637202</v>
      </c>
      <c r="M912" s="143">
        <v>6.9143464497927898</v>
      </c>
      <c r="N912" s="143">
        <v>0.85558255894982005</v>
      </c>
      <c r="O912" s="143">
        <v>1.30575330273239</v>
      </c>
      <c r="P912" s="143">
        <v>0.16157416470538999</v>
      </c>
      <c r="Q912" s="143">
        <v>604.44258066321504</v>
      </c>
      <c r="R912" s="143">
        <v>1730</v>
      </c>
      <c r="S912" s="143" t="s">
        <v>368</v>
      </c>
      <c r="T912" s="143">
        <v>1730</v>
      </c>
      <c r="U912" s="143" t="s">
        <v>365</v>
      </c>
      <c r="V912" s="143" t="s">
        <v>366</v>
      </c>
      <c r="Z912" s="143">
        <v>0</v>
      </c>
      <c r="AA912" s="143">
        <v>1</v>
      </c>
      <c r="AB912" s="143">
        <v>1.30575330273239</v>
      </c>
      <c r="AC912" s="143">
        <v>0.16157416470538999</v>
      </c>
      <c r="AD912" s="143">
        <v>1592.9361433106701</v>
      </c>
      <c r="AF912" s="143">
        <v>-1</v>
      </c>
      <c r="AG912" s="143">
        <v>-1</v>
      </c>
      <c r="AH912" s="143">
        <v>-1</v>
      </c>
      <c r="AI912" s="143">
        <v>-1</v>
      </c>
      <c r="AJ912" s="143">
        <v>0</v>
      </c>
      <c r="AM912" s="143" t="s">
        <v>367</v>
      </c>
      <c r="AN912" s="143">
        <v>-1</v>
      </c>
      <c r="AQ912" s="143">
        <v>332</v>
      </c>
      <c r="AR912" s="143" t="s">
        <v>259</v>
      </c>
      <c r="AT912" s="143" t="s">
        <v>366</v>
      </c>
      <c r="AV912" s="143">
        <v>136.77194673259601</v>
      </c>
      <c r="AW912" s="143">
        <v>1.2919190132</v>
      </c>
    </row>
    <row r="913" spans="1:49" x14ac:dyDescent="0.25">
      <c r="A913" s="153">
        <v>830000</v>
      </c>
      <c r="B913" s="153">
        <v>1400000</v>
      </c>
      <c r="C913" s="153">
        <v>1400000</v>
      </c>
      <c r="D913" s="143" t="s">
        <v>360</v>
      </c>
      <c r="E913" s="143" t="s">
        <v>13</v>
      </c>
      <c r="F913" s="143" t="s">
        <v>361</v>
      </c>
      <c r="G913" s="143" t="s">
        <v>362</v>
      </c>
      <c r="H913" s="143">
        <v>0.67</v>
      </c>
      <c r="I913" s="143">
        <v>0.72</v>
      </c>
      <c r="J913" s="143" t="s">
        <v>366</v>
      </c>
      <c r="K913" s="143">
        <v>0.61776345378298003</v>
      </c>
      <c r="L913" s="143">
        <v>3320.19258615736</v>
      </c>
      <c r="M913" s="143">
        <v>6.19076009609529</v>
      </c>
      <c r="N913" s="143">
        <v>0.82784233160680998</v>
      </c>
      <c r="O913" s="143">
        <v>3.8244253385056801</v>
      </c>
      <c r="P913" s="143">
        <v>0.51141073796117997</v>
      </c>
      <c r="Q913" s="143">
        <v>2051.0936392492199</v>
      </c>
      <c r="R913" s="143">
        <v>1730</v>
      </c>
      <c r="S913" s="143" t="s">
        <v>368</v>
      </c>
      <c r="T913" s="143">
        <v>1730</v>
      </c>
      <c r="U913" s="143" t="s">
        <v>365</v>
      </c>
      <c r="V913" s="143" t="s">
        <v>366</v>
      </c>
      <c r="Z913" s="143">
        <v>0</v>
      </c>
      <c r="AA913" s="143">
        <v>1</v>
      </c>
      <c r="AB913" s="143">
        <v>3.8244253385056801</v>
      </c>
      <c r="AC913" s="143">
        <v>0.51141073796117997</v>
      </c>
      <c r="AD913" s="143">
        <v>2051.0936392492199</v>
      </c>
      <c r="AF913" s="143">
        <v>-1</v>
      </c>
      <c r="AG913" s="143">
        <v>-1</v>
      </c>
      <c r="AH913" s="143">
        <v>-1</v>
      </c>
      <c r="AI913" s="143">
        <v>-1</v>
      </c>
      <c r="AJ913" s="143">
        <v>0</v>
      </c>
      <c r="AM913" s="143" t="s">
        <v>367</v>
      </c>
      <c r="AN913" s="143">
        <v>-1</v>
      </c>
      <c r="AQ913" s="143">
        <v>332</v>
      </c>
      <c r="AR913" s="143" t="s">
        <v>259</v>
      </c>
      <c r="AT913" s="143" t="s">
        <v>366</v>
      </c>
      <c r="AV913" s="143">
        <v>200.000000018626</v>
      </c>
      <c r="AW913" s="143">
        <v>1.6634984908999999</v>
      </c>
    </row>
    <row r="914" spans="1:49" x14ac:dyDescent="0.25">
      <c r="A914" s="153">
        <v>830000</v>
      </c>
      <c r="B914" s="153">
        <v>1400000</v>
      </c>
      <c r="C914" s="153">
        <v>1400000</v>
      </c>
      <c r="D914" s="143" t="s">
        <v>360</v>
      </c>
      <c r="E914" s="143" t="s">
        <v>13</v>
      </c>
      <c r="F914" s="143" t="s">
        <v>361</v>
      </c>
      <c r="G914" s="143" t="s">
        <v>362</v>
      </c>
      <c r="H914" s="143">
        <v>0.67</v>
      </c>
      <c r="I914" s="143">
        <v>0.72</v>
      </c>
      <c r="J914" s="143" t="s">
        <v>366</v>
      </c>
      <c r="K914" s="143">
        <v>0.29473375305971999</v>
      </c>
      <c r="L914" s="143">
        <v>3334.55866316622</v>
      </c>
      <c r="M914" s="143">
        <v>7.7390432645539304</v>
      </c>
      <c r="N914" s="143">
        <v>1.0065470202367</v>
      </c>
      <c r="O914" s="143">
        <v>2.28095726645358</v>
      </c>
      <c r="P914" s="143">
        <v>0.29666338090543998</v>
      </c>
      <c r="Q914" s="143">
        <v>982.80698959280699</v>
      </c>
      <c r="R914" s="143">
        <v>1730</v>
      </c>
      <c r="S914" s="143" t="s">
        <v>368</v>
      </c>
      <c r="T914" s="143">
        <v>1730</v>
      </c>
      <c r="U914" s="143" t="s">
        <v>365</v>
      </c>
      <c r="V914" s="143" t="s">
        <v>366</v>
      </c>
      <c r="Z914" s="143">
        <v>0</v>
      </c>
      <c r="AA914" s="143">
        <v>1</v>
      </c>
      <c r="AB914" s="143">
        <v>2.28095726645358</v>
      </c>
      <c r="AC914" s="143">
        <v>0.29666338090543998</v>
      </c>
      <c r="AD914" s="143">
        <v>2059.9684762158199</v>
      </c>
      <c r="AF914" s="143">
        <v>-1</v>
      </c>
      <c r="AG914" s="143">
        <v>-1</v>
      </c>
      <c r="AH914" s="143">
        <v>-1</v>
      </c>
      <c r="AI914" s="143">
        <v>-1</v>
      </c>
      <c r="AJ914" s="143">
        <v>0</v>
      </c>
      <c r="AM914" s="143" t="s">
        <v>367</v>
      </c>
      <c r="AN914" s="143">
        <v>-1</v>
      </c>
      <c r="AQ914" s="143">
        <v>332</v>
      </c>
      <c r="AR914" s="143" t="s">
        <v>259</v>
      </c>
      <c r="AT914" s="143" t="s">
        <v>366</v>
      </c>
      <c r="AV914" s="143">
        <v>144.99545309586</v>
      </c>
      <c r="AW914" s="143">
        <v>1.67069625</v>
      </c>
    </row>
    <row r="915" spans="1:49" x14ac:dyDescent="0.25">
      <c r="A915" s="153">
        <v>830000</v>
      </c>
      <c r="B915" s="153">
        <v>1400000</v>
      </c>
      <c r="C915" s="153">
        <v>1400000</v>
      </c>
      <c r="D915" s="143" t="s">
        <v>360</v>
      </c>
      <c r="E915" s="143" t="s">
        <v>13</v>
      </c>
      <c r="F915" s="143" t="s">
        <v>361</v>
      </c>
      <c r="G915" s="143" t="s">
        <v>362</v>
      </c>
      <c r="H915" s="143">
        <v>0.67</v>
      </c>
      <c r="I915" s="143">
        <v>0.72</v>
      </c>
      <c r="J915" s="143" t="s">
        <v>366</v>
      </c>
      <c r="K915" s="143">
        <v>0.61776345332270999</v>
      </c>
      <c r="L915" s="143">
        <v>3345.5426225655101</v>
      </c>
      <c r="M915" s="143">
        <v>6.6988791944974304</v>
      </c>
      <c r="N915" s="143">
        <v>0.91458075931604998</v>
      </c>
      <c r="O915" s="143">
        <v>4.1383227445843902</v>
      </c>
      <c r="P915" s="143">
        <v>0.56499456821758998</v>
      </c>
      <c r="Q915" s="143">
        <v>2066.75396375438</v>
      </c>
      <c r="R915" s="143">
        <v>1730</v>
      </c>
      <c r="S915" s="143" t="s">
        <v>368</v>
      </c>
      <c r="T915" s="143">
        <v>1730</v>
      </c>
      <c r="U915" s="143" t="s">
        <v>365</v>
      </c>
      <c r="V915" s="143" t="s">
        <v>366</v>
      </c>
      <c r="Z915" s="143">
        <v>0</v>
      </c>
      <c r="AA915" s="143">
        <v>1</v>
      </c>
      <c r="AB915" s="143">
        <v>4.1383227445843902</v>
      </c>
      <c r="AC915" s="143">
        <v>0.56499456821758998</v>
      </c>
      <c r="AD915" s="143">
        <v>2066.75396375438</v>
      </c>
      <c r="AF915" s="143">
        <v>-1</v>
      </c>
      <c r="AG915" s="143">
        <v>-1</v>
      </c>
      <c r="AH915" s="143">
        <v>-1</v>
      </c>
      <c r="AI915" s="143">
        <v>-1</v>
      </c>
      <c r="AJ915" s="143">
        <v>0</v>
      </c>
      <c r="AM915" s="143" t="s">
        <v>367</v>
      </c>
      <c r="AN915" s="143">
        <v>-1</v>
      </c>
      <c r="AQ915" s="143">
        <v>332</v>
      </c>
      <c r="AR915" s="143" t="s">
        <v>259</v>
      </c>
      <c r="AT915" s="143" t="s">
        <v>366</v>
      </c>
      <c r="AV915" s="143">
        <v>199.99999994411999</v>
      </c>
      <c r="AW915" s="143">
        <v>1.6761994840000001</v>
      </c>
    </row>
    <row r="916" spans="1:49" x14ac:dyDescent="0.25">
      <c r="A916" s="153">
        <v>830000</v>
      </c>
      <c r="B916" s="153">
        <v>1400000</v>
      </c>
      <c r="C916" s="153">
        <v>1400000</v>
      </c>
      <c r="D916" s="143" t="s">
        <v>360</v>
      </c>
      <c r="E916" s="143" t="s">
        <v>13</v>
      </c>
      <c r="F916" s="143" t="s">
        <v>361</v>
      </c>
      <c r="G916" s="143" t="s">
        <v>362</v>
      </c>
      <c r="H916" s="143">
        <v>0.67</v>
      </c>
      <c r="I916" s="143">
        <v>0.72</v>
      </c>
      <c r="J916" s="143" t="s">
        <v>363</v>
      </c>
      <c r="K916" s="143">
        <v>0.13088499114273</v>
      </c>
      <c r="L916" s="143">
        <v>3204.0331098152301</v>
      </c>
      <c r="M916" s="143">
        <v>6.9863357919078197</v>
      </c>
      <c r="N916" s="143">
        <v>0.92766190152072003</v>
      </c>
      <c r="O916" s="143">
        <v>0.914406498244</v>
      </c>
      <c r="P916" s="143">
        <v>0.12141701976399</v>
      </c>
      <c r="Q916" s="143">
        <v>419.35984519918298</v>
      </c>
      <c r="R916" s="143">
        <v>3200</v>
      </c>
      <c r="S916" s="143" t="s">
        <v>370</v>
      </c>
      <c r="T916" s="143">
        <v>3200</v>
      </c>
      <c r="U916" s="143" t="s">
        <v>365</v>
      </c>
      <c r="V916" s="143" t="s">
        <v>366</v>
      </c>
      <c r="Y916" s="143" t="s">
        <v>363</v>
      </c>
      <c r="Z916" s="143">
        <v>0</v>
      </c>
      <c r="AA916" s="143">
        <v>1</v>
      </c>
      <c r="AB916" s="143">
        <v>0.914406498244</v>
      </c>
      <c r="AC916" s="143">
        <v>0.12141701976399</v>
      </c>
      <c r="AD916" s="143">
        <v>419.35984519918298</v>
      </c>
      <c r="AF916" s="143">
        <v>-1</v>
      </c>
      <c r="AG916" s="143">
        <v>-1</v>
      </c>
      <c r="AH916" s="143">
        <v>-1</v>
      </c>
      <c r="AI916" s="143">
        <v>-1</v>
      </c>
      <c r="AJ916" s="143">
        <v>0</v>
      </c>
      <c r="AM916" s="143" t="s">
        <v>367</v>
      </c>
      <c r="AN916" s="143">
        <v>-1</v>
      </c>
      <c r="AQ916" s="143">
        <v>332</v>
      </c>
      <c r="AR916" s="143" t="s">
        <v>259</v>
      </c>
      <c r="AT916" s="143" t="s">
        <v>366</v>
      </c>
      <c r="AV916" s="143">
        <v>121.396364270083</v>
      </c>
      <c r="AW916" s="143">
        <v>0.3401134187</v>
      </c>
    </row>
    <row r="917" spans="1:49" x14ac:dyDescent="0.25">
      <c r="A917" s="153">
        <v>830000</v>
      </c>
      <c r="B917" s="153">
        <v>1400000</v>
      </c>
      <c r="C917" s="153">
        <v>1400000</v>
      </c>
      <c r="D917" s="143" t="s">
        <v>360</v>
      </c>
      <c r="E917" s="143" t="s">
        <v>13</v>
      </c>
      <c r="F917" s="143" t="s">
        <v>361</v>
      </c>
      <c r="G917" s="143" t="s">
        <v>362</v>
      </c>
      <c r="H917" s="143">
        <v>0.67</v>
      </c>
      <c r="I917" s="143">
        <v>0.72</v>
      </c>
      <c r="J917" s="143" t="s">
        <v>366</v>
      </c>
      <c r="K917" s="143">
        <v>2.4335069728430001E-2</v>
      </c>
      <c r="L917" s="143">
        <v>3204.0331098152301</v>
      </c>
      <c r="M917" s="143">
        <v>6.9863357919078197</v>
      </c>
      <c r="N917" s="143">
        <v>0.92766190152072003</v>
      </c>
      <c r="O917" s="143">
        <v>0.17001296864233001</v>
      </c>
      <c r="P917" s="143">
        <v>2.2574717057910001E-2</v>
      </c>
      <c r="Q917" s="143">
        <v>77.970369139564895</v>
      </c>
      <c r="R917" s="143">
        <v>8140</v>
      </c>
      <c r="S917" s="143" t="s">
        <v>369</v>
      </c>
      <c r="T917" s="143">
        <v>8140</v>
      </c>
      <c r="U917" s="143" t="s">
        <v>365</v>
      </c>
      <c r="V917" s="143" t="s">
        <v>366</v>
      </c>
      <c r="Z917" s="143">
        <v>0</v>
      </c>
      <c r="AA917" s="143">
        <v>1</v>
      </c>
      <c r="AB917" s="143">
        <v>0.17001296864233001</v>
      </c>
      <c r="AC917" s="143">
        <v>2.2574717057910001E-2</v>
      </c>
      <c r="AD917" s="143">
        <v>646.03911863742906</v>
      </c>
      <c r="AF917" s="143">
        <v>-1</v>
      </c>
      <c r="AG917" s="143">
        <v>-1</v>
      </c>
      <c r="AH917" s="143">
        <v>-1</v>
      </c>
      <c r="AI917" s="143">
        <v>-1</v>
      </c>
      <c r="AJ917" s="143">
        <v>0</v>
      </c>
      <c r="AM917" s="143" t="s">
        <v>367</v>
      </c>
      <c r="AN917" s="143">
        <v>-1</v>
      </c>
      <c r="AQ917" s="143">
        <v>332</v>
      </c>
      <c r="AR917" s="143" t="s">
        <v>259</v>
      </c>
      <c r="AT917" s="143" t="s">
        <v>366</v>
      </c>
      <c r="AV917" s="143">
        <v>104.61662951307299</v>
      </c>
      <c r="AW917" s="143">
        <v>0.52395711160000003</v>
      </c>
    </row>
    <row r="918" spans="1:49" x14ac:dyDescent="0.25">
      <c r="A918" s="153">
        <v>830000</v>
      </c>
      <c r="B918" s="153">
        <v>1400000</v>
      </c>
      <c r="C918" s="153">
        <v>1400000</v>
      </c>
      <c r="D918" s="143" t="s">
        <v>360</v>
      </c>
      <c r="E918" s="143" t="s">
        <v>13</v>
      </c>
      <c r="F918" s="143" t="s">
        <v>361</v>
      </c>
      <c r="G918" s="143" t="s">
        <v>362</v>
      </c>
      <c r="H918" s="143">
        <v>0.67</v>
      </c>
      <c r="I918" s="143">
        <v>0.72</v>
      </c>
      <c r="J918" s="143" t="s">
        <v>366</v>
      </c>
      <c r="K918" s="143">
        <v>0.12891878596785</v>
      </c>
      <c r="L918" s="143">
        <v>3335.31735841516</v>
      </c>
      <c r="M918" s="143">
        <v>6.0794232320159498</v>
      </c>
      <c r="N918" s="143">
        <v>0.81045259794213997</v>
      </c>
      <c r="O918" s="143">
        <v>0.78375186245628004</v>
      </c>
      <c r="P918" s="143">
        <v>0.10448256501119001</v>
      </c>
      <c r="Q918" s="143">
        <v>429.98506466440602</v>
      </c>
      <c r="R918" s="143">
        <v>1730</v>
      </c>
      <c r="S918" s="143" t="s">
        <v>368</v>
      </c>
      <c r="T918" s="143">
        <v>1730</v>
      </c>
      <c r="U918" s="143" t="s">
        <v>365</v>
      </c>
      <c r="V918" s="143" t="s">
        <v>366</v>
      </c>
      <c r="Z918" s="143">
        <v>0</v>
      </c>
      <c r="AA918" s="143">
        <v>1</v>
      </c>
      <c r="AB918" s="143">
        <v>0.78375186245628004</v>
      </c>
      <c r="AC918" s="143">
        <v>0.10448256501119001</v>
      </c>
      <c r="AD918" s="143">
        <v>429.98506466440602</v>
      </c>
      <c r="AF918" s="143">
        <v>-1</v>
      </c>
      <c r="AG918" s="143">
        <v>-1</v>
      </c>
      <c r="AH918" s="143">
        <v>-1</v>
      </c>
      <c r="AI918" s="143">
        <v>-1</v>
      </c>
      <c r="AJ918" s="143">
        <v>0</v>
      </c>
      <c r="AM918" s="143" t="s">
        <v>367</v>
      </c>
      <c r="AN918" s="143">
        <v>-1</v>
      </c>
      <c r="AQ918" s="143">
        <v>332</v>
      </c>
      <c r="AR918" s="143" t="s">
        <v>259</v>
      </c>
      <c r="AT918" s="143" t="s">
        <v>366</v>
      </c>
      <c r="AV918" s="143">
        <v>114.281858850197</v>
      </c>
      <c r="AW918" s="143">
        <v>0.3487307905</v>
      </c>
    </row>
    <row r="919" spans="1:49" x14ac:dyDescent="0.25">
      <c r="A919" s="153">
        <v>830000</v>
      </c>
      <c r="B919" s="153">
        <v>1400000</v>
      </c>
      <c r="C919" s="153">
        <v>1400000</v>
      </c>
      <c r="D919" s="143" t="s">
        <v>360</v>
      </c>
      <c r="E919" s="143" t="s">
        <v>13</v>
      </c>
      <c r="F919" s="143" t="s">
        <v>361</v>
      </c>
      <c r="G919" s="143" t="s">
        <v>362</v>
      </c>
      <c r="H919" s="143">
        <v>0.67</v>
      </c>
      <c r="I919" s="143">
        <v>0.72</v>
      </c>
      <c r="J919" s="143" t="s">
        <v>366</v>
      </c>
      <c r="K919" s="143">
        <v>0.21006957092371001</v>
      </c>
      <c r="L919" s="143">
        <v>3335.31735841516</v>
      </c>
      <c r="M919" s="143">
        <v>6.0794232320159498</v>
      </c>
      <c r="N919" s="143">
        <v>0.81045259794213997</v>
      </c>
      <c r="O919" s="143">
        <v>1.2771018298132499</v>
      </c>
      <c r="P919" s="143">
        <v>0.17025142950371</v>
      </c>
      <c r="Q919" s="143">
        <v>700.64868637669201</v>
      </c>
      <c r="R919" s="143">
        <v>8140</v>
      </c>
      <c r="S919" s="143" t="s">
        <v>369</v>
      </c>
      <c r="T919" s="143">
        <v>8140</v>
      </c>
      <c r="U919" s="143" t="s">
        <v>365</v>
      </c>
      <c r="V919" s="143" t="s">
        <v>366</v>
      </c>
      <c r="Z919" s="143">
        <v>0</v>
      </c>
      <c r="AA919" s="143">
        <v>1</v>
      </c>
      <c r="AB919" s="143">
        <v>1.2771018298132499</v>
      </c>
      <c r="AC919" s="143">
        <v>0.17025142950371</v>
      </c>
      <c r="AD919" s="143">
        <v>700.64868637669201</v>
      </c>
      <c r="AF919" s="143">
        <v>-1</v>
      </c>
      <c r="AG919" s="143">
        <v>-1</v>
      </c>
      <c r="AH919" s="143">
        <v>-1</v>
      </c>
      <c r="AI919" s="143">
        <v>-1</v>
      </c>
      <c r="AJ919" s="143">
        <v>0</v>
      </c>
      <c r="AM919" s="143" t="s">
        <v>367</v>
      </c>
      <c r="AN919" s="143">
        <v>-1</v>
      </c>
      <c r="AQ919" s="143">
        <v>332</v>
      </c>
      <c r="AR919" s="143" t="s">
        <v>259</v>
      </c>
      <c r="AT919" s="143" t="s">
        <v>366</v>
      </c>
      <c r="AV919" s="143">
        <v>146.495469057939</v>
      </c>
      <c r="AW919" s="143">
        <v>0.56824710980000004</v>
      </c>
    </row>
    <row r="920" spans="1:49" x14ac:dyDescent="0.25">
      <c r="A920" s="153">
        <v>830000</v>
      </c>
      <c r="B920" s="153">
        <v>1400000</v>
      </c>
      <c r="C920" s="153">
        <v>1400000</v>
      </c>
      <c r="D920" s="143" t="s">
        <v>360</v>
      </c>
      <c r="E920" s="143" t="s">
        <v>13</v>
      </c>
      <c r="F920" s="143" t="s">
        <v>361</v>
      </c>
      <c r="G920" s="143" t="s">
        <v>362</v>
      </c>
      <c r="H920" s="143">
        <v>0.67</v>
      </c>
      <c r="I920" s="143">
        <v>0.72</v>
      </c>
      <c r="J920" s="143" t="s">
        <v>366</v>
      </c>
      <c r="K920" s="143">
        <v>0.27877506599329999</v>
      </c>
      <c r="L920" s="143">
        <v>3335.31735841516</v>
      </c>
      <c r="M920" s="143">
        <v>6.0794232320159498</v>
      </c>
      <c r="N920" s="143">
        <v>0.81045259794213997</v>
      </c>
      <c r="O920" s="143">
        <v>1.69479161270645</v>
      </c>
      <c r="P920" s="143">
        <v>0.22593397647576</v>
      </c>
      <c r="Q920" s="143">
        <v>929.80331670078999</v>
      </c>
      <c r="R920" s="143">
        <v>1730</v>
      </c>
      <c r="S920" s="143" t="s">
        <v>368</v>
      </c>
      <c r="T920" s="143">
        <v>1730</v>
      </c>
      <c r="U920" s="143" t="s">
        <v>365</v>
      </c>
      <c r="V920" s="143" t="s">
        <v>366</v>
      </c>
      <c r="Z920" s="143">
        <v>0</v>
      </c>
      <c r="AA920" s="143">
        <v>1</v>
      </c>
      <c r="AB920" s="143">
        <v>1.69479161270645</v>
      </c>
      <c r="AC920" s="143">
        <v>0.22593397647576</v>
      </c>
      <c r="AD920" s="143">
        <v>929.80331670078999</v>
      </c>
      <c r="AF920" s="143">
        <v>-1</v>
      </c>
      <c r="AG920" s="143">
        <v>-1</v>
      </c>
      <c r="AH920" s="143">
        <v>-1</v>
      </c>
      <c r="AI920" s="143">
        <v>-1</v>
      </c>
      <c r="AJ920" s="143">
        <v>0</v>
      </c>
      <c r="AM920" s="143" t="s">
        <v>367</v>
      </c>
      <c r="AN920" s="143">
        <v>-1</v>
      </c>
      <c r="AQ920" s="143">
        <v>332</v>
      </c>
      <c r="AR920" s="143" t="s">
        <v>259</v>
      </c>
      <c r="AT920" s="143" t="s">
        <v>366</v>
      </c>
      <c r="AV920" s="143">
        <v>155.11632940368801</v>
      </c>
      <c r="AW920" s="143">
        <v>0.75409839150000002</v>
      </c>
    </row>
    <row r="921" spans="1:49" x14ac:dyDescent="0.25">
      <c r="A921" s="153">
        <v>830000</v>
      </c>
      <c r="B921" s="153">
        <v>1400000</v>
      </c>
      <c r="C921" s="153">
        <v>1400000</v>
      </c>
      <c r="D921" s="143" t="s">
        <v>360</v>
      </c>
      <c r="E921" s="143" t="s">
        <v>13</v>
      </c>
      <c r="F921" s="143" t="s">
        <v>361</v>
      </c>
      <c r="G921" s="143" t="s">
        <v>362</v>
      </c>
      <c r="H921" s="143">
        <v>0.67</v>
      </c>
      <c r="I921" s="143">
        <v>0.72</v>
      </c>
      <c r="J921" s="143" t="s">
        <v>366</v>
      </c>
      <c r="K921" s="143">
        <v>0.61776345371394004</v>
      </c>
      <c r="L921" s="143">
        <v>3313.31984321346</v>
      </c>
      <c r="M921" s="143">
        <v>6.1778444494581697</v>
      </c>
      <c r="N921" s="143">
        <v>0.82610642481694996</v>
      </c>
      <c r="O921" s="143">
        <v>3.8164465236047702</v>
      </c>
      <c r="P921" s="143">
        <v>0.51033835813019002</v>
      </c>
      <c r="Q921" s="143">
        <v>2046.8479096024801</v>
      </c>
      <c r="R921" s="143">
        <v>1730</v>
      </c>
      <c r="S921" s="143" t="s">
        <v>368</v>
      </c>
      <c r="T921" s="143">
        <v>1730</v>
      </c>
      <c r="U921" s="143" t="s">
        <v>365</v>
      </c>
      <c r="V921" s="143" t="s">
        <v>366</v>
      </c>
      <c r="Z921" s="143">
        <v>0</v>
      </c>
      <c r="AA921" s="143">
        <v>1</v>
      </c>
      <c r="AB921" s="143">
        <v>3.8164465236047702</v>
      </c>
      <c r="AC921" s="143">
        <v>0.51033835813019002</v>
      </c>
      <c r="AD921" s="143">
        <v>2046.8479096024801</v>
      </c>
      <c r="AF921" s="143">
        <v>-1</v>
      </c>
      <c r="AG921" s="143">
        <v>-1</v>
      </c>
      <c r="AH921" s="143">
        <v>-1</v>
      </c>
      <c r="AI921" s="143">
        <v>-1</v>
      </c>
      <c r="AJ921" s="143">
        <v>0</v>
      </c>
      <c r="AM921" s="143" t="s">
        <v>367</v>
      </c>
      <c r="AN921" s="143">
        <v>-1</v>
      </c>
      <c r="AQ921" s="143">
        <v>332</v>
      </c>
      <c r="AR921" s="143" t="s">
        <v>259</v>
      </c>
      <c r="AT921" s="143" t="s">
        <v>366</v>
      </c>
      <c r="AV921" s="143">
        <v>200.00000000745001</v>
      </c>
      <c r="AW921" s="143">
        <v>1.6600550767</v>
      </c>
    </row>
    <row r="922" spans="1:49" x14ac:dyDescent="0.25">
      <c r="A922" s="153">
        <v>830000</v>
      </c>
      <c r="B922" s="153">
        <v>1400000</v>
      </c>
      <c r="C922" s="153">
        <v>1400000</v>
      </c>
      <c r="D922" s="143" t="s">
        <v>360</v>
      </c>
      <c r="E922" s="143" t="s">
        <v>13</v>
      </c>
      <c r="F922" s="143" t="s">
        <v>361</v>
      </c>
      <c r="G922" s="143" t="s">
        <v>362</v>
      </c>
      <c r="H922" s="143">
        <v>0.67</v>
      </c>
      <c r="I922" s="143">
        <v>0.72</v>
      </c>
      <c r="J922" s="143" t="s">
        <v>366</v>
      </c>
      <c r="K922" s="143">
        <v>0.61601010961197999</v>
      </c>
      <c r="L922" s="143">
        <v>3326.9466799024199</v>
      </c>
      <c r="M922" s="143">
        <v>6.67050798262445</v>
      </c>
      <c r="N922" s="143">
        <v>0.91029412960041001</v>
      </c>
      <c r="O922" s="143">
        <v>4.1091003535441297</v>
      </c>
      <c r="P922" s="143">
        <v>0.56075038655429998</v>
      </c>
      <c r="Q922" s="143">
        <v>2049.4327889599299</v>
      </c>
      <c r="R922" s="143">
        <v>1730</v>
      </c>
      <c r="S922" s="143" t="s">
        <v>368</v>
      </c>
      <c r="T922" s="143">
        <v>1730</v>
      </c>
      <c r="U922" s="143" t="s">
        <v>365</v>
      </c>
      <c r="V922" s="143" t="s">
        <v>366</v>
      </c>
      <c r="Z922" s="143">
        <v>0</v>
      </c>
      <c r="AA922" s="143">
        <v>1</v>
      </c>
      <c r="AB922" s="143">
        <v>4.1091003535441297</v>
      </c>
      <c r="AC922" s="143">
        <v>0.56075038655429998</v>
      </c>
      <c r="AD922" s="143">
        <v>2049.4327889599299</v>
      </c>
      <c r="AF922" s="143">
        <v>-1</v>
      </c>
      <c r="AG922" s="143">
        <v>-1</v>
      </c>
      <c r="AH922" s="143">
        <v>-1</v>
      </c>
      <c r="AI922" s="143">
        <v>-1</v>
      </c>
      <c r="AJ922" s="143">
        <v>0</v>
      </c>
      <c r="AM922" s="143" t="s">
        <v>367</v>
      </c>
      <c r="AN922" s="143">
        <v>-1</v>
      </c>
      <c r="AQ922" s="143">
        <v>332</v>
      </c>
      <c r="AR922" s="143" t="s">
        <v>259</v>
      </c>
      <c r="AT922" s="143" t="s">
        <v>366</v>
      </c>
      <c r="AV922" s="143">
        <v>197.859662932525</v>
      </c>
      <c r="AW922" s="143">
        <v>1.6621514915</v>
      </c>
    </row>
    <row r="923" spans="1:49" x14ac:dyDescent="0.25">
      <c r="A923" s="153">
        <v>830000</v>
      </c>
      <c r="B923" s="153">
        <v>1400000</v>
      </c>
      <c r="C923" s="153">
        <v>1400000</v>
      </c>
      <c r="D923" s="143" t="s">
        <v>360</v>
      </c>
      <c r="E923" s="143" t="s">
        <v>13</v>
      </c>
      <c r="F923" s="143" t="s">
        <v>361</v>
      </c>
      <c r="G923" s="143" t="s">
        <v>362</v>
      </c>
      <c r="H923" s="143">
        <v>0.67</v>
      </c>
      <c r="I923" s="143">
        <v>0.72</v>
      </c>
      <c r="J923" s="143" t="s">
        <v>366</v>
      </c>
      <c r="K923" s="143">
        <v>1.75347762617E-3</v>
      </c>
      <c r="L923" s="143">
        <v>3326.9466799024199</v>
      </c>
      <c r="M923" s="143">
        <v>6.67050798262445</v>
      </c>
      <c r="N923" s="143">
        <v>0.91029412960041001</v>
      </c>
      <c r="O923" s="143">
        <v>1.169658650275E-2</v>
      </c>
      <c r="P923" s="143">
        <v>1.5961803894899999E-3</v>
      </c>
      <c r="Q923" s="143">
        <v>5.8337265666861002</v>
      </c>
      <c r="R923" s="143">
        <v>8140</v>
      </c>
      <c r="S923" s="143" t="s">
        <v>369</v>
      </c>
      <c r="T923" s="143">
        <v>8140</v>
      </c>
      <c r="U923" s="143" t="s">
        <v>365</v>
      </c>
      <c r="V923" s="143" t="s">
        <v>366</v>
      </c>
      <c r="Z923" s="143">
        <v>0</v>
      </c>
      <c r="AA923" s="143">
        <v>1</v>
      </c>
      <c r="AB923" s="143">
        <v>1.169658650275E-2</v>
      </c>
      <c r="AC923" s="143">
        <v>1.5961803894899999E-3</v>
      </c>
      <c r="AD923" s="143">
        <v>5.8337265666857299</v>
      </c>
      <c r="AF923" s="143">
        <v>-1</v>
      </c>
      <c r="AG923" s="143">
        <v>-1</v>
      </c>
      <c r="AH923" s="143">
        <v>-1</v>
      </c>
      <c r="AI923" s="143">
        <v>-1</v>
      </c>
      <c r="AJ923" s="143">
        <v>0</v>
      </c>
      <c r="AM923" s="143" t="s">
        <v>367</v>
      </c>
      <c r="AN923" s="143">
        <v>-1</v>
      </c>
      <c r="AQ923" s="143">
        <v>332</v>
      </c>
      <c r="AR923" s="143" t="s">
        <v>259</v>
      </c>
      <c r="AT923" s="143" t="s">
        <v>366</v>
      </c>
      <c r="AV923" s="143">
        <v>13.261513126303401</v>
      </c>
      <c r="AW923" s="143">
        <v>4.7313273000000001E-3</v>
      </c>
    </row>
    <row r="924" spans="1:49" x14ac:dyDescent="0.25">
      <c r="A924" s="153">
        <v>830000</v>
      </c>
      <c r="B924" s="153">
        <v>1400000</v>
      </c>
      <c r="C924" s="153">
        <v>1400000</v>
      </c>
      <c r="D924" s="143" t="s">
        <v>360</v>
      </c>
      <c r="E924" s="143" t="s">
        <v>13</v>
      </c>
      <c r="F924" s="143" t="s">
        <v>361</v>
      </c>
      <c r="G924" s="143" t="s">
        <v>362</v>
      </c>
      <c r="H924" s="143">
        <v>0.67</v>
      </c>
      <c r="I924" s="143">
        <v>0.72</v>
      </c>
      <c r="J924" s="143" t="s">
        <v>366</v>
      </c>
      <c r="K924" s="143">
        <v>0.61776345378298003</v>
      </c>
      <c r="L924" s="143">
        <v>3336.6867454204798</v>
      </c>
      <c r="M924" s="143">
        <v>6.22175330689738</v>
      </c>
      <c r="N924" s="143">
        <v>0.83200761772034004</v>
      </c>
      <c r="O924" s="143">
        <v>3.8435718114545998</v>
      </c>
      <c r="P924" s="143">
        <v>0.51398389949667</v>
      </c>
      <c r="Q924" s="143">
        <v>2061.28312804285</v>
      </c>
      <c r="R924" s="143">
        <v>1730</v>
      </c>
      <c r="S924" s="143" t="s">
        <v>368</v>
      </c>
      <c r="T924" s="143">
        <v>1730</v>
      </c>
      <c r="U924" s="143" t="s">
        <v>365</v>
      </c>
      <c r="V924" s="143" t="s">
        <v>366</v>
      </c>
      <c r="Z924" s="143">
        <v>0</v>
      </c>
      <c r="AA924" s="143">
        <v>1</v>
      </c>
      <c r="AB924" s="143">
        <v>3.8435718114545998</v>
      </c>
      <c r="AC924" s="143">
        <v>0.51398389949667</v>
      </c>
      <c r="AD924" s="143">
        <v>2061.28312804285</v>
      </c>
      <c r="AF924" s="143">
        <v>-1</v>
      </c>
      <c r="AG924" s="143">
        <v>-1</v>
      </c>
      <c r="AH924" s="143">
        <v>-1</v>
      </c>
      <c r="AI924" s="143">
        <v>-1</v>
      </c>
      <c r="AJ924" s="143">
        <v>0</v>
      </c>
      <c r="AM924" s="143" t="s">
        <v>367</v>
      </c>
      <c r="AN924" s="143">
        <v>-1</v>
      </c>
      <c r="AQ924" s="143">
        <v>332</v>
      </c>
      <c r="AR924" s="143" t="s">
        <v>259</v>
      </c>
      <c r="AT924" s="143" t="s">
        <v>366</v>
      </c>
      <c r="AV924" s="143">
        <v>200.000000018626</v>
      </c>
      <c r="AW924" s="143">
        <v>1.6717624721</v>
      </c>
    </row>
    <row r="925" spans="1:49" x14ac:dyDescent="0.25">
      <c r="A925" s="153">
        <v>830000</v>
      </c>
      <c r="B925" s="153">
        <v>1400000</v>
      </c>
      <c r="C925" s="153">
        <v>1400000</v>
      </c>
      <c r="D925" s="143" t="s">
        <v>360</v>
      </c>
      <c r="E925" s="143" t="s">
        <v>13</v>
      </c>
      <c r="F925" s="143" t="s">
        <v>361</v>
      </c>
      <c r="G925" s="143" t="s">
        <v>362</v>
      </c>
      <c r="H925" s="143">
        <v>0.67</v>
      </c>
      <c r="I925" s="143">
        <v>0.72</v>
      </c>
      <c r="J925" s="143" t="s">
        <v>363</v>
      </c>
      <c r="K925" s="143">
        <v>0.21611575361933999</v>
      </c>
      <c r="L925" s="143">
        <v>2684.3565514735801</v>
      </c>
      <c r="M925" s="143">
        <v>5.66247892283792</v>
      </c>
      <c r="N925" s="143">
        <v>0.75859147238966995</v>
      </c>
      <c r="O925" s="143">
        <v>1.22375089976278</v>
      </c>
      <c r="P925" s="143">
        <v>0.16394356774470001</v>
      </c>
      <c r="Q925" s="143">
        <v>580.13173910474495</v>
      </c>
      <c r="R925" s="143">
        <v>3200</v>
      </c>
      <c r="S925" s="143" t="s">
        <v>370</v>
      </c>
      <c r="T925" s="143">
        <v>3200</v>
      </c>
      <c r="U925" s="143" t="s">
        <v>365</v>
      </c>
      <c r="V925" s="143" t="s">
        <v>366</v>
      </c>
      <c r="Y925" s="143" t="s">
        <v>363</v>
      </c>
      <c r="Z925" s="143">
        <v>0</v>
      </c>
      <c r="AA925" s="143">
        <v>1</v>
      </c>
      <c r="AB925" s="143">
        <v>1.22375089976278</v>
      </c>
      <c r="AC925" s="143">
        <v>0.16394356774470001</v>
      </c>
      <c r="AD925" s="143">
        <v>580.13173910474495</v>
      </c>
      <c r="AF925" s="143">
        <v>-1</v>
      </c>
      <c r="AG925" s="143">
        <v>-1</v>
      </c>
      <c r="AH925" s="143">
        <v>-1</v>
      </c>
      <c r="AI925" s="143">
        <v>-1</v>
      </c>
      <c r="AJ925" s="143">
        <v>0</v>
      </c>
      <c r="AM925" s="143" t="s">
        <v>367</v>
      </c>
      <c r="AN925" s="143">
        <v>-1</v>
      </c>
      <c r="AQ925" s="143">
        <v>332</v>
      </c>
      <c r="AR925" s="143" t="s">
        <v>259</v>
      </c>
      <c r="AT925" s="143" t="s">
        <v>366</v>
      </c>
      <c r="AV925" s="143">
        <v>145.30786484409299</v>
      </c>
      <c r="AW925" s="143">
        <v>0.47050424909999999</v>
      </c>
    </row>
    <row r="926" spans="1:49" x14ac:dyDescent="0.25">
      <c r="A926" s="153">
        <v>830000</v>
      </c>
      <c r="B926" s="153">
        <v>1400000</v>
      </c>
      <c r="C926" s="153">
        <v>1400000</v>
      </c>
      <c r="D926" s="143" t="s">
        <v>360</v>
      </c>
      <c r="E926" s="143" t="s">
        <v>13</v>
      </c>
      <c r="F926" s="143" t="s">
        <v>361</v>
      </c>
      <c r="G926" s="143" t="s">
        <v>362</v>
      </c>
      <c r="H926" s="143">
        <v>0.67</v>
      </c>
      <c r="I926" s="143">
        <v>0.72</v>
      </c>
      <c r="J926" s="143" t="s">
        <v>363</v>
      </c>
      <c r="K926" s="143">
        <v>0.20483990105988001</v>
      </c>
      <c r="L926" s="143">
        <v>2684.3565514735801</v>
      </c>
      <c r="M926" s="143">
        <v>5.66247892283792</v>
      </c>
      <c r="N926" s="143">
        <v>0.75859147238966995</v>
      </c>
      <c r="O926" s="143">
        <v>1.15990162230782</v>
      </c>
      <c r="P926" s="143">
        <v>0.15538980214917</v>
      </c>
      <c r="Q926" s="143">
        <v>549.86333041331102</v>
      </c>
      <c r="R926" s="143">
        <v>3200</v>
      </c>
      <c r="S926" s="143" t="s">
        <v>370</v>
      </c>
      <c r="T926" s="143">
        <v>3200</v>
      </c>
      <c r="U926" s="143" t="s">
        <v>365</v>
      </c>
      <c r="V926" s="143" t="s">
        <v>366</v>
      </c>
      <c r="Y926" s="143" t="s">
        <v>363</v>
      </c>
      <c r="Z926" s="143">
        <v>0</v>
      </c>
      <c r="AA926" s="143">
        <v>1</v>
      </c>
      <c r="AB926" s="143">
        <v>1.15990162230782</v>
      </c>
      <c r="AC926" s="143">
        <v>0.15538980214917</v>
      </c>
      <c r="AD926" s="143">
        <v>549.86333041331102</v>
      </c>
      <c r="AF926" s="143">
        <v>-1</v>
      </c>
      <c r="AG926" s="143">
        <v>-1</v>
      </c>
      <c r="AH926" s="143">
        <v>-1</v>
      </c>
      <c r="AI926" s="143">
        <v>-1</v>
      </c>
      <c r="AJ926" s="143">
        <v>0</v>
      </c>
      <c r="AM926" s="143" t="s">
        <v>367</v>
      </c>
      <c r="AN926" s="143">
        <v>-1</v>
      </c>
      <c r="AQ926" s="143">
        <v>332</v>
      </c>
      <c r="AR926" s="143" t="s">
        <v>259</v>
      </c>
      <c r="AT926" s="143" t="s">
        <v>366</v>
      </c>
      <c r="AV926" s="143">
        <v>136.988181988197</v>
      </c>
      <c r="AW926" s="143">
        <v>0.44595566129999997</v>
      </c>
    </row>
    <row r="927" spans="1:49" x14ac:dyDescent="0.25">
      <c r="A927" s="153">
        <v>830000</v>
      </c>
      <c r="B927" s="153">
        <v>1400000</v>
      </c>
      <c r="C927" s="153">
        <v>1400000</v>
      </c>
      <c r="D927" s="143" t="s">
        <v>360</v>
      </c>
      <c r="E927" s="143" t="s">
        <v>13</v>
      </c>
      <c r="F927" s="143" t="s">
        <v>361</v>
      </c>
      <c r="G927" s="143" t="s">
        <v>362</v>
      </c>
      <c r="H927" s="143">
        <v>0.67</v>
      </c>
      <c r="I927" s="143">
        <v>0.72</v>
      </c>
      <c r="J927" s="143" t="s">
        <v>366</v>
      </c>
      <c r="K927" s="143">
        <v>0.19150643501822001</v>
      </c>
      <c r="L927" s="143">
        <v>2684.3565514735801</v>
      </c>
      <c r="M927" s="143">
        <v>5.66247892283792</v>
      </c>
      <c r="N927" s="143">
        <v>0.75859147238966995</v>
      </c>
      <c r="O927" s="143">
        <v>1.0844011518785099</v>
      </c>
      <c r="P927" s="143">
        <v>0.14527514851257001</v>
      </c>
      <c r="Q927" s="143">
        <v>514.07155349051698</v>
      </c>
      <c r="R927" s="143">
        <v>8140</v>
      </c>
      <c r="S927" s="143" t="s">
        <v>369</v>
      </c>
      <c r="T927" s="143">
        <v>8140</v>
      </c>
      <c r="U927" s="143" t="s">
        <v>365</v>
      </c>
      <c r="V927" s="143" t="s">
        <v>366</v>
      </c>
      <c r="Z927" s="143">
        <v>0</v>
      </c>
      <c r="AA927" s="143">
        <v>1</v>
      </c>
      <c r="AB927" s="143">
        <v>1.0844011518785099</v>
      </c>
      <c r="AC927" s="143">
        <v>0.14527514851257001</v>
      </c>
      <c r="AD927" s="143">
        <v>514.07155349051698</v>
      </c>
      <c r="AF927" s="143">
        <v>-1</v>
      </c>
      <c r="AG927" s="143">
        <v>-1</v>
      </c>
      <c r="AH927" s="143">
        <v>-1</v>
      </c>
      <c r="AI927" s="143">
        <v>-1</v>
      </c>
      <c r="AJ927" s="143">
        <v>0</v>
      </c>
      <c r="AM927" s="143" t="s">
        <v>367</v>
      </c>
      <c r="AN927" s="143">
        <v>-1</v>
      </c>
      <c r="AQ927" s="143">
        <v>332</v>
      </c>
      <c r="AR927" s="143" t="s">
        <v>259</v>
      </c>
      <c r="AT927" s="143" t="s">
        <v>366</v>
      </c>
      <c r="AV927" s="143">
        <v>146.31604423144</v>
      </c>
      <c r="AW927" s="143">
        <v>0.41692745619999999</v>
      </c>
    </row>
    <row r="928" spans="1:49" x14ac:dyDescent="0.25">
      <c r="A928" s="153">
        <v>830000</v>
      </c>
      <c r="B928" s="153">
        <v>1400000</v>
      </c>
      <c r="C928" s="153">
        <v>1400000</v>
      </c>
      <c r="D928" s="143" t="s">
        <v>360</v>
      </c>
      <c r="E928" s="143" t="s">
        <v>13</v>
      </c>
      <c r="F928" s="143" t="s">
        <v>361</v>
      </c>
      <c r="G928" s="143" t="s">
        <v>362</v>
      </c>
      <c r="H928" s="143">
        <v>0.67</v>
      </c>
      <c r="I928" s="143">
        <v>0.72</v>
      </c>
      <c r="J928" s="143" t="s">
        <v>366</v>
      </c>
      <c r="K928" s="143">
        <v>1.39689163922E-3</v>
      </c>
      <c r="L928" s="143">
        <v>2684.3565514735801</v>
      </c>
      <c r="M928" s="143">
        <v>5.66247892283792</v>
      </c>
      <c r="N928" s="143">
        <v>0.75859147238966995</v>
      </c>
      <c r="O928" s="143">
        <v>7.9098694646200004E-3</v>
      </c>
      <c r="P928" s="143">
        <v>1.0596700853700001E-3</v>
      </c>
      <c r="Q928" s="143">
        <v>3.74975522346304</v>
      </c>
      <c r="R928" s="143">
        <v>1730</v>
      </c>
      <c r="S928" s="143" t="s">
        <v>368</v>
      </c>
      <c r="T928" s="143">
        <v>1730</v>
      </c>
      <c r="U928" s="143" t="s">
        <v>365</v>
      </c>
      <c r="V928" s="143" t="s">
        <v>366</v>
      </c>
      <c r="Z928" s="143">
        <v>0</v>
      </c>
      <c r="AA928" s="143">
        <v>1</v>
      </c>
      <c r="AB928" s="143">
        <v>7.9098694646200004E-3</v>
      </c>
      <c r="AC928" s="143">
        <v>1.0596700853700001E-3</v>
      </c>
      <c r="AD928" s="143">
        <v>3.74975522346368</v>
      </c>
      <c r="AF928" s="143">
        <v>-1</v>
      </c>
      <c r="AG928" s="143">
        <v>-1</v>
      </c>
      <c r="AH928" s="143">
        <v>-1</v>
      </c>
      <c r="AI928" s="143">
        <v>-1</v>
      </c>
      <c r="AJ928" s="143">
        <v>0</v>
      </c>
      <c r="AM928" s="143" t="s">
        <v>367</v>
      </c>
      <c r="AN928" s="143">
        <v>-1</v>
      </c>
      <c r="AQ928" s="143">
        <v>332</v>
      </c>
      <c r="AR928" s="143" t="s">
        <v>259</v>
      </c>
      <c r="AT928" s="143" t="s">
        <v>366</v>
      </c>
      <c r="AV928" s="143">
        <v>11.591964329596699</v>
      </c>
      <c r="AW928" s="143">
        <v>3.0411639999999998E-3</v>
      </c>
    </row>
    <row r="929" spans="1:49" x14ac:dyDescent="0.25">
      <c r="A929" s="153">
        <v>830000</v>
      </c>
      <c r="B929" s="153">
        <v>1400000</v>
      </c>
      <c r="C929" s="153">
        <v>1400000</v>
      </c>
      <c r="D929" s="143" t="s">
        <v>360</v>
      </c>
      <c r="E929" s="143" t="s">
        <v>13</v>
      </c>
      <c r="F929" s="143" t="s">
        <v>361</v>
      </c>
      <c r="G929" s="143" t="s">
        <v>362</v>
      </c>
      <c r="H929" s="143">
        <v>0.67</v>
      </c>
      <c r="I929" s="143">
        <v>0.72</v>
      </c>
      <c r="J929" s="143" t="s">
        <v>366</v>
      </c>
      <c r="K929" s="143">
        <v>3.9045094623299998E-3</v>
      </c>
      <c r="L929" s="143">
        <v>2684.3565514735801</v>
      </c>
      <c r="M929" s="143">
        <v>5.66247892283792</v>
      </c>
      <c r="N929" s="143">
        <v>0.75859147238966995</v>
      </c>
      <c r="O929" s="143">
        <v>2.210920253448E-2</v>
      </c>
      <c r="P929" s="143">
        <v>2.9619275819900001E-3</v>
      </c>
      <c r="Q929" s="143">
        <v>10.481095555504099</v>
      </c>
      <c r="R929" s="143">
        <v>8140</v>
      </c>
      <c r="S929" s="143" t="s">
        <v>369</v>
      </c>
      <c r="T929" s="143">
        <v>8140</v>
      </c>
      <c r="U929" s="143" t="s">
        <v>365</v>
      </c>
      <c r="V929" s="143" t="s">
        <v>366</v>
      </c>
      <c r="Z929" s="143">
        <v>0</v>
      </c>
      <c r="AA929" s="143">
        <v>1</v>
      </c>
      <c r="AB929" s="143">
        <v>2.210920253448E-2</v>
      </c>
      <c r="AC929" s="143">
        <v>2.9619275819900001E-3</v>
      </c>
      <c r="AD929" s="143">
        <v>10.4810955555029</v>
      </c>
      <c r="AF929" s="143">
        <v>-1</v>
      </c>
      <c r="AG929" s="143">
        <v>-1</v>
      </c>
      <c r="AH929" s="143">
        <v>-1</v>
      </c>
      <c r="AI929" s="143">
        <v>-1</v>
      </c>
      <c r="AJ929" s="143">
        <v>0</v>
      </c>
      <c r="AM929" s="143" t="s">
        <v>367</v>
      </c>
      <c r="AN929" s="143">
        <v>-1</v>
      </c>
      <c r="AQ929" s="143">
        <v>332</v>
      </c>
      <c r="AR929" s="143" t="s">
        <v>259</v>
      </c>
      <c r="AT929" s="143" t="s">
        <v>366</v>
      </c>
      <c r="AV929" s="143">
        <v>20.096879321052</v>
      </c>
      <c r="AW929" s="143">
        <v>8.5004829999999997E-3</v>
      </c>
    </row>
    <row r="930" spans="1:49" x14ac:dyDescent="0.25">
      <c r="A930" s="153">
        <v>830000</v>
      </c>
      <c r="B930" s="153">
        <v>1400000</v>
      </c>
      <c r="C930" s="153">
        <v>1400000</v>
      </c>
      <c r="D930" s="143" t="s">
        <v>360</v>
      </c>
      <c r="E930" s="143" t="s">
        <v>13</v>
      </c>
      <c r="F930" s="143" t="s">
        <v>361</v>
      </c>
      <c r="G930" s="143" t="s">
        <v>362</v>
      </c>
      <c r="H930" s="143">
        <v>0.67</v>
      </c>
      <c r="I930" s="143">
        <v>0.72</v>
      </c>
      <c r="J930" s="143" t="s">
        <v>366</v>
      </c>
      <c r="K930" s="143">
        <v>0.61276546191051995</v>
      </c>
      <c r="L930" s="143">
        <v>3319.1154907895102</v>
      </c>
      <c r="M930" s="143">
        <v>6.3376806016450802</v>
      </c>
      <c r="N930" s="143">
        <v>0.86047702416439997</v>
      </c>
      <c r="O930" s="143">
        <v>3.8835117813083899</v>
      </c>
      <c r="P930" s="143">
        <v>0.52727060117548996</v>
      </c>
      <c r="Q930" s="143">
        <v>2033.8393368479999</v>
      </c>
      <c r="R930" s="143">
        <v>1730</v>
      </c>
      <c r="S930" s="143" t="s">
        <v>368</v>
      </c>
      <c r="T930" s="143">
        <v>1730</v>
      </c>
      <c r="U930" s="143" t="s">
        <v>365</v>
      </c>
      <c r="V930" s="143" t="s">
        <v>366</v>
      </c>
      <c r="Z930" s="143">
        <v>0</v>
      </c>
      <c r="AA930" s="143">
        <v>1</v>
      </c>
      <c r="AB930" s="143">
        <v>3.8835117813083899</v>
      </c>
      <c r="AC930" s="143">
        <v>0.52727060117548996</v>
      </c>
      <c r="AD930" s="143">
        <v>2050.4282492474899</v>
      </c>
      <c r="AF930" s="143">
        <v>-1</v>
      </c>
      <c r="AG930" s="143">
        <v>-1</v>
      </c>
      <c r="AH930" s="143">
        <v>-1</v>
      </c>
      <c r="AI930" s="143">
        <v>-1</v>
      </c>
      <c r="AJ930" s="143">
        <v>0</v>
      </c>
      <c r="AM930" s="143" t="s">
        <v>367</v>
      </c>
      <c r="AN930" s="143">
        <v>-1</v>
      </c>
      <c r="AQ930" s="143">
        <v>332</v>
      </c>
      <c r="AR930" s="143" t="s">
        <v>259</v>
      </c>
      <c r="AT930" s="143" t="s">
        <v>366</v>
      </c>
      <c r="AV930" s="143">
        <v>196.412651007162</v>
      </c>
      <c r="AW930" s="143">
        <v>1.6629588395999999</v>
      </c>
    </row>
    <row r="931" spans="1:49" x14ac:dyDescent="0.25">
      <c r="A931" s="153">
        <v>830000</v>
      </c>
      <c r="B931" s="153">
        <v>1400000</v>
      </c>
      <c r="C931" s="153">
        <v>1400000</v>
      </c>
      <c r="D931" s="143" t="s">
        <v>360</v>
      </c>
      <c r="E931" s="143" t="s">
        <v>13</v>
      </c>
      <c r="F931" s="143" t="s">
        <v>361</v>
      </c>
      <c r="G931" s="143" t="s">
        <v>362</v>
      </c>
      <c r="H931" s="143">
        <v>0.67</v>
      </c>
      <c r="I931" s="143">
        <v>0.72</v>
      </c>
      <c r="J931" s="143" t="s">
        <v>363</v>
      </c>
      <c r="K931" s="143">
        <v>0.19629542287125001</v>
      </c>
      <c r="L931" s="143">
        <v>2835.1134051695199</v>
      </c>
      <c r="M931" s="143">
        <v>5.9397779034294196</v>
      </c>
      <c r="N931" s="143">
        <v>0.79387447119703003</v>
      </c>
      <c r="O931" s="143">
        <v>1.165951215315</v>
      </c>
      <c r="P931" s="143">
        <v>0.15583392503030999</v>
      </c>
      <c r="Q931" s="143">
        <v>556.519784755709</v>
      </c>
      <c r="R931" s="143">
        <v>3200</v>
      </c>
      <c r="S931" s="143" t="s">
        <v>370</v>
      </c>
      <c r="T931" s="143">
        <v>3200</v>
      </c>
      <c r="U931" s="143" t="s">
        <v>365</v>
      </c>
      <c r="V931" s="143" t="s">
        <v>366</v>
      </c>
      <c r="Y931" s="143" t="s">
        <v>363</v>
      </c>
      <c r="Z931" s="143">
        <v>0</v>
      </c>
      <c r="AA931" s="143">
        <v>1</v>
      </c>
      <c r="AB931" s="143">
        <v>1.165951215315</v>
      </c>
      <c r="AC931" s="143">
        <v>0.15583392503030999</v>
      </c>
      <c r="AD931" s="143">
        <v>725.47892620273296</v>
      </c>
      <c r="AF931" s="143">
        <v>-1</v>
      </c>
      <c r="AG931" s="143">
        <v>-1</v>
      </c>
      <c r="AH931" s="143">
        <v>-1</v>
      </c>
      <c r="AI931" s="143">
        <v>-1</v>
      </c>
      <c r="AJ931" s="143">
        <v>0</v>
      </c>
      <c r="AM931" s="143" t="s">
        <v>367</v>
      </c>
      <c r="AN931" s="143">
        <v>-1</v>
      </c>
      <c r="AQ931" s="143">
        <v>332</v>
      </c>
      <c r="AR931" s="143" t="s">
        <v>259</v>
      </c>
      <c r="AT931" s="143" t="s">
        <v>366</v>
      </c>
      <c r="AV931" s="143">
        <v>129.69880661665499</v>
      </c>
      <c r="AW931" s="143">
        <v>0.58838517940000001</v>
      </c>
    </row>
    <row r="932" spans="1:49" x14ac:dyDescent="0.25">
      <c r="A932" s="153">
        <v>830000</v>
      </c>
      <c r="B932" s="153">
        <v>1400000</v>
      </c>
      <c r="C932" s="153">
        <v>1400000</v>
      </c>
      <c r="D932" s="143" t="s">
        <v>360</v>
      </c>
      <c r="E932" s="143" t="s">
        <v>13</v>
      </c>
      <c r="F932" s="143" t="s">
        <v>361</v>
      </c>
      <c r="G932" s="143" t="s">
        <v>362</v>
      </c>
      <c r="H932" s="143">
        <v>0.67</v>
      </c>
      <c r="I932" s="143">
        <v>0.72</v>
      </c>
      <c r="J932" s="143" t="s">
        <v>363</v>
      </c>
      <c r="K932" s="143">
        <v>3.5757052469500001E-3</v>
      </c>
      <c r="L932" s="143">
        <v>2835.1134051695199</v>
      </c>
      <c r="M932" s="143">
        <v>5.9397779034294196</v>
      </c>
      <c r="N932" s="143">
        <v>0.79387447119703003</v>
      </c>
      <c r="O932" s="143">
        <v>2.123889501502E-2</v>
      </c>
      <c r="P932" s="143">
        <v>2.8386611120799999E-3</v>
      </c>
      <c r="Q932" s="143">
        <v>10.1375298785686</v>
      </c>
      <c r="R932" s="143">
        <v>3100</v>
      </c>
      <c r="S932" s="143" t="s">
        <v>371</v>
      </c>
      <c r="T932" s="143">
        <v>3100</v>
      </c>
      <c r="U932" s="143" t="s">
        <v>365</v>
      </c>
      <c r="V932" s="143" t="s">
        <v>366</v>
      </c>
      <c r="Y932" s="143" t="s">
        <v>363</v>
      </c>
      <c r="Z932" s="143">
        <v>0</v>
      </c>
      <c r="AA932" s="143">
        <v>1</v>
      </c>
      <c r="AB932" s="143">
        <v>2.123889501502E-2</v>
      </c>
      <c r="AC932" s="143">
        <v>2.8386611120799999E-3</v>
      </c>
      <c r="AD932" s="143">
        <v>128.612999154866</v>
      </c>
      <c r="AF932" s="143">
        <v>-1</v>
      </c>
      <c r="AG932" s="143">
        <v>-1</v>
      </c>
      <c r="AH932" s="143">
        <v>-1</v>
      </c>
      <c r="AI932" s="143">
        <v>-1</v>
      </c>
      <c r="AJ932" s="143">
        <v>0</v>
      </c>
      <c r="AM932" s="143" t="s">
        <v>367</v>
      </c>
      <c r="AN932" s="143">
        <v>-1</v>
      </c>
      <c r="AQ932" s="143">
        <v>332</v>
      </c>
      <c r="AR932" s="143" t="s">
        <v>259</v>
      </c>
      <c r="AT932" s="143" t="s">
        <v>366</v>
      </c>
      <c r="AV932" s="143">
        <v>22.3664220967758</v>
      </c>
      <c r="AW932" s="143">
        <v>0.1043090017</v>
      </c>
    </row>
    <row r="933" spans="1:49" x14ac:dyDescent="0.25">
      <c r="A933" s="153">
        <v>830000</v>
      </c>
      <c r="B933" s="153">
        <v>1400000</v>
      </c>
      <c r="C933" s="153">
        <v>1400000</v>
      </c>
      <c r="D933" s="143" t="s">
        <v>360</v>
      </c>
      <c r="E933" s="143" t="s">
        <v>13</v>
      </c>
      <c r="F933" s="143" t="s">
        <v>361</v>
      </c>
      <c r="G933" s="143" t="s">
        <v>362</v>
      </c>
      <c r="H933" s="143">
        <v>0.67</v>
      </c>
      <c r="I933" s="143">
        <v>0.72</v>
      </c>
      <c r="J933" s="143" t="s">
        <v>366</v>
      </c>
      <c r="K933" s="143">
        <v>0.61776345364490004</v>
      </c>
      <c r="L933" s="143">
        <v>3305.7993415582</v>
      </c>
      <c r="M933" s="143">
        <v>6.2094995071544998</v>
      </c>
      <c r="N933" s="143">
        <v>0.83432297700493996</v>
      </c>
      <c r="O933" s="143">
        <v>3.8360018609460602</v>
      </c>
      <c r="P933" s="143">
        <v>0.51541424372986999</v>
      </c>
      <c r="Q933" s="143">
        <v>2042.20201829803</v>
      </c>
      <c r="R933" s="143">
        <v>1730</v>
      </c>
      <c r="S933" s="143" t="s">
        <v>368</v>
      </c>
      <c r="T933" s="143">
        <v>1730</v>
      </c>
      <c r="U933" s="143" t="s">
        <v>365</v>
      </c>
      <c r="V933" s="143" t="s">
        <v>366</v>
      </c>
      <c r="Z933" s="143">
        <v>0</v>
      </c>
      <c r="AA933" s="143">
        <v>1</v>
      </c>
      <c r="AB933" s="143">
        <v>3.8360018609460602</v>
      </c>
      <c r="AC933" s="143">
        <v>0.51541424372986999</v>
      </c>
      <c r="AD933" s="143">
        <v>2042.20201829803</v>
      </c>
      <c r="AF933" s="143">
        <v>-1</v>
      </c>
      <c r="AG933" s="143">
        <v>-1</v>
      </c>
      <c r="AH933" s="143">
        <v>-1</v>
      </c>
      <c r="AI933" s="143">
        <v>-1</v>
      </c>
      <c r="AJ933" s="143">
        <v>0</v>
      </c>
      <c r="AM933" s="143" t="s">
        <v>367</v>
      </c>
      <c r="AN933" s="143">
        <v>-1</v>
      </c>
      <c r="AQ933" s="143">
        <v>332</v>
      </c>
      <c r="AR933" s="143" t="s">
        <v>259</v>
      </c>
      <c r="AT933" s="143" t="s">
        <v>366</v>
      </c>
      <c r="AV933" s="143">
        <v>199.999999996274</v>
      </c>
      <c r="AW933" s="143">
        <v>1.6562871195</v>
      </c>
    </row>
    <row r="934" spans="1:49" x14ac:dyDescent="0.25">
      <c r="A934" s="153">
        <v>830000</v>
      </c>
      <c r="B934" s="153">
        <v>1400000</v>
      </c>
      <c r="C934" s="153">
        <v>1400000</v>
      </c>
      <c r="D934" s="143" t="s">
        <v>360</v>
      </c>
      <c r="E934" s="143" t="s">
        <v>13</v>
      </c>
      <c r="F934" s="143" t="s">
        <v>361</v>
      </c>
      <c r="G934" s="143" t="s">
        <v>362</v>
      </c>
      <c r="H934" s="143">
        <v>0.67</v>
      </c>
      <c r="I934" s="143">
        <v>0.72</v>
      </c>
      <c r="J934" s="143" t="s">
        <v>366</v>
      </c>
      <c r="K934" s="143">
        <v>0.18959340824651</v>
      </c>
      <c r="L934" s="143">
        <v>3315.5401208160602</v>
      </c>
      <c r="M934" s="143">
        <v>7.1267060211840896</v>
      </c>
      <c r="N934" s="143">
        <v>0.95008919458884999</v>
      </c>
      <c r="O934" s="143">
        <v>1.35117648412722</v>
      </c>
      <c r="P934" s="143">
        <v>0.18013064854027999</v>
      </c>
      <c r="Q934" s="143">
        <v>628.604551683566</v>
      </c>
      <c r="R934" s="143">
        <v>1730</v>
      </c>
      <c r="S934" s="143" t="s">
        <v>368</v>
      </c>
      <c r="T934" s="143">
        <v>1730</v>
      </c>
      <c r="U934" s="143" t="s">
        <v>365</v>
      </c>
      <c r="V934" s="143" t="s">
        <v>366</v>
      </c>
      <c r="Z934" s="143">
        <v>0</v>
      </c>
      <c r="AA934" s="143">
        <v>1</v>
      </c>
      <c r="AB934" s="143">
        <v>1.35117648412722</v>
      </c>
      <c r="AC934" s="143">
        <v>0.18013064854027999</v>
      </c>
      <c r="AD934" s="143">
        <v>2048.21951603876</v>
      </c>
      <c r="AF934" s="143">
        <v>-1</v>
      </c>
      <c r="AG934" s="143">
        <v>-1</v>
      </c>
      <c r="AH934" s="143">
        <v>-1</v>
      </c>
      <c r="AI934" s="143">
        <v>-1</v>
      </c>
      <c r="AJ934" s="143">
        <v>0</v>
      </c>
      <c r="AM934" s="143" t="s">
        <v>367</v>
      </c>
      <c r="AN934" s="143">
        <v>-1</v>
      </c>
      <c r="AQ934" s="143">
        <v>332</v>
      </c>
      <c r="AR934" s="143" t="s">
        <v>259</v>
      </c>
      <c r="AT934" s="143" t="s">
        <v>366</v>
      </c>
      <c r="AV934" s="143">
        <v>135.96821436642401</v>
      </c>
      <c r="AW934" s="143">
        <v>1.6611674907</v>
      </c>
    </row>
    <row r="935" spans="1:49" x14ac:dyDescent="0.25">
      <c r="A935" s="153">
        <v>830000</v>
      </c>
      <c r="B935" s="153">
        <v>1400000</v>
      </c>
      <c r="C935" s="153">
        <v>1400000</v>
      </c>
      <c r="D935" s="143" t="s">
        <v>360</v>
      </c>
      <c r="E935" s="143" t="s">
        <v>13</v>
      </c>
      <c r="F935" s="143" t="s">
        <v>361</v>
      </c>
      <c r="G935" s="143" t="s">
        <v>362</v>
      </c>
      <c r="H935" s="143">
        <v>0.67</v>
      </c>
      <c r="I935" s="143">
        <v>0.72</v>
      </c>
      <c r="J935" s="143" t="s">
        <v>366</v>
      </c>
      <c r="K935" s="143">
        <v>0.61776345371394004</v>
      </c>
      <c r="L935" s="143">
        <v>3300.72684101497</v>
      </c>
      <c r="M935" s="143">
        <v>6.1540430724764601</v>
      </c>
      <c r="N935" s="143">
        <v>0.82289567988469003</v>
      </c>
      <c r="O935" s="143">
        <v>3.8017429027573999</v>
      </c>
      <c r="P935" s="143">
        <v>0.50835487725185002</v>
      </c>
      <c r="Q935" s="143">
        <v>2039.06841307171</v>
      </c>
      <c r="R935" s="143">
        <v>1730</v>
      </c>
      <c r="S935" s="143" t="s">
        <v>368</v>
      </c>
      <c r="T935" s="143">
        <v>1730</v>
      </c>
      <c r="U935" s="143" t="s">
        <v>365</v>
      </c>
      <c r="V935" s="143" t="s">
        <v>366</v>
      </c>
      <c r="Z935" s="143">
        <v>0</v>
      </c>
      <c r="AA935" s="143">
        <v>1</v>
      </c>
      <c r="AB935" s="143">
        <v>3.8017429027573999</v>
      </c>
      <c r="AC935" s="143">
        <v>0.50835487725185002</v>
      </c>
      <c r="AD935" s="143">
        <v>2039.06841307171</v>
      </c>
      <c r="AF935" s="143">
        <v>-1</v>
      </c>
      <c r="AG935" s="143">
        <v>-1</v>
      </c>
      <c r="AH935" s="143">
        <v>-1</v>
      </c>
      <c r="AI935" s="143">
        <v>-1</v>
      </c>
      <c r="AJ935" s="143">
        <v>0</v>
      </c>
      <c r="AM935" s="143" t="s">
        <v>367</v>
      </c>
      <c r="AN935" s="143">
        <v>-1</v>
      </c>
      <c r="AQ935" s="143">
        <v>332</v>
      </c>
      <c r="AR935" s="143" t="s">
        <v>259</v>
      </c>
      <c r="AT935" s="143" t="s">
        <v>366</v>
      </c>
      <c r="AV935" s="143">
        <v>200.00000000745001</v>
      </c>
      <c r="AW935" s="143">
        <v>1.6537456716000001</v>
      </c>
    </row>
    <row r="936" spans="1:49" x14ac:dyDescent="0.25">
      <c r="A936" s="153">
        <v>830000</v>
      </c>
      <c r="B936" s="153">
        <v>1400000</v>
      </c>
      <c r="C936" s="153">
        <v>1400000</v>
      </c>
      <c r="D936" s="143" t="s">
        <v>360</v>
      </c>
      <c r="E936" s="143" t="s">
        <v>13</v>
      </c>
      <c r="F936" s="143" t="s">
        <v>361</v>
      </c>
      <c r="G936" s="143" t="s">
        <v>362</v>
      </c>
      <c r="H936" s="143">
        <v>0.67</v>
      </c>
      <c r="I936" s="143">
        <v>0.72</v>
      </c>
      <c r="J936" s="143" t="s">
        <v>366</v>
      </c>
      <c r="K936" s="143">
        <v>0.61776345371394004</v>
      </c>
      <c r="L936" s="143">
        <v>3319.2048822049101</v>
      </c>
      <c r="M936" s="143">
        <v>6.1888161268569304</v>
      </c>
      <c r="N936" s="143">
        <v>0.82757345651531999</v>
      </c>
      <c r="O936" s="143">
        <v>3.8232244249276599</v>
      </c>
      <c r="P936" s="143">
        <v>0.51124463669887998</v>
      </c>
      <c r="Q936" s="143">
        <v>2050.4834716150799</v>
      </c>
      <c r="R936" s="143">
        <v>1730</v>
      </c>
      <c r="S936" s="143" t="s">
        <v>368</v>
      </c>
      <c r="T936" s="143">
        <v>1730</v>
      </c>
      <c r="U936" s="143" t="s">
        <v>365</v>
      </c>
      <c r="V936" s="143" t="s">
        <v>366</v>
      </c>
      <c r="Z936" s="143">
        <v>0</v>
      </c>
      <c r="AA936" s="143">
        <v>1</v>
      </c>
      <c r="AB936" s="143">
        <v>3.8232244249276599</v>
      </c>
      <c r="AC936" s="143">
        <v>0.51124463669887998</v>
      </c>
      <c r="AD936" s="143">
        <v>2050.4834716150799</v>
      </c>
      <c r="AF936" s="143">
        <v>-1</v>
      </c>
      <c r="AG936" s="143">
        <v>-1</v>
      </c>
      <c r="AH936" s="143">
        <v>-1</v>
      </c>
      <c r="AI936" s="143">
        <v>-1</v>
      </c>
      <c r="AJ936" s="143">
        <v>0</v>
      </c>
      <c r="AM936" s="143" t="s">
        <v>367</v>
      </c>
      <c r="AN936" s="143">
        <v>-1</v>
      </c>
      <c r="AQ936" s="143">
        <v>332</v>
      </c>
      <c r="AR936" s="143" t="s">
        <v>259</v>
      </c>
      <c r="AT936" s="143" t="s">
        <v>366</v>
      </c>
      <c r="AV936" s="143">
        <v>200.00000000745001</v>
      </c>
      <c r="AW936" s="143">
        <v>1.6630036265999999</v>
      </c>
    </row>
    <row r="937" spans="1:49" x14ac:dyDescent="0.25">
      <c r="A937" s="153">
        <v>830000</v>
      </c>
      <c r="B937" s="153">
        <v>1400000</v>
      </c>
      <c r="C937" s="153">
        <v>1400000</v>
      </c>
      <c r="D937" s="143" t="s">
        <v>360</v>
      </c>
      <c r="E937" s="143" t="s">
        <v>13</v>
      </c>
      <c r="F937" s="143" t="s">
        <v>361</v>
      </c>
      <c r="G937" s="143" t="s">
        <v>362</v>
      </c>
      <c r="H937" s="143">
        <v>0.67</v>
      </c>
      <c r="I937" s="143">
        <v>0.72</v>
      </c>
      <c r="J937" s="143" t="s">
        <v>366</v>
      </c>
      <c r="K937" s="143">
        <v>0.61776345366790997</v>
      </c>
      <c r="L937" s="143">
        <v>3320.1925867758</v>
      </c>
      <c r="M937" s="143">
        <v>6.1907600972483996</v>
      </c>
      <c r="N937" s="143">
        <v>0.82784233176100996</v>
      </c>
      <c r="O937" s="143">
        <v>3.8244253385056801</v>
      </c>
      <c r="P937" s="143">
        <v>0.51141073796117997</v>
      </c>
      <c r="Q937" s="143">
        <v>2051.0936392492199</v>
      </c>
      <c r="R937" s="143">
        <v>1730</v>
      </c>
      <c r="S937" s="143" t="s">
        <v>368</v>
      </c>
      <c r="T937" s="143">
        <v>1730</v>
      </c>
      <c r="U937" s="143" t="s">
        <v>365</v>
      </c>
      <c r="V937" s="143" t="s">
        <v>366</v>
      </c>
      <c r="Z937" s="143">
        <v>0</v>
      </c>
      <c r="AA937" s="143">
        <v>1</v>
      </c>
      <c r="AB937" s="143">
        <v>3.8244253385056801</v>
      </c>
      <c r="AC937" s="143">
        <v>0.51141073796117997</v>
      </c>
      <c r="AD937" s="143">
        <v>2051.0936392492199</v>
      </c>
      <c r="AF937" s="143">
        <v>-1</v>
      </c>
      <c r="AG937" s="143">
        <v>-1</v>
      </c>
      <c r="AH937" s="143">
        <v>-1</v>
      </c>
      <c r="AI937" s="143">
        <v>-1</v>
      </c>
      <c r="AJ937" s="143">
        <v>0</v>
      </c>
      <c r="AM937" s="143" t="s">
        <v>367</v>
      </c>
      <c r="AN937" s="143">
        <v>-1</v>
      </c>
      <c r="AQ937" s="143">
        <v>332</v>
      </c>
      <c r="AR937" s="143" t="s">
        <v>259</v>
      </c>
      <c r="AT937" s="143" t="s">
        <v>366</v>
      </c>
      <c r="AV937" s="143">
        <v>200</v>
      </c>
      <c r="AW937" s="143">
        <v>1.6634984908999999</v>
      </c>
    </row>
    <row r="938" spans="1:49" x14ac:dyDescent="0.25">
      <c r="A938" s="153">
        <v>830000</v>
      </c>
      <c r="B938" s="153">
        <v>1400000</v>
      </c>
      <c r="C938" s="153">
        <v>1400000</v>
      </c>
      <c r="D938" s="143" t="s">
        <v>360</v>
      </c>
      <c r="E938" s="143" t="s">
        <v>13</v>
      </c>
      <c r="F938" s="143" t="s">
        <v>361</v>
      </c>
      <c r="G938" s="143" t="s">
        <v>362</v>
      </c>
      <c r="H938" s="143">
        <v>0.67</v>
      </c>
      <c r="I938" s="143">
        <v>0.72</v>
      </c>
      <c r="J938" s="143" t="s">
        <v>366</v>
      </c>
      <c r="K938" s="143">
        <v>0.61776345346078998</v>
      </c>
      <c r="L938" s="143">
        <v>3345.5426220669801</v>
      </c>
      <c r="M938" s="143">
        <v>6.69887919349922</v>
      </c>
      <c r="N938" s="143">
        <v>0.91458075917977</v>
      </c>
      <c r="O938" s="143">
        <v>4.1383227448927196</v>
      </c>
      <c r="P938" s="143">
        <v>0.56499456825968997</v>
      </c>
      <c r="Q938" s="143">
        <v>2066.7539639083702</v>
      </c>
      <c r="R938" s="143">
        <v>1730</v>
      </c>
      <c r="S938" s="143" t="s">
        <v>368</v>
      </c>
      <c r="T938" s="143">
        <v>1730</v>
      </c>
      <c r="U938" s="143" t="s">
        <v>365</v>
      </c>
      <c r="V938" s="143" t="s">
        <v>366</v>
      </c>
      <c r="Z938" s="143">
        <v>0</v>
      </c>
      <c r="AA938" s="143">
        <v>1</v>
      </c>
      <c r="AB938" s="143">
        <v>4.1383227448927196</v>
      </c>
      <c r="AC938" s="143">
        <v>0.56499456825968997</v>
      </c>
      <c r="AD938" s="143">
        <v>2066.7539639083702</v>
      </c>
      <c r="AF938" s="143">
        <v>-1</v>
      </c>
      <c r="AG938" s="143">
        <v>-1</v>
      </c>
      <c r="AH938" s="143">
        <v>-1</v>
      </c>
      <c r="AI938" s="143">
        <v>-1</v>
      </c>
      <c r="AJ938" s="143">
        <v>0</v>
      </c>
      <c r="AM938" s="143" t="s">
        <v>367</v>
      </c>
      <c r="AN938" s="143">
        <v>-1</v>
      </c>
      <c r="AQ938" s="143">
        <v>332</v>
      </c>
      <c r="AR938" s="143" t="s">
        <v>259</v>
      </c>
      <c r="AT938" s="143" t="s">
        <v>366</v>
      </c>
      <c r="AV938" s="143">
        <v>199.99999996647199</v>
      </c>
      <c r="AW938" s="143">
        <v>1.6761994841000001</v>
      </c>
    </row>
    <row r="939" spans="1:49" x14ac:dyDescent="0.25">
      <c r="A939" s="153">
        <v>830000</v>
      </c>
      <c r="B939" s="153">
        <v>1400000</v>
      </c>
      <c r="C939" s="153">
        <v>1400000</v>
      </c>
      <c r="D939" s="143" t="s">
        <v>360</v>
      </c>
      <c r="E939" s="143" t="s">
        <v>13</v>
      </c>
      <c r="F939" s="143" t="s">
        <v>361</v>
      </c>
      <c r="G939" s="143" t="s">
        <v>362</v>
      </c>
      <c r="H939" s="143">
        <v>0.67</v>
      </c>
      <c r="I939" s="143">
        <v>0.72</v>
      </c>
      <c r="J939" s="143" t="s">
        <v>363</v>
      </c>
      <c r="K939" s="143">
        <v>5.3998920695999997E-4</v>
      </c>
      <c r="L939" s="143">
        <v>2184.8667442514102</v>
      </c>
      <c r="M939" s="143">
        <v>3.1231374968435901</v>
      </c>
      <c r="N939" s="143">
        <v>0.36755988336063</v>
      </c>
      <c r="O939" s="143">
        <v>1.6864605401499999E-3</v>
      </c>
      <c r="P939" s="143">
        <v>1.9847836991999999E-4</v>
      </c>
      <c r="Q939" s="143">
        <v>1.1798044605437801</v>
      </c>
      <c r="R939" s="143">
        <v>6120</v>
      </c>
      <c r="S939" s="143" t="s">
        <v>364</v>
      </c>
      <c r="T939" s="143">
        <v>6120</v>
      </c>
      <c r="U939" s="143" t="s">
        <v>365</v>
      </c>
      <c r="V939" s="143" t="s">
        <v>366</v>
      </c>
      <c r="Y939" s="143" t="s">
        <v>363</v>
      </c>
      <c r="Z939" s="143">
        <v>0</v>
      </c>
      <c r="AA939" s="143">
        <v>1</v>
      </c>
      <c r="AB939" s="143">
        <v>1.6864605401499999E-3</v>
      </c>
      <c r="AC939" s="143">
        <v>1.9847836991999999E-4</v>
      </c>
      <c r="AD939" s="143">
        <v>28.819119089685099</v>
      </c>
      <c r="AF939" s="143">
        <v>-1</v>
      </c>
      <c r="AG939" s="143">
        <v>-1</v>
      </c>
      <c r="AH939" s="143">
        <v>-1</v>
      </c>
      <c r="AI939" s="143">
        <v>-1</v>
      </c>
      <c r="AJ939" s="143">
        <v>0</v>
      </c>
      <c r="AM939" s="143" t="s">
        <v>367</v>
      </c>
      <c r="AN939" s="143">
        <v>-1</v>
      </c>
      <c r="AQ939" s="143">
        <v>332</v>
      </c>
      <c r="AR939" s="143" t="s">
        <v>259</v>
      </c>
      <c r="AT939" s="143" t="s">
        <v>366</v>
      </c>
      <c r="AV939" s="143">
        <v>22.0116125899373</v>
      </c>
      <c r="AW939" s="143">
        <v>2.3373170400000001E-2</v>
      </c>
    </row>
    <row r="940" spans="1:49" x14ac:dyDescent="0.25">
      <c r="A940" s="153">
        <v>830000</v>
      </c>
      <c r="B940" s="153">
        <v>1400000</v>
      </c>
      <c r="C940" s="153">
        <v>1400000</v>
      </c>
      <c r="D940" s="143" t="s">
        <v>360</v>
      </c>
      <c r="E940" s="143" t="s">
        <v>13</v>
      </c>
      <c r="F940" s="143" t="s">
        <v>361</v>
      </c>
      <c r="G940" s="143" t="s">
        <v>362</v>
      </c>
      <c r="H940" s="143">
        <v>0.67</v>
      </c>
      <c r="I940" s="143">
        <v>0.72</v>
      </c>
      <c r="J940" s="143" t="s">
        <v>363</v>
      </c>
      <c r="K940" s="143">
        <v>6.5642546282140002E-2</v>
      </c>
      <c r="L940" s="143">
        <v>2184.8667442514102</v>
      </c>
      <c r="M940" s="143">
        <v>3.1231374968435901</v>
      </c>
      <c r="N940" s="143">
        <v>0.36755988336063</v>
      </c>
      <c r="O940" s="143">
        <v>0.20501069768207</v>
      </c>
      <c r="P940" s="143">
        <v>2.4127566654959999E-2</v>
      </c>
      <c r="Q940" s="143">
        <v>143.42021637985101</v>
      </c>
      <c r="R940" s="143">
        <v>5300</v>
      </c>
      <c r="S940" s="143" t="s">
        <v>372</v>
      </c>
      <c r="T940" s="143">
        <v>5300</v>
      </c>
      <c r="U940" s="143" t="s">
        <v>365</v>
      </c>
      <c r="V940" s="143" t="s">
        <v>366</v>
      </c>
      <c r="Y940" s="143" t="s">
        <v>363</v>
      </c>
      <c r="Z940" s="143">
        <v>0</v>
      </c>
      <c r="AA940" s="143">
        <v>1</v>
      </c>
      <c r="AB940" s="143">
        <v>0.20501069768207</v>
      </c>
      <c r="AC940" s="143">
        <v>2.4127566654959999E-2</v>
      </c>
      <c r="AD940" s="143">
        <v>153.74663850546099</v>
      </c>
      <c r="AF940" s="143">
        <v>-1</v>
      </c>
      <c r="AG940" s="143">
        <v>-1</v>
      </c>
      <c r="AH940" s="143">
        <v>-1</v>
      </c>
      <c r="AI940" s="143">
        <v>-1</v>
      </c>
      <c r="AJ940" s="143">
        <v>0</v>
      </c>
      <c r="AM940" s="143" t="s">
        <v>367</v>
      </c>
      <c r="AN940" s="143">
        <v>-1</v>
      </c>
      <c r="AQ940" s="143">
        <v>332</v>
      </c>
      <c r="AR940" s="143" t="s">
        <v>259</v>
      </c>
      <c r="AT940" s="143" t="s">
        <v>366</v>
      </c>
      <c r="AV940" s="143">
        <v>81.2373188512437</v>
      </c>
      <c r="AW940" s="143">
        <v>0.1246931375</v>
      </c>
    </row>
    <row r="941" spans="1:49" x14ac:dyDescent="0.25">
      <c r="A941" s="153">
        <v>830000</v>
      </c>
      <c r="B941" s="153">
        <v>1400000</v>
      </c>
      <c r="C941" s="153">
        <v>1400000</v>
      </c>
      <c r="D941" s="143" t="s">
        <v>360</v>
      </c>
      <c r="E941" s="143" t="s">
        <v>13</v>
      </c>
      <c r="F941" s="143" t="s">
        <v>361</v>
      </c>
      <c r="G941" s="143" t="s">
        <v>362</v>
      </c>
      <c r="H941" s="143">
        <v>0.67</v>
      </c>
      <c r="I941" s="143">
        <v>0.72</v>
      </c>
      <c r="J941" s="143" t="s">
        <v>366</v>
      </c>
      <c r="K941" s="143">
        <v>4.288189867E-5</v>
      </c>
      <c r="L941" s="143">
        <v>2184.8667442514102</v>
      </c>
      <c r="M941" s="143">
        <v>3.1231374968435901</v>
      </c>
      <c r="N941" s="143">
        <v>0.36755988336063</v>
      </c>
      <c r="O941" s="143">
        <v>1.3392606567999999E-4</v>
      </c>
      <c r="P941" s="143">
        <v>1.5761665670000001E-5</v>
      </c>
      <c r="Q941" s="143">
        <v>9.3691234345360003E-2</v>
      </c>
      <c r="R941" s="143">
        <v>8320</v>
      </c>
      <c r="S941" s="143" t="s">
        <v>377</v>
      </c>
      <c r="T941" s="143">
        <v>8320</v>
      </c>
      <c r="U941" s="143" t="s">
        <v>365</v>
      </c>
      <c r="V941" s="143" t="s">
        <v>366</v>
      </c>
      <c r="Z941" s="143">
        <v>0</v>
      </c>
      <c r="AA941" s="143">
        <v>1</v>
      </c>
      <c r="AB941" s="143">
        <v>1.3392606567999999E-4</v>
      </c>
      <c r="AC941" s="143">
        <v>1.5761665670000001E-5</v>
      </c>
      <c r="AD941" s="143">
        <v>667.19228543925897</v>
      </c>
      <c r="AF941" s="143">
        <v>-1</v>
      </c>
      <c r="AG941" s="143">
        <v>-1</v>
      </c>
      <c r="AH941" s="143">
        <v>-1</v>
      </c>
      <c r="AI941" s="143">
        <v>-1</v>
      </c>
      <c r="AJ941" s="143">
        <v>0</v>
      </c>
      <c r="AM941" s="143" t="s">
        <v>367</v>
      </c>
      <c r="AN941" s="143">
        <v>-1</v>
      </c>
      <c r="AQ941" s="143">
        <v>332</v>
      </c>
      <c r="AR941" s="143" t="s">
        <v>259</v>
      </c>
      <c r="AT941" s="143" t="s">
        <v>366</v>
      </c>
      <c r="AV941" s="143">
        <v>4.6842391622268096</v>
      </c>
      <c r="AW941" s="143">
        <v>0.54111296470000003</v>
      </c>
    </row>
    <row r="942" spans="1:49" x14ac:dyDescent="0.25">
      <c r="A942" s="153">
        <v>830000</v>
      </c>
      <c r="B942" s="153">
        <v>1400000</v>
      </c>
      <c r="C942" s="153">
        <v>1400000</v>
      </c>
      <c r="D942" s="143" t="s">
        <v>360</v>
      </c>
      <c r="E942" s="143" t="s">
        <v>13</v>
      </c>
      <c r="F942" s="143" t="s">
        <v>361</v>
      </c>
      <c r="G942" s="143" t="s">
        <v>362</v>
      </c>
      <c r="H942" s="143">
        <v>0.67</v>
      </c>
      <c r="I942" s="143">
        <v>0.72</v>
      </c>
      <c r="J942" s="143" t="s">
        <v>363</v>
      </c>
      <c r="K942" s="143">
        <v>0.10105164335168999</v>
      </c>
      <c r="L942" s="143">
        <v>3261.3591119084299</v>
      </c>
      <c r="M942" s="143">
        <v>6.9209266272117604</v>
      </c>
      <c r="N942" s="143">
        <v>0.92601036441860995</v>
      </c>
      <c r="O942" s="143">
        <v>0.69937100919620998</v>
      </c>
      <c r="P942" s="143">
        <v>9.3574869085189999E-2</v>
      </c>
      <c r="Q942" s="143">
        <v>329.56569781835498</v>
      </c>
      <c r="R942" s="143">
        <v>3200</v>
      </c>
      <c r="S942" s="143" t="s">
        <v>370</v>
      </c>
      <c r="T942" s="143">
        <v>3200</v>
      </c>
      <c r="U942" s="143" t="s">
        <v>365</v>
      </c>
      <c r="V942" s="143" t="s">
        <v>366</v>
      </c>
      <c r="Y942" s="143" t="s">
        <v>363</v>
      </c>
      <c r="Z942" s="143">
        <v>0</v>
      </c>
      <c r="AA942" s="143">
        <v>1</v>
      </c>
      <c r="AB942" s="143">
        <v>0.69937100919620998</v>
      </c>
      <c r="AC942" s="143">
        <v>9.3574869085189999E-2</v>
      </c>
      <c r="AD942" s="143">
        <v>329.56569781835498</v>
      </c>
      <c r="AF942" s="143">
        <v>-1</v>
      </c>
      <c r="AG942" s="143">
        <v>-1</v>
      </c>
      <c r="AH942" s="143">
        <v>-1</v>
      </c>
      <c r="AI942" s="143">
        <v>-1</v>
      </c>
      <c r="AJ942" s="143">
        <v>0</v>
      </c>
      <c r="AM942" s="143" t="s">
        <v>367</v>
      </c>
      <c r="AN942" s="143">
        <v>-1</v>
      </c>
      <c r="AQ942" s="143">
        <v>332</v>
      </c>
      <c r="AR942" s="143" t="s">
        <v>259</v>
      </c>
      <c r="AT942" s="143" t="s">
        <v>366</v>
      </c>
      <c r="AV942" s="143">
        <v>131.486441518216</v>
      </c>
      <c r="AW942" s="143">
        <v>0.26728767060000003</v>
      </c>
    </row>
    <row r="943" spans="1:49" x14ac:dyDescent="0.25">
      <c r="A943" s="153">
        <v>830000</v>
      </c>
      <c r="B943" s="153">
        <v>1400000</v>
      </c>
      <c r="C943" s="153">
        <v>1400000</v>
      </c>
      <c r="D943" s="143" t="s">
        <v>360</v>
      </c>
      <c r="E943" s="143" t="s">
        <v>13</v>
      </c>
      <c r="F943" s="143" t="s">
        <v>361</v>
      </c>
      <c r="G943" s="143" t="s">
        <v>362</v>
      </c>
      <c r="H943" s="143">
        <v>0.67</v>
      </c>
      <c r="I943" s="143">
        <v>0.72</v>
      </c>
      <c r="J943" s="143" t="s">
        <v>366</v>
      </c>
      <c r="K943" s="143">
        <v>0.51671179549641</v>
      </c>
      <c r="L943" s="143">
        <v>3261.3591119084299</v>
      </c>
      <c r="M943" s="143">
        <v>6.9209266272117604</v>
      </c>
      <c r="N943" s="143">
        <v>0.92601036441860995</v>
      </c>
      <c r="O943" s="143">
        <v>3.5761244240455499</v>
      </c>
      <c r="P943" s="143">
        <v>0.47848047804702998</v>
      </c>
      <c r="Q943" s="143">
        <v>1685.1827224728099</v>
      </c>
      <c r="R943" s="143">
        <v>1730</v>
      </c>
      <c r="S943" s="143" t="s">
        <v>368</v>
      </c>
      <c r="T943" s="143">
        <v>1730</v>
      </c>
      <c r="U943" s="143" t="s">
        <v>365</v>
      </c>
      <c r="V943" s="143" t="s">
        <v>366</v>
      </c>
      <c r="Z943" s="143">
        <v>0</v>
      </c>
      <c r="AA943" s="143">
        <v>1</v>
      </c>
      <c r="AB943" s="143">
        <v>3.5761244240455499</v>
      </c>
      <c r="AC943" s="143">
        <v>0.47848047804702998</v>
      </c>
      <c r="AD943" s="143">
        <v>1685.1827224728099</v>
      </c>
      <c r="AF943" s="143">
        <v>-1</v>
      </c>
      <c r="AG943" s="143">
        <v>-1</v>
      </c>
      <c r="AH943" s="143">
        <v>-1</v>
      </c>
      <c r="AI943" s="143">
        <v>-1</v>
      </c>
      <c r="AJ943" s="143">
        <v>0</v>
      </c>
      <c r="AM943" s="143" t="s">
        <v>367</v>
      </c>
      <c r="AN943" s="143">
        <v>-1</v>
      </c>
      <c r="AQ943" s="143">
        <v>332</v>
      </c>
      <c r="AR943" s="143" t="s">
        <v>259</v>
      </c>
      <c r="AT943" s="143" t="s">
        <v>366</v>
      </c>
      <c r="AV943" s="143">
        <v>181.25040838775701</v>
      </c>
      <c r="AW943" s="143">
        <v>1.3667337571</v>
      </c>
    </row>
    <row r="944" spans="1:49" x14ac:dyDescent="0.25">
      <c r="A944" s="153">
        <v>830000</v>
      </c>
      <c r="B944" s="153">
        <v>1400000</v>
      </c>
      <c r="C944" s="153">
        <v>1400000</v>
      </c>
      <c r="D944" s="143" t="s">
        <v>360</v>
      </c>
      <c r="E944" s="143" t="s">
        <v>13</v>
      </c>
      <c r="F944" s="143" t="s">
        <v>361</v>
      </c>
      <c r="G944" s="143" t="s">
        <v>362</v>
      </c>
      <c r="H944" s="143">
        <v>0.67</v>
      </c>
      <c r="I944" s="143">
        <v>0.72</v>
      </c>
      <c r="J944" s="143" t="s">
        <v>363</v>
      </c>
      <c r="K944" s="143">
        <v>0.17720645146733999</v>
      </c>
      <c r="L944" s="143">
        <v>1808.33356259487</v>
      </c>
      <c r="M944" s="143">
        <v>1.7474956803005299</v>
      </c>
      <c r="N944" s="143">
        <v>0.21970673258408999</v>
      </c>
      <c r="O944" s="143">
        <v>0.30966750846056001</v>
      </c>
      <c r="P944" s="143">
        <v>3.8933450444709999E-2</v>
      </c>
      <c r="Q944" s="143">
        <v>320.44837369673598</v>
      </c>
      <c r="R944" s="143">
        <v>3200</v>
      </c>
      <c r="S944" s="143" t="s">
        <v>370</v>
      </c>
      <c r="T944" s="143">
        <v>3200</v>
      </c>
      <c r="U944" s="143" t="s">
        <v>365</v>
      </c>
      <c r="V944" s="143" t="s">
        <v>366</v>
      </c>
      <c r="Y944" s="143" t="s">
        <v>363</v>
      </c>
      <c r="Z944" s="143">
        <v>0</v>
      </c>
      <c r="AA944" s="143">
        <v>1</v>
      </c>
      <c r="AB944" s="143">
        <v>0.30966750846056001</v>
      </c>
      <c r="AC944" s="143">
        <v>3.8933450444709999E-2</v>
      </c>
      <c r="AD944" s="143">
        <v>881.40079142285003</v>
      </c>
      <c r="AF944" s="143">
        <v>-1</v>
      </c>
      <c r="AG944" s="143">
        <v>-1</v>
      </c>
      <c r="AH944" s="143">
        <v>-1</v>
      </c>
      <c r="AI944" s="143">
        <v>-1</v>
      </c>
      <c r="AJ944" s="143">
        <v>0</v>
      </c>
      <c r="AM944" s="143" t="s">
        <v>367</v>
      </c>
      <c r="AN944" s="143">
        <v>-1</v>
      </c>
      <c r="AQ944" s="143">
        <v>332</v>
      </c>
      <c r="AR944" s="143" t="s">
        <v>259</v>
      </c>
      <c r="AT944" s="143" t="s">
        <v>366</v>
      </c>
      <c r="AV944" s="143">
        <v>142.16383638617901</v>
      </c>
      <c r="AW944" s="143">
        <v>0.71484249099999997</v>
      </c>
    </row>
    <row r="945" spans="1:49" x14ac:dyDescent="0.25">
      <c r="A945" s="153">
        <v>830000</v>
      </c>
      <c r="B945" s="153">
        <v>1400000</v>
      </c>
      <c r="C945" s="153">
        <v>1400000</v>
      </c>
      <c r="D945" s="143" t="s">
        <v>360</v>
      </c>
      <c r="E945" s="143" t="s">
        <v>13</v>
      </c>
      <c r="F945" s="143" t="s">
        <v>361</v>
      </c>
      <c r="G945" s="143" t="s">
        <v>362</v>
      </c>
      <c r="H945" s="143">
        <v>0.67</v>
      </c>
      <c r="I945" s="143">
        <v>0.72</v>
      </c>
      <c r="J945" s="143" t="s">
        <v>363</v>
      </c>
      <c r="K945" s="143">
        <v>0.13035293951402999</v>
      </c>
      <c r="L945" s="143">
        <v>1808.33356259487</v>
      </c>
      <c r="M945" s="143">
        <v>1.7474956803005299</v>
      </c>
      <c r="N945" s="143">
        <v>0.21970673258408999</v>
      </c>
      <c r="O945" s="143">
        <v>0.22779119871525</v>
      </c>
      <c r="P945" s="143">
        <v>2.863941842336E-2</v>
      </c>
      <c r="Q945" s="143">
        <v>235.721595506131</v>
      </c>
      <c r="R945" s="143">
        <v>5300</v>
      </c>
      <c r="S945" s="143" t="s">
        <v>372</v>
      </c>
      <c r="T945" s="143">
        <v>5300</v>
      </c>
      <c r="U945" s="143" t="s">
        <v>365</v>
      </c>
      <c r="V945" s="143" t="s">
        <v>366</v>
      </c>
      <c r="Y945" s="143" t="s">
        <v>363</v>
      </c>
      <c r="Z945" s="143">
        <v>0</v>
      </c>
      <c r="AA945" s="143">
        <v>1</v>
      </c>
      <c r="AB945" s="143">
        <v>0.22779119871525</v>
      </c>
      <c r="AC945" s="143">
        <v>2.863941842336E-2</v>
      </c>
      <c r="AD945" s="143">
        <v>235.721595506131</v>
      </c>
      <c r="AF945" s="143">
        <v>-1</v>
      </c>
      <c r="AG945" s="143">
        <v>-1</v>
      </c>
      <c r="AH945" s="143">
        <v>-1</v>
      </c>
      <c r="AI945" s="143">
        <v>-1</v>
      </c>
      <c r="AJ945" s="143">
        <v>0</v>
      </c>
      <c r="AM945" s="143" t="s">
        <v>367</v>
      </c>
      <c r="AN945" s="143">
        <v>-1</v>
      </c>
      <c r="AQ945" s="143">
        <v>332</v>
      </c>
      <c r="AR945" s="143" t="s">
        <v>259</v>
      </c>
      <c r="AT945" s="143" t="s">
        <v>366</v>
      </c>
      <c r="AV945" s="143">
        <v>115.125347402784</v>
      </c>
      <c r="AW945" s="143">
        <v>0.19117728749999999</v>
      </c>
    </row>
    <row r="946" spans="1:49" x14ac:dyDescent="0.25">
      <c r="A946" s="153">
        <v>830000</v>
      </c>
      <c r="B946" s="153">
        <v>1400000</v>
      </c>
      <c r="C946" s="153">
        <v>1400000</v>
      </c>
      <c r="D946" s="143" t="s">
        <v>360</v>
      </c>
      <c r="E946" s="143" t="s">
        <v>13</v>
      </c>
      <c r="F946" s="143" t="s">
        <v>361</v>
      </c>
      <c r="G946" s="143" t="s">
        <v>362</v>
      </c>
      <c r="H946" s="143">
        <v>0.67</v>
      </c>
      <c r="I946" s="143">
        <v>0.72</v>
      </c>
      <c r="J946" s="143" t="s">
        <v>366</v>
      </c>
      <c r="K946" s="143">
        <v>0.54114821366517996</v>
      </c>
      <c r="L946" s="143">
        <v>3320.2975802595602</v>
      </c>
      <c r="M946" s="143">
        <v>7.0225110856551298</v>
      </c>
      <c r="N946" s="143">
        <v>0.93745743079179999</v>
      </c>
      <c r="O946" s="143">
        <v>3.8002193294461999</v>
      </c>
      <c r="P946" s="143">
        <v>0.50730341406013002</v>
      </c>
      <c r="Q946" s="143">
        <v>1796.7731043942799</v>
      </c>
      <c r="R946" s="143">
        <v>1730</v>
      </c>
      <c r="S946" s="143" t="s">
        <v>368</v>
      </c>
      <c r="T946" s="143">
        <v>1730</v>
      </c>
      <c r="U946" s="143" t="s">
        <v>365</v>
      </c>
      <c r="V946" s="143" t="s">
        <v>366</v>
      </c>
      <c r="Z946" s="143">
        <v>0</v>
      </c>
      <c r="AA946" s="143">
        <v>1</v>
      </c>
      <c r="AB946" s="143">
        <v>3.8002193294461999</v>
      </c>
      <c r="AC946" s="143">
        <v>0.50730341406013002</v>
      </c>
      <c r="AD946" s="143">
        <v>1796.7731043942799</v>
      </c>
      <c r="AF946" s="143">
        <v>-1</v>
      </c>
      <c r="AG946" s="143">
        <v>-1</v>
      </c>
      <c r="AH946" s="143">
        <v>-1</v>
      </c>
      <c r="AI946" s="143">
        <v>-1</v>
      </c>
      <c r="AJ946" s="143">
        <v>0</v>
      </c>
      <c r="AM946" s="143" t="s">
        <v>367</v>
      </c>
      <c r="AN946" s="143">
        <v>-1</v>
      </c>
      <c r="AQ946" s="143">
        <v>332</v>
      </c>
      <c r="AR946" s="143" t="s">
        <v>259</v>
      </c>
      <c r="AT946" s="143" t="s">
        <v>366</v>
      </c>
      <c r="AV946" s="143">
        <v>185.85207579836299</v>
      </c>
      <c r="AW946" s="143">
        <v>1.4572369054000001</v>
      </c>
    </row>
    <row r="947" spans="1:49" x14ac:dyDescent="0.25">
      <c r="A947" s="153">
        <v>830000</v>
      </c>
      <c r="B947" s="153">
        <v>1400000</v>
      </c>
      <c r="C947" s="153">
        <v>1400000</v>
      </c>
      <c r="D947" s="143" t="s">
        <v>360</v>
      </c>
      <c r="E947" s="143" t="s">
        <v>13</v>
      </c>
      <c r="F947" s="143" t="s">
        <v>361</v>
      </c>
      <c r="G947" s="143" t="s">
        <v>362</v>
      </c>
      <c r="H947" s="143">
        <v>0.67</v>
      </c>
      <c r="I947" s="143">
        <v>0.72</v>
      </c>
      <c r="J947" s="143" t="s">
        <v>366</v>
      </c>
      <c r="K947" s="143">
        <v>7.6615335577720003E-2</v>
      </c>
      <c r="L947" s="143">
        <v>3320.2975802595602</v>
      </c>
      <c r="M947" s="143">
        <v>7.0225110856551298</v>
      </c>
      <c r="N947" s="143">
        <v>0.93745743079179999</v>
      </c>
      <c r="O947" s="143">
        <v>0.53803204342573996</v>
      </c>
      <c r="P947" s="143">
        <v>7.1823615649939998E-2</v>
      </c>
      <c r="Q947" s="143">
        <v>254.385713329488</v>
      </c>
      <c r="R947" s="143">
        <v>8140</v>
      </c>
      <c r="S947" s="143" t="s">
        <v>369</v>
      </c>
      <c r="T947" s="143">
        <v>8140</v>
      </c>
      <c r="U947" s="143" t="s">
        <v>365</v>
      </c>
      <c r="V947" s="143" t="s">
        <v>366</v>
      </c>
      <c r="Z947" s="143">
        <v>0</v>
      </c>
      <c r="AA947" s="143">
        <v>1</v>
      </c>
      <c r="AB947" s="143">
        <v>0.53803204342573996</v>
      </c>
      <c r="AC947" s="143">
        <v>7.1823615649939998E-2</v>
      </c>
      <c r="AD947" s="143">
        <v>254.38571332948899</v>
      </c>
      <c r="AF947" s="143">
        <v>-1</v>
      </c>
      <c r="AG947" s="143">
        <v>-1</v>
      </c>
      <c r="AH947" s="143">
        <v>-1</v>
      </c>
      <c r="AI947" s="143">
        <v>-1</v>
      </c>
      <c r="AJ947" s="143">
        <v>0</v>
      </c>
      <c r="AM947" s="143" t="s">
        <v>367</v>
      </c>
      <c r="AN947" s="143">
        <v>-1</v>
      </c>
      <c r="AQ947" s="143">
        <v>332</v>
      </c>
      <c r="AR947" s="143" t="s">
        <v>259</v>
      </c>
      <c r="AT947" s="143" t="s">
        <v>366</v>
      </c>
      <c r="AV947" s="143">
        <v>87.659802673311404</v>
      </c>
      <c r="AW947" s="143">
        <v>0.20631444709999999</v>
      </c>
    </row>
    <row r="948" spans="1:49" x14ac:dyDescent="0.25">
      <c r="A948" s="153">
        <v>830000</v>
      </c>
      <c r="B948" s="153">
        <v>1400000</v>
      </c>
      <c r="C948" s="153">
        <v>1400000</v>
      </c>
      <c r="D948" s="143" t="s">
        <v>360</v>
      </c>
      <c r="E948" s="143" t="s">
        <v>13</v>
      </c>
      <c r="F948" s="143" t="s">
        <v>361</v>
      </c>
      <c r="G948" s="143" t="s">
        <v>362</v>
      </c>
      <c r="H948" s="143">
        <v>0.67</v>
      </c>
      <c r="I948" s="143">
        <v>0.72</v>
      </c>
      <c r="J948" s="143" t="s">
        <v>366</v>
      </c>
      <c r="K948" s="143">
        <v>0.61776345359886997</v>
      </c>
      <c r="L948" s="143">
        <v>3314.1799685461101</v>
      </c>
      <c r="M948" s="143">
        <v>6.2035185238909198</v>
      </c>
      <c r="N948" s="143">
        <v>0.83163880198380002</v>
      </c>
      <c r="O948" s="143">
        <v>3.8323070277834401</v>
      </c>
      <c r="P948" s="143">
        <v>0.51375605846034</v>
      </c>
      <c r="Q948" s="143">
        <v>2047.3792632172499</v>
      </c>
      <c r="R948" s="143">
        <v>1730</v>
      </c>
      <c r="S948" s="143" t="s">
        <v>368</v>
      </c>
      <c r="T948" s="143">
        <v>1730</v>
      </c>
      <c r="U948" s="143" t="s">
        <v>365</v>
      </c>
      <c r="V948" s="143" t="s">
        <v>366</v>
      </c>
      <c r="Z948" s="143">
        <v>0</v>
      </c>
      <c r="AA948" s="143">
        <v>1</v>
      </c>
      <c r="AB948" s="143">
        <v>3.8323070277834401</v>
      </c>
      <c r="AC948" s="143">
        <v>0.51375605846034</v>
      </c>
      <c r="AD948" s="143">
        <v>2047.3792632172499</v>
      </c>
      <c r="AF948" s="143">
        <v>-1</v>
      </c>
      <c r="AG948" s="143">
        <v>-1</v>
      </c>
      <c r="AH948" s="143">
        <v>-1</v>
      </c>
      <c r="AI948" s="143">
        <v>-1</v>
      </c>
      <c r="AJ948" s="143">
        <v>0</v>
      </c>
      <c r="AM948" s="143" t="s">
        <v>367</v>
      </c>
      <c r="AN948" s="143">
        <v>-1</v>
      </c>
      <c r="AQ948" s="143">
        <v>332</v>
      </c>
      <c r="AR948" s="143" t="s">
        <v>259</v>
      </c>
      <c r="AT948" s="143" t="s">
        <v>366</v>
      </c>
      <c r="AV948" s="143">
        <v>199.99999998882399</v>
      </c>
      <c r="AW948" s="143">
        <v>1.6604860205</v>
      </c>
    </row>
    <row r="949" spans="1:49" x14ac:dyDescent="0.25">
      <c r="A949" s="153">
        <v>830000</v>
      </c>
      <c r="B949" s="153">
        <v>1400000</v>
      </c>
      <c r="C949" s="153">
        <v>1400000</v>
      </c>
      <c r="D949" s="143" t="s">
        <v>360</v>
      </c>
      <c r="E949" s="143" t="s">
        <v>13</v>
      </c>
      <c r="F949" s="143" t="s">
        <v>361</v>
      </c>
      <c r="G949" s="143" t="s">
        <v>362</v>
      </c>
      <c r="H949" s="143">
        <v>0.67</v>
      </c>
      <c r="I949" s="143">
        <v>0.72</v>
      </c>
      <c r="J949" s="143" t="s">
        <v>366</v>
      </c>
      <c r="K949" s="143">
        <v>7.2140630233370001E-2</v>
      </c>
      <c r="L949" s="143">
        <v>3295.0288981578001</v>
      </c>
      <c r="M949" s="143">
        <v>6.2618398785966498</v>
      </c>
      <c r="N949" s="143">
        <v>0.84763806711094003</v>
      </c>
      <c r="O949" s="143">
        <v>0.45173307526241002</v>
      </c>
      <c r="P949" s="143">
        <v>6.114914437117E-2</v>
      </c>
      <c r="Q949" s="143">
        <v>237.70546135027101</v>
      </c>
      <c r="R949" s="143">
        <v>1730</v>
      </c>
      <c r="S949" s="143" t="s">
        <v>368</v>
      </c>
      <c r="T949" s="143">
        <v>1730</v>
      </c>
      <c r="U949" s="143" t="s">
        <v>365</v>
      </c>
      <c r="V949" s="143" t="s">
        <v>366</v>
      </c>
      <c r="Z949" s="143">
        <v>0</v>
      </c>
      <c r="AA949" s="143">
        <v>1</v>
      </c>
      <c r="AB949" s="143">
        <v>0.45173307526241002</v>
      </c>
      <c r="AC949" s="143">
        <v>6.114914437117E-2</v>
      </c>
      <c r="AD949" s="143">
        <v>2035.5484314549001</v>
      </c>
      <c r="AF949" s="143">
        <v>-1</v>
      </c>
      <c r="AG949" s="143">
        <v>-1</v>
      </c>
      <c r="AH949" s="143">
        <v>-1</v>
      </c>
      <c r="AI949" s="143">
        <v>-1</v>
      </c>
      <c r="AJ949" s="143">
        <v>0</v>
      </c>
      <c r="AM949" s="143" t="s">
        <v>367</v>
      </c>
      <c r="AN949" s="143">
        <v>-1</v>
      </c>
      <c r="AQ949" s="143">
        <v>332</v>
      </c>
      <c r="AR949" s="143" t="s">
        <v>259</v>
      </c>
      <c r="AT949" s="143" t="s">
        <v>366</v>
      </c>
      <c r="AV949" s="143">
        <v>97.810546700563506</v>
      </c>
      <c r="AW949" s="143">
        <v>1.6508908608999999</v>
      </c>
    </row>
    <row r="950" spans="1:49" x14ac:dyDescent="0.25">
      <c r="A950" s="153">
        <v>830000</v>
      </c>
      <c r="B950" s="153">
        <v>1400000</v>
      </c>
      <c r="C950" s="153">
        <v>1400000</v>
      </c>
      <c r="D950" s="143" t="s">
        <v>360</v>
      </c>
      <c r="E950" s="143" t="s">
        <v>13</v>
      </c>
      <c r="F950" s="143" t="s">
        <v>361</v>
      </c>
      <c r="G950" s="143" t="s">
        <v>362</v>
      </c>
      <c r="H950" s="143">
        <v>0.67</v>
      </c>
      <c r="I950" s="143">
        <v>0.72</v>
      </c>
      <c r="J950" s="143" t="s">
        <v>363</v>
      </c>
      <c r="K950" s="143">
        <v>0.61605770099613</v>
      </c>
      <c r="L950" s="143">
        <v>2382.6808414623902</v>
      </c>
      <c r="M950" s="143">
        <v>4.6765224612092</v>
      </c>
      <c r="N950" s="143">
        <v>0.63954627388873997</v>
      </c>
      <c r="O950" s="143">
        <v>2.8810076761093102</v>
      </c>
      <c r="P950" s="143">
        <v>0.39399740717254</v>
      </c>
      <c r="Q950" s="143">
        <v>1467.8688813988499</v>
      </c>
      <c r="R950" s="143">
        <v>3200</v>
      </c>
      <c r="S950" s="143" t="s">
        <v>370</v>
      </c>
      <c r="T950" s="143">
        <v>3200</v>
      </c>
      <c r="U950" s="143" t="s">
        <v>365</v>
      </c>
      <c r="V950" s="143" t="s">
        <v>366</v>
      </c>
      <c r="Y950" s="143" t="s">
        <v>363</v>
      </c>
      <c r="Z950" s="143">
        <v>0</v>
      </c>
      <c r="AA950" s="143">
        <v>1</v>
      </c>
      <c r="AB950" s="143">
        <v>2.8810076761093102</v>
      </c>
      <c r="AC950" s="143">
        <v>0.39399740717254</v>
      </c>
      <c r="AD950" s="143">
        <v>1467.8688813988499</v>
      </c>
      <c r="AF950" s="143">
        <v>-1</v>
      </c>
      <c r="AG950" s="143">
        <v>-1</v>
      </c>
      <c r="AH950" s="143">
        <v>-1</v>
      </c>
      <c r="AI950" s="143">
        <v>-1</v>
      </c>
      <c r="AJ950" s="143">
        <v>0</v>
      </c>
      <c r="AM950" s="143" t="s">
        <v>367</v>
      </c>
      <c r="AN950" s="143">
        <v>-1</v>
      </c>
      <c r="AQ950" s="143">
        <v>332</v>
      </c>
      <c r="AR950" s="143" t="s">
        <v>259</v>
      </c>
      <c r="AT950" s="143" t="s">
        <v>366</v>
      </c>
      <c r="AV950" s="143">
        <v>197.88144159195201</v>
      </c>
      <c r="AW950" s="143">
        <v>1.1904857108</v>
      </c>
    </row>
    <row r="951" spans="1:49" x14ac:dyDescent="0.25">
      <c r="A951" s="153">
        <v>830000</v>
      </c>
      <c r="B951" s="153">
        <v>1400000</v>
      </c>
      <c r="C951" s="153">
        <v>1400000</v>
      </c>
      <c r="D951" s="143" t="s">
        <v>360</v>
      </c>
      <c r="E951" s="143" t="s">
        <v>13</v>
      </c>
      <c r="F951" s="143" t="s">
        <v>361</v>
      </c>
      <c r="G951" s="143" t="s">
        <v>362</v>
      </c>
      <c r="H951" s="143">
        <v>0.67</v>
      </c>
      <c r="I951" s="143">
        <v>0.72</v>
      </c>
      <c r="J951" s="143" t="s">
        <v>366</v>
      </c>
      <c r="K951" s="143">
        <v>1.7057526717799999E-3</v>
      </c>
      <c r="L951" s="143">
        <v>2382.6808414623902</v>
      </c>
      <c r="M951" s="143">
        <v>4.6765224612092</v>
      </c>
      <c r="N951" s="143">
        <v>0.63954627388873997</v>
      </c>
      <c r="O951" s="143">
        <v>7.9769906828500003E-3</v>
      </c>
      <c r="P951" s="143">
        <v>1.09090776541E-3</v>
      </c>
      <c r="Q951" s="143">
        <v>4.0642642113282603</v>
      </c>
      <c r="R951" s="143">
        <v>8140</v>
      </c>
      <c r="S951" s="143" t="s">
        <v>369</v>
      </c>
      <c r="T951" s="143">
        <v>8140</v>
      </c>
      <c r="U951" s="143" t="s">
        <v>365</v>
      </c>
      <c r="V951" s="143" t="s">
        <v>366</v>
      </c>
      <c r="Z951" s="143">
        <v>0</v>
      </c>
      <c r="AA951" s="143">
        <v>1</v>
      </c>
      <c r="AB951" s="143">
        <v>7.9769906828500003E-3</v>
      </c>
      <c r="AC951" s="143">
        <v>1.09090776541E-3</v>
      </c>
      <c r="AD951" s="143">
        <v>4.0642642113273597</v>
      </c>
      <c r="AF951" s="143">
        <v>-1</v>
      </c>
      <c r="AG951" s="143">
        <v>-1</v>
      </c>
      <c r="AH951" s="143">
        <v>-1</v>
      </c>
      <c r="AI951" s="143">
        <v>-1</v>
      </c>
      <c r="AJ951" s="143">
        <v>0</v>
      </c>
      <c r="AM951" s="143" t="s">
        <v>367</v>
      </c>
      <c r="AN951" s="143">
        <v>-1</v>
      </c>
      <c r="AQ951" s="143">
        <v>332</v>
      </c>
      <c r="AR951" s="143" t="s">
        <v>259</v>
      </c>
      <c r="AT951" s="143" t="s">
        <v>366</v>
      </c>
      <c r="AV951" s="143">
        <v>13.0332704137011</v>
      </c>
      <c r="AW951" s="143">
        <v>3.2962401999999998E-3</v>
      </c>
    </row>
    <row r="952" spans="1:49" x14ac:dyDescent="0.25">
      <c r="A952" s="153">
        <v>830000</v>
      </c>
      <c r="B952" s="153">
        <v>1400000</v>
      </c>
      <c r="C952" s="153">
        <v>1400000</v>
      </c>
      <c r="D952" s="143" t="s">
        <v>360</v>
      </c>
      <c r="E952" s="143" t="s">
        <v>13</v>
      </c>
      <c r="F952" s="143" t="s">
        <v>361</v>
      </c>
      <c r="G952" s="143" t="s">
        <v>362</v>
      </c>
      <c r="H952" s="143">
        <v>0.67</v>
      </c>
      <c r="I952" s="143">
        <v>0.72</v>
      </c>
      <c r="J952" s="143" t="s">
        <v>363</v>
      </c>
      <c r="K952" s="143">
        <v>0.61776345378298003</v>
      </c>
      <c r="L952" s="143">
        <v>2590.46689169107</v>
      </c>
      <c r="M952" s="143">
        <v>5.07894800657437</v>
      </c>
      <c r="N952" s="143">
        <v>0.69510951140407995</v>
      </c>
      <c r="O952" s="143">
        <v>3.1375884621255699</v>
      </c>
      <c r="P952" s="143">
        <v>0.42941325252238999</v>
      </c>
      <c r="Q952" s="143">
        <v>1600.2957739215301</v>
      </c>
      <c r="R952" s="143">
        <v>3200</v>
      </c>
      <c r="S952" s="143" t="s">
        <v>370</v>
      </c>
      <c r="T952" s="143">
        <v>3200</v>
      </c>
      <c r="U952" s="143" t="s">
        <v>365</v>
      </c>
      <c r="V952" s="143" t="s">
        <v>366</v>
      </c>
      <c r="Y952" s="143" t="s">
        <v>363</v>
      </c>
      <c r="Z952" s="143">
        <v>0</v>
      </c>
      <c r="AA952" s="143">
        <v>1</v>
      </c>
      <c r="AB952" s="143">
        <v>3.1375884621255699</v>
      </c>
      <c r="AC952" s="143">
        <v>0.42941325252238999</v>
      </c>
      <c r="AD952" s="143">
        <v>1600.2957739215301</v>
      </c>
      <c r="AF952" s="143">
        <v>-1</v>
      </c>
      <c r="AG952" s="143">
        <v>-1</v>
      </c>
      <c r="AH952" s="143">
        <v>-1</v>
      </c>
      <c r="AI952" s="143">
        <v>-1</v>
      </c>
      <c r="AJ952" s="143">
        <v>0</v>
      </c>
      <c r="AM952" s="143" t="s">
        <v>367</v>
      </c>
      <c r="AN952" s="143">
        <v>-1</v>
      </c>
      <c r="AQ952" s="143">
        <v>332</v>
      </c>
      <c r="AR952" s="143" t="s">
        <v>259</v>
      </c>
      <c r="AT952" s="143" t="s">
        <v>366</v>
      </c>
      <c r="AV952" s="143">
        <v>200.000000018626</v>
      </c>
      <c r="AW952" s="143">
        <v>1.2978878945000001</v>
      </c>
    </row>
    <row r="953" spans="1:49" x14ac:dyDescent="0.25">
      <c r="A953" s="153">
        <v>830000</v>
      </c>
      <c r="B953" s="153">
        <v>1400000</v>
      </c>
      <c r="C953" s="153">
        <v>1400000</v>
      </c>
      <c r="D953" s="143" t="s">
        <v>360</v>
      </c>
      <c r="E953" s="143" t="s">
        <v>13</v>
      </c>
      <c r="F953" s="143" t="s">
        <v>361</v>
      </c>
      <c r="G953" s="143" t="s">
        <v>362</v>
      </c>
      <c r="H953" s="143">
        <v>0.67</v>
      </c>
      <c r="I953" s="143">
        <v>0.72</v>
      </c>
      <c r="J953" s="143" t="s">
        <v>366</v>
      </c>
      <c r="K953" s="143">
        <v>2.799121273549E-2</v>
      </c>
      <c r="L953" s="143">
        <v>3302.73951706248</v>
      </c>
      <c r="M953" s="143">
        <v>7.0900359324805402</v>
      </c>
      <c r="N953" s="143">
        <v>0.94507704249506996</v>
      </c>
      <c r="O953" s="143">
        <v>0.19845870408833999</v>
      </c>
      <c r="P953" s="143">
        <v>2.64538525479E-2</v>
      </c>
      <c r="Q953" s="143">
        <v>92.447684432011997</v>
      </c>
      <c r="R953" s="143">
        <v>8140</v>
      </c>
      <c r="S953" s="143" t="s">
        <v>369</v>
      </c>
      <c r="T953" s="143">
        <v>8140</v>
      </c>
      <c r="U953" s="143" t="s">
        <v>365</v>
      </c>
      <c r="V953" s="143" t="s">
        <v>366</v>
      </c>
      <c r="Z953" s="143">
        <v>0</v>
      </c>
      <c r="AA953" s="143">
        <v>1</v>
      </c>
      <c r="AB953" s="143">
        <v>0.19845870408833999</v>
      </c>
      <c r="AC953" s="143">
        <v>2.64538525479E-2</v>
      </c>
      <c r="AD953" s="143">
        <v>107.303609240694</v>
      </c>
      <c r="AF953" s="143">
        <v>-1</v>
      </c>
      <c r="AG953" s="143">
        <v>-1</v>
      </c>
      <c r="AH953" s="143">
        <v>-1</v>
      </c>
      <c r="AI953" s="143">
        <v>-1</v>
      </c>
      <c r="AJ953" s="143">
        <v>0</v>
      </c>
      <c r="AM953" s="143" t="s">
        <v>367</v>
      </c>
      <c r="AN953" s="143">
        <v>-1</v>
      </c>
      <c r="AQ953" s="143">
        <v>332</v>
      </c>
      <c r="AR953" s="143" t="s">
        <v>259</v>
      </c>
      <c r="AT953" s="143" t="s">
        <v>366</v>
      </c>
      <c r="AV953" s="143">
        <v>45.967248724076697</v>
      </c>
      <c r="AW953" s="143">
        <v>8.7026447100000001E-2</v>
      </c>
    </row>
    <row r="954" spans="1:49" x14ac:dyDescent="0.25">
      <c r="A954" s="153">
        <v>830000</v>
      </c>
      <c r="B954" s="153">
        <v>1400000</v>
      </c>
      <c r="C954" s="153">
        <v>1400000</v>
      </c>
      <c r="D954" s="143" t="s">
        <v>360</v>
      </c>
      <c r="E954" s="143" t="s">
        <v>13</v>
      </c>
      <c r="F954" s="143" t="s">
        <v>361</v>
      </c>
      <c r="G954" s="143" t="s">
        <v>362</v>
      </c>
      <c r="H954" s="143">
        <v>0.67</v>
      </c>
      <c r="I954" s="143">
        <v>0.72</v>
      </c>
      <c r="J954" s="143" t="s">
        <v>366</v>
      </c>
      <c r="K954" s="143">
        <v>1.219252942224E-2</v>
      </c>
      <c r="L954" s="143">
        <v>3302.73951706248</v>
      </c>
      <c r="M954" s="143">
        <v>7.0900359324805402</v>
      </c>
      <c r="N954" s="143">
        <v>0.94507704249506996</v>
      </c>
      <c r="O954" s="143">
        <v>8.6445471711540003E-2</v>
      </c>
      <c r="P954" s="143">
        <v>1.15228796469E-2</v>
      </c>
      <c r="Q954" s="143">
        <v>40.268748735795498</v>
      </c>
      <c r="R954" s="143">
        <v>1730</v>
      </c>
      <c r="S954" s="143" t="s">
        <v>368</v>
      </c>
      <c r="T954" s="143">
        <v>1730</v>
      </c>
      <c r="U954" s="143" t="s">
        <v>365</v>
      </c>
      <c r="V954" s="143" t="s">
        <v>366</v>
      </c>
      <c r="Z954" s="143">
        <v>0</v>
      </c>
      <c r="AA954" s="143">
        <v>1</v>
      </c>
      <c r="AB954" s="143">
        <v>8.6445471711540003E-2</v>
      </c>
      <c r="AC954" s="143">
        <v>1.15228796469E-2</v>
      </c>
      <c r="AD954" s="143">
        <v>1717.0326213911301</v>
      </c>
      <c r="AF954" s="143">
        <v>-1</v>
      </c>
      <c r="AG954" s="143">
        <v>-1</v>
      </c>
      <c r="AH954" s="143">
        <v>-1</v>
      </c>
      <c r="AI954" s="143">
        <v>-1</v>
      </c>
      <c r="AJ954" s="143">
        <v>0</v>
      </c>
      <c r="AM954" s="143" t="s">
        <v>367</v>
      </c>
      <c r="AN954" s="143">
        <v>-1</v>
      </c>
      <c r="AQ954" s="143">
        <v>332</v>
      </c>
      <c r="AR954" s="143" t="s">
        <v>259</v>
      </c>
      <c r="AT954" s="143" t="s">
        <v>366</v>
      </c>
      <c r="AV954" s="143">
        <v>51.319668320842297</v>
      </c>
      <c r="AW954" s="143">
        <v>1.3925649809</v>
      </c>
    </row>
    <row r="955" spans="1:49" x14ac:dyDescent="0.25">
      <c r="A955" s="153">
        <v>830000</v>
      </c>
      <c r="B955" s="153">
        <v>1400000</v>
      </c>
      <c r="C955" s="153">
        <v>1400000</v>
      </c>
      <c r="D955" s="143" t="s">
        <v>360</v>
      </c>
      <c r="E955" s="143" t="s">
        <v>13</v>
      </c>
      <c r="F955" s="143" t="s">
        <v>361</v>
      </c>
      <c r="G955" s="143" t="s">
        <v>362</v>
      </c>
      <c r="H955" s="143">
        <v>0.67</v>
      </c>
      <c r="I955" s="143">
        <v>0.72</v>
      </c>
      <c r="J955" s="143" t="s">
        <v>366</v>
      </c>
      <c r="K955" s="143">
        <v>2.0875580031099999E-3</v>
      </c>
      <c r="L955" s="143">
        <v>3302.73951706248</v>
      </c>
      <c r="M955" s="143">
        <v>7.0900359324805402</v>
      </c>
      <c r="N955" s="143">
        <v>0.94507704249506996</v>
      </c>
      <c r="O955" s="143">
        <v>1.480086125323E-2</v>
      </c>
      <c r="P955" s="143">
        <v>1.9729031436199998E-3</v>
      </c>
      <c r="Q955" s="143">
        <v>6.8946603110512497</v>
      </c>
      <c r="R955" s="143">
        <v>8140</v>
      </c>
      <c r="S955" s="143" t="s">
        <v>369</v>
      </c>
      <c r="T955" s="143">
        <v>8140</v>
      </c>
      <c r="U955" s="143" t="s">
        <v>365</v>
      </c>
      <c r="V955" s="143" t="s">
        <v>366</v>
      </c>
      <c r="Z955" s="143">
        <v>0</v>
      </c>
      <c r="AA955" s="143">
        <v>1</v>
      </c>
      <c r="AB955" s="143">
        <v>1.480086125323E-2</v>
      </c>
      <c r="AC955" s="143">
        <v>1.9729031436199998E-3</v>
      </c>
      <c r="AD955" s="143">
        <v>6.89466031105</v>
      </c>
      <c r="AF955" s="143">
        <v>-1</v>
      </c>
      <c r="AG955" s="143">
        <v>-1</v>
      </c>
      <c r="AH955" s="143">
        <v>-1</v>
      </c>
      <c r="AI955" s="143">
        <v>-1</v>
      </c>
      <c r="AJ955" s="143">
        <v>0</v>
      </c>
      <c r="AM955" s="143" t="s">
        <v>367</v>
      </c>
      <c r="AN955" s="143">
        <v>-1</v>
      </c>
      <c r="AQ955" s="143">
        <v>332</v>
      </c>
      <c r="AR955" s="143" t="s">
        <v>259</v>
      </c>
      <c r="AT955" s="143" t="s">
        <v>366</v>
      </c>
      <c r="AV955" s="143">
        <v>15.442389640205301</v>
      </c>
      <c r="AW955" s="143">
        <v>5.5917763999999998E-3</v>
      </c>
    </row>
    <row r="956" spans="1:49" x14ac:dyDescent="0.25">
      <c r="A956" s="153">
        <v>830000</v>
      </c>
      <c r="B956" s="153">
        <v>1400000</v>
      </c>
      <c r="C956" s="153">
        <v>1400000</v>
      </c>
      <c r="D956" s="143" t="s">
        <v>360</v>
      </c>
      <c r="E956" s="143" t="s">
        <v>13</v>
      </c>
      <c r="F956" s="143" t="s">
        <v>361</v>
      </c>
      <c r="G956" s="143" t="s">
        <v>362</v>
      </c>
      <c r="H956" s="143">
        <v>0.67</v>
      </c>
      <c r="I956" s="143">
        <v>0.72</v>
      </c>
      <c r="J956" s="143" t="s">
        <v>366</v>
      </c>
      <c r="K956" s="143">
        <v>0.13064213320849999</v>
      </c>
      <c r="L956" s="143">
        <v>3282.7829711418099</v>
      </c>
      <c r="M956" s="143">
        <v>7.2108151608913698</v>
      </c>
      <c r="N956" s="143">
        <v>0.95454562950862998</v>
      </c>
      <c r="O956" s="143">
        <v>0.94203627479104002</v>
      </c>
      <c r="P956" s="143">
        <v>0.12470387728385</v>
      </c>
      <c r="Q956" s="143">
        <v>428.86977021050399</v>
      </c>
      <c r="R956" s="143">
        <v>1730</v>
      </c>
      <c r="S956" s="143" t="s">
        <v>368</v>
      </c>
      <c r="T956" s="143">
        <v>1730</v>
      </c>
      <c r="U956" s="143" t="s">
        <v>365</v>
      </c>
      <c r="V956" s="143" t="s">
        <v>366</v>
      </c>
      <c r="Z956" s="143">
        <v>0</v>
      </c>
      <c r="AA956" s="143">
        <v>1</v>
      </c>
      <c r="AB956" s="143">
        <v>0.94203627479104002</v>
      </c>
      <c r="AC956" s="143">
        <v>0.12470387728385</v>
      </c>
      <c r="AD956" s="143">
        <v>2027.9833460458699</v>
      </c>
      <c r="AF956" s="143">
        <v>-1</v>
      </c>
      <c r="AG956" s="143">
        <v>-1</v>
      </c>
      <c r="AH956" s="143">
        <v>-1</v>
      </c>
      <c r="AI956" s="143">
        <v>-1</v>
      </c>
      <c r="AJ956" s="143">
        <v>0</v>
      </c>
      <c r="AM956" s="143" t="s">
        <v>367</v>
      </c>
      <c r="AN956" s="143">
        <v>-1</v>
      </c>
      <c r="AQ956" s="143">
        <v>332</v>
      </c>
      <c r="AR956" s="143" t="s">
        <v>259</v>
      </c>
      <c r="AT956" s="143" t="s">
        <v>366</v>
      </c>
      <c r="AV956" s="143">
        <v>112.86711101688</v>
      </c>
      <c r="AW956" s="143">
        <v>1.6447553496</v>
      </c>
    </row>
    <row r="957" spans="1:49" x14ac:dyDescent="0.25">
      <c r="A957" s="153">
        <v>830000</v>
      </c>
      <c r="B957" s="153">
        <v>1400000</v>
      </c>
      <c r="C957" s="153">
        <v>1400000</v>
      </c>
      <c r="D957" s="143" t="s">
        <v>360</v>
      </c>
      <c r="E957" s="143" t="s">
        <v>13</v>
      </c>
      <c r="F957" s="143" t="s">
        <v>361</v>
      </c>
      <c r="G957" s="143" t="s">
        <v>362</v>
      </c>
      <c r="H957" s="143">
        <v>0.67</v>
      </c>
      <c r="I957" s="143">
        <v>0.72</v>
      </c>
      <c r="J957" s="143" t="s">
        <v>363</v>
      </c>
      <c r="K957" s="143">
        <v>0.61776345366790997</v>
      </c>
      <c r="L957" s="143">
        <v>2587.7236140435102</v>
      </c>
      <c r="M957" s="143">
        <v>5.0735708187080304</v>
      </c>
      <c r="N957" s="143">
        <v>0.69437326569160995</v>
      </c>
      <c r="O957" s="143">
        <v>3.1342666313938099</v>
      </c>
      <c r="P957" s="143">
        <v>0.42895842674832002</v>
      </c>
      <c r="Q957" s="143">
        <v>1598.6010769495299</v>
      </c>
      <c r="R957" s="143">
        <v>3200</v>
      </c>
      <c r="S957" s="143" t="s">
        <v>370</v>
      </c>
      <c r="T957" s="143">
        <v>3200</v>
      </c>
      <c r="U957" s="143" t="s">
        <v>365</v>
      </c>
      <c r="V957" s="143" t="s">
        <v>366</v>
      </c>
      <c r="Y957" s="143" t="s">
        <v>363</v>
      </c>
      <c r="Z957" s="143">
        <v>0</v>
      </c>
      <c r="AA957" s="143">
        <v>1</v>
      </c>
      <c r="AB957" s="143">
        <v>3.1342666313938099</v>
      </c>
      <c r="AC957" s="143">
        <v>0.42895842674832002</v>
      </c>
      <c r="AD957" s="143">
        <v>1598.6010769495299</v>
      </c>
      <c r="AF957" s="143">
        <v>-1</v>
      </c>
      <c r="AG957" s="143">
        <v>-1</v>
      </c>
      <c r="AH957" s="143">
        <v>-1</v>
      </c>
      <c r="AI957" s="143">
        <v>-1</v>
      </c>
      <c r="AJ957" s="143">
        <v>0</v>
      </c>
      <c r="AM957" s="143" t="s">
        <v>367</v>
      </c>
      <c r="AN957" s="143">
        <v>-1</v>
      </c>
      <c r="AQ957" s="143">
        <v>332</v>
      </c>
      <c r="AR957" s="143" t="s">
        <v>259</v>
      </c>
      <c r="AT957" s="143" t="s">
        <v>366</v>
      </c>
      <c r="AV957" s="143">
        <v>200</v>
      </c>
      <c r="AW957" s="143">
        <v>1.2965134443999999</v>
      </c>
    </row>
    <row r="958" spans="1:49" x14ac:dyDescent="0.25">
      <c r="A958" s="153">
        <v>830000</v>
      </c>
      <c r="B958" s="153">
        <v>1400000</v>
      </c>
      <c r="C958" s="153">
        <v>1400000</v>
      </c>
      <c r="D958" s="143" t="s">
        <v>360</v>
      </c>
      <c r="E958" s="143" t="s">
        <v>13</v>
      </c>
      <c r="F958" s="143" t="s">
        <v>361</v>
      </c>
      <c r="G958" s="143" t="s">
        <v>362</v>
      </c>
      <c r="H958" s="143">
        <v>0.67</v>
      </c>
      <c r="I958" s="143">
        <v>0.72</v>
      </c>
      <c r="J958" s="143" t="s">
        <v>366</v>
      </c>
      <c r="K958" s="143">
        <v>0.35460266157134002</v>
      </c>
      <c r="L958" s="143">
        <v>3324.9584460553701</v>
      </c>
      <c r="M958" s="143">
        <v>7.2154935374901603</v>
      </c>
      <c r="N958" s="143">
        <v>0.95235285569604999</v>
      </c>
      <c r="O958" s="143">
        <v>2.5586332129448102</v>
      </c>
      <c r="P958" s="143">
        <v>0.33770685738487999</v>
      </c>
      <c r="Q958" s="143">
        <v>1179.03911458534</v>
      </c>
      <c r="R958" s="143">
        <v>1730</v>
      </c>
      <c r="S958" s="143" t="s">
        <v>368</v>
      </c>
      <c r="T958" s="143">
        <v>1730</v>
      </c>
      <c r="U958" s="143" t="s">
        <v>365</v>
      </c>
      <c r="V958" s="143" t="s">
        <v>366</v>
      </c>
      <c r="Z958" s="143">
        <v>0</v>
      </c>
      <c r="AA958" s="143">
        <v>1</v>
      </c>
      <c r="AB958" s="143">
        <v>2.5586332129448102</v>
      </c>
      <c r="AC958" s="143">
        <v>0.33770685738487999</v>
      </c>
      <c r="AD958" s="143">
        <v>1179.03911458534</v>
      </c>
      <c r="AF958" s="143">
        <v>-1</v>
      </c>
      <c r="AG958" s="143">
        <v>-1</v>
      </c>
      <c r="AH958" s="143">
        <v>-1</v>
      </c>
      <c r="AI958" s="143">
        <v>-1</v>
      </c>
      <c r="AJ958" s="143">
        <v>0</v>
      </c>
      <c r="AM958" s="143" t="s">
        <v>367</v>
      </c>
      <c r="AN958" s="143">
        <v>-1</v>
      </c>
      <c r="AQ958" s="143">
        <v>332</v>
      </c>
      <c r="AR958" s="143" t="s">
        <v>259</v>
      </c>
      <c r="AT958" s="143" t="s">
        <v>366</v>
      </c>
      <c r="AV958" s="143">
        <v>167.707988419576</v>
      </c>
      <c r="AW958" s="143">
        <v>0.95623610270000003</v>
      </c>
    </row>
    <row r="959" spans="1:49" x14ac:dyDescent="0.25">
      <c r="A959" s="153">
        <v>830000</v>
      </c>
      <c r="B959" s="153">
        <v>1400000</v>
      </c>
      <c r="C959" s="153">
        <v>1400000</v>
      </c>
      <c r="D959" s="143" t="s">
        <v>360</v>
      </c>
      <c r="E959" s="143" t="s">
        <v>13</v>
      </c>
      <c r="F959" s="143" t="s">
        <v>361</v>
      </c>
      <c r="G959" s="143" t="s">
        <v>362</v>
      </c>
      <c r="H959" s="143">
        <v>0.67</v>
      </c>
      <c r="I959" s="143">
        <v>0.72</v>
      </c>
      <c r="J959" s="143" t="s">
        <v>366</v>
      </c>
      <c r="K959" s="143">
        <v>5.0820341308240001E-2</v>
      </c>
      <c r="L959" s="143">
        <v>3324.9584460553701</v>
      </c>
      <c r="M959" s="143">
        <v>7.2154935374901603</v>
      </c>
      <c r="N959" s="143">
        <v>0.95235285569604999</v>
      </c>
      <c r="O959" s="143">
        <v>0.36669384428271001</v>
      </c>
      <c r="P959" s="143">
        <v>4.8398897172349999E-2</v>
      </c>
      <c r="Q959" s="143">
        <v>168.975523064279</v>
      </c>
      <c r="R959" s="143">
        <v>1730</v>
      </c>
      <c r="S959" s="143" t="s">
        <v>368</v>
      </c>
      <c r="T959" s="143">
        <v>1730</v>
      </c>
      <c r="U959" s="143" t="s">
        <v>365</v>
      </c>
      <c r="V959" s="143" t="s">
        <v>366</v>
      </c>
      <c r="Z959" s="143">
        <v>0</v>
      </c>
      <c r="AA959" s="143">
        <v>1</v>
      </c>
      <c r="AB959" s="143">
        <v>0.36669384428271001</v>
      </c>
      <c r="AC959" s="143">
        <v>4.8398897172349999E-2</v>
      </c>
      <c r="AD959" s="143">
        <v>168.975523064279</v>
      </c>
      <c r="AF959" s="143">
        <v>-1</v>
      </c>
      <c r="AG959" s="143">
        <v>-1</v>
      </c>
      <c r="AH959" s="143">
        <v>-1</v>
      </c>
      <c r="AI959" s="143">
        <v>-1</v>
      </c>
      <c r="AJ959" s="143">
        <v>0</v>
      </c>
      <c r="AM959" s="143" t="s">
        <v>367</v>
      </c>
      <c r="AN959" s="143">
        <v>-1</v>
      </c>
      <c r="AQ959" s="143">
        <v>332</v>
      </c>
      <c r="AR959" s="143" t="s">
        <v>259</v>
      </c>
      <c r="AT959" s="143" t="s">
        <v>366</v>
      </c>
      <c r="AV959" s="143">
        <v>70.960396916073904</v>
      </c>
      <c r="AW959" s="143">
        <v>0.13704421980000001</v>
      </c>
    </row>
    <row r="960" spans="1:49" x14ac:dyDescent="0.25">
      <c r="A960" s="153">
        <v>830000</v>
      </c>
      <c r="B960" s="153">
        <v>1400000</v>
      </c>
      <c r="C960" s="153">
        <v>1400000</v>
      </c>
      <c r="D960" s="143" t="s">
        <v>360</v>
      </c>
      <c r="E960" s="143" t="s">
        <v>13</v>
      </c>
      <c r="F960" s="143" t="s">
        <v>361</v>
      </c>
      <c r="G960" s="143" t="s">
        <v>362</v>
      </c>
      <c r="H960" s="143">
        <v>0.67</v>
      </c>
      <c r="I960" s="143">
        <v>0.72</v>
      </c>
      <c r="J960" s="143" t="s">
        <v>366</v>
      </c>
      <c r="K960" s="143">
        <v>0.21234035359466</v>
      </c>
      <c r="L960" s="143">
        <v>3324.9584460553701</v>
      </c>
      <c r="M960" s="143">
        <v>7.2154935374901603</v>
      </c>
      <c r="N960" s="143">
        <v>0.95235285569604999</v>
      </c>
      <c r="O960" s="143">
        <v>1.5321404491106501</v>
      </c>
      <c r="P960" s="143">
        <v>0.20222294212538</v>
      </c>
      <c r="Q960" s="143">
        <v>706.02285212295101</v>
      </c>
      <c r="R960" s="143">
        <v>8140</v>
      </c>
      <c r="S960" s="143" t="s">
        <v>369</v>
      </c>
      <c r="T960" s="143">
        <v>8140</v>
      </c>
      <c r="U960" s="143" t="s">
        <v>365</v>
      </c>
      <c r="V960" s="143" t="s">
        <v>366</v>
      </c>
      <c r="Z960" s="143">
        <v>0</v>
      </c>
      <c r="AA960" s="143">
        <v>1</v>
      </c>
      <c r="AB960" s="143">
        <v>1.5321404491106501</v>
      </c>
      <c r="AC960" s="143">
        <v>0.20222294212538</v>
      </c>
      <c r="AD960" s="143">
        <v>706.02285212295101</v>
      </c>
      <c r="AF960" s="143">
        <v>-1</v>
      </c>
      <c r="AG960" s="143">
        <v>-1</v>
      </c>
      <c r="AH960" s="143">
        <v>-1</v>
      </c>
      <c r="AI960" s="143">
        <v>-1</v>
      </c>
      <c r="AJ960" s="143">
        <v>0</v>
      </c>
      <c r="AM960" s="143" t="s">
        <v>367</v>
      </c>
      <c r="AN960" s="143">
        <v>-1</v>
      </c>
      <c r="AQ960" s="143">
        <v>332</v>
      </c>
      <c r="AR960" s="143" t="s">
        <v>259</v>
      </c>
      <c r="AT960" s="143" t="s">
        <v>366</v>
      </c>
      <c r="AV960" s="143">
        <v>141.31277435778699</v>
      </c>
      <c r="AW960" s="143">
        <v>0.57260571950000005</v>
      </c>
    </row>
    <row r="961" spans="1:49" x14ac:dyDescent="0.25">
      <c r="A961" s="153">
        <v>830000</v>
      </c>
      <c r="B961" s="153">
        <v>1400000</v>
      </c>
      <c r="C961" s="153">
        <v>1400000</v>
      </c>
      <c r="D961" s="143" t="s">
        <v>360</v>
      </c>
      <c r="E961" s="143" t="s">
        <v>13</v>
      </c>
      <c r="F961" s="143" t="s">
        <v>361</v>
      </c>
      <c r="G961" s="143" t="s">
        <v>362</v>
      </c>
      <c r="H961" s="143">
        <v>0.67</v>
      </c>
      <c r="I961" s="143">
        <v>0.72</v>
      </c>
      <c r="J961" s="143" t="s">
        <v>363</v>
      </c>
      <c r="K961" s="143">
        <v>0.11435805135844</v>
      </c>
      <c r="L961" s="143">
        <v>2244.1714479132002</v>
      </c>
      <c r="M961" s="143">
        <v>4.40234791843372</v>
      </c>
      <c r="N961" s="143">
        <v>0.60195903940970996</v>
      </c>
      <c r="O961" s="143">
        <v>0.50344392935395998</v>
      </c>
      <c r="P961" s="143">
        <v>6.8838862744489998E-2</v>
      </c>
      <c r="Q961" s="143">
        <v>256.63907369760199</v>
      </c>
      <c r="R961" s="143">
        <v>3200</v>
      </c>
      <c r="S961" s="143" t="s">
        <v>370</v>
      </c>
      <c r="T961" s="143">
        <v>3200</v>
      </c>
      <c r="U961" s="143" t="s">
        <v>365</v>
      </c>
      <c r="V961" s="143" t="s">
        <v>366</v>
      </c>
      <c r="Y961" s="143" t="s">
        <v>363</v>
      </c>
      <c r="Z961" s="143">
        <v>0</v>
      </c>
      <c r="AA961" s="143">
        <v>1</v>
      </c>
      <c r="AB961" s="143">
        <v>0.50344392935395998</v>
      </c>
      <c r="AC961" s="143">
        <v>6.8838862744489998E-2</v>
      </c>
      <c r="AD961" s="143">
        <v>1386.3671035110799</v>
      </c>
      <c r="AF961" s="143">
        <v>-1</v>
      </c>
      <c r="AG961" s="143">
        <v>-1</v>
      </c>
      <c r="AH961" s="143">
        <v>-1</v>
      </c>
      <c r="AI961" s="143">
        <v>-1</v>
      </c>
      <c r="AJ961" s="143">
        <v>0</v>
      </c>
      <c r="AM961" s="143" t="s">
        <v>367</v>
      </c>
      <c r="AN961" s="143">
        <v>-1</v>
      </c>
      <c r="AQ961" s="143">
        <v>332</v>
      </c>
      <c r="AR961" s="143" t="s">
        <v>259</v>
      </c>
      <c r="AT961" s="143" t="s">
        <v>366</v>
      </c>
      <c r="AV961" s="143">
        <v>105.598840715387</v>
      </c>
      <c r="AW961" s="143">
        <v>1.1243853232000001</v>
      </c>
    </row>
    <row r="962" spans="1:49" x14ac:dyDescent="0.25">
      <c r="A962" s="153">
        <v>830000</v>
      </c>
      <c r="B962" s="153">
        <v>1400000</v>
      </c>
      <c r="C962" s="153">
        <v>1400000</v>
      </c>
      <c r="D962" s="143" t="s">
        <v>360</v>
      </c>
      <c r="E962" s="143" t="s">
        <v>13</v>
      </c>
      <c r="F962" s="143" t="s">
        <v>361</v>
      </c>
      <c r="G962" s="143" t="s">
        <v>362</v>
      </c>
      <c r="H962" s="143">
        <v>0.67</v>
      </c>
      <c r="I962" s="143">
        <v>0.72</v>
      </c>
      <c r="J962" s="143" t="s">
        <v>366</v>
      </c>
      <c r="K962" s="143">
        <v>0.61776345350680995</v>
      </c>
      <c r="L962" s="143">
        <v>3345.5426220669801</v>
      </c>
      <c r="M962" s="143">
        <v>6.69887919349922</v>
      </c>
      <c r="N962" s="143">
        <v>0.91458075917977</v>
      </c>
      <c r="O962" s="143">
        <v>4.1383227452010498</v>
      </c>
      <c r="P962" s="143">
        <v>0.56499456830177996</v>
      </c>
      <c r="Q962" s="143">
        <v>2066.75396406236</v>
      </c>
      <c r="R962" s="143">
        <v>1730</v>
      </c>
      <c r="S962" s="143" t="s">
        <v>368</v>
      </c>
      <c r="T962" s="143">
        <v>1730</v>
      </c>
      <c r="U962" s="143" t="s">
        <v>365</v>
      </c>
      <c r="V962" s="143" t="s">
        <v>366</v>
      </c>
      <c r="Z962" s="143">
        <v>0</v>
      </c>
      <c r="AA962" s="143">
        <v>1</v>
      </c>
      <c r="AB962" s="143">
        <v>4.1383227452010498</v>
      </c>
      <c r="AC962" s="143">
        <v>0.56499456830177996</v>
      </c>
      <c r="AD962" s="143">
        <v>2066.75396406236</v>
      </c>
      <c r="AF962" s="143">
        <v>-1</v>
      </c>
      <c r="AG962" s="143">
        <v>-1</v>
      </c>
      <c r="AH962" s="143">
        <v>-1</v>
      </c>
      <c r="AI962" s="143">
        <v>-1</v>
      </c>
      <c r="AJ962" s="143">
        <v>0</v>
      </c>
      <c r="AM962" s="143" t="s">
        <v>367</v>
      </c>
      <c r="AN962" s="143">
        <v>-1</v>
      </c>
      <c r="AQ962" s="143">
        <v>332</v>
      </c>
      <c r="AR962" s="143" t="s">
        <v>259</v>
      </c>
      <c r="AT962" s="143" t="s">
        <v>366</v>
      </c>
      <c r="AV962" s="143">
        <v>199.999999973923</v>
      </c>
      <c r="AW962" s="143">
        <v>1.6761994842000001</v>
      </c>
    </row>
    <row r="963" spans="1:49" x14ac:dyDescent="0.25">
      <c r="A963" s="153">
        <v>830000</v>
      </c>
      <c r="B963" s="153">
        <v>1400000</v>
      </c>
      <c r="C963" s="153">
        <v>1400000</v>
      </c>
      <c r="D963" s="143" t="s">
        <v>360</v>
      </c>
      <c r="E963" s="143" t="s">
        <v>13</v>
      </c>
      <c r="F963" s="143" t="s">
        <v>361</v>
      </c>
      <c r="G963" s="143" t="s">
        <v>362</v>
      </c>
      <c r="H963" s="143">
        <v>0.67</v>
      </c>
      <c r="I963" s="143">
        <v>0.72</v>
      </c>
      <c r="J963" s="143" t="s">
        <v>366</v>
      </c>
      <c r="K963" s="143">
        <v>0.14942478813228</v>
      </c>
      <c r="L963" s="143">
        <v>3364.9084227031499</v>
      </c>
      <c r="M963" s="143">
        <v>6.88428089266508</v>
      </c>
      <c r="N963" s="143">
        <v>0.91878143821281</v>
      </c>
      <c r="O963" s="143">
        <v>1.0286822138296099</v>
      </c>
      <c r="P963" s="143">
        <v>0.13728872174482001</v>
      </c>
      <c r="Q963" s="143">
        <v>502.80072814696001</v>
      </c>
      <c r="R963" s="143">
        <v>1730</v>
      </c>
      <c r="S963" s="143" t="s">
        <v>368</v>
      </c>
      <c r="T963" s="143">
        <v>1730</v>
      </c>
      <c r="U963" s="143" t="s">
        <v>365</v>
      </c>
      <c r="V963" s="143" t="s">
        <v>366</v>
      </c>
      <c r="Z963" s="143">
        <v>0</v>
      </c>
      <c r="AA963" s="143">
        <v>1</v>
      </c>
      <c r="AB963" s="143">
        <v>1.0286822138296099</v>
      </c>
      <c r="AC963" s="143">
        <v>0.13728872174482001</v>
      </c>
      <c r="AD963" s="143">
        <v>502.80072814696001</v>
      </c>
      <c r="AF963" s="143">
        <v>-1</v>
      </c>
      <c r="AG963" s="143">
        <v>-1</v>
      </c>
      <c r="AH963" s="143">
        <v>-1</v>
      </c>
      <c r="AI963" s="143">
        <v>-1</v>
      </c>
      <c r="AJ963" s="143">
        <v>0</v>
      </c>
      <c r="AM963" s="143" t="s">
        <v>367</v>
      </c>
      <c r="AN963" s="143">
        <v>-1</v>
      </c>
      <c r="AQ963" s="143">
        <v>332</v>
      </c>
      <c r="AR963" s="143" t="s">
        <v>259</v>
      </c>
      <c r="AT963" s="143" t="s">
        <v>366</v>
      </c>
      <c r="AV963" s="143">
        <v>121.891472872447</v>
      </c>
      <c r="AW963" s="143">
        <v>0.4077864786</v>
      </c>
    </row>
    <row r="964" spans="1:49" x14ac:dyDescent="0.25">
      <c r="A964" s="153">
        <v>830000</v>
      </c>
      <c r="B964" s="153">
        <v>1400000</v>
      </c>
      <c r="C964" s="153">
        <v>1400000</v>
      </c>
      <c r="D964" s="143" t="s">
        <v>360</v>
      </c>
      <c r="E964" s="143" t="s">
        <v>13</v>
      </c>
      <c r="F964" s="143" t="s">
        <v>361</v>
      </c>
      <c r="G964" s="143" t="s">
        <v>362</v>
      </c>
      <c r="H964" s="143">
        <v>0.67</v>
      </c>
      <c r="I964" s="143">
        <v>0.72</v>
      </c>
      <c r="J964" s="143" t="s">
        <v>366</v>
      </c>
      <c r="K964" s="143">
        <v>0.20755632775397001</v>
      </c>
      <c r="L964" s="143">
        <v>3364.9084227031499</v>
      </c>
      <c r="M964" s="143">
        <v>6.88428089266508</v>
      </c>
      <c r="N964" s="143">
        <v>0.91878143821281</v>
      </c>
      <c r="O964" s="143">
        <v>1.4288760613084199</v>
      </c>
      <c r="P964" s="143">
        <v>0.19069890132396</v>
      </c>
      <c r="Q964" s="143">
        <v>698.40803544468997</v>
      </c>
      <c r="R964" s="143">
        <v>8140</v>
      </c>
      <c r="S964" s="143" t="s">
        <v>369</v>
      </c>
      <c r="T964" s="143">
        <v>8140</v>
      </c>
      <c r="U964" s="143" t="s">
        <v>365</v>
      </c>
      <c r="V964" s="143" t="s">
        <v>366</v>
      </c>
      <c r="Z964" s="143">
        <v>0</v>
      </c>
      <c r="AA964" s="143">
        <v>1</v>
      </c>
      <c r="AB964" s="143">
        <v>1.4288760613084199</v>
      </c>
      <c r="AC964" s="143">
        <v>0.19069890132396</v>
      </c>
      <c r="AD964" s="143">
        <v>698.40803544468997</v>
      </c>
      <c r="AF964" s="143">
        <v>-1</v>
      </c>
      <c r="AG964" s="143">
        <v>-1</v>
      </c>
      <c r="AH964" s="143">
        <v>-1</v>
      </c>
      <c r="AI964" s="143">
        <v>-1</v>
      </c>
      <c r="AJ964" s="143">
        <v>0</v>
      </c>
      <c r="AM964" s="143" t="s">
        <v>367</v>
      </c>
      <c r="AN964" s="143">
        <v>-1</v>
      </c>
      <c r="AQ964" s="143">
        <v>332</v>
      </c>
      <c r="AR964" s="143" t="s">
        <v>259</v>
      </c>
      <c r="AT964" s="143" t="s">
        <v>366</v>
      </c>
      <c r="AV964" s="143">
        <v>148.54518048881499</v>
      </c>
      <c r="AW964" s="143">
        <v>0.56642987469999995</v>
      </c>
    </row>
    <row r="965" spans="1:49" x14ac:dyDescent="0.25">
      <c r="A965" s="153">
        <v>830000</v>
      </c>
      <c r="B965" s="153">
        <v>1400000</v>
      </c>
      <c r="C965" s="153">
        <v>1400000</v>
      </c>
      <c r="D965" s="143" t="s">
        <v>360</v>
      </c>
      <c r="E965" s="143" t="s">
        <v>13</v>
      </c>
      <c r="F965" s="143" t="s">
        <v>361</v>
      </c>
      <c r="G965" s="143" t="s">
        <v>362</v>
      </c>
      <c r="H965" s="143">
        <v>0.67</v>
      </c>
      <c r="I965" s="143">
        <v>0.72</v>
      </c>
      <c r="J965" s="143" t="s">
        <v>366</v>
      </c>
      <c r="K965" s="143">
        <v>0.26078240113135998</v>
      </c>
      <c r="L965" s="143">
        <v>3364.9084227031499</v>
      </c>
      <c r="M965" s="143">
        <v>6.88428089266508</v>
      </c>
      <c r="N965" s="143">
        <v>0.91878143821281</v>
      </c>
      <c r="O965" s="143">
        <v>1.79529930125199</v>
      </c>
      <c r="P965" s="143">
        <v>0.23960202957206</v>
      </c>
      <c r="Q965" s="143">
        <v>877.50889805968905</v>
      </c>
      <c r="R965" s="143">
        <v>1730</v>
      </c>
      <c r="S965" s="143" t="s">
        <v>368</v>
      </c>
      <c r="T965" s="143">
        <v>1730</v>
      </c>
      <c r="U965" s="143" t="s">
        <v>365</v>
      </c>
      <c r="V965" s="143" t="s">
        <v>366</v>
      </c>
      <c r="Z965" s="143">
        <v>0</v>
      </c>
      <c r="AA965" s="143">
        <v>1</v>
      </c>
      <c r="AB965" s="143">
        <v>1.79529930125199</v>
      </c>
      <c r="AC965" s="143">
        <v>0.23960202957206</v>
      </c>
      <c r="AD965" s="143">
        <v>877.50889805968905</v>
      </c>
      <c r="AF965" s="143">
        <v>-1</v>
      </c>
      <c r="AG965" s="143">
        <v>-1</v>
      </c>
      <c r="AH965" s="143">
        <v>-1</v>
      </c>
      <c r="AI965" s="143">
        <v>-1</v>
      </c>
      <c r="AJ965" s="143">
        <v>0</v>
      </c>
      <c r="AM965" s="143" t="s">
        <v>367</v>
      </c>
      <c r="AN965" s="143">
        <v>-1</v>
      </c>
      <c r="AQ965" s="143">
        <v>332</v>
      </c>
      <c r="AR965" s="143" t="s">
        <v>259</v>
      </c>
      <c r="AT965" s="143" t="s">
        <v>366</v>
      </c>
      <c r="AV965" s="143">
        <v>152.815667692907</v>
      </c>
      <c r="AW965" s="143">
        <v>0.71168604869999996</v>
      </c>
    </row>
    <row r="966" spans="1:49" x14ac:dyDescent="0.25">
      <c r="A966" s="153">
        <v>830000</v>
      </c>
      <c r="B966" s="153">
        <v>1400000</v>
      </c>
      <c r="C966" s="153">
        <v>1400000</v>
      </c>
      <c r="D966" s="143" t="s">
        <v>360</v>
      </c>
      <c r="E966" s="143" t="s">
        <v>13</v>
      </c>
      <c r="F966" s="143" t="s">
        <v>361</v>
      </c>
      <c r="G966" s="143" t="s">
        <v>362</v>
      </c>
      <c r="H966" s="143">
        <v>0.67</v>
      </c>
      <c r="I966" s="143">
        <v>0.72</v>
      </c>
      <c r="J966" s="143" t="s">
        <v>366</v>
      </c>
      <c r="K966" s="143">
        <v>0.61776345359886997</v>
      </c>
      <c r="L966" s="143">
        <v>3300.7268404001702</v>
      </c>
      <c r="M966" s="143">
        <v>6.1540430713301797</v>
      </c>
      <c r="N966" s="143">
        <v>0.82289567973141997</v>
      </c>
      <c r="O966" s="143">
        <v>3.8017429013411501</v>
      </c>
      <c r="P966" s="143">
        <v>0.50835487706246996</v>
      </c>
      <c r="Q966" s="143">
        <v>2039.0684123121</v>
      </c>
      <c r="R966" s="143">
        <v>1730</v>
      </c>
      <c r="S966" s="143" t="s">
        <v>368</v>
      </c>
      <c r="T966" s="143">
        <v>1730</v>
      </c>
      <c r="U966" s="143" t="s">
        <v>365</v>
      </c>
      <c r="V966" s="143" t="s">
        <v>366</v>
      </c>
      <c r="Z966" s="143">
        <v>0</v>
      </c>
      <c r="AA966" s="143">
        <v>1</v>
      </c>
      <c r="AB966" s="143">
        <v>3.8017429013411501</v>
      </c>
      <c r="AC966" s="143">
        <v>0.50835487706246996</v>
      </c>
      <c r="AD966" s="143">
        <v>2039.0684123121</v>
      </c>
      <c r="AF966" s="143">
        <v>-1</v>
      </c>
      <c r="AG966" s="143">
        <v>-1</v>
      </c>
      <c r="AH966" s="143">
        <v>-1</v>
      </c>
      <c r="AI966" s="143">
        <v>-1</v>
      </c>
      <c r="AJ966" s="143">
        <v>0</v>
      </c>
      <c r="AM966" s="143" t="s">
        <v>367</v>
      </c>
      <c r="AN966" s="143">
        <v>-1</v>
      </c>
      <c r="AQ966" s="143">
        <v>332</v>
      </c>
      <c r="AR966" s="143" t="s">
        <v>259</v>
      </c>
      <c r="AT966" s="143" t="s">
        <v>366</v>
      </c>
      <c r="AV966" s="143">
        <v>199.99999998882399</v>
      </c>
      <c r="AW966" s="143">
        <v>1.653745671</v>
      </c>
    </row>
    <row r="967" spans="1:49" x14ac:dyDescent="0.25">
      <c r="A967" s="153">
        <v>830000</v>
      </c>
      <c r="B967" s="153">
        <v>1400000</v>
      </c>
      <c r="C967" s="153">
        <v>1400000</v>
      </c>
      <c r="D967" s="143" t="s">
        <v>360</v>
      </c>
      <c r="E967" s="143" t="s">
        <v>13</v>
      </c>
      <c r="F967" s="143" t="s">
        <v>361</v>
      </c>
      <c r="G967" s="143" t="s">
        <v>362</v>
      </c>
      <c r="H967" s="143">
        <v>0.67</v>
      </c>
      <c r="I967" s="143">
        <v>0.72</v>
      </c>
      <c r="J967" s="143" t="s">
        <v>363</v>
      </c>
      <c r="K967" s="143">
        <v>2.2497030104000001E-4</v>
      </c>
      <c r="L967" s="143">
        <v>2735.8573487386302</v>
      </c>
      <c r="M967" s="143">
        <v>5.7795123479996899</v>
      </c>
      <c r="N967" s="143">
        <v>0.91038661739927995</v>
      </c>
      <c r="O967" s="143">
        <v>1.3002186328100001E-3</v>
      </c>
      <c r="P967" s="143">
        <v>2.0480995138000001E-4</v>
      </c>
      <c r="Q967" s="143">
        <v>0.61548665135642999</v>
      </c>
      <c r="R967" s="143">
        <v>3200</v>
      </c>
      <c r="S967" s="143" t="s">
        <v>370</v>
      </c>
      <c r="T967" s="143">
        <v>3200</v>
      </c>
      <c r="U967" s="143" t="s">
        <v>365</v>
      </c>
      <c r="V967" s="143" t="s">
        <v>366</v>
      </c>
      <c r="Y967" s="143" t="s">
        <v>363</v>
      </c>
      <c r="Z967" s="143">
        <v>0</v>
      </c>
      <c r="AA967" s="143">
        <v>1</v>
      </c>
      <c r="AB967" s="143">
        <v>1.3002186328100001E-3</v>
      </c>
      <c r="AC967" s="143">
        <v>2.0480995138000001E-4</v>
      </c>
      <c r="AD967" s="143">
        <v>0.61548665135761005</v>
      </c>
      <c r="AF967" s="143">
        <v>-1</v>
      </c>
      <c r="AG967" s="143">
        <v>-1</v>
      </c>
      <c r="AH967" s="143">
        <v>-1</v>
      </c>
      <c r="AI967" s="143">
        <v>-1</v>
      </c>
      <c r="AJ967" s="143">
        <v>0</v>
      </c>
      <c r="AM967" s="143" t="s">
        <v>367</v>
      </c>
      <c r="AN967" s="143">
        <v>-1</v>
      </c>
      <c r="AQ967" s="143">
        <v>332</v>
      </c>
      <c r="AR967" s="143" t="s">
        <v>259</v>
      </c>
      <c r="AT967" s="143" t="s">
        <v>366</v>
      </c>
      <c r="AV967" s="143">
        <v>5.190699368013</v>
      </c>
      <c r="AW967" s="143">
        <v>4.991781E-4</v>
      </c>
    </row>
    <row r="968" spans="1:49" x14ac:dyDescent="0.25">
      <c r="A968" s="153">
        <v>830000</v>
      </c>
      <c r="B968" s="153">
        <v>1400000</v>
      </c>
      <c r="C968" s="153">
        <v>1400000</v>
      </c>
      <c r="D968" s="143" t="s">
        <v>360</v>
      </c>
      <c r="E968" s="143" t="s">
        <v>13</v>
      </c>
      <c r="F968" s="143" t="s">
        <v>361</v>
      </c>
      <c r="G968" s="143" t="s">
        <v>362</v>
      </c>
      <c r="H968" s="143">
        <v>0.67</v>
      </c>
      <c r="I968" s="143">
        <v>0.72</v>
      </c>
      <c r="J968" s="143" t="s">
        <v>363</v>
      </c>
      <c r="K968" s="143">
        <v>0.29475047130242998</v>
      </c>
      <c r="L968" s="143">
        <v>2735.8573487386302</v>
      </c>
      <c r="M968" s="143">
        <v>5.7795123479996899</v>
      </c>
      <c r="N968" s="143">
        <v>0.91038661739927995</v>
      </c>
      <c r="O968" s="143">
        <v>1.7035139884711501</v>
      </c>
      <c r="P968" s="143">
        <v>0.26833688454586002</v>
      </c>
      <c r="Q968" s="143">
        <v>806.39524295694196</v>
      </c>
      <c r="R968" s="143">
        <v>4210</v>
      </c>
      <c r="S968" s="143" t="s">
        <v>374</v>
      </c>
      <c r="T968" s="143">
        <v>4210</v>
      </c>
      <c r="U968" s="143" t="s">
        <v>365</v>
      </c>
      <c r="V968" s="143" t="s">
        <v>366</v>
      </c>
      <c r="Y968" s="143" t="s">
        <v>363</v>
      </c>
      <c r="Z968" s="143">
        <v>0</v>
      </c>
      <c r="AA968" s="143">
        <v>1</v>
      </c>
      <c r="AB968" s="143">
        <v>1.7035139884711501</v>
      </c>
      <c r="AC968" s="143">
        <v>0.26833688454586002</v>
      </c>
      <c r="AD968" s="143">
        <v>1147.8919887592001</v>
      </c>
      <c r="AF968" s="143">
        <v>-1</v>
      </c>
      <c r="AG968" s="143">
        <v>-1</v>
      </c>
      <c r="AH968" s="143">
        <v>-1</v>
      </c>
      <c r="AI968" s="143">
        <v>-1</v>
      </c>
      <c r="AJ968" s="143">
        <v>0</v>
      </c>
      <c r="AM968" s="143" t="s">
        <v>367</v>
      </c>
      <c r="AN968" s="143">
        <v>-1</v>
      </c>
      <c r="AQ968" s="143">
        <v>332</v>
      </c>
      <c r="AR968" s="143" t="s">
        <v>259</v>
      </c>
      <c r="AT968" s="143" t="s">
        <v>366</v>
      </c>
      <c r="AV968" s="143">
        <v>152.851834552074</v>
      </c>
      <c r="AW968" s="143">
        <v>0.93097484900000005</v>
      </c>
    </row>
    <row r="969" spans="1:49" x14ac:dyDescent="0.25">
      <c r="A969" s="153">
        <v>830000</v>
      </c>
      <c r="B969" s="153">
        <v>1400000</v>
      </c>
      <c r="C969" s="153">
        <v>1400000</v>
      </c>
      <c r="D969" s="143" t="s">
        <v>360</v>
      </c>
      <c r="E969" s="143" t="s">
        <v>13</v>
      </c>
      <c r="F969" s="143" t="s">
        <v>361</v>
      </c>
      <c r="G969" s="143" t="s">
        <v>362</v>
      </c>
      <c r="H969" s="143">
        <v>0.67</v>
      </c>
      <c r="I969" s="143">
        <v>0.72</v>
      </c>
      <c r="J969" s="143" t="s">
        <v>366</v>
      </c>
      <c r="K969" s="143">
        <v>0.19796544199402999</v>
      </c>
      <c r="L969" s="143">
        <v>2735.8573487386302</v>
      </c>
      <c r="M969" s="143">
        <v>5.7795123479996899</v>
      </c>
      <c r="N969" s="143">
        <v>0.91038661739927995</v>
      </c>
      <c r="O969" s="143">
        <v>1.1441437164817201</v>
      </c>
      <c r="P969" s="143">
        <v>0.1802250890989</v>
      </c>
      <c r="Q969" s="143">
        <v>541.60520927566097</v>
      </c>
      <c r="R969" s="143">
        <v>8140</v>
      </c>
      <c r="S969" s="143" t="s">
        <v>369</v>
      </c>
      <c r="T969" s="143">
        <v>8140</v>
      </c>
      <c r="U969" s="143" t="s">
        <v>365</v>
      </c>
      <c r="V969" s="143" t="s">
        <v>366</v>
      </c>
      <c r="Z969" s="143">
        <v>0</v>
      </c>
      <c r="AA969" s="143">
        <v>1</v>
      </c>
      <c r="AB969" s="143">
        <v>1.1441437164817201</v>
      </c>
      <c r="AC969" s="143">
        <v>0.1802250890989</v>
      </c>
      <c r="AD969" s="143">
        <v>541.60520927191806</v>
      </c>
      <c r="AF969" s="143">
        <v>-1</v>
      </c>
      <c r="AG969" s="143">
        <v>-1</v>
      </c>
      <c r="AH969" s="143">
        <v>-1</v>
      </c>
      <c r="AI969" s="143">
        <v>-1</v>
      </c>
      <c r="AJ969" s="143">
        <v>0</v>
      </c>
      <c r="AM969" s="143" t="s">
        <v>367</v>
      </c>
      <c r="AN969" s="143">
        <v>-1</v>
      </c>
      <c r="AQ969" s="143">
        <v>332</v>
      </c>
      <c r="AR969" s="143" t="s">
        <v>259</v>
      </c>
      <c r="AT969" s="143" t="s">
        <v>366</v>
      </c>
      <c r="AV969" s="143">
        <v>135.44697953778001</v>
      </c>
      <c r="AW969" s="143">
        <v>0.43925807729999999</v>
      </c>
    </row>
    <row r="970" spans="1:49" x14ac:dyDescent="0.25">
      <c r="A970" s="153">
        <v>830000</v>
      </c>
      <c r="B970" s="153">
        <v>1400000</v>
      </c>
      <c r="C970" s="153">
        <v>1400000</v>
      </c>
      <c r="D970" s="143" t="s">
        <v>360</v>
      </c>
      <c r="E970" s="143" t="s">
        <v>13</v>
      </c>
      <c r="F970" s="143" t="s">
        <v>361</v>
      </c>
      <c r="G970" s="143" t="s">
        <v>362</v>
      </c>
      <c r="H970" s="143">
        <v>0.67</v>
      </c>
      <c r="I970" s="143">
        <v>0.72</v>
      </c>
      <c r="J970" s="143" t="s">
        <v>366</v>
      </c>
      <c r="K970" s="143">
        <v>0.35114623956976998</v>
      </c>
      <c r="L970" s="143">
        <v>3315.5401211866001</v>
      </c>
      <c r="M970" s="143">
        <v>7.12670602198056</v>
      </c>
      <c r="N970" s="143">
        <v>0.95008919469504005</v>
      </c>
      <c r="O970" s="143">
        <v>2.5025160201377501</v>
      </c>
      <c r="P970" s="143">
        <v>0.33362024797304002</v>
      </c>
      <c r="Q970" s="143">
        <v>1164.23944569739</v>
      </c>
      <c r="R970" s="143">
        <v>1730</v>
      </c>
      <c r="S970" s="143" t="s">
        <v>368</v>
      </c>
      <c r="T970" s="143">
        <v>1730</v>
      </c>
      <c r="U970" s="143" t="s">
        <v>365</v>
      </c>
      <c r="V970" s="143" t="s">
        <v>366</v>
      </c>
      <c r="Z970" s="143">
        <v>0</v>
      </c>
      <c r="AA970" s="143">
        <v>1</v>
      </c>
      <c r="AB970" s="143">
        <v>2.5025160201377501</v>
      </c>
      <c r="AC970" s="143">
        <v>0.33362024797304002</v>
      </c>
      <c r="AD970" s="143">
        <v>2048.2195154283399</v>
      </c>
      <c r="AF970" s="143">
        <v>-1</v>
      </c>
      <c r="AG970" s="143">
        <v>-1</v>
      </c>
      <c r="AH970" s="143">
        <v>-1</v>
      </c>
      <c r="AI970" s="143">
        <v>-1</v>
      </c>
      <c r="AJ970" s="143">
        <v>0</v>
      </c>
      <c r="AM970" s="143" t="s">
        <v>367</v>
      </c>
      <c r="AN970" s="143">
        <v>-1</v>
      </c>
      <c r="AQ970" s="143">
        <v>332</v>
      </c>
      <c r="AR970" s="143" t="s">
        <v>259</v>
      </c>
      <c r="AT970" s="143" t="s">
        <v>366</v>
      </c>
      <c r="AV970" s="143">
        <v>168.91600690155801</v>
      </c>
      <c r="AW970" s="143">
        <v>1.6611674902</v>
      </c>
    </row>
    <row r="971" spans="1:49" x14ac:dyDescent="0.25">
      <c r="A971" s="153">
        <v>830000</v>
      </c>
      <c r="B971" s="153">
        <v>1400000</v>
      </c>
      <c r="C971" s="153">
        <v>1400000</v>
      </c>
      <c r="D971" s="143" t="s">
        <v>360</v>
      </c>
      <c r="E971" s="143" t="s">
        <v>13</v>
      </c>
      <c r="F971" s="143" t="s">
        <v>361</v>
      </c>
      <c r="G971" s="143" t="s">
        <v>362</v>
      </c>
      <c r="H971" s="143">
        <v>0.67</v>
      </c>
      <c r="I971" s="143">
        <v>0.72</v>
      </c>
      <c r="J971" s="143" t="s">
        <v>366</v>
      </c>
      <c r="K971" s="143">
        <v>0.36887402658188001</v>
      </c>
      <c r="L971" s="143">
        <v>3331.85452781493</v>
      </c>
      <c r="M971" s="143">
        <v>7.1153138705591799</v>
      </c>
      <c r="N971" s="143">
        <v>0.94494291996900004</v>
      </c>
      <c r="O971" s="143">
        <v>2.6246544778270602</v>
      </c>
      <c r="P971" s="143">
        <v>0.34856489977900001</v>
      </c>
      <c r="Q971" s="143">
        <v>1229.03459566016</v>
      </c>
      <c r="R971" s="143">
        <v>1730</v>
      </c>
      <c r="S971" s="143" t="s">
        <v>368</v>
      </c>
      <c r="T971" s="143">
        <v>1730</v>
      </c>
      <c r="U971" s="143" t="s">
        <v>365</v>
      </c>
      <c r="V971" s="143" t="s">
        <v>366</v>
      </c>
      <c r="Z971" s="143">
        <v>0</v>
      </c>
      <c r="AA971" s="143">
        <v>1</v>
      </c>
      <c r="AB971" s="143">
        <v>2.6246544778270602</v>
      </c>
      <c r="AC971" s="143">
        <v>0.34856489977900001</v>
      </c>
      <c r="AD971" s="143">
        <v>1229.03459566016</v>
      </c>
      <c r="AF971" s="143">
        <v>-1</v>
      </c>
      <c r="AG971" s="143">
        <v>-1</v>
      </c>
      <c r="AH971" s="143">
        <v>-1</v>
      </c>
      <c r="AI971" s="143">
        <v>-1</v>
      </c>
      <c r="AJ971" s="143">
        <v>0</v>
      </c>
      <c r="AM971" s="143" t="s">
        <v>367</v>
      </c>
      <c r="AN971" s="143">
        <v>-1</v>
      </c>
      <c r="AQ971" s="143">
        <v>332</v>
      </c>
      <c r="AR971" s="143" t="s">
        <v>259</v>
      </c>
      <c r="AT971" s="143" t="s">
        <v>366</v>
      </c>
      <c r="AV971" s="143">
        <v>170.01816982954401</v>
      </c>
      <c r="AW971" s="143">
        <v>0.99678393809999999</v>
      </c>
    </row>
    <row r="972" spans="1:49" x14ac:dyDescent="0.25">
      <c r="A972" s="153">
        <v>830000</v>
      </c>
      <c r="B972" s="153">
        <v>1400000</v>
      </c>
      <c r="C972" s="153">
        <v>1400000</v>
      </c>
      <c r="D972" s="143" t="s">
        <v>360</v>
      </c>
      <c r="E972" s="143" t="s">
        <v>13</v>
      </c>
      <c r="F972" s="143" t="s">
        <v>361</v>
      </c>
      <c r="G972" s="143" t="s">
        <v>362</v>
      </c>
      <c r="H972" s="143">
        <v>0.67</v>
      </c>
      <c r="I972" s="143">
        <v>0.72</v>
      </c>
      <c r="J972" s="143" t="s">
        <v>366</v>
      </c>
      <c r="K972" s="143">
        <v>3.1966378658189999E-2</v>
      </c>
      <c r="L972" s="143">
        <v>3331.85452781493</v>
      </c>
      <c r="M972" s="143">
        <v>7.1153138705591799</v>
      </c>
      <c r="N972" s="143">
        <v>0.94494291996900004</v>
      </c>
      <c r="O972" s="143">
        <v>0.22745081745817999</v>
      </c>
      <c r="P972" s="143">
        <v>3.0206403190100001E-2</v>
      </c>
      <c r="Q972" s="143">
        <v>106.50732347014301</v>
      </c>
      <c r="R972" s="143">
        <v>1730</v>
      </c>
      <c r="S972" s="143" t="s">
        <v>368</v>
      </c>
      <c r="T972" s="143">
        <v>1730</v>
      </c>
      <c r="U972" s="143" t="s">
        <v>365</v>
      </c>
      <c r="V972" s="143" t="s">
        <v>366</v>
      </c>
      <c r="Z972" s="143">
        <v>0</v>
      </c>
      <c r="AA972" s="143">
        <v>1</v>
      </c>
      <c r="AB972" s="143">
        <v>0.22745081745817999</v>
      </c>
      <c r="AC972" s="143">
        <v>3.0206403190100001E-2</v>
      </c>
      <c r="AD972" s="143">
        <v>106.507323470144</v>
      </c>
      <c r="AF972" s="143">
        <v>-1</v>
      </c>
      <c r="AG972" s="143">
        <v>-1</v>
      </c>
      <c r="AH972" s="143">
        <v>-1</v>
      </c>
      <c r="AI972" s="143">
        <v>-1</v>
      </c>
      <c r="AJ972" s="143">
        <v>0</v>
      </c>
      <c r="AM972" s="143" t="s">
        <v>367</v>
      </c>
      <c r="AN972" s="143">
        <v>-1</v>
      </c>
      <c r="AQ972" s="143">
        <v>332</v>
      </c>
      <c r="AR972" s="143" t="s">
        <v>259</v>
      </c>
      <c r="AT972" s="143" t="s">
        <v>366</v>
      </c>
      <c r="AV972" s="143">
        <v>56.204102189190301</v>
      </c>
      <c r="AW972" s="143">
        <v>8.6380635400000003E-2</v>
      </c>
    </row>
    <row r="973" spans="1:49" x14ac:dyDescent="0.25">
      <c r="A973" s="153">
        <v>830000</v>
      </c>
      <c r="B973" s="153">
        <v>1400000</v>
      </c>
      <c r="C973" s="153">
        <v>1400000</v>
      </c>
      <c r="D973" s="143" t="s">
        <v>360</v>
      </c>
      <c r="E973" s="143" t="s">
        <v>13</v>
      </c>
      <c r="F973" s="143" t="s">
        <v>361</v>
      </c>
      <c r="G973" s="143" t="s">
        <v>362</v>
      </c>
      <c r="H973" s="143">
        <v>0.67</v>
      </c>
      <c r="I973" s="143">
        <v>0.72</v>
      </c>
      <c r="J973" s="143" t="s">
        <v>366</v>
      </c>
      <c r="K973" s="143">
        <v>0.21692299702899001</v>
      </c>
      <c r="L973" s="143">
        <v>3331.85452781493</v>
      </c>
      <c r="M973" s="143">
        <v>7.1153138705591799</v>
      </c>
      <c r="N973" s="143">
        <v>0.94494291996900004</v>
      </c>
      <c r="O973" s="143">
        <v>1.5434752096036799</v>
      </c>
      <c r="P973" s="143">
        <v>0.20497985022099999</v>
      </c>
      <c r="Q973" s="143">
        <v>722.75586983824599</v>
      </c>
      <c r="R973" s="143">
        <v>8140</v>
      </c>
      <c r="S973" s="143" t="s">
        <v>369</v>
      </c>
      <c r="T973" s="143">
        <v>8140</v>
      </c>
      <c r="U973" s="143" t="s">
        <v>365</v>
      </c>
      <c r="V973" s="143" t="s">
        <v>366</v>
      </c>
      <c r="Z973" s="143">
        <v>0</v>
      </c>
      <c r="AA973" s="143">
        <v>1</v>
      </c>
      <c r="AB973" s="143">
        <v>1.5434752096036799</v>
      </c>
      <c r="AC973" s="143">
        <v>0.20497985022099999</v>
      </c>
      <c r="AD973" s="143">
        <v>722.75586983824599</v>
      </c>
      <c r="AF973" s="143">
        <v>-1</v>
      </c>
      <c r="AG973" s="143">
        <v>-1</v>
      </c>
      <c r="AH973" s="143">
        <v>-1</v>
      </c>
      <c r="AI973" s="143">
        <v>-1</v>
      </c>
      <c r="AJ973" s="143">
        <v>0</v>
      </c>
      <c r="AM973" s="143" t="s">
        <v>367</v>
      </c>
      <c r="AN973" s="143">
        <v>-1</v>
      </c>
      <c r="AQ973" s="143">
        <v>332</v>
      </c>
      <c r="AR973" s="143" t="s">
        <v>259</v>
      </c>
      <c r="AT973" s="143" t="s">
        <v>366</v>
      </c>
      <c r="AV973" s="143">
        <v>141.384549128667</v>
      </c>
      <c r="AW973" s="143">
        <v>0.58617669900000002</v>
      </c>
    </row>
    <row r="974" spans="1:49" x14ac:dyDescent="0.25">
      <c r="A974" s="153">
        <v>830000</v>
      </c>
      <c r="B974" s="153">
        <v>1400000</v>
      </c>
      <c r="C974" s="153">
        <v>1400000</v>
      </c>
      <c r="D974" s="143" t="s">
        <v>360</v>
      </c>
      <c r="E974" s="143" t="s">
        <v>13</v>
      </c>
      <c r="F974" s="143" t="s">
        <v>361</v>
      </c>
      <c r="G974" s="143" t="s">
        <v>362</v>
      </c>
      <c r="H974" s="143">
        <v>0.67</v>
      </c>
      <c r="I974" s="143">
        <v>0.72</v>
      </c>
      <c r="J974" s="143" t="s">
        <v>363</v>
      </c>
      <c r="K974" s="143">
        <v>0.1503309525606</v>
      </c>
      <c r="L974" s="143">
        <v>2920.05964679925</v>
      </c>
      <c r="M974" s="143">
        <v>6.3564422523751496</v>
      </c>
      <c r="N974" s="143">
        <v>0.89652490728312995</v>
      </c>
      <c r="O974" s="143">
        <v>0.95557001869601998</v>
      </c>
      <c r="P974" s="143">
        <v>0.13477544330617999</v>
      </c>
      <c r="Q974" s="143">
        <v>438.975348237113</v>
      </c>
      <c r="R974" s="143">
        <v>3200</v>
      </c>
      <c r="S974" s="143" t="s">
        <v>370</v>
      </c>
      <c r="T974" s="143">
        <v>3200</v>
      </c>
      <c r="U974" s="143" t="s">
        <v>365</v>
      </c>
      <c r="V974" s="143" t="s">
        <v>366</v>
      </c>
      <c r="Y974" s="143" t="s">
        <v>363</v>
      </c>
      <c r="Z974" s="143">
        <v>0</v>
      </c>
      <c r="AA974" s="143">
        <v>1</v>
      </c>
      <c r="AB974" s="143">
        <v>0.95557001869601998</v>
      </c>
      <c r="AC974" s="143">
        <v>0.13477544330617999</v>
      </c>
      <c r="AD974" s="143">
        <v>438.975348237113</v>
      </c>
      <c r="AF974" s="143">
        <v>-1</v>
      </c>
      <c r="AG974" s="143">
        <v>-1</v>
      </c>
      <c r="AH974" s="143">
        <v>-1</v>
      </c>
      <c r="AI974" s="143">
        <v>-1</v>
      </c>
      <c r="AJ974" s="143">
        <v>0</v>
      </c>
      <c r="AM974" s="143" t="s">
        <v>367</v>
      </c>
      <c r="AN974" s="143">
        <v>-1</v>
      </c>
      <c r="AQ974" s="143">
        <v>332</v>
      </c>
      <c r="AR974" s="143" t="s">
        <v>259</v>
      </c>
      <c r="AT974" s="143" t="s">
        <v>366</v>
      </c>
      <c r="AV974" s="143">
        <v>132.070974181346</v>
      </c>
      <c r="AW974" s="143">
        <v>0.35602218019999998</v>
      </c>
    </row>
    <row r="975" spans="1:49" x14ac:dyDescent="0.25">
      <c r="A975" s="153">
        <v>830000</v>
      </c>
      <c r="B975" s="153">
        <v>1400000</v>
      </c>
      <c r="C975" s="153">
        <v>1400000</v>
      </c>
      <c r="D975" s="143" t="s">
        <v>360</v>
      </c>
      <c r="E975" s="143" t="s">
        <v>13</v>
      </c>
      <c r="F975" s="143" t="s">
        <v>361</v>
      </c>
      <c r="G975" s="143" t="s">
        <v>362</v>
      </c>
      <c r="H975" s="143">
        <v>0.67</v>
      </c>
      <c r="I975" s="143">
        <v>0.72</v>
      </c>
      <c r="J975" s="143" t="s">
        <v>363</v>
      </c>
      <c r="K975" s="143">
        <v>0.16082495001576</v>
      </c>
      <c r="L975" s="143">
        <v>2920.05964679925</v>
      </c>
      <c r="M975" s="143">
        <v>6.3564422523751496</v>
      </c>
      <c r="N975" s="143">
        <v>0.89652490728312995</v>
      </c>
      <c r="O975" s="143">
        <v>1.02227450751631</v>
      </c>
      <c r="P975" s="143">
        <v>0.14418357340169</v>
      </c>
      <c r="Q975" s="143">
        <v>469.61844673953402</v>
      </c>
      <c r="R975" s="143">
        <v>4210</v>
      </c>
      <c r="S975" s="143" t="s">
        <v>374</v>
      </c>
      <c r="T975" s="143">
        <v>4210</v>
      </c>
      <c r="U975" s="143" t="s">
        <v>365</v>
      </c>
      <c r="V975" s="143" t="s">
        <v>366</v>
      </c>
      <c r="Y975" s="143" t="s">
        <v>363</v>
      </c>
      <c r="Z975" s="143">
        <v>0</v>
      </c>
      <c r="AA975" s="143">
        <v>1</v>
      </c>
      <c r="AB975" s="143">
        <v>1.02227450751631</v>
      </c>
      <c r="AC975" s="143">
        <v>0.14418357340169</v>
      </c>
      <c r="AD975" s="143">
        <v>469.61844673387202</v>
      </c>
      <c r="AF975" s="143">
        <v>-1</v>
      </c>
      <c r="AG975" s="143">
        <v>-1</v>
      </c>
      <c r="AH975" s="143">
        <v>-1</v>
      </c>
      <c r="AI975" s="143">
        <v>-1</v>
      </c>
      <c r="AJ975" s="143">
        <v>0</v>
      </c>
      <c r="AM975" s="143" t="s">
        <v>367</v>
      </c>
      <c r="AN975" s="143">
        <v>-1</v>
      </c>
      <c r="AQ975" s="143">
        <v>332</v>
      </c>
      <c r="AR975" s="143" t="s">
        <v>259</v>
      </c>
      <c r="AT975" s="143" t="s">
        <v>366</v>
      </c>
      <c r="AV975" s="143">
        <v>130.468310117068</v>
      </c>
      <c r="AW975" s="143">
        <v>0.38087465269999998</v>
      </c>
    </row>
    <row r="976" spans="1:49" x14ac:dyDescent="0.25">
      <c r="A976" s="153">
        <v>830000</v>
      </c>
      <c r="B976" s="153">
        <v>1400000</v>
      </c>
      <c r="C976" s="153">
        <v>1400000</v>
      </c>
      <c r="D976" s="143" t="s">
        <v>360</v>
      </c>
      <c r="E976" s="143" t="s">
        <v>13</v>
      </c>
      <c r="F976" s="143" t="s">
        <v>361</v>
      </c>
      <c r="G976" s="143" t="s">
        <v>362</v>
      </c>
      <c r="H976" s="143">
        <v>0.67</v>
      </c>
      <c r="I976" s="143">
        <v>0.72</v>
      </c>
      <c r="J976" s="143" t="s">
        <v>366</v>
      </c>
      <c r="K976" s="143">
        <v>0.30660755116058003</v>
      </c>
      <c r="L976" s="143">
        <v>2920.05964679925</v>
      </c>
      <c r="M976" s="143">
        <v>6.3564422523751496</v>
      </c>
      <c r="N976" s="143">
        <v>0.89652490728312995</v>
      </c>
      <c r="O976" s="143">
        <v>1.94893319309444</v>
      </c>
      <c r="P976" s="143">
        <v>0.27488130637655001</v>
      </c>
      <c r="Q976" s="143">
        <v>895.31233754797199</v>
      </c>
      <c r="R976" s="143">
        <v>8140</v>
      </c>
      <c r="S976" s="143" t="s">
        <v>369</v>
      </c>
      <c r="T976" s="143">
        <v>8140</v>
      </c>
      <c r="U976" s="143" t="s">
        <v>365</v>
      </c>
      <c r="V976" s="143" t="s">
        <v>366</v>
      </c>
      <c r="Z976" s="143">
        <v>0</v>
      </c>
      <c r="AA976" s="143">
        <v>1</v>
      </c>
      <c r="AB976" s="143">
        <v>1.94893319309444</v>
      </c>
      <c r="AC976" s="143">
        <v>0.27488130637655001</v>
      </c>
      <c r="AD976" s="143">
        <v>895.31233755363405</v>
      </c>
      <c r="AF976" s="143">
        <v>-1</v>
      </c>
      <c r="AG976" s="143">
        <v>-1</v>
      </c>
      <c r="AH976" s="143">
        <v>-1</v>
      </c>
      <c r="AI976" s="143">
        <v>-1</v>
      </c>
      <c r="AJ976" s="143">
        <v>0</v>
      </c>
      <c r="AM976" s="143" t="s">
        <v>367</v>
      </c>
      <c r="AN976" s="143">
        <v>-1</v>
      </c>
      <c r="AQ976" s="143">
        <v>332</v>
      </c>
      <c r="AR976" s="143" t="s">
        <v>259</v>
      </c>
      <c r="AT976" s="143" t="s">
        <v>366</v>
      </c>
      <c r="AV976" s="143">
        <v>160.082606313968</v>
      </c>
      <c r="AW976" s="143">
        <v>0.72612517239999996</v>
      </c>
    </row>
    <row r="977" spans="1:49" x14ac:dyDescent="0.25">
      <c r="A977" s="153">
        <v>830000</v>
      </c>
      <c r="B977" s="153">
        <v>1400000</v>
      </c>
      <c r="C977" s="153">
        <v>1400000</v>
      </c>
      <c r="D977" s="143" t="s">
        <v>360</v>
      </c>
      <c r="E977" s="143" t="s">
        <v>13</v>
      </c>
      <c r="F977" s="143" t="s">
        <v>361</v>
      </c>
      <c r="G977" s="143" t="s">
        <v>362</v>
      </c>
      <c r="H977" s="143">
        <v>0.67</v>
      </c>
      <c r="I977" s="143">
        <v>0.72</v>
      </c>
      <c r="J977" s="143" t="s">
        <v>366</v>
      </c>
      <c r="K977" s="143">
        <v>0.61776345371394004</v>
      </c>
      <c r="L977" s="143">
        <v>3320.1925870231698</v>
      </c>
      <c r="M977" s="143">
        <v>6.1907600977096502</v>
      </c>
      <c r="N977" s="143">
        <v>0.82784233182268996</v>
      </c>
      <c r="O977" s="143">
        <v>3.8244253390755598</v>
      </c>
      <c r="P977" s="143">
        <v>0.51141073803738002</v>
      </c>
      <c r="Q977" s="143">
        <v>2051.0936395548501</v>
      </c>
      <c r="R977" s="143">
        <v>1730</v>
      </c>
      <c r="S977" s="143" t="s">
        <v>368</v>
      </c>
      <c r="T977" s="143">
        <v>1730</v>
      </c>
      <c r="U977" s="143" t="s">
        <v>365</v>
      </c>
      <c r="V977" s="143" t="s">
        <v>366</v>
      </c>
      <c r="Z977" s="143">
        <v>0</v>
      </c>
      <c r="AA977" s="143">
        <v>1</v>
      </c>
      <c r="AB977" s="143">
        <v>3.8244253390755598</v>
      </c>
      <c r="AC977" s="143">
        <v>0.51141073803738002</v>
      </c>
      <c r="AD977" s="143">
        <v>2051.0936395548501</v>
      </c>
      <c r="AF977" s="143">
        <v>-1</v>
      </c>
      <c r="AG977" s="143">
        <v>-1</v>
      </c>
      <c r="AH977" s="143">
        <v>-1</v>
      </c>
      <c r="AI977" s="143">
        <v>-1</v>
      </c>
      <c r="AJ977" s="143">
        <v>0</v>
      </c>
      <c r="AM977" s="143" t="s">
        <v>367</v>
      </c>
      <c r="AN977" s="143">
        <v>-1</v>
      </c>
      <c r="AQ977" s="143">
        <v>332</v>
      </c>
      <c r="AR977" s="143" t="s">
        <v>259</v>
      </c>
      <c r="AT977" s="143" t="s">
        <v>366</v>
      </c>
      <c r="AV977" s="143">
        <v>200.00000000745001</v>
      </c>
      <c r="AW977" s="143">
        <v>1.6634984910999999</v>
      </c>
    </row>
    <row r="978" spans="1:49" x14ac:dyDescent="0.25">
      <c r="A978" s="153">
        <v>830000</v>
      </c>
      <c r="B978" s="153">
        <v>1400000</v>
      </c>
      <c r="C978" s="153">
        <v>1400000</v>
      </c>
      <c r="D978" s="143" t="s">
        <v>360</v>
      </c>
      <c r="E978" s="143" t="s">
        <v>13</v>
      </c>
      <c r="F978" s="143" t="s">
        <v>361</v>
      </c>
      <c r="G978" s="143" t="s">
        <v>362</v>
      </c>
      <c r="H978" s="143">
        <v>0.67</v>
      </c>
      <c r="I978" s="143">
        <v>0.72</v>
      </c>
      <c r="J978" s="143" t="s">
        <v>366</v>
      </c>
      <c r="K978" s="143">
        <v>0.61776345364490004</v>
      </c>
      <c r="L978" s="143">
        <v>3345.5426218177199</v>
      </c>
      <c r="M978" s="143">
        <v>6.6988791930001099</v>
      </c>
      <c r="N978" s="143">
        <v>0.91458075911162995</v>
      </c>
      <c r="O978" s="143">
        <v>4.1383227458177103</v>
      </c>
      <c r="P978" s="143">
        <v>0.56499456838596995</v>
      </c>
      <c r="Q978" s="143">
        <v>2066.7539643703299</v>
      </c>
      <c r="R978" s="143">
        <v>1730</v>
      </c>
      <c r="S978" s="143" t="s">
        <v>368</v>
      </c>
      <c r="T978" s="143">
        <v>1730</v>
      </c>
      <c r="U978" s="143" t="s">
        <v>365</v>
      </c>
      <c r="V978" s="143" t="s">
        <v>366</v>
      </c>
      <c r="Z978" s="143">
        <v>0</v>
      </c>
      <c r="AA978" s="143">
        <v>1</v>
      </c>
      <c r="AB978" s="143">
        <v>4.1383227458177103</v>
      </c>
      <c r="AC978" s="143">
        <v>0.56499456838596995</v>
      </c>
      <c r="AD978" s="143">
        <v>2066.7539643703299</v>
      </c>
      <c r="AF978" s="143">
        <v>-1</v>
      </c>
      <c r="AG978" s="143">
        <v>-1</v>
      </c>
      <c r="AH978" s="143">
        <v>-1</v>
      </c>
      <c r="AI978" s="143">
        <v>-1</v>
      </c>
      <c r="AJ978" s="143">
        <v>0</v>
      </c>
      <c r="AM978" s="143" t="s">
        <v>367</v>
      </c>
      <c r="AN978" s="143">
        <v>-1</v>
      </c>
      <c r="AQ978" s="143">
        <v>332</v>
      </c>
      <c r="AR978" s="143" t="s">
        <v>259</v>
      </c>
      <c r="AT978" s="143" t="s">
        <v>366</v>
      </c>
      <c r="AV978" s="143">
        <v>199.999999996274</v>
      </c>
      <c r="AW978" s="143">
        <v>1.6761994844999999</v>
      </c>
    </row>
    <row r="979" spans="1:49" x14ac:dyDescent="0.25">
      <c r="A979" s="153">
        <v>830000</v>
      </c>
      <c r="B979" s="153">
        <v>1400000</v>
      </c>
      <c r="C979" s="153">
        <v>1400000</v>
      </c>
      <c r="D979" s="143" t="s">
        <v>360</v>
      </c>
      <c r="E979" s="143" t="s">
        <v>13</v>
      </c>
      <c r="F979" s="143" t="s">
        <v>361</v>
      </c>
      <c r="G979" s="143" t="s">
        <v>362</v>
      </c>
      <c r="H979" s="143">
        <v>0.67</v>
      </c>
      <c r="I979" s="143">
        <v>0.72</v>
      </c>
      <c r="J979" s="143" t="s">
        <v>366</v>
      </c>
      <c r="K979" s="143">
        <v>0.17668680150429</v>
      </c>
      <c r="L979" s="143">
        <v>3361.1128055183399</v>
      </c>
      <c r="M979" s="143">
        <v>6.4275178955825103</v>
      </c>
      <c r="N979" s="143">
        <v>0.86235867928073995</v>
      </c>
      <c r="O979" s="143">
        <v>1.1356575785820699</v>
      </c>
      <c r="P979" s="143">
        <v>0.15236739679158001</v>
      </c>
      <c r="Q979" s="143">
        <v>593.86427110215698</v>
      </c>
      <c r="R979" s="143">
        <v>1730</v>
      </c>
      <c r="S979" s="143" t="s">
        <v>368</v>
      </c>
      <c r="T979" s="143">
        <v>1730</v>
      </c>
      <c r="U979" s="143" t="s">
        <v>365</v>
      </c>
      <c r="V979" s="143" t="s">
        <v>366</v>
      </c>
      <c r="Z979" s="143">
        <v>0</v>
      </c>
      <c r="AA979" s="143">
        <v>1</v>
      </c>
      <c r="AB979" s="143">
        <v>1.1356575785820699</v>
      </c>
      <c r="AC979" s="143">
        <v>0.15236739679158001</v>
      </c>
      <c r="AD979" s="143">
        <v>2076.37265505916</v>
      </c>
      <c r="AF979" s="143">
        <v>-1</v>
      </c>
      <c r="AG979" s="143">
        <v>-1</v>
      </c>
      <c r="AH979" s="143">
        <v>-1</v>
      </c>
      <c r="AI979" s="143">
        <v>-1</v>
      </c>
      <c r="AJ979" s="143">
        <v>0</v>
      </c>
      <c r="AM979" s="143" t="s">
        <v>367</v>
      </c>
      <c r="AN979" s="143">
        <v>-1</v>
      </c>
      <c r="AQ979" s="143">
        <v>332</v>
      </c>
      <c r="AR979" s="143" t="s">
        <v>259</v>
      </c>
      <c r="AT979" s="143" t="s">
        <v>366</v>
      </c>
      <c r="AV979" s="143">
        <v>127.084196234594</v>
      </c>
      <c r="AW979" s="143">
        <v>1.6840005312999999</v>
      </c>
    </row>
    <row r="980" spans="1:49" x14ac:dyDescent="0.25">
      <c r="A980" s="153">
        <v>830000</v>
      </c>
      <c r="B980" s="153">
        <v>1400000</v>
      </c>
      <c r="C980" s="153">
        <v>1400000</v>
      </c>
      <c r="D980" s="143" t="s">
        <v>360</v>
      </c>
      <c r="E980" s="143" t="s">
        <v>13</v>
      </c>
      <c r="F980" s="143" t="s">
        <v>361</v>
      </c>
      <c r="G980" s="143" t="s">
        <v>362</v>
      </c>
      <c r="H980" s="143">
        <v>0.67</v>
      </c>
      <c r="I980" s="143">
        <v>0.72</v>
      </c>
      <c r="J980" s="143" t="s">
        <v>363</v>
      </c>
      <c r="K980" s="143">
        <v>0.37206992034406</v>
      </c>
      <c r="L980" s="143">
        <v>2519.6183412666801</v>
      </c>
      <c r="M980" s="143">
        <v>4.9012196192901296</v>
      </c>
      <c r="N980" s="143">
        <v>0.64644965124742004</v>
      </c>
      <c r="O980" s="143">
        <v>1.8235963933380199</v>
      </c>
      <c r="P980" s="143">
        <v>0.24052447024606999</v>
      </c>
      <c r="Q980" s="143">
        <v>937.47419553252701</v>
      </c>
      <c r="R980" s="143">
        <v>3100</v>
      </c>
      <c r="S980" s="143" t="s">
        <v>371</v>
      </c>
      <c r="T980" s="143">
        <v>3100</v>
      </c>
      <c r="U980" s="143" t="s">
        <v>365</v>
      </c>
      <c r="V980" s="143" t="s">
        <v>366</v>
      </c>
      <c r="Y980" s="143" t="s">
        <v>363</v>
      </c>
      <c r="Z980" s="143">
        <v>0</v>
      </c>
      <c r="AA980" s="143">
        <v>1</v>
      </c>
      <c r="AB980" s="143">
        <v>1.8235963933380199</v>
      </c>
      <c r="AC980" s="143">
        <v>0.24052447024606999</v>
      </c>
      <c r="AD980" s="143">
        <v>1203.0165541875299</v>
      </c>
      <c r="AF980" s="143">
        <v>-1</v>
      </c>
      <c r="AG980" s="143">
        <v>-1</v>
      </c>
      <c r="AH980" s="143">
        <v>-1</v>
      </c>
      <c r="AI980" s="143">
        <v>-1</v>
      </c>
      <c r="AJ980" s="143">
        <v>0</v>
      </c>
      <c r="AM980" s="143" t="s">
        <v>367</v>
      </c>
      <c r="AN980" s="143">
        <v>-1</v>
      </c>
      <c r="AQ980" s="143">
        <v>332</v>
      </c>
      <c r="AR980" s="143" t="s">
        <v>259</v>
      </c>
      <c r="AT980" s="143" t="s">
        <v>366</v>
      </c>
      <c r="AV980" s="143">
        <v>174.67935604371399</v>
      </c>
      <c r="AW980" s="143">
        <v>0.97568252570000003</v>
      </c>
    </row>
    <row r="981" spans="1:49" x14ac:dyDescent="0.25">
      <c r="A981" s="153">
        <v>830000</v>
      </c>
      <c r="B981" s="153">
        <v>1400000</v>
      </c>
      <c r="C981" s="153">
        <v>1400000</v>
      </c>
      <c r="D981" s="143" t="s">
        <v>360</v>
      </c>
      <c r="E981" s="143" t="s">
        <v>13</v>
      </c>
      <c r="F981" s="143" t="s">
        <v>361</v>
      </c>
      <c r="G981" s="143" t="s">
        <v>362</v>
      </c>
      <c r="H981" s="143">
        <v>0.67</v>
      </c>
      <c r="I981" s="143">
        <v>0.72</v>
      </c>
      <c r="J981" s="143" t="s">
        <v>366</v>
      </c>
      <c r="K981" s="143">
        <v>0.10039362175555</v>
      </c>
      <c r="L981" s="143">
        <v>2519.6183412666801</v>
      </c>
      <c r="M981" s="143">
        <v>4.9012196192901296</v>
      </c>
      <c r="N981" s="143">
        <v>0.64644965124742004</v>
      </c>
      <c r="O981" s="143">
        <v>0.49205118859990998</v>
      </c>
      <c r="P981" s="143">
        <v>6.4899421771340005E-2</v>
      </c>
      <c r="Q981" s="143">
        <v>252.95361072148299</v>
      </c>
      <c r="R981" s="143">
        <v>1730</v>
      </c>
      <c r="S981" s="143" t="s">
        <v>368</v>
      </c>
      <c r="T981" s="143">
        <v>1730</v>
      </c>
      <c r="U981" s="143" t="s">
        <v>365</v>
      </c>
      <c r="V981" s="143" t="s">
        <v>366</v>
      </c>
      <c r="Z981" s="143">
        <v>0</v>
      </c>
      <c r="AA981" s="143">
        <v>1</v>
      </c>
      <c r="AB981" s="143">
        <v>0.49205118859990998</v>
      </c>
      <c r="AC981" s="143">
        <v>6.4899421771340005E-2</v>
      </c>
      <c r="AD981" s="143">
        <v>353.47205779063302</v>
      </c>
      <c r="AF981" s="143">
        <v>-1</v>
      </c>
      <c r="AG981" s="143">
        <v>-1</v>
      </c>
      <c r="AH981" s="143">
        <v>-1</v>
      </c>
      <c r="AI981" s="143">
        <v>-1</v>
      </c>
      <c r="AJ981" s="143">
        <v>0</v>
      </c>
      <c r="AM981" s="143" t="s">
        <v>367</v>
      </c>
      <c r="AN981" s="143">
        <v>-1</v>
      </c>
      <c r="AQ981" s="143">
        <v>332</v>
      </c>
      <c r="AR981" s="143" t="s">
        <v>259</v>
      </c>
      <c r="AT981" s="143" t="s">
        <v>366</v>
      </c>
      <c r="AV981" s="143">
        <v>81.317395043492795</v>
      </c>
      <c r="AW981" s="143">
        <v>0.28667644590000002</v>
      </c>
    </row>
    <row r="982" spans="1:49" x14ac:dyDescent="0.25">
      <c r="A982" s="153">
        <v>830000</v>
      </c>
      <c r="B982" s="153">
        <v>1400000</v>
      </c>
      <c r="C982" s="153">
        <v>1400000</v>
      </c>
      <c r="D982" s="143" t="s">
        <v>360</v>
      </c>
      <c r="E982" s="143" t="s">
        <v>13</v>
      </c>
      <c r="F982" s="143" t="s">
        <v>361</v>
      </c>
      <c r="G982" s="143" t="s">
        <v>362</v>
      </c>
      <c r="H982" s="143">
        <v>0.67</v>
      </c>
      <c r="I982" s="143">
        <v>0.72</v>
      </c>
      <c r="J982" s="143" t="s">
        <v>366</v>
      </c>
      <c r="K982" s="143">
        <v>2.5689565483010001E-2</v>
      </c>
      <c r="L982" s="143">
        <v>3322.1522650975298</v>
      </c>
      <c r="M982" s="143">
        <v>6.5173965303606796</v>
      </c>
      <c r="N982" s="143">
        <v>0.87358295442074996</v>
      </c>
      <c r="O982" s="143">
        <v>0.16742908494545</v>
      </c>
      <c r="P982" s="143">
        <v>2.2441966512429998E-2</v>
      </c>
      <c r="Q982" s="143">
        <v>85.3446481587563</v>
      </c>
      <c r="R982" s="143">
        <v>1730</v>
      </c>
      <c r="S982" s="143" t="s">
        <v>368</v>
      </c>
      <c r="T982" s="143">
        <v>1730</v>
      </c>
      <c r="U982" s="143" t="s">
        <v>365</v>
      </c>
      <c r="V982" s="143" t="s">
        <v>366</v>
      </c>
      <c r="Z982" s="143">
        <v>0</v>
      </c>
      <c r="AA982" s="143">
        <v>1</v>
      </c>
      <c r="AB982" s="143">
        <v>0.16742908494545</v>
      </c>
      <c r="AC982" s="143">
        <v>2.2441966512429998E-2</v>
      </c>
      <c r="AD982" s="143">
        <v>85.344648158756002</v>
      </c>
      <c r="AF982" s="143">
        <v>-1</v>
      </c>
      <c r="AG982" s="143">
        <v>-1</v>
      </c>
      <c r="AH982" s="143">
        <v>-1</v>
      </c>
      <c r="AI982" s="143">
        <v>-1</v>
      </c>
      <c r="AJ982" s="143">
        <v>0</v>
      </c>
      <c r="AM982" s="143" t="s">
        <v>367</v>
      </c>
      <c r="AN982" s="143">
        <v>-1</v>
      </c>
      <c r="AQ982" s="143">
        <v>332</v>
      </c>
      <c r="AR982" s="143" t="s">
        <v>259</v>
      </c>
      <c r="AT982" s="143" t="s">
        <v>366</v>
      </c>
      <c r="AV982" s="143">
        <v>50.579292750451003</v>
      </c>
      <c r="AW982" s="143">
        <v>6.9217070699999994E-2</v>
      </c>
    </row>
    <row r="983" spans="1:49" x14ac:dyDescent="0.25">
      <c r="A983" s="153">
        <v>830000</v>
      </c>
      <c r="B983" s="153">
        <v>1400000</v>
      </c>
      <c r="C983" s="153">
        <v>1400000</v>
      </c>
      <c r="D983" s="143" t="s">
        <v>360</v>
      </c>
      <c r="E983" s="143" t="s">
        <v>13</v>
      </c>
      <c r="F983" s="143" t="s">
        <v>361</v>
      </c>
      <c r="G983" s="143" t="s">
        <v>362</v>
      </c>
      <c r="H983" s="143">
        <v>0.67</v>
      </c>
      <c r="I983" s="143">
        <v>0.72</v>
      </c>
      <c r="J983" s="143" t="s">
        <v>366</v>
      </c>
      <c r="K983" s="143">
        <v>0.41654579040739997</v>
      </c>
      <c r="L983" s="143">
        <v>3322.1522650975298</v>
      </c>
      <c r="M983" s="143">
        <v>6.5173965303606796</v>
      </c>
      <c r="N983" s="143">
        <v>0.87358295442074996</v>
      </c>
      <c r="O983" s="143">
        <v>2.7147940891375599</v>
      </c>
      <c r="P983" s="143">
        <v>0.36388730223561999</v>
      </c>
      <c r="Q983" s="143">
        <v>1383.8285411187901</v>
      </c>
      <c r="R983" s="143">
        <v>1730</v>
      </c>
      <c r="S983" s="143" t="s">
        <v>368</v>
      </c>
      <c r="T983" s="143">
        <v>1730</v>
      </c>
      <c r="U983" s="143" t="s">
        <v>365</v>
      </c>
      <c r="V983" s="143" t="s">
        <v>366</v>
      </c>
      <c r="Z983" s="143">
        <v>0</v>
      </c>
      <c r="AA983" s="143">
        <v>1</v>
      </c>
      <c r="AB983" s="143">
        <v>2.7147940891375599</v>
      </c>
      <c r="AC983" s="143">
        <v>0.36388730223561999</v>
      </c>
      <c r="AD983" s="143">
        <v>1396.7299240334601</v>
      </c>
      <c r="AF983" s="143">
        <v>-1</v>
      </c>
      <c r="AG983" s="143">
        <v>-1</v>
      </c>
      <c r="AH983" s="143">
        <v>-1</v>
      </c>
      <c r="AI983" s="143">
        <v>-1</v>
      </c>
      <c r="AJ983" s="143">
        <v>0</v>
      </c>
      <c r="AM983" s="143" t="s">
        <v>367</v>
      </c>
      <c r="AN983" s="143">
        <v>-1</v>
      </c>
      <c r="AQ983" s="143">
        <v>332</v>
      </c>
      <c r="AR983" s="143" t="s">
        <v>259</v>
      </c>
      <c r="AT983" s="143" t="s">
        <v>366</v>
      </c>
      <c r="AV983" s="143">
        <v>173.48615837032801</v>
      </c>
      <c r="AW983" s="143">
        <v>1.1327898815999999</v>
      </c>
    </row>
    <row r="984" spans="1:49" x14ac:dyDescent="0.25">
      <c r="A984" s="153">
        <v>830000</v>
      </c>
      <c r="B984" s="153">
        <v>1400000</v>
      </c>
      <c r="C984" s="153">
        <v>1400000</v>
      </c>
      <c r="D984" s="143" t="s">
        <v>360</v>
      </c>
      <c r="E984" s="143" t="s">
        <v>13</v>
      </c>
      <c r="F984" s="143" t="s">
        <v>361</v>
      </c>
      <c r="G984" s="143" t="s">
        <v>362</v>
      </c>
      <c r="H984" s="143">
        <v>0.67</v>
      </c>
      <c r="I984" s="143">
        <v>0.72</v>
      </c>
      <c r="J984" s="143" t="s">
        <v>366</v>
      </c>
      <c r="K984" s="143">
        <v>0.17149103003266999</v>
      </c>
      <c r="L984" s="143">
        <v>3322.1522650975298</v>
      </c>
      <c r="M984" s="143">
        <v>6.5173965303606796</v>
      </c>
      <c r="N984" s="143">
        <v>0.87358295442074996</v>
      </c>
      <c r="O984" s="143">
        <v>1.11767504412291</v>
      </c>
      <c r="P984" s="143">
        <v>0.1498116406726</v>
      </c>
      <c r="Q984" s="143">
        <v>569.71931386694996</v>
      </c>
      <c r="R984" s="143">
        <v>8140</v>
      </c>
      <c r="S984" s="143" t="s">
        <v>369</v>
      </c>
      <c r="T984" s="143">
        <v>8140</v>
      </c>
      <c r="U984" s="143" t="s">
        <v>365</v>
      </c>
      <c r="V984" s="143" t="s">
        <v>366</v>
      </c>
      <c r="Z984" s="143">
        <v>0</v>
      </c>
      <c r="AA984" s="143">
        <v>1</v>
      </c>
      <c r="AB984" s="143">
        <v>1.11767504412291</v>
      </c>
      <c r="AC984" s="143">
        <v>0.1498116406726</v>
      </c>
      <c r="AD984" s="143">
        <v>570.23020292741603</v>
      </c>
      <c r="AF984" s="143">
        <v>-1</v>
      </c>
      <c r="AG984" s="143">
        <v>-1</v>
      </c>
      <c r="AH984" s="143">
        <v>-1</v>
      </c>
      <c r="AI984" s="143">
        <v>-1</v>
      </c>
      <c r="AJ984" s="143">
        <v>0</v>
      </c>
      <c r="AM984" s="143" t="s">
        <v>367</v>
      </c>
      <c r="AN984" s="143">
        <v>-1</v>
      </c>
      <c r="AQ984" s="143">
        <v>332</v>
      </c>
      <c r="AR984" s="143" t="s">
        <v>259</v>
      </c>
      <c r="AT984" s="143" t="s">
        <v>366</v>
      </c>
      <c r="AV984" s="143">
        <v>129.39041245364601</v>
      </c>
      <c r="AW984" s="143">
        <v>0.4624738061</v>
      </c>
    </row>
    <row r="985" spans="1:49" x14ac:dyDescent="0.25">
      <c r="A985" s="153">
        <v>830000</v>
      </c>
      <c r="B985" s="153">
        <v>1400000</v>
      </c>
      <c r="C985" s="153">
        <v>1400000</v>
      </c>
      <c r="D985" s="143" t="s">
        <v>360</v>
      </c>
      <c r="E985" s="143" t="s">
        <v>13</v>
      </c>
      <c r="F985" s="143" t="s">
        <v>361</v>
      </c>
      <c r="G985" s="143" t="s">
        <v>362</v>
      </c>
      <c r="H985" s="143">
        <v>0.67</v>
      </c>
      <c r="I985" s="143">
        <v>0.72</v>
      </c>
      <c r="J985" s="143" t="s">
        <v>366</v>
      </c>
      <c r="K985" s="143">
        <v>0.61776345355284001</v>
      </c>
      <c r="L985" s="143">
        <v>3316.3924731839702</v>
      </c>
      <c r="M985" s="143">
        <v>6.6614372858929096</v>
      </c>
      <c r="N985" s="143">
        <v>0.89744140388391003</v>
      </c>
      <c r="O985" s="143">
        <v>4.1151925033588999</v>
      </c>
      <c r="P985" s="143">
        <v>0.55440650102463995</v>
      </c>
      <c r="Q985" s="143">
        <v>2048.7460675707898</v>
      </c>
      <c r="R985" s="143">
        <v>1730</v>
      </c>
      <c r="S985" s="143" t="s">
        <v>368</v>
      </c>
      <c r="T985" s="143">
        <v>1730</v>
      </c>
      <c r="U985" s="143" t="s">
        <v>365</v>
      </c>
      <c r="V985" s="143" t="s">
        <v>366</v>
      </c>
      <c r="Z985" s="143">
        <v>0</v>
      </c>
      <c r="AA985" s="143">
        <v>1</v>
      </c>
      <c r="AB985" s="143">
        <v>4.1151925033588999</v>
      </c>
      <c r="AC985" s="143">
        <v>0.55440650102463995</v>
      </c>
      <c r="AD985" s="143">
        <v>2048.7460675707898</v>
      </c>
      <c r="AF985" s="143">
        <v>-1</v>
      </c>
      <c r="AG985" s="143">
        <v>-1</v>
      </c>
      <c r="AH985" s="143">
        <v>-1</v>
      </c>
      <c r="AI985" s="143">
        <v>-1</v>
      </c>
      <c r="AJ985" s="143">
        <v>0</v>
      </c>
      <c r="AM985" s="143" t="s">
        <v>367</v>
      </c>
      <c r="AN985" s="143">
        <v>-1</v>
      </c>
      <c r="AQ985" s="143">
        <v>332</v>
      </c>
      <c r="AR985" s="143" t="s">
        <v>259</v>
      </c>
      <c r="AT985" s="143" t="s">
        <v>366</v>
      </c>
      <c r="AV985" s="143">
        <v>199.99999998137301</v>
      </c>
      <c r="AW985" s="143">
        <v>1.6615945398</v>
      </c>
    </row>
    <row r="986" spans="1:49" x14ac:dyDescent="0.25">
      <c r="A986" s="153">
        <v>830000</v>
      </c>
      <c r="B986" s="153">
        <v>1400000</v>
      </c>
      <c r="C986" s="153">
        <v>1400000</v>
      </c>
      <c r="D986" s="143" t="s">
        <v>360</v>
      </c>
      <c r="E986" s="143" t="s">
        <v>13</v>
      </c>
      <c r="F986" s="143" t="s">
        <v>361</v>
      </c>
      <c r="G986" s="143" t="s">
        <v>362</v>
      </c>
      <c r="H986" s="143">
        <v>0.67</v>
      </c>
      <c r="I986" s="143">
        <v>0.72</v>
      </c>
      <c r="J986" s="143" t="s">
        <v>363</v>
      </c>
      <c r="K986" s="143">
        <v>0.57238172669597998</v>
      </c>
      <c r="L986" s="143">
        <v>2376.1050154730201</v>
      </c>
      <c r="M986" s="143">
        <v>4.6640335178441701</v>
      </c>
      <c r="N986" s="143">
        <v>0.63749789946088997</v>
      </c>
      <c r="O986" s="143">
        <v>2.6696075583116099</v>
      </c>
      <c r="P986" s="143">
        <v>0.36489214845849</v>
      </c>
      <c r="Q986" s="143">
        <v>1360.03909156744</v>
      </c>
      <c r="R986" s="143">
        <v>3200</v>
      </c>
      <c r="S986" s="143" t="s">
        <v>370</v>
      </c>
      <c r="T986" s="143">
        <v>3200</v>
      </c>
      <c r="U986" s="143" t="s">
        <v>365</v>
      </c>
      <c r="V986" s="143" t="s">
        <v>366</v>
      </c>
      <c r="Y986" s="143" t="s">
        <v>363</v>
      </c>
      <c r="Z986" s="143">
        <v>0</v>
      </c>
      <c r="AA986" s="143">
        <v>1</v>
      </c>
      <c r="AB986" s="143">
        <v>2.6696075583116099</v>
      </c>
      <c r="AC986" s="143">
        <v>0.36489214845849</v>
      </c>
      <c r="AD986" s="143">
        <v>1360.03909156744</v>
      </c>
      <c r="AF986" s="143">
        <v>-1</v>
      </c>
      <c r="AG986" s="143">
        <v>-1</v>
      </c>
      <c r="AH986" s="143">
        <v>-1</v>
      </c>
      <c r="AI986" s="143">
        <v>-1</v>
      </c>
      <c r="AJ986" s="143">
        <v>0</v>
      </c>
      <c r="AM986" s="143" t="s">
        <v>367</v>
      </c>
      <c r="AN986" s="143">
        <v>-1</v>
      </c>
      <c r="AQ986" s="143">
        <v>332</v>
      </c>
      <c r="AR986" s="143" t="s">
        <v>259</v>
      </c>
      <c r="AT986" s="143" t="s">
        <v>366</v>
      </c>
      <c r="AV986" s="143">
        <v>190.43523276441201</v>
      </c>
      <c r="AW986" s="143">
        <v>1.1030325155</v>
      </c>
    </row>
    <row r="987" spans="1:49" x14ac:dyDescent="0.25">
      <c r="A987" s="153">
        <v>830000</v>
      </c>
      <c r="B987" s="153">
        <v>1400000</v>
      </c>
      <c r="C987" s="153">
        <v>1400000</v>
      </c>
      <c r="D987" s="143" t="s">
        <v>360</v>
      </c>
      <c r="E987" s="143" t="s">
        <v>13</v>
      </c>
      <c r="F987" s="143" t="s">
        <v>361</v>
      </c>
      <c r="G987" s="143" t="s">
        <v>362</v>
      </c>
      <c r="H987" s="143">
        <v>0.67</v>
      </c>
      <c r="I987" s="143">
        <v>0.72</v>
      </c>
      <c r="J987" s="143" t="s">
        <v>363</v>
      </c>
      <c r="K987" s="143">
        <v>4.5381727086990002E-2</v>
      </c>
      <c r="L987" s="143">
        <v>2376.1050154730201</v>
      </c>
      <c r="M987" s="143">
        <v>4.6640335178441701</v>
      </c>
      <c r="N987" s="143">
        <v>0.63749789946088997</v>
      </c>
      <c r="O987" s="143">
        <v>0.21166189623137999</v>
      </c>
      <c r="P987" s="143">
        <v>2.8930755691859999E-2</v>
      </c>
      <c r="Q987" s="143">
        <v>107.831749342229</v>
      </c>
      <c r="R987" s="143">
        <v>3100</v>
      </c>
      <c r="S987" s="143" t="s">
        <v>371</v>
      </c>
      <c r="T987" s="143">
        <v>3100</v>
      </c>
      <c r="U987" s="143" t="s">
        <v>365</v>
      </c>
      <c r="V987" s="143" t="s">
        <v>366</v>
      </c>
      <c r="Y987" s="143" t="s">
        <v>363</v>
      </c>
      <c r="Z987" s="143">
        <v>0</v>
      </c>
      <c r="AA987" s="143">
        <v>1</v>
      </c>
      <c r="AB987" s="143">
        <v>0.21166189623137999</v>
      </c>
      <c r="AC987" s="143">
        <v>2.8930755691859999E-2</v>
      </c>
      <c r="AD987" s="143">
        <v>107.83174934223</v>
      </c>
      <c r="AF987" s="143">
        <v>-1</v>
      </c>
      <c r="AG987" s="143">
        <v>-1</v>
      </c>
      <c r="AH987" s="143">
        <v>-1</v>
      </c>
      <c r="AI987" s="143">
        <v>-1</v>
      </c>
      <c r="AJ987" s="143">
        <v>0</v>
      </c>
      <c r="AM987" s="143" t="s">
        <v>367</v>
      </c>
      <c r="AN987" s="143">
        <v>-1</v>
      </c>
      <c r="AQ987" s="143">
        <v>332</v>
      </c>
      <c r="AR987" s="143" t="s">
        <v>259</v>
      </c>
      <c r="AT987" s="143" t="s">
        <v>366</v>
      </c>
      <c r="AV987" s="143">
        <v>69.119499342818997</v>
      </c>
      <c r="AW987" s="143">
        <v>8.7454784499999993E-2</v>
      </c>
    </row>
    <row r="988" spans="1:49" x14ac:dyDescent="0.25">
      <c r="A988" s="153">
        <v>830000</v>
      </c>
      <c r="B988" s="153">
        <v>1400000</v>
      </c>
      <c r="C988" s="153">
        <v>1400000</v>
      </c>
      <c r="D988" s="143" t="s">
        <v>360</v>
      </c>
      <c r="E988" s="143" t="s">
        <v>13</v>
      </c>
      <c r="F988" s="143" t="s">
        <v>361</v>
      </c>
      <c r="G988" s="143" t="s">
        <v>362</v>
      </c>
      <c r="H988" s="143">
        <v>0.67</v>
      </c>
      <c r="I988" s="143">
        <v>0.72</v>
      </c>
      <c r="J988" s="143" t="s">
        <v>366</v>
      </c>
      <c r="K988" s="143">
        <v>0.61776345378298003</v>
      </c>
      <c r="L988" s="143">
        <v>3314.64997562588</v>
      </c>
      <c r="M988" s="143">
        <v>7.0411840878550596</v>
      </c>
      <c r="N988" s="143">
        <v>0.94036117374563</v>
      </c>
      <c r="O988" s="143">
        <v>4.3497862008351103</v>
      </c>
      <c r="P988" s="143">
        <v>0.58092076649652002</v>
      </c>
      <c r="Q988" s="143">
        <v>2047.6696170243099</v>
      </c>
      <c r="R988" s="143">
        <v>1730</v>
      </c>
      <c r="S988" s="143" t="s">
        <v>368</v>
      </c>
      <c r="T988" s="143">
        <v>1730</v>
      </c>
      <c r="U988" s="143" t="s">
        <v>365</v>
      </c>
      <c r="V988" s="143" t="s">
        <v>366</v>
      </c>
      <c r="Z988" s="143">
        <v>0</v>
      </c>
      <c r="AA988" s="143">
        <v>1</v>
      </c>
      <c r="AB988" s="143">
        <v>4.3497862008351103</v>
      </c>
      <c r="AC988" s="143">
        <v>0.58092076649652002</v>
      </c>
      <c r="AD988" s="143">
        <v>2047.6696170243099</v>
      </c>
      <c r="AF988" s="143">
        <v>-1</v>
      </c>
      <c r="AG988" s="143">
        <v>-1</v>
      </c>
      <c r="AH988" s="143">
        <v>-1</v>
      </c>
      <c r="AI988" s="143">
        <v>-1</v>
      </c>
      <c r="AJ988" s="143">
        <v>0</v>
      </c>
      <c r="AM988" s="143" t="s">
        <v>367</v>
      </c>
      <c r="AN988" s="143">
        <v>-1</v>
      </c>
      <c r="AQ988" s="143">
        <v>332</v>
      </c>
      <c r="AR988" s="143" t="s">
        <v>259</v>
      </c>
      <c r="AT988" s="143" t="s">
        <v>366</v>
      </c>
      <c r="AV988" s="143">
        <v>200.000000018626</v>
      </c>
      <c r="AW988" s="143">
        <v>1.6607215061</v>
      </c>
    </row>
    <row r="989" spans="1:49" x14ac:dyDescent="0.25">
      <c r="A989" s="153">
        <v>830000</v>
      </c>
      <c r="B989" s="153">
        <v>1400000</v>
      </c>
      <c r="C989" s="153">
        <v>1400000</v>
      </c>
      <c r="D989" s="143" t="s">
        <v>360</v>
      </c>
      <c r="E989" s="143" t="s">
        <v>13</v>
      </c>
      <c r="F989" s="143" t="s">
        <v>361</v>
      </c>
      <c r="G989" s="143" t="s">
        <v>362</v>
      </c>
      <c r="H989" s="143">
        <v>0.67</v>
      </c>
      <c r="I989" s="143">
        <v>0.72</v>
      </c>
      <c r="J989" s="143" t="s">
        <v>363</v>
      </c>
      <c r="K989" s="143">
        <v>4.4661177857439997E-2</v>
      </c>
      <c r="L989" s="143">
        <v>2717.32912831965</v>
      </c>
      <c r="M989" s="143">
        <v>5.6424057924925597</v>
      </c>
      <c r="N989" s="143">
        <v>0.75938978863847995</v>
      </c>
      <c r="O989" s="143">
        <v>0.25199648864238</v>
      </c>
      <c r="P989" s="143">
        <v>3.3915242413510002E-2</v>
      </c>
      <c r="Q989" s="143">
        <v>121.359119497097</v>
      </c>
      <c r="R989" s="143">
        <v>3200</v>
      </c>
      <c r="S989" s="143" t="s">
        <v>370</v>
      </c>
      <c r="T989" s="143">
        <v>3200</v>
      </c>
      <c r="U989" s="143" t="s">
        <v>365</v>
      </c>
      <c r="V989" s="143" t="s">
        <v>366</v>
      </c>
      <c r="Y989" s="143" t="s">
        <v>363</v>
      </c>
      <c r="Z989" s="143">
        <v>0</v>
      </c>
      <c r="AA989" s="143">
        <v>1</v>
      </c>
      <c r="AB989" s="143">
        <v>0.25199648864238</v>
      </c>
      <c r="AC989" s="143">
        <v>3.3915242413510002E-2</v>
      </c>
      <c r="AD989" s="143">
        <v>121.35911949709801</v>
      </c>
      <c r="AF989" s="143">
        <v>-1</v>
      </c>
      <c r="AG989" s="143">
        <v>-1</v>
      </c>
      <c r="AH989" s="143">
        <v>-1</v>
      </c>
      <c r="AI989" s="143">
        <v>-1</v>
      </c>
      <c r="AJ989" s="143">
        <v>0</v>
      </c>
      <c r="AM989" s="143" t="s">
        <v>367</v>
      </c>
      <c r="AN989" s="143">
        <v>-1</v>
      </c>
      <c r="AQ989" s="143">
        <v>332</v>
      </c>
      <c r="AR989" s="143" t="s">
        <v>259</v>
      </c>
      <c r="AT989" s="143" t="s">
        <v>366</v>
      </c>
      <c r="AV989" s="143">
        <v>66.681599692974203</v>
      </c>
      <c r="AW989" s="143">
        <v>9.8425887700000006E-2</v>
      </c>
    </row>
    <row r="990" spans="1:49" x14ac:dyDescent="0.25">
      <c r="A990" s="153">
        <v>830000</v>
      </c>
      <c r="B990" s="153">
        <v>1400000</v>
      </c>
      <c r="C990" s="153">
        <v>1400000</v>
      </c>
      <c r="D990" s="143" t="s">
        <v>360</v>
      </c>
      <c r="E990" s="143" t="s">
        <v>13</v>
      </c>
      <c r="F990" s="143" t="s">
        <v>361</v>
      </c>
      <c r="G990" s="143" t="s">
        <v>362</v>
      </c>
      <c r="H990" s="143">
        <v>0.67</v>
      </c>
      <c r="I990" s="143">
        <v>0.72</v>
      </c>
      <c r="J990" s="143" t="s">
        <v>363</v>
      </c>
      <c r="K990" s="143">
        <v>0.34067283337096999</v>
      </c>
      <c r="L990" s="143">
        <v>2717.32912831965</v>
      </c>
      <c r="M990" s="143">
        <v>5.6424057924925597</v>
      </c>
      <c r="N990" s="143">
        <v>0.75938978863847995</v>
      </c>
      <c r="O990" s="143">
        <v>1.9222143683572299</v>
      </c>
      <c r="P990" s="143">
        <v>0.25870347092844997</v>
      </c>
      <c r="Q990" s="143">
        <v>925.72021334613396</v>
      </c>
      <c r="R990" s="143">
        <v>3200</v>
      </c>
      <c r="S990" s="143" t="s">
        <v>370</v>
      </c>
      <c r="T990" s="143">
        <v>3200</v>
      </c>
      <c r="U990" s="143" t="s">
        <v>365</v>
      </c>
      <c r="V990" s="143" t="s">
        <v>366</v>
      </c>
      <c r="Y990" s="143" t="s">
        <v>363</v>
      </c>
      <c r="Z990" s="143">
        <v>0</v>
      </c>
      <c r="AA990" s="143">
        <v>1</v>
      </c>
      <c r="AB990" s="143">
        <v>1.9222143683572299</v>
      </c>
      <c r="AC990" s="143">
        <v>0.25870347092844997</v>
      </c>
      <c r="AD990" s="143">
        <v>1137.4002938638801</v>
      </c>
      <c r="AF990" s="143">
        <v>-1</v>
      </c>
      <c r="AG990" s="143">
        <v>-1</v>
      </c>
      <c r="AH990" s="143">
        <v>-1</v>
      </c>
      <c r="AI990" s="143">
        <v>-1</v>
      </c>
      <c r="AJ990" s="143">
        <v>0</v>
      </c>
      <c r="AM990" s="143" t="s">
        <v>367</v>
      </c>
      <c r="AN990" s="143">
        <v>-1</v>
      </c>
      <c r="AQ990" s="143">
        <v>332</v>
      </c>
      <c r="AR990" s="143" t="s">
        <v>259</v>
      </c>
      <c r="AT990" s="143" t="s">
        <v>366</v>
      </c>
      <c r="AV990" s="143">
        <v>162.65107577219999</v>
      </c>
      <c r="AW990" s="143">
        <v>0.92246576960000004</v>
      </c>
    </row>
    <row r="991" spans="1:49" x14ac:dyDescent="0.25">
      <c r="A991" s="153">
        <v>830000</v>
      </c>
      <c r="B991" s="153">
        <v>1400000</v>
      </c>
      <c r="C991" s="153">
        <v>1400000</v>
      </c>
      <c r="D991" s="143" t="s">
        <v>360</v>
      </c>
      <c r="E991" s="143" t="s">
        <v>13</v>
      </c>
      <c r="F991" s="143" t="s">
        <v>361</v>
      </c>
      <c r="G991" s="143" t="s">
        <v>362</v>
      </c>
      <c r="H991" s="143">
        <v>0.67</v>
      </c>
      <c r="I991" s="143">
        <v>0.72</v>
      </c>
      <c r="J991" s="143" t="s">
        <v>366</v>
      </c>
      <c r="K991" s="143">
        <v>0.15452939034911001</v>
      </c>
      <c r="L991" s="143">
        <v>2717.32912831965</v>
      </c>
      <c r="M991" s="143">
        <v>5.6424057924925597</v>
      </c>
      <c r="N991" s="143">
        <v>0.75938978863847995</v>
      </c>
      <c r="O991" s="143">
        <v>0.87191752721617</v>
      </c>
      <c r="P991" s="143">
        <v>0.11734804107563999</v>
      </c>
      <c r="Q991" s="143">
        <v>419.90721357711999</v>
      </c>
      <c r="R991" s="143">
        <v>8140</v>
      </c>
      <c r="S991" s="143" t="s">
        <v>369</v>
      </c>
      <c r="T991" s="143">
        <v>8140</v>
      </c>
      <c r="U991" s="143" t="s">
        <v>365</v>
      </c>
      <c r="V991" s="143" t="s">
        <v>366</v>
      </c>
      <c r="Z991" s="143">
        <v>0</v>
      </c>
      <c r="AA991" s="143">
        <v>1</v>
      </c>
      <c r="AB991" s="143">
        <v>0.87191752721617</v>
      </c>
      <c r="AC991" s="143">
        <v>0.11734804107563999</v>
      </c>
      <c r="AD991" s="143">
        <v>419.90721357711999</v>
      </c>
      <c r="AF991" s="143">
        <v>-1</v>
      </c>
      <c r="AG991" s="143">
        <v>-1</v>
      </c>
      <c r="AH991" s="143">
        <v>-1</v>
      </c>
      <c r="AI991" s="143">
        <v>-1</v>
      </c>
      <c r="AJ991" s="143">
        <v>0</v>
      </c>
      <c r="AM991" s="143" t="s">
        <v>367</v>
      </c>
      <c r="AN991" s="143">
        <v>-1</v>
      </c>
      <c r="AQ991" s="143">
        <v>332</v>
      </c>
      <c r="AR991" s="143" t="s">
        <v>259</v>
      </c>
      <c r="AT991" s="143" t="s">
        <v>366</v>
      </c>
      <c r="AV991" s="143">
        <v>130.16008086577401</v>
      </c>
      <c r="AW991" s="143">
        <v>0.34055735079999999</v>
      </c>
    </row>
    <row r="992" spans="1:49" x14ac:dyDescent="0.25">
      <c r="A992" s="153">
        <v>830000</v>
      </c>
      <c r="B992" s="153">
        <v>1400000</v>
      </c>
      <c r="C992" s="153">
        <v>1400000</v>
      </c>
      <c r="D992" s="143" t="s">
        <v>360</v>
      </c>
      <c r="E992" s="143" t="s">
        <v>13</v>
      </c>
      <c r="F992" s="143" t="s">
        <v>361</v>
      </c>
      <c r="G992" s="143" t="s">
        <v>362</v>
      </c>
      <c r="H992" s="143">
        <v>0.67</v>
      </c>
      <c r="I992" s="143">
        <v>0.72</v>
      </c>
      <c r="J992" s="143" t="s">
        <v>363</v>
      </c>
      <c r="K992" s="143">
        <v>7.0239372020599999E-3</v>
      </c>
      <c r="L992" s="143">
        <v>3047.6782963973601</v>
      </c>
      <c r="M992" s="143">
        <v>6.5259163199207704</v>
      </c>
      <c r="N992" s="143">
        <v>0.87598443981768004</v>
      </c>
      <c r="O992" s="143">
        <v>4.5837626417080002E-2</v>
      </c>
      <c r="P992" s="143">
        <v>6.1528596952599999E-3</v>
      </c>
      <c r="Q992" s="143">
        <v>21.406700966003701</v>
      </c>
      <c r="R992" s="143">
        <v>3100</v>
      </c>
      <c r="S992" s="143" t="s">
        <v>371</v>
      </c>
      <c r="T992" s="143">
        <v>3100</v>
      </c>
      <c r="U992" s="143" t="s">
        <v>365</v>
      </c>
      <c r="V992" s="143" t="s">
        <v>366</v>
      </c>
      <c r="Y992" s="143" t="s">
        <v>363</v>
      </c>
      <c r="Z992" s="143">
        <v>0</v>
      </c>
      <c r="AA992" s="143">
        <v>1</v>
      </c>
      <c r="AB992" s="143">
        <v>4.5837626417080002E-2</v>
      </c>
      <c r="AC992" s="143">
        <v>6.1528596952599999E-3</v>
      </c>
      <c r="AD992" s="143">
        <v>624.72085502399</v>
      </c>
      <c r="AF992" s="143">
        <v>-1</v>
      </c>
      <c r="AG992" s="143">
        <v>-1</v>
      </c>
      <c r="AH992" s="143">
        <v>-1</v>
      </c>
      <c r="AI992" s="143">
        <v>-1</v>
      </c>
      <c r="AJ992" s="143">
        <v>0</v>
      </c>
      <c r="AM992" s="143" t="s">
        <v>367</v>
      </c>
      <c r="AN992" s="143">
        <v>-1</v>
      </c>
      <c r="AQ992" s="143">
        <v>332</v>
      </c>
      <c r="AR992" s="143" t="s">
        <v>259</v>
      </c>
      <c r="AT992" s="143" t="s">
        <v>366</v>
      </c>
      <c r="AV992" s="143">
        <v>26.3222682911188</v>
      </c>
      <c r="AW992" s="143">
        <v>0.50666736010000002</v>
      </c>
    </row>
    <row r="993" spans="1:49" x14ac:dyDescent="0.25">
      <c r="A993" s="153">
        <v>830000</v>
      </c>
      <c r="B993" s="153">
        <v>1400000</v>
      </c>
      <c r="C993" s="153">
        <v>1400000</v>
      </c>
      <c r="D993" s="143" t="s">
        <v>360</v>
      </c>
      <c r="E993" s="143" t="s">
        <v>13</v>
      </c>
      <c r="F993" s="143" t="s">
        <v>361</v>
      </c>
      <c r="G993" s="143" t="s">
        <v>362</v>
      </c>
      <c r="H993" s="143">
        <v>0.67</v>
      </c>
      <c r="I993" s="143">
        <v>0.72</v>
      </c>
      <c r="J993" s="143" t="s">
        <v>366</v>
      </c>
      <c r="K993" s="143">
        <v>0.14336767954533999</v>
      </c>
      <c r="L993" s="143">
        <v>3342.9857248140002</v>
      </c>
      <c r="M993" s="143">
        <v>6.1753162116864697</v>
      </c>
      <c r="N993" s="143">
        <v>0.82880794067425001</v>
      </c>
      <c r="O993" s="143">
        <v>0.88534075572822002</v>
      </c>
      <c r="P993" s="143">
        <v>0.11882427124321999</v>
      </c>
      <c r="Q993" s="143">
        <v>479.27610611978901</v>
      </c>
      <c r="R993" s="143">
        <v>1730</v>
      </c>
      <c r="S993" s="143" t="s">
        <v>368</v>
      </c>
      <c r="T993" s="143">
        <v>1730</v>
      </c>
      <c r="U993" s="143" t="s">
        <v>365</v>
      </c>
      <c r="V993" s="143" t="s">
        <v>366</v>
      </c>
      <c r="Z993" s="143">
        <v>0</v>
      </c>
      <c r="AA993" s="143">
        <v>1</v>
      </c>
      <c r="AB993" s="143">
        <v>0.88534075572822002</v>
      </c>
      <c r="AC993" s="143">
        <v>0.11882427124321999</v>
      </c>
      <c r="AD993" s="143">
        <v>479.27610611978901</v>
      </c>
      <c r="AF993" s="143">
        <v>-1</v>
      </c>
      <c r="AG993" s="143">
        <v>-1</v>
      </c>
      <c r="AH993" s="143">
        <v>-1</v>
      </c>
      <c r="AI993" s="143">
        <v>-1</v>
      </c>
      <c r="AJ993" s="143">
        <v>0</v>
      </c>
      <c r="AM993" s="143" t="s">
        <v>367</v>
      </c>
      <c r="AN993" s="143">
        <v>-1</v>
      </c>
      <c r="AQ993" s="143">
        <v>332</v>
      </c>
      <c r="AR993" s="143" t="s">
        <v>259</v>
      </c>
      <c r="AT993" s="143" t="s">
        <v>366</v>
      </c>
      <c r="AV993" s="143">
        <v>118.877846498952</v>
      </c>
      <c r="AW993" s="143">
        <v>0.38870730419999999</v>
      </c>
    </row>
    <row r="994" spans="1:49" x14ac:dyDescent="0.25">
      <c r="A994" s="153">
        <v>830000</v>
      </c>
      <c r="B994" s="153">
        <v>1400000</v>
      </c>
      <c r="C994" s="153">
        <v>1400000</v>
      </c>
      <c r="D994" s="143" t="s">
        <v>360</v>
      </c>
      <c r="E994" s="143" t="s">
        <v>13</v>
      </c>
      <c r="F994" s="143" t="s">
        <v>361</v>
      </c>
      <c r="G994" s="143" t="s">
        <v>362</v>
      </c>
      <c r="H994" s="143">
        <v>0.67</v>
      </c>
      <c r="I994" s="143">
        <v>0.72</v>
      </c>
      <c r="J994" s="143" t="s">
        <v>366</v>
      </c>
      <c r="K994" s="143">
        <v>0.20098440281523</v>
      </c>
      <c r="L994" s="143">
        <v>3342.9857248140002</v>
      </c>
      <c r="M994" s="143">
        <v>6.1753162116864697</v>
      </c>
      <c r="N994" s="143">
        <v>0.82880794067425001</v>
      </c>
      <c r="O994" s="143">
        <v>1.24114224100105</v>
      </c>
      <c r="P994" s="143">
        <v>0.16657746900494</v>
      </c>
      <c r="Q994" s="143">
        <v>671.88798952160403</v>
      </c>
      <c r="R994" s="143">
        <v>8140</v>
      </c>
      <c r="S994" s="143" t="s">
        <v>369</v>
      </c>
      <c r="T994" s="143">
        <v>8140</v>
      </c>
      <c r="U994" s="143" t="s">
        <v>365</v>
      </c>
      <c r="V994" s="143" t="s">
        <v>366</v>
      </c>
      <c r="Z994" s="143">
        <v>0</v>
      </c>
      <c r="AA994" s="143">
        <v>1</v>
      </c>
      <c r="AB994" s="143">
        <v>1.24114224100105</v>
      </c>
      <c r="AC994" s="143">
        <v>0.16657746900494</v>
      </c>
      <c r="AD994" s="143">
        <v>671.88798952160403</v>
      </c>
      <c r="AF994" s="143">
        <v>-1</v>
      </c>
      <c r="AG994" s="143">
        <v>-1</v>
      </c>
      <c r="AH994" s="143">
        <v>-1</v>
      </c>
      <c r="AI994" s="143">
        <v>-1</v>
      </c>
      <c r="AJ994" s="143">
        <v>0</v>
      </c>
      <c r="AM994" s="143" t="s">
        <v>367</v>
      </c>
      <c r="AN994" s="143">
        <v>-1</v>
      </c>
      <c r="AQ994" s="143">
        <v>332</v>
      </c>
      <c r="AR994" s="143" t="s">
        <v>259</v>
      </c>
      <c r="AT994" s="143" t="s">
        <v>366</v>
      </c>
      <c r="AV994" s="143">
        <v>146.88832439399599</v>
      </c>
      <c r="AW994" s="143">
        <v>0.54492132159999995</v>
      </c>
    </row>
    <row r="995" spans="1:49" x14ac:dyDescent="0.25">
      <c r="A995" s="153">
        <v>830000</v>
      </c>
      <c r="B995" s="153">
        <v>1400000</v>
      </c>
      <c r="C995" s="153">
        <v>1400000</v>
      </c>
      <c r="D995" s="143" t="s">
        <v>360</v>
      </c>
      <c r="E995" s="143" t="s">
        <v>13</v>
      </c>
      <c r="F995" s="143" t="s">
        <v>361</v>
      </c>
      <c r="G995" s="143" t="s">
        <v>362</v>
      </c>
      <c r="H995" s="143">
        <v>0.67</v>
      </c>
      <c r="I995" s="143">
        <v>0.72</v>
      </c>
      <c r="J995" s="143" t="s">
        <v>366</v>
      </c>
      <c r="K995" s="143">
        <v>0.27341129205468001</v>
      </c>
      <c r="L995" s="143">
        <v>3342.9857248140002</v>
      </c>
      <c r="M995" s="143">
        <v>6.1753162116864697</v>
      </c>
      <c r="N995" s="143">
        <v>0.82880794067425001</v>
      </c>
      <c r="O995" s="143">
        <v>1.6884011842834199</v>
      </c>
      <c r="P995" s="143">
        <v>0.22660544992491999</v>
      </c>
      <c r="Q995" s="143">
        <v>914.01004634175297</v>
      </c>
      <c r="R995" s="143">
        <v>1730</v>
      </c>
      <c r="S995" s="143" t="s">
        <v>368</v>
      </c>
      <c r="T995" s="143">
        <v>1730</v>
      </c>
      <c r="U995" s="143" t="s">
        <v>365</v>
      </c>
      <c r="V995" s="143" t="s">
        <v>366</v>
      </c>
      <c r="Z995" s="143">
        <v>0</v>
      </c>
      <c r="AA995" s="143">
        <v>1</v>
      </c>
      <c r="AB995" s="143">
        <v>1.6884011842834199</v>
      </c>
      <c r="AC995" s="143">
        <v>0.22660544992491999</v>
      </c>
      <c r="AD995" s="143">
        <v>914.01004634175297</v>
      </c>
      <c r="AF995" s="143">
        <v>-1</v>
      </c>
      <c r="AG995" s="143">
        <v>-1</v>
      </c>
      <c r="AH995" s="143">
        <v>-1</v>
      </c>
      <c r="AI995" s="143">
        <v>-1</v>
      </c>
      <c r="AJ995" s="143">
        <v>0</v>
      </c>
      <c r="AM995" s="143" t="s">
        <v>367</v>
      </c>
      <c r="AN995" s="143">
        <v>-1</v>
      </c>
      <c r="AQ995" s="143">
        <v>332</v>
      </c>
      <c r="AR995" s="143" t="s">
        <v>259</v>
      </c>
      <c r="AT995" s="143" t="s">
        <v>366</v>
      </c>
      <c r="AV995" s="143">
        <v>154.540710931793</v>
      </c>
      <c r="AW995" s="143">
        <v>0.74128957529999995</v>
      </c>
    </row>
    <row r="996" spans="1:49" x14ac:dyDescent="0.25">
      <c r="A996" s="153">
        <v>830000</v>
      </c>
      <c r="B996" s="153">
        <v>1400000</v>
      </c>
      <c r="C996" s="153">
        <v>1400000</v>
      </c>
      <c r="D996" s="143" t="s">
        <v>360</v>
      </c>
      <c r="E996" s="143" t="s">
        <v>13</v>
      </c>
      <c r="F996" s="143" t="s">
        <v>361</v>
      </c>
      <c r="G996" s="143" t="s">
        <v>362</v>
      </c>
      <c r="H996" s="143">
        <v>0.67</v>
      </c>
      <c r="I996" s="143">
        <v>0.72</v>
      </c>
      <c r="J996" s="143" t="s">
        <v>363</v>
      </c>
      <c r="K996" s="143">
        <v>0.14495462634011999</v>
      </c>
      <c r="L996" s="143">
        <v>1888.3118096034</v>
      </c>
      <c r="M996" s="143">
        <v>1.26464337664255</v>
      </c>
      <c r="N996" s="143">
        <v>0.12621092599587999</v>
      </c>
      <c r="O996" s="143">
        <v>0.18331590811473</v>
      </c>
      <c r="P996" s="143">
        <v>1.829485761777E-2</v>
      </c>
      <c r="Q996" s="143">
        <v>273.71953277470402</v>
      </c>
      <c r="R996" s="143">
        <v>5300</v>
      </c>
      <c r="S996" s="143" t="s">
        <v>372</v>
      </c>
      <c r="T996" s="143">
        <v>5300</v>
      </c>
      <c r="U996" s="143" t="s">
        <v>365</v>
      </c>
      <c r="V996" s="143" t="s">
        <v>366</v>
      </c>
      <c r="Y996" s="143" t="s">
        <v>363</v>
      </c>
      <c r="Z996" s="143">
        <v>0</v>
      </c>
      <c r="AA996" s="143">
        <v>1</v>
      </c>
      <c r="AB996" s="143">
        <v>0.18331590811473</v>
      </c>
      <c r="AC996" s="143">
        <v>1.829485761777E-2</v>
      </c>
      <c r="AD996" s="143">
        <v>352.30332673234199</v>
      </c>
      <c r="AF996" s="143">
        <v>-1</v>
      </c>
      <c r="AG996" s="143">
        <v>-1</v>
      </c>
      <c r="AH996" s="143">
        <v>-1</v>
      </c>
      <c r="AI996" s="143">
        <v>-1</v>
      </c>
      <c r="AJ996" s="143">
        <v>0</v>
      </c>
      <c r="AM996" s="143" t="s">
        <v>367</v>
      </c>
      <c r="AN996" s="143">
        <v>-1</v>
      </c>
      <c r="AQ996" s="143">
        <v>332</v>
      </c>
      <c r="AR996" s="143" t="s">
        <v>259</v>
      </c>
      <c r="AT996" s="143" t="s">
        <v>366</v>
      </c>
      <c r="AV996" s="143">
        <v>117.712996724503</v>
      </c>
      <c r="AW996" s="143">
        <v>0.28572856990000001</v>
      </c>
    </row>
    <row r="997" spans="1:49" x14ac:dyDescent="0.25">
      <c r="A997" s="153">
        <v>830000</v>
      </c>
      <c r="B997" s="153">
        <v>1400000</v>
      </c>
      <c r="C997" s="153">
        <v>1400000</v>
      </c>
      <c r="D997" s="143" t="s">
        <v>360</v>
      </c>
      <c r="E997" s="143" t="s">
        <v>13</v>
      </c>
      <c r="F997" s="143" t="s">
        <v>361</v>
      </c>
      <c r="G997" s="143" t="s">
        <v>362</v>
      </c>
      <c r="H997" s="143">
        <v>0.67</v>
      </c>
      <c r="I997" s="143">
        <v>0.72</v>
      </c>
      <c r="J997" s="143" t="s">
        <v>366</v>
      </c>
      <c r="K997" s="143">
        <v>3.7215985758629999E-2</v>
      </c>
      <c r="L997" s="143">
        <v>1888.3118096034</v>
      </c>
      <c r="M997" s="143">
        <v>1.26464337664255</v>
      </c>
      <c r="N997" s="143">
        <v>0.12621092599587999</v>
      </c>
      <c r="O997" s="143">
        <v>4.7064949894869999E-2</v>
      </c>
      <c r="P997" s="143">
        <v>4.6970640244400003E-3</v>
      </c>
      <c r="Q997" s="143">
        <v>70.2753854140568</v>
      </c>
      <c r="R997" s="143">
        <v>1730</v>
      </c>
      <c r="S997" s="143" t="s">
        <v>368</v>
      </c>
      <c r="T997" s="143">
        <v>1730</v>
      </c>
      <c r="U997" s="143" t="s">
        <v>365</v>
      </c>
      <c r="V997" s="143" t="s">
        <v>366</v>
      </c>
      <c r="Z997" s="143">
        <v>0</v>
      </c>
      <c r="AA997" s="143">
        <v>1</v>
      </c>
      <c r="AB997" s="143">
        <v>4.7064949894869999E-2</v>
      </c>
      <c r="AC997" s="143">
        <v>4.6970640244400003E-3</v>
      </c>
      <c r="AD997" s="143">
        <v>301.233055577958</v>
      </c>
      <c r="AF997" s="143">
        <v>-1</v>
      </c>
      <c r="AG997" s="143">
        <v>-1</v>
      </c>
      <c r="AH997" s="143">
        <v>-1</v>
      </c>
      <c r="AI997" s="143">
        <v>-1</v>
      </c>
      <c r="AJ997" s="143">
        <v>0</v>
      </c>
      <c r="AM997" s="143" t="s">
        <v>367</v>
      </c>
      <c r="AN997" s="143">
        <v>-1</v>
      </c>
      <c r="AQ997" s="143">
        <v>332</v>
      </c>
      <c r="AR997" s="143" t="s">
        <v>259</v>
      </c>
      <c r="AT997" s="143" t="s">
        <v>366</v>
      </c>
      <c r="AV997" s="143">
        <v>56.2207266743657</v>
      </c>
      <c r="AW997" s="143">
        <v>0.24430904749999999</v>
      </c>
    </row>
    <row r="998" spans="1:49" x14ac:dyDescent="0.25">
      <c r="A998" s="153">
        <v>830000</v>
      </c>
      <c r="B998" s="153">
        <v>1400000</v>
      </c>
      <c r="C998" s="153">
        <v>1400000</v>
      </c>
      <c r="D998" s="143" t="s">
        <v>360</v>
      </c>
      <c r="E998" s="143" t="s">
        <v>13</v>
      </c>
      <c r="F998" s="143" t="s">
        <v>361</v>
      </c>
      <c r="G998" s="143" t="s">
        <v>362</v>
      </c>
      <c r="H998" s="143">
        <v>0.67</v>
      </c>
      <c r="I998" s="143">
        <v>0.72</v>
      </c>
      <c r="J998" s="143" t="s">
        <v>366</v>
      </c>
      <c r="K998" s="143">
        <v>2.539076050008E-2</v>
      </c>
      <c r="L998" s="143">
        <v>3356.39062208933</v>
      </c>
      <c r="M998" s="143">
        <v>7.0599227005369203</v>
      </c>
      <c r="N998" s="143">
        <v>0.94911867566483998</v>
      </c>
      <c r="O998" s="143">
        <v>0.17925680643840999</v>
      </c>
      <c r="P998" s="143">
        <v>2.4098844979950001E-2</v>
      </c>
      <c r="Q998" s="143">
        <v>85.221310430184701</v>
      </c>
      <c r="R998" s="143">
        <v>1730</v>
      </c>
      <c r="S998" s="143" t="s">
        <v>368</v>
      </c>
      <c r="T998" s="143">
        <v>1730</v>
      </c>
      <c r="U998" s="143" t="s">
        <v>365</v>
      </c>
      <c r="V998" s="143" t="s">
        <v>366</v>
      </c>
      <c r="Z998" s="143">
        <v>0</v>
      </c>
      <c r="AA998" s="143">
        <v>1</v>
      </c>
      <c r="AB998" s="143">
        <v>0.17925680643840999</v>
      </c>
      <c r="AC998" s="143">
        <v>2.4098844979950001E-2</v>
      </c>
      <c r="AD998" s="143">
        <v>85.221310430183294</v>
      </c>
      <c r="AF998" s="143">
        <v>-1</v>
      </c>
      <c r="AG998" s="143">
        <v>-1</v>
      </c>
      <c r="AH998" s="143">
        <v>-1</v>
      </c>
      <c r="AI998" s="143">
        <v>-1</v>
      </c>
      <c r="AJ998" s="143">
        <v>0</v>
      </c>
      <c r="AM998" s="143" t="s">
        <v>367</v>
      </c>
      <c r="AN998" s="143">
        <v>-1</v>
      </c>
      <c r="AQ998" s="143">
        <v>332</v>
      </c>
      <c r="AR998" s="143" t="s">
        <v>259</v>
      </c>
      <c r="AT998" s="143" t="s">
        <v>366</v>
      </c>
      <c r="AV998" s="143">
        <v>49.476963384041802</v>
      </c>
      <c r="AW998" s="143">
        <v>6.9117040099999999E-2</v>
      </c>
    </row>
    <row r="999" spans="1:49" x14ac:dyDescent="0.25">
      <c r="A999" s="153">
        <v>830000</v>
      </c>
      <c r="B999" s="153">
        <v>1400000</v>
      </c>
      <c r="C999" s="153">
        <v>1400000</v>
      </c>
      <c r="D999" s="143" t="s">
        <v>360</v>
      </c>
      <c r="E999" s="143" t="s">
        <v>13</v>
      </c>
      <c r="F999" s="143" t="s">
        <v>361</v>
      </c>
      <c r="G999" s="143" t="s">
        <v>362</v>
      </c>
      <c r="H999" s="143">
        <v>0.67</v>
      </c>
      <c r="I999" s="143">
        <v>0.72</v>
      </c>
      <c r="J999" s="143" t="s">
        <v>366</v>
      </c>
      <c r="K999" s="143">
        <v>0.39885015728134998</v>
      </c>
      <c r="L999" s="143">
        <v>3356.39062208933</v>
      </c>
      <c r="M999" s="143">
        <v>7.0599227005369203</v>
      </c>
      <c r="N999" s="143">
        <v>0.94911867566483998</v>
      </c>
      <c r="O999" s="143">
        <v>2.8158512795033301</v>
      </c>
      <c r="P999" s="143">
        <v>0.37855613306759001</v>
      </c>
      <c r="Q999" s="143">
        <v>1338.6969275179799</v>
      </c>
      <c r="R999" s="143">
        <v>1730</v>
      </c>
      <c r="S999" s="143" t="s">
        <v>368</v>
      </c>
      <c r="T999" s="143">
        <v>1730</v>
      </c>
      <c r="U999" s="143" t="s">
        <v>365</v>
      </c>
      <c r="V999" s="143" t="s">
        <v>366</v>
      </c>
      <c r="Z999" s="143">
        <v>0</v>
      </c>
      <c r="AA999" s="143">
        <v>1</v>
      </c>
      <c r="AB999" s="143">
        <v>2.8158512795033301</v>
      </c>
      <c r="AC999" s="143">
        <v>0.37855613306759001</v>
      </c>
      <c r="AD999" s="143">
        <v>1338.6969275179799</v>
      </c>
      <c r="AF999" s="143">
        <v>-1</v>
      </c>
      <c r="AG999" s="143">
        <v>-1</v>
      </c>
      <c r="AH999" s="143">
        <v>-1</v>
      </c>
      <c r="AI999" s="143">
        <v>-1</v>
      </c>
      <c r="AJ999" s="143">
        <v>0</v>
      </c>
      <c r="AM999" s="143" t="s">
        <v>367</v>
      </c>
      <c r="AN999" s="143">
        <v>-1</v>
      </c>
      <c r="AQ999" s="143">
        <v>332</v>
      </c>
      <c r="AR999" s="143" t="s">
        <v>259</v>
      </c>
      <c r="AT999" s="143" t="s">
        <v>366</v>
      </c>
      <c r="AV999" s="143">
        <v>174.53845377873901</v>
      </c>
      <c r="AW999" s="143">
        <v>1.0857233799999999</v>
      </c>
    </row>
    <row r="1000" spans="1:49" x14ac:dyDescent="0.25">
      <c r="A1000" s="153">
        <v>830000</v>
      </c>
      <c r="B1000" s="153">
        <v>1400000</v>
      </c>
      <c r="C1000" s="153">
        <v>1400000</v>
      </c>
      <c r="D1000" s="143" t="s">
        <v>360</v>
      </c>
      <c r="E1000" s="143" t="s">
        <v>13</v>
      </c>
      <c r="F1000" s="143" t="s">
        <v>361</v>
      </c>
      <c r="G1000" s="143" t="s">
        <v>362</v>
      </c>
      <c r="H1000" s="143">
        <v>0.67</v>
      </c>
      <c r="I1000" s="143">
        <v>0.72</v>
      </c>
      <c r="J1000" s="143" t="s">
        <v>366</v>
      </c>
      <c r="K1000" s="143">
        <v>0.19352263762686001</v>
      </c>
      <c r="L1000" s="143">
        <v>3356.39062208933</v>
      </c>
      <c r="M1000" s="143">
        <v>7.0599227005369203</v>
      </c>
      <c r="N1000" s="143">
        <v>0.94911867566483998</v>
      </c>
      <c r="O1000" s="143">
        <v>1.36625486244964</v>
      </c>
      <c r="P1000" s="143">
        <v>0.18367594953557001</v>
      </c>
      <c r="Q1000" s="143">
        <v>649.537566092784</v>
      </c>
      <c r="R1000" s="143">
        <v>8140</v>
      </c>
      <c r="S1000" s="143" t="s">
        <v>369</v>
      </c>
      <c r="T1000" s="143">
        <v>8140</v>
      </c>
      <c r="U1000" s="143" t="s">
        <v>365</v>
      </c>
      <c r="V1000" s="143" t="s">
        <v>366</v>
      </c>
      <c r="Z1000" s="143">
        <v>0</v>
      </c>
      <c r="AA1000" s="143">
        <v>1</v>
      </c>
      <c r="AB1000" s="143">
        <v>1.36625486244964</v>
      </c>
      <c r="AC1000" s="143">
        <v>0.18367594953557001</v>
      </c>
      <c r="AD1000" s="143">
        <v>649.537566092784</v>
      </c>
      <c r="AF1000" s="143">
        <v>-1</v>
      </c>
      <c r="AG1000" s="143">
        <v>-1</v>
      </c>
      <c r="AH1000" s="143">
        <v>-1</v>
      </c>
      <c r="AI1000" s="143">
        <v>-1</v>
      </c>
      <c r="AJ1000" s="143">
        <v>0</v>
      </c>
      <c r="AM1000" s="143" t="s">
        <v>367</v>
      </c>
      <c r="AN1000" s="143">
        <v>-1</v>
      </c>
      <c r="AQ1000" s="143">
        <v>332</v>
      </c>
      <c r="AR1000" s="143" t="s">
        <v>259</v>
      </c>
      <c r="AT1000" s="143" t="s">
        <v>366</v>
      </c>
      <c r="AV1000" s="143">
        <v>137.07383751543199</v>
      </c>
      <c r="AW1000" s="143">
        <v>0.52679445749999998</v>
      </c>
    </row>
    <row r="1001" spans="1:49" x14ac:dyDescent="0.25">
      <c r="A1001" s="153">
        <v>830000</v>
      </c>
      <c r="B1001" s="153">
        <v>1400000</v>
      </c>
      <c r="C1001" s="153">
        <v>1400000</v>
      </c>
      <c r="D1001" s="143" t="s">
        <v>360</v>
      </c>
      <c r="E1001" s="143" t="s">
        <v>13</v>
      </c>
      <c r="F1001" s="143" t="s">
        <v>361</v>
      </c>
      <c r="G1001" s="143" t="s">
        <v>362</v>
      </c>
      <c r="H1001" s="143">
        <v>0.67</v>
      </c>
      <c r="I1001" s="143">
        <v>0.72</v>
      </c>
      <c r="J1001" s="143" t="s">
        <v>366</v>
      </c>
      <c r="K1001" s="143">
        <v>0.61776345359886997</v>
      </c>
      <c r="L1001" s="143">
        <v>3329.8527109524198</v>
      </c>
      <c r="M1001" s="143">
        <v>6.2122822246102096</v>
      </c>
      <c r="N1001" s="143">
        <v>0.83102643344758997</v>
      </c>
      <c r="O1001" s="143">
        <v>3.8377209218060901</v>
      </c>
      <c r="P1001" s="143">
        <v>0.51337775955854004</v>
      </c>
      <c r="Q1001" s="143">
        <v>2057.0613106935298</v>
      </c>
      <c r="R1001" s="143">
        <v>1730</v>
      </c>
      <c r="S1001" s="143" t="s">
        <v>368</v>
      </c>
      <c r="T1001" s="143">
        <v>1730</v>
      </c>
      <c r="U1001" s="143" t="s">
        <v>365</v>
      </c>
      <c r="V1001" s="143" t="s">
        <v>366</v>
      </c>
      <c r="Z1001" s="143">
        <v>0</v>
      </c>
      <c r="AA1001" s="143">
        <v>1</v>
      </c>
      <c r="AB1001" s="143">
        <v>3.8377209218060901</v>
      </c>
      <c r="AC1001" s="143">
        <v>0.51337775955854004</v>
      </c>
      <c r="AD1001" s="143">
        <v>2057.0613106935298</v>
      </c>
      <c r="AF1001" s="143">
        <v>-1</v>
      </c>
      <c r="AG1001" s="143">
        <v>-1</v>
      </c>
      <c r="AH1001" s="143">
        <v>-1</v>
      </c>
      <c r="AI1001" s="143">
        <v>-1</v>
      </c>
      <c r="AJ1001" s="143">
        <v>0</v>
      </c>
      <c r="AM1001" s="143" t="s">
        <v>367</v>
      </c>
      <c r="AN1001" s="143">
        <v>-1</v>
      </c>
      <c r="AQ1001" s="143">
        <v>332</v>
      </c>
      <c r="AR1001" s="143" t="s">
        <v>259</v>
      </c>
      <c r="AT1001" s="143" t="s">
        <v>366</v>
      </c>
      <c r="AV1001" s="143">
        <v>199.99999998882399</v>
      </c>
      <c r="AW1001" s="143">
        <v>1.6683384514999999</v>
      </c>
    </row>
    <row r="1002" spans="1:49" x14ac:dyDescent="0.25">
      <c r="A1002" s="153">
        <v>830000</v>
      </c>
      <c r="B1002" s="153">
        <v>1400000</v>
      </c>
      <c r="C1002" s="153">
        <v>1400000</v>
      </c>
      <c r="D1002" s="143" t="s">
        <v>360</v>
      </c>
      <c r="E1002" s="143" t="s">
        <v>13</v>
      </c>
      <c r="F1002" s="143" t="s">
        <v>361</v>
      </c>
      <c r="G1002" s="143" t="s">
        <v>362</v>
      </c>
      <c r="H1002" s="143">
        <v>0.67</v>
      </c>
      <c r="I1002" s="143">
        <v>0.72</v>
      </c>
      <c r="J1002" s="143" t="s">
        <v>363</v>
      </c>
      <c r="K1002" s="143">
        <v>0.36349838687434</v>
      </c>
      <c r="L1002" s="143">
        <v>2366.18017931845</v>
      </c>
      <c r="M1002" s="143">
        <v>4.6644670475893202</v>
      </c>
      <c r="N1002" s="143">
        <v>0.63704210384222004</v>
      </c>
      <c r="O1002" s="143">
        <v>1.6955262474272701</v>
      </c>
      <c r="P1002" s="143">
        <v>0.23156377711769</v>
      </c>
      <c r="Q1002" s="143">
        <v>860.10267823631796</v>
      </c>
      <c r="R1002" s="143">
        <v>3200</v>
      </c>
      <c r="S1002" s="143" t="s">
        <v>370</v>
      </c>
      <c r="T1002" s="143">
        <v>3200</v>
      </c>
      <c r="U1002" s="143" t="s">
        <v>365</v>
      </c>
      <c r="V1002" s="143" t="s">
        <v>366</v>
      </c>
      <c r="Y1002" s="143" t="s">
        <v>363</v>
      </c>
      <c r="Z1002" s="143">
        <v>0</v>
      </c>
      <c r="AA1002" s="143">
        <v>1</v>
      </c>
      <c r="AB1002" s="143">
        <v>1.6955262474272701</v>
      </c>
      <c r="AC1002" s="143">
        <v>0.23156377711769</v>
      </c>
      <c r="AD1002" s="143">
        <v>1406.8154319422599</v>
      </c>
      <c r="AF1002" s="143">
        <v>-1</v>
      </c>
      <c r="AG1002" s="143">
        <v>-1</v>
      </c>
      <c r="AH1002" s="143">
        <v>-1</v>
      </c>
      <c r="AI1002" s="143">
        <v>-1</v>
      </c>
      <c r="AJ1002" s="143">
        <v>0</v>
      </c>
      <c r="AM1002" s="143" t="s">
        <v>367</v>
      </c>
      <c r="AN1002" s="143">
        <v>-1</v>
      </c>
      <c r="AQ1002" s="143">
        <v>332</v>
      </c>
      <c r="AR1002" s="143" t="s">
        <v>259</v>
      </c>
      <c r="AT1002" s="143" t="s">
        <v>366</v>
      </c>
      <c r="AV1002" s="143">
        <v>174.88812188644599</v>
      </c>
      <c r="AW1002" s="143">
        <v>1.1409695312000001</v>
      </c>
    </row>
    <row r="1003" spans="1:49" x14ac:dyDescent="0.25">
      <c r="A1003" s="153">
        <v>830000</v>
      </c>
      <c r="B1003" s="153">
        <v>1400000</v>
      </c>
      <c r="C1003" s="153">
        <v>1400000</v>
      </c>
      <c r="D1003" s="143" t="s">
        <v>360</v>
      </c>
      <c r="E1003" s="143" t="s">
        <v>13</v>
      </c>
      <c r="F1003" s="143" t="s">
        <v>361</v>
      </c>
      <c r="G1003" s="143" t="s">
        <v>362</v>
      </c>
      <c r="H1003" s="143">
        <v>0.67</v>
      </c>
      <c r="I1003" s="143">
        <v>0.72</v>
      </c>
      <c r="J1003" s="143" t="s">
        <v>366</v>
      </c>
      <c r="K1003" s="143">
        <v>2.2906869255720001E-2</v>
      </c>
      <c r="L1003" s="143">
        <v>2366.18017931845</v>
      </c>
      <c r="M1003" s="143">
        <v>4.6644670475893202</v>
      </c>
      <c r="N1003" s="143">
        <v>0.63704210384222004</v>
      </c>
      <c r="O1003" s="143">
        <v>0.10684833680675</v>
      </c>
      <c r="P1003" s="143">
        <v>1.4592640183099999E-2</v>
      </c>
      <c r="Q1003" s="143">
        <v>54.201780003128803</v>
      </c>
      <c r="R1003" s="143">
        <v>1730</v>
      </c>
      <c r="S1003" s="143" t="s">
        <v>368</v>
      </c>
      <c r="T1003" s="143">
        <v>1730</v>
      </c>
      <c r="U1003" s="143" t="s">
        <v>365</v>
      </c>
      <c r="V1003" s="143" t="s">
        <v>366</v>
      </c>
      <c r="Z1003" s="143">
        <v>0</v>
      </c>
      <c r="AA1003" s="143">
        <v>1</v>
      </c>
      <c r="AB1003" s="143">
        <v>0.10684833680675</v>
      </c>
      <c r="AC1003" s="143">
        <v>1.4592640183099999E-2</v>
      </c>
      <c r="AD1003" s="143">
        <v>54.9070239444438</v>
      </c>
      <c r="AF1003" s="143">
        <v>-1</v>
      </c>
      <c r="AG1003" s="143">
        <v>-1</v>
      </c>
      <c r="AH1003" s="143">
        <v>-1</v>
      </c>
      <c r="AI1003" s="143">
        <v>-1</v>
      </c>
      <c r="AJ1003" s="143">
        <v>0</v>
      </c>
      <c r="AM1003" s="143" t="s">
        <v>367</v>
      </c>
      <c r="AN1003" s="143">
        <v>-1</v>
      </c>
      <c r="AQ1003" s="143">
        <v>332</v>
      </c>
      <c r="AR1003" s="143" t="s">
        <v>259</v>
      </c>
      <c r="AT1003" s="143" t="s">
        <v>366</v>
      </c>
      <c r="AV1003" s="143">
        <v>45.965280857592496</v>
      </c>
      <c r="AW1003" s="143">
        <v>4.4531244099999999E-2</v>
      </c>
    </row>
    <row r="1004" spans="1:49" x14ac:dyDescent="0.25">
      <c r="A1004" s="153">
        <v>830000</v>
      </c>
      <c r="B1004" s="153">
        <v>1400000</v>
      </c>
      <c r="C1004" s="153">
        <v>1400000</v>
      </c>
      <c r="D1004" s="143" t="s">
        <v>360</v>
      </c>
      <c r="E1004" s="143" t="s">
        <v>13</v>
      </c>
      <c r="F1004" s="143" t="s">
        <v>361</v>
      </c>
      <c r="G1004" s="143" t="s">
        <v>362</v>
      </c>
      <c r="H1004" s="143">
        <v>0.67</v>
      </c>
      <c r="I1004" s="143">
        <v>0.72</v>
      </c>
      <c r="J1004" s="143" t="s">
        <v>366</v>
      </c>
      <c r="K1004" s="153">
        <v>7.2865026180000004E-6</v>
      </c>
      <c r="L1004" s="143">
        <v>2366.18017931845</v>
      </c>
      <c r="M1004" s="143">
        <v>4.6644670475893202</v>
      </c>
      <c r="N1004" s="143">
        <v>0.63704210384222004</v>
      </c>
      <c r="O1004" s="143">
        <v>3.3987651350000003E-5</v>
      </c>
      <c r="P1004" s="153">
        <v>4.6418089574230002E-6</v>
      </c>
      <c r="Q1004" s="143">
        <v>1.7241178071260001E-2</v>
      </c>
      <c r="R1004" s="143">
        <v>8140</v>
      </c>
      <c r="S1004" s="143" t="s">
        <v>369</v>
      </c>
      <c r="T1004" s="143">
        <v>8140</v>
      </c>
      <c r="U1004" s="143" t="s">
        <v>365</v>
      </c>
      <c r="V1004" s="143" t="s">
        <v>366</v>
      </c>
      <c r="Z1004" s="143">
        <v>0</v>
      </c>
      <c r="AA1004" s="143">
        <v>1</v>
      </c>
      <c r="AB1004" s="143">
        <v>3.3987651350000003E-5</v>
      </c>
      <c r="AC1004" s="153">
        <v>4.6418089574230002E-6</v>
      </c>
      <c r="AD1004" s="143">
        <v>1.724117807222E-2</v>
      </c>
      <c r="AF1004" s="143">
        <v>-1</v>
      </c>
      <c r="AG1004" s="143">
        <v>-1</v>
      </c>
      <c r="AH1004" s="143">
        <v>-1</v>
      </c>
      <c r="AI1004" s="143">
        <v>-1</v>
      </c>
      <c r="AJ1004" s="143">
        <v>0</v>
      </c>
      <c r="AM1004" s="143" t="s">
        <v>367</v>
      </c>
      <c r="AN1004" s="143">
        <v>-1</v>
      </c>
      <c r="AQ1004" s="143">
        <v>332</v>
      </c>
      <c r="AR1004" s="143" t="s">
        <v>259</v>
      </c>
      <c r="AT1004" s="143" t="s">
        <v>366</v>
      </c>
      <c r="AV1004" s="143">
        <v>0.84488272117926</v>
      </c>
      <c r="AW1004" s="143">
        <v>1.39831E-5</v>
      </c>
    </row>
    <row r="1005" spans="1:49" x14ac:dyDescent="0.25">
      <c r="A1005" s="153">
        <v>830000</v>
      </c>
      <c r="B1005" s="153">
        <v>1400000</v>
      </c>
      <c r="C1005" s="153">
        <v>1400000</v>
      </c>
      <c r="D1005" s="143" t="s">
        <v>360</v>
      </c>
      <c r="E1005" s="143" t="s">
        <v>13</v>
      </c>
      <c r="F1005" s="143" t="s">
        <v>361</v>
      </c>
      <c r="G1005" s="143" t="s">
        <v>362</v>
      </c>
      <c r="H1005" s="143">
        <v>0.67</v>
      </c>
      <c r="I1005" s="143">
        <v>0.72</v>
      </c>
      <c r="J1005" s="143" t="s">
        <v>366</v>
      </c>
      <c r="K1005" s="143">
        <v>0.49751737235528998</v>
      </c>
      <c r="L1005" s="143">
        <v>3318.5941237300599</v>
      </c>
      <c r="M1005" s="143">
        <v>7.1328995724632396</v>
      </c>
      <c r="N1005" s="143">
        <v>0.95093110476127996</v>
      </c>
      <c r="O1005" s="143">
        <v>3.54874145256615</v>
      </c>
      <c r="P1005" s="143">
        <v>0.47310474453175</v>
      </c>
      <c r="Q1005" s="143">
        <v>1651.05822835191</v>
      </c>
      <c r="R1005" s="143">
        <v>1730</v>
      </c>
      <c r="S1005" s="143" t="s">
        <v>368</v>
      </c>
      <c r="T1005" s="143">
        <v>1730</v>
      </c>
      <c r="U1005" s="143" t="s">
        <v>365</v>
      </c>
      <c r="V1005" s="143" t="s">
        <v>366</v>
      </c>
      <c r="Z1005" s="143">
        <v>0</v>
      </c>
      <c r="AA1005" s="143">
        <v>1</v>
      </c>
      <c r="AB1005" s="143">
        <v>3.54874145256615</v>
      </c>
      <c r="AC1005" s="143">
        <v>0.47310474453175</v>
      </c>
      <c r="AD1005" s="143">
        <v>2050.10488867808</v>
      </c>
      <c r="AF1005" s="143">
        <v>-1</v>
      </c>
      <c r="AG1005" s="143">
        <v>-1</v>
      </c>
      <c r="AH1005" s="143">
        <v>-1</v>
      </c>
      <c r="AI1005" s="143">
        <v>-1</v>
      </c>
      <c r="AJ1005" s="143">
        <v>0</v>
      </c>
      <c r="AM1005" s="143" t="s">
        <v>367</v>
      </c>
      <c r="AN1005" s="143">
        <v>-1</v>
      </c>
      <c r="AQ1005" s="143">
        <v>332</v>
      </c>
      <c r="AR1005" s="143" t="s">
        <v>259</v>
      </c>
      <c r="AT1005" s="143" t="s">
        <v>366</v>
      </c>
      <c r="AV1005" s="143">
        <v>181.99595523680699</v>
      </c>
      <c r="AW1005" s="143">
        <v>1.6626965844999999</v>
      </c>
    </row>
    <row r="1006" spans="1:49" x14ac:dyDescent="0.25">
      <c r="A1006" s="153">
        <v>830000</v>
      </c>
      <c r="B1006" s="153">
        <v>1400000</v>
      </c>
      <c r="C1006" s="153">
        <v>1400000</v>
      </c>
      <c r="D1006" s="143" t="s">
        <v>360</v>
      </c>
      <c r="E1006" s="143" t="s">
        <v>13</v>
      </c>
      <c r="F1006" s="143" t="s">
        <v>361</v>
      </c>
      <c r="G1006" s="143" t="s">
        <v>362</v>
      </c>
      <c r="H1006" s="143">
        <v>0.67</v>
      </c>
      <c r="I1006" s="143">
        <v>0.72</v>
      </c>
      <c r="J1006" s="143" t="s">
        <v>366</v>
      </c>
      <c r="K1006" s="153">
        <v>3.0413683499999998E-7</v>
      </c>
      <c r="L1006" s="143">
        <v>3318.5941237300599</v>
      </c>
      <c r="M1006" s="143">
        <v>7.1328995724632396</v>
      </c>
      <c r="N1006" s="143">
        <v>0.95093110476127996</v>
      </c>
      <c r="O1006" s="153">
        <v>2.1693775003420002E-6</v>
      </c>
      <c r="P1006" s="153">
        <v>2.892131765051E-7</v>
      </c>
      <c r="Q1006" s="143">
        <v>1.00930671344E-3</v>
      </c>
      <c r="R1006" s="143">
        <v>8140</v>
      </c>
      <c r="S1006" s="143" t="s">
        <v>369</v>
      </c>
      <c r="T1006" s="143">
        <v>8140</v>
      </c>
      <c r="U1006" s="143" t="s">
        <v>365</v>
      </c>
      <c r="V1006" s="143" t="s">
        <v>366</v>
      </c>
      <c r="Z1006" s="143">
        <v>0</v>
      </c>
      <c r="AA1006" s="143">
        <v>1</v>
      </c>
      <c r="AB1006" s="153">
        <v>2.1693775003420002E-6</v>
      </c>
      <c r="AC1006" s="153">
        <v>2.892131765051E-7</v>
      </c>
      <c r="AD1006" s="143">
        <v>1.00930671303E-3</v>
      </c>
      <c r="AF1006" s="143">
        <v>-1</v>
      </c>
      <c r="AG1006" s="143">
        <v>-1</v>
      </c>
      <c r="AH1006" s="143">
        <v>-1</v>
      </c>
      <c r="AI1006" s="143">
        <v>-1</v>
      </c>
      <c r="AJ1006" s="143">
        <v>0</v>
      </c>
      <c r="AM1006" s="143" t="s">
        <v>367</v>
      </c>
      <c r="AN1006" s="143">
        <v>-1</v>
      </c>
      <c r="AQ1006" s="143">
        <v>332</v>
      </c>
      <c r="AR1006" s="143" t="s">
        <v>259</v>
      </c>
      <c r="AT1006" s="143" t="s">
        <v>366</v>
      </c>
      <c r="AV1006" s="143">
        <v>0.17398298615567001</v>
      </c>
      <c r="AW1006" s="153">
        <v>8.1857803000000002E-7</v>
      </c>
    </row>
    <row r="1007" spans="1:49" x14ac:dyDescent="0.25">
      <c r="A1007" s="153">
        <v>830000</v>
      </c>
      <c r="B1007" s="153">
        <v>1400000</v>
      </c>
      <c r="C1007" s="153">
        <v>1400000</v>
      </c>
      <c r="D1007" s="143" t="s">
        <v>360</v>
      </c>
      <c r="E1007" s="143" t="s">
        <v>13</v>
      </c>
      <c r="F1007" s="143" t="s">
        <v>361</v>
      </c>
      <c r="G1007" s="143" t="s">
        <v>362</v>
      </c>
      <c r="H1007" s="143">
        <v>0.67</v>
      </c>
      <c r="I1007" s="143">
        <v>0.72</v>
      </c>
      <c r="J1007" s="143" t="s">
        <v>366</v>
      </c>
      <c r="K1007" s="143">
        <v>0.50933459487981003</v>
      </c>
      <c r="L1007" s="143">
        <v>3295.0288981578001</v>
      </c>
      <c r="M1007" s="143">
        <v>6.2618398785966498</v>
      </c>
      <c r="N1007" s="143">
        <v>0.84763806711094003</v>
      </c>
      <c r="O1007" s="143">
        <v>3.1893716777673</v>
      </c>
      <c r="P1007" s="143">
        <v>0.43173139151666001</v>
      </c>
      <c r="Q1007" s="143">
        <v>1678.2722089604899</v>
      </c>
      <c r="R1007" s="143">
        <v>1730</v>
      </c>
      <c r="S1007" s="143" t="s">
        <v>368</v>
      </c>
      <c r="T1007" s="143">
        <v>1730</v>
      </c>
      <c r="U1007" s="143" t="s">
        <v>365</v>
      </c>
      <c r="V1007" s="143" t="s">
        <v>366</v>
      </c>
      <c r="Z1007" s="143">
        <v>0</v>
      </c>
      <c r="AA1007" s="143">
        <v>1</v>
      </c>
      <c r="AB1007" s="143">
        <v>3.1893716777673</v>
      </c>
      <c r="AC1007" s="143">
        <v>0.43173139151666001</v>
      </c>
      <c r="AD1007" s="143">
        <v>2035.5484322131999</v>
      </c>
      <c r="AF1007" s="143">
        <v>-1</v>
      </c>
      <c r="AG1007" s="143">
        <v>-1</v>
      </c>
      <c r="AH1007" s="143">
        <v>-1</v>
      </c>
      <c r="AI1007" s="143">
        <v>-1</v>
      </c>
      <c r="AJ1007" s="143">
        <v>0</v>
      </c>
      <c r="AM1007" s="143" t="s">
        <v>367</v>
      </c>
      <c r="AN1007" s="143">
        <v>-1</v>
      </c>
      <c r="AQ1007" s="143">
        <v>332</v>
      </c>
      <c r="AR1007" s="143" t="s">
        <v>259</v>
      </c>
      <c r="AT1007" s="143" t="s">
        <v>366</v>
      </c>
      <c r="AV1007" s="143">
        <v>185.36291783615999</v>
      </c>
      <c r="AW1007" s="143">
        <v>1.6508908615</v>
      </c>
    </row>
    <row r="1008" spans="1:49" x14ac:dyDescent="0.25">
      <c r="A1008" s="153">
        <v>830000</v>
      </c>
      <c r="B1008" s="153">
        <v>1400000</v>
      </c>
      <c r="C1008" s="153">
        <v>1400000</v>
      </c>
      <c r="D1008" s="143" t="s">
        <v>360</v>
      </c>
      <c r="E1008" s="143" t="s">
        <v>13</v>
      </c>
      <c r="F1008" s="143" t="s">
        <v>361</v>
      </c>
      <c r="G1008" s="143" t="s">
        <v>362</v>
      </c>
      <c r="H1008" s="143">
        <v>0.67</v>
      </c>
      <c r="I1008" s="143">
        <v>0.72</v>
      </c>
      <c r="J1008" s="143" t="s">
        <v>366</v>
      </c>
      <c r="K1008" s="143">
        <v>0.61520423300691995</v>
      </c>
      <c r="L1008" s="143">
        <v>3318.9665487790498</v>
      </c>
      <c r="M1008" s="143">
        <v>6.1866016282672502</v>
      </c>
      <c r="N1008" s="143">
        <v>0.82724123738489996</v>
      </c>
      <c r="O1008" s="143">
        <v>3.8060235096375101</v>
      </c>
      <c r="P1008" s="143">
        <v>0.50892231095706997</v>
      </c>
      <c r="Q1008" s="143">
        <v>2041.84227001724</v>
      </c>
      <c r="R1008" s="143">
        <v>1730</v>
      </c>
      <c r="S1008" s="143" t="s">
        <v>368</v>
      </c>
      <c r="T1008" s="143">
        <v>1730</v>
      </c>
      <c r="U1008" s="143" t="s">
        <v>365</v>
      </c>
      <c r="V1008" s="143" t="s">
        <v>366</v>
      </c>
      <c r="Z1008" s="143">
        <v>0</v>
      </c>
      <c r="AA1008" s="143">
        <v>1</v>
      </c>
      <c r="AB1008" s="143">
        <v>3.8060235096375101</v>
      </c>
      <c r="AC1008" s="143">
        <v>0.50892231095706997</v>
      </c>
      <c r="AD1008" s="143">
        <v>2041.84227001724</v>
      </c>
      <c r="AF1008" s="143">
        <v>-1</v>
      </c>
      <c r="AG1008" s="143">
        <v>-1</v>
      </c>
      <c r="AH1008" s="143">
        <v>-1</v>
      </c>
      <c r="AI1008" s="143">
        <v>-1</v>
      </c>
      <c r="AJ1008" s="143">
        <v>0</v>
      </c>
      <c r="AM1008" s="143" t="s">
        <v>367</v>
      </c>
      <c r="AN1008" s="143">
        <v>-1</v>
      </c>
      <c r="AQ1008" s="143">
        <v>332</v>
      </c>
      <c r="AR1008" s="143" t="s">
        <v>259</v>
      </c>
      <c r="AT1008" s="143" t="s">
        <v>366</v>
      </c>
      <c r="AV1008" s="143">
        <v>197.417063887745</v>
      </c>
      <c r="AW1008" s="143">
        <v>1.6559953528</v>
      </c>
    </row>
    <row r="1009" spans="1:49" x14ac:dyDescent="0.25">
      <c r="A1009" s="153">
        <v>830000</v>
      </c>
      <c r="B1009" s="153">
        <v>1400000</v>
      </c>
      <c r="C1009" s="153">
        <v>1400000</v>
      </c>
      <c r="D1009" s="143" t="s">
        <v>360</v>
      </c>
      <c r="E1009" s="143" t="s">
        <v>13</v>
      </c>
      <c r="F1009" s="143" t="s">
        <v>361</v>
      </c>
      <c r="G1009" s="143" t="s">
        <v>362</v>
      </c>
      <c r="H1009" s="143">
        <v>0.67</v>
      </c>
      <c r="I1009" s="143">
        <v>0.72</v>
      </c>
      <c r="J1009" s="143" t="s">
        <v>366</v>
      </c>
      <c r="K1009" s="143">
        <v>2.5593473271899999E-3</v>
      </c>
      <c r="L1009" s="143">
        <v>3318.9665487790498</v>
      </c>
      <c r="M1009" s="143">
        <v>6.1866016282672502</v>
      </c>
      <c r="N1009" s="143">
        <v>0.82724123738489996</v>
      </c>
      <c r="O1009" s="143">
        <v>1.5833662341739999E-2</v>
      </c>
      <c r="P1009" s="143">
        <v>2.1171976498399999E-3</v>
      </c>
      <c r="Q1009" s="143">
        <v>8.4943881656772398</v>
      </c>
      <c r="R1009" s="143">
        <v>8140</v>
      </c>
      <c r="S1009" s="143" t="s">
        <v>369</v>
      </c>
      <c r="T1009" s="143">
        <v>8140</v>
      </c>
      <c r="U1009" s="143" t="s">
        <v>365</v>
      </c>
      <c r="V1009" s="143" t="s">
        <v>366</v>
      </c>
      <c r="Z1009" s="143">
        <v>0</v>
      </c>
      <c r="AA1009" s="143">
        <v>1</v>
      </c>
      <c r="AB1009" s="143">
        <v>1.5833662341739999E-2</v>
      </c>
      <c r="AC1009" s="143">
        <v>2.1171976498399999E-3</v>
      </c>
      <c r="AD1009" s="143">
        <v>8.4943881656780693</v>
      </c>
      <c r="AF1009" s="143">
        <v>-1</v>
      </c>
      <c r="AG1009" s="143">
        <v>-1</v>
      </c>
      <c r="AH1009" s="143">
        <v>-1</v>
      </c>
      <c r="AI1009" s="143">
        <v>-1</v>
      </c>
      <c r="AJ1009" s="143">
        <v>0</v>
      </c>
      <c r="AM1009" s="143" t="s">
        <v>367</v>
      </c>
      <c r="AN1009" s="143">
        <v>-1</v>
      </c>
      <c r="AQ1009" s="143">
        <v>332</v>
      </c>
      <c r="AR1009" s="143" t="s">
        <v>259</v>
      </c>
      <c r="AT1009" s="143" t="s">
        <v>366</v>
      </c>
      <c r="AV1009" s="143">
        <v>16.0395115535574</v>
      </c>
      <c r="AW1009" s="143">
        <v>6.8892036999999998E-3</v>
      </c>
    </row>
    <row r="1010" spans="1:49" x14ac:dyDescent="0.25">
      <c r="A1010" s="153">
        <v>830000</v>
      </c>
      <c r="B1010" s="153">
        <v>1400000</v>
      </c>
      <c r="C1010" s="153">
        <v>1400000</v>
      </c>
      <c r="D1010" s="143" t="s">
        <v>360</v>
      </c>
      <c r="E1010" s="143" t="s">
        <v>13</v>
      </c>
      <c r="F1010" s="143" t="s">
        <v>361</v>
      </c>
      <c r="G1010" s="143" t="s">
        <v>362</v>
      </c>
      <c r="H1010" s="143">
        <v>0.67</v>
      </c>
      <c r="I1010" s="143">
        <v>0.72</v>
      </c>
      <c r="J1010" s="143" t="s">
        <v>366</v>
      </c>
      <c r="K1010" s="143">
        <v>0.28872304502594998</v>
      </c>
      <c r="L1010" s="143">
        <v>3295.0288981578001</v>
      </c>
      <c r="M1010" s="143">
        <v>6.2618398785966498</v>
      </c>
      <c r="N1010" s="143">
        <v>0.84763806711094003</v>
      </c>
      <c r="O1010" s="143">
        <v>1.8079374772133501</v>
      </c>
      <c r="P1010" s="143">
        <v>0.24473264381618001</v>
      </c>
      <c r="Q1010" s="143">
        <v>951.35077692462301</v>
      </c>
      <c r="R1010" s="143">
        <v>1730</v>
      </c>
      <c r="S1010" s="143" t="s">
        <v>368</v>
      </c>
      <c r="T1010" s="143">
        <v>1730</v>
      </c>
      <c r="U1010" s="143" t="s">
        <v>365</v>
      </c>
      <c r="V1010" s="143" t="s">
        <v>366</v>
      </c>
      <c r="Z1010" s="143">
        <v>0</v>
      </c>
      <c r="AA1010" s="143">
        <v>1</v>
      </c>
      <c r="AB1010" s="143">
        <v>1.8079374772133501</v>
      </c>
      <c r="AC1010" s="143">
        <v>0.24473264381618001</v>
      </c>
      <c r="AD1010" s="143">
        <v>2035.5484320615401</v>
      </c>
      <c r="AF1010" s="143">
        <v>-1</v>
      </c>
      <c r="AG1010" s="143">
        <v>-1</v>
      </c>
      <c r="AH1010" s="143">
        <v>-1</v>
      </c>
      <c r="AI1010" s="143">
        <v>-1</v>
      </c>
      <c r="AJ1010" s="143">
        <v>0</v>
      </c>
      <c r="AM1010" s="143" t="s">
        <v>367</v>
      </c>
      <c r="AN1010" s="143">
        <v>-1</v>
      </c>
      <c r="AQ1010" s="143">
        <v>332</v>
      </c>
      <c r="AR1010" s="143" t="s">
        <v>259</v>
      </c>
      <c r="AT1010" s="143" t="s">
        <v>366</v>
      </c>
      <c r="AV1010" s="143">
        <v>149.82965425738101</v>
      </c>
      <c r="AW1010" s="143">
        <v>1.6508908614</v>
      </c>
    </row>
    <row r="1011" spans="1:49" x14ac:dyDescent="0.25">
      <c r="A1011" s="153">
        <v>830000</v>
      </c>
      <c r="B1011" s="153">
        <v>1400000</v>
      </c>
      <c r="C1011" s="153">
        <v>1400000</v>
      </c>
      <c r="D1011" s="143" t="s">
        <v>360</v>
      </c>
      <c r="E1011" s="143" t="s">
        <v>13</v>
      </c>
      <c r="F1011" s="143" t="s">
        <v>361</v>
      </c>
      <c r="G1011" s="143" t="s">
        <v>362</v>
      </c>
      <c r="H1011" s="143">
        <v>0.67</v>
      </c>
      <c r="I1011" s="143">
        <v>0.72</v>
      </c>
      <c r="J1011" s="143" t="s">
        <v>366</v>
      </c>
      <c r="K1011" s="143">
        <v>0.61776345352982998</v>
      </c>
      <c r="L1011" s="143">
        <v>3300.42342102676</v>
      </c>
      <c r="M1011" s="143">
        <v>6.1533837750712603</v>
      </c>
      <c r="N1011" s="143">
        <v>0.82279935888033995</v>
      </c>
      <c r="O1011" s="143">
        <v>3.8013356117824602</v>
      </c>
      <c r="P1011" s="143">
        <v>0.50829537350404996</v>
      </c>
      <c r="Q1011" s="143">
        <v>2038.8809706842301</v>
      </c>
      <c r="R1011" s="143">
        <v>1730</v>
      </c>
      <c r="S1011" s="143" t="s">
        <v>368</v>
      </c>
      <c r="T1011" s="143">
        <v>1730</v>
      </c>
      <c r="U1011" s="143" t="s">
        <v>365</v>
      </c>
      <c r="V1011" s="143" t="s">
        <v>366</v>
      </c>
      <c r="Z1011" s="143">
        <v>0</v>
      </c>
      <c r="AA1011" s="143">
        <v>1</v>
      </c>
      <c r="AB1011" s="143">
        <v>3.8013356117824602</v>
      </c>
      <c r="AC1011" s="143">
        <v>0.50829537350404996</v>
      </c>
      <c r="AD1011" s="143">
        <v>2038.8809706842301</v>
      </c>
      <c r="AF1011" s="143">
        <v>-1</v>
      </c>
      <c r="AG1011" s="143">
        <v>-1</v>
      </c>
      <c r="AH1011" s="143">
        <v>-1</v>
      </c>
      <c r="AI1011" s="143">
        <v>-1</v>
      </c>
      <c r="AJ1011" s="143">
        <v>0</v>
      </c>
      <c r="AM1011" s="143" t="s">
        <v>367</v>
      </c>
      <c r="AN1011" s="143">
        <v>-1</v>
      </c>
      <c r="AQ1011" s="143">
        <v>332</v>
      </c>
      <c r="AR1011" s="143" t="s">
        <v>259</v>
      </c>
      <c r="AT1011" s="143" t="s">
        <v>366</v>
      </c>
      <c r="AV1011" s="143">
        <v>199.999999977648</v>
      </c>
      <c r="AW1011" s="143">
        <v>1.6535936501999999</v>
      </c>
    </row>
    <row r="1012" spans="1:49" x14ac:dyDescent="0.25">
      <c r="A1012" s="153">
        <v>830000</v>
      </c>
      <c r="B1012" s="153">
        <v>1400000</v>
      </c>
      <c r="C1012" s="153">
        <v>1400000</v>
      </c>
      <c r="D1012" s="143" t="s">
        <v>360</v>
      </c>
      <c r="E1012" s="143" t="s">
        <v>13</v>
      </c>
      <c r="F1012" s="143" t="s">
        <v>361</v>
      </c>
      <c r="G1012" s="143" t="s">
        <v>362</v>
      </c>
      <c r="H1012" s="143">
        <v>0.67</v>
      </c>
      <c r="I1012" s="143">
        <v>0.72</v>
      </c>
      <c r="J1012" s="143" t="s">
        <v>366</v>
      </c>
      <c r="K1012" s="143">
        <v>0.617763453829</v>
      </c>
      <c r="L1012" s="143">
        <v>3343.08418983603</v>
      </c>
      <c r="M1012" s="143">
        <v>6.7699586163783696</v>
      </c>
      <c r="N1012" s="143">
        <v>0.92071758488448996</v>
      </c>
      <c r="O1012" s="143">
        <v>4.1822330171333499</v>
      </c>
      <c r="P1012" s="143">
        <v>0.56878567523933998</v>
      </c>
      <c r="Q1012" s="143">
        <v>2065.2352355542498</v>
      </c>
      <c r="R1012" s="143">
        <v>1730</v>
      </c>
      <c r="S1012" s="143" t="s">
        <v>368</v>
      </c>
      <c r="T1012" s="143">
        <v>1730</v>
      </c>
      <c r="U1012" s="143" t="s">
        <v>365</v>
      </c>
      <c r="V1012" s="143" t="s">
        <v>366</v>
      </c>
      <c r="Z1012" s="143">
        <v>0</v>
      </c>
      <c r="AA1012" s="143">
        <v>1</v>
      </c>
      <c r="AB1012" s="143">
        <v>4.1822330171333499</v>
      </c>
      <c r="AC1012" s="143">
        <v>0.56878567523933998</v>
      </c>
      <c r="AD1012" s="143">
        <v>2065.2352355542498</v>
      </c>
      <c r="AF1012" s="143">
        <v>-1</v>
      </c>
      <c r="AG1012" s="143">
        <v>-1</v>
      </c>
      <c r="AH1012" s="143">
        <v>-1</v>
      </c>
      <c r="AI1012" s="143">
        <v>-1</v>
      </c>
      <c r="AJ1012" s="143">
        <v>0</v>
      </c>
      <c r="AM1012" s="143" t="s">
        <v>367</v>
      </c>
      <c r="AN1012" s="143">
        <v>-1</v>
      </c>
      <c r="AQ1012" s="143">
        <v>332</v>
      </c>
      <c r="AR1012" s="143" t="s">
        <v>259</v>
      </c>
      <c r="AT1012" s="143" t="s">
        <v>366</v>
      </c>
      <c r="AV1012" s="143">
        <v>200.000000026077</v>
      </c>
      <c r="AW1012" s="143">
        <v>1.6749677498</v>
      </c>
    </row>
    <row r="1013" spans="1:49" x14ac:dyDescent="0.25">
      <c r="A1013" s="153">
        <v>830000</v>
      </c>
      <c r="B1013" s="153">
        <v>1400000</v>
      </c>
      <c r="C1013" s="153">
        <v>1400000</v>
      </c>
      <c r="D1013" s="143" t="s">
        <v>360</v>
      </c>
      <c r="E1013" s="143" t="s">
        <v>13</v>
      </c>
      <c r="F1013" s="143" t="s">
        <v>361</v>
      </c>
      <c r="G1013" s="143" t="s">
        <v>362</v>
      </c>
      <c r="H1013" s="143">
        <v>0.67</v>
      </c>
      <c r="I1013" s="143">
        <v>0.72</v>
      </c>
      <c r="J1013" s="143" t="s">
        <v>363</v>
      </c>
      <c r="K1013" s="143">
        <v>2.5201345604210001E-2</v>
      </c>
      <c r="L1013" s="143">
        <v>872.89434020375302</v>
      </c>
      <c r="M1013" s="143">
        <v>0</v>
      </c>
      <c r="N1013" s="143">
        <v>0</v>
      </c>
      <c r="O1013" s="143">
        <v>0</v>
      </c>
      <c r="P1013" s="143">
        <v>0</v>
      </c>
      <c r="Q1013" s="143">
        <v>21.998111943441501</v>
      </c>
      <c r="R1013" s="143">
        <v>6430</v>
      </c>
      <c r="S1013" s="143" t="s">
        <v>375</v>
      </c>
      <c r="T1013" s="143">
        <v>6430</v>
      </c>
      <c r="U1013" s="143" t="s">
        <v>365</v>
      </c>
      <c r="V1013" s="143" t="s">
        <v>366</v>
      </c>
      <c r="Y1013" s="143" t="s">
        <v>363</v>
      </c>
      <c r="Z1013" s="143">
        <v>0</v>
      </c>
      <c r="AA1013" s="143">
        <v>1</v>
      </c>
      <c r="AB1013" s="143">
        <v>0</v>
      </c>
      <c r="AC1013" s="143">
        <v>0</v>
      </c>
      <c r="AD1013" s="143">
        <v>115.541117224649</v>
      </c>
      <c r="AF1013" s="143">
        <v>-1</v>
      </c>
      <c r="AG1013" s="143">
        <v>-1</v>
      </c>
      <c r="AH1013" s="143">
        <v>-1</v>
      </c>
      <c r="AI1013" s="143">
        <v>-1</v>
      </c>
      <c r="AJ1013" s="143">
        <v>0</v>
      </c>
      <c r="AM1013" s="143" t="s">
        <v>367</v>
      </c>
      <c r="AN1013" s="143">
        <v>-1</v>
      </c>
      <c r="AQ1013" s="143">
        <v>332</v>
      </c>
      <c r="AR1013" s="143" t="s">
        <v>259</v>
      </c>
      <c r="AT1013" s="143" t="s">
        <v>366</v>
      </c>
      <c r="AV1013" s="143">
        <v>98.202241127036103</v>
      </c>
      <c r="AW1013" s="143">
        <v>9.3707313200000003E-2</v>
      </c>
    </row>
    <row r="1014" spans="1:49" x14ac:dyDescent="0.25">
      <c r="A1014" s="153">
        <v>830000</v>
      </c>
      <c r="B1014" s="153">
        <v>1400000</v>
      </c>
      <c r="C1014" s="153">
        <v>1400000</v>
      </c>
      <c r="D1014" s="143" t="s">
        <v>360</v>
      </c>
      <c r="E1014" s="143" t="s">
        <v>13</v>
      </c>
      <c r="F1014" s="143" t="s">
        <v>361</v>
      </c>
      <c r="G1014" s="143" t="s">
        <v>362</v>
      </c>
      <c r="H1014" s="143">
        <v>0.67</v>
      </c>
      <c r="I1014" s="143">
        <v>0.72</v>
      </c>
      <c r="J1014" s="143" t="s">
        <v>363</v>
      </c>
      <c r="K1014" s="143">
        <v>0.48539792892595002</v>
      </c>
      <c r="L1014" s="143">
        <v>872.89434020375302</v>
      </c>
      <c r="M1014" s="143">
        <v>0</v>
      </c>
      <c r="N1014" s="143">
        <v>0</v>
      </c>
      <c r="O1014" s="143">
        <v>0</v>
      </c>
      <c r="P1014" s="143">
        <v>0</v>
      </c>
      <c r="Q1014" s="143">
        <v>423.70110490608801</v>
      </c>
      <c r="R1014" s="143">
        <v>5300</v>
      </c>
      <c r="S1014" s="143" t="s">
        <v>372</v>
      </c>
      <c r="T1014" s="143">
        <v>5300</v>
      </c>
      <c r="U1014" s="143" t="s">
        <v>365</v>
      </c>
      <c r="V1014" s="143" t="s">
        <v>366</v>
      </c>
      <c r="Y1014" s="143" t="s">
        <v>363</v>
      </c>
      <c r="Z1014" s="143">
        <v>0</v>
      </c>
      <c r="AA1014" s="143">
        <v>1</v>
      </c>
      <c r="AB1014" s="143">
        <v>0</v>
      </c>
      <c r="AC1014" s="143">
        <v>0</v>
      </c>
      <c r="AD1014" s="143">
        <v>423.70110490608801</v>
      </c>
      <c r="AF1014" s="143">
        <v>-1</v>
      </c>
      <c r="AG1014" s="143">
        <v>-1</v>
      </c>
      <c r="AH1014" s="143">
        <v>-1</v>
      </c>
      <c r="AI1014" s="143">
        <v>-1</v>
      </c>
      <c r="AJ1014" s="143">
        <v>0</v>
      </c>
      <c r="AM1014" s="143" t="s">
        <v>367</v>
      </c>
      <c r="AN1014" s="143">
        <v>-1</v>
      </c>
      <c r="AQ1014" s="143">
        <v>332</v>
      </c>
      <c r="AR1014" s="143" t="s">
        <v>259</v>
      </c>
      <c r="AT1014" s="143" t="s">
        <v>366</v>
      </c>
      <c r="AV1014" s="143">
        <v>181.36978283673599</v>
      </c>
      <c r="AW1014" s="143">
        <v>0.34363431049999998</v>
      </c>
    </row>
    <row r="1015" spans="1:49" x14ac:dyDescent="0.25">
      <c r="A1015" s="153">
        <v>830000</v>
      </c>
      <c r="B1015" s="153">
        <v>1400000</v>
      </c>
      <c r="C1015" s="153">
        <v>1400000</v>
      </c>
      <c r="D1015" s="143" t="s">
        <v>360</v>
      </c>
      <c r="E1015" s="143" t="s">
        <v>13</v>
      </c>
      <c r="F1015" s="143" t="s">
        <v>361</v>
      </c>
      <c r="G1015" s="143" t="s">
        <v>362</v>
      </c>
      <c r="H1015" s="143">
        <v>0.67</v>
      </c>
      <c r="I1015" s="143">
        <v>0.72</v>
      </c>
      <c r="J1015" s="143" t="s">
        <v>366</v>
      </c>
      <c r="K1015" s="143">
        <v>0.10499946719177999</v>
      </c>
      <c r="L1015" s="143">
        <v>3371.8520177441701</v>
      </c>
      <c r="M1015" s="143">
        <v>7.2966725272415696</v>
      </c>
      <c r="N1015" s="143">
        <v>0.97177801906588002</v>
      </c>
      <c r="O1015" s="143">
        <v>0.76614672763330005</v>
      </c>
      <c r="P1015" s="143">
        <v>0.1020361742306</v>
      </c>
      <c r="Q1015" s="143">
        <v>354.04266531268303</v>
      </c>
      <c r="R1015" s="143">
        <v>1730</v>
      </c>
      <c r="S1015" s="143" t="s">
        <v>368</v>
      </c>
      <c r="T1015" s="143">
        <v>1730</v>
      </c>
      <c r="U1015" s="143" t="s">
        <v>365</v>
      </c>
      <c r="V1015" s="143" t="s">
        <v>366</v>
      </c>
      <c r="Z1015" s="143">
        <v>0</v>
      </c>
      <c r="AA1015" s="143">
        <v>1</v>
      </c>
      <c r="AB1015" s="143">
        <v>0.76614672763330005</v>
      </c>
      <c r="AC1015" s="143">
        <v>0.1020361742306</v>
      </c>
      <c r="AD1015" s="143">
        <v>354.04266531268303</v>
      </c>
      <c r="AF1015" s="143">
        <v>-1</v>
      </c>
      <c r="AG1015" s="143">
        <v>-1</v>
      </c>
      <c r="AH1015" s="143">
        <v>-1</v>
      </c>
      <c r="AI1015" s="143">
        <v>-1</v>
      </c>
      <c r="AJ1015" s="143">
        <v>0</v>
      </c>
      <c r="AM1015" s="143" t="s">
        <v>367</v>
      </c>
      <c r="AN1015" s="143">
        <v>-1</v>
      </c>
      <c r="AQ1015" s="143">
        <v>332</v>
      </c>
      <c r="AR1015" s="143" t="s">
        <v>259</v>
      </c>
      <c r="AT1015" s="143" t="s">
        <v>366</v>
      </c>
      <c r="AV1015" s="143">
        <v>102.262586216495</v>
      </c>
      <c r="AW1015" s="143">
        <v>0.2871392257</v>
      </c>
    </row>
    <row r="1016" spans="1:49" x14ac:dyDescent="0.25">
      <c r="A1016" s="153">
        <v>830000</v>
      </c>
      <c r="B1016" s="153">
        <v>1400000</v>
      </c>
      <c r="C1016" s="153">
        <v>1400000</v>
      </c>
      <c r="D1016" s="143" t="s">
        <v>360</v>
      </c>
      <c r="E1016" s="143" t="s">
        <v>13</v>
      </c>
      <c r="F1016" s="143" t="s">
        <v>361</v>
      </c>
      <c r="G1016" s="143" t="s">
        <v>362</v>
      </c>
      <c r="H1016" s="143">
        <v>0.67</v>
      </c>
      <c r="I1016" s="143">
        <v>0.72</v>
      </c>
      <c r="J1016" s="143" t="s">
        <v>366</v>
      </c>
      <c r="K1016" s="143">
        <v>0.29978714931405998</v>
      </c>
      <c r="L1016" s="143">
        <v>3371.8520177441701</v>
      </c>
      <c r="M1016" s="143">
        <v>7.2966725272415696</v>
      </c>
      <c r="N1016" s="143">
        <v>0.97177801906588002</v>
      </c>
      <c r="O1016" s="143">
        <v>2.18744865642002</v>
      </c>
      <c r="P1016" s="143">
        <v>0.29132656210183</v>
      </c>
      <c r="Q1016" s="143">
        <v>1010.83790430841</v>
      </c>
      <c r="R1016" s="143">
        <v>1730</v>
      </c>
      <c r="S1016" s="143" t="s">
        <v>368</v>
      </c>
      <c r="T1016" s="143">
        <v>1730</v>
      </c>
      <c r="U1016" s="143" t="s">
        <v>365</v>
      </c>
      <c r="V1016" s="143" t="s">
        <v>366</v>
      </c>
      <c r="Z1016" s="143">
        <v>0</v>
      </c>
      <c r="AA1016" s="143">
        <v>1</v>
      </c>
      <c r="AB1016" s="143">
        <v>2.18744865642002</v>
      </c>
      <c r="AC1016" s="143">
        <v>0.29132656210183</v>
      </c>
      <c r="AD1016" s="143">
        <v>1010.83790430841</v>
      </c>
      <c r="AF1016" s="143">
        <v>-1</v>
      </c>
      <c r="AG1016" s="143">
        <v>-1</v>
      </c>
      <c r="AH1016" s="143">
        <v>-1</v>
      </c>
      <c r="AI1016" s="143">
        <v>-1</v>
      </c>
      <c r="AJ1016" s="143">
        <v>0</v>
      </c>
      <c r="AM1016" s="143" t="s">
        <v>367</v>
      </c>
      <c r="AN1016" s="143">
        <v>-1</v>
      </c>
      <c r="AQ1016" s="143">
        <v>332</v>
      </c>
      <c r="AR1016" s="143" t="s">
        <v>259</v>
      </c>
      <c r="AT1016" s="143" t="s">
        <v>366</v>
      </c>
      <c r="AV1016" s="143">
        <v>159.09039631691701</v>
      </c>
      <c r="AW1016" s="143">
        <v>0.81981987369999998</v>
      </c>
    </row>
    <row r="1017" spans="1:49" x14ac:dyDescent="0.25">
      <c r="A1017" s="153">
        <v>830000</v>
      </c>
      <c r="B1017" s="153">
        <v>1400000</v>
      </c>
      <c r="C1017" s="153">
        <v>1400000</v>
      </c>
      <c r="D1017" s="143" t="s">
        <v>360</v>
      </c>
      <c r="E1017" s="143" t="s">
        <v>13</v>
      </c>
      <c r="F1017" s="143" t="s">
        <v>361</v>
      </c>
      <c r="G1017" s="143" t="s">
        <v>362</v>
      </c>
      <c r="H1017" s="143">
        <v>0.67</v>
      </c>
      <c r="I1017" s="143">
        <v>0.72</v>
      </c>
      <c r="J1017" s="143" t="s">
        <v>366</v>
      </c>
      <c r="K1017" s="143">
        <v>0.21297679870512001</v>
      </c>
      <c r="L1017" s="143">
        <v>3371.8520177441701</v>
      </c>
      <c r="M1017" s="143">
        <v>7.2966725272415696</v>
      </c>
      <c r="N1017" s="143">
        <v>0.97177801906588002</v>
      </c>
      <c r="O1017" s="143">
        <v>1.5540219560515101</v>
      </c>
      <c r="P1017" s="143">
        <v>0.20696617155265001</v>
      </c>
      <c r="Q1017" s="143">
        <v>718.12624844655602</v>
      </c>
      <c r="R1017" s="143">
        <v>8140</v>
      </c>
      <c r="S1017" s="143" t="s">
        <v>369</v>
      </c>
      <c r="T1017" s="143">
        <v>8140</v>
      </c>
      <c r="U1017" s="143" t="s">
        <v>365</v>
      </c>
      <c r="V1017" s="143" t="s">
        <v>366</v>
      </c>
      <c r="Z1017" s="143">
        <v>0</v>
      </c>
      <c r="AA1017" s="143">
        <v>1</v>
      </c>
      <c r="AB1017" s="143">
        <v>1.5540219560515101</v>
      </c>
      <c r="AC1017" s="143">
        <v>0.20696617155265001</v>
      </c>
      <c r="AD1017" s="143">
        <v>718.12624844655602</v>
      </c>
      <c r="AF1017" s="143">
        <v>-1</v>
      </c>
      <c r="AG1017" s="143">
        <v>-1</v>
      </c>
      <c r="AH1017" s="143">
        <v>-1</v>
      </c>
      <c r="AI1017" s="143">
        <v>-1</v>
      </c>
      <c r="AJ1017" s="143">
        <v>0</v>
      </c>
      <c r="AM1017" s="143" t="s">
        <v>367</v>
      </c>
      <c r="AN1017" s="143">
        <v>-1</v>
      </c>
      <c r="AQ1017" s="143">
        <v>332</v>
      </c>
      <c r="AR1017" s="143" t="s">
        <v>259</v>
      </c>
      <c r="AT1017" s="143" t="s">
        <v>366</v>
      </c>
      <c r="AV1017" s="143">
        <v>145.414135904272</v>
      </c>
      <c r="AW1017" s="143">
        <v>0.58242193710000001</v>
      </c>
    </row>
    <row r="1018" spans="1:49" x14ac:dyDescent="0.25">
      <c r="A1018" s="153">
        <v>830000</v>
      </c>
      <c r="B1018" s="153">
        <v>1400000</v>
      </c>
      <c r="C1018" s="153">
        <v>1400000</v>
      </c>
      <c r="D1018" s="143" t="s">
        <v>360</v>
      </c>
      <c r="E1018" s="143" t="s">
        <v>13</v>
      </c>
      <c r="F1018" s="143" t="s">
        <v>361</v>
      </c>
      <c r="G1018" s="143" t="s">
        <v>362</v>
      </c>
      <c r="H1018" s="143">
        <v>0.67</v>
      </c>
      <c r="I1018" s="143">
        <v>0.72</v>
      </c>
      <c r="J1018" s="143" t="s">
        <v>363</v>
      </c>
      <c r="K1018" s="143">
        <v>0.60248883719160995</v>
      </c>
      <c r="L1018" s="143">
        <v>572.52489833948505</v>
      </c>
      <c r="M1018" s="143">
        <v>0</v>
      </c>
      <c r="N1018" s="143">
        <v>0</v>
      </c>
      <c r="O1018" s="143">
        <v>0</v>
      </c>
      <c r="P1018" s="143">
        <v>0</v>
      </c>
      <c r="Q1018" s="143">
        <v>344.93986026380298</v>
      </c>
      <c r="R1018" s="143">
        <v>5300</v>
      </c>
      <c r="S1018" s="143" t="s">
        <v>372</v>
      </c>
      <c r="T1018" s="143">
        <v>5300</v>
      </c>
      <c r="U1018" s="143" t="s">
        <v>365</v>
      </c>
      <c r="V1018" s="143" t="s">
        <v>366</v>
      </c>
      <c r="Y1018" s="143" t="s">
        <v>363</v>
      </c>
      <c r="Z1018" s="143">
        <v>0</v>
      </c>
      <c r="AA1018" s="143">
        <v>1</v>
      </c>
      <c r="AB1018" s="143">
        <v>0</v>
      </c>
      <c r="AC1018" s="143">
        <v>0</v>
      </c>
      <c r="AD1018" s="143">
        <v>352.54498931877299</v>
      </c>
      <c r="AF1018" s="143">
        <v>-1</v>
      </c>
      <c r="AG1018" s="143">
        <v>-1</v>
      </c>
      <c r="AH1018" s="143">
        <v>-1</v>
      </c>
      <c r="AI1018" s="143">
        <v>-1</v>
      </c>
      <c r="AJ1018" s="143">
        <v>0</v>
      </c>
      <c r="AM1018" s="143" t="s">
        <v>367</v>
      </c>
      <c r="AN1018" s="143">
        <v>-1</v>
      </c>
      <c r="AQ1018" s="143">
        <v>332</v>
      </c>
      <c r="AR1018" s="143" t="s">
        <v>259</v>
      </c>
      <c r="AT1018" s="143" t="s">
        <v>366</v>
      </c>
      <c r="AV1018" s="143">
        <v>193.57543238609699</v>
      </c>
      <c r="AW1018" s="143">
        <v>0.28592456550000001</v>
      </c>
    </row>
    <row r="1019" spans="1:49" x14ac:dyDescent="0.25">
      <c r="A1019" s="153">
        <v>830000</v>
      </c>
      <c r="B1019" s="153">
        <v>1400000</v>
      </c>
      <c r="C1019" s="153">
        <v>1400000</v>
      </c>
      <c r="D1019" s="143" t="s">
        <v>360</v>
      </c>
      <c r="E1019" s="143" t="s">
        <v>13</v>
      </c>
      <c r="F1019" s="143" t="s">
        <v>361</v>
      </c>
      <c r="G1019" s="143" t="s">
        <v>362</v>
      </c>
      <c r="H1019" s="143">
        <v>0.67</v>
      </c>
      <c r="I1019" s="143">
        <v>0.72</v>
      </c>
      <c r="J1019" s="143" t="s">
        <v>366</v>
      </c>
      <c r="K1019" s="143">
        <v>0.22317368646637001</v>
      </c>
      <c r="L1019" s="143">
        <v>3320.6299253103498</v>
      </c>
      <c r="M1019" s="143">
        <v>7.13702770524276</v>
      </c>
      <c r="N1019" s="143">
        <v>0.95149227528990998</v>
      </c>
      <c r="O1019" s="143">
        <v>1.5927967833916701</v>
      </c>
      <c r="P1019" s="143">
        <v>0.21234803872072</v>
      </c>
      <c r="Q1019" s="143">
        <v>741.07722182207101</v>
      </c>
      <c r="R1019" s="143">
        <v>1730</v>
      </c>
      <c r="S1019" s="143" t="s">
        <v>368</v>
      </c>
      <c r="T1019" s="143">
        <v>1730</v>
      </c>
      <c r="U1019" s="143" t="s">
        <v>365</v>
      </c>
      <c r="V1019" s="143" t="s">
        <v>366</v>
      </c>
      <c r="Z1019" s="143">
        <v>0</v>
      </c>
      <c r="AA1019" s="143">
        <v>1</v>
      </c>
      <c r="AB1019" s="143">
        <v>1.5927967833916701</v>
      </c>
      <c r="AC1019" s="143">
        <v>0.21234803872072</v>
      </c>
      <c r="AD1019" s="143">
        <v>2051.3638115476801</v>
      </c>
      <c r="AF1019" s="143">
        <v>-1</v>
      </c>
      <c r="AG1019" s="143">
        <v>-1</v>
      </c>
      <c r="AH1019" s="143">
        <v>-1</v>
      </c>
      <c r="AI1019" s="143">
        <v>-1</v>
      </c>
      <c r="AJ1019" s="143">
        <v>0</v>
      </c>
      <c r="AM1019" s="143" t="s">
        <v>367</v>
      </c>
      <c r="AN1019" s="143">
        <v>-1</v>
      </c>
      <c r="AQ1019" s="143">
        <v>332</v>
      </c>
      <c r="AR1019" s="143" t="s">
        <v>259</v>
      </c>
      <c r="AT1019" s="143" t="s">
        <v>366</v>
      </c>
      <c r="AV1019" s="143">
        <v>147.51876601755899</v>
      </c>
      <c r="AW1019" s="143">
        <v>1.6637176087000001</v>
      </c>
    </row>
    <row r="1020" spans="1:49" x14ac:dyDescent="0.25">
      <c r="A1020" s="153">
        <v>830000</v>
      </c>
      <c r="B1020" s="153">
        <v>1400000</v>
      </c>
      <c r="C1020" s="153">
        <v>1400000</v>
      </c>
      <c r="D1020" s="143" t="s">
        <v>360</v>
      </c>
      <c r="E1020" s="143" t="s">
        <v>13</v>
      </c>
      <c r="F1020" s="143" t="s">
        <v>361</v>
      </c>
      <c r="G1020" s="143" t="s">
        <v>362</v>
      </c>
      <c r="H1020" s="143">
        <v>0.67</v>
      </c>
      <c r="I1020" s="143">
        <v>0.72</v>
      </c>
      <c r="J1020" s="143" t="s">
        <v>366</v>
      </c>
      <c r="K1020" s="143">
        <v>0.61776345350680995</v>
      </c>
      <c r="L1020" s="143">
        <v>3323.5009767745801</v>
      </c>
      <c r="M1020" s="143">
        <v>6.6809917960658698</v>
      </c>
      <c r="N1020" s="143">
        <v>0.88994168981874</v>
      </c>
      <c r="O1020" s="143">
        <v>4.1272725647883801</v>
      </c>
      <c r="P1020" s="143">
        <v>0.54977345172212</v>
      </c>
      <c r="Q1020" s="143">
        <v>2053.1374411455499</v>
      </c>
      <c r="R1020" s="143">
        <v>1730</v>
      </c>
      <c r="S1020" s="143" t="s">
        <v>368</v>
      </c>
      <c r="T1020" s="143">
        <v>1730</v>
      </c>
      <c r="U1020" s="143" t="s">
        <v>365</v>
      </c>
      <c r="V1020" s="143" t="s">
        <v>366</v>
      </c>
      <c r="Z1020" s="143">
        <v>0</v>
      </c>
      <c r="AA1020" s="143">
        <v>1</v>
      </c>
      <c r="AB1020" s="143">
        <v>4.1272725647883801</v>
      </c>
      <c r="AC1020" s="143">
        <v>0.54977345172212</v>
      </c>
      <c r="AD1020" s="143">
        <v>2053.1374411455499</v>
      </c>
      <c r="AF1020" s="143">
        <v>-1</v>
      </c>
      <c r="AG1020" s="143">
        <v>-1</v>
      </c>
      <c r="AH1020" s="143">
        <v>-1</v>
      </c>
      <c r="AI1020" s="143">
        <v>-1</v>
      </c>
      <c r="AJ1020" s="143">
        <v>0</v>
      </c>
      <c r="AM1020" s="143" t="s">
        <v>367</v>
      </c>
      <c r="AN1020" s="143">
        <v>-1</v>
      </c>
      <c r="AQ1020" s="143">
        <v>332</v>
      </c>
      <c r="AR1020" s="143" t="s">
        <v>259</v>
      </c>
      <c r="AT1020" s="143" t="s">
        <v>366</v>
      </c>
      <c r="AV1020" s="143">
        <v>199.999999973923</v>
      </c>
      <c r="AW1020" s="143">
        <v>1.6651560755000001</v>
      </c>
    </row>
    <row r="1021" spans="1:49" x14ac:dyDescent="0.25">
      <c r="A1021" s="153">
        <v>830000</v>
      </c>
      <c r="B1021" s="153">
        <v>1400000</v>
      </c>
      <c r="C1021" s="153">
        <v>1400000</v>
      </c>
      <c r="D1021" s="143" t="s">
        <v>360</v>
      </c>
      <c r="E1021" s="143" t="s">
        <v>13</v>
      </c>
      <c r="F1021" s="143" t="s">
        <v>361</v>
      </c>
      <c r="G1021" s="143" t="s">
        <v>362</v>
      </c>
      <c r="H1021" s="143">
        <v>0.67</v>
      </c>
      <c r="I1021" s="143">
        <v>0.72</v>
      </c>
      <c r="J1021" s="143" t="s">
        <v>366</v>
      </c>
      <c r="K1021" s="143">
        <v>0.61776345371394004</v>
      </c>
      <c r="L1021" s="143">
        <v>3323.1527436094798</v>
      </c>
      <c r="M1021" s="143">
        <v>6.19645987871119</v>
      </c>
      <c r="N1021" s="143">
        <v>0.82862024654334998</v>
      </c>
      <c r="O1021" s="143">
        <v>3.82794645547248</v>
      </c>
      <c r="P1021" s="143">
        <v>0.51189130532190996</v>
      </c>
      <c r="Q1021" s="143">
        <v>2052.9223161111399</v>
      </c>
      <c r="R1021" s="143">
        <v>1730</v>
      </c>
      <c r="S1021" s="143" t="s">
        <v>368</v>
      </c>
      <c r="T1021" s="143">
        <v>1730</v>
      </c>
      <c r="U1021" s="143" t="s">
        <v>365</v>
      </c>
      <c r="V1021" s="143" t="s">
        <v>366</v>
      </c>
      <c r="Z1021" s="143">
        <v>0</v>
      </c>
      <c r="AA1021" s="143">
        <v>1</v>
      </c>
      <c r="AB1021" s="143">
        <v>3.82794645547248</v>
      </c>
      <c r="AC1021" s="143">
        <v>0.51189130532190996</v>
      </c>
      <c r="AD1021" s="143">
        <v>2052.9223161111399</v>
      </c>
      <c r="AF1021" s="143">
        <v>-1</v>
      </c>
      <c r="AG1021" s="143">
        <v>-1</v>
      </c>
      <c r="AH1021" s="143">
        <v>-1</v>
      </c>
      <c r="AI1021" s="143">
        <v>-1</v>
      </c>
      <c r="AJ1021" s="143">
        <v>0</v>
      </c>
      <c r="AM1021" s="143" t="s">
        <v>367</v>
      </c>
      <c r="AN1021" s="143">
        <v>-1</v>
      </c>
      <c r="AQ1021" s="143">
        <v>332</v>
      </c>
      <c r="AR1021" s="143" t="s">
        <v>259</v>
      </c>
      <c r="AT1021" s="143" t="s">
        <v>366</v>
      </c>
      <c r="AV1021" s="143">
        <v>200.00000000745001</v>
      </c>
      <c r="AW1021" s="143">
        <v>1.6649816027</v>
      </c>
    </row>
    <row r="1022" spans="1:49" x14ac:dyDescent="0.25">
      <c r="A1022" s="153">
        <v>830000</v>
      </c>
      <c r="B1022" s="153">
        <v>1400000</v>
      </c>
      <c r="C1022" s="153">
        <v>1400000</v>
      </c>
      <c r="D1022" s="143" t="s">
        <v>360</v>
      </c>
      <c r="E1022" s="143" t="s">
        <v>13</v>
      </c>
      <c r="F1022" s="143" t="s">
        <v>361</v>
      </c>
      <c r="G1022" s="143" t="s">
        <v>362</v>
      </c>
      <c r="H1022" s="143">
        <v>0.67</v>
      </c>
      <c r="I1022" s="143">
        <v>0.72</v>
      </c>
      <c r="J1022" s="143" t="s">
        <v>363</v>
      </c>
      <c r="K1022" s="143">
        <v>0.11454959337388</v>
      </c>
      <c r="L1022" s="143">
        <v>2620.3329115337101</v>
      </c>
      <c r="M1022" s="143">
        <v>3.5108572775675899</v>
      </c>
      <c r="N1022" s="143">
        <v>0.46333554949155997</v>
      </c>
      <c r="O1022" s="143">
        <v>0.40216727353912002</v>
      </c>
      <c r="P1022" s="143">
        <v>5.307489878992E-2</v>
      </c>
      <c r="Q1022" s="143">
        <v>300.15806952039998</v>
      </c>
      <c r="R1022" s="143">
        <v>5300</v>
      </c>
      <c r="S1022" s="143" t="s">
        <v>372</v>
      </c>
      <c r="T1022" s="143">
        <v>5300</v>
      </c>
      <c r="U1022" s="143" t="s">
        <v>365</v>
      </c>
      <c r="V1022" s="143" t="s">
        <v>366</v>
      </c>
      <c r="Y1022" s="143" t="s">
        <v>363</v>
      </c>
      <c r="Z1022" s="143">
        <v>0</v>
      </c>
      <c r="AA1022" s="143">
        <v>1</v>
      </c>
      <c r="AB1022" s="143">
        <v>0.40216727353912002</v>
      </c>
      <c r="AC1022" s="143">
        <v>5.307489878992E-2</v>
      </c>
      <c r="AD1022" s="143">
        <v>300.15806952039998</v>
      </c>
      <c r="AF1022" s="143">
        <v>-1</v>
      </c>
      <c r="AG1022" s="143">
        <v>-1</v>
      </c>
      <c r="AH1022" s="143">
        <v>-1</v>
      </c>
      <c r="AI1022" s="143">
        <v>-1</v>
      </c>
      <c r="AJ1022" s="143">
        <v>0</v>
      </c>
      <c r="AM1022" s="143" t="s">
        <v>367</v>
      </c>
      <c r="AN1022" s="143">
        <v>-1</v>
      </c>
      <c r="AQ1022" s="143">
        <v>332</v>
      </c>
      <c r="AR1022" s="143" t="s">
        <v>259</v>
      </c>
      <c r="AT1022" s="143" t="s">
        <v>366</v>
      </c>
      <c r="AV1022" s="143">
        <v>107.050110219939</v>
      </c>
      <c r="AW1022" s="143">
        <v>0.24343720160000001</v>
      </c>
    </row>
    <row r="1023" spans="1:49" x14ac:dyDescent="0.25">
      <c r="A1023" s="153">
        <v>830000</v>
      </c>
      <c r="B1023" s="153">
        <v>1400000</v>
      </c>
      <c r="C1023" s="153">
        <v>1400000</v>
      </c>
      <c r="D1023" s="143" t="s">
        <v>360</v>
      </c>
      <c r="E1023" s="143" t="s">
        <v>13</v>
      </c>
      <c r="F1023" s="143" t="s">
        <v>361</v>
      </c>
      <c r="G1023" s="143" t="s">
        <v>362</v>
      </c>
      <c r="H1023" s="143">
        <v>0.67</v>
      </c>
      <c r="I1023" s="143">
        <v>0.72</v>
      </c>
      <c r="J1023" s="143" t="s">
        <v>366</v>
      </c>
      <c r="K1023" s="143">
        <v>0.50321372360545003</v>
      </c>
      <c r="L1023" s="143">
        <v>2620.3329115337101</v>
      </c>
      <c r="M1023" s="143">
        <v>3.5108572775675899</v>
      </c>
      <c r="N1023" s="143">
        <v>0.46333554949155997</v>
      </c>
      <c r="O1023" s="143">
        <v>1.76671156369208</v>
      </c>
      <c r="P1023" s="143">
        <v>0.23315680713841999</v>
      </c>
      <c r="Q1023" s="143">
        <v>1318.5874814987801</v>
      </c>
      <c r="R1023" s="143">
        <v>1730</v>
      </c>
      <c r="S1023" s="143" t="s">
        <v>368</v>
      </c>
      <c r="T1023" s="143">
        <v>1730</v>
      </c>
      <c r="U1023" s="143" t="s">
        <v>365</v>
      </c>
      <c r="V1023" s="143" t="s">
        <v>366</v>
      </c>
      <c r="Z1023" s="143">
        <v>0</v>
      </c>
      <c r="AA1023" s="143">
        <v>1</v>
      </c>
      <c r="AB1023" s="143">
        <v>1.76671156369208</v>
      </c>
      <c r="AC1023" s="143">
        <v>0.23315680713841999</v>
      </c>
      <c r="AD1023" s="143">
        <v>1318.5874814987801</v>
      </c>
      <c r="AF1023" s="143">
        <v>-1</v>
      </c>
      <c r="AG1023" s="143">
        <v>-1</v>
      </c>
      <c r="AH1023" s="143">
        <v>-1</v>
      </c>
      <c r="AI1023" s="143">
        <v>-1</v>
      </c>
      <c r="AJ1023" s="143">
        <v>0</v>
      </c>
      <c r="AM1023" s="143" t="s">
        <v>367</v>
      </c>
      <c r="AN1023" s="143">
        <v>-1</v>
      </c>
      <c r="AQ1023" s="143">
        <v>332</v>
      </c>
      <c r="AR1023" s="143" t="s">
        <v>259</v>
      </c>
      <c r="AT1023" s="143" t="s">
        <v>366</v>
      </c>
      <c r="AV1023" s="143">
        <v>182.678536898419</v>
      </c>
      <c r="AW1023" s="143">
        <v>1.0694140158000001</v>
      </c>
    </row>
    <row r="1024" spans="1:49" x14ac:dyDescent="0.25">
      <c r="A1024" s="153">
        <v>830000</v>
      </c>
      <c r="B1024" s="153">
        <v>1400000</v>
      </c>
      <c r="C1024" s="153">
        <v>1400000</v>
      </c>
      <c r="D1024" s="143" t="s">
        <v>360</v>
      </c>
      <c r="E1024" s="143" t="s">
        <v>13</v>
      </c>
      <c r="F1024" s="143" t="s">
        <v>361</v>
      </c>
      <c r="G1024" s="143" t="s">
        <v>362</v>
      </c>
      <c r="H1024" s="143">
        <v>0.67</v>
      </c>
      <c r="I1024" s="143">
        <v>0.72</v>
      </c>
      <c r="J1024" s="143" t="s">
        <v>366</v>
      </c>
      <c r="K1024" s="143">
        <v>0.61776345339174998</v>
      </c>
      <c r="L1024" s="143">
        <v>3320.1925877652902</v>
      </c>
      <c r="M1024" s="143">
        <v>6.1907600990934002</v>
      </c>
      <c r="N1024" s="143">
        <v>0.82784233200771995</v>
      </c>
      <c r="O1024" s="143">
        <v>3.8244253379358</v>
      </c>
      <c r="P1024" s="143">
        <v>0.51141073788497005</v>
      </c>
      <c r="Q1024" s="143">
        <v>2051.0936389435801</v>
      </c>
      <c r="R1024" s="143">
        <v>1730</v>
      </c>
      <c r="S1024" s="143" t="s">
        <v>368</v>
      </c>
      <c r="T1024" s="143">
        <v>1730</v>
      </c>
      <c r="U1024" s="143" t="s">
        <v>365</v>
      </c>
      <c r="V1024" s="143" t="s">
        <v>366</v>
      </c>
      <c r="Z1024" s="143">
        <v>0</v>
      </c>
      <c r="AA1024" s="143">
        <v>1</v>
      </c>
      <c r="AB1024" s="143">
        <v>3.8244253379358</v>
      </c>
      <c r="AC1024" s="143">
        <v>0.51141073788497005</v>
      </c>
      <c r="AD1024" s="143">
        <v>2051.0936389435801</v>
      </c>
      <c r="AF1024" s="143">
        <v>-1</v>
      </c>
      <c r="AG1024" s="143">
        <v>-1</v>
      </c>
      <c r="AH1024" s="143">
        <v>-1</v>
      </c>
      <c r="AI1024" s="143">
        <v>-1</v>
      </c>
      <c r="AJ1024" s="143">
        <v>0</v>
      </c>
      <c r="AM1024" s="143" t="s">
        <v>367</v>
      </c>
      <c r="AN1024" s="143">
        <v>-1</v>
      </c>
      <c r="AQ1024" s="143">
        <v>332</v>
      </c>
      <c r="AR1024" s="143" t="s">
        <v>259</v>
      </c>
      <c r="AT1024" s="143" t="s">
        <v>366</v>
      </c>
      <c r="AV1024" s="143">
        <v>199.999999955296</v>
      </c>
      <c r="AW1024" s="143">
        <v>1.6634984906000001</v>
      </c>
    </row>
    <row r="1025" spans="1:49" x14ac:dyDescent="0.25">
      <c r="A1025" s="153">
        <v>830000</v>
      </c>
      <c r="B1025" s="153">
        <v>1400000</v>
      </c>
      <c r="C1025" s="153">
        <v>1400000</v>
      </c>
      <c r="D1025" s="143" t="s">
        <v>360</v>
      </c>
      <c r="E1025" s="143" t="s">
        <v>13</v>
      </c>
      <c r="F1025" s="143" t="s">
        <v>361</v>
      </c>
      <c r="G1025" s="143" t="s">
        <v>362</v>
      </c>
      <c r="H1025" s="143">
        <v>0.67</v>
      </c>
      <c r="I1025" s="143">
        <v>0.72</v>
      </c>
      <c r="J1025" s="143" t="s">
        <v>366</v>
      </c>
      <c r="K1025" s="143">
        <v>0.61776345375996</v>
      </c>
      <c r="L1025" s="143">
        <v>3301.2325239032998</v>
      </c>
      <c r="M1025" s="143">
        <v>6.1550469869417599</v>
      </c>
      <c r="N1025" s="143">
        <v>0.82303524794412997</v>
      </c>
      <c r="O1025" s="143">
        <v>3.8023630847080199</v>
      </c>
      <c r="P1025" s="143">
        <v>0.50844109733616005</v>
      </c>
      <c r="Q1025" s="143">
        <v>2039.38080563123</v>
      </c>
      <c r="R1025" s="143">
        <v>1730</v>
      </c>
      <c r="S1025" s="143" t="s">
        <v>368</v>
      </c>
      <c r="T1025" s="143">
        <v>1730</v>
      </c>
      <c r="U1025" s="143" t="s">
        <v>365</v>
      </c>
      <c r="V1025" s="143" t="s">
        <v>366</v>
      </c>
      <c r="Z1025" s="143">
        <v>0</v>
      </c>
      <c r="AA1025" s="143">
        <v>1</v>
      </c>
      <c r="AB1025" s="143">
        <v>3.8023630847080199</v>
      </c>
      <c r="AC1025" s="143">
        <v>0.50844109733616005</v>
      </c>
      <c r="AD1025" s="143">
        <v>2039.38080563123</v>
      </c>
      <c r="AF1025" s="143">
        <v>-1</v>
      </c>
      <c r="AG1025" s="143">
        <v>-1</v>
      </c>
      <c r="AH1025" s="143">
        <v>-1</v>
      </c>
      <c r="AI1025" s="143">
        <v>-1</v>
      </c>
      <c r="AJ1025" s="143">
        <v>0</v>
      </c>
      <c r="AM1025" s="143" t="s">
        <v>367</v>
      </c>
      <c r="AN1025" s="143">
        <v>-1</v>
      </c>
      <c r="AQ1025" s="143">
        <v>332</v>
      </c>
      <c r="AR1025" s="143" t="s">
        <v>259</v>
      </c>
      <c r="AT1025" s="143" t="s">
        <v>366</v>
      </c>
      <c r="AV1025" s="143">
        <v>200.00000001490099</v>
      </c>
      <c r="AW1025" s="143">
        <v>1.6539990312999999</v>
      </c>
    </row>
    <row r="1026" spans="1:49" x14ac:dyDescent="0.25">
      <c r="A1026" s="153">
        <v>830000</v>
      </c>
      <c r="B1026" s="153">
        <v>1400000</v>
      </c>
      <c r="C1026" s="153">
        <v>1400000</v>
      </c>
      <c r="D1026" s="143" t="s">
        <v>360</v>
      </c>
      <c r="E1026" s="143" t="s">
        <v>13</v>
      </c>
      <c r="F1026" s="143" t="s">
        <v>361</v>
      </c>
      <c r="G1026" s="143" t="s">
        <v>362</v>
      </c>
      <c r="H1026" s="143">
        <v>0.67</v>
      </c>
      <c r="I1026" s="143">
        <v>0.72</v>
      </c>
      <c r="J1026" s="143" t="s">
        <v>366</v>
      </c>
      <c r="K1026" s="143">
        <v>0.61776345359886997</v>
      </c>
      <c r="L1026" s="143">
        <v>3318.5462042277099</v>
      </c>
      <c r="M1026" s="143">
        <v>6.1875197396788302</v>
      </c>
      <c r="N1026" s="143">
        <v>0.82739415031607</v>
      </c>
      <c r="O1026" s="143">
        <v>3.8224235635951902</v>
      </c>
      <c r="P1026" s="143">
        <v>0.51113386778675995</v>
      </c>
      <c r="Q1026" s="143">
        <v>2050.0765640511399</v>
      </c>
      <c r="R1026" s="143">
        <v>1730</v>
      </c>
      <c r="S1026" s="143" t="s">
        <v>368</v>
      </c>
      <c r="T1026" s="143">
        <v>1730</v>
      </c>
      <c r="U1026" s="143" t="s">
        <v>365</v>
      </c>
      <c r="V1026" s="143" t="s">
        <v>366</v>
      </c>
      <c r="Z1026" s="143">
        <v>0</v>
      </c>
      <c r="AA1026" s="143">
        <v>1</v>
      </c>
      <c r="AB1026" s="143">
        <v>3.8224235635951902</v>
      </c>
      <c r="AC1026" s="143">
        <v>0.51113386778675995</v>
      </c>
      <c r="AD1026" s="143">
        <v>2050.0765640511399</v>
      </c>
      <c r="AF1026" s="143">
        <v>-1</v>
      </c>
      <c r="AG1026" s="143">
        <v>-1</v>
      </c>
      <c r="AH1026" s="143">
        <v>-1</v>
      </c>
      <c r="AI1026" s="143">
        <v>-1</v>
      </c>
      <c r="AJ1026" s="143">
        <v>0</v>
      </c>
      <c r="AM1026" s="143" t="s">
        <v>367</v>
      </c>
      <c r="AN1026" s="143">
        <v>-1</v>
      </c>
      <c r="AQ1026" s="143">
        <v>332</v>
      </c>
      <c r="AR1026" s="143" t="s">
        <v>259</v>
      </c>
      <c r="AT1026" s="143" t="s">
        <v>366</v>
      </c>
      <c r="AV1026" s="143">
        <v>199.99999998882399</v>
      </c>
      <c r="AW1026" s="143">
        <v>1.6626736123999999</v>
      </c>
    </row>
    <row r="1027" spans="1:49" x14ac:dyDescent="0.25">
      <c r="A1027" s="153">
        <v>830000</v>
      </c>
      <c r="B1027" s="153">
        <v>1400000</v>
      </c>
      <c r="C1027" s="153">
        <v>1400000</v>
      </c>
      <c r="D1027" s="143" t="s">
        <v>360</v>
      </c>
      <c r="E1027" s="143" t="s">
        <v>13</v>
      </c>
      <c r="F1027" s="143" t="s">
        <v>361</v>
      </c>
      <c r="G1027" s="143" t="s">
        <v>362</v>
      </c>
      <c r="H1027" s="143">
        <v>0.67</v>
      </c>
      <c r="I1027" s="143">
        <v>0.72</v>
      </c>
      <c r="J1027" s="143" t="s">
        <v>366</v>
      </c>
      <c r="K1027" s="143">
        <v>2.2333436302320001E-2</v>
      </c>
      <c r="L1027" s="143">
        <v>3304.4311324956798</v>
      </c>
      <c r="M1027" s="143">
        <v>6.1461624203451501</v>
      </c>
      <c r="N1027" s="143">
        <v>0.82158003350167996</v>
      </c>
      <c r="O1027" s="143">
        <v>0.13726492691851999</v>
      </c>
      <c r="P1027" s="143">
        <v>1.834870534547E-2</v>
      </c>
      <c r="Q1027" s="143">
        <v>73.799302213015295</v>
      </c>
      <c r="R1027" s="143">
        <v>8140</v>
      </c>
      <c r="S1027" s="143" t="s">
        <v>369</v>
      </c>
      <c r="T1027" s="143">
        <v>8140</v>
      </c>
      <c r="U1027" s="143" t="s">
        <v>365</v>
      </c>
      <c r="V1027" s="143" t="s">
        <v>366</v>
      </c>
      <c r="Z1027" s="143">
        <v>0</v>
      </c>
      <c r="AA1027" s="143">
        <v>1</v>
      </c>
      <c r="AB1027" s="143">
        <v>0.13726492691851999</v>
      </c>
      <c r="AC1027" s="143">
        <v>1.834870534547E-2</v>
      </c>
      <c r="AD1027" s="143">
        <v>73.799302213015594</v>
      </c>
      <c r="AF1027" s="143">
        <v>-1</v>
      </c>
      <c r="AG1027" s="143">
        <v>-1</v>
      </c>
      <c r="AH1027" s="143">
        <v>-1</v>
      </c>
      <c r="AI1027" s="143">
        <v>-1</v>
      </c>
      <c r="AJ1027" s="143">
        <v>0</v>
      </c>
      <c r="AM1027" s="143" t="s">
        <v>367</v>
      </c>
      <c r="AN1027" s="143">
        <v>-1</v>
      </c>
      <c r="AQ1027" s="143">
        <v>332</v>
      </c>
      <c r="AR1027" s="143" t="s">
        <v>259</v>
      </c>
      <c r="AT1027" s="143" t="s">
        <v>366</v>
      </c>
      <c r="AV1027" s="143">
        <v>47.168117375913901</v>
      </c>
      <c r="AW1027" s="143">
        <v>5.9853448699999999E-2</v>
      </c>
    </row>
    <row r="1028" spans="1:49" x14ac:dyDescent="0.25">
      <c r="A1028" s="153">
        <v>830000</v>
      </c>
      <c r="B1028" s="153">
        <v>1400000</v>
      </c>
      <c r="C1028" s="153">
        <v>1400000</v>
      </c>
      <c r="D1028" s="143" t="s">
        <v>360</v>
      </c>
      <c r="E1028" s="143" t="s">
        <v>13</v>
      </c>
      <c r="F1028" s="143" t="s">
        <v>361</v>
      </c>
      <c r="G1028" s="143" t="s">
        <v>362</v>
      </c>
      <c r="H1028" s="143">
        <v>0.67</v>
      </c>
      <c r="I1028" s="143">
        <v>0.72</v>
      </c>
      <c r="J1028" s="143" t="s">
        <v>366</v>
      </c>
      <c r="K1028" s="143">
        <v>0.59542990860387002</v>
      </c>
      <c r="L1028" s="143">
        <v>3304.4311324956798</v>
      </c>
      <c r="M1028" s="143">
        <v>6.1461624203451501</v>
      </c>
      <c r="N1028" s="143">
        <v>0.82158003350167996</v>
      </c>
      <c r="O1028" s="143">
        <v>3.6596089282106599</v>
      </c>
      <c r="P1028" s="143">
        <v>0.48919332425867001</v>
      </c>
      <c r="Q1028" s="143">
        <v>1967.55712720969</v>
      </c>
      <c r="R1028" s="143">
        <v>1730</v>
      </c>
      <c r="S1028" s="143" t="s">
        <v>368</v>
      </c>
      <c r="T1028" s="143">
        <v>1730</v>
      </c>
      <c r="U1028" s="143" t="s">
        <v>365</v>
      </c>
      <c r="V1028" s="143" t="s">
        <v>366</v>
      </c>
      <c r="Z1028" s="143">
        <v>0</v>
      </c>
      <c r="AA1028" s="143">
        <v>1</v>
      </c>
      <c r="AB1028" s="143">
        <v>3.6596089282106599</v>
      </c>
      <c r="AC1028" s="143">
        <v>0.48919332425867001</v>
      </c>
      <c r="AD1028" s="143">
        <v>1967.55712720969</v>
      </c>
      <c r="AF1028" s="143">
        <v>-1</v>
      </c>
      <c r="AG1028" s="143">
        <v>-1</v>
      </c>
      <c r="AH1028" s="143">
        <v>-1</v>
      </c>
      <c r="AI1028" s="143">
        <v>-1</v>
      </c>
      <c r="AJ1028" s="143">
        <v>0</v>
      </c>
      <c r="AM1028" s="143" t="s">
        <v>367</v>
      </c>
      <c r="AN1028" s="143">
        <v>-1</v>
      </c>
      <c r="AQ1028" s="143">
        <v>332</v>
      </c>
      <c r="AR1028" s="143" t="s">
        <v>259</v>
      </c>
      <c r="AT1028" s="143" t="s">
        <v>366</v>
      </c>
      <c r="AV1028" s="143">
        <v>192.335472149639</v>
      </c>
      <c r="AW1028" s="143">
        <v>1.5957478728000001</v>
      </c>
    </row>
    <row r="1029" spans="1:49" x14ac:dyDescent="0.25">
      <c r="A1029" s="153">
        <v>830000</v>
      </c>
      <c r="B1029" s="153">
        <v>1400000</v>
      </c>
      <c r="C1029" s="153">
        <v>1400000</v>
      </c>
      <c r="D1029" s="143" t="s">
        <v>360</v>
      </c>
      <c r="E1029" s="143" t="s">
        <v>13</v>
      </c>
      <c r="F1029" s="143" t="s">
        <v>361</v>
      </c>
      <c r="G1029" s="143" t="s">
        <v>362</v>
      </c>
      <c r="H1029" s="143">
        <v>0.67</v>
      </c>
      <c r="I1029" s="143">
        <v>0.72</v>
      </c>
      <c r="J1029" s="143" t="s">
        <v>363</v>
      </c>
      <c r="K1029" s="143">
        <v>2.279341153979E-2</v>
      </c>
      <c r="L1029" s="143">
        <v>3268.44684503706</v>
      </c>
      <c r="M1029" s="143">
        <v>6.4244430623731201</v>
      </c>
      <c r="N1029" s="143">
        <v>0.83363250579550996</v>
      </c>
      <c r="O1029" s="143">
        <v>0.14643497463461999</v>
      </c>
      <c r="P1029" s="143">
        <v>1.9001328777539999E-2</v>
      </c>
      <c r="Q1029" s="143">
        <v>74.499054034861203</v>
      </c>
      <c r="R1029" s="143">
        <v>4280</v>
      </c>
      <c r="S1029" s="143" t="s">
        <v>376</v>
      </c>
      <c r="T1029" s="143">
        <v>4280</v>
      </c>
      <c r="U1029" s="143" t="s">
        <v>365</v>
      </c>
      <c r="V1029" s="143" t="s">
        <v>366</v>
      </c>
      <c r="Y1029" s="143" t="s">
        <v>363</v>
      </c>
      <c r="Z1029" s="143">
        <v>0</v>
      </c>
      <c r="AA1029" s="143">
        <v>1</v>
      </c>
      <c r="AB1029" s="143">
        <v>0.14643497463461999</v>
      </c>
      <c r="AC1029" s="143">
        <v>1.9001328777539999E-2</v>
      </c>
      <c r="AD1029" s="143">
        <v>204.897307705354</v>
      </c>
      <c r="AF1029" s="143">
        <v>-1</v>
      </c>
      <c r="AG1029" s="143">
        <v>-1</v>
      </c>
      <c r="AH1029" s="143">
        <v>-1</v>
      </c>
      <c r="AI1029" s="143">
        <v>-1</v>
      </c>
      <c r="AJ1029" s="143">
        <v>0</v>
      </c>
      <c r="AM1029" s="143" t="s">
        <v>367</v>
      </c>
      <c r="AN1029" s="143">
        <v>-1</v>
      </c>
      <c r="AQ1029" s="143">
        <v>332</v>
      </c>
      <c r="AR1029" s="143" t="s">
        <v>259</v>
      </c>
      <c r="AT1029" s="143" t="s">
        <v>366</v>
      </c>
      <c r="AV1029" s="143">
        <v>45.124012267922097</v>
      </c>
      <c r="AW1029" s="143">
        <v>0.16617786509999999</v>
      </c>
    </row>
    <row r="1030" spans="1:49" x14ac:dyDescent="0.25">
      <c r="A1030" s="153">
        <v>830000</v>
      </c>
      <c r="B1030" s="153">
        <v>1400000</v>
      </c>
      <c r="C1030" s="153">
        <v>1400000</v>
      </c>
      <c r="D1030" s="143" t="s">
        <v>360</v>
      </c>
      <c r="E1030" s="143" t="s">
        <v>13</v>
      </c>
      <c r="F1030" s="143" t="s">
        <v>361</v>
      </c>
      <c r="G1030" s="143" t="s">
        <v>362</v>
      </c>
      <c r="H1030" s="143">
        <v>0.67</v>
      </c>
      <c r="I1030" s="143">
        <v>0.72</v>
      </c>
      <c r="J1030" s="143" t="s">
        <v>366</v>
      </c>
      <c r="K1030" s="143">
        <v>0.42229607495263</v>
      </c>
      <c r="L1030" s="143">
        <v>3268.44684503706</v>
      </c>
      <c r="M1030" s="143">
        <v>6.4244430623731201</v>
      </c>
      <c r="N1030" s="143">
        <v>0.83363250579550996</v>
      </c>
      <c r="O1030" s="143">
        <v>2.7130170889968399</v>
      </c>
      <c r="P1030" s="143">
        <v>0.35203973515037001</v>
      </c>
      <c r="Q1030" s="143">
        <v>1380.2522738504599</v>
      </c>
      <c r="R1030" s="143">
        <v>1730</v>
      </c>
      <c r="S1030" s="143" t="s">
        <v>368</v>
      </c>
      <c r="T1030" s="143">
        <v>1730</v>
      </c>
      <c r="U1030" s="143" t="s">
        <v>365</v>
      </c>
      <c r="V1030" s="143" t="s">
        <v>366</v>
      </c>
      <c r="Z1030" s="143">
        <v>0</v>
      </c>
      <c r="AA1030" s="143">
        <v>1</v>
      </c>
      <c r="AB1030" s="143">
        <v>2.7130170889968399</v>
      </c>
      <c r="AC1030" s="143">
        <v>0.35203973515037001</v>
      </c>
      <c r="AD1030" s="143">
        <v>1814.2292496774</v>
      </c>
      <c r="AF1030" s="143">
        <v>-1</v>
      </c>
      <c r="AG1030" s="143">
        <v>-1</v>
      </c>
      <c r="AH1030" s="143">
        <v>-1</v>
      </c>
      <c r="AI1030" s="143">
        <v>-1</v>
      </c>
      <c r="AJ1030" s="143">
        <v>0</v>
      </c>
      <c r="AM1030" s="143" t="s">
        <v>367</v>
      </c>
      <c r="AN1030" s="143">
        <v>-1</v>
      </c>
      <c r="AQ1030" s="143">
        <v>332</v>
      </c>
      <c r="AR1030" s="143" t="s">
        <v>259</v>
      </c>
      <c r="AT1030" s="143" t="s">
        <v>366</v>
      </c>
      <c r="AV1030" s="143">
        <v>190.23184816460801</v>
      </c>
      <c r="AW1030" s="143">
        <v>1.4713943630999999</v>
      </c>
    </row>
    <row r="1031" spans="1:49" x14ac:dyDescent="0.25">
      <c r="A1031" s="153">
        <v>830000</v>
      </c>
      <c r="B1031" s="153">
        <v>1400000</v>
      </c>
      <c r="C1031" s="153">
        <v>1400000</v>
      </c>
      <c r="D1031" s="143" t="s">
        <v>360</v>
      </c>
      <c r="E1031" s="143" t="s">
        <v>13</v>
      </c>
      <c r="F1031" s="143" t="s">
        <v>361</v>
      </c>
      <c r="G1031" s="143" t="s">
        <v>362</v>
      </c>
      <c r="H1031" s="143">
        <v>0.67</v>
      </c>
      <c r="I1031" s="143">
        <v>0.72</v>
      </c>
      <c r="J1031" s="143" t="s">
        <v>366</v>
      </c>
      <c r="K1031" s="143">
        <v>0.53317876616182003</v>
      </c>
      <c r="L1031" s="143">
        <v>3332.7916464447799</v>
      </c>
      <c r="M1031" s="143">
        <v>6.1589306489364901</v>
      </c>
      <c r="N1031" s="143">
        <v>0.82259861841337001</v>
      </c>
      <c r="O1031" s="143">
        <v>3.2838110442761899</v>
      </c>
      <c r="P1031" s="143">
        <v>0.43859211641205997</v>
      </c>
      <c r="Q1031" s="143">
        <v>1776.97373792586</v>
      </c>
      <c r="R1031" s="143">
        <v>1730</v>
      </c>
      <c r="S1031" s="143" t="s">
        <v>368</v>
      </c>
      <c r="T1031" s="143">
        <v>1730</v>
      </c>
      <c r="U1031" s="143" t="s">
        <v>365</v>
      </c>
      <c r="V1031" s="143" t="s">
        <v>366</v>
      </c>
      <c r="Z1031" s="143">
        <v>0</v>
      </c>
      <c r="AA1031" s="143">
        <v>1</v>
      </c>
      <c r="AB1031" s="143">
        <v>3.2838110442761899</v>
      </c>
      <c r="AC1031" s="143">
        <v>0.43859211641205997</v>
      </c>
      <c r="AD1031" s="143">
        <v>1776.97373792586</v>
      </c>
      <c r="AF1031" s="143">
        <v>-1</v>
      </c>
      <c r="AG1031" s="143">
        <v>-1</v>
      </c>
      <c r="AH1031" s="143">
        <v>-1</v>
      </c>
      <c r="AI1031" s="143">
        <v>-1</v>
      </c>
      <c r="AJ1031" s="143">
        <v>0</v>
      </c>
      <c r="AM1031" s="143" t="s">
        <v>367</v>
      </c>
      <c r="AN1031" s="143">
        <v>-1</v>
      </c>
      <c r="AQ1031" s="143">
        <v>332</v>
      </c>
      <c r="AR1031" s="143" t="s">
        <v>259</v>
      </c>
      <c r="AT1031" s="143" t="s">
        <v>366</v>
      </c>
      <c r="AV1031" s="143">
        <v>185.154266600445</v>
      </c>
      <c r="AW1031" s="143">
        <v>1.4411790251000001</v>
      </c>
    </row>
    <row r="1032" spans="1:49" x14ac:dyDescent="0.25">
      <c r="A1032" s="153">
        <v>830000</v>
      </c>
      <c r="B1032" s="153">
        <v>1400000</v>
      </c>
      <c r="C1032" s="153">
        <v>1400000</v>
      </c>
      <c r="D1032" s="143" t="s">
        <v>360</v>
      </c>
      <c r="E1032" s="143" t="s">
        <v>13</v>
      </c>
      <c r="F1032" s="143" t="s">
        <v>361</v>
      </c>
      <c r="G1032" s="143" t="s">
        <v>362</v>
      </c>
      <c r="H1032" s="143">
        <v>0.67</v>
      </c>
      <c r="I1032" s="143">
        <v>0.72</v>
      </c>
      <c r="J1032" s="143" t="s">
        <v>366</v>
      </c>
      <c r="K1032" s="143">
        <v>8.3026152942419995E-2</v>
      </c>
      <c r="L1032" s="143">
        <v>3332.7916464447799</v>
      </c>
      <c r="M1032" s="143">
        <v>6.1589306489364901</v>
      </c>
      <c r="N1032" s="143">
        <v>0.82259861841337001</v>
      </c>
      <c r="O1032" s="143">
        <v>0.51135231802035996</v>
      </c>
      <c r="P1032" s="143">
        <v>6.8297198702610001E-2</v>
      </c>
      <c r="Q1032" s="143">
        <v>276.708868962944</v>
      </c>
      <c r="R1032" s="143">
        <v>8140</v>
      </c>
      <c r="S1032" s="143" t="s">
        <v>369</v>
      </c>
      <c r="T1032" s="143">
        <v>8140</v>
      </c>
      <c r="U1032" s="143" t="s">
        <v>365</v>
      </c>
      <c r="V1032" s="143" t="s">
        <v>366</v>
      </c>
      <c r="Z1032" s="143">
        <v>0</v>
      </c>
      <c r="AA1032" s="143">
        <v>1</v>
      </c>
      <c r="AB1032" s="143">
        <v>0.51135231802035996</v>
      </c>
      <c r="AC1032" s="143">
        <v>6.8297198702610001E-2</v>
      </c>
      <c r="AD1032" s="143">
        <v>276.70886896294502</v>
      </c>
      <c r="AF1032" s="143">
        <v>-1</v>
      </c>
      <c r="AG1032" s="143">
        <v>-1</v>
      </c>
      <c r="AH1032" s="143">
        <v>-1</v>
      </c>
      <c r="AI1032" s="143">
        <v>-1</v>
      </c>
      <c r="AJ1032" s="143">
        <v>0</v>
      </c>
      <c r="AM1032" s="143" t="s">
        <v>367</v>
      </c>
      <c r="AN1032" s="143">
        <v>-1</v>
      </c>
      <c r="AQ1032" s="143">
        <v>332</v>
      </c>
      <c r="AR1032" s="143" t="s">
        <v>259</v>
      </c>
      <c r="AT1032" s="143" t="s">
        <v>366</v>
      </c>
      <c r="AV1032" s="143">
        <v>90.420461332983706</v>
      </c>
      <c r="AW1032" s="143">
        <v>0.2244191962</v>
      </c>
    </row>
    <row r="1033" spans="1:49" x14ac:dyDescent="0.25">
      <c r="A1033" s="153">
        <v>830000</v>
      </c>
      <c r="B1033" s="153">
        <v>1400000</v>
      </c>
      <c r="C1033" s="153">
        <v>1400000</v>
      </c>
      <c r="D1033" s="143" t="s">
        <v>360</v>
      </c>
      <c r="E1033" s="143" t="s">
        <v>13</v>
      </c>
      <c r="F1033" s="143" t="s">
        <v>361</v>
      </c>
      <c r="G1033" s="143" t="s">
        <v>362</v>
      </c>
      <c r="H1033" s="143">
        <v>0.67</v>
      </c>
      <c r="I1033" s="143">
        <v>0.72</v>
      </c>
      <c r="J1033" s="143" t="s">
        <v>366</v>
      </c>
      <c r="K1033" s="143">
        <v>1.5587515245399999E-3</v>
      </c>
      <c r="L1033" s="143">
        <v>3332.7916464447799</v>
      </c>
      <c r="M1033" s="143">
        <v>6.1589306489364901</v>
      </c>
      <c r="N1033" s="143">
        <v>0.82259861841337001</v>
      </c>
      <c r="O1033" s="143">
        <v>9.6002425385999998E-3</v>
      </c>
      <c r="P1033" s="143">
        <v>1.28222685054E-3</v>
      </c>
      <c r="Q1033" s="143">
        <v>5.1949940598899804</v>
      </c>
      <c r="R1033" s="143">
        <v>1730</v>
      </c>
      <c r="S1033" s="143" t="s">
        <v>368</v>
      </c>
      <c r="T1033" s="143">
        <v>1730</v>
      </c>
      <c r="U1033" s="143" t="s">
        <v>365</v>
      </c>
      <c r="V1033" s="143" t="s">
        <v>366</v>
      </c>
      <c r="Z1033" s="143">
        <v>0</v>
      </c>
      <c r="AA1033" s="143">
        <v>1</v>
      </c>
      <c r="AB1033" s="143">
        <v>9.6002425385999998E-3</v>
      </c>
      <c r="AC1033" s="143">
        <v>1.28222685054E-3</v>
      </c>
      <c r="AD1033" s="143">
        <v>5.1949940598907096</v>
      </c>
      <c r="AF1033" s="143">
        <v>-1</v>
      </c>
      <c r="AG1033" s="143">
        <v>-1</v>
      </c>
      <c r="AH1033" s="143">
        <v>-1</v>
      </c>
      <c r="AI1033" s="143">
        <v>-1</v>
      </c>
      <c r="AJ1033" s="143">
        <v>0</v>
      </c>
      <c r="AM1033" s="143" t="s">
        <v>367</v>
      </c>
      <c r="AN1033" s="143">
        <v>-1</v>
      </c>
      <c r="AQ1033" s="143">
        <v>332</v>
      </c>
      <c r="AR1033" s="143" t="s">
        <v>259</v>
      </c>
      <c r="AT1033" s="143" t="s">
        <v>366</v>
      </c>
      <c r="AV1033" s="143">
        <v>12.606518720948101</v>
      </c>
      <c r="AW1033" s="143">
        <v>4.2132960999999997E-3</v>
      </c>
    </row>
    <row r="1034" spans="1:49" x14ac:dyDescent="0.25">
      <c r="A1034" s="153">
        <v>830000</v>
      </c>
      <c r="B1034" s="153">
        <v>1400000</v>
      </c>
      <c r="C1034" s="153">
        <v>1400000</v>
      </c>
      <c r="D1034" s="143" t="s">
        <v>360</v>
      </c>
      <c r="E1034" s="143" t="s">
        <v>13</v>
      </c>
      <c r="F1034" s="143" t="s">
        <v>361</v>
      </c>
      <c r="G1034" s="143" t="s">
        <v>362</v>
      </c>
      <c r="H1034" s="143">
        <v>0.67</v>
      </c>
      <c r="I1034" s="143">
        <v>0.72</v>
      </c>
      <c r="J1034" s="143" t="s">
        <v>366</v>
      </c>
      <c r="K1034" s="143">
        <v>0.61776345378298003</v>
      </c>
      <c r="L1034" s="143">
        <v>3312.40700779599</v>
      </c>
      <c r="M1034" s="143">
        <v>6.1760746926973402</v>
      </c>
      <c r="N1034" s="143">
        <v>0.82586386453006</v>
      </c>
      <c r="O1034" s="143">
        <v>3.8153532329823698</v>
      </c>
      <c r="P1034" s="143">
        <v>0.51018851330665005</v>
      </c>
      <c r="Q1034" s="143">
        <v>2046.283993471</v>
      </c>
      <c r="R1034" s="143">
        <v>1730</v>
      </c>
      <c r="S1034" s="143" t="s">
        <v>368</v>
      </c>
      <c r="T1034" s="143">
        <v>1730</v>
      </c>
      <c r="U1034" s="143" t="s">
        <v>365</v>
      </c>
      <c r="V1034" s="143" t="s">
        <v>366</v>
      </c>
      <c r="Z1034" s="143">
        <v>0</v>
      </c>
      <c r="AA1034" s="143">
        <v>1</v>
      </c>
      <c r="AB1034" s="143">
        <v>3.8153532329823698</v>
      </c>
      <c r="AC1034" s="143">
        <v>0.51018851330665005</v>
      </c>
      <c r="AD1034" s="143">
        <v>2046.283993471</v>
      </c>
      <c r="AF1034" s="143">
        <v>-1</v>
      </c>
      <c r="AG1034" s="143">
        <v>-1</v>
      </c>
      <c r="AH1034" s="143">
        <v>-1</v>
      </c>
      <c r="AI1034" s="143">
        <v>-1</v>
      </c>
      <c r="AJ1034" s="143">
        <v>0</v>
      </c>
      <c r="AM1034" s="143" t="s">
        <v>367</v>
      </c>
      <c r="AN1034" s="143">
        <v>-1</v>
      </c>
      <c r="AQ1034" s="143">
        <v>332</v>
      </c>
      <c r="AR1034" s="143" t="s">
        <v>259</v>
      </c>
      <c r="AT1034" s="143" t="s">
        <v>366</v>
      </c>
      <c r="AV1034" s="143">
        <v>200.000000018626</v>
      </c>
      <c r="AW1034" s="143">
        <v>1.6595977237999999</v>
      </c>
    </row>
    <row r="1035" spans="1:49" x14ac:dyDescent="0.25">
      <c r="A1035" s="153">
        <v>830000</v>
      </c>
      <c r="B1035" s="153">
        <v>1400000</v>
      </c>
      <c r="C1035" s="153">
        <v>1400000</v>
      </c>
      <c r="D1035" s="143" t="s">
        <v>360</v>
      </c>
      <c r="E1035" s="143" t="s">
        <v>13</v>
      </c>
      <c r="F1035" s="143" t="s">
        <v>361</v>
      </c>
      <c r="G1035" s="143" t="s">
        <v>362</v>
      </c>
      <c r="H1035" s="143">
        <v>0.67</v>
      </c>
      <c r="I1035" s="143">
        <v>0.72</v>
      </c>
      <c r="J1035" s="143" t="s">
        <v>366</v>
      </c>
      <c r="K1035" s="143">
        <v>0.61776345373694996</v>
      </c>
      <c r="L1035" s="143">
        <v>3320.1925864047398</v>
      </c>
      <c r="M1035" s="143">
        <v>6.1907600965565299</v>
      </c>
      <c r="N1035" s="143">
        <v>0.82784233166848997</v>
      </c>
      <c r="O1035" s="143">
        <v>3.8244253385056801</v>
      </c>
      <c r="P1035" s="143">
        <v>0.51141073796117997</v>
      </c>
      <c r="Q1035" s="143">
        <v>2051.0936392492199</v>
      </c>
      <c r="R1035" s="143">
        <v>1730</v>
      </c>
      <c r="S1035" s="143" t="s">
        <v>368</v>
      </c>
      <c r="T1035" s="143">
        <v>1730</v>
      </c>
      <c r="U1035" s="143" t="s">
        <v>365</v>
      </c>
      <c r="V1035" s="143" t="s">
        <v>366</v>
      </c>
      <c r="Z1035" s="143">
        <v>0</v>
      </c>
      <c r="AA1035" s="143">
        <v>1</v>
      </c>
      <c r="AB1035" s="143">
        <v>3.8244253385056801</v>
      </c>
      <c r="AC1035" s="143">
        <v>0.51141073796117997</v>
      </c>
      <c r="AD1035" s="143">
        <v>2051.0936392492199</v>
      </c>
      <c r="AF1035" s="143">
        <v>-1</v>
      </c>
      <c r="AG1035" s="143">
        <v>-1</v>
      </c>
      <c r="AH1035" s="143">
        <v>-1</v>
      </c>
      <c r="AI1035" s="143">
        <v>-1</v>
      </c>
      <c r="AJ1035" s="143">
        <v>0</v>
      </c>
      <c r="AM1035" s="143" t="s">
        <v>367</v>
      </c>
      <c r="AN1035" s="143">
        <v>-1</v>
      </c>
      <c r="AQ1035" s="143">
        <v>332</v>
      </c>
      <c r="AR1035" s="143" t="s">
        <v>259</v>
      </c>
      <c r="AT1035" s="143" t="s">
        <v>366</v>
      </c>
      <c r="AV1035" s="143">
        <v>200.00000001117499</v>
      </c>
      <c r="AW1035" s="143">
        <v>1.6634984908999999</v>
      </c>
    </row>
    <row r="1036" spans="1:49" x14ac:dyDescent="0.25">
      <c r="A1036" s="153">
        <v>830000</v>
      </c>
      <c r="B1036" s="153">
        <v>1400000</v>
      </c>
      <c r="C1036" s="153">
        <v>1400000</v>
      </c>
      <c r="D1036" s="143" t="s">
        <v>360</v>
      </c>
      <c r="E1036" s="143" t="s">
        <v>13</v>
      </c>
      <c r="F1036" s="143" t="s">
        <v>361</v>
      </c>
      <c r="G1036" s="143" t="s">
        <v>362</v>
      </c>
      <c r="H1036" s="143">
        <v>0.67</v>
      </c>
      <c r="I1036" s="143">
        <v>0.72</v>
      </c>
      <c r="J1036" s="143" t="s">
        <v>366</v>
      </c>
      <c r="K1036" s="143">
        <v>0.15874955698432</v>
      </c>
      <c r="L1036" s="143">
        <v>3295.8213799212399</v>
      </c>
      <c r="M1036" s="143">
        <v>7.0857315122731999</v>
      </c>
      <c r="N1036" s="143">
        <v>0.94456504056992996</v>
      </c>
      <c r="O1036" s="143">
        <v>1.12485673848326</v>
      </c>
      <c r="P1036" s="143">
        <v>0.14994928173336</v>
      </c>
      <c r="Q1036" s="143">
        <v>523.21018396197303</v>
      </c>
      <c r="R1036" s="143">
        <v>1730</v>
      </c>
      <c r="S1036" s="143" t="s">
        <v>368</v>
      </c>
      <c r="T1036" s="143">
        <v>1730</v>
      </c>
      <c r="U1036" s="143" t="s">
        <v>365</v>
      </c>
      <c r="V1036" s="143" t="s">
        <v>366</v>
      </c>
      <c r="Z1036" s="143">
        <v>0</v>
      </c>
      <c r="AA1036" s="143">
        <v>1</v>
      </c>
      <c r="AB1036" s="143">
        <v>1.12485673848326</v>
      </c>
      <c r="AC1036" s="143">
        <v>0.14994928173336</v>
      </c>
      <c r="AD1036" s="143">
        <v>2036.03799871193</v>
      </c>
      <c r="AF1036" s="143">
        <v>-1</v>
      </c>
      <c r="AG1036" s="143">
        <v>-1</v>
      </c>
      <c r="AH1036" s="143">
        <v>-1</v>
      </c>
      <c r="AI1036" s="143">
        <v>-1</v>
      </c>
      <c r="AJ1036" s="143">
        <v>0</v>
      </c>
      <c r="AM1036" s="143" t="s">
        <v>367</v>
      </c>
      <c r="AN1036" s="143">
        <v>-1</v>
      </c>
      <c r="AQ1036" s="143">
        <v>332</v>
      </c>
      <c r="AR1036" s="143" t="s">
        <v>259</v>
      </c>
      <c r="AT1036" s="143" t="s">
        <v>366</v>
      </c>
      <c r="AV1036" s="143">
        <v>124.41766263260899</v>
      </c>
      <c r="AW1036" s="143">
        <v>1.6512879145999999</v>
      </c>
    </row>
    <row r="1037" spans="1:49" x14ac:dyDescent="0.25">
      <c r="A1037" s="153">
        <v>830000</v>
      </c>
      <c r="B1037" s="153">
        <v>1400000</v>
      </c>
      <c r="C1037" s="153">
        <v>1400000</v>
      </c>
      <c r="D1037" s="143" t="s">
        <v>360</v>
      </c>
      <c r="E1037" s="143" t="s">
        <v>13</v>
      </c>
      <c r="F1037" s="143" t="s">
        <v>361</v>
      </c>
      <c r="G1037" s="143" t="s">
        <v>362</v>
      </c>
      <c r="H1037" s="143">
        <v>0.67</v>
      </c>
      <c r="I1037" s="143">
        <v>0.72</v>
      </c>
      <c r="J1037" s="143" t="s">
        <v>366</v>
      </c>
      <c r="K1037" s="143">
        <v>0.56870503476906997</v>
      </c>
      <c r="L1037" s="143">
        <v>3316.16077237846</v>
      </c>
      <c r="M1037" s="143">
        <v>7.1318422675545499</v>
      </c>
      <c r="N1037" s="143">
        <v>0.95063332747609997</v>
      </c>
      <c r="O1037" s="143">
        <v>4.0559146047371302</v>
      </c>
      <c r="P1037" s="143">
        <v>0.54062995955492998</v>
      </c>
      <c r="Q1037" s="143">
        <v>1885.9173273553199</v>
      </c>
      <c r="R1037" s="143">
        <v>1730</v>
      </c>
      <c r="S1037" s="143" t="s">
        <v>368</v>
      </c>
      <c r="T1037" s="143">
        <v>1730</v>
      </c>
      <c r="U1037" s="143" t="s">
        <v>365</v>
      </c>
      <c r="V1037" s="143" t="s">
        <v>366</v>
      </c>
      <c r="Z1037" s="143">
        <v>0</v>
      </c>
      <c r="AA1037" s="143">
        <v>1</v>
      </c>
      <c r="AB1037" s="143">
        <v>4.0559146047371302</v>
      </c>
      <c r="AC1037" s="143">
        <v>0.54062995955492998</v>
      </c>
      <c r="AD1037" s="143">
        <v>2035.6918336061401</v>
      </c>
      <c r="AF1037" s="143">
        <v>-1</v>
      </c>
      <c r="AG1037" s="143">
        <v>-1</v>
      </c>
      <c r="AH1037" s="143">
        <v>-1</v>
      </c>
      <c r="AI1037" s="143">
        <v>-1</v>
      </c>
      <c r="AJ1037" s="143">
        <v>0</v>
      </c>
      <c r="AM1037" s="143" t="s">
        <v>367</v>
      </c>
      <c r="AN1037" s="143">
        <v>-1</v>
      </c>
      <c r="AQ1037" s="143">
        <v>332</v>
      </c>
      <c r="AR1037" s="143" t="s">
        <v>259</v>
      </c>
      <c r="AT1037" s="143" t="s">
        <v>366</v>
      </c>
      <c r="AV1037" s="143">
        <v>185.799388404566</v>
      </c>
      <c r="AW1037" s="143">
        <v>1.6510071642999999</v>
      </c>
    </row>
    <row r="1038" spans="1:49" x14ac:dyDescent="0.25">
      <c r="A1038" s="153">
        <v>830000</v>
      </c>
      <c r="B1038" s="153">
        <v>1400000</v>
      </c>
      <c r="C1038" s="153">
        <v>1400000</v>
      </c>
      <c r="D1038" s="143" t="s">
        <v>360</v>
      </c>
      <c r="E1038" s="143" t="s">
        <v>13</v>
      </c>
      <c r="F1038" s="143" t="s">
        <v>361</v>
      </c>
      <c r="G1038" s="143" t="s">
        <v>362</v>
      </c>
      <c r="H1038" s="143">
        <v>0.67</v>
      </c>
      <c r="I1038" s="143">
        <v>0.72</v>
      </c>
      <c r="J1038" s="143" t="s">
        <v>366</v>
      </c>
      <c r="K1038" s="143">
        <v>3.8932777016900001E-3</v>
      </c>
      <c r="L1038" s="143">
        <v>3316.16077237846</v>
      </c>
      <c r="M1038" s="143">
        <v>7.1318422675545499</v>
      </c>
      <c r="N1038" s="143">
        <v>0.95063332747609997</v>
      </c>
      <c r="O1038" s="143">
        <v>2.7766242472289999E-2</v>
      </c>
      <c r="P1038" s="143">
        <v>3.7010795363499999E-3</v>
      </c>
      <c r="Q1038" s="143">
        <v>12.9107347903433</v>
      </c>
      <c r="R1038" s="143">
        <v>8140</v>
      </c>
      <c r="S1038" s="143" t="s">
        <v>369</v>
      </c>
      <c r="T1038" s="143">
        <v>8140</v>
      </c>
      <c r="U1038" s="143" t="s">
        <v>365</v>
      </c>
      <c r="V1038" s="143" t="s">
        <v>366</v>
      </c>
      <c r="Z1038" s="143">
        <v>0</v>
      </c>
      <c r="AA1038" s="143">
        <v>1</v>
      </c>
      <c r="AB1038" s="143">
        <v>2.7766242472289999E-2</v>
      </c>
      <c r="AC1038" s="143">
        <v>3.7010795363499999E-3</v>
      </c>
      <c r="AD1038" s="143">
        <v>12.910734790344801</v>
      </c>
      <c r="AF1038" s="143">
        <v>-1</v>
      </c>
      <c r="AG1038" s="143">
        <v>-1</v>
      </c>
      <c r="AH1038" s="143">
        <v>-1</v>
      </c>
      <c r="AI1038" s="143">
        <v>-1</v>
      </c>
      <c r="AJ1038" s="143">
        <v>0</v>
      </c>
      <c r="AM1038" s="143" t="s">
        <v>367</v>
      </c>
      <c r="AN1038" s="143">
        <v>-1</v>
      </c>
      <c r="AQ1038" s="143">
        <v>332</v>
      </c>
      <c r="AR1038" s="143" t="s">
        <v>259</v>
      </c>
      <c r="AT1038" s="143" t="s">
        <v>366</v>
      </c>
      <c r="AV1038" s="143">
        <v>19.794274437199899</v>
      </c>
      <c r="AW1038" s="143">
        <v>1.04709933E-2</v>
      </c>
    </row>
    <row r="1039" spans="1:49" x14ac:dyDescent="0.25">
      <c r="A1039" s="153">
        <v>830000</v>
      </c>
      <c r="B1039" s="153">
        <v>1400000</v>
      </c>
      <c r="C1039" s="153">
        <v>1400000</v>
      </c>
      <c r="D1039" s="143" t="s">
        <v>360</v>
      </c>
      <c r="E1039" s="143" t="s">
        <v>13</v>
      </c>
      <c r="F1039" s="143" t="s">
        <v>361</v>
      </c>
      <c r="G1039" s="143" t="s">
        <v>362</v>
      </c>
      <c r="H1039" s="143">
        <v>0.67</v>
      </c>
      <c r="I1039" s="143">
        <v>0.72</v>
      </c>
      <c r="J1039" s="143" t="s">
        <v>363</v>
      </c>
      <c r="K1039" s="143">
        <v>0.13403189749684</v>
      </c>
      <c r="L1039" s="143">
        <v>2334.9330751114999</v>
      </c>
      <c r="M1039" s="143">
        <v>4.5796701058483604</v>
      </c>
      <c r="N1039" s="143">
        <v>0.62637409534999</v>
      </c>
      <c r="O1039" s="143">
        <v>0.61382187419642997</v>
      </c>
      <c r="P1039" s="143">
        <v>8.3954108542629996E-2</v>
      </c>
      <c r="Q1039" s="143">
        <v>312.95551058533999</v>
      </c>
      <c r="R1039" s="143">
        <v>3200</v>
      </c>
      <c r="S1039" s="143" t="s">
        <v>370</v>
      </c>
      <c r="T1039" s="143">
        <v>3200</v>
      </c>
      <c r="U1039" s="143" t="s">
        <v>365</v>
      </c>
      <c r="V1039" s="143" t="s">
        <v>366</v>
      </c>
      <c r="Y1039" s="143" t="s">
        <v>363</v>
      </c>
      <c r="Z1039" s="143">
        <v>0</v>
      </c>
      <c r="AA1039" s="143">
        <v>1</v>
      </c>
      <c r="AB1039" s="143">
        <v>0.61382187419642997</v>
      </c>
      <c r="AC1039" s="143">
        <v>8.3954108542629996E-2</v>
      </c>
      <c r="AD1039" s="143">
        <v>1442.4363207255201</v>
      </c>
      <c r="AF1039" s="143">
        <v>-1</v>
      </c>
      <c r="AG1039" s="143">
        <v>-1</v>
      </c>
      <c r="AH1039" s="143">
        <v>-1</v>
      </c>
      <c r="AI1039" s="143">
        <v>-1</v>
      </c>
      <c r="AJ1039" s="143">
        <v>0</v>
      </c>
      <c r="AM1039" s="143" t="s">
        <v>367</v>
      </c>
      <c r="AN1039" s="143">
        <v>-1</v>
      </c>
      <c r="AQ1039" s="143">
        <v>332</v>
      </c>
      <c r="AR1039" s="143" t="s">
        <v>259</v>
      </c>
      <c r="AT1039" s="143" t="s">
        <v>366</v>
      </c>
      <c r="AV1039" s="143">
        <v>114.22050662927199</v>
      </c>
      <c r="AW1039" s="143">
        <v>1.1698591409000001</v>
      </c>
    </row>
    <row r="1040" spans="1:49" x14ac:dyDescent="0.25">
      <c r="A1040" s="153">
        <v>830000</v>
      </c>
      <c r="B1040" s="153">
        <v>1400000</v>
      </c>
      <c r="C1040" s="153">
        <v>1400000</v>
      </c>
      <c r="D1040" s="143" t="s">
        <v>360</v>
      </c>
      <c r="E1040" s="143" t="s">
        <v>13</v>
      </c>
      <c r="F1040" s="143" t="s">
        <v>361</v>
      </c>
      <c r="G1040" s="143" t="s">
        <v>362</v>
      </c>
      <c r="H1040" s="143">
        <v>0.67</v>
      </c>
      <c r="I1040" s="143">
        <v>0.72</v>
      </c>
      <c r="J1040" s="143" t="s">
        <v>366</v>
      </c>
      <c r="K1040" s="143">
        <v>1.9472731728190001E-2</v>
      </c>
      <c r="L1040" s="143">
        <v>3382.10685961134</v>
      </c>
      <c r="M1040" s="143">
        <v>6.9829823183356901</v>
      </c>
      <c r="N1040" s="143">
        <v>0.93981141521778999</v>
      </c>
      <c r="O1040" s="143">
        <v>0.13597774134769999</v>
      </c>
      <c r="P1040" s="143">
        <v>1.8300695563629999E-2</v>
      </c>
      <c r="Q1040" s="143">
        <v>65.858859553309799</v>
      </c>
      <c r="R1040" s="143">
        <v>1730</v>
      </c>
      <c r="S1040" s="143" t="s">
        <v>368</v>
      </c>
      <c r="T1040" s="143">
        <v>1730</v>
      </c>
      <c r="U1040" s="143" t="s">
        <v>365</v>
      </c>
      <c r="V1040" s="143" t="s">
        <v>366</v>
      </c>
      <c r="Z1040" s="143">
        <v>0</v>
      </c>
      <c r="AA1040" s="143">
        <v>1</v>
      </c>
      <c r="AB1040" s="143">
        <v>0.13597774134769999</v>
      </c>
      <c r="AC1040" s="143">
        <v>1.8300695563629999E-2</v>
      </c>
      <c r="AD1040" s="143">
        <v>65.858859553309799</v>
      </c>
      <c r="AF1040" s="143">
        <v>-1</v>
      </c>
      <c r="AG1040" s="143">
        <v>-1</v>
      </c>
      <c r="AH1040" s="143">
        <v>-1</v>
      </c>
      <c r="AI1040" s="143">
        <v>-1</v>
      </c>
      <c r="AJ1040" s="143">
        <v>0</v>
      </c>
      <c r="AM1040" s="143" t="s">
        <v>367</v>
      </c>
      <c r="AN1040" s="143">
        <v>-1</v>
      </c>
      <c r="AQ1040" s="143">
        <v>332</v>
      </c>
      <c r="AR1040" s="143" t="s">
        <v>259</v>
      </c>
      <c r="AT1040" s="143" t="s">
        <v>366</v>
      </c>
      <c r="AV1040" s="143">
        <v>45.1401683417103</v>
      </c>
      <c r="AW1040" s="143">
        <v>5.3413511400000002E-2</v>
      </c>
    </row>
    <row r="1041" spans="1:49" x14ac:dyDescent="0.25">
      <c r="A1041" s="153">
        <v>830000</v>
      </c>
      <c r="B1041" s="153">
        <v>1400000</v>
      </c>
      <c r="C1041" s="153">
        <v>1400000</v>
      </c>
      <c r="D1041" s="143" t="s">
        <v>360</v>
      </c>
      <c r="E1041" s="143" t="s">
        <v>13</v>
      </c>
      <c r="F1041" s="143" t="s">
        <v>361</v>
      </c>
      <c r="G1041" s="143" t="s">
        <v>362</v>
      </c>
      <c r="H1041" s="143">
        <v>0.67</v>
      </c>
      <c r="I1041" s="143">
        <v>0.72</v>
      </c>
      <c r="J1041" s="143" t="s">
        <v>366</v>
      </c>
      <c r="K1041" s="143">
        <v>0.1332043354853</v>
      </c>
      <c r="L1041" s="143">
        <v>3382.10685961134</v>
      </c>
      <c r="M1041" s="143">
        <v>6.9829823183356901</v>
      </c>
      <c r="N1041" s="143">
        <v>0.93981141521778999</v>
      </c>
      <c r="O1041" s="143">
        <v>0.93016351941952002</v>
      </c>
      <c r="P1041" s="143">
        <v>0.12518695504558</v>
      </c>
      <c r="Q1041" s="143">
        <v>450.51129677481401</v>
      </c>
      <c r="R1041" s="143">
        <v>8140</v>
      </c>
      <c r="S1041" s="143" t="s">
        <v>369</v>
      </c>
      <c r="T1041" s="143">
        <v>8140</v>
      </c>
      <c r="U1041" s="143" t="s">
        <v>365</v>
      </c>
      <c r="V1041" s="143" t="s">
        <v>366</v>
      </c>
      <c r="Z1041" s="143">
        <v>0</v>
      </c>
      <c r="AA1041" s="143">
        <v>1</v>
      </c>
      <c r="AB1041" s="143">
        <v>0.93016351941952002</v>
      </c>
      <c r="AC1041" s="143">
        <v>0.12518695504558</v>
      </c>
      <c r="AD1041" s="143">
        <v>450.51129677481401</v>
      </c>
      <c r="AF1041" s="143">
        <v>-1</v>
      </c>
      <c r="AG1041" s="143">
        <v>-1</v>
      </c>
      <c r="AH1041" s="143">
        <v>-1</v>
      </c>
      <c r="AI1041" s="143">
        <v>-1</v>
      </c>
      <c r="AJ1041" s="143">
        <v>0</v>
      </c>
      <c r="AM1041" s="143" t="s">
        <v>367</v>
      </c>
      <c r="AN1041" s="143">
        <v>-1</v>
      </c>
      <c r="AQ1041" s="143">
        <v>332</v>
      </c>
      <c r="AR1041" s="143" t="s">
        <v>259</v>
      </c>
      <c r="AT1041" s="143" t="s">
        <v>366</v>
      </c>
      <c r="AV1041" s="143">
        <v>127.352275592669</v>
      </c>
      <c r="AW1041" s="143">
        <v>0.3653781807</v>
      </c>
    </row>
    <row r="1042" spans="1:49" x14ac:dyDescent="0.25">
      <c r="A1042" s="153">
        <v>830000</v>
      </c>
      <c r="B1042" s="153">
        <v>1400000</v>
      </c>
      <c r="C1042" s="153">
        <v>1400000</v>
      </c>
      <c r="D1042" s="143" t="s">
        <v>360</v>
      </c>
      <c r="E1042" s="143" t="s">
        <v>13</v>
      </c>
      <c r="F1042" s="143" t="s">
        <v>361</v>
      </c>
      <c r="G1042" s="143" t="s">
        <v>362</v>
      </c>
      <c r="H1042" s="143">
        <v>0.67</v>
      </c>
      <c r="I1042" s="143">
        <v>0.72</v>
      </c>
      <c r="J1042" s="143" t="s">
        <v>366</v>
      </c>
      <c r="K1042" s="143">
        <v>0.46508639199143997</v>
      </c>
      <c r="L1042" s="143">
        <v>3382.10685961134</v>
      </c>
      <c r="M1042" s="143">
        <v>6.9829823183356901</v>
      </c>
      <c r="N1042" s="143">
        <v>0.93981141521778999</v>
      </c>
      <c r="O1042" s="143">
        <v>3.24769005177482</v>
      </c>
      <c r="P1042" s="143">
        <v>0.43709350025601001</v>
      </c>
      <c r="Q1042" s="143">
        <v>1572.9718766661599</v>
      </c>
      <c r="R1042" s="143">
        <v>1730</v>
      </c>
      <c r="S1042" s="143" t="s">
        <v>368</v>
      </c>
      <c r="T1042" s="143">
        <v>1730</v>
      </c>
      <c r="U1042" s="143" t="s">
        <v>365</v>
      </c>
      <c r="V1042" s="143" t="s">
        <v>366</v>
      </c>
      <c r="Z1042" s="143">
        <v>0</v>
      </c>
      <c r="AA1042" s="143">
        <v>1</v>
      </c>
      <c r="AB1042" s="143">
        <v>3.24769005177482</v>
      </c>
      <c r="AC1042" s="143">
        <v>0.43709350025601001</v>
      </c>
      <c r="AD1042" s="143">
        <v>1572.9718766661599</v>
      </c>
      <c r="AF1042" s="143">
        <v>-1</v>
      </c>
      <c r="AG1042" s="143">
        <v>-1</v>
      </c>
      <c r="AH1042" s="143">
        <v>-1</v>
      </c>
      <c r="AI1042" s="143">
        <v>-1</v>
      </c>
      <c r="AJ1042" s="143">
        <v>0</v>
      </c>
      <c r="AM1042" s="143" t="s">
        <v>367</v>
      </c>
      <c r="AN1042" s="143">
        <v>-1</v>
      </c>
      <c r="AQ1042" s="143">
        <v>332</v>
      </c>
      <c r="AR1042" s="143" t="s">
        <v>259</v>
      </c>
      <c r="AT1042" s="143" t="s">
        <v>366</v>
      </c>
      <c r="AV1042" s="143">
        <v>178.47881406021901</v>
      </c>
      <c r="AW1042" s="143">
        <v>1.2757273939</v>
      </c>
    </row>
    <row r="1043" spans="1:49" x14ac:dyDescent="0.25">
      <c r="A1043" s="153">
        <v>830000</v>
      </c>
      <c r="B1043" s="153">
        <v>1400000</v>
      </c>
      <c r="C1043" s="153">
        <v>1400000</v>
      </c>
      <c r="D1043" s="143" t="s">
        <v>360</v>
      </c>
      <c r="E1043" s="143" t="s">
        <v>13</v>
      </c>
      <c r="F1043" s="143" t="s">
        <v>361</v>
      </c>
      <c r="G1043" s="143" t="s">
        <v>362</v>
      </c>
      <c r="H1043" s="143">
        <v>0.67</v>
      </c>
      <c r="I1043" s="143">
        <v>0.72</v>
      </c>
      <c r="J1043" s="143" t="s">
        <v>366</v>
      </c>
      <c r="K1043" s="143">
        <v>0.61776345339174998</v>
      </c>
      <c r="L1043" s="143">
        <v>3320.1925877652902</v>
      </c>
      <c r="M1043" s="143">
        <v>6.1907600990934002</v>
      </c>
      <c r="N1043" s="143">
        <v>0.82784233200771995</v>
      </c>
      <c r="O1043" s="143">
        <v>3.8244253379358</v>
      </c>
      <c r="P1043" s="143">
        <v>0.51141073788497005</v>
      </c>
      <c r="Q1043" s="143">
        <v>2051.0936389435801</v>
      </c>
      <c r="R1043" s="143">
        <v>1730</v>
      </c>
      <c r="S1043" s="143" t="s">
        <v>368</v>
      </c>
      <c r="T1043" s="143">
        <v>1730</v>
      </c>
      <c r="U1043" s="143" t="s">
        <v>365</v>
      </c>
      <c r="V1043" s="143" t="s">
        <v>366</v>
      </c>
      <c r="Z1043" s="143">
        <v>0</v>
      </c>
      <c r="AA1043" s="143">
        <v>1</v>
      </c>
      <c r="AB1043" s="143">
        <v>3.8244253379358</v>
      </c>
      <c r="AC1043" s="143">
        <v>0.51141073788497005</v>
      </c>
      <c r="AD1043" s="143">
        <v>2051.0936389435801</v>
      </c>
      <c r="AF1043" s="143">
        <v>-1</v>
      </c>
      <c r="AG1043" s="143">
        <v>-1</v>
      </c>
      <c r="AH1043" s="143">
        <v>-1</v>
      </c>
      <c r="AI1043" s="143">
        <v>-1</v>
      </c>
      <c r="AJ1043" s="143">
        <v>0</v>
      </c>
      <c r="AM1043" s="143" t="s">
        <v>367</v>
      </c>
      <c r="AN1043" s="143">
        <v>-1</v>
      </c>
      <c r="AQ1043" s="143">
        <v>332</v>
      </c>
      <c r="AR1043" s="143" t="s">
        <v>259</v>
      </c>
      <c r="AT1043" s="143" t="s">
        <v>366</v>
      </c>
      <c r="AV1043" s="143">
        <v>199.999999955296</v>
      </c>
      <c r="AW1043" s="143">
        <v>1.6634984906000001</v>
      </c>
    </row>
    <row r="1044" spans="1:49" x14ac:dyDescent="0.25">
      <c r="A1044" s="153">
        <v>830000</v>
      </c>
      <c r="B1044" s="153">
        <v>1400000</v>
      </c>
      <c r="C1044" s="153">
        <v>1400000</v>
      </c>
      <c r="D1044" s="143" t="s">
        <v>360</v>
      </c>
      <c r="E1044" s="143" t="s">
        <v>13</v>
      </c>
      <c r="F1044" s="143" t="s">
        <v>361</v>
      </c>
      <c r="G1044" s="143" t="s">
        <v>362</v>
      </c>
      <c r="H1044" s="143">
        <v>0.67</v>
      </c>
      <c r="I1044" s="143">
        <v>0.72</v>
      </c>
      <c r="J1044" s="143" t="s">
        <v>363</v>
      </c>
      <c r="K1044" s="143">
        <v>1.0687277561199999E-3</v>
      </c>
      <c r="L1044" s="143">
        <v>2245.3623246892598</v>
      </c>
      <c r="M1044" s="143">
        <v>4.4046820007023104</v>
      </c>
      <c r="N1044" s="143">
        <v>0.60227866777877004</v>
      </c>
      <c r="O1044" s="143">
        <v>4.7074059110300001E-3</v>
      </c>
      <c r="P1044" s="143">
        <v>6.4367192917000001E-4</v>
      </c>
      <c r="Q1044" s="143">
        <v>2.3996810389415399</v>
      </c>
      <c r="R1044" s="143">
        <v>3200</v>
      </c>
      <c r="S1044" s="143" t="s">
        <v>370</v>
      </c>
      <c r="T1044" s="143">
        <v>3200</v>
      </c>
      <c r="U1044" s="143" t="s">
        <v>365</v>
      </c>
      <c r="V1044" s="143" t="s">
        <v>366</v>
      </c>
      <c r="Y1044" s="143" t="s">
        <v>363</v>
      </c>
      <c r="Z1044" s="143">
        <v>0</v>
      </c>
      <c r="AA1044" s="143">
        <v>1</v>
      </c>
      <c r="AB1044" s="143">
        <v>4.7074059110300001E-3</v>
      </c>
      <c r="AC1044" s="143">
        <v>6.4367192917000001E-4</v>
      </c>
      <c r="AD1044" s="143">
        <v>1387.1027847975699</v>
      </c>
      <c r="AF1044" s="143">
        <v>-1</v>
      </c>
      <c r="AG1044" s="143">
        <v>-1</v>
      </c>
      <c r="AH1044" s="143">
        <v>-1</v>
      </c>
      <c r="AI1044" s="143">
        <v>-1</v>
      </c>
      <c r="AJ1044" s="143">
        <v>0</v>
      </c>
      <c r="AM1044" s="143" t="s">
        <v>367</v>
      </c>
      <c r="AN1044" s="143">
        <v>-1</v>
      </c>
      <c r="AQ1044" s="143">
        <v>332</v>
      </c>
      <c r="AR1044" s="143" t="s">
        <v>259</v>
      </c>
      <c r="AT1044" s="143" t="s">
        <v>366</v>
      </c>
      <c r="AV1044" s="143">
        <v>10.208438611023499</v>
      </c>
      <c r="AW1044" s="143">
        <v>1.1249819828000001</v>
      </c>
    </row>
    <row r="1045" spans="1:49" x14ac:dyDescent="0.25">
      <c r="A1045" s="153">
        <v>830000</v>
      </c>
      <c r="B1045" s="153">
        <v>1400000</v>
      </c>
      <c r="C1045" s="153">
        <v>1400000</v>
      </c>
      <c r="D1045" s="143" t="s">
        <v>360</v>
      </c>
      <c r="E1045" s="143" t="s">
        <v>13</v>
      </c>
      <c r="F1045" s="143" t="s">
        <v>361</v>
      </c>
      <c r="G1045" s="143" t="s">
        <v>362</v>
      </c>
      <c r="H1045" s="143">
        <v>0.67</v>
      </c>
      <c r="I1045" s="143">
        <v>0.72</v>
      </c>
      <c r="J1045" s="143" t="s">
        <v>363</v>
      </c>
      <c r="K1045" s="143">
        <v>0.61776345373694996</v>
      </c>
      <c r="L1045" s="143">
        <v>2440.6951557658399</v>
      </c>
      <c r="M1045" s="143">
        <v>4.7863601661594197</v>
      </c>
      <c r="N1045" s="143">
        <v>0.65481838141975002</v>
      </c>
      <c r="O1045" s="143">
        <v>2.9568383870756301</v>
      </c>
      <c r="P1045" s="143">
        <v>0.40452286487630001</v>
      </c>
      <c r="Q1045" s="143">
        <v>1507.7722689449599</v>
      </c>
      <c r="R1045" s="143">
        <v>3200</v>
      </c>
      <c r="S1045" s="143" t="s">
        <v>370</v>
      </c>
      <c r="T1045" s="143">
        <v>3200</v>
      </c>
      <c r="U1045" s="143" t="s">
        <v>365</v>
      </c>
      <c r="V1045" s="143" t="s">
        <v>366</v>
      </c>
      <c r="Y1045" s="143" t="s">
        <v>363</v>
      </c>
      <c r="Z1045" s="143">
        <v>0</v>
      </c>
      <c r="AA1045" s="143">
        <v>1</v>
      </c>
      <c r="AB1045" s="143">
        <v>2.9568383870756301</v>
      </c>
      <c r="AC1045" s="143">
        <v>0.40452286487630001</v>
      </c>
      <c r="AD1045" s="143">
        <v>1507.7722689449599</v>
      </c>
      <c r="AF1045" s="143">
        <v>-1</v>
      </c>
      <c r="AG1045" s="143">
        <v>-1</v>
      </c>
      <c r="AH1045" s="143">
        <v>-1</v>
      </c>
      <c r="AI1045" s="143">
        <v>-1</v>
      </c>
      <c r="AJ1045" s="143">
        <v>0</v>
      </c>
      <c r="AM1045" s="143" t="s">
        <v>367</v>
      </c>
      <c r="AN1045" s="143">
        <v>-1</v>
      </c>
      <c r="AQ1045" s="143">
        <v>332</v>
      </c>
      <c r="AR1045" s="143" t="s">
        <v>259</v>
      </c>
      <c r="AT1045" s="143" t="s">
        <v>366</v>
      </c>
      <c r="AV1045" s="143">
        <v>200.00000001117499</v>
      </c>
      <c r="AW1045" s="143">
        <v>1.2228485554999999</v>
      </c>
    </row>
    <row r="1046" spans="1:49" x14ac:dyDescent="0.25">
      <c r="A1046" s="153">
        <v>830000</v>
      </c>
      <c r="B1046" s="153">
        <v>1400000</v>
      </c>
      <c r="C1046" s="153">
        <v>1400000</v>
      </c>
      <c r="D1046" s="143" t="s">
        <v>360</v>
      </c>
      <c r="E1046" s="143" t="s">
        <v>13</v>
      </c>
      <c r="F1046" s="143" t="s">
        <v>361</v>
      </c>
      <c r="G1046" s="143" t="s">
        <v>362</v>
      </c>
      <c r="H1046" s="143">
        <v>0.67</v>
      </c>
      <c r="I1046" s="143">
        <v>0.72</v>
      </c>
      <c r="J1046" s="143" t="s">
        <v>363</v>
      </c>
      <c r="K1046" s="143">
        <v>0.12097161110833</v>
      </c>
      <c r="L1046" s="143">
        <v>3168.4430209346901</v>
      </c>
      <c r="M1046" s="143">
        <v>6.7177526482423398</v>
      </c>
      <c r="N1046" s="143">
        <v>0.89896820676900002</v>
      </c>
      <c r="O1046" s="143">
        <v>0.81265736088516005</v>
      </c>
      <c r="P1046" s="143">
        <v>0.10874963230801001</v>
      </c>
      <c r="Q1046" s="143">
        <v>383.29165694742898</v>
      </c>
      <c r="R1046" s="143">
        <v>3200</v>
      </c>
      <c r="S1046" s="143" t="s">
        <v>370</v>
      </c>
      <c r="T1046" s="143">
        <v>3200</v>
      </c>
      <c r="U1046" s="143" t="s">
        <v>365</v>
      </c>
      <c r="V1046" s="143" t="s">
        <v>366</v>
      </c>
      <c r="Y1046" s="143" t="s">
        <v>363</v>
      </c>
      <c r="Z1046" s="143">
        <v>0</v>
      </c>
      <c r="AA1046" s="143">
        <v>1</v>
      </c>
      <c r="AB1046" s="143">
        <v>0.81265736088516005</v>
      </c>
      <c r="AC1046" s="143">
        <v>0.10874963230801001</v>
      </c>
      <c r="AD1046" s="143">
        <v>383.29165694742898</v>
      </c>
      <c r="AF1046" s="143">
        <v>-1</v>
      </c>
      <c r="AG1046" s="143">
        <v>-1</v>
      </c>
      <c r="AH1046" s="143">
        <v>-1</v>
      </c>
      <c r="AI1046" s="143">
        <v>-1</v>
      </c>
      <c r="AJ1046" s="143">
        <v>0</v>
      </c>
      <c r="AM1046" s="143" t="s">
        <v>367</v>
      </c>
      <c r="AN1046" s="143">
        <v>-1</v>
      </c>
      <c r="AQ1046" s="143">
        <v>332</v>
      </c>
      <c r="AR1046" s="143" t="s">
        <v>259</v>
      </c>
      <c r="AT1046" s="143" t="s">
        <v>366</v>
      </c>
      <c r="AV1046" s="143">
        <v>87.353579400025595</v>
      </c>
      <c r="AW1046" s="143">
        <v>0.3108610356</v>
      </c>
    </row>
    <row r="1047" spans="1:49" x14ac:dyDescent="0.25">
      <c r="A1047" s="153">
        <v>830000</v>
      </c>
      <c r="B1047" s="153">
        <v>1400000</v>
      </c>
      <c r="C1047" s="153">
        <v>1400000</v>
      </c>
      <c r="D1047" s="143" t="s">
        <v>360</v>
      </c>
      <c r="E1047" s="143" t="s">
        <v>13</v>
      </c>
      <c r="F1047" s="143" t="s">
        <v>361</v>
      </c>
      <c r="G1047" s="143" t="s">
        <v>362</v>
      </c>
      <c r="H1047" s="143">
        <v>0.67</v>
      </c>
      <c r="I1047" s="143">
        <v>0.72</v>
      </c>
      <c r="J1047" s="143" t="s">
        <v>366</v>
      </c>
      <c r="K1047" s="143">
        <v>0.49679187205135</v>
      </c>
      <c r="L1047" s="143">
        <v>3168.4430209346901</v>
      </c>
      <c r="M1047" s="143">
        <v>6.7177526482423398</v>
      </c>
      <c r="N1047" s="143">
        <v>0.89896820676900002</v>
      </c>
      <c r="O1047" s="143">
        <v>3.3373249140982599</v>
      </c>
      <c r="P1047" s="143">
        <v>0.44660009835542003</v>
      </c>
      <c r="Q1047" s="143">
        <v>1574.05673985819</v>
      </c>
      <c r="R1047" s="143">
        <v>1730</v>
      </c>
      <c r="S1047" s="143" t="s">
        <v>368</v>
      </c>
      <c r="T1047" s="143">
        <v>1730</v>
      </c>
      <c r="U1047" s="143" t="s">
        <v>365</v>
      </c>
      <c r="V1047" s="143" t="s">
        <v>366</v>
      </c>
      <c r="Z1047" s="143">
        <v>0</v>
      </c>
      <c r="AA1047" s="143">
        <v>1</v>
      </c>
      <c r="AB1047" s="143">
        <v>3.3373249140982599</v>
      </c>
      <c r="AC1047" s="143">
        <v>0.44660009835542003</v>
      </c>
      <c r="AD1047" s="143">
        <v>1574.05673985819</v>
      </c>
      <c r="AF1047" s="143">
        <v>-1</v>
      </c>
      <c r="AG1047" s="143">
        <v>-1</v>
      </c>
      <c r="AH1047" s="143">
        <v>-1</v>
      </c>
      <c r="AI1047" s="143">
        <v>-1</v>
      </c>
      <c r="AJ1047" s="143">
        <v>0</v>
      </c>
      <c r="AM1047" s="143" t="s">
        <v>367</v>
      </c>
      <c r="AN1047" s="143">
        <v>-1</v>
      </c>
      <c r="AQ1047" s="143">
        <v>332</v>
      </c>
      <c r="AR1047" s="143" t="s">
        <v>259</v>
      </c>
      <c r="AT1047" s="143" t="s">
        <v>366</v>
      </c>
      <c r="AV1047" s="143">
        <v>223.13424368380399</v>
      </c>
      <c r="AW1047" s="143">
        <v>1.2766072504999999</v>
      </c>
    </row>
    <row r="1048" spans="1:49" x14ac:dyDescent="0.25">
      <c r="A1048" s="153">
        <v>830000</v>
      </c>
      <c r="B1048" s="153">
        <v>1400000</v>
      </c>
      <c r="C1048" s="153">
        <v>1400000</v>
      </c>
      <c r="D1048" s="143" t="s">
        <v>360</v>
      </c>
      <c r="E1048" s="143" t="s">
        <v>13</v>
      </c>
      <c r="F1048" s="143" t="s">
        <v>361</v>
      </c>
      <c r="G1048" s="143" t="s">
        <v>362</v>
      </c>
      <c r="H1048" s="143">
        <v>0.67</v>
      </c>
      <c r="I1048" s="143">
        <v>0.72</v>
      </c>
      <c r="J1048" s="143" t="s">
        <v>366</v>
      </c>
      <c r="K1048" s="143">
        <v>0.39768028814113998</v>
      </c>
      <c r="L1048" s="143">
        <v>3345.4049819316301</v>
      </c>
      <c r="M1048" s="143">
        <v>7.2938669092721602</v>
      </c>
      <c r="N1048" s="143">
        <v>0.96890202749303</v>
      </c>
      <c r="O1048" s="143">
        <v>2.9006270941425001</v>
      </c>
      <c r="P1048" s="143">
        <v>0.38531323747396001</v>
      </c>
      <c r="Q1048" s="143">
        <v>1330.40161716339</v>
      </c>
      <c r="R1048" s="143">
        <v>1730</v>
      </c>
      <c r="S1048" s="143" t="s">
        <v>368</v>
      </c>
      <c r="T1048" s="143">
        <v>1730</v>
      </c>
      <c r="U1048" s="143" t="s">
        <v>365</v>
      </c>
      <c r="V1048" s="143" t="s">
        <v>366</v>
      </c>
      <c r="Z1048" s="143">
        <v>0</v>
      </c>
      <c r="AA1048" s="143">
        <v>1</v>
      </c>
      <c r="AB1048" s="143">
        <v>2.9006270941425001</v>
      </c>
      <c r="AC1048" s="143">
        <v>0.38531323747396001</v>
      </c>
      <c r="AD1048" s="143">
        <v>1330.40161716339</v>
      </c>
      <c r="AF1048" s="143">
        <v>-1</v>
      </c>
      <c r="AG1048" s="143">
        <v>-1</v>
      </c>
      <c r="AH1048" s="143">
        <v>-1</v>
      </c>
      <c r="AI1048" s="143">
        <v>-1</v>
      </c>
      <c r="AJ1048" s="143">
        <v>0</v>
      </c>
      <c r="AM1048" s="143" t="s">
        <v>367</v>
      </c>
      <c r="AN1048" s="143">
        <v>-1</v>
      </c>
      <c r="AQ1048" s="143">
        <v>332</v>
      </c>
      <c r="AR1048" s="143" t="s">
        <v>259</v>
      </c>
      <c r="AT1048" s="143" t="s">
        <v>366</v>
      </c>
      <c r="AV1048" s="143">
        <v>175.122540966504</v>
      </c>
      <c r="AW1048" s="143">
        <v>1.0789956344</v>
      </c>
    </row>
    <row r="1049" spans="1:49" x14ac:dyDescent="0.25">
      <c r="A1049" s="153">
        <v>830000</v>
      </c>
      <c r="B1049" s="153">
        <v>1400000</v>
      </c>
      <c r="C1049" s="153">
        <v>1400000</v>
      </c>
      <c r="D1049" s="143" t="s">
        <v>360</v>
      </c>
      <c r="E1049" s="143" t="s">
        <v>13</v>
      </c>
      <c r="F1049" s="143" t="s">
        <v>361</v>
      </c>
      <c r="G1049" s="143" t="s">
        <v>362</v>
      </c>
      <c r="H1049" s="143">
        <v>0.67</v>
      </c>
      <c r="I1049" s="143">
        <v>0.72</v>
      </c>
      <c r="J1049" s="143" t="s">
        <v>366</v>
      </c>
      <c r="K1049" s="143">
        <v>4.6100260205450001E-2</v>
      </c>
      <c r="L1049" s="143">
        <v>3345.4049819316301</v>
      </c>
      <c r="M1049" s="143">
        <v>7.2938669092721602</v>
      </c>
      <c r="N1049" s="143">
        <v>0.96890202749303</v>
      </c>
      <c r="O1049" s="143">
        <v>0.33624916242140002</v>
      </c>
      <c r="P1049" s="143">
        <v>4.4666635581019999E-2</v>
      </c>
      <c r="Q1049" s="143">
        <v>154.224040159673</v>
      </c>
      <c r="R1049" s="143">
        <v>1730</v>
      </c>
      <c r="S1049" s="143" t="s">
        <v>368</v>
      </c>
      <c r="T1049" s="143">
        <v>1730</v>
      </c>
      <c r="U1049" s="143" t="s">
        <v>365</v>
      </c>
      <c r="V1049" s="143" t="s">
        <v>366</v>
      </c>
      <c r="Z1049" s="143">
        <v>0</v>
      </c>
      <c r="AA1049" s="143">
        <v>1</v>
      </c>
      <c r="AB1049" s="143">
        <v>0.33624916242140002</v>
      </c>
      <c r="AC1049" s="143">
        <v>4.4666635581019999E-2</v>
      </c>
      <c r="AD1049" s="143">
        <v>154.22404015967501</v>
      </c>
      <c r="AF1049" s="143">
        <v>-1</v>
      </c>
      <c r="AG1049" s="143">
        <v>-1</v>
      </c>
      <c r="AH1049" s="143">
        <v>-1</v>
      </c>
      <c r="AI1049" s="143">
        <v>-1</v>
      </c>
      <c r="AJ1049" s="143">
        <v>0</v>
      </c>
      <c r="AM1049" s="143" t="s">
        <v>367</v>
      </c>
      <c r="AN1049" s="143">
        <v>-1</v>
      </c>
      <c r="AQ1049" s="143">
        <v>332</v>
      </c>
      <c r="AR1049" s="143" t="s">
        <v>259</v>
      </c>
      <c r="AT1049" s="143" t="s">
        <v>366</v>
      </c>
      <c r="AV1049" s="143">
        <v>67.922974676064797</v>
      </c>
      <c r="AW1049" s="143">
        <v>0.12508032450000001</v>
      </c>
    </row>
    <row r="1050" spans="1:49" x14ac:dyDescent="0.25">
      <c r="A1050" s="153">
        <v>830000</v>
      </c>
      <c r="B1050" s="153">
        <v>1400000</v>
      </c>
      <c r="C1050" s="153">
        <v>1400000</v>
      </c>
      <c r="D1050" s="143" t="s">
        <v>360</v>
      </c>
      <c r="E1050" s="143" t="s">
        <v>13</v>
      </c>
      <c r="F1050" s="143" t="s">
        <v>361</v>
      </c>
      <c r="G1050" s="143" t="s">
        <v>362</v>
      </c>
      <c r="H1050" s="143">
        <v>0.67</v>
      </c>
      <c r="I1050" s="143">
        <v>0.72</v>
      </c>
      <c r="J1050" s="143" t="s">
        <v>366</v>
      </c>
      <c r="K1050" s="143">
        <v>0.17398279762044</v>
      </c>
      <c r="L1050" s="143">
        <v>3345.4049819316301</v>
      </c>
      <c r="M1050" s="143">
        <v>7.2938669092721602</v>
      </c>
      <c r="N1050" s="143">
        <v>0.96890202749303</v>
      </c>
      <c r="O1050" s="143">
        <v>1.26900737034635</v>
      </c>
      <c r="P1050" s="143">
        <v>0.16857228536336</v>
      </c>
      <c r="Q1050" s="143">
        <v>582.04291792983895</v>
      </c>
      <c r="R1050" s="143">
        <v>8140</v>
      </c>
      <c r="S1050" s="143" t="s">
        <v>369</v>
      </c>
      <c r="T1050" s="143">
        <v>8140</v>
      </c>
      <c r="U1050" s="143" t="s">
        <v>365</v>
      </c>
      <c r="V1050" s="143" t="s">
        <v>366</v>
      </c>
      <c r="Z1050" s="143">
        <v>0</v>
      </c>
      <c r="AA1050" s="143">
        <v>1</v>
      </c>
      <c r="AB1050" s="143">
        <v>1.26900737034635</v>
      </c>
      <c r="AC1050" s="143">
        <v>0.16857228536336</v>
      </c>
      <c r="AD1050" s="143">
        <v>582.04291792983895</v>
      </c>
      <c r="AF1050" s="143">
        <v>-1</v>
      </c>
      <c r="AG1050" s="143">
        <v>-1</v>
      </c>
      <c r="AH1050" s="143">
        <v>-1</v>
      </c>
      <c r="AI1050" s="143">
        <v>-1</v>
      </c>
      <c r="AJ1050" s="143">
        <v>0</v>
      </c>
      <c r="AM1050" s="143" t="s">
        <v>367</v>
      </c>
      <c r="AN1050" s="143">
        <v>-1</v>
      </c>
      <c r="AQ1050" s="143">
        <v>332</v>
      </c>
      <c r="AR1050" s="143" t="s">
        <v>259</v>
      </c>
      <c r="AT1050" s="143" t="s">
        <v>366</v>
      </c>
      <c r="AV1050" s="143">
        <v>138.54155499269999</v>
      </c>
      <c r="AW1050" s="143">
        <v>0.47205427239999997</v>
      </c>
    </row>
    <row r="1051" spans="1:49" x14ac:dyDescent="0.25">
      <c r="A1051" s="153">
        <v>830000</v>
      </c>
      <c r="B1051" s="153">
        <v>1400000</v>
      </c>
      <c r="C1051" s="153">
        <v>1400000</v>
      </c>
      <c r="D1051" s="143" t="s">
        <v>360</v>
      </c>
      <c r="E1051" s="143" t="s">
        <v>13</v>
      </c>
      <c r="F1051" s="143" t="s">
        <v>361</v>
      </c>
      <c r="G1051" s="143" t="s">
        <v>362</v>
      </c>
      <c r="H1051" s="143">
        <v>0.67</v>
      </c>
      <c r="I1051" s="143">
        <v>0.72</v>
      </c>
      <c r="J1051" s="143" t="s">
        <v>366</v>
      </c>
      <c r="K1051" s="143">
        <v>0.61776345366790997</v>
      </c>
      <c r="L1051" s="143">
        <v>3315.5005631873801</v>
      </c>
      <c r="M1051" s="143">
        <v>6.2966017836170396</v>
      </c>
      <c r="N1051" s="143">
        <v>0.85198919578022003</v>
      </c>
      <c r="O1051" s="143">
        <v>3.8898104642188001</v>
      </c>
      <c r="P1051" s="143">
        <v>0.52632778807294001</v>
      </c>
      <c r="Q1051" s="143">
        <v>2048.1950785525501</v>
      </c>
      <c r="R1051" s="143">
        <v>1730</v>
      </c>
      <c r="S1051" s="143" t="s">
        <v>368</v>
      </c>
      <c r="T1051" s="143">
        <v>1730</v>
      </c>
      <c r="U1051" s="143" t="s">
        <v>365</v>
      </c>
      <c r="V1051" s="143" t="s">
        <v>366</v>
      </c>
      <c r="Z1051" s="143">
        <v>0</v>
      </c>
      <c r="AA1051" s="143">
        <v>1</v>
      </c>
      <c r="AB1051" s="143">
        <v>3.8898104642188001</v>
      </c>
      <c r="AC1051" s="143">
        <v>0.52632778807294001</v>
      </c>
      <c r="AD1051" s="143">
        <v>2048.1950785525501</v>
      </c>
      <c r="AF1051" s="143">
        <v>-1</v>
      </c>
      <c r="AG1051" s="143">
        <v>-1</v>
      </c>
      <c r="AH1051" s="143">
        <v>-1</v>
      </c>
      <c r="AI1051" s="143">
        <v>-1</v>
      </c>
      <c r="AJ1051" s="143">
        <v>0</v>
      </c>
      <c r="AM1051" s="143" t="s">
        <v>367</v>
      </c>
      <c r="AN1051" s="143">
        <v>-1</v>
      </c>
      <c r="AQ1051" s="143">
        <v>332</v>
      </c>
      <c r="AR1051" s="143" t="s">
        <v>259</v>
      </c>
      <c r="AT1051" s="143" t="s">
        <v>366</v>
      </c>
      <c r="AV1051" s="143">
        <v>200</v>
      </c>
      <c r="AW1051" s="143">
        <v>1.6611476712</v>
      </c>
    </row>
    <row r="1052" spans="1:49" x14ac:dyDescent="0.25">
      <c r="A1052" s="153">
        <v>830000</v>
      </c>
      <c r="B1052" s="153">
        <v>1400000</v>
      </c>
      <c r="C1052" s="153">
        <v>1400000</v>
      </c>
      <c r="D1052" s="143" t="s">
        <v>360</v>
      </c>
      <c r="E1052" s="143" t="s">
        <v>13</v>
      </c>
      <c r="F1052" s="143" t="s">
        <v>361</v>
      </c>
      <c r="G1052" s="143" t="s">
        <v>362</v>
      </c>
      <c r="H1052" s="143">
        <v>0.67</v>
      </c>
      <c r="I1052" s="143">
        <v>0.72</v>
      </c>
      <c r="J1052" s="143" t="s">
        <v>363</v>
      </c>
      <c r="K1052" s="143">
        <v>2.2094957550000001E-5</v>
      </c>
      <c r="L1052" s="143">
        <v>2998.1017230039001</v>
      </c>
      <c r="M1052" s="143">
        <v>6.3000162293735</v>
      </c>
      <c r="N1052" s="143">
        <v>0.84235489631205995</v>
      </c>
      <c r="O1052" s="143">
        <v>1.3919859118999999E-4</v>
      </c>
      <c r="P1052" s="143">
        <v>1.8611795680000002E-5</v>
      </c>
      <c r="Q1052" s="143">
        <v>6.6242930321329996E-2</v>
      </c>
      <c r="R1052" s="143">
        <v>3200</v>
      </c>
      <c r="S1052" s="143" t="s">
        <v>370</v>
      </c>
      <c r="T1052" s="143">
        <v>3200</v>
      </c>
      <c r="U1052" s="143" t="s">
        <v>365</v>
      </c>
      <c r="V1052" s="143" t="s">
        <v>366</v>
      </c>
      <c r="Y1052" s="143" t="s">
        <v>363</v>
      </c>
      <c r="Z1052" s="143">
        <v>0</v>
      </c>
      <c r="AA1052" s="143">
        <v>1</v>
      </c>
      <c r="AB1052" s="143">
        <v>1.3919859118999999E-4</v>
      </c>
      <c r="AC1052" s="143">
        <v>1.8611795680000002E-5</v>
      </c>
      <c r="AD1052" s="143">
        <v>6.6242930319910007E-2</v>
      </c>
      <c r="AF1052" s="143">
        <v>-1</v>
      </c>
      <c r="AG1052" s="143">
        <v>-1</v>
      </c>
      <c r="AH1052" s="143">
        <v>-1</v>
      </c>
      <c r="AI1052" s="143">
        <v>-1</v>
      </c>
      <c r="AJ1052" s="143">
        <v>0</v>
      </c>
      <c r="AM1052" s="143" t="s">
        <v>367</v>
      </c>
      <c r="AN1052" s="143">
        <v>-1</v>
      </c>
      <c r="AQ1052" s="143">
        <v>332</v>
      </c>
      <c r="AR1052" s="143" t="s">
        <v>259</v>
      </c>
      <c r="AT1052" s="143" t="s">
        <v>366</v>
      </c>
      <c r="AV1052" s="143">
        <v>1.63499569229611</v>
      </c>
      <c r="AW1052" s="143">
        <v>5.3724999999999998E-5</v>
      </c>
    </row>
    <row r="1053" spans="1:49" x14ac:dyDescent="0.25">
      <c r="A1053" s="153">
        <v>830000</v>
      </c>
      <c r="B1053" s="153">
        <v>1400000</v>
      </c>
      <c r="C1053" s="153">
        <v>1400000</v>
      </c>
      <c r="D1053" s="143" t="s">
        <v>360</v>
      </c>
      <c r="E1053" s="143" t="s">
        <v>13</v>
      </c>
      <c r="F1053" s="143" t="s">
        <v>361</v>
      </c>
      <c r="G1053" s="143" t="s">
        <v>362</v>
      </c>
      <c r="H1053" s="143">
        <v>0.67</v>
      </c>
      <c r="I1053" s="143">
        <v>0.72</v>
      </c>
      <c r="J1053" s="143" t="s">
        <v>363</v>
      </c>
      <c r="K1053" s="143">
        <v>7.1530014744629999E-2</v>
      </c>
      <c r="L1053" s="143">
        <v>2998.1017230039001</v>
      </c>
      <c r="M1053" s="143">
        <v>6.3000162293735</v>
      </c>
      <c r="N1053" s="143">
        <v>0.84235489631205995</v>
      </c>
      <c r="O1053" s="143">
        <v>0.45064025377848999</v>
      </c>
      <c r="P1053" s="143">
        <v>6.0253658153410002E-2</v>
      </c>
      <c r="Q1053" s="143">
        <v>214.45426045236999</v>
      </c>
      <c r="R1053" s="143">
        <v>3100</v>
      </c>
      <c r="S1053" s="143" t="s">
        <v>371</v>
      </c>
      <c r="T1053" s="143">
        <v>3100</v>
      </c>
      <c r="U1053" s="143" t="s">
        <v>365</v>
      </c>
      <c r="V1053" s="143" t="s">
        <v>366</v>
      </c>
      <c r="Y1053" s="143" t="s">
        <v>363</v>
      </c>
      <c r="Z1053" s="143">
        <v>0</v>
      </c>
      <c r="AA1053" s="143">
        <v>1</v>
      </c>
      <c r="AB1053" s="143">
        <v>0.45064025377848999</v>
      </c>
      <c r="AC1053" s="143">
        <v>6.0253658153410002E-2</v>
      </c>
      <c r="AD1053" s="143">
        <v>214.45426045236999</v>
      </c>
      <c r="AF1053" s="143">
        <v>-1</v>
      </c>
      <c r="AG1053" s="143">
        <v>-1</v>
      </c>
      <c r="AH1053" s="143">
        <v>-1</v>
      </c>
      <c r="AI1053" s="143">
        <v>-1</v>
      </c>
      <c r="AJ1053" s="143">
        <v>0</v>
      </c>
      <c r="AM1053" s="143" t="s">
        <v>367</v>
      </c>
      <c r="AN1053" s="143">
        <v>-1</v>
      </c>
      <c r="AQ1053" s="143">
        <v>332</v>
      </c>
      <c r="AR1053" s="143" t="s">
        <v>259</v>
      </c>
      <c r="AT1053" s="143" t="s">
        <v>366</v>
      </c>
      <c r="AV1053" s="143">
        <v>94.988722317626696</v>
      </c>
      <c r="AW1053" s="143">
        <v>0.1739288406</v>
      </c>
    </row>
    <row r="1054" spans="1:49" x14ac:dyDescent="0.25">
      <c r="A1054" s="153">
        <v>830000</v>
      </c>
      <c r="B1054" s="153">
        <v>1400000</v>
      </c>
      <c r="C1054" s="153">
        <v>1400000</v>
      </c>
      <c r="D1054" s="143" t="s">
        <v>360</v>
      </c>
      <c r="E1054" s="143" t="s">
        <v>13</v>
      </c>
      <c r="F1054" s="143" t="s">
        <v>361</v>
      </c>
      <c r="G1054" s="143" t="s">
        <v>362</v>
      </c>
      <c r="H1054" s="143">
        <v>0.67</v>
      </c>
      <c r="I1054" s="143">
        <v>0.72</v>
      </c>
      <c r="J1054" s="143" t="s">
        <v>366</v>
      </c>
      <c r="K1054" s="143">
        <v>0.12412426786220999</v>
      </c>
      <c r="L1054" s="143">
        <v>2998.1017230039001</v>
      </c>
      <c r="M1054" s="143">
        <v>6.3000162293735</v>
      </c>
      <c r="N1054" s="143">
        <v>0.84235489631205995</v>
      </c>
      <c r="O1054" s="143">
        <v>0.78198490199107995</v>
      </c>
      <c r="P1054" s="143">
        <v>0.10455668478489</v>
      </c>
      <c r="Q1054" s="143">
        <v>372.13718134431701</v>
      </c>
      <c r="R1054" s="143">
        <v>8140</v>
      </c>
      <c r="S1054" s="143" t="s">
        <v>369</v>
      </c>
      <c r="T1054" s="143">
        <v>8140</v>
      </c>
      <c r="U1054" s="143" t="s">
        <v>365</v>
      </c>
      <c r="V1054" s="143" t="s">
        <v>366</v>
      </c>
      <c r="Z1054" s="143">
        <v>0</v>
      </c>
      <c r="AA1054" s="143">
        <v>1</v>
      </c>
      <c r="AB1054" s="143">
        <v>0.78198490199107995</v>
      </c>
      <c r="AC1054" s="143">
        <v>0.10455668478489</v>
      </c>
      <c r="AD1054" s="143">
        <v>568.399361372523</v>
      </c>
      <c r="AF1054" s="143">
        <v>-1</v>
      </c>
      <c r="AG1054" s="143">
        <v>-1</v>
      </c>
      <c r="AH1054" s="143">
        <v>-1</v>
      </c>
      <c r="AI1054" s="143">
        <v>-1</v>
      </c>
      <c r="AJ1054" s="143">
        <v>0</v>
      </c>
      <c r="AM1054" s="143" t="s">
        <v>367</v>
      </c>
      <c r="AN1054" s="143">
        <v>-1</v>
      </c>
      <c r="AQ1054" s="143">
        <v>332</v>
      </c>
      <c r="AR1054" s="143" t="s">
        <v>259</v>
      </c>
      <c r="AT1054" s="143" t="s">
        <v>366</v>
      </c>
      <c r="AV1054" s="143">
        <v>119.459926108538</v>
      </c>
      <c r="AW1054" s="143">
        <v>0.46098893870000002</v>
      </c>
    </row>
    <row r="1055" spans="1:49" x14ac:dyDescent="0.25">
      <c r="A1055" s="153">
        <v>830000</v>
      </c>
      <c r="B1055" s="153">
        <v>1400000</v>
      </c>
      <c r="C1055" s="153">
        <v>1400000</v>
      </c>
      <c r="D1055" s="143" t="s">
        <v>360</v>
      </c>
      <c r="E1055" s="143" t="s">
        <v>13</v>
      </c>
      <c r="F1055" s="143" t="s">
        <v>361</v>
      </c>
      <c r="G1055" s="143" t="s">
        <v>362</v>
      </c>
      <c r="H1055" s="143">
        <v>0.67</v>
      </c>
      <c r="I1055" s="143">
        <v>0.72</v>
      </c>
      <c r="J1055" s="143" t="s">
        <v>363</v>
      </c>
      <c r="K1055" s="143">
        <v>0.21858607070592001</v>
      </c>
      <c r="L1055" s="143">
        <v>2021.7008281636299</v>
      </c>
      <c r="M1055" s="143">
        <v>1.1469841892577399</v>
      </c>
      <c r="N1055" s="143">
        <v>0.14196857116632</v>
      </c>
      <c r="O1055" s="143">
        <v>0.25071476709167001</v>
      </c>
      <c r="P1055" s="143">
        <v>3.1032352134979999E-2</v>
      </c>
      <c r="Q1055" s="143">
        <v>441.91564017120101</v>
      </c>
      <c r="R1055" s="143">
        <v>5300</v>
      </c>
      <c r="S1055" s="143" t="s">
        <v>372</v>
      </c>
      <c r="T1055" s="143">
        <v>5300</v>
      </c>
      <c r="U1055" s="143" t="s">
        <v>365</v>
      </c>
      <c r="V1055" s="143" t="s">
        <v>366</v>
      </c>
      <c r="Y1055" s="143" t="s">
        <v>363</v>
      </c>
      <c r="Z1055" s="143">
        <v>0</v>
      </c>
      <c r="AA1055" s="143">
        <v>1</v>
      </c>
      <c r="AB1055" s="143">
        <v>0.25071476709167001</v>
      </c>
      <c r="AC1055" s="143">
        <v>3.1032352134979999E-2</v>
      </c>
      <c r="AD1055" s="143">
        <v>441.91564017120101</v>
      </c>
      <c r="AF1055" s="143">
        <v>-1</v>
      </c>
      <c r="AG1055" s="143">
        <v>-1</v>
      </c>
      <c r="AH1055" s="143">
        <v>-1</v>
      </c>
      <c r="AI1055" s="143">
        <v>-1</v>
      </c>
      <c r="AJ1055" s="143">
        <v>0</v>
      </c>
      <c r="AM1055" s="143" t="s">
        <v>367</v>
      </c>
      <c r="AN1055" s="143">
        <v>-1</v>
      </c>
      <c r="AQ1055" s="143">
        <v>332</v>
      </c>
      <c r="AR1055" s="143" t="s">
        <v>259</v>
      </c>
      <c r="AT1055" s="143" t="s">
        <v>366</v>
      </c>
      <c r="AV1055" s="143">
        <v>125.40683469395201</v>
      </c>
      <c r="AW1055" s="143">
        <v>0.35840684519999999</v>
      </c>
    </row>
    <row r="1056" spans="1:49" x14ac:dyDescent="0.25">
      <c r="A1056" s="153">
        <v>830000</v>
      </c>
      <c r="B1056" s="153">
        <v>1400000</v>
      </c>
      <c r="C1056" s="153">
        <v>1400000</v>
      </c>
      <c r="D1056" s="143" t="s">
        <v>360</v>
      </c>
      <c r="E1056" s="143" t="s">
        <v>13</v>
      </c>
      <c r="F1056" s="143" t="s">
        <v>361</v>
      </c>
      <c r="G1056" s="143" t="s">
        <v>362</v>
      </c>
      <c r="H1056" s="143">
        <v>0.67</v>
      </c>
      <c r="I1056" s="143">
        <v>0.72</v>
      </c>
      <c r="J1056" s="143" t="s">
        <v>366</v>
      </c>
      <c r="K1056" s="143">
        <v>0.39917716314870999</v>
      </c>
      <c r="L1056" s="143">
        <v>2021.7008281636299</v>
      </c>
      <c r="M1056" s="143">
        <v>1.1469841892577399</v>
      </c>
      <c r="N1056" s="143">
        <v>0.14196857116632</v>
      </c>
      <c r="O1056" s="143">
        <v>0.45784989484432997</v>
      </c>
      <c r="P1056" s="143">
        <v>5.6670611494439999E-2</v>
      </c>
      <c r="Q1056" s="143">
        <v>807.01680132176898</v>
      </c>
      <c r="R1056" s="143">
        <v>1730</v>
      </c>
      <c r="S1056" s="143" t="s">
        <v>368</v>
      </c>
      <c r="T1056" s="143">
        <v>1730</v>
      </c>
      <c r="U1056" s="143" t="s">
        <v>365</v>
      </c>
      <c r="V1056" s="143" t="s">
        <v>366</v>
      </c>
      <c r="Z1056" s="143">
        <v>0</v>
      </c>
      <c r="AA1056" s="143">
        <v>1</v>
      </c>
      <c r="AB1056" s="143">
        <v>0.45784989484432997</v>
      </c>
      <c r="AC1056" s="143">
        <v>5.6670611494439999E-2</v>
      </c>
      <c r="AD1056" s="143">
        <v>807.01680132176898</v>
      </c>
      <c r="AF1056" s="143">
        <v>-1</v>
      </c>
      <c r="AG1056" s="143">
        <v>-1</v>
      </c>
      <c r="AH1056" s="143">
        <v>-1</v>
      </c>
      <c r="AI1056" s="143">
        <v>-1</v>
      </c>
      <c r="AJ1056" s="143">
        <v>0</v>
      </c>
      <c r="AM1056" s="143" t="s">
        <v>367</v>
      </c>
      <c r="AN1056" s="143">
        <v>-1</v>
      </c>
      <c r="AQ1056" s="143">
        <v>332</v>
      </c>
      <c r="AR1056" s="143" t="s">
        <v>259</v>
      </c>
      <c r="AT1056" s="143" t="s">
        <v>366</v>
      </c>
      <c r="AV1056" s="143">
        <v>215.11433207834099</v>
      </c>
      <c r="AW1056" s="143">
        <v>0.65451484289999995</v>
      </c>
    </row>
    <row r="1057" spans="1:49" x14ac:dyDescent="0.25">
      <c r="A1057" s="153">
        <v>830000</v>
      </c>
      <c r="B1057" s="153">
        <v>1400000</v>
      </c>
      <c r="C1057" s="153">
        <v>1400000</v>
      </c>
      <c r="D1057" s="143" t="s">
        <v>360</v>
      </c>
      <c r="E1057" s="143" t="s">
        <v>13</v>
      </c>
      <c r="F1057" s="143" t="s">
        <v>361</v>
      </c>
      <c r="G1057" s="143" t="s">
        <v>362</v>
      </c>
      <c r="H1057" s="143">
        <v>0.67</v>
      </c>
      <c r="I1057" s="143">
        <v>0.72</v>
      </c>
      <c r="J1057" s="143" t="s">
        <v>366</v>
      </c>
      <c r="K1057" s="143">
        <v>0.61776345366790997</v>
      </c>
      <c r="L1057" s="143">
        <v>3318.3539086795499</v>
      </c>
      <c r="M1057" s="143">
        <v>6.3359457146991103</v>
      </c>
      <c r="N1057" s="143">
        <v>0.8602175723437</v>
      </c>
      <c r="O1057" s="143">
        <v>3.9141157069649299</v>
      </c>
      <c r="P1057" s="143">
        <v>0.53141097839687002</v>
      </c>
      <c r="Q1057" s="143">
        <v>2049.9577711183001</v>
      </c>
      <c r="R1057" s="143">
        <v>1730</v>
      </c>
      <c r="S1057" s="143" t="s">
        <v>368</v>
      </c>
      <c r="T1057" s="143">
        <v>1730</v>
      </c>
      <c r="U1057" s="143" t="s">
        <v>365</v>
      </c>
      <c r="V1057" s="143" t="s">
        <v>366</v>
      </c>
      <c r="Z1057" s="143">
        <v>0</v>
      </c>
      <c r="AA1057" s="143">
        <v>1</v>
      </c>
      <c r="AB1057" s="143">
        <v>3.9141157069649299</v>
      </c>
      <c r="AC1057" s="143">
        <v>0.53141097839687002</v>
      </c>
      <c r="AD1057" s="143">
        <v>2049.9577711183001</v>
      </c>
      <c r="AF1057" s="143">
        <v>-1</v>
      </c>
      <c r="AG1057" s="143">
        <v>-1</v>
      </c>
      <c r="AH1057" s="143">
        <v>-1</v>
      </c>
      <c r="AI1057" s="143">
        <v>-1</v>
      </c>
      <c r="AJ1057" s="143">
        <v>0</v>
      </c>
      <c r="AM1057" s="143" t="s">
        <v>367</v>
      </c>
      <c r="AN1057" s="143">
        <v>-1</v>
      </c>
      <c r="AQ1057" s="143">
        <v>332</v>
      </c>
      <c r="AR1057" s="143" t="s">
        <v>259</v>
      </c>
      <c r="AT1057" s="143" t="s">
        <v>366</v>
      </c>
      <c r="AV1057" s="143">
        <v>200</v>
      </c>
      <c r="AW1057" s="143">
        <v>1.6625772676999999</v>
      </c>
    </row>
    <row r="1058" spans="1:49" x14ac:dyDescent="0.25">
      <c r="A1058" s="153">
        <v>830000</v>
      </c>
      <c r="B1058" s="153">
        <v>1400000</v>
      </c>
      <c r="C1058" s="153">
        <v>1400000</v>
      </c>
      <c r="D1058" s="143" t="s">
        <v>360</v>
      </c>
      <c r="E1058" s="143" t="s">
        <v>13</v>
      </c>
      <c r="F1058" s="143" t="s">
        <v>361</v>
      </c>
      <c r="G1058" s="143" t="s">
        <v>362</v>
      </c>
      <c r="H1058" s="143">
        <v>0.67</v>
      </c>
      <c r="I1058" s="143">
        <v>0.72</v>
      </c>
      <c r="J1058" s="143" t="s">
        <v>363</v>
      </c>
      <c r="K1058" s="143">
        <v>0.16987935120914999</v>
      </c>
      <c r="L1058" s="143">
        <v>2460.44740372457</v>
      </c>
      <c r="M1058" s="143">
        <v>4.0616707108828001</v>
      </c>
      <c r="N1058" s="143">
        <v>0.47917391558231998</v>
      </c>
      <c r="O1058" s="143">
        <v>0.68999398518999999</v>
      </c>
      <c r="P1058" s="143">
        <v>8.1401753895469997E-2</v>
      </c>
      <c r="Q1058" s="143">
        <v>417.97920862898297</v>
      </c>
      <c r="R1058" s="143">
        <v>6430</v>
      </c>
      <c r="S1058" s="143" t="s">
        <v>375</v>
      </c>
      <c r="T1058" s="143">
        <v>6430</v>
      </c>
      <c r="U1058" s="143" t="s">
        <v>365</v>
      </c>
      <c r="V1058" s="143" t="s">
        <v>366</v>
      </c>
      <c r="Y1058" s="143" t="s">
        <v>363</v>
      </c>
      <c r="Z1058" s="143">
        <v>0</v>
      </c>
      <c r="AA1058" s="143">
        <v>1</v>
      </c>
      <c r="AB1058" s="143">
        <v>0.68999398518999999</v>
      </c>
      <c r="AC1058" s="143">
        <v>8.1401753895469997E-2</v>
      </c>
      <c r="AD1058" s="143">
        <v>1243.58827532736</v>
      </c>
      <c r="AF1058" s="143">
        <v>-1</v>
      </c>
      <c r="AG1058" s="143">
        <v>-1</v>
      </c>
      <c r="AH1058" s="143">
        <v>-1</v>
      </c>
      <c r="AI1058" s="143">
        <v>-1</v>
      </c>
      <c r="AJ1058" s="143">
        <v>0</v>
      </c>
      <c r="AM1058" s="143" t="s">
        <v>367</v>
      </c>
      <c r="AN1058" s="143">
        <v>-1</v>
      </c>
      <c r="AQ1058" s="143">
        <v>332</v>
      </c>
      <c r="AR1058" s="143" t="s">
        <v>259</v>
      </c>
      <c r="AT1058" s="143" t="s">
        <v>366</v>
      </c>
      <c r="AV1058" s="143">
        <v>136.248869945948</v>
      </c>
      <c r="AW1058" s="143">
        <v>1.008587409</v>
      </c>
    </row>
    <row r="1059" spans="1:49" x14ac:dyDescent="0.25">
      <c r="A1059" s="153">
        <v>830000</v>
      </c>
      <c r="B1059" s="153">
        <v>1400000</v>
      </c>
      <c r="C1059" s="153">
        <v>1400000</v>
      </c>
      <c r="D1059" s="143" t="s">
        <v>360</v>
      </c>
      <c r="E1059" s="143" t="s">
        <v>13</v>
      </c>
      <c r="F1059" s="143" t="s">
        <v>361</v>
      </c>
      <c r="G1059" s="143" t="s">
        <v>362</v>
      </c>
      <c r="H1059" s="143">
        <v>0.67</v>
      </c>
      <c r="I1059" s="143">
        <v>0.72</v>
      </c>
      <c r="J1059" s="143" t="s">
        <v>363</v>
      </c>
      <c r="K1059" s="143">
        <v>0.1123316879257</v>
      </c>
      <c r="L1059" s="143">
        <v>2460.44740372457</v>
      </c>
      <c r="M1059" s="143">
        <v>4.0616707108828001</v>
      </c>
      <c r="N1059" s="143">
        <v>0.47917391558231998</v>
      </c>
      <c r="O1059" s="143">
        <v>0.45625432675184002</v>
      </c>
      <c r="P1059" s="143">
        <v>5.3826414747329999E-2</v>
      </c>
      <c r="Q1059" s="143">
        <v>276.38620991278998</v>
      </c>
      <c r="R1059" s="143">
        <v>3100</v>
      </c>
      <c r="S1059" s="143" t="s">
        <v>371</v>
      </c>
      <c r="T1059" s="143">
        <v>3100</v>
      </c>
      <c r="U1059" s="143" t="s">
        <v>365</v>
      </c>
      <c r="V1059" s="143" t="s">
        <v>366</v>
      </c>
      <c r="Y1059" s="143" t="s">
        <v>363</v>
      </c>
      <c r="Z1059" s="143">
        <v>0</v>
      </c>
      <c r="AA1059" s="143">
        <v>1</v>
      </c>
      <c r="AB1059" s="143">
        <v>0.45625432675184002</v>
      </c>
      <c r="AC1059" s="143">
        <v>5.3826414747329999E-2</v>
      </c>
      <c r="AD1059" s="143">
        <v>276.38620991278998</v>
      </c>
      <c r="AF1059" s="143">
        <v>-1</v>
      </c>
      <c r="AG1059" s="143">
        <v>-1</v>
      </c>
      <c r="AH1059" s="143">
        <v>-1</v>
      </c>
      <c r="AI1059" s="143">
        <v>-1</v>
      </c>
      <c r="AJ1059" s="143">
        <v>0</v>
      </c>
      <c r="AM1059" s="143" t="s">
        <v>367</v>
      </c>
      <c r="AN1059" s="143">
        <v>-1</v>
      </c>
      <c r="AQ1059" s="143">
        <v>332</v>
      </c>
      <c r="AR1059" s="143" t="s">
        <v>259</v>
      </c>
      <c r="AT1059" s="143" t="s">
        <v>366</v>
      </c>
      <c r="AV1059" s="143">
        <v>96.911407059338302</v>
      </c>
      <c r="AW1059" s="143">
        <v>0.22415751010000001</v>
      </c>
    </row>
    <row r="1060" spans="1:49" x14ac:dyDescent="0.25">
      <c r="A1060" s="153">
        <v>830000</v>
      </c>
      <c r="B1060" s="153">
        <v>1400000</v>
      </c>
      <c r="C1060" s="153">
        <v>1400000</v>
      </c>
      <c r="D1060" s="143" t="s">
        <v>360</v>
      </c>
      <c r="E1060" s="143" t="s">
        <v>13</v>
      </c>
      <c r="F1060" s="143" t="s">
        <v>361</v>
      </c>
      <c r="G1060" s="143" t="s">
        <v>362</v>
      </c>
      <c r="H1060" s="143">
        <v>0.67</v>
      </c>
      <c r="I1060" s="143">
        <v>0.72</v>
      </c>
      <c r="J1060" s="143" t="s">
        <v>363</v>
      </c>
      <c r="K1060" s="143">
        <v>2.8990222968000002E-3</v>
      </c>
      <c r="L1060" s="143">
        <v>2407.02219507368</v>
      </c>
      <c r="M1060" s="143">
        <v>4.3193279094763097</v>
      </c>
      <c r="N1060" s="143">
        <v>0.51418984151198999</v>
      </c>
      <c r="O1060" s="143">
        <v>1.2521827916760001E-2</v>
      </c>
      <c r="P1060" s="143">
        <v>1.49064781533E-3</v>
      </c>
      <c r="Q1060" s="143">
        <v>6.9780110124111001</v>
      </c>
      <c r="R1060" s="143">
        <v>6120</v>
      </c>
      <c r="S1060" s="143" t="s">
        <v>364</v>
      </c>
      <c r="T1060" s="143">
        <v>6120</v>
      </c>
      <c r="U1060" s="143" t="s">
        <v>365</v>
      </c>
      <c r="V1060" s="143" t="s">
        <v>366</v>
      </c>
      <c r="Y1060" s="143" t="s">
        <v>363</v>
      </c>
      <c r="Z1060" s="143">
        <v>0</v>
      </c>
      <c r="AA1060" s="143">
        <v>1</v>
      </c>
      <c r="AB1060" s="143">
        <v>1.2521827916760001E-2</v>
      </c>
      <c r="AC1060" s="143">
        <v>1.49064781533E-3</v>
      </c>
      <c r="AD1060" s="143">
        <v>1006.1745400252</v>
      </c>
      <c r="AF1060" s="143">
        <v>-1</v>
      </c>
      <c r="AG1060" s="143">
        <v>-1</v>
      </c>
      <c r="AH1060" s="143">
        <v>-1</v>
      </c>
      <c r="AI1060" s="143">
        <v>-1</v>
      </c>
      <c r="AJ1060" s="143">
        <v>0</v>
      </c>
      <c r="AM1060" s="143" t="s">
        <v>367</v>
      </c>
      <c r="AN1060" s="143">
        <v>-1</v>
      </c>
      <c r="AQ1060" s="143">
        <v>332</v>
      </c>
      <c r="AR1060" s="143" t="s">
        <v>259</v>
      </c>
      <c r="AT1060" s="143" t="s">
        <v>366</v>
      </c>
      <c r="AV1060" s="143">
        <v>23.2156517783725</v>
      </c>
      <c r="AW1060" s="143">
        <v>0.81603774539999996</v>
      </c>
    </row>
    <row r="1061" spans="1:49" x14ac:dyDescent="0.25">
      <c r="A1061" s="153">
        <v>830000</v>
      </c>
      <c r="B1061" s="153">
        <v>1400000</v>
      </c>
      <c r="C1061" s="153">
        <v>1400000</v>
      </c>
      <c r="D1061" s="143" t="s">
        <v>360</v>
      </c>
      <c r="E1061" s="143" t="s">
        <v>13</v>
      </c>
      <c r="F1061" s="143" t="s">
        <v>361</v>
      </c>
      <c r="G1061" s="143" t="s">
        <v>362</v>
      </c>
      <c r="H1061" s="143">
        <v>0.67</v>
      </c>
      <c r="I1061" s="143">
        <v>0.72</v>
      </c>
      <c r="J1061" s="143" t="s">
        <v>363</v>
      </c>
      <c r="K1061" s="143">
        <v>3.94914463851E-3</v>
      </c>
      <c r="L1061" s="143">
        <v>2407.02219507368</v>
      </c>
      <c r="M1061" s="143">
        <v>4.3193279094763097</v>
      </c>
      <c r="N1061" s="143">
        <v>0.51418984151198999</v>
      </c>
      <c r="O1061" s="143">
        <v>1.7057650655670002E-2</v>
      </c>
      <c r="P1061" s="143">
        <v>2.0306100557799999E-3</v>
      </c>
      <c r="Q1061" s="143">
        <v>9.5056787964498195</v>
      </c>
      <c r="R1061" s="143">
        <v>5300</v>
      </c>
      <c r="S1061" s="143" t="s">
        <v>372</v>
      </c>
      <c r="T1061" s="143">
        <v>5300</v>
      </c>
      <c r="U1061" s="143" t="s">
        <v>365</v>
      </c>
      <c r="V1061" s="143" t="s">
        <v>366</v>
      </c>
      <c r="Y1061" s="143" t="s">
        <v>363</v>
      </c>
      <c r="Z1061" s="143">
        <v>0</v>
      </c>
      <c r="AA1061" s="143">
        <v>1</v>
      </c>
      <c r="AB1061" s="143">
        <v>1.7057650655670002E-2</v>
      </c>
      <c r="AC1061" s="143">
        <v>2.0306100557799999E-3</v>
      </c>
      <c r="AD1061" s="143">
        <v>9.5056787964494092</v>
      </c>
      <c r="AF1061" s="143">
        <v>-1</v>
      </c>
      <c r="AG1061" s="143">
        <v>-1</v>
      </c>
      <c r="AH1061" s="143">
        <v>-1</v>
      </c>
      <c r="AI1061" s="143">
        <v>-1</v>
      </c>
      <c r="AJ1061" s="143">
        <v>0</v>
      </c>
      <c r="AM1061" s="143" t="s">
        <v>367</v>
      </c>
      <c r="AN1061" s="143">
        <v>-1</v>
      </c>
      <c r="AQ1061" s="143">
        <v>332</v>
      </c>
      <c r="AR1061" s="143" t="s">
        <v>259</v>
      </c>
      <c r="AT1061" s="143" t="s">
        <v>366</v>
      </c>
      <c r="AV1061" s="143">
        <v>19.985534120764498</v>
      </c>
      <c r="AW1061" s="143">
        <v>7.7093908000000003E-3</v>
      </c>
    </row>
    <row r="1062" spans="1:49" x14ac:dyDescent="0.25">
      <c r="A1062" s="153">
        <v>830000</v>
      </c>
      <c r="B1062" s="153">
        <v>1400000</v>
      </c>
      <c r="C1062" s="153">
        <v>1400000</v>
      </c>
      <c r="D1062" s="143" t="s">
        <v>360</v>
      </c>
      <c r="E1062" s="143" t="s">
        <v>13</v>
      </c>
      <c r="F1062" s="143" t="s">
        <v>361</v>
      </c>
      <c r="G1062" s="143" t="s">
        <v>362</v>
      </c>
      <c r="H1062" s="143">
        <v>0.67</v>
      </c>
      <c r="I1062" s="143">
        <v>0.72</v>
      </c>
      <c r="J1062" s="143" t="s">
        <v>363</v>
      </c>
      <c r="K1062" s="143">
        <v>0.26856211991529999</v>
      </c>
      <c r="L1062" s="143">
        <v>1777.36117685614</v>
      </c>
      <c r="M1062" s="143">
        <v>1.13730253627555</v>
      </c>
      <c r="N1062" s="143">
        <v>0.13827217960071</v>
      </c>
      <c r="O1062" s="143">
        <v>0.30543638012721003</v>
      </c>
      <c r="P1062" s="143">
        <v>3.7134669678869997E-2</v>
      </c>
      <c r="Q1062" s="143">
        <v>477.33188551164602</v>
      </c>
      <c r="R1062" s="143">
        <v>3200</v>
      </c>
      <c r="S1062" s="143" t="s">
        <v>370</v>
      </c>
      <c r="T1062" s="143">
        <v>3200</v>
      </c>
      <c r="U1062" s="143" t="s">
        <v>365</v>
      </c>
      <c r="V1062" s="143" t="s">
        <v>366</v>
      </c>
      <c r="Y1062" s="143" t="s">
        <v>363</v>
      </c>
      <c r="Z1062" s="143">
        <v>0</v>
      </c>
      <c r="AA1062" s="143">
        <v>1</v>
      </c>
      <c r="AB1062" s="143">
        <v>0.30543638012721003</v>
      </c>
      <c r="AC1062" s="143">
        <v>3.7134669678869997E-2</v>
      </c>
      <c r="AD1062" s="143">
        <v>477.33188551164602</v>
      </c>
      <c r="AF1062" s="143">
        <v>-1</v>
      </c>
      <c r="AG1062" s="143">
        <v>-1</v>
      </c>
      <c r="AH1062" s="143">
        <v>-1</v>
      </c>
      <c r="AI1062" s="143">
        <v>-1</v>
      </c>
      <c r="AJ1062" s="143">
        <v>0</v>
      </c>
      <c r="AM1062" s="143" t="s">
        <v>367</v>
      </c>
      <c r="AN1062" s="143">
        <v>-1</v>
      </c>
      <c r="AQ1062" s="143">
        <v>332</v>
      </c>
      <c r="AR1062" s="143" t="s">
        <v>259</v>
      </c>
      <c r="AT1062" s="143" t="s">
        <v>366</v>
      </c>
      <c r="AV1062" s="143">
        <v>155.04601830663799</v>
      </c>
      <c r="AW1062" s="143">
        <v>0.38713048300000003</v>
      </c>
    </row>
    <row r="1063" spans="1:49" x14ac:dyDescent="0.25">
      <c r="A1063" s="153">
        <v>830000</v>
      </c>
      <c r="B1063" s="153">
        <v>1400000</v>
      </c>
      <c r="C1063" s="153">
        <v>1400000</v>
      </c>
      <c r="D1063" s="143" t="s">
        <v>360</v>
      </c>
      <c r="E1063" s="143" t="s">
        <v>13</v>
      </c>
      <c r="F1063" s="143" t="s">
        <v>361</v>
      </c>
      <c r="G1063" s="143" t="s">
        <v>362</v>
      </c>
      <c r="H1063" s="143">
        <v>0.67</v>
      </c>
      <c r="I1063" s="143">
        <v>0.72</v>
      </c>
      <c r="J1063" s="143" t="s">
        <v>363</v>
      </c>
      <c r="K1063" s="143">
        <v>0.17842430117451</v>
      </c>
      <c r="L1063" s="143">
        <v>1777.36117685614</v>
      </c>
      <c r="M1063" s="143">
        <v>1.13730253627555</v>
      </c>
      <c r="N1063" s="143">
        <v>0.13827217960071</v>
      </c>
      <c r="O1063" s="143">
        <v>0.20292241025895999</v>
      </c>
      <c r="P1063" s="143">
        <v>2.4671117017130002E-2</v>
      </c>
      <c r="Q1063" s="143">
        <v>317.12442591526099</v>
      </c>
      <c r="R1063" s="143">
        <v>5300</v>
      </c>
      <c r="S1063" s="143" t="s">
        <v>372</v>
      </c>
      <c r="T1063" s="143">
        <v>5300</v>
      </c>
      <c r="U1063" s="143" t="s">
        <v>365</v>
      </c>
      <c r="V1063" s="143" t="s">
        <v>366</v>
      </c>
      <c r="Y1063" s="143" t="s">
        <v>363</v>
      </c>
      <c r="Z1063" s="143">
        <v>0</v>
      </c>
      <c r="AA1063" s="143">
        <v>1</v>
      </c>
      <c r="AB1063" s="143">
        <v>0.20292241025895999</v>
      </c>
      <c r="AC1063" s="143">
        <v>2.4671117017130002E-2</v>
      </c>
      <c r="AD1063" s="143">
        <v>317.12442591526099</v>
      </c>
      <c r="AF1063" s="143">
        <v>-1</v>
      </c>
      <c r="AG1063" s="143">
        <v>-1</v>
      </c>
      <c r="AH1063" s="143">
        <v>-1</v>
      </c>
      <c r="AI1063" s="143">
        <v>-1</v>
      </c>
      <c r="AJ1063" s="143">
        <v>0</v>
      </c>
      <c r="AM1063" s="143" t="s">
        <v>367</v>
      </c>
      <c r="AN1063" s="143">
        <v>-1</v>
      </c>
      <c r="AQ1063" s="143">
        <v>332</v>
      </c>
      <c r="AR1063" s="143" t="s">
        <v>259</v>
      </c>
      <c r="AT1063" s="143" t="s">
        <v>366</v>
      </c>
      <c r="AV1063" s="143">
        <v>116.16447499764401</v>
      </c>
      <c r="AW1063" s="143">
        <v>0.25719742569999998</v>
      </c>
    </row>
    <row r="1064" spans="1:49" x14ac:dyDescent="0.25">
      <c r="A1064" s="153">
        <v>830000</v>
      </c>
      <c r="B1064" s="153">
        <v>1400000</v>
      </c>
      <c r="C1064" s="153">
        <v>1400000</v>
      </c>
      <c r="D1064" s="143" t="s">
        <v>360</v>
      </c>
      <c r="E1064" s="143" t="s">
        <v>13</v>
      </c>
      <c r="F1064" s="143" t="s">
        <v>361</v>
      </c>
      <c r="G1064" s="143" t="s">
        <v>362</v>
      </c>
      <c r="H1064" s="143">
        <v>0.67</v>
      </c>
      <c r="I1064" s="143">
        <v>0.72</v>
      </c>
      <c r="J1064" s="143" t="s">
        <v>366</v>
      </c>
      <c r="K1064" s="143">
        <v>0.170777116911</v>
      </c>
      <c r="L1064" s="143">
        <v>1777.36117685614</v>
      </c>
      <c r="M1064" s="143">
        <v>1.13730253627555</v>
      </c>
      <c r="N1064" s="143">
        <v>0.13827217960071</v>
      </c>
      <c r="O1064" s="143">
        <v>0.19422524820070999</v>
      </c>
      <c r="P1064" s="143">
        <v>2.3613724181210001E-2</v>
      </c>
      <c r="Q1064" s="143">
        <v>303.53261749304102</v>
      </c>
      <c r="R1064" s="143">
        <v>1730</v>
      </c>
      <c r="S1064" s="143" t="s">
        <v>368</v>
      </c>
      <c r="T1064" s="143">
        <v>1730</v>
      </c>
      <c r="U1064" s="143" t="s">
        <v>365</v>
      </c>
      <c r="V1064" s="143" t="s">
        <v>366</v>
      </c>
      <c r="Z1064" s="143">
        <v>0</v>
      </c>
      <c r="AA1064" s="143">
        <v>1</v>
      </c>
      <c r="AB1064" s="143">
        <v>0.19422524820070999</v>
      </c>
      <c r="AC1064" s="143">
        <v>2.3613724181210001E-2</v>
      </c>
      <c r="AD1064" s="143">
        <v>303.53261749304102</v>
      </c>
      <c r="AF1064" s="143">
        <v>-1</v>
      </c>
      <c r="AG1064" s="143">
        <v>-1</v>
      </c>
      <c r="AH1064" s="143">
        <v>-1</v>
      </c>
      <c r="AI1064" s="143">
        <v>-1</v>
      </c>
      <c r="AJ1064" s="143">
        <v>0</v>
      </c>
      <c r="AM1064" s="143" t="s">
        <v>367</v>
      </c>
      <c r="AN1064" s="143">
        <v>-1</v>
      </c>
      <c r="AQ1064" s="143">
        <v>332</v>
      </c>
      <c r="AR1064" s="143" t="s">
        <v>259</v>
      </c>
      <c r="AT1064" s="143" t="s">
        <v>366</v>
      </c>
      <c r="AV1064" s="143">
        <v>110.317946905089</v>
      </c>
      <c r="AW1064" s="143">
        <v>0.24617406119999999</v>
      </c>
    </row>
    <row r="1065" spans="1:49" x14ac:dyDescent="0.25">
      <c r="A1065" s="153">
        <v>830000</v>
      </c>
      <c r="B1065" s="153">
        <v>1400000</v>
      </c>
      <c r="C1065" s="153">
        <v>1400000</v>
      </c>
      <c r="D1065" s="143" t="s">
        <v>360</v>
      </c>
      <c r="E1065" s="143" t="s">
        <v>13</v>
      </c>
      <c r="F1065" s="143" t="s">
        <v>361</v>
      </c>
      <c r="G1065" s="143" t="s">
        <v>362</v>
      </c>
      <c r="H1065" s="143">
        <v>0.67</v>
      </c>
      <c r="I1065" s="143">
        <v>0.72</v>
      </c>
      <c r="J1065" s="143" t="s">
        <v>366</v>
      </c>
      <c r="K1065" s="143">
        <v>0.61776345378298003</v>
      </c>
      <c r="L1065" s="143">
        <v>3317.3695065504098</v>
      </c>
      <c r="M1065" s="143">
        <v>6.5489573995347898</v>
      </c>
      <c r="N1065" s="143">
        <v>0.88523580727230999</v>
      </c>
      <c r="O1065" s="143">
        <v>4.0457065418142202</v>
      </c>
      <c r="P1065" s="143">
        <v>0.54686632971291005</v>
      </c>
      <c r="Q1065" s="143">
        <v>2049.3496438409202</v>
      </c>
      <c r="R1065" s="143">
        <v>1730</v>
      </c>
      <c r="S1065" s="143" t="s">
        <v>368</v>
      </c>
      <c r="T1065" s="143">
        <v>1730</v>
      </c>
      <c r="U1065" s="143" t="s">
        <v>365</v>
      </c>
      <c r="V1065" s="143" t="s">
        <v>366</v>
      </c>
      <c r="Z1065" s="143">
        <v>0</v>
      </c>
      <c r="AA1065" s="143">
        <v>1</v>
      </c>
      <c r="AB1065" s="143">
        <v>4.0457065418142202</v>
      </c>
      <c r="AC1065" s="143">
        <v>0.54686632971291005</v>
      </c>
      <c r="AD1065" s="143">
        <v>2049.3496438409202</v>
      </c>
      <c r="AF1065" s="143">
        <v>-1</v>
      </c>
      <c r="AG1065" s="143">
        <v>-1</v>
      </c>
      <c r="AH1065" s="143">
        <v>-1</v>
      </c>
      <c r="AI1065" s="143">
        <v>-1</v>
      </c>
      <c r="AJ1065" s="143">
        <v>0</v>
      </c>
      <c r="AM1065" s="143" t="s">
        <v>367</v>
      </c>
      <c r="AN1065" s="143">
        <v>-1</v>
      </c>
      <c r="AQ1065" s="143">
        <v>332</v>
      </c>
      <c r="AR1065" s="143" t="s">
        <v>259</v>
      </c>
      <c r="AT1065" s="143" t="s">
        <v>366</v>
      </c>
      <c r="AV1065" s="143">
        <v>200.000000018626</v>
      </c>
      <c r="AW1065" s="143">
        <v>1.6620840583000001</v>
      </c>
    </row>
    <row r="1066" spans="1:49" x14ac:dyDescent="0.25">
      <c r="A1066" s="153">
        <v>830000</v>
      </c>
      <c r="B1066" s="153">
        <v>1400000</v>
      </c>
      <c r="C1066" s="153">
        <v>1400000</v>
      </c>
      <c r="D1066" s="143" t="s">
        <v>360</v>
      </c>
      <c r="E1066" s="143" t="s">
        <v>13</v>
      </c>
      <c r="F1066" s="143" t="s">
        <v>361</v>
      </c>
      <c r="G1066" s="143" t="s">
        <v>362</v>
      </c>
      <c r="H1066" s="143">
        <v>0.67</v>
      </c>
      <c r="I1066" s="143">
        <v>0.72</v>
      </c>
      <c r="J1066" s="143" t="s">
        <v>363</v>
      </c>
      <c r="K1066" s="143">
        <v>0.61776345378298003</v>
      </c>
      <c r="L1066" s="143">
        <v>2379.72048175698</v>
      </c>
      <c r="M1066" s="143">
        <v>4.66723821377549</v>
      </c>
      <c r="N1066" s="143">
        <v>0.63841558436461998</v>
      </c>
      <c r="O1066" s="143">
        <v>2.8832491985698598</v>
      </c>
      <c r="P1066" s="143">
        <v>0.39438981634596998</v>
      </c>
      <c r="Q1066" s="143">
        <v>1470.10434384829</v>
      </c>
      <c r="R1066" s="143">
        <v>3200</v>
      </c>
      <c r="S1066" s="143" t="s">
        <v>370</v>
      </c>
      <c r="T1066" s="143">
        <v>3200</v>
      </c>
      <c r="U1066" s="143" t="s">
        <v>365</v>
      </c>
      <c r="V1066" s="143" t="s">
        <v>366</v>
      </c>
      <c r="Y1066" s="143" t="s">
        <v>363</v>
      </c>
      <c r="Z1066" s="143">
        <v>0</v>
      </c>
      <c r="AA1066" s="143">
        <v>1</v>
      </c>
      <c r="AB1066" s="143">
        <v>2.8832491985698598</v>
      </c>
      <c r="AC1066" s="143">
        <v>0.39438981634596998</v>
      </c>
      <c r="AD1066" s="143">
        <v>1470.10434384829</v>
      </c>
      <c r="AF1066" s="143">
        <v>-1</v>
      </c>
      <c r="AG1066" s="143">
        <v>-1</v>
      </c>
      <c r="AH1066" s="143">
        <v>-1</v>
      </c>
      <c r="AI1066" s="143">
        <v>-1</v>
      </c>
      <c r="AJ1066" s="143">
        <v>0</v>
      </c>
      <c r="AM1066" s="143" t="s">
        <v>367</v>
      </c>
      <c r="AN1066" s="143">
        <v>-1</v>
      </c>
      <c r="AQ1066" s="143">
        <v>332</v>
      </c>
      <c r="AR1066" s="143" t="s">
        <v>259</v>
      </c>
      <c r="AT1066" s="143" t="s">
        <v>366</v>
      </c>
      <c r="AV1066" s="143">
        <v>200.000000018626</v>
      </c>
      <c r="AW1066" s="143">
        <v>1.1922987379000001</v>
      </c>
    </row>
    <row r="1067" spans="1:49" x14ac:dyDescent="0.25">
      <c r="A1067" s="153">
        <v>830000</v>
      </c>
      <c r="B1067" s="153">
        <v>1400000</v>
      </c>
      <c r="C1067" s="153">
        <v>1400000</v>
      </c>
      <c r="D1067" s="143" t="s">
        <v>360</v>
      </c>
      <c r="E1067" s="143" t="s">
        <v>13</v>
      </c>
      <c r="F1067" s="143" t="s">
        <v>361</v>
      </c>
      <c r="G1067" s="143" t="s">
        <v>362</v>
      </c>
      <c r="H1067" s="143">
        <v>0.67</v>
      </c>
      <c r="I1067" s="143">
        <v>0.72</v>
      </c>
      <c r="J1067" s="143" t="s">
        <v>363</v>
      </c>
      <c r="K1067" s="143">
        <v>0.30998079317880001</v>
      </c>
      <c r="L1067" s="143">
        <v>2763.1081240439298</v>
      </c>
      <c r="M1067" s="143">
        <v>5.6833277039875201</v>
      </c>
      <c r="N1067" s="143">
        <v>0.76582476701085</v>
      </c>
      <c r="O1067" s="143">
        <v>1.7617224295771201</v>
      </c>
      <c r="P1067" s="143">
        <v>0.23739096871399001</v>
      </c>
      <c r="Q1067" s="143">
        <v>856.51044792993503</v>
      </c>
      <c r="R1067" s="143">
        <v>3200</v>
      </c>
      <c r="S1067" s="143" t="s">
        <v>370</v>
      </c>
      <c r="T1067" s="143">
        <v>3200</v>
      </c>
      <c r="U1067" s="143" t="s">
        <v>365</v>
      </c>
      <c r="V1067" s="143" t="s">
        <v>366</v>
      </c>
      <c r="Y1067" s="143" t="s">
        <v>363</v>
      </c>
      <c r="Z1067" s="143">
        <v>0</v>
      </c>
      <c r="AA1067" s="143">
        <v>1</v>
      </c>
      <c r="AB1067" s="143">
        <v>1.7617224295771201</v>
      </c>
      <c r="AC1067" s="143">
        <v>0.23739096871399001</v>
      </c>
      <c r="AD1067" s="143">
        <v>876.58093525003096</v>
      </c>
      <c r="AF1067" s="143">
        <v>-1</v>
      </c>
      <c r="AG1067" s="143">
        <v>-1</v>
      </c>
      <c r="AH1067" s="143">
        <v>-1</v>
      </c>
      <c r="AI1067" s="143">
        <v>-1</v>
      </c>
      <c r="AJ1067" s="143">
        <v>0</v>
      </c>
      <c r="AM1067" s="143" t="s">
        <v>367</v>
      </c>
      <c r="AN1067" s="143">
        <v>-1</v>
      </c>
      <c r="AQ1067" s="143">
        <v>332</v>
      </c>
      <c r="AR1067" s="143" t="s">
        <v>259</v>
      </c>
      <c r="AT1067" s="143" t="s">
        <v>366</v>
      </c>
      <c r="AV1067" s="143">
        <v>146.08780728281801</v>
      </c>
      <c r="AW1067" s="143">
        <v>0.71093344300000005</v>
      </c>
    </row>
    <row r="1068" spans="1:49" x14ac:dyDescent="0.25">
      <c r="A1068" s="153">
        <v>830000</v>
      </c>
      <c r="B1068" s="153">
        <v>1400000</v>
      </c>
      <c r="C1068" s="153">
        <v>1400000</v>
      </c>
      <c r="D1068" s="143" t="s">
        <v>360</v>
      </c>
      <c r="E1068" s="143" t="s">
        <v>13</v>
      </c>
      <c r="F1068" s="143" t="s">
        <v>361</v>
      </c>
      <c r="G1068" s="143" t="s">
        <v>362</v>
      </c>
      <c r="H1068" s="143">
        <v>0.67</v>
      </c>
      <c r="I1068" s="143">
        <v>0.72</v>
      </c>
      <c r="J1068" s="143" t="s">
        <v>363</v>
      </c>
      <c r="K1068" s="143">
        <v>9.5188506813920007E-2</v>
      </c>
      <c r="L1068" s="143">
        <v>2763.1081240439298</v>
      </c>
      <c r="M1068" s="143">
        <v>5.6833277039875201</v>
      </c>
      <c r="N1068" s="143">
        <v>0.76582476701085</v>
      </c>
      <c r="O1068" s="143">
        <v>0.54098747787674994</v>
      </c>
      <c r="P1068" s="143">
        <v>7.2897716052879993E-2</v>
      </c>
      <c r="Q1068" s="143">
        <v>263.016136493153</v>
      </c>
      <c r="R1068" s="143">
        <v>3100</v>
      </c>
      <c r="S1068" s="143" t="s">
        <v>371</v>
      </c>
      <c r="T1068" s="143">
        <v>3100</v>
      </c>
      <c r="U1068" s="143" t="s">
        <v>365</v>
      </c>
      <c r="V1068" s="143" t="s">
        <v>366</v>
      </c>
      <c r="Y1068" s="143" t="s">
        <v>363</v>
      </c>
      <c r="Z1068" s="143">
        <v>0</v>
      </c>
      <c r="AA1068" s="143">
        <v>1</v>
      </c>
      <c r="AB1068" s="143">
        <v>0.54098747787674994</v>
      </c>
      <c r="AC1068" s="143">
        <v>7.2897716052879993E-2</v>
      </c>
      <c r="AD1068" s="143">
        <v>490.76633940046997</v>
      </c>
      <c r="AF1068" s="143">
        <v>-1</v>
      </c>
      <c r="AG1068" s="143">
        <v>-1</v>
      </c>
      <c r="AH1068" s="143">
        <v>-1</v>
      </c>
      <c r="AI1068" s="143">
        <v>-1</v>
      </c>
      <c r="AJ1068" s="143">
        <v>0</v>
      </c>
      <c r="AM1068" s="143" t="s">
        <v>367</v>
      </c>
      <c r="AN1068" s="143">
        <v>-1</v>
      </c>
      <c r="AQ1068" s="143">
        <v>332</v>
      </c>
      <c r="AR1068" s="143" t="s">
        <v>259</v>
      </c>
      <c r="AT1068" s="143" t="s">
        <v>366</v>
      </c>
      <c r="AV1068" s="143">
        <v>101.195025452142</v>
      </c>
      <c r="AW1068" s="143">
        <v>0.3980262282</v>
      </c>
    </row>
    <row r="1069" spans="1:49" x14ac:dyDescent="0.25">
      <c r="A1069" s="153">
        <v>830000</v>
      </c>
      <c r="B1069" s="153">
        <v>1400000</v>
      </c>
      <c r="C1069" s="153">
        <v>1400000</v>
      </c>
      <c r="D1069" s="143" t="s">
        <v>360</v>
      </c>
      <c r="E1069" s="143" t="s">
        <v>13</v>
      </c>
      <c r="F1069" s="143" t="s">
        <v>361</v>
      </c>
      <c r="G1069" s="143" t="s">
        <v>362</v>
      </c>
      <c r="H1069" s="143">
        <v>0.67</v>
      </c>
      <c r="I1069" s="143">
        <v>0.72</v>
      </c>
      <c r="J1069" s="143" t="s">
        <v>366</v>
      </c>
      <c r="K1069" s="143">
        <v>0.61776345362188001</v>
      </c>
      <c r="L1069" s="143">
        <v>3304.3271643605399</v>
      </c>
      <c r="M1069" s="143">
        <v>6.1905473971371396</v>
      </c>
      <c r="N1069" s="143">
        <v>0.83037522786771001</v>
      </c>
      <c r="O1069" s="143">
        <v>3.8242939398654201</v>
      </c>
      <c r="P1069" s="143">
        <v>0.51297546856961995</v>
      </c>
      <c r="Q1069" s="143">
        <v>2041.29256095198</v>
      </c>
      <c r="R1069" s="143">
        <v>1730</v>
      </c>
      <c r="S1069" s="143" t="s">
        <v>368</v>
      </c>
      <c r="T1069" s="143">
        <v>1730</v>
      </c>
      <c r="U1069" s="143" t="s">
        <v>365</v>
      </c>
      <c r="V1069" s="143" t="s">
        <v>366</v>
      </c>
      <c r="Z1069" s="143">
        <v>0</v>
      </c>
      <c r="AA1069" s="143">
        <v>1</v>
      </c>
      <c r="AB1069" s="143">
        <v>3.8242939398654201</v>
      </c>
      <c r="AC1069" s="143">
        <v>0.51297546856961995</v>
      </c>
      <c r="AD1069" s="143">
        <v>2041.29256095198</v>
      </c>
      <c r="AF1069" s="143">
        <v>-1</v>
      </c>
      <c r="AG1069" s="143">
        <v>-1</v>
      </c>
      <c r="AH1069" s="143">
        <v>-1</v>
      </c>
      <c r="AI1069" s="143">
        <v>-1</v>
      </c>
      <c r="AJ1069" s="143">
        <v>0</v>
      </c>
      <c r="AM1069" s="143" t="s">
        <v>367</v>
      </c>
      <c r="AN1069" s="143">
        <v>-1</v>
      </c>
      <c r="AQ1069" s="143">
        <v>332</v>
      </c>
      <c r="AR1069" s="143" t="s">
        <v>259</v>
      </c>
      <c r="AT1069" s="143" t="s">
        <v>366</v>
      </c>
      <c r="AV1069" s="143">
        <v>199.99999999254899</v>
      </c>
      <c r="AW1069" s="143">
        <v>1.6555495223000001</v>
      </c>
    </row>
    <row r="1070" spans="1:49" x14ac:dyDescent="0.25">
      <c r="A1070" s="153">
        <v>830000</v>
      </c>
      <c r="B1070" s="153">
        <v>1400000</v>
      </c>
      <c r="C1070" s="153">
        <v>1400000</v>
      </c>
      <c r="D1070" s="143" t="s">
        <v>360</v>
      </c>
      <c r="E1070" s="143" t="s">
        <v>13</v>
      </c>
      <c r="F1070" s="143" t="s">
        <v>361</v>
      </c>
      <c r="G1070" s="143" t="s">
        <v>362</v>
      </c>
      <c r="H1070" s="143">
        <v>0.67</v>
      </c>
      <c r="I1070" s="143">
        <v>0.72</v>
      </c>
      <c r="J1070" s="143" t="s">
        <v>366</v>
      </c>
      <c r="K1070" s="143">
        <v>0.49321763261271001</v>
      </c>
      <c r="L1070" s="143">
        <v>3363.7210641193001</v>
      </c>
      <c r="M1070" s="143">
        <v>6.8991688190679197</v>
      </c>
      <c r="N1070" s="143">
        <v>0.93483388400023004</v>
      </c>
      <c r="O1070" s="143">
        <v>3.4027917119361502</v>
      </c>
      <c r="P1070" s="143">
        <v>0.46107655515273999</v>
      </c>
      <c r="Q1070" s="143">
        <v>1659.0465400144401</v>
      </c>
      <c r="R1070" s="143">
        <v>1730</v>
      </c>
      <c r="S1070" s="143" t="s">
        <v>368</v>
      </c>
      <c r="T1070" s="143">
        <v>1730</v>
      </c>
      <c r="U1070" s="143" t="s">
        <v>365</v>
      </c>
      <c r="V1070" s="143" t="s">
        <v>366</v>
      </c>
      <c r="Z1070" s="143">
        <v>0</v>
      </c>
      <c r="AA1070" s="143">
        <v>1</v>
      </c>
      <c r="AB1070" s="143">
        <v>3.4027917119361502</v>
      </c>
      <c r="AC1070" s="143">
        <v>0.46107655515273999</v>
      </c>
      <c r="AD1070" s="143">
        <v>1659.0465400144401</v>
      </c>
      <c r="AF1070" s="143">
        <v>-1</v>
      </c>
      <c r="AG1070" s="143">
        <v>-1</v>
      </c>
      <c r="AH1070" s="143">
        <v>-1</v>
      </c>
      <c r="AI1070" s="143">
        <v>-1</v>
      </c>
      <c r="AJ1070" s="143">
        <v>0</v>
      </c>
      <c r="AM1070" s="143" t="s">
        <v>367</v>
      </c>
      <c r="AN1070" s="143">
        <v>-1</v>
      </c>
      <c r="AQ1070" s="143">
        <v>332</v>
      </c>
      <c r="AR1070" s="143" t="s">
        <v>259</v>
      </c>
      <c r="AT1070" s="143" t="s">
        <v>366</v>
      </c>
      <c r="AV1070" s="143">
        <v>181.89830909330499</v>
      </c>
      <c r="AW1070" s="143">
        <v>1.3455365288000001</v>
      </c>
    </row>
    <row r="1071" spans="1:49" x14ac:dyDescent="0.25">
      <c r="A1071" s="153">
        <v>830000</v>
      </c>
      <c r="B1071" s="153">
        <v>1400000</v>
      </c>
      <c r="C1071" s="153">
        <v>1400000</v>
      </c>
      <c r="D1071" s="143" t="s">
        <v>360</v>
      </c>
      <c r="E1071" s="143" t="s">
        <v>13</v>
      </c>
      <c r="F1071" s="143" t="s">
        <v>361</v>
      </c>
      <c r="G1071" s="143" t="s">
        <v>362</v>
      </c>
      <c r="H1071" s="143">
        <v>0.67</v>
      </c>
      <c r="I1071" s="143">
        <v>0.72</v>
      </c>
      <c r="J1071" s="143" t="s">
        <v>366</v>
      </c>
      <c r="K1071" s="143">
        <v>9.3119797811300007E-3</v>
      </c>
      <c r="L1071" s="143">
        <v>3363.7210641193001</v>
      </c>
      <c r="M1071" s="143">
        <v>6.8991688190679197</v>
      </c>
      <c r="N1071" s="143">
        <v>0.93483388400023004</v>
      </c>
      <c r="O1071" s="143">
        <v>6.4244920549759998E-2</v>
      </c>
      <c r="P1071" s="143">
        <v>8.7051542265200003E-3</v>
      </c>
      <c r="Q1071" s="143">
        <v>31.322902538440001</v>
      </c>
      <c r="R1071" s="143">
        <v>1730</v>
      </c>
      <c r="S1071" s="143" t="s">
        <v>368</v>
      </c>
      <c r="T1071" s="143">
        <v>1730</v>
      </c>
      <c r="U1071" s="143" t="s">
        <v>365</v>
      </c>
      <c r="V1071" s="143" t="s">
        <v>366</v>
      </c>
      <c r="Z1071" s="143">
        <v>0</v>
      </c>
      <c r="AA1071" s="143">
        <v>1</v>
      </c>
      <c r="AB1071" s="143">
        <v>6.4244920549759998E-2</v>
      </c>
      <c r="AC1071" s="143">
        <v>8.7051542265200003E-3</v>
      </c>
      <c r="AD1071" s="143">
        <v>31.3229025384416</v>
      </c>
      <c r="AF1071" s="143">
        <v>-1</v>
      </c>
      <c r="AG1071" s="143">
        <v>-1</v>
      </c>
      <c r="AH1071" s="143">
        <v>-1</v>
      </c>
      <c r="AI1071" s="143">
        <v>-1</v>
      </c>
      <c r="AJ1071" s="143">
        <v>0</v>
      </c>
      <c r="AM1071" s="143" t="s">
        <v>367</v>
      </c>
      <c r="AN1071" s="143">
        <v>-1</v>
      </c>
      <c r="AQ1071" s="143">
        <v>332</v>
      </c>
      <c r="AR1071" s="143" t="s">
        <v>259</v>
      </c>
      <c r="AT1071" s="143" t="s">
        <v>366</v>
      </c>
      <c r="AV1071" s="143">
        <v>30.3978116765559</v>
      </c>
      <c r="AW1071" s="143">
        <v>2.5403813899999999E-2</v>
      </c>
    </row>
    <row r="1072" spans="1:49" x14ac:dyDescent="0.25">
      <c r="A1072" s="153">
        <v>830000</v>
      </c>
      <c r="B1072" s="153">
        <v>1400000</v>
      </c>
      <c r="C1072" s="153">
        <v>1400000</v>
      </c>
      <c r="D1072" s="143" t="s">
        <v>360</v>
      </c>
      <c r="E1072" s="143" t="s">
        <v>13</v>
      </c>
      <c r="F1072" s="143" t="s">
        <v>361</v>
      </c>
      <c r="G1072" s="143" t="s">
        <v>362</v>
      </c>
      <c r="H1072" s="143">
        <v>0.67</v>
      </c>
      <c r="I1072" s="143">
        <v>0.72</v>
      </c>
      <c r="J1072" s="143" t="s">
        <v>366</v>
      </c>
      <c r="K1072" s="143">
        <v>0.11523380817073001</v>
      </c>
      <c r="L1072" s="143">
        <v>3363.7210641193001</v>
      </c>
      <c r="M1072" s="143">
        <v>6.8991688190679197</v>
      </c>
      <c r="N1072" s="143">
        <v>0.93483388400023004</v>
      </c>
      <c r="O1072" s="143">
        <v>0.79501749623397999</v>
      </c>
      <c r="P1072" s="143">
        <v>0.10772446846038</v>
      </c>
      <c r="Q1072" s="143">
        <v>387.61438784258098</v>
      </c>
      <c r="R1072" s="143">
        <v>8140</v>
      </c>
      <c r="S1072" s="143" t="s">
        <v>369</v>
      </c>
      <c r="T1072" s="143">
        <v>8140</v>
      </c>
      <c r="U1072" s="143" t="s">
        <v>365</v>
      </c>
      <c r="V1072" s="143" t="s">
        <v>366</v>
      </c>
      <c r="Z1072" s="143">
        <v>0</v>
      </c>
      <c r="AA1072" s="143">
        <v>1</v>
      </c>
      <c r="AB1072" s="143">
        <v>0.79501749623397999</v>
      </c>
      <c r="AC1072" s="143">
        <v>0.10772446846038</v>
      </c>
      <c r="AD1072" s="143">
        <v>387.61438784258098</v>
      </c>
      <c r="AF1072" s="143">
        <v>-1</v>
      </c>
      <c r="AG1072" s="143">
        <v>-1</v>
      </c>
      <c r="AH1072" s="143">
        <v>-1</v>
      </c>
      <c r="AI1072" s="143">
        <v>-1</v>
      </c>
      <c r="AJ1072" s="143">
        <v>0</v>
      </c>
      <c r="AM1072" s="143" t="s">
        <v>367</v>
      </c>
      <c r="AN1072" s="143">
        <v>-1</v>
      </c>
      <c r="AQ1072" s="143">
        <v>332</v>
      </c>
      <c r="AR1072" s="143" t="s">
        <v>259</v>
      </c>
      <c r="AT1072" s="143" t="s">
        <v>366</v>
      </c>
      <c r="AV1072" s="143">
        <v>106.41621381369799</v>
      </c>
      <c r="AW1072" s="143">
        <v>0.31436690010000001</v>
      </c>
    </row>
    <row r="1073" spans="1:49" x14ac:dyDescent="0.25">
      <c r="A1073" s="153">
        <v>830000</v>
      </c>
      <c r="B1073" s="153">
        <v>1400000</v>
      </c>
      <c r="C1073" s="153">
        <v>1400000</v>
      </c>
      <c r="D1073" s="143" t="s">
        <v>360</v>
      </c>
      <c r="E1073" s="143" t="s">
        <v>13</v>
      </c>
      <c r="F1073" s="143" t="s">
        <v>361</v>
      </c>
      <c r="G1073" s="143" t="s">
        <v>362</v>
      </c>
      <c r="H1073" s="143">
        <v>0.67</v>
      </c>
      <c r="I1073" s="143">
        <v>0.72</v>
      </c>
      <c r="J1073" s="143" t="s">
        <v>366</v>
      </c>
      <c r="K1073" s="143">
        <v>0.61776345359886997</v>
      </c>
      <c r="L1073" s="143">
        <v>3309.11409288807</v>
      </c>
      <c r="M1073" s="143">
        <v>6.2438071658992804</v>
      </c>
      <c r="N1073" s="143">
        <v>0.84136364672177999</v>
      </c>
      <c r="O1073" s="143">
        <v>3.8571958784113298</v>
      </c>
      <c r="P1073" s="143">
        <v>0.51976371213139005</v>
      </c>
      <c r="Q1073" s="143">
        <v>2044.24975037524</v>
      </c>
      <c r="R1073" s="143">
        <v>1730</v>
      </c>
      <c r="S1073" s="143" t="s">
        <v>368</v>
      </c>
      <c r="T1073" s="143">
        <v>1730</v>
      </c>
      <c r="U1073" s="143" t="s">
        <v>365</v>
      </c>
      <c r="V1073" s="143" t="s">
        <v>366</v>
      </c>
      <c r="Z1073" s="143">
        <v>0</v>
      </c>
      <c r="AA1073" s="143">
        <v>1</v>
      </c>
      <c r="AB1073" s="143">
        <v>3.8571958784113298</v>
      </c>
      <c r="AC1073" s="143">
        <v>0.51976371213139005</v>
      </c>
      <c r="AD1073" s="143">
        <v>2044.24975037524</v>
      </c>
      <c r="AF1073" s="143">
        <v>-1</v>
      </c>
      <c r="AG1073" s="143">
        <v>-1</v>
      </c>
      <c r="AH1073" s="143">
        <v>-1</v>
      </c>
      <c r="AI1073" s="143">
        <v>-1</v>
      </c>
      <c r="AJ1073" s="143">
        <v>0</v>
      </c>
      <c r="AM1073" s="143" t="s">
        <v>367</v>
      </c>
      <c r="AN1073" s="143">
        <v>-1</v>
      </c>
      <c r="AQ1073" s="143">
        <v>332</v>
      </c>
      <c r="AR1073" s="143" t="s">
        <v>259</v>
      </c>
      <c r="AT1073" s="143" t="s">
        <v>366</v>
      </c>
      <c r="AV1073" s="143">
        <v>199.99999998882399</v>
      </c>
      <c r="AW1073" s="143">
        <v>1.6579478915999999</v>
      </c>
    </row>
    <row r="1074" spans="1:49" x14ac:dyDescent="0.25">
      <c r="A1074" s="153">
        <v>830000</v>
      </c>
      <c r="B1074" s="153">
        <v>1400000</v>
      </c>
      <c r="C1074" s="153">
        <v>1400000</v>
      </c>
      <c r="D1074" s="143" t="s">
        <v>360</v>
      </c>
      <c r="E1074" s="143" t="s">
        <v>13</v>
      </c>
      <c r="F1074" s="143" t="s">
        <v>361</v>
      </c>
      <c r="G1074" s="143" t="s">
        <v>362</v>
      </c>
      <c r="H1074" s="143">
        <v>0.67</v>
      </c>
      <c r="I1074" s="143">
        <v>0.72</v>
      </c>
      <c r="J1074" s="143" t="s">
        <v>366</v>
      </c>
      <c r="K1074" s="143">
        <v>0.61776345366790997</v>
      </c>
      <c r="L1074" s="143">
        <v>3336.6867457933799</v>
      </c>
      <c r="M1074" s="143">
        <v>6.2217533075927101</v>
      </c>
      <c r="N1074" s="143">
        <v>0.83200761781332</v>
      </c>
      <c r="O1074" s="143">
        <v>3.8435718111682302</v>
      </c>
      <c r="P1074" s="143">
        <v>0.51398389945836997</v>
      </c>
      <c r="Q1074" s="143">
        <v>2061.28312788927</v>
      </c>
      <c r="R1074" s="143">
        <v>1730</v>
      </c>
      <c r="S1074" s="143" t="s">
        <v>368</v>
      </c>
      <c r="T1074" s="143">
        <v>1730</v>
      </c>
      <c r="U1074" s="143" t="s">
        <v>365</v>
      </c>
      <c r="V1074" s="143" t="s">
        <v>366</v>
      </c>
      <c r="Z1074" s="143">
        <v>0</v>
      </c>
      <c r="AA1074" s="143">
        <v>1</v>
      </c>
      <c r="AB1074" s="143">
        <v>3.8435718111682302</v>
      </c>
      <c r="AC1074" s="143">
        <v>0.51398389945836997</v>
      </c>
      <c r="AD1074" s="143">
        <v>2061.28312788927</v>
      </c>
      <c r="AF1074" s="143">
        <v>-1</v>
      </c>
      <c r="AG1074" s="143">
        <v>-1</v>
      </c>
      <c r="AH1074" s="143">
        <v>-1</v>
      </c>
      <c r="AI1074" s="143">
        <v>-1</v>
      </c>
      <c r="AJ1074" s="143">
        <v>0</v>
      </c>
      <c r="AM1074" s="143" t="s">
        <v>367</v>
      </c>
      <c r="AN1074" s="143">
        <v>-1</v>
      </c>
      <c r="AQ1074" s="143">
        <v>332</v>
      </c>
      <c r="AR1074" s="143" t="s">
        <v>259</v>
      </c>
      <c r="AT1074" s="143" t="s">
        <v>366</v>
      </c>
      <c r="AV1074" s="143">
        <v>200</v>
      </c>
      <c r="AW1074" s="143">
        <v>1.6717624718999999</v>
      </c>
    </row>
    <row r="1075" spans="1:49" x14ac:dyDescent="0.25">
      <c r="A1075" s="153">
        <v>830000</v>
      </c>
      <c r="B1075" s="153">
        <v>1400000</v>
      </c>
      <c r="C1075" s="153">
        <v>1400000</v>
      </c>
      <c r="D1075" s="143" t="s">
        <v>360</v>
      </c>
      <c r="E1075" s="143" t="s">
        <v>13</v>
      </c>
      <c r="F1075" s="143" t="s">
        <v>361</v>
      </c>
      <c r="G1075" s="143" t="s">
        <v>362</v>
      </c>
      <c r="H1075" s="143">
        <v>0.67</v>
      </c>
      <c r="I1075" s="143">
        <v>0.72</v>
      </c>
      <c r="J1075" s="143" t="s">
        <v>366</v>
      </c>
      <c r="K1075" s="143">
        <v>7.9984857845879997E-2</v>
      </c>
      <c r="L1075" s="143">
        <v>3373.5407744302902</v>
      </c>
      <c r="M1075" s="143">
        <v>6.8657499389418097</v>
      </c>
      <c r="N1075" s="143">
        <v>0.91922867432578004</v>
      </c>
      <c r="O1075" s="143">
        <v>0.54915603287164005</v>
      </c>
      <c r="P1075" s="143">
        <v>7.3524374843800006E-2</v>
      </c>
      <c r="Q1075" s="143">
        <v>269.83217928009998</v>
      </c>
      <c r="R1075" s="143">
        <v>1730</v>
      </c>
      <c r="S1075" s="143" t="s">
        <v>368</v>
      </c>
      <c r="T1075" s="143">
        <v>1730</v>
      </c>
      <c r="U1075" s="143" t="s">
        <v>365</v>
      </c>
      <c r="V1075" s="143" t="s">
        <v>366</v>
      </c>
      <c r="Z1075" s="143">
        <v>0</v>
      </c>
      <c r="AA1075" s="143">
        <v>1</v>
      </c>
      <c r="AB1075" s="143">
        <v>0.54915603287164005</v>
      </c>
      <c r="AC1075" s="143">
        <v>7.3524374843800006E-2</v>
      </c>
      <c r="AD1075" s="143">
        <v>1364.8130422459401</v>
      </c>
      <c r="AF1075" s="143">
        <v>-1</v>
      </c>
      <c r="AG1075" s="143">
        <v>-1</v>
      </c>
      <c r="AH1075" s="143">
        <v>-1</v>
      </c>
      <c r="AI1075" s="143">
        <v>-1</v>
      </c>
      <c r="AJ1075" s="143">
        <v>0</v>
      </c>
      <c r="AM1075" s="143" t="s">
        <v>367</v>
      </c>
      <c r="AN1075" s="143">
        <v>-1</v>
      </c>
      <c r="AQ1075" s="143">
        <v>332</v>
      </c>
      <c r="AR1075" s="143" t="s">
        <v>259</v>
      </c>
      <c r="AT1075" s="143" t="s">
        <v>366</v>
      </c>
      <c r="AV1075" s="143">
        <v>88.809583927360194</v>
      </c>
      <c r="AW1075" s="143">
        <v>1.1069043327000001</v>
      </c>
    </row>
    <row r="1076" spans="1:49" x14ac:dyDescent="0.25">
      <c r="A1076" s="153">
        <v>830000</v>
      </c>
      <c r="B1076" s="153">
        <v>1400000</v>
      </c>
      <c r="C1076" s="153">
        <v>1400000</v>
      </c>
      <c r="D1076" s="143" t="s">
        <v>360</v>
      </c>
      <c r="E1076" s="143" t="s">
        <v>13</v>
      </c>
      <c r="F1076" s="143" t="s">
        <v>361</v>
      </c>
      <c r="G1076" s="143" t="s">
        <v>362</v>
      </c>
      <c r="H1076" s="143">
        <v>0.67</v>
      </c>
      <c r="I1076" s="143">
        <v>0.72</v>
      </c>
      <c r="J1076" s="143" t="s">
        <v>366</v>
      </c>
      <c r="K1076" s="143">
        <v>8.6474594070000006E-5</v>
      </c>
      <c r="L1076" s="143">
        <v>3370.5733285740598</v>
      </c>
      <c r="M1076" s="143">
        <v>7.4017960056580803</v>
      </c>
      <c r="N1076" s="143">
        <v>0.98174200130759004</v>
      </c>
      <c r="O1076" s="143">
        <v>6.4006730497000001E-4</v>
      </c>
      <c r="P1076" s="143">
        <v>8.4895741039999999E-5</v>
      </c>
      <c r="Q1076" s="143">
        <v>0.29146896037161002</v>
      </c>
      <c r="R1076" s="143">
        <v>1730</v>
      </c>
      <c r="S1076" s="143" t="s">
        <v>368</v>
      </c>
      <c r="T1076" s="143">
        <v>1730</v>
      </c>
      <c r="U1076" s="143" t="s">
        <v>365</v>
      </c>
      <c r="V1076" s="143" t="s">
        <v>366</v>
      </c>
      <c r="Z1076" s="143">
        <v>0</v>
      </c>
      <c r="AA1076" s="143">
        <v>1</v>
      </c>
      <c r="AB1076" s="143">
        <v>6.4006730497000001E-4</v>
      </c>
      <c r="AC1076" s="143">
        <v>8.4895741039999999E-5</v>
      </c>
      <c r="AD1076" s="143">
        <v>0.29146896035434</v>
      </c>
      <c r="AF1076" s="143">
        <v>-1</v>
      </c>
      <c r="AG1076" s="143">
        <v>-1</v>
      </c>
      <c r="AH1076" s="143">
        <v>-1</v>
      </c>
      <c r="AI1076" s="143">
        <v>-1</v>
      </c>
      <c r="AJ1076" s="143">
        <v>0</v>
      </c>
      <c r="AM1076" s="143" t="s">
        <v>367</v>
      </c>
      <c r="AN1076" s="143">
        <v>-1</v>
      </c>
      <c r="AQ1076" s="143">
        <v>332</v>
      </c>
      <c r="AR1076" s="143" t="s">
        <v>259</v>
      </c>
      <c r="AT1076" s="143" t="s">
        <v>366</v>
      </c>
      <c r="AV1076" s="143">
        <v>19.106802878425999</v>
      </c>
      <c r="AW1076" s="143">
        <v>2.3639010000000001E-4</v>
      </c>
    </row>
    <row r="1077" spans="1:49" x14ac:dyDescent="0.25">
      <c r="A1077" s="153">
        <v>830000</v>
      </c>
      <c r="B1077" s="153">
        <v>1400000</v>
      </c>
      <c r="C1077" s="153">
        <v>1400000</v>
      </c>
      <c r="D1077" s="143" t="s">
        <v>360</v>
      </c>
      <c r="E1077" s="143" t="s">
        <v>13</v>
      </c>
      <c r="F1077" s="143" t="s">
        <v>361</v>
      </c>
      <c r="G1077" s="143" t="s">
        <v>362</v>
      </c>
      <c r="H1077" s="143">
        <v>0.67</v>
      </c>
      <c r="I1077" s="143">
        <v>0.72</v>
      </c>
      <c r="J1077" s="143" t="s">
        <v>366</v>
      </c>
      <c r="K1077" s="143">
        <v>0.20313006807962</v>
      </c>
      <c r="L1077" s="143">
        <v>3370.5733285740598</v>
      </c>
      <c r="M1077" s="143">
        <v>7.4017960056580803</v>
      </c>
      <c r="N1077" s="143">
        <v>0.98174200130759004</v>
      </c>
      <c r="O1077" s="143">
        <v>1.50352732654083</v>
      </c>
      <c r="P1077" s="143">
        <v>0.19942131956223999</v>
      </c>
      <c r="Q1077" s="143">
        <v>684.66478970062406</v>
      </c>
      <c r="R1077" s="143">
        <v>1730</v>
      </c>
      <c r="S1077" s="143" t="s">
        <v>368</v>
      </c>
      <c r="T1077" s="143">
        <v>1730</v>
      </c>
      <c r="U1077" s="143" t="s">
        <v>365</v>
      </c>
      <c r="V1077" s="143" t="s">
        <v>366</v>
      </c>
      <c r="Z1077" s="143">
        <v>0</v>
      </c>
      <c r="AA1077" s="143">
        <v>1</v>
      </c>
      <c r="AB1077" s="143">
        <v>1.50352732654083</v>
      </c>
      <c r="AC1077" s="143">
        <v>0.19942131956223999</v>
      </c>
      <c r="AD1077" s="143">
        <v>684.66478970062406</v>
      </c>
      <c r="AF1077" s="143">
        <v>-1</v>
      </c>
      <c r="AG1077" s="143">
        <v>-1</v>
      </c>
      <c r="AH1077" s="143">
        <v>-1</v>
      </c>
      <c r="AI1077" s="143">
        <v>-1</v>
      </c>
      <c r="AJ1077" s="143">
        <v>0</v>
      </c>
      <c r="AM1077" s="143" t="s">
        <v>367</v>
      </c>
      <c r="AN1077" s="143">
        <v>-1</v>
      </c>
      <c r="AQ1077" s="143">
        <v>332</v>
      </c>
      <c r="AR1077" s="143" t="s">
        <v>259</v>
      </c>
      <c r="AT1077" s="143" t="s">
        <v>366</v>
      </c>
      <c r="AV1077" s="143">
        <v>137.084926599478</v>
      </c>
      <c r="AW1077" s="143">
        <v>0.55528368989999999</v>
      </c>
    </row>
    <row r="1078" spans="1:49" x14ac:dyDescent="0.25">
      <c r="A1078" s="153">
        <v>830000</v>
      </c>
      <c r="B1078" s="153">
        <v>1400000</v>
      </c>
      <c r="C1078" s="153">
        <v>1400000</v>
      </c>
      <c r="D1078" s="143" t="s">
        <v>360</v>
      </c>
      <c r="E1078" s="143" t="s">
        <v>13</v>
      </c>
      <c r="F1078" s="143" t="s">
        <v>361</v>
      </c>
      <c r="G1078" s="143" t="s">
        <v>362</v>
      </c>
      <c r="H1078" s="143">
        <v>0.67</v>
      </c>
      <c r="I1078" s="143">
        <v>0.72</v>
      </c>
      <c r="J1078" s="143" t="s">
        <v>366</v>
      </c>
      <c r="K1078" s="143">
        <v>2.1249761651E-4</v>
      </c>
      <c r="L1078" s="143">
        <v>3370.5733285740598</v>
      </c>
      <c r="M1078" s="143">
        <v>7.4017960056580803</v>
      </c>
      <c r="N1078" s="143">
        <v>0.98174200130759004</v>
      </c>
      <c r="O1078" s="143">
        <v>1.5728640091E-3</v>
      </c>
      <c r="P1078" s="143">
        <v>2.0861783530000001E-4</v>
      </c>
      <c r="Q1078" s="143">
        <v>0.71623879859753004</v>
      </c>
      <c r="R1078" s="143">
        <v>1730</v>
      </c>
      <c r="S1078" s="143" t="s">
        <v>368</v>
      </c>
      <c r="T1078" s="143">
        <v>1730</v>
      </c>
      <c r="U1078" s="143" t="s">
        <v>365</v>
      </c>
      <c r="V1078" s="143" t="s">
        <v>366</v>
      </c>
      <c r="Z1078" s="143">
        <v>0</v>
      </c>
      <c r="AA1078" s="143">
        <v>1</v>
      </c>
      <c r="AB1078" s="143">
        <v>1.5728640091E-3</v>
      </c>
      <c r="AC1078" s="143">
        <v>2.0861783530000001E-4</v>
      </c>
      <c r="AD1078" s="143">
        <v>0.71623878992633006</v>
      </c>
      <c r="AF1078" s="143">
        <v>-1</v>
      </c>
      <c r="AG1078" s="143">
        <v>-1</v>
      </c>
      <c r="AH1078" s="143">
        <v>-1</v>
      </c>
      <c r="AI1078" s="143">
        <v>-1</v>
      </c>
      <c r="AJ1078" s="143">
        <v>0</v>
      </c>
      <c r="AM1078" s="143" t="s">
        <v>367</v>
      </c>
      <c r="AN1078" s="143">
        <v>-1</v>
      </c>
      <c r="AQ1078" s="143">
        <v>332</v>
      </c>
      <c r="AR1078" s="143" t="s">
        <v>259</v>
      </c>
      <c r="AT1078" s="143" t="s">
        <v>366</v>
      </c>
      <c r="AV1078" s="143">
        <v>34.6535467171595</v>
      </c>
      <c r="AW1078" s="143">
        <v>5.8089120000000001E-4</v>
      </c>
    </row>
    <row r="1079" spans="1:49" x14ac:dyDescent="0.25">
      <c r="A1079" s="153">
        <v>830000</v>
      </c>
      <c r="B1079" s="153">
        <v>1400000</v>
      </c>
      <c r="C1079" s="153">
        <v>1400000</v>
      </c>
      <c r="D1079" s="143" t="s">
        <v>360</v>
      </c>
      <c r="E1079" s="143" t="s">
        <v>13</v>
      </c>
      <c r="F1079" s="143" t="s">
        <v>361</v>
      </c>
      <c r="G1079" s="143" t="s">
        <v>362</v>
      </c>
      <c r="H1079" s="143">
        <v>0.67</v>
      </c>
      <c r="I1079" s="143">
        <v>0.72</v>
      </c>
      <c r="J1079" s="143" t="s">
        <v>366</v>
      </c>
      <c r="K1079" s="143">
        <v>0.11226099687657</v>
      </c>
      <c r="L1079" s="143">
        <v>3370.5733285740598</v>
      </c>
      <c r="M1079" s="143">
        <v>7.4017960056580803</v>
      </c>
      <c r="N1079" s="143">
        <v>0.98174200130759004</v>
      </c>
      <c r="O1079" s="143">
        <v>0.83093299827219003</v>
      </c>
      <c r="P1079" s="143">
        <v>0.11021133574238</v>
      </c>
      <c r="Q1079" s="143">
        <v>378.38392191130299</v>
      </c>
      <c r="R1079" s="143">
        <v>1730</v>
      </c>
      <c r="S1079" s="143" t="s">
        <v>368</v>
      </c>
      <c r="T1079" s="143">
        <v>1730</v>
      </c>
      <c r="U1079" s="143" t="s">
        <v>365</v>
      </c>
      <c r="V1079" s="143" t="s">
        <v>366</v>
      </c>
      <c r="Z1079" s="143">
        <v>0</v>
      </c>
      <c r="AA1079" s="143">
        <v>1</v>
      </c>
      <c r="AB1079" s="143">
        <v>0.83093299827219003</v>
      </c>
      <c r="AC1079" s="143">
        <v>0.11021133574238</v>
      </c>
      <c r="AD1079" s="143">
        <v>378.38392191130299</v>
      </c>
      <c r="AF1079" s="143">
        <v>-1</v>
      </c>
      <c r="AG1079" s="143">
        <v>-1</v>
      </c>
      <c r="AH1079" s="143">
        <v>-1</v>
      </c>
      <c r="AI1079" s="143">
        <v>-1</v>
      </c>
      <c r="AJ1079" s="143">
        <v>0</v>
      </c>
      <c r="AM1079" s="143" t="s">
        <v>367</v>
      </c>
      <c r="AN1079" s="143">
        <v>-1</v>
      </c>
      <c r="AQ1079" s="143">
        <v>332</v>
      </c>
      <c r="AR1079" s="143" t="s">
        <v>259</v>
      </c>
      <c r="AT1079" s="143" t="s">
        <v>366</v>
      </c>
      <c r="AV1079" s="143">
        <v>96.886836189530101</v>
      </c>
      <c r="AW1079" s="143">
        <v>0.3068807153</v>
      </c>
    </row>
    <row r="1080" spans="1:49" x14ac:dyDescent="0.25">
      <c r="A1080" s="153">
        <v>830000</v>
      </c>
      <c r="B1080" s="153">
        <v>1400000</v>
      </c>
      <c r="C1080" s="153">
        <v>1400000</v>
      </c>
      <c r="D1080" s="143" t="s">
        <v>360</v>
      </c>
      <c r="E1080" s="143" t="s">
        <v>13</v>
      </c>
      <c r="F1080" s="143" t="s">
        <v>361</v>
      </c>
      <c r="G1080" s="143" t="s">
        <v>362</v>
      </c>
      <c r="H1080" s="143">
        <v>0.67</v>
      </c>
      <c r="I1080" s="143">
        <v>0.72</v>
      </c>
      <c r="J1080" s="143" t="s">
        <v>366</v>
      </c>
      <c r="K1080" s="143">
        <v>0.30171702262938999</v>
      </c>
      <c r="L1080" s="143">
        <v>3370.5733285740598</v>
      </c>
      <c r="M1080" s="143">
        <v>7.4017960056580803</v>
      </c>
      <c r="N1080" s="143">
        <v>0.98174200130759004</v>
      </c>
      <c r="O1080" s="143">
        <v>2.2332478529372701</v>
      </c>
      <c r="P1080" s="143">
        <v>0.29620827362474</v>
      </c>
      <c r="Q1080" s="143">
        <v>1016.95934925139</v>
      </c>
      <c r="R1080" s="143">
        <v>8140</v>
      </c>
      <c r="S1080" s="143" t="s">
        <v>369</v>
      </c>
      <c r="T1080" s="143">
        <v>8140</v>
      </c>
      <c r="U1080" s="143" t="s">
        <v>365</v>
      </c>
      <c r="V1080" s="143" t="s">
        <v>366</v>
      </c>
      <c r="Z1080" s="143">
        <v>0</v>
      </c>
      <c r="AA1080" s="143">
        <v>1</v>
      </c>
      <c r="AB1080" s="143">
        <v>2.2332478529372701</v>
      </c>
      <c r="AC1080" s="143">
        <v>0.29620827362474</v>
      </c>
      <c r="AD1080" s="143">
        <v>1016.95934926001</v>
      </c>
      <c r="AF1080" s="143">
        <v>-1</v>
      </c>
      <c r="AG1080" s="143">
        <v>-1</v>
      </c>
      <c r="AH1080" s="143">
        <v>-1</v>
      </c>
      <c r="AI1080" s="143">
        <v>-1</v>
      </c>
      <c r="AJ1080" s="143">
        <v>0</v>
      </c>
      <c r="AM1080" s="143" t="s">
        <v>367</v>
      </c>
      <c r="AN1080" s="143">
        <v>-1</v>
      </c>
      <c r="AQ1080" s="143">
        <v>332</v>
      </c>
      <c r="AR1080" s="143" t="s">
        <v>259</v>
      </c>
      <c r="AT1080" s="143" t="s">
        <v>366</v>
      </c>
      <c r="AV1080" s="143">
        <v>163.82471185009999</v>
      </c>
      <c r="AW1080" s="143">
        <v>0.8247845493</v>
      </c>
    </row>
    <row r="1081" spans="1:49" x14ac:dyDescent="0.25">
      <c r="A1081" s="153">
        <v>830000</v>
      </c>
      <c r="B1081" s="153">
        <v>1400000</v>
      </c>
      <c r="C1081" s="153">
        <v>1400000</v>
      </c>
      <c r="D1081" s="143" t="s">
        <v>360</v>
      </c>
      <c r="E1081" s="143" t="s">
        <v>13</v>
      </c>
      <c r="F1081" s="143" t="s">
        <v>361</v>
      </c>
      <c r="G1081" s="143" t="s">
        <v>362</v>
      </c>
      <c r="H1081" s="143">
        <v>0.67</v>
      </c>
      <c r="I1081" s="143">
        <v>0.72</v>
      </c>
      <c r="J1081" s="143" t="s">
        <v>366</v>
      </c>
      <c r="K1081" s="143">
        <v>0.12763699261832001</v>
      </c>
      <c r="L1081" s="143">
        <v>3346.1392449128398</v>
      </c>
      <c r="M1081" s="143">
        <v>6.3536965421848297</v>
      </c>
      <c r="N1081" s="143">
        <v>0.86099685133769999</v>
      </c>
      <c r="O1081" s="143">
        <v>0.81096671865390002</v>
      </c>
      <c r="P1081" s="143">
        <v>0.10989504875858</v>
      </c>
      <c r="Q1081" s="143">
        <v>427.09115010281801</v>
      </c>
      <c r="R1081" s="143">
        <v>1730</v>
      </c>
      <c r="S1081" s="143" t="s">
        <v>368</v>
      </c>
      <c r="T1081" s="143">
        <v>1730</v>
      </c>
      <c r="U1081" s="143" t="s">
        <v>365</v>
      </c>
      <c r="V1081" s="143" t="s">
        <v>366</v>
      </c>
      <c r="Z1081" s="143">
        <v>0</v>
      </c>
      <c r="AA1081" s="143">
        <v>1</v>
      </c>
      <c r="AB1081" s="143">
        <v>0.81096671865390002</v>
      </c>
      <c r="AC1081" s="143">
        <v>0.10989504875858</v>
      </c>
      <c r="AD1081" s="143">
        <v>1925.3954694779</v>
      </c>
      <c r="AF1081" s="143">
        <v>-1</v>
      </c>
      <c r="AG1081" s="143">
        <v>-1</v>
      </c>
      <c r="AH1081" s="143">
        <v>-1</v>
      </c>
      <c r="AI1081" s="143">
        <v>-1</v>
      </c>
      <c r="AJ1081" s="143">
        <v>0</v>
      </c>
      <c r="AM1081" s="143" t="s">
        <v>367</v>
      </c>
      <c r="AN1081" s="143">
        <v>-1</v>
      </c>
      <c r="AQ1081" s="143">
        <v>332</v>
      </c>
      <c r="AR1081" s="143" t="s">
        <v>259</v>
      </c>
      <c r="AT1081" s="143" t="s">
        <v>366</v>
      </c>
      <c r="AV1081" s="143">
        <v>116.55754504574099</v>
      </c>
      <c r="AW1081" s="143">
        <v>1.5615535032000001</v>
      </c>
    </row>
    <row r="1082" spans="1:49" x14ac:dyDescent="0.25">
      <c r="A1082" s="153">
        <v>830000</v>
      </c>
      <c r="B1082" s="153">
        <v>1400000</v>
      </c>
      <c r="C1082" s="153">
        <v>1400000</v>
      </c>
      <c r="D1082" s="143" t="s">
        <v>360</v>
      </c>
      <c r="E1082" s="143" t="s">
        <v>13</v>
      </c>
      <c r="F1082" s="143" t="s">
        <v>361</v>
      </c>
      <c r="G1082" s="143" t="s">
        <v>362</v>
      </c>
      <c r="H1082" s="143">
        <v>0.67</v>
      </c>
      <c r="I1082" s="143">
        <v>0.72</v>
      </c>
      <c r="J1082" s="143" t="s">
        <v>363</v>
      </c>
      <c r="K1082" s="143">
        <v>0.61337422749159998</v>
      </c>
      <c r="L1082" s="143">
        <v>586.99864019470203</v>
      </c>
      <c r="M1082" s="143">
        <v>0</v>
      </c>
      <c r="N1082" s="143">
        <v>0</v>
      </c>
      <c r="O1082" s="143">
        <v>0</v>
      </c>
      <c r="P1082" s="143">
        <v>0</v>
      </c>
      <c r="Q1082" s="143">
        <v>360.04983746804999</v>
      </c>
      <c r="R1082" s="143">
        <v>5300</v>
      </c>
      <c r="S1082" s="143" t="s">
        <v>372</v>
      </c>
      <c r="T1082" s="143">
        <v>5300</v>
      </c>
      <c r="U1082" s="143" t="s">
        <v>365</v>
      </c>
      <c r="V1082" s="143" t="s">
        <v>366</v>
      </c>
      <c r="Y1082" s="143" t="s">
        <v>363</v>
      </c>
      <c r="Z1082" s="143">
        <v>0</v>
      </c>
      <c r="AA1082" s="143">
        <v>1</v>
      </c>
      <c r="AB1082" s="143">
        <v>0</v>
      </c>
      <c r="AC1082" s="143">
        <v>0</v>
      </c>
      <c r="AD1082" s="143">
        <v>360.04983746804999</v>
      </c>
      <c r="AF1082" s="143">
        <v>-1</v>
      </c>
      <c r="AG1082" s="143">
        <v>-1</v>
      </c>
      <c r="AH1082" s="143">
        <v>-1</v>
      </c>
      <c r="AI1082" s="143">
        <v>-1</v>
      </c>
      <c r="AJ1082" s="143">
        <v>0</v>
      </c>
      <c r="AM1082" s="143" t="s">
        <v>367</v>
      </c>
      <c r="AN1082" s="143">
        <v>-1</v>
      </c>
      <c r="AQ1082" s="143">
        <v>332</v>
      </c>
      <c r="AR1082" s="143" t="s">
        <v>259</v>
      </c>
      <c r="AT1082" s="143" t="s">
        <v>366</v>
      </c>
      <c r="AV1082" s="143">
        <v>196.619384950388</v>
      </c>
      <c r="AW1082" s="143">
        <v>0.29201122260000001</v>
      </c>
    </row>
    <row r="1083" spans="1:49" x14ac:dyDescent="0.25">
      <c r="A1083" s="153">
        <v>830000</v>
      </c>
      <c r="B1083" s="153">
        <v>1400000</v>
      </c>
      <c r="C1083" s="153">
        <v>1400000</v>
      </c>
      <c r="D1083" s="143" t="s">
        <v>360</v>
      </c>
      <c r="E1083" s="143" t="s">
        <v>13</v>
      </c>
      <c r="F1083" s="143" t="s">
        <v>361</v>
      </c>
      <c r="G1083" s="143" t="s">
        <v>362</v>
      </c>
      <c r="H1083" s="143">
        <v>0.67</v>
      </c>
      <c r="I1083" s="143">
        <v>0.72</v>
      </c>
      <c r="J1083" s="143" t="s">
        <v>366</v>
      </c>
      <c r="K1083" s="143">
        <v>4.3893843594700003E-3</v>
      </c>
      <c r="L1083" s="143">
        <v>586.99864019470203</v>
      </c>
      <c r="M1083" s="143">
        <v>0</v>
      </c>
      <c r="N1083" s="143">
        <v>0</v>
      </c>
      <c r="O1083" s="143">
        <v>0</v>
      </c>
      <c r="P1083" s="143">
        <v>0</v>
      </c>
      <c r="Q1083" s="143">
        <v>2.5765626503025398</v>
      </c>
      <c r="R1083" s="143">
        <v>1730</v>
      </c>
      <c r="S1083" s="143" t="s">
        <v>368</v>
      </c>
      <c r="T1083" s="143">
        <v>1730</v>
      </c>
      <c r="U1083" s="143" t="s">
        <v>365</v>
      </c>
      <c r="V1083" s="143" t="s">
        <v>366</v>
      </c>
      <c r="Z1083" s="143">
        <v>0</v>
      </c>
      <c r="AA1083" s="143">
        <v>1</v>
      </c>
      <c r="AB1083" s="143">
        <v>0</v>
      </c>
      <c r="AC1083" s="143">
        <v>0</v>
      </c>
      <c r="AD1083" s="143">
        <v>2.5765626503025998</v>
      </c>
      <c r="AF1083" s="143">
        <v>-1</v>
      </c>
      <c r="AG1083" s="143">
        <v>-1</v>
      </c>
      <c r="AH1083" s="143">
        <v>-1</v>
      </c>
      <c r="AI1083" s="143">
        <v>-1</v>
      </c>
      <c r="AJ1083" s="143">
        <v>0</v>
      </c>
      <c r="AM1083" s="143" t="s">
        <v>367</v>
      </c>
      <c r="AN1083" s="143">
        <v>-1</v>
      </c>
      <c r="AQ1083" s="143">
        <v>332</v>
      </c>
      <c r="AR1083" s="143" t="s">
        <v>259</v>
      </c>
      <c r="AT1083" s="143" t="s">
        <v>366</v>
      </c>
      <c r="AV1083" s="143">
        <v>21.0177968725814</v>
      </c>
      <c r="AW1083" s="143">
        <v>2.0896695999999999E-3</v>
      </c>
    </row>
    <row r="1084" spans="1:49" x14ac:dyDescent="0.25">
      <c r="A1084" s="153">
        <v>830000</v>
      </c>
      <c r="B1084" s="153">
        <v>1400000</v>
      </c>
      <c r="C1084" s="153">
        <v>1400000</v>
      </c>
      <c r="D1084" s="143" t="s">
        <v>360</v>
      </c>
      <c r="E1084" s="143" t="s">
        <v>13</v>
      </c>
      <c r="F1084" s="143" t="s">
        <v>361</v>
      </c>
      <c r="G1084" s="143" t="s">
        <v>362</v>
      </c>
      <c r="H1084" s="143">
        <v>0.67</v>
      </c>
      <c r="I1084" s="143">
        <v>0.72</v>
      </c>
      <c r="J1084" s="143" t="s">
        <v>363</v>
      </c>
      <c r="K1084" s="143">
        <v>5.9879803890199998E-3</v>
      </c>
      <c r="L1084" s="143">
        <v>769.50548368892203</v>
      </c>
      <c r="M1084" s="143">
        <v>0</v>
      </c>
      <c r="N1084" s="143">
        <v>0</v>
      </c>
      <c r="O1084" s="143">
        <v>0</v>
      </c>
      <c r="P1084" s="143">
        <v>0</v>
      </c>
      <c r="Q1084" s="143">
        <v>4.6077837455787698</v>
      </c>
      <c r="R1084" s="143">
        <v>6120</v>
      </c>
      <c r="S1084" s="143" t="s">
        <v>364</v>
      </c>
      <c r="T1084" s="143">
        <v>6120</v>
      </c>
      <c r="U1084" s="143" t="s">
        <v>365</v>
      </c>
      <c r="V1084" s="143" t="s">
        <v>366</v>
      </c>
      <c r="Y1084" s="143" t="s">
        <v>363</v>
      </c>
      <c r="Z1084" s="143">
        <v>0</v>
      </c>
      <c r="AA1084" s="143">
        <v>1</v>
      </c>
      <c r="AB1084" s="143">
        <v>0</v>
      </c>
      <c r="AC1084" s="143">
        <v>0</v>
      </c>
      <c r="AD1084" s="143">
        <v>66.661098026846702</v>
      </c>
      <c r="AF1084" s="143">
        <v>-1</v>
      </c>
      <c r="AG1084" s="143">
        <v>-1</v>
      </c>
      <c r="AH1084" s="143">
        <v>-1</v>
      </c>
      <c r="AI1084" s="143">
        <v>-1</v>
      </c>
      <c r="AJ1084" s="143">
        <v>0</v>
      </c>
      <c r="AM1084" s="143" t="s">
        <v>367</v>
      </c>
      <c r="AN1084" s="143">
        <v>-1</v>
      </c>
      <c r="AQ1084" s="143">
        <v>332</v>
      </c>
      <c r="AR1084" s="143" t="s">
        <v>259</v>
      </c>
      <c r="AT1084" s="143" t="s">
        <v>366</v>
      </c>
      <c r="AV1084" s="143">
        <v>39.9086907078321</v>
      </c>
      <c r="AW1084" s="143">
        <v>5.4064150900000003E-2</v>
      </c>
    </row>
    <row r="1085" spans="1:49" x14ac:dyDescent="0.25">
      <c r="A1085" s="153">
        <v>830000</v>
      </c>
      <c r="B1085" s="153">
        <v>1400000</v>
      </c>
      <c r="C1085" s="153">
        <v>1400000</v>
      </c>
      <c r="D1085" s="143" t="s">
        <v>360</v>
      </c>
      <c r="E1085" s="143" t="s">
        <v>13</v>
      </c>
      <c r="F1085" s="143" t="s">
        <v>361</v>
      </c>
      <c r="G1085" s="143" t="s">
        <v>362</v>
      </c>
      <c r="H1085" s="143">
        <v>0.67</v>
      </c>
      <c r="I1085" s="143">
        <v>0.72</v>
      </c>
      <c r="J1085" s="143" t="s">
        <v>363</v>
      </c>
      <c r="K1085" s="143">
        <v>0.48482596502790998</v>
      </c>
      <c r="L1085" s="143">
        <v>769.50548368892203</v>
      </c>
      <c r="M1085" s="143">
        <v>0</v>
      </c>
      <c r="N1085" s="143">
        <v>0</v>
      </c>
      <c r="O1085" s="143">
        <v>0</v>
      </c>
      <c r="P1085" s="143">
        <v>0</v>
      </c>
      <c r="Q1085" s="143">
        <v>373.07623872375098</v>
      </c>
      <c r="R1085" s="143">
        <v>5300</v>
      </c>
      <c r="S1085" s="143" t="s">
        <v>372</v>
      </c>
      <c r="T1085" s="143">
        <v>5300</v>
      </c>
      <c r="U1085" s="143" t="s">
        <v>365</v>
      </c>
      <c r="V1085" s="143" t="s">
        <v>366</v>
      </c>
      <c r="Y1085" s="143" t="s">
        <v>363</v>
      </c>
      <c r="Z1085" s="143">
        <v>0</v>
      </c>
      <c r="AA1085" s="143">
        <v>1</v>
      </c>
      <c r="AB1085" s="143">
        <v>0</v>
      </c>
      <c r="AC1085" s="143">
        <v>0</v>
      </c>
      <c r="AD1085" s="143">
        <v>408.711267317183</v>
      </c>
      <c r="AF1085" s="143">
        <v>-1</v>
      </c>
      <c r="AG1085" s="143">
        <v>-1</v>
      </c>
      <c r="AH1085" s="143">
        <v>-1</v>
      </c>
      <c r="AI1085" s="143">
        <v>-1</v>
      </c>
      <c r="AJ1085" s="143">
        <v>0</v>
      </c>
      <c r="AM1085" s="143" t="s">
        <v>367</v>
      </c>
      <c r="AN1085" s="143">
        <v>-1</v>
      </c>
      <c r="AQ1085" s="143">
        <v>332</v>
      </c>
      <c r="AR1085" s="143" t="s">
        <v>259</v>
      </c>
      <c r="AT1085" s="143" t="s">
        <v>366</v>
      </c>
      <c r="AV1085" s="143">
        <v>182.399975870623</v>
      </c>
      <c r="AW1085" s="143">
        <v>0.3314771024</v>
      </c>
    </row>
    <row r="1086" spans="1:49" x14ac:dyDescent="0.25">
      <c r="A1086" s="153">
        <v>830000</v>
      </c>
      <c r="B1086" s="153">
        <v>1400000</v>
      </c>
      <c r="C1086" s="153">
        <v>1400000</v>
      </c>
      <c r="D1086" s="143" t="s">
        <v>360</v>
      </c>
      <c r="E1086" s="143" t="s">
        <v>13</v>
      </c>
      <c r="F1086" s="143" t="s">
        <v>361</v>
      </c>
      <c r="G1086" s="143" t="s">
        <v>362</v>
      </c>
      <c r="H1086" s="143">
        <v>0.67</v>
      </c>
      <c r="I1086" s="143">
        <v>0.72</v>
      </c>
      <c r="J1086" s="143" t="s">
        <v>366</v>
      </c>
      <c r="K1086" s="143">
        <v>0.34321344122398001</v>
      </c>
      <c r="L1086" s="143">
        <v>3360.91480151409</v>
      </c>
      <c r="M1086" s="143">
        <v>6.5574069449015902</v>
      </c>
      <c r="N1086" s="143">
        <v>0.87905700828475997</v>
      </c>
      <c r="O1086" s="143">
        <v>2.2505902030657401</v>
      </c>
      <c r="P1086" s="143">
        <v>0.30170418084547002</v>
      </c>
      <c r="Q1086" s="143">
        <v>1153.51113468828</v>
      </c>
      <c r="R1086" s="143">
        <v>1730</v>
      </c>
      <c r="S1086" s="143" t="s">
        <v>368</v>
      </c>
      <c r="T1086" s="143">
        <v>1730</v>
      </c>
      <c r="U1086" s="143" t="s">
        <v>365</v>
      </c>
      <c r="V1086" s="143" t="s">
        <v>366</v>
      </c>
      <c r="Z1086" s="143">
        <v>0</v>
      </c>
      <c r="AA1086" s="143">
        <v>1</v>
      </c>
      <c r="AB1086" s="143">
        <v>2.2505902030657401</v>
      </c>
      <c r="AC1086" s="143">
        <v>0.30170418084547002</v>
      </c>
      <c r="AD1086" s="143">
        <v>1153.51113468828</v>
      </c>
      <c r="AF1086" s="143">
        <v>-1</v>
      </c>
      <c r="AG1086" s="143">
        <v>-1</v>
      </c>
      <c r="AH1086" s="143">
        <v>-1</v>
      </c>
      <c r="AI1086" s="143">
        <v>-1</v>
      </c>
      <c r="AJ1086" s="143">
        <v>0</v>
      </c>
      <c r="AM1086" s="143" t="s">
        <v>367</v>
      </c>
      <c r="AN1086" s="143">
        <v>-1</v>
      </c>
      <c r="AQ1086" s="143">
        <v>332</v>
      </c>
      <c r="AR1086" s="143" t="s">
        <v>259</v>
      </c>
      <c r="AT1086" s="143" t="s">
        <v>366</v>
      </c>
      <c r="AV1086" s="143">
        <v>165.96979215007701</v>
      </c>
      <c r="AW1086" s="143">
        <v>0.93553214490000003</v>
      </c>
    </row>
    <row r="1087" spans="1:49" x14ac:dyDescent="0.25">
      <c r="A1087" s="153">
        <v>830000</v>
      </c>
      <c r="B1087" s="153">
        <v>1400000</v>
      </c>
      <c r="C1087" s="153">
        <v>1400000</v>
      </c>
      <c r="D1087" s="143" t="s">
        <v>360</v>
      </c>
      <c r="E1087" s="143" t="s">
        <v>13</v>
      </c>
      <c r="F1087" s="143" t="s">
        <v>361</v>
      </c>
      <c r="G1087" s="143" t="s">
        <v>362</v>
      </c>
      <c r="H1087" s="143">
        <v>0.67</v>
      </c>
      <c r="I1087" s="143">
        <v>0.72</v>
      </c>
      <c r="J1087" s="143" t="s">
        <v>366</v>
      </c>
      <c r="K1087" s="143">
        <v>0.18345386215453</v>
      </c>
      <c r="L1087" s="143">
        <v>3360.91480151409</v>
      </c>
      <c r="M1087" s="143">
        <v>6.5574069449015902</v>
      </c>
      <c r="N1087" s="143">
        <v>0.87905700828475997</v>
      </c>
      <c r="O1087" s="143">
        <v>1.2029816297611799</v>
      </c>
      <c r="P1087" s="143">
        <v>0.16126640322385</v>
      </c>
      <c r="Q1087" s="143">
        <v>616.57280071010905</v>
      </c>
      <c r="R1087" s="143">
        <v>8140</v>
      </c>
      <c r="S1087" s="143" t="s">
        <v>369</v>
      </c>
      <c r="T1087" s="143">
        <v>8140</v>
      </c>
      <c r="U1087" s="143" t="s">
        <v>365</v>
      </c>
      <c r="V1087" s="143" t="s">
        <v>366</v>
      </c>
      <c r="Z1087" s="143">
        <v>0</v>
      </c>
      <c r="AA1087" s="143">
        <v>1</v>
      </c>
      <c r="AB1087" s="143">
        <v>1.2029816297611799</v>
      </c>
      <c r="AC1087" s="143">
        <v>0.16126640322385</v>
      </c>
      <c r="AD1087" s="143">
        <v>616.57280071010905</v>
      </c>
      <c r="AF1087" s="143">
        <v>-1</v>
      </c>
      <c r="AG1087" s="143">
        <v>-1</v>
      </c>
      <c r="AH1087" s="143">
        <v>-1</v>
      </c>
      <c r="AI1087" s="143">
        <v>-1</v>
      </c>
      <c r="AJ1087" s="143">
        <v>0</v>
      </c>
      <c r="AM1087" s="143" t="s">
        <v>367</v>
      </c>
      <c r="AN1087" s="143">
        <v>-1</v>
      </c>
      <c r="AQ1087" s="143">
        <v>332</v>
      </c>
      <c r="AR1087" s="143" t="s">
        <v>259</v>
      </c>
      <c r="AT1087" s="143" t="s">
        <v>366</v>
      </c>
      <c r="AV1087" s="143">
        <v>139.34106227311801</v>
      </c>
      <c r="AW1087" s="143">
        <v>0.50005904359999997</v>
      </c>
    </row>
    <row r="1088" spans="1:49" x14ac:dyDescent="0.25">
      <c r="A1088" s="153">
        <v>830000</v>
      </c>
      <c r="B1088" s="153">
        <v>1400000</v>
      </c>
      <c r="C1088" s="153">
        <v>1400000</v>
      </c>
      <c r="D1088" s="143" t="s">
        <v>360</v>
      </c>
      <c r="E1088" s="143" t="s">
        <v>13</v>
      </c>
      <c r="F1088" s="143" t="s">
        <v>361</v>
      </c>
      <c r="G1088" s="143" t="s">
        <v>362</v>
      </c>
      <c r="H1088" s="143">
        <v>0.67</v>
      </c>
      <c r="I1088" s="143">
        <v>0.72</v>
      </c>
      <c r="J1088" s="143" t="s">
        <v>366</v>
      </c>
      <c r="K1088" s="143">
        <v>9.1096199985760004E-2</v>
      </c>
      <c r="L1088" s="143">
        <v>3360.91480151409</v>
      </c>
      <c r="M1088" s="143">
        <v>6.5574069449015902</v>
      </c>
      <c r="N1088" s="143">
        <v>0.87905700828475997</v>
      </c>
      <c r="O1088" s="143">
        <v>0.59735485444082004</v>
      </c>
      <c r="P1088" s="143">
        <v>8.0078753025599997E-2</v>
      </c>
      <c r="Q1088" s="143">
        <v>306.16656689385798</v>
      </c>
      <c r="R1088" s="143">
        <v>1730</v>
      </c>
      <c r="S1088" s="143" t="s">
        <v>368</v>
      </c>
      <c r="T1088" s="143">
        <v>1730</v>
      </c>
      <c r="U1088" s="143" t="s">
        <v>365</v>
      </c>
      <c r="V1088" s="143" t="s">
        <v>366</v>
      </c>
      <c r="Z1088" s="143">
        <v>0</v>
      </c>
      <c r="AA1088" s="143">
        <v>1</v>
      </c>
      <c r="AB1088" s="143">
        <v>0.59735485444082004</v>
      </c>
      <c r="AC1088" s="143">
        <v>8.0078753025599997E-2</v>
      </c>
      <c r="AD1088" s="143">
        <v>306.16656689385701</v>
      </c>
      <c r="AF1088" s="143">
        <v>-1</v>
      </c>
      <c r="AG1088" s="143">
        <v>-1</v>
      </c>
      <c r="AH1088" s="143">
        <v>-1</v>
      </c>
      <c r="AI1088" s="143">
        <v>-1</v>
      </c>
      <c r="AJ1088" s="143">
        <v>0</v>
      </c>
      <c r="AM1088" s="143" t="s">
        <v>367</v>
      </c>
      <c r="AN1088" s="143">
        <v>-1</v>
      </c>
      <c r="AQ1088" s="143">
        <v>332</v>
      </c>
      <c r="AR1088" s="143" t="s">
        <v>259</v>
      </c>
      <c r="AT1088" s="143" t="s">
        <v>366</v>
      </c>
      <c r="AV1088" s="143">
        <v>95.050970870180507</v>
      </c>
      <c r="AW1088" s="143">
        <v>0.24831027319999999</v>
      </c>
    </row>
    <row r="1089" spans="1:49" x14ac:dyDescent="0.25">
      <c r="A1089" s="153">
        <v>830000</v>
      </c>
      <c r="B1089" s="153">
        <v>1400000</v>
      </c>
      <c r="C1089" s="153">
        <v>1400000</v>
      </c>
      <c r="D1089" s="143" t="s">
        <v>360</v>
      </c>
      <c r="E1089" s="143" t="s">
        <v>13</v>
      </c>
      <c r="F1089" s="143" t="s">
        <v>361</v>
      </c>
      <c r="G1089" s="143" t="s">
        <v>362</v>
      </c>
      <c r="H1089" s="143">
        <v>0.67</v>
      </c>
      <c r="I1089" s="143">
        <v>0.72</v>
      </c>
      <c r="J1089" s="143" t="s">
        <v>363</v>
      </c>
      <c r="K1089" s="143">
        <v>0.19868042485268</v>
      </c>
      <c r="L1089" s="143">
        <v>2100.9716004894499</v>
      </c>
      <c r="M1089" s="143">
        <v>1.5386489851498799</v>
      </c>
      <c r="N1089" s="143">
        <v>0.19517112192760999</v>
      </c>
      <c r="O1089" s="143">
        <v>0.30569943406873001</v>
      </c>
      <c r="P1089" s="143">
        <v>3.8776681423550001E-2</v>
      </c>
      <c r="Q1089" s="143">
        <v>417.421930188678</v>
      </c>
      <c r="R1089" s="143">
        <v>5300</v>
      </c>
      <c r="S1089" s="143" t="s">
        <v>372</v>
      </c>
      <c r="T1089" s="143">
        <v>5300</v>
      </c>
      <c r="U1089" s="143" t="s">
        <v>365</v>
      </c>
      <c r="V1089" s="143" t="s">
        <v>366</v>
      </c>
      <c r="Y1089" s="143" t="s">
        <v>363</v>
      </c>
      <c r="Z1089" s="143">
        <v>0</v>
      </c>
      <c r="AA1089" s="143">
        <v>1</v>
      </c>
      <c r="AB1089" s="143">
        <v>0.30569943406873001</v>
      </c>
      <c r="AC1089" s="143">
        <v>3.8776681423550001E-2</v>
      </c>
      <c r="AD1089" s="143">
        <v>417.421930188678</v>
      </c>
      <c r="AF1089" s="143">
        <v>-1</v>
      </c>
      <c r="AG1089" s="143">
        <v>-1</v>
      </c>
      <c r="AH1089" s="143">
        <v>-1</v>
      </c>
      <c r="AI1089" s="143">
        <v>-1</v>
      </c>
      <c r="AJ1089" s="143">
        <v>0</v>
      </c>
      <c r="AM1089" s="143" t="s">
        <v>367</v>
      </c>
      <c r="AN1089" s="143">
        <v>-1</v>
      </c>
      <c r="AQ1089" s="143">
        <v>332</v>
      </c>
      <c r="AR1089" s="143" t="s">
        <v>259</v>
      </c>
      <c r="AT1089" s="143" t="s">
        <v>366</v>
      </c>
      <c r="AV1089" s="143">
        <v>140.74307416363101</v>
      </c>
      <c r="AW1089" s="143">
        <v>0.3385417114</v>
      </c>
    </row>
    <row r="1090" spans="1:49" x14ac:dyDescent="0.25">
      <c r="A1090" s="153">
        <v>830000</v>
      </c>
      <c r="B1090" s="153">
        <v>1400000</v>
      </c>
      <c r="C1090" s="153">
        <v>1400000</v>
      </c>
      <c r="D1090" s="143" t="s">
        <v>360</v>
      </c>
      <c r="E1090" s="143" t="s">
        <v>13</v>
      </c>
      <c r="F1090" s="143" t="s">
        <v>361</v>
      </c>
      <c r="G1090" s="143" t="s">
        <v>362</v>
      </c>
      <c r="H1090" s="143">
        <v>0.67</v>
      </c>
      <c r="I1090" s="143">
        <v>0.72</v>
      </c>
      <c r="J1090" s="143" t="s">
        <v>366</v>
      </c>
      <c r="K1090" s="143">
        <v>0.41908291494451</v>
      </c>
      <c r="L1090" s="143">
        <v>2100.9716004894499</v>
      </c>
      <c r="M1090" s="143">
        <v>1.5386489851498799</v>
      </c>
      <c r="N1090" s="143">
        <v>0.19517112192760999</v>
      </c>
      <c r="O1090" s="143">
        <v>0.64482150177302999</v>
      </c>
      <c r="P1090" s="143">
        <v>8.1792882690410004E-2</v>
      </c>
      <c r="Q1090" s="143">
        <v>880.48130254876196</v>
      </c>
      <c r="R1090" s="143">
        <v>1730</v>
      </c>
      <c r="S1090" s="143" t="s">
        <v>368</v>
      </c>
      <c r="T1090" s="143">
        <v>1730</v>
      </c>
      <c r="U1090" s="143" t="s">
        <v>365</v>
      </c>
      <c r="V1090" s="143" t="s">
        <v>366</v>
      </c>
      <c r="Z1090" s="143">
        <v>0</v>
      </c>
      <c r="AA1090" s="143">
        <v>1</v>
      </c>
      <c r="AB1090" s="143">
        <v>0.64482150177302999</v>
      </c>
      <c r="AC1090" s="143">
        <v>8.1792882690410004E-2</v>
      </c>
      <c r="AD1090" s="143">
        <v>880.48130254876196</v>
      </c>
      <c r="AF1090" s="143">
        <v>-1</v>
      </c>
      <c r="AG1090" s="143">
        <v>-1</v>
      </c>
      <c r="AH1090" s="143">
        <v>-1</v>
      </c>
      <c r="AI1090" s="143">
        <v>-1</v>
      </c>
      <c r="AJ1090" s="143">
        <v>0</v>
      </c>
      <c r="AM1090" s="143" t="s">
        <v>367</v>
      </c>
      <c r="AN1090" s="143">
        <v>-1</v>
      </c>
      <c r="AQ1090" s="143">
        <v>332</v>
      </c>
      <c r="AR1090" s="143" t="s">
        <v>259</v>
      </c>
      <c r="AT1090" s="143" t="s">
        <v>366</v>
      </c>
      <c r="AV1090" s="143">
        <v>177.148955769694</v>
      </c>
      <c r="AW1090" s="143">
        <v>0.71409675790000005</v>
      </c>
    </row>
    <row r="1091" spans="1:49" x14ac:dyDescent="0.25">
      <c r="A1091" s="153">
        <v>830000</v>
      </c>
      <c r="B1091" s="153">
        <v>1400000</v>
      </c>
      <c r="C1091" s="153">
        <v>1400000</v>
      </c>
      <c r="D1091" s="143" t="s">
        <v>360</v>
      </c>
      <c r="E1091" s="143" t="s">
        <v>13</v>
      </c>
      <c r="F1091" s="143" t="s">
        <v>361</v>
      </c>
      <c r="G1091" s="143" t="s">
        <v>362</v>
      </c>
      <c r="H1091" s="143">
        <v>0.67</v>
      </c>
      <c r="I1091" s="143">
        <v>0.72</v>
      </c>
      <c r="J1091" s="143" t="s">
        <v>366</v>
      </c>
      <c r="K1091" s="143">
        <v>0.60965876451008005</v>
      </c>
      <c r="L1091" s="143">
        <v>3296.1403628862599</v>
      </c>
      <c r="M1091" s="143">
        <v>7.0883364696589002</v>
      </c>
      <c r="N1091" s="143">
        <v>0.94484136262025997</v>
      </c>
      <c r="O1091" s="143">
        <v>4.3214664545239998</v>
      </c>
      <c r="P1091" s="143">
        <v>0.57603081779308996</v>
      </c>
      <c r="Q1091" s="143">
        <v>2009.5208612890499</v>
      </c>
      <c r="R1091" s="143">
        <v>1730</v>
      </c>
      <c r="S1091" s="143" t="s">
        <v>368</v>
      </c>
      <c r="T1091" s="143">
        <v>1730</v>
      </c>
      <c r="U1091" s="143" t="s">
        <v>365</v>
      </c>
      <c r="V1091" s="143" t="s">
        <v>366</v>
      </c>
      <c r="Z1091" s="143">
        <v>0</v>
      </c>
      <c r="AA1091" s="143">
        <v>1</v>
      </c>
      <c r="AB1091" s="143">
        <v>4.3214664545239998</v>
      </c>
      <c r="AC1091" s="143">
        <v>0.57603081779308996</v>
      </c>
      <c r="AD1091" s="143">
        <v>2029.7171164163101</v>
      </c>
      <c r="AF1091" s="143">
        <v>-1</v>
      </c>
      <c r="AG1091" s="143">
        <v>-1</v>
      </c>
      <c r="AH1091" s="143">
        <v>-1</v>
      </c>
      <c r="AI1091" s="143">
        <v>-1</v>
      </c>
      <c r="AJ1091" s="143">
        <v>0</v>
      </c>
      <c r="AM1091" s="143" t="s">
        <v>367</v>
      </c>
      <c r="AN1091" s="143">
        <v>-1</v>
      </c>
      <c r="AQ1091" s="143">
        <v>332</v>
      </c>
      <c r="AR1091" s="143" t="s">
        <v>259</v>
      </c>
      <c r="AT1091" s="143" t="s">
        <v>366</v>
      </c>
      <c r="AV1091" s="143">
        <v>193.66125058100999</v>
      </c>
      <c r="AW1091" s="143">
        <v>1.6461614894000001</v>
      </c>
    </row>
    <row r="1092" spans="1:49" x14ac:dyDescent="0.25">
      <c r="A1092" s="153">
        <v>830000</v>
      </c>
      <c r="B1092" s="153">
        <v>1400000</v>
      </c>
      <c r="C1092" s="153">
        <v>1400000</v>
      </c>
      <c r="D1092" s="143" t="s">
        <v>360</v>
      </c>
      <c r="E1092" s="143" t="s">
        <v>13</v>
      </c>
      <c r="F1092" s="143" t="s">
        <v>361</v>
      </c>
      <c r="G1092" s="143" t="s">
        <v>362</v>
      </c>
      <c r="H1092" s="143">
        <v>0.67</v>
      </c>
      <c r="I1092" s="143">
        <v>0.72</v>
      </c>
      <c r="J1092" s="143" t="s">
        <v>366</v>
      </c>
      <c r="K1092" s="143">
        <v>1.9773406640700001E-3</v>
      </c>
      <c r="L1092" s="143">
        <v>3296.1403628862599</v>
      </c>
      <c r="M1092" s="143">
        <v>7.0883364696589002</v>
      </c>
      <c r="N1092" s="143">
        <v>0.94484136262025997</v>
      </c>
      <c r="O1092" s="143">
        <v>1.401605594207E-2</v>
      </c>
      <c r="P1092" s="143">
        <v>1.8682732473999999E-3</v>
      </c>
      <c r="Q1092" s="143">
        <v>6.5175923740207597</v>
      </c>
      <c r="R1092" s="143">
        <v>8140</v>
      </c>
      <c r="S1092" s="143" t="s">
        <v>369</v>
      </c>
      <c r="T1092" s="143">
        <v>8140</v>
      </c>
      <c r="U1092" s="143" t="s">
        <v>365</v>
      </c>
      <c r="V1092" s="143" t="s">
        <v>366</v>
      </c>
      <c r="Z1092" s="143">
        <v>0</v>
      </c>
      <c r="AA1092" s="143">
        <v>1</v>
      </c>
      <c r="AB1092" s="143">
        <v>1.401605594207E-2</v>
      </c>
      <c r="AC1092" s="143">
        <v>1.8682732473999999E-3</v>
      </c>
      <c r="AD1092" s="143">
        <v>6.51759237402013</v>
      </c>
      <c r="AF1092" s="143">
        <v>-1</v>
      </c>
      <c r="AG1092" s="143">
        <v>-1</v>
      </c>
      <c r="AH1092" s="143">
        <v>-1</v>
      </c>
      <c r="AI1092" s="143">
        <v>-1</v>
      </c>
      <c r="AJ1092" s="143">
        <v>0</v>
      </c>
      <c r="AM1092" s="143" t="s">
        <v>367</v>
      </c>
      <c r="AN1092" s="143">
        <v>-1</v>
      </c>
      <c r="AQ1092" s="143">
        <v>332</v>
      </c>
      <c r="AR1092" s="143" t="s">
        <v>259</v>
      </c>
      <c r="AT1092" s="143" t="s">
        <v>366</v>
      </c>
      <c r="AV1092" s="143">
        <v>14.0324940788657</v>
      </c>
      <c r="AW1092" s="143">
        <v>5.2859630000000003E-3</v>
      </c>
    </row>
    <row r="1093" spans="1:49" x14ac:dyDescent="0.25">
      <c r="A1093" s="153">
        <v>830000</v>
      </c>
      <c r="B1093" s="153">
        <v>1400000</v>
      </c>
      <c r="C1093" s="153">
        <v>1400000</v>
      </c>
      <c r="D1093" s="143" t="s">
        <v>360</v>
      </c>
      <c r="E1093" s="143" t="s">
        <v>13</v>
      </c>
      <c r="F1093" s="143" t="s">
        <v>361</v>
      </c>
      <c r="G1093" s="143" t="s">
        <v>362</v>
      </c>
      <c r="H1093" s="143">
        <v>0.67</v>
      </c>
      <c r="I1093" s="143">
        <v>0.72</v>
      </c>
      <c r="J1093" s="143" t="s">
        <v>366</v>
      </c>
      <c r="K1093" s="143">
        <v>0.56237071481287004</v>
      </c>
      <c r="L1093" s="143">
        <v>3304.4246670612702</v>
      </c>
      <c r="M1093" s="143">
        <v>6.28442033814318</v>
      </c>
      <c r="N1093" s="143">
        <v>0.84903757842599004</v>
      </c>
      <c r="O1093" s="143">
        <v>3.53417395774615</v>
      </c>
      <c r="P1093" s="143">
        <v>0.47747386988242002</v>
      </c>
      <c r="Q1093" s="143">
        <v>1858.3116620605399</v>
      </c>
      <c r="R1093" s="143">
        <v>1730</v>
      </c>
      <c r="S1093" s="143" t="s">
        <v>368</v>
      </c>
      <c r="T1093" s="143">
        <v>1730</v>
      </c>
      <c r="U1093" s="143" t="s">
        <v>365</v>
      </c>
      <c r="V1093" s="143" t="s">
        <v>366</v>
      </c>
      <c r="Z1093" s="143">
        <v>0</v>
      </c>
      <c r="AA1093" s="143">
        <v>1</v>
      </c>
      <c r="AB1093" s="143">
        <v>3.53417395774615</v>
      </c>
      <c r="AC1093" s="143">
        <v>0.47747386988242002</v>
      </c>
      <c r="AD1093" s="143">
        <v>1858.3116620605399</v>
      </c>
      <c r="AF1093" s="143">
        <v>-1</v>
      </c>
      <c r="AG1093" s="143">
        <v>-1</v>
      </c>
      <c r="AH1093" s="143">
        <v>-1</v>
      </c>
      <c r="AI1093" s="143">
        <v>-1</v>
      </c>
      <c r="AJ1093" s="143">
        <v>0</v>
      </c>
      <c r="AM1093" s="143" t="s">
        <v>367</v>
      </c>
      <c r="AN1093" s="143">
        <v>-1</v>
      </c>
      <c r="AQ1093" s="143">
        <v>332</v>
      </c>
      <c r="AR1093" s="143" t="s">
        <v>259</v>
      </c>
      <c r="AT1093" s="143" t="s">
        <v>366</v>
      </c>
      <c r="AV1093" s="143">
        <v>187.89661300869801</v>
      </c>
      <c r="AW1093" s="143">
        <v>1.5071465224</v>
      </c>
    </row>
    <row r="1094" spans="1:49" x14ac:dyDescent="0.25">
      <c r="A1094" s="153">
        <v>830000</v>
      </c>
      <c r="B1094" s="153">
        <v>1400000</v>
      </c>
      <c r="C1094" s="153">
        <v>1400000</v>
      </c>
      <c r="D1094" s="143" t="s">
        <v>360</v>
      </c>
      <c r="E1094" s="143" t="s">
        <v>13</v>
      </c>
      <c r="F1094" s="143" t="s">
        <v>361</v>
      </c>
      <c r="G1094" s="143" t="s">
        <v>362</v>
      </c>
      <c r="H1094" s="143">
        <v>0.67</v>
      </c>
      <c r="I1094" s="143">
        <v>0.72</v>
      </c>
      <c r="J1094" s="143" t="s">
        <v>366</v>
      </c>
      <c r="K1094" s="143">
        <v>5.5392836696850002E-2</v>
      </c>
      <c r="L1094" s="143">
        <v>3304.4246670612702</v>
      </c>
      <c r="M1094" s="143">
        <v>6.28442033814318</v>
      </c>
      <c r="N1094" s="143">
        <v>0.84903757842599004</v>
      </c>
      <c r="O1094" s="143">
        <v>0.34811186952516998</v>
      </c>
      <c r="P1094" s="143">
        <v>4.7030599931240001E-2</v>
      </c>
      <c r="Q1094" s="143">
        <v>183.04145595959</v>
      </c>
      <c r="R1094" s="143">
        <v>8140</v>
      </c>
      <c r="S1094" s="143" t="s">
        <v>369</v>
      </c>
      <c r="T1094" s="143">
        <v>8140</v>
      </c>
      <c r="U1094" s="143" t="s">
        <v>365</v>
      </c>
      <c r="V1094" s="143" t="s">
        <v>366</v>
      </c>
      <c r="Z1094" s="143">
        <v>0</v>
      </c>
      <c r="AA1094" s="143">
        <v>1</v>
      </c>
      <c r="AB1094" s="143">
        <v>0.34811186952516998</v>
      </c>
      <c r="AC1094" s="143">
        <v>4.7030599931240001E-2</v>
      </c>
      <c r="AD1094" s="143">
        <v>183.04145595959</v>
      </c>
      <c r="AF1094" s="143">
        <v>-1</v>
      </c>
      <c r="AG1094" s="143">
        <v>-1</v>
      </c>
      <c r="AH1094" s="143">
        <v>-1</v>
      </c>
      <c r="AI1094" s="143">
        <v>-1</v>
      </c>
      <c r="AJ1094" s="143">
        <v>0</v>
      </c>
      <c r="AM1094" s="143" t="s">
        <v>367</v>
      </c>
      <c r="AN1094" s="143">
        <v>-1</v>
      </c>
      <c r="AQ1094" s="143">
        <v>332</v>
      </c>
      <c r="AR1094" s="143" t="s">
        <v>259</v>
      </c>
      <c r="AT1094" s="143" t="s">
        <v>366</v>
      </c>
      <c r="AV1094" s="143">
        <v>74.083949151806195</v>
      </c>
      <c r="AW1094" s="143">
        <v>0.14845211350000001</v>
      </c>
    </row>
    <row r="1095" spans="1:49" x14ac:dyDescent="0.25">
      <c r="A1095" s="153">
        <v>830000</v>
      </c>
      <c r="B1095" s="153">
        <v>1400000</v>
      </c>
      <c r="C1095" s="153">
        <v>1400000</v>
      </c>
      <c r="D1095" s="143" t="s">
        <v>360</v>
      </c>
      <c r="E1095" s="143" t="s">
        <v>13</v>
      </c>
      <c r="F1095" s="143" t="s">
        <v>361</v>
      </c>
      <c r="G1095" s="143" t="s">
        <v>362</v>
      </c>
      <c r="H1095" s="143">
        <v>0.67</v>
      </c>
      <c r="I1095" s="143">
        <v>0.72</v>
      </c>
      <c r="J1095" s="143" t="s">
        <v>363</v>
      </c>
      <c r="K1095" s="143">
        <v>0.61776345364490004</v>
      </c>
      <c r="L1095" s="143">
        <v>2354.1865311077299</v>
      </c>
      <c r="M1095" s="143">
        <v>4.6173500353558596</v>
      </c>
      <c r="N1095" s="143">
        <v>0.63154711042137002</v>
      </c>
      <c r="O1095" s="143">
        <v>2.8524301045288398</v>
      </c>
      <c r="P1095" s="143">
        <v>0.39014672407335999</v>
      </c>
      <c r="Q1095" s="143">
        <v>1454.33040198142</v>
      </c>
      <c r="R1095" s="143">
        <v>3200</v>
      </c>
      <c r="S1095" s="143" t="s">
        <v>370</v>
      </c>
      <c r="T1095" s="143">
        <v>3200</v>
      </c>
      <c r="U1095" s="143" t="s">
        <v>365</v>
      </c>
      <c r="V1095" s="143" t="s">
        <v>366</v>
      </c>
      <c r="Y1095" s="143" t="s">
        <v>363</v>
      </c>
      <c r="Z1095" s="143">
        <v>0</v>
      </c>
      <c r="AA1095" s="143">
        <v>1</v>
      </c>
      <c r="AB1095" s="143">
        <v>2.8524301045288398</v>
      </c>
      <c r="AC1095" s="143">
        <v>0.39014672407335999</v>
      </c>
      <c r="AD1095" s="143">
        <v>1454.33040198142</v>
      </c>
      <c r="AF1095" s="143">
        <v>-1</v>
      </c>
      <c r="AG1095" s="143">
        <v>-1</v>
      </c>
      <c r="AH1095" s="143">
        <v>-1</v>
      </c>
      <c r="AI1095" s="143">
        <v>-1</v>
      </c>
      <c r="AJ1095" s="143">
        <v>0</v>
      </c>
      <c r="AM1095" s="143" t="s">
        <v>367</v>
      </c>
      <c r="AN1095" s="143">
        <v>-1</v>
      </c>
      <c r="AQ1095" s="143">
        <v>332</v>
      </c>
      <c r="AR1095" s="143" t="s">
        <v>259</v>
      </c>
      <c r="AT1095" s="143" t="s">
        <v>366</v>
      </c>
      <c r="AV1095" s="143">
        <v>199.999999996274</v>
      </c>
      <c r="AW1095" s="143">
        <v>1.1795055977</v>
      </c>
    </row>
    <row r="1096" spans="1:49" x14ac:dyDescent="0.25">
      <c r="A1096" s="153">
        <v>830000</v>
      </c>
      <c r="B1096" s="153">
        <v>1400000</v>
      </c>
      <c r="C1096" s="153">
        <v>1400000</v>
      </c>
      <c r="D1096" s="143" t="s">
        <v>360</v>
      </c>
      <c r="E1096" s="143" t="s">
        <v>13</v>
      </c>
      <c r="F1096" s="143" t="s">
        <v>361</v>
      </c>
      <c r="G1096" s="143" t="s">
        <v>362</v>
      </c>
      <c r="H1096" s="143">
        <v>0.67</v>
      </c>
      <c r="I1096" s="143">
        <v>0.72</v>
      </c>
      <c r="J1096" s="143" t="s">
        <v>363</v>
      </c>
      <c r="K1096" s="143">
        <v>5.2038278793539998E-2</v>
      </c>
      <c r="L1096" s="143">
        <v>3202.9320259074898</v>
      </c>
      <c r="M1096" s="143">
        <v>5.9766538252918604</v>
      </c>
      <c r="N1096" s="143">
        <v>0.76577093892906001</v>
      </c>
      <c r="O1096" s="143">
        <v>0.31101477801302002</v>
      </c>
      <c r="P1096" s="143">
        <v>3.9849401611980001E-2</v>
      </c>
      <c r="Q1096" s="143">
        <v>166.67506972093801</v>
      </c>
      <c r="R1096" s="143">
        <v>4280</v>
      </c>
      <c r="S1096" s="143" t="s">
        <v>376</v>
      </c>
      <c r="T1096" s="143">
        <v>4280</v>
      </c>
      <c r="U1096" s="143" t="s">
        <v>365</v>
      </c>
      <c r="V1096" s="143" t="s">
        <v>366</v>
      </c>
      <c r="Y1096" s="143" t="s">
        <v>363</v>
      </c>
      <c r="Z1096" s="143">
        <v>0</v>
      </c>
      <c r="AA1096" s="143">
        <v>1</v>
      </c>
      <c r="AB1096" s="143">
        <v>0.31101477801302002</v>
      </c>
      <c r="AC1096" s="143">
        <v>3.9849401611980001E-2</v>
      </c>
      <c r="AD1096" s="143">
        <v>368.45389758096798</v>
      </c>
      <c r="AF1096" s="143">
        <v>-1</v>
      </c>
      <c r="AG1096" s="143">
        <v>-1</v>
      </c>
      <c r="AH1096" s="143">
        <v>-1</v>
      </c>
      <c r="AI1096" s="143">
        <v>-1</v>
      </c>
      <c r="AJ1096" s="143">
        <v>0</v>
      </c>
      <c r="AM1096" s="143" t="s">
        <v>367</v>
      </c>
      <c r="AN1096" s="143">
        <v>-1</v>
      </c>
      <c r="AQ1096" s="143">
        <v>332</v>
      </c>
      <c r="AR1096" s="143" t="s">
        <v>259</v>
      </c>
      <c r="AT1096" s="143" t="s">
        <v>366</v>
      </c>
      <c r="AV1096" s="143">
        <v>92.705009901560004</v>
      </c>
      <c r="AW1096" s="143">
        <v>0.29882716749999999</v>
      </c>
    </row>
    <row r="1097" spans="1:49" x14ac:dyDescent="0.25">
      <c r="A1097" s="153">
        <v>830000</v>
      </c>
      <c r="B1097" s="153">
        <v>1400000</v>
      </c>
      <c r="C1097" s="153">
        <v>1400000</v>
      </c>
      <c r="D1097" s="143" t="s">
        <v>360</v>
      </c>
      <c r="E1097" s="143" t="s">
        <v>13</v>
      </c>
      <c r="F1097" s="143" t="s">
        <v>361</v>
      </c>
      <c r="G1097" s="143" t="s">
        <v>362</v>
      </c>
      <c r="H1097" s="143">
        <v>0.67</v>
      </c>
      <c r="I1097" s="143">
        <v>0.72</v>
      </c>
      <c r="J1097" s="143" t="s">
        <v>366</v>
      </c>
      <c r="K1097" s="143">
        <v>0.50272690852563995</v>
      </c>
      <c r="L1097" s="143">
        <v>3202.9320259074898</v>
      </c>
      <c r="M1097" s="143">
        <v>5.9766538252918604</v>
      </c>
      <c r="N1097" s="143">
        <v>0.76577093892906001</v>
      </c>
      <c r="O1097" s="143">
        <v>3.0046247009169602</v>
      </c>
      <c r="P1097" s="143">
        <v>0.38497365676658002</v>
      </c>
      <c r="Q1097" s="143">
        <v>1610.20011560226</v>
      </c>
      <c r="R1097" s="143">
        <v>1730</v>
      </c>
      <c r="S1097" s="143" t="s">
        <v>368</v>
      </c>
      <c r="T1097" s="143">
        <v>1730</v>
      </c>
      <c r="U1097" s="143" t="s">
        <v>365</v>
      </c>
      <c r="V1097" s="143" t="s">
        <v>366</v>
      </c>
      <c r="Z1097" s="143">
        <v>0</v>
      </c>
      <c r="AA1097" s="143">
        <v>1</v>
      </c>
      <c r="AB1097" s="143">
        <v>3.0046247009169602</v>
      </c>
      <c r="AC1097" s="143">
        <v>0.38497365676658002</v>
      </c>
      <c r="AD1097" s="143">
        <v>1610.20011560226</v>
      </c>
      <c r="AF1097" s="143">
        <v>-1</v>
      </c>
      <c r="AG1097" s="143">
        <v>-1</v>
      </c>
      <c r="AH1097" s="143">
        <v>-1</v>
      </c>
      <c r="AI1097" s="143">
        <v>-1</v>
      </c>
      <c r="AJ1097" s="143">
        <v>0</v>
      </c>
      <c r="AM1097" s="143" t="s">
        <v>367</v>
      </c>
      <c r="AN1097" s="143">
        <v>-1</v>
      </c>
      <c r="AQ1097" s="143">
        <v>332</v>
      </c>
      <c r="AR1097" s="143" t="s">
        <v>259</v>
      </c>
      <c r="AT1097" s="143" t="s">
        <v>366</v>
      </c>
      <c r="AV1097" s="143">
        <v>184.686655789491</v>
      </c>
      <c r="AW1097" s="143">
        <v>1.3059206128</v>
      </c>
    </row>
    <row r="1098" spans="1:49" x14ac:dyDescent="0.25">
      <c r="A1098" s="153">
        <v>830000</v>
      </c>
      <c r="B1098" s="153">
        <v>1400000</v>
      </c>
      <c r="C1098" s="153">
        <v>1400000</v>
      </c>
      <c r="D1098" s="143" t="s">
        <v>360</v>
      </c>
      <c r="E1098" s="143" t="s">
        <v>13</v>
      </c>
      <c r="F1098" s="143" t="s">
        <v>361</v>
      </c>
      <c r="G1098" s="143" t="s">
        <v>362</v>
      </c>
      <c r="H1098" s="143">
        <v>0.67</v>
      </c>
      <c r="I1098" s="143">
        <v>0.72</v>
      </c>
      <c r="J1098" s="143" t="s">
        <v>366</v>
      </c>
      <c r="K1098" s="143">
        <v>0.61776345362188001</v>
      </c>
      <c r="L1098" s="143">
        <v>3304.89434509585</v>
      </c>
      <c r="M1098" s="143">
        <v>6.19561093461098</v>
      </c>
      <c r="N1098" s="143">
        <v>0.83140169922257001</v>
      </c>
      <c r="O1098" s="143">
        <v>3.8274220082628001</v>
      </c>
      <c r="P1098" s="143">
        <v>0.51360958505884002</v>
      </c>
      <c r="Q1098" s="143">
        <v>2041.64294448185</v>
      </c>
      <c r="R1098" s="143">
        <v>1730</v>
      </c>
      <c r="S1098" s="143" t="s">
        <v>368</v>
      </c>
      <c r="T1098" s="143">
        <v>1730</v>
      </c>
      <c r="U1098" s="143" t="s">
        <v>365</v>
      </c>
      <c r="V1098" s="143" t="s">
        <v>366</v>
      </c>
      <c r="Z1098" s="143">
        <v>0</v>
      </c>
      <c r="AA1098" s="143">
        <v>1</v>
      </c>
      <c r="AB1098" s="143">
        <v>3.8274220082628001</v>
      </c>
      <c r="AC1098" s="143">
        <v>0.51360958505884002</v>
      </c>
      <c r="AD1098" s="143">
        <v>2041.64294448185</v>
      </c>
      <c r="AF1098" s="143">
        <v>-1</v>
      </c>
      <c r="AG1098" s="143">
        <v>-1</v>
      </c>
      <c r="AH1098" s="143">
        <v>-1</v>
      </c>
      <c r="AI1098" s="143">
        <v>-1</v>
      </c>
      <c r="AJ1098" s="143">
        <v>0</v>
      </c>
      <c r="AM1098" s="143" t="s">
        <v>367</v>
      </c>
      <c r="AN1098" s="143">
        <v>-1</v>
      </c>
      <c r="AQ1098" s="143">
        <v>332</v>
      </c>
      <c r="AR1098" s="143" t="s">
        <v>259</v>
      </c>
      <c r="AT1098" s="143" t="s">
        <v>366</v>
      </c>
      <c r="AV1098" s="143">
        <v>199.99999999254899</v>
      </c>
      <c r="AW1098" s="143">
        <v>1.6558336938</v>
      </c>
    </row>
    <row r="1099" spans="1:49" x14ac:dyDescent="0.25">
      <c r="A1099" s="153">
        <v>830000</v>
      </c>
      <c r="B1099" s="153">
        <v>1400000</v>
      </c>
      <c r="C1099" s="153">
        <v>1400000</v>
      </c>
      <c r="D1099" s="143" t="s">
        <v>360</v>
      </c>
      <c r="E1099" s="143" t="s">
        <v>13</v>
      </c>
      <c r="F1099" s="143" t="s">
        <v>361</v>
      </c>
      <c r="G1099" s="143" t="s">
        <v>362</v>
      </c>
      <c r="H1099" s="143">
        <v>0.67</v>
      </c>
      <c r="I1099" s="143">
        <v>0.72</v>
      </c>
      <c r="J1099" s="143" t="s">
        <v>363</v>
      </c>
      <c r="K1099" s="143">
        <v>0.40148171033865998</v>
      </c>
      <c r="L1099" s="143">
        <v>2799.0531827580899</v>
      </c>
      <c r="M1099" s="143">
        <v>5.81701278827423</v>
      </c>
      <c r="N1099" s="143">
        <v>0.78280196787417</v>
      </c>
      <c r="O1099" s="143">
        <v>2.3354242432982</v>
      </c>
      <c r="P1099" s="143">
        <v>0.31428067291859002</v>
      </c>
      <c r="Q1099" s="143">
        <v>1123.76865914259</v>
      </c>
      <c r="R1099" s="143">
        <v>3200</v>
      </c>
      <c r="S1099" s="143" t="s">
        <v>370</v>
      </c>
      <c r="T1099" s="143">
        <v>3200</v>
      </c>
      <c r="U1099" s="143" t="s">
        <v>365</v>
      </c>
      <c r="V1099" s="143" t="s">
        <v>366</v>
      </c>
      <c r="Y1099" s="143" t="s">
        <v>363</v>
      </c>
      <c r="Z1099" s="143">
        <v>0</v>
      </c>
      <c r="AA1099" s="143">
        <v>1</v>
      </c>
      <c r="AB1099" s="143">
        <v>2.3354242432982</v>
      </c>
      <c r="AC1099" s="143">
        <v>0.31428067291859002</v>
      </c>
      <c r="AD1099" s="143">
        <v>1123.76865914259</v>
      </c>
      <c r="AF1099" s="143">
        <v>-1</v>
      </c>
      <c r="AG1099" s="143">
        <v>-1</v>
      </c>
      <c r="AH1099" s="143">
        <v>-1</v>
      </c>
      <c r="AI1099" s="143">
        <v>-1</v>
      </c>
      <c r="AJ1099" s="143">
        <v>0</v>
      </c>
      <c r="AM1099" s="143" t="s">
        <v>367</v>
      </c>
      <c r="AN1099" s="143">
        <v>-1</v>
      </c>
      <c r="AQ1099" s="143">
        <v>332</v>
      </c>
      <c r="AR1099" s="143" t="s">
        <v>259</v>
      </c>
      <c r="AT1099" s="143" t="s">
        <v>366</v>
      </c>
      <c r="AV1099" s="143">
        <v>175.313754626659</v>
      </c>
      <c r="AW1099" s="143">
        <v>0.91141010469999995</v>
      </c>
    </row>
    <row r="1100" spans="1:49" x14ac:dyDescent="0.25">
      <c r="A1100" s="153">
        <v>830000</v>
      </c>
      <c r="B1100" s="153">
        <v>1400000</v>
      </c>
      <c r="C1100" s="153">
        <v>1400000</v>
      </c>
      <c r="D1100" s="143" t="s">
        <v>360</v>
      </c>
      <c r="E1100" s="143" t="s">
        <v>13</v>
      </c>
      <c r="F1100" s="143" t="s">
        <v>361</v>
      </c>
      <c r="G1100" s="143" t="s">
        <v>362</v>
      </c>
      <c r="H1100" s="143">
        <v>0.67</v>
      </c>
      <c r="I1100" s="143">
        <v>0.72</v>
      </c>
      <c r="J1100" s="143" t="s">
        <v>363</v>
      </c>
      <c r="K1100" s="143">
        <v>5.443541489749E-2</v>
      </c>
      <c r="L1100" s="143">
        <v>2799.0531827580899</v>
      </c>
      <c r="M1100" s="143">
        <v>5.81701278827423</v>
      </c>
      <c r="N1100" s="143">
        <v>0.78280196787417</v>
      </c>
      <c r="O1100" s="143">
        <v>0.31665150459372998</v>
      </c>
      <c r="P1100" s="143">
        <v>4.2612149903800002E-2</v>
      </c>
      <c r="Q1100" s="143">
        <v>152.367621323587</v>
      </c>
      <c r="R1100" s="143">
        <v>3200</v>
      </c>
      <c r="S1100" s="143" t="s">
        <v>370</v>
      </c>
      <c r="T1100" s="143">
        <v>3200</v>
      </c>
      <c r="U1100" s="143" t="s">
        <v>365</v>
      </c>
      <c r="V1100" s="143" t="s">
        <v>366</v>
      </c>
      <c r="Y1100" s="143" t="s">
        <v>363</v>
      </c>
      <c r="Z1100" s="143">
        <v>0</v>
      </c>
      <c r="AA1100" s="143">
        <v>1</v>
      </c>
      <c r="AB1100" s="143">
        <v>0.31665150459372998</v>
      </c>
      <c r="AC1100" s="143">
        <v>4.2612149903800002E-2</v>
      </c>
      <c r="AD1100" s="143">
        <v>152.367621323587</v>
      </c>
      <c r="AF1100" s="143">
        <v>-1</v>
      </c>
      <c r="AG1100" s="143">
        <v>-1</v>
      </c>
      <c r="AH1100" s="143">
        <v>-1</v>
      </c>
      <c r="AI1100" s="143">
        <v>-1</v>
      </c>
      <c r="AJ1100" s="143">
        <v>0</v>
      </c>
      <c r="AM1100" s="143" t="s">
        <v>367</v>
      </c>
      <c r="AN1100" s="143">
        <v>-1</v>
      </c>
      <c r="AQ1100" s="143">
        <v>332</v>
      </c>
      <c r="AR1100" s="143" t="s">
        <v>259</v>
      </c>
      <c r="AT1100" s="143" t="s">
        <v>366</v>
      </c>
      <c r="AV1100" s="143">
        <v>73.710835236453306</v>
      </c>
      <c r="AW1100" s="143">
        <v>0.12357471320000001</v>
      </c>
    </row>
    <row r="1101" spans="1:49" x14ac:dyDescent="0.25">
      <c r="A1101" s="153">
        <v>830000</v>
      </c>
      <c r="B1101" s="153">
        <v>1400000</v>
      </c>
      <c r="C1101" s="153">
        <v>1400000</v>
      </c>
      <c r="D1101" s="143" t="s">
        <v>360</v>
      </c>
      <c r="E1101" s="143" t="s">
        <v>13</v>
      </c>
      <c r="F1101" s="143" t="s">
        <v>361</v>
      </c>
      <c r="G1101" s="143" t="s">
        <v>362</v>
      </c>
      <c r="H1101" s="143">
        <v>0.67</v>
      </c>
      <c r="I1101" s="143">
        <v>0.72</v>
      </c>
      <c r="J1101" s="143" t="s">
        <v>366</v>
      </c>
      <c r="K1101" s="143">
        <v>0.16184632850079</v>
      </c>
      <c r="L1101" s="143">
        <v>2799.0531827580899</v>
      </c>
      <c r="M1101" s="143">
        <v>5.81701278827423</v>
      </c>
      <c r="N1101" s="143">
        <v>0.78280196787417</v>
      </c>
      <c r="O1101" s="143">
        <v>0.94146216262437998</v>
      </c>
      <c r="P1101" s="143">
        <v>0.12669362444363</v>
      </c>
      <c r="Q1101" s="143">
        <v>453.01648090787302</v>
      </c>
      <c r="R1101" s="143">
        <v>8140</v>
      </c>
      <c r="S1101" s="143" t="s">
        <v>369</v>
      </c>
      <c r="T1101" s="143">
        <v>8140</v>
      </c>
      <c r="U1101" s="143" t="s">
        <v>365</v>
      </c>
      <c r="V1101" s="143" t="s">
        <v>366</v>
      </c>
      <c r="Z1101" s="143">
        <v>0</v>
      </c>
      <c r="AA1101" s="143">
        <v>1</v>
      </c>
      <c r="AB1101" s="143">
        <v>0.94146216262437998</v>
      </c>
      <c r="AC1101" s="143">
        <v>0.12669362444363</v>
      </c>
      <c r="AD1101" s="143">
        <v>453.01648090787302</v>
      </c>
      <c r="AF1101" s="143">
        <v>-1</v>
      </c>
      <c r="AG1101" s="143">
        <v>-1</v>
      </c>
      <c r="AH1101" s="143">
        <v>-1</v>
      </c>
      <c r="AI1101" s="143">
        <v>-1</v>
      </c>
      <c r="AJ1101" s="143">
        <v>0</v>
      </c>
      <c r="AM1101" s="143" t="s">
        <v>367</v>
      </c>
      <c r="AN1101" s="143">
        <v>-1</v>
      </c>
      <c r="AQ1101" s="143">
        <v>332</v>
      </c>
      <c r="AR1101" s="143" t="s">
        <v>259</v>
      </c>
      <c r="AT1101" s="143" t="s">
        <v>366</v>
      </c>
      <c r="AV1101" s="143">
        <v>133.38024184151601</v>
      </c>
      <c r="AW1101" s="143">
        <v>0.3674099602</v>
      </c>
    </row>
    <row r="1102" spans="1:49" x14ac:dyDescent="0.25">
      <c r="A1102" s="153">
        <v>830000</v>
      </c>
      <c r="B1102" s="153">
        <v>1400000</v>
      </c>
      <c r="C1102" s="153">
        <v>1400000</v>
      </c>
      <c r="D1102" s="143" t="s">
        <v>360</v>
      </c>
      <c r="E1102" s="143" t="s">
        <v>13</v>
      </c>
      <c r="F1102" s="143" t="s">
        <v>361</v>
      </c>
      <c r="G1102" s="143" t="s">
        <v>362</v>
      </c>
      <c r="H1102" s="143">
        <v>0.67</v>
      </c>
      <c r="I1102" s="143">
        <v>0.72</v>
      </c>
      <c r="J1102" s="143" t="s">
        <v>363</v>
      </c>
      <c r="K1102" s="143">
        <v>0.61776345371394004</v>
      </c>
      <c r="L1102" s="143">
        <v>2495.3327160732201</v>
      </c>
      <c r="M1102" s="143">
        <v>4.8930910270641004</v>
      </c>
      <c r="N1102" s="143">
        <v>0.66951746682093005</v>
      </c>
      <c r="O1102" s="143">
        <v>3.0227728122158002</v>
      </c>
      <c r="P1102" s="143">
        <v>0.41360342262511002</v>
      </c>
      <c r="Q1102" s="143">
        <v>1541.5253568467799</v>
      </c>
      <c r="R1102" s="143">
        <v>3200</v>
      </c>
      <c r="S1102" s="143" t="s">
        <v>370</v>
      </c>
      <c r="T1102" s="143">
        <v>3200</v>
      </c>
      <c r="U1102" s="143" t="s">
        <v>365</v>
      </c>
      <c r="V1102" s="143" t="s">
        <v>366</v>
      </c>
      <c r="Y1102" s="143" t="s">
        <v>363</v>
      </c>
      <c r="Z1102" s="143">
        <v>0</v>
      </c>
      <c r="AA1102" s="143">
        <v>1</v>
      </c>
      <c r="AB1102" s="143">
        <v>3.0227728122158002</v>
      </c>
      <c r="AC1102" s="143">
        <v>0.41360342262511002</v>
      </c>
      <c r="AD1102" s="143">
        <v>1541.5253568467799</v>
      </c>
      <c r="AF1102" s="143">
        <v>-1</v>
      </c>
      <c r="AG1102" s="143">
        <v>-1</v>
      </c>
      <c r="AH1102" s="143">
        <v>-1</v>
      </c>
      <c r="AI1102" s="143">
        <v>-1</v>
      </c>
      <c r="AJ1102" s="143">
        <v>0</v>
      </c>
      <c r="AM1102" s="143" t="s">
        <v>367</v>
      </c>
      <c r="AN1102" s="143">
        <v>-1</v>
      </c>
      <c r="AQ1102" s="143">
        <v>332</v>
      </c>
      <c r="AR1102" s="143" t="s">
        <v>259</v>
      </c>
      <c r="AT1102" s="143" t="s">
        <v>366</v>
      </c>
      <c r="AV1102" s="143">
        <v>200.00000000745001</v>
      </c>
      <c r="AW1102" s="143">
        <v>1.2502233226999999</v>
      </c>
    </row>
    <row r="1103" spans="1:49" x14ac:dyDescent="0.25">
      <c r="A1103" s="153">
        <v>830000</v>
      </c>
      <c r="B1103" s="153">
        <v>1400000</v>
      </c>
      <c r="C1103" s="153">
        <v>1400000</v>
      </c>
      <c r="D1103" s="143" t="s">
        <v>360</v>
      </c>
      <c r="E1103" s="143" t="s">
        <v>13</v>
      </c>
      <c r="F1103" s="143" t="s">
        <v>361</v>
      </c>
      <c r="G1103" s="143" t="s">
        <v>362</v>
      </c>
      <c r="H1103" s="143">
        <v>0.67</v>
      </c>
      <c r="I1103" s="143">
        <v>0.72</v>
      </c>
      <c r="J1103" s="143" t="s">
        <v>363</v>
      </c>
      <c r="K1103" s="143">
        <v>4.2754099547080003E-2</v>
      </c>
      <c r="L1103" s="143">
        <v>3063.07294664146</v>
      </c>
      <c r="M1103" s="143">
        <v>5.1996546566850901</v>
      </c>
      <c r="N1103" s="143">
        <v>0.69306632914703004</v>
      </c>
      <c r="O1103" s="143">
        <v>0.22230655280237999</v>
      </c>
      <c r="P1103" s="143">
        <v>2.9631426829080001E-2</v>
      </c>
      <c r="Q1103" s="143">
        <v>130.958925680698</v>
      </c>
      <c r="R1103" s="143">
        <v>5300</v>
      </c>
      <c r="S1103" s="143" t="s">
        <v>372</v>
      </c>
      <c r="T1103" s="143">
        <v>5300</v>
      </c>
      <c r="U1103" s="143" t="s">
        <v>365</v>
      </c>
      <c r="V1103" s="143" t="s">
        <v>366</v>
      </c>
      <c r="Y1103" s="143" t="s">
        <v>363</v>
      </c>
      <c r="Z1103" s="143">
        <v>0</v>
      </c>
      <c r="AA1103" s="143">
        <v>1</v>
      </c>
      <c r="AB1103" s="143">
        <v>0.22230655280237999</v>
      </c>
      <c r="AC1103" s="143">
        <v>2.9631426829080001E-2</v>
      </c>
      <c r="AD1103" s="143">
        <v>130.958925680698</v>
      </c>
      <c r="AF1103" s="143">
        <v>-1</v>
      </c>
      <c r="AG1103" s="143">
        <v>-1</v>
      </c>
      <c r="AH1103" s="143">
        <v>-1</v>
      </c>
      <c r="AI1103" s="143">
        <v>-1</v>
      </c>
      <c r="AJ1103" s="143">
        <v>0</v>
      </c>
      <c r="AM1103" s="143" t="s">
        <v>367</v>
      </c>
      <c r="AN1103" s="143">
        <v>-1</v>
      </c>
      <c r="AQ1103" s="143">
        <v>332</v>
      </c>
      <c r="AR1103" s="143" t="s">
        <v>259</v>
      </c>
      <c r="AT1103" s="143" t="s">
        <v>366</v>
      </c>
      <c r="AV1103" s="143">
        <v>58.327420359635198</v>
      </c>
      <c r="AW1103" s="143">
        <v>0.1062116186</v>
      </c>
    </row>
    <row r="1104" spans="1:49" x14ac:dyDescent="0.25">
      <c r="A1104" s="153">
        <v>830000</v>
      </c>
      <c r="B1104" s="153">
        <v>1400000</v>
      </c>
      <c r="C1104" s="153">
        <v>1400000</v>
      </c>
      <c r="D1104" s="143" t="s">
        <v>360</v>
      </c>
      <c r="E1104" s="143" t="s">
        <v>13</v>
      </c>
      <c r="F1104" s="143" t="s">
        <v>361</v>
      </c>
      <c r="G1104" s="143" t="s">
        <v>362</v>
      </c>
      <c r="H1104" s="143">
        <v>0.67</v>
      </c>
      <c r="I1104" s="143">
        <v>0.72</v>
      </c>
      <c r="J1104" s="143" t="s">
        <v>366</v>
      </c>
      <c r="K1104" s="143">
        <v>0.57500927671498003</v>
      </c>
      <c r="L1104" s="143">
        <v>3063.07294664146</v>
      </c>
      <c r="M1104" s="143">
        <v>5.1996546566850901</v>
      </c>
      <c r="N1104" s="143">
        <v>0.69306632914703004</v>
      </c>
      <c r="O1104" s="143">
        <v>2.9898496633081701</v>
      </c>
      <c r="P1104" s="143">
        <v>0.39851956863833998</v>
      </c>
      <c r="Q1104" s="143">
        <v>1761.29535957353</v>
      </c>
      <c r="R1104" s="143">
        <v>1730</v>
      </c>
      <c r="S1104" s="143" t="s">
        <v>368</v>
      </c>
      <c r="T1104" s="143">
        <v>1730</v>
      </c>
      <c r="U1104" s="143" t="s">
        <v>365</v>
      </c>
      <c r="V1104" s="143" t="s">
        <v>366</v>
      </c>
      <c r="Z1104" s="143">
        <v>0</v>
      </c>
      <c r="AA1104" s="143">
        <v>1</v>
      </c>
      <c r="AB1104" s="143">
        <v>2.9898496633081701</v>
      </c>
      <c r="AC1104" s="143">
        <v>0.39851956863833998</v>
      </c>
      <c r="AD1104" s="143">
        <v>1761.29535957353</v>
      </c>
      <c r="AF1104" s="143">
        <v>-1</v>
      </c>
      <c r="AG1104" s="143">
        <v>-1</v>
      </c>
      <c r="AH1104" s="143">
        <v>-1</v>
      </c>
      <c r="AI1104" s="143">
        <v>-1</v>
      </c>
      <c r="AJ1104" s="143">
        <v>0</v>
      </c>
      <c r="AM1104" s="143" t="s">
        <v>367</v>
      </c>
      <c r="AN1104" s="143">
        <v>-1</v>
      </c>
      <c r="AQ1104" s="143">
        <v>332</v>
      </c>
      <c r="AR1104" s="143" t="s">
        <v>259</v>
      </c>
      <c r="AT1104" s="143" t="s">
        <v>366</v>
      </c>
      <c r="AV1104" s="143">
        <v>194.43402130729501</v>
      </c>
      <c r="AW1104" s="143">
        <v>1.4284633898000001</v>
      </c>
    </row>
    <row r="1105" spans="1:49" x14ac:dyDescent="0.25">
      <c r="A1105" s="153">
        <v>830000</v>
      </c>
      <c r="B1105" s="153">
        <v>1400000</v>
      </c>
      <c r="C1105" s="153">
        <v>1400000</v>
      </c>
      <c r="D1105" s="143" t="s">
        <v>360</v>
      </c>
      <c r="E1105" s="143" t="s">
        <v>13</v>
      </c>
      <c r="F1105" s="143" t="s">
        <v>361</v>
      </c>
      <c r="G1105" s="143" t="s">
        <v>362</v>
      </c>
      <c r="H1105" s="143">
        <v>0.67</v>
      </c>
      <c r="I1105" s="143">
        <v>0.72</v>
      </c>
      <c r="J1105" s="143" t="s">
        <v>363</v>
      </c>
      <c r="K1105" s="143">
        <v>0.39215526097052</v>
      </c>
      <c r="L1105" s="143">
        <v>3018.3731576965301</v>
      </c>
      <c r="M1105" s="143">
        <v>6.1472068805400202</v>
      </c>
      <c r="N1105" s="143">
        <v>0.83226614843494995</v>
      </c>
      <c r="O1105" s="143">
        <v>2.41065951847796</v>
      </c>
      <c r="P1105" s="143">
        <v>0.32637754863643997</v>
      </c>
      <c r="Q1105" s="143">
        <v>1183.6709133628999</v>
      </c>
      <c r="R1105" s="143">
        <v>3200</v>
      </c>
      <c r="S1105" s="143" t="s">
        <v>370</v>
      </c>
      <c r="T1105" s="143">
        <v>3200</v>
      </c>
      <c r="U1105" s="143" t="s">
        <v>365</v>
      </c>
      <c r="V1105" s="143" t="s">
        <v>366</v>
      </c>
      <c r="Y1105" s="143" t="s">
        <v>363</v>
      </c>
      <c r="Z1105" s="143">
        <v>0</v>
      </c>
      <c r="AA1105" s="143">
        <v>1</v>
      </c>
      <c r="AB1105" s="143">
        <v>2.41065951847796</v>
      </c>
      <c r="AC1105" s="143">
        <v>0.32637754863643997</v>
      </c>
      <c r="AD1105" s="143">
        <v>1183.6709133628999</v>
      </c>
      <c r="AF1105" s="143">
        <v>-1</v>
      </c>
      <c r="AG1105" s="143">
        <v>-1</v>
      </c>
      <c r="AH1105" s="143">
        <v>-1</v>
      </c>
      <c r="AI1105" s="143">
        <v>-1</v>
      </c>
      <c r="AJ1105" s="143">
        <v>0</v>
      </c>
      <c r="AM1105" s="143" t="s">
        <v>367</v>
      </c>
      <c r="AN1105" s="143">
        <v>-1</v>
      </c>
      <c r="AQ1105" s="143">
        <v>332</v>
      </c>
      <c r="AR1105" s="143" t="s">
        <v>259</v>
      </c>
      <c r="AT1105" s="143" t="s">
        <v>366</v>
      </c>
      <c r="AV1105" s="143">
        <v>169.24570844530501</v>
      </c>
      <c r="AW1105" s="143">
        <v>0.95999263050000005</v>
      </c>
    </row>
    <row r="1106" spans="1:49" x14ac:dyDescent="0.25">
      <c r="A1106" s="153">
        <v>830000</v>
      </c>
      <c r="B1106" s="153">
        <v>1400000</v>
      </c>
      <c r="C1106" s="153">
        <v>1400000</v>
      </c>
      <c r="D1106" s="143" t="s">
        <v>360</v>
      </c>
      <c r="E1106" s="143" t="s">
        <v>13</v>
      </c>
      <c r="F1106" s="143" t="s">
        <v>361</v>
      </c>
      <c r="G1106" s="143" t="s">
        <v>362</v>
      </c>
      <c r="H1106" s="143">
        <v>0.67</v>
      </c>
      <c r="I1106" s="143">
        <v>0.72</v>
      </c>
      <c r="J1106" s="143" t="s">
        <v>366</v>
      </c>
      <c r="K1106" s="143">
        <v>0.22560813385191</v>
      </c>
      <c r="L1106" s="143">
        <v>3018.3731576965301</v>
      </c>
      <c r="M1106" s="143">
        <v>6.1472068805400202</v>
      </c>
      <c r="N1106" s="143">
        <v>0.83226614843494995</v>
      </c>
      <c r="O1106" s="143">
        <v>1.3868598727202901</v>
      </c>
      <c r="P1106" s="143">
        <v>0.18776601261653</v>
      </c>
      <c r="Q1106" s="143">
        <v>680.96953537663398</v>
      </c>
      <c r="R1106" s="143">
        <v>1730</v>
      </c>
      <c r="S1106" s="143" t="s">
        <v>368</v>
      </c>
      <c r="T1106" s="143">
        <v>1730</v>
      </c>
      <c r="U1106" s="143" t="s">
        <v>365</v>
      </c>
      <c r="V1106" s="143" t="s">
        <v>366</v>
      </c>
      <c r="Z1106" s="143">
        <v>0</v>
      </c>
      <c r="AA1106" s="143">
        <v>1</v>
      </c>
      <c r="AB1106" s="143">
        <v>1.3868598727202901</v>
      </c>
      <c r="AC1106" s="143">
        <v>0.18776601261653</v>
      </c>
      <c r="AD1106" s="143">
        <v>680.96953537663398</v>
      </c>
      <c r="AF1106" s="143">
        <v>-1</v>
      </c>
      <c r="AG1106" s="143">
        <v>-1</v>
      </c>
      <c r="AH1106" s="143">
        <v>-1</v>
      </c>
      <c r="AI1106" s="143">
        <v>-1</v>
      </c>
      <c r="AJ1106" s="143">
        <v>0</v>
      </c>
      <c r="AM1106" s="143" t="s">
        <v>367</v>
      </c>
      <c r="AN1106" s="143">
        <v>-1</v>
      </c>
      <c r="AQ1106" s="143">
        <v>332</v>
      </c>
      <c r="AR1106" s="143" t="s">
        <v>259</v>
      </c>
      <c r="AT1106" s="143" t="s">
        <v>366</v>
      </c>
      <c r="AV1106" s="143">
        <v>142.285522921271</v>
      </c>
      <c r="AW1106" s="143">
        <v>0.55228672779999999</v>
      </c>
    </row>
    <row r="1107" spans="1:49" x14ac:dyDescent="0.25">
      <c r="A1107" s="153">
        <v>830000</v>
      </c>
      <c r="B1107" s="153">
        <v>1400000</v>
      </c>
      <c r="C1107" s="153">
        <v>1400000</v>
      </c>
      <c r="D1107" s="143" t="s">
        <v>360</v>
      </c>
      <c r="E1107" s="143" t="s">
        <v>13</v>
      </c>
      <c r="F1107" s="143" t="s">
        <v>361</v>
      </c>
      <c r="G1107" s="143" t="s">
        <v>362</v>
      </c>
      <c r="H1107" s="143">
        <v>0.67</v>
      </c>
      <c r="I1107" s="143">
        <v>0.72</v>
      </c>
      <c r="J1107" s="143" t="s">
        <v>366</v>
      </c>
      <c r="K1107" s="143">
        <v>0.18902300363666999</v>
      </c>
      <c r="L1107" s="143">
        <v>3282.5214453625199</v>
      </c>
      <c r="M1107" s="143">
        <v>7.2101410399572803</v>
      </c>
      <c r="N1107" s="143">
        <v>0.95446065597042995</v>
      </c>
      <c r="O1107" s="143">
        <v>1.3628825160167599</v>
      </c>
      <c r="P1107" s="143">
        <v>0.18041502004456</v>
      </c>
      <c r="Q1107" s="143">
        <v>620.47206310421495</v>
      </c>
      <c r="R1107" s="143">
        <v>1730</v>
      </c>
      <c r="S1107" s="143" t="s">
        <v>368</v>
      </c>
      <c r="T1107" s="143">
        <v>1730</v>
      </c>
      <c r="U1107" s="143" t="s">
        <v>365</v>
      </c>
      <c r="V1107" s="143" t="s">
        <v>366</v>
      </c>
      <c r="Z1107" s="143">
        <v>0</v>
      </c>
      <c r="AA1107" s="143">
        <v>1</v>
      </c>
      <c r="AB1107" s="143">
        <v>1.3628825160167599</v>
      </c>
      <c r="AC1107" s="143">
        <v>0.18041502004456</v>
      </c>
      <c r="AD1107" s="143">
        <v>2027.8217852038499</v>
      </c>
      <c r="AF1107" s="143">
        <v>-1</v>
      </c>
      <c r="AG1107" s="143">
        <v>-1</v>
      </c>
      <c r="AH1107" s="143">
        <v>-1</v>
      </c>
      <c r="AI1107" s="143">
        <v>-1</v>
      </c>
      <c r="AJ1107" s="143">
        <v>0</v>
      </c>
      <c r="AM1107" s="143" t="s">
        <v>367</v>
      </c>
      <c r="AN1107" s="143">
        <v>-1</v>
      </c>
      <c r="AQ1107" s="143">
        <v>332</v>
      </c>
      <c r="AR1107" s="143" t="s">
        <v>259</v>
      </c>
      <c r="AT1107" s="143" t="s">
        <v>366</v>
      </c>
      <c r="AV1107" s="143">
        <v>116.29766257993199</v>
      </c>
      <c r="AW1107" s="143">
        <v>1.6446243189</v>
      </c>
    </row>
    <row r="1108" spans="1:49" x14ac:dyDescent="0.25">
      <c r="A1108" s="153">
        <v>830000</v>
      </c>
      <c r="B1108" s="153">
        <v>1400000</v>
      </c>
      <c r="C1108" s="153">
        <v>1400000</v>
      </c>
      <c r="D1108" s="143" t="s">
        <v>360</v>
      </c>
      <c r="E1108" s="143" t="s">
        <v>13</v>
      </c>
      <c r="F1108" s="143" t="s">
        <v>361</v>
      </c>
      <c r="G1108" s="143" t="s">
        <v>362</v>
      </c>
      <c r="H1108" s="143">
        <v>0.67</v>
      </c>
      <c r="I1108" s="143">
        <v>0.72</v>
      </c>
      <c r="J1108" s="143" t="s">
        <v>366</v>
      </c>
      <c r="K1108" s="143">
        <v>3.094594140931E-2</v>
      </c>
      <c r="L1108" s="143">
        <v>3333.23307062202</v>
      </c>
      <c r="M1108" s="143">
        <v>6.5317419938824699</v>
      </c>
      <c r="N1108" s="143">
        <v>0.87852298383442995</v>
      </c>
      <c r="O1108" s="143">
        <v>0.20213090504341</v>
      </c>
      <c r="P1108" s="143">
        <v>2.718672078447E-2</v>
      </c>
      <c r="Q1108" s="143">
        <v>103.150035307043</v>
      </c>
      <c r="R1108" s="143">
        <v>1730</v>
      </c>
      <c r="S1108" s="143" t="s">
        <v>368</v>
      </c>
      <c r="T1108" s="143">
        <v>1730</v>
      </c>
      <c r="U1108" s="143" t="s">
        <v>365</v>
      </c>
      <c r="V1108" s="143" t="s">
        <v>366</v>
      </c>
      <c r="Z1108" s="143">
        <v>0</v>
      </c>
      <c r="AA1108" s="143">
        <v>1</v>
      </c>
      <c r="AB1108" s="143">
        <v>0.20213090504341</v>
      </c>
      <c r="AC1108" s="143">
        <v>2.718672078447E-2</v>
      </c>
      <c r="AD1108" s="143">
        <v>103.15003530704401</v>
      </c>
      <c r="AF1108" s="143">
        <v>-1</v>
      </c>
      <c r="AG1108" s="143">
        <v>-1</v>
      </c>
      <c r="AH1108" s="143">
        <v>-1</v>
      </c>
      <c r="AI1108" s="143">
        <v>-1</v>
      </c>
      <c r="AJ1108" s="143">
        <v>0</v>
      </c>
      <c r="AM1108" s="143" t="s">
        <v>367</v>
      </c>
      <c r="AN1108" s="143">
        <v>-1</v>
      </c>
      <c r="AQ1108" s="143">
        <v>332</v>
      </c>
      <c r="AR1108" s="143" t="s">
        <v>259</v>
      </c>
      <c r="AT1108" s="143" t="s">
        <v>366</v>
      </c>
      <c r="AV1108" s="143">
        <v>55.513227054593301</v>
      </c>
      <c r="AW1108" s="143">
        <v>8.3657774000000004E-2</v>
      </c>
    </row>
    <row r="1109" spans="1:49" x14ac:dyDescent="0.25">
      <c r="A1109" s="153">
        <v>830000</v>
      </c>
      <c r="B1109" s="153">
        <v>1400000</v>
      </c>
      <c r="C1109" s="153">
        <v>1400000</v>
      </c>
      <c r="D1109" s="143" t="s">
        <v>360</v>
      </c>
      <c r="E1109" s="143" t="s">
        <v>13</v>
      </c>
      <c r="F1109" s="143" t="s">
        <v>361</v>
      </c>
      <c r="G1109" s="143" t="s">
        <v>362</v>
      </c>
      <c r="H1109" s="143">
        <v>0.67</v>
      </c>
      <c r="I1109" s="143">
        <v>0.72</v>
      </c>
      <c r="J1109" s="143" t="s">
        <v>366</v>
      </c>
      <c r="K1109" s="143">
        <v>0.38054881760816001</v>
      </c>
      <c r="L1109" s="143">
        <v>3333.23307062202</v>
      </c>
      <c r="M1109" s="143">
        <v>6.5317419938824699</v>
      </c>
      <c r="N1109" s="143">
        <v>0.87852298383442995</v>
      </c>
      <c r="O1109" s="143">
        <v>2.4856466926935799</v>
      </c>
      <c r="P1109" s="143">
        <v>0.33432088273978999</v>
      </c>
      <c r="Q1109" s="143">
        <v>1268.4579038376401</v>
      </c>
      <c r="R1109" s="143">
        <v>1730</v>
      </c>
      <c r="S1109" s="143" t="s">
        <v>368</v>
      </c>
      <c r="T1109" s="143">
        <v>1730</v>
      </c>
      <c r="U1109" s="143" t="s">
        <v>365</v>
      </c>
      <c r="V1109" s="143" t="s">
        <v>366</v>
      </c>
      <c r="Z1109" s="143">
        <v>0</v>
      </c>
      <c r="AA1109" s="143">
        <v>1</v>
      </c>
      <c r="AB1109" s="143">
        <v>2.4856466926935799</v>
      </c>
      <c r="AC1109" s="143">
        <v>0.33432088273978999</v>
      </c>
      <c r="AD1109" s="143">
        <v>1268.4579038376401</v>
      </c>
      <c r="AF1109" s="143">
        <v>-1</v>
      </c>
      <c r="AG1109" s="143">
        <v>-1</v>
      </c>
      <c r="AH1109" s="143">
        <v>-1</v>
      </c>
      <c r="AI1109" s="143">
        <v>-1</v>
      </c>
      <c r="AJ1109" s="143">
        <v>0</v>
      </c>
      <c r="AM1109" s="143" t="s">
        <v>367</v>
      </c>
      <c r="AN1109" s="143">
        <v>-1</v>
      </c>
      <c r="AQ1109" s="143">
        <v>332</v>
      </c>
      <c r="AR1109" s="143" t="s">
        <v>259</v>
      </c>
      <c r="AT1109" s="143" t="s">
        <v>366</v>
      </c>
      <c r="AV1109" s="143">
        <v>172.33079739369401</v>
      </c>
      <c r="AW1109" s="143">
        <v>1.0287574239999999</v>
      </c>
    </row>
    <row r="1110" spans="1:49" x14ac:dyDescent="0.25">
      <c r="A1110" s="153">
        <v>830000</v>
      </c>
      <c r="B1110" s="153">
        <v>1400000</v>
      </c>
      <c r="C1110" s="153">
        <v>1400000</v>
      </c>
      <c r="D1110" s="143" t="s">
        <v>360</v>
      </c>
      <c r="E1110" s="143" t="s">
        <v>13</v>
      </c>
      <c r="F1110" s="143" t="s">
        <v>361</v>
      </c>
      <c r="G1110" s="143" t="s">
        <v>362</v>
      </c>
      <c r="H1110" s="143">
        <v>0.67</v>
      </c>
      <c r="I1110" s="143">
        <v>0.72</v>
      </c>
      <c r="J1110" s="143" t="s">
        <v>366</v>
      </c>
      <c r="K1110" s="143">
        <v>0.20626877757775</v>
      </c>
      <c r="L1110" s="143">
        <v>3333.23307062202</v>
      </c>
      <c r="M1110" s="143">
        <v>6.5317419938824699</v>
      </c>
      <c r="N1110" s="143">
        <v>0.87852298383442995</v>
      </c>
      <c r="O1110" s="143">
        <v>1.3472944365314099</v>
      </c>
      <c r="P1110" s="143">
        <v>0.18121186194948</v>
      </c>
      <c r="Q1110" s="143">
        <v>687.54191085894502</v>
      </c>
      <c r="R1110" s="143">
        <v>8140</v>
      </c>
      <c r="S1110" s="143" t="s">
        <v>369</v>
      </c>
      <c r="T1110" s="143">
        <v>8140</v>
      </c>
      <c r="U1110" s="143" t="s">
        <v>365</v>
      </c>
      <c r="V1110" s="143" t="s">
        <v>366</v>
      </c>
      <c r="Z1110" s="143">
        <v>0</v>
      </c>
      <c r="AA1110" s="143">
        <v>1</v>
      </c>
      <c r="AB1110" s="143">
        <v>1.3472944365314099</v>
      </c>
      <c r="AC1110" s="143">
        <v>0.18121186194948</v>
      </c>
      <c r="AD1110" s="143">
        <v>687.54191085894502</v>
      </c>
      <c r="AF1110" s="143">
        <v>-1</v>
      </c>
      <c r="AG1110" s="143">
        <v>-1</v>
      </c>
      <c r="AH1110" s="143">
        <v>-1</v>
      </c>
      <c r="AI1110" s="143">
        <v>-1</v>
      </c>
      <c r="AJ1110" s="143">
        <v>0</v>
      </c>
      <c r="AM1110" s="143" t="s">
        <v>367</v>
      </c>
      <c r="AN1110" s="143">
        <v>-1</v>
      </c>
      <c r="AQ1110" s="143">
        <v>332</v>
      </c>
      <c r="AR1110" s="143" t="s">
        <v>259</v>
      </c>
      <c r="AT1110" s="143" t="s">
        <v>366</v>
      </c>
      <c r="AV1110" s="143">
        <v>140.313541530272</v>
      </c>
      <c r="AW1110" s="143">
        <v>0.55761712149999998</v>
      </c>
    </row>
    <row r="1111" spans="1:49" x14ac:dyDescent="0.25">
      <c r="A1111" s="153">
        <v>830000</v>
      </c>
      <c r="B1111" s="153">
        <v>1400000</v>
      </c>
      <c r="C1111" s="153">
        <v>1400000</v>
      </c>
      <c r="D1111" s="143" t="s">
        <v>360</v>
      </c>
      <c r="E1111" s="143" t="s">
        <v>13</v>
      </c>
      <c r="F1111" s="143" t="s">
        <v>361</v>
      </c>
      <c r="G1111" s="143" t="s">
        <v>362</v>
      </c>
      <c r="H1111" s="143">
        <v>0.67</v>
      </c>
      <c r="I1111" s="143">
        <v>0.72</v>
      </c>
      <c r="J1111" s="143" t="s">
        <v>366</v>
      </c>
      <c r="K1111" s="143">
        <v>0.61776345373694996</v>
      </c>
      <c r="L1111" s="143">
        <v>3324.7672000283101</v>
      </c>
      <c r="M1111" s="143">
        <v>6.7956648473189896</v>
      </c>
      <c r="N1111" s="143">
        <v>0.92129899493230005</v>
      </c>
      <c r="O1111" s="143">
        <v>4.1981133865185898</v>
      </c>
      <c r="P1111" s="143">
        <v>0.56914484903375995</v>
      </c>
      <c r="Q1111" s="143">
        <v>2053.9196683608302</v>
      </c>
      <c r="R1111" s="143">
        <v>1730</v>
      </c>
      <c r="S1111" s="143" t="s">
        <v>368</v>
      </c>
      <c r="T1111" s="143">
        <v>1730</v>
      </c>
      <c r="U1111" s="143" t="s">
        <v>365</v>
      </c>
      <c r="V1111" s="143" t="s">
        <v>366</v>
      </c>
      <c r="Z1111" s="143">
        <v>0</v>
      </c>
      <c r="AA1111" s="143">
        <v>1</v>
      </c>
      <c r="AB1111" s="143">
        <v>4.1981133865185898</v>
      </c>
      <c r="AC1111" s="143">
        <v>0.56914484903375995</v>
      </c>
      <c r="AD1111" s="143">
        <v>2053.9196683608302</v>
      </c>
      <c r="AF1111" s="143">
        <v>-1</v>
      </c>
      <c r="AG1111" s="143">
        <v>-1</v>
      </c>
      <c r="AH1111" s="143">
        <v>-1</v>
      </c>
      <c r="AI1111" s="143">
        <v>-1</v>
      </c>
      <c r="AJ1111" s="143">
        <v>0</v>
      </c>
      <c r="AM1111" s="143" t="s">
        <v>367</v>
      </c>
      <c r="AN1111" s="143">
        <v>-1</v>
      </c>
      <c r="AQ1111" s="143">
        <v>332</v>
      </c>
      <c r="AR1111" s="143" t="s">
        <v>259</v>
      </c>
      <c r="AT1111" s="143" t="s">
        <v>366</v>
      </c>
      <c r="AV1111" s="143">
        <v>200.00000001117499</v>
      </c>
      <c r="AW1111" s="143">
        <v>1.6657904853000001</v>
      </c>
    </row>
    <row r="1112" spans="1:49" x14ac:dyDescent="0.25">
      <c r="A1112" s="153">
        <v>830000</v>
      </c>
      <c r="B1112" s="153">
        <v>1400000</v>
      </c>
      <c r="C1112" s="153">
        <v>1400000</v>
      </c>
      <c r="D1112" s="143" t="s">
        <v>360</v>
      </c>
      <c r="E1112" s="143" t="s">
        <v>13</v>
      </c>
      <c r="F1112" s="143" t="s">
        <v>361</v>
      </c>
      <c r="G1112" s="143" t="s">
        <v>362</v>
      </c>
      <c r="H1112" s="143">
        <v>0.67</v>
      </c>
      <c r="I1112" s="143">
        <v>0.72</v>
      </c>
      <c r="J1112" s="143" t="s">
        <v>366</v>
      </c>
      <c r="K1112" s="143">
        <v>0.61776345359886997</v>
      </c>
      <c r="L1112" s="143">
        <v>3316.0243938302701</v>
      </c>
      <c r="M1112" s="143">
        <v>7.0645122312905002</v>
      </c>
      <c r="N1112" s="143">
        <v>0.94456287167167996</v>
      </c>
      <c r="O1112" s="143">
        <v>4.3641974739935003</v>
      </c>
      <c r="P1112" s="143">
        <v>0.58351642174517004</v>
      </c>
      <c r="Q1112" s="143">
        <v>2048.5186817507001</v>
      </c>
      <c r="R1112" s="143">
        <v>1730</v>
      </c>
      <c r="S1112" s="143" t="s">
        <v>368</v>
      </c>
      <c r="T1112" s="143">
        <v>1730</v>
      </c>
      <c r="U1112" s="143" t="s">
        <v>365</v>
      </c>
      <c r="V1112" s="143" t="s">
        <v>366</v>
      </c>
      <c r="Z1112" s="143">
        <v>0</v>
      </c>
      <c r="AA1112" s="143">
        <v>1</v>
      </c>
      <c r="AB1112" s="143">
        <v>4.3641974739935003</v>
      </c>
      <c r="AC1112" s="143">
        <v>0.58351642174517004</v>
      </c>
      <c r="AD1112" s="143">
        <v>2048.5186817507001</v>
      </c>
      <c r="AF1112" s="143">
        <v>-1</v>
      </c>
      <c r="AG1112" s="143">
        <v>-1</v>
      </c>
      <c r="AH1112" s="143">
        <v>-1</v>
      </c>
      <c r="AI1112" s="143">
        <v>-1</v>
      </c>
      <c r="AJ1112" s="143">
        <v>0</v>
      </c>
      <c r="AM1112" s="143" t="s">
        <v>367</v>
      </c>
      <c r="AN1112" s="143">
        <v>-1</v>
      </c>
      <c r="AQ1112" s="143">
        <v>332</v>
      </c>
      <c r="AR1112" s="143" t="s">
        <v>259</v>
      </c>
      <c r="AT1112" s="143" t="s">
        <v>366</v>
      </c>
      <c r="AV1112" s="143">
        <v>199.99999998882399</v>
      </c>
      <c r="AW1112" s="143">
        <v>1.6614101231</v>
      </c>
    </row>
    <row r="1113" spans="1:49" x14ac:dyDescent="0.25">
      <c r="A1113" s="153">
        <v>830000</v>
      </c>
      <c r="B1113" s="153">
        <v>1400000</v>
      </c>
      <c r="C1113" s="153">
        <v>1400000</v>
      </c>
      <c r="D1113" s="143" t="s">
        <v>360</v>
      </c>
      <c r="E1113" s="143" t="s">
        <v>13</v>
      </c>
      <c r="F1113" s="143" t="s">
        <v>361</v>
      </c>
      <c r="G1113" s="143" t="s">
        <v>362</v>
      </c>
      <c r="H1113" s="143">
        <v>0.67</v>
      </c>
      <c r="I1113" s="143">
        <v>0.72</v>
      </c>
      <c r="J1113" s="143" t="s">
        <v>363</v>
      </c>
      <c r="K1113" s="143">
        <v>0.617763453829</v>
      </c>
      <c r="L1113" s="143">
        <v>2352.0186515011301</v>
      </c>
      <c r="M1113" s="143">
        <v>4.6131083710907603</v>
      </c>
      <c r="N1113" s="143">
        <v>0.63096455031071996</v>
      </c>
      <c r="O1113" s="143">
        <v>2.8498097602125299</v>
      </c>
      <c r="P1113" s="143">
        <v>0.38978683984362</v>
      </c>
      <c r="Q1113" s="143">
        <v>1452.99116562158</v>
      </c>
      <c r="R1113" s="143">
        <v>3200</v>
      </c>
      <c r="S1113" s="143" t="s">
        <v>370</v>
      </c>
      <c r="T1113" s="143">
        <v>3200</v>
      </c>
      <c r="U1113" s="143" t="s">
        <v>365</v>
      </c>
      <c r="V1113" s="143" t="s">
        <v>366</v>
      </c>
      <c r="Y1113" s="143" t="s">
        <v>363</v>
      </c>
      <c r="Z1113" s="143">
        <v>0</v>
      </c>
      <c r="AA1113" s="143">
        <v>1</v>
      </c>
      <c r="AB1113" s="143">
        <v>2.8498097602125299</v>
      </c>
      <c r="AC1113" s="143">
        <v>0.38978683984362</v>
      </c>
      <c r="AD1113" s="143">
        <v>1452.99116562158</v>
      </c>
      <c r="AF1113" s="143">
        <v>-1</v>
      </c>
      <c r="AG1113" s="143">
        <v>-1</v>
      </c>
      <c r="AH1113" s="143">
        <v>-1</v>
      </c>
      <c r="AI1113" s="143">
        <v>-1</v>
      </c>
      <c r="AJ1113" s="143">
        <v>0</v>
      </c>
      <c r="AM1113" s="143" t="s">
        <v>367</v>
      </c>
      <c r="AN1113" s="143">
        <v>-1</v>
      </c>
      <c r="AQ1113" s="143">
        <v>332</v>
      </c>
      <c r="AR1113" s="143" t="s">
        <v>259</v>
      </c>
      <c r="AT1113" s="143" t="s">
        <v>366</v>
      </c>
      <c r="AV1113" s="143">
        <v>200.000000026077</v>
      </c>
      <c r="AW1113" s="143">
        <v>1.1784194368000001</v>
      </c>
    </row>
    <row r="1114" spans="1:49" x14ac:dyDescent="0.25">
      <c r="A1114" s="153">
        <v>830000</v>
      </c>
      <c r="B1114" s="153">
        <v>1400000</v>
      </c>
      <c r="C1114" s="153">
        <v>1400000</v>
      </c>
      <c r="D1114" s="143" t="s">
        <v>360</v>
      </c>
      <c r="E1114" s="143" t="s">
        <v>13</v>
      </c>
      <c r="F1114" s="143" t="s">
        <v>361</v>
      </c>
      <c r="G1114" s="143" t="s">
        <v>362</v>
      </c>
      <c r="H1114" s="143">
        <v>0.67</v>
      </c>
      <c r="I1114" s="143">
        <v>0.72</v>
      </c>
      <c r="J1114" s="143" t="s">
        <v>363</v>
      </c>
      <c r="K1114" s="143">
        <v>5.6994730561389997E-2</v>
      </c>
      <c r="L1114" s="143">
        <v>3102.9451623759901</v>
      </c>
      <c r="M1114" s="143">
        <v>6.70695708499556</v>
      </c>
      <c r="N1114" s="143">
        <v>0.89269184752382003</v>
      </c>
      <c r="O1114" s="143">
        <v>0.38226121194615997</v>
      </c>
      <c r="P1114" s="143">
        <v>5.087873132397E-2</v>
      </c>
      <c r="Q1114" s="143">
        <v>176.85152347640701</v>
      </c>
      <c r="R1114" s="143">
        <v>3200</v>
      </c>
      <c r="S1114" s="143" t="s">
        <v>370</v>
      </c>
      <c r="T1114" s="143">
        <v>3200</v>
      </c>
      <c r="U1114" s="143" t="s">
        <v>365</v>
      </c>
      <c r="V1114" s="143" t="s">
        <v>366</v>
      </c>
      <c r="Y1114" s="143" t="s">
        <v>363</v>
      </c>
      <c r="Z1114" s="143">
        <v>0</v>
      </c>
      <c r="AA1114" s="143">
        <v>1</v>
      </c>
      <c r="AB1114" s="143">
        <v>0.38226121194615997</v>
      </c>
      <c r="AC1114" s="143">
        <v>5.087873132397E-2</v>
      </c>
      <c r="AD1114" s="143">
        <v>176.85152347640599</v>
      </c>
      <c r="AF1114" s="143">
        <v>-1</v>
      </c>
      <c r="AG1114" s="143">
        <v>-1</v>
      </c>
      <c r="AH1114" s="143">
        <v>-1</v>
      </c>
      <c r="AI1114" s="143">
        <v>-1</v>
      </c>
      <c r="AJ1114" s="143">
        <v>0</v>
      </c>
      <c r="AM1114" s="143" t="s">
        <v>367</v>
      </c>
      <c r="AN1114" s="143">
        <v>-1</v>
      </c>
      <c r="AQ1114" s="143">
        <v>332</v>
      </c>
      <c r="AR1114" s="143" t="s">
        <v>259</v>
      </c>
      <c r="AT1114" s="143" t="s">
        <v>366</v>
      </c>
      <c r="AV1114" s="143">
        <v>102.731281504861</v>
      </c>
      <c r="AW1114" s="143">
        <v>0.14343189249999999</v>
      </c>
    </row>
    <row r="1115" spans="1:49" x14ac:dyDescent="0.25">
      <c r="A1115" s="153">
        <v>830000</v>
      </c>
      <c r="B1115" s="153">
        <v>1400000</v>
      </c>
      <c r="C1115" s="153">
        <v>1400000</v>
      </c>
      <c r="D1115" s="143" t="s">
        <v>360</v>
      </c>
      <c r="E1115" s="143" t="s">
        <v>13</v>
      </c>
      <c r="F1115" s="143" t="s">
        <v>361</v>
      </c>
      <c r="G1115" s="143" t="s">
        <v>362</v>
      </c>
      <c r="H1115" s="143">
        <v>0.67</v>
      </c>
      <c r="I1115" s="143">
        <v>0.72</v>
      </c>
      <c r="J1115" s="143" t="s">
        <v>366</v>
      </c>
      <c r="K1115" s="143">
        <v>1.350906078341E-2</v>
      </c>
      <c r="L1115" s="143">
        <v>3102.9451623759901</v>
      </c>
      <c r="M1115" s="143">
        <v>6.70695708499556</v>
      </c>
      <c r="N1115" s="143">
        <v>0.89269184752382003</v>
      </c>
      <c r="O1115" s="143">
        <v>9.0604690932940005E-2</v>
      </c>
      <c r="P1115" s="143">
        <v>1.2059428429049999E-2</v>
      </c>
      <c r="Q1115" s="143">
        <v>41.917874806131501</v>
      </c>
      <c r="R1115" s="143">
        <v>8140</v>
      </c>
      <c r="S1115" s="143" t="s">
        <v>369</v>
      </c>
      <c r="T1115" s="143">
        <v>8140</v>
      </c>
      <c r="U1115" s="143" t="s">
        <v>365</v>
      </c>
      <c r="V1115" s="143" t="s">
        <v>366</v>
      </c>
      <c r="Z1115" s="143">
        <v>0</v>
      </c>
      <c r="AA1115" s="143">
        <v>1</v>
      </c>
      <c r="AB1115" s="143">
        <v>9.0604690932940005E-2</v>
      </c>
      <c r="AC1115" s="143">
        <v>1.2059428429049999E-2</v>
      </c>
      <c r="AD1115" s="143">
        <v>612.69844583855797</v>
      </c>
      <c r="AF1115" s="143">
        <v>-1</v>
      </c>
      <c r="AG1115" s="143">
        <v>-1</v>
      </c>
      <c r="AH1115" s="143">
        <v>-1</v>
      </c>
      <c r="AI1115" s="143">
        <v>-1</v>
      </c>
      <c r="AJ1115" s="143">
        <v>0</v>
      </c>
      <c r="AM1115" s="143" t="s">
        <v>367</v>
      </c>
      <c r="AN1115" s="143">
        <v>-1</v>
      </c>
      <c r="AQ1115" s="143">
        <v>332</v>
      </c>
      <c r="AR1115" s="143" t="s">
        <v>259</v>
      </c>
      <c r="AT1115" s="143" t="s">
        <v>366</v>
      </c>
      <c r="AV1115" s="143">
        <v>104.41312600175</v>
      </c>
      <c r="AW1115" s="143">
        <v>0.49691682549999999</v>
      </c>
    </row>
    <row r="1116" spans="1:49" x14ac:dyDescent="0.25">
      <c r="A1116" s="153">
        <v>830000</v>
      </c>
      <c r="B1116" s="153">
        <v>1400000</v>
      </c>
      <c r="C1116" s="153">
        <v>1400000</v>
      </c>
      <c r="D1116" s="143" t="s">
        <v>360</v>
      </c>
      <c r="E1116" s="143" t="s">
        <v>13</v>
      </c>
      <c r="F1116" s="143" t="s">
        <v>361</v>
      </c>
      <c r="G1116" s="143" t="s">
        <v>362</v>
      </c>
      <c r="H1116" s="143">
        <v>0.67</v>
      </c>
      <c r="I1116" s="143">
        <v>0.72</v>
      </c>
      <c r="J1116" s="143" t="s">
        <v>366</v>
      </c>
      <c r="K1116" s="143">
        <v>0.14343209576520999</v>
      </c>
      <c r="L1116" s="143">
        <v>3035.06282142892</v>
      </c>
      <c r="M1116" s="143">
        <v>6.4281455743249696</v>
      </c>
      <c r="N1116" s="143">
        <v>0.92556037083651999</v>
      </c>
      <c r="O1116" s="143">
        <v>0.92200239160929998</v>
      </c>
      <c r="P1116" s="143">
        <v>0.1327550637463</v>
      </c>
      <c r="Q1116" s="143">
        <v>435.32542125662798</v>
      </c>
      <c r="R1116" s="143">
        <v>1730</v>
      </c>
      <c r="S1116" s="143" t="s">
        <v>368</v>
      </c>
      <c r="T1116" s="143">
        <v>1730</v>
      </c>
      <c r="U1116" s="143" t="s">
        <v>365</v>
      </c>
      <c r="V1116" s="143" t="s">
        <v>366</v>
      </c>
      <c r="Z1116" s="143">
        <v>0</v>
      </c>
      <c r="AA1116" s="143">
        <v>1</v>
      </c>
      <c r="AB1116" s="143">
        <v>0.92200239160929998</v>
      </c>
      <c r="AC1116" s="143">
        <v>0.1327550637463</v>
      </c>
      <c r="AD1116" s="143">
        <v>1126.84468444495</v>
      </c>
      <c r="AF1116" s="143">
        <v>-1</v>
      </c>
      <c r="AG1116" s="143">
        <v>-1</v>
      </c>
      <c r="AH1116" s="143">
        <v>-1</v>
      </c>
      <c r="AI1116" s="143">
        <v>-1</v>
      </c>
      <c r="AJ1116" s="143">
        <v>0</v>
      </c>
      <c r="AM1116" s="143" t="s">
        <v>367</v>
      </c>
      <c r="AN1116" s="143">
        <v>-1</v>
      </c>
      <c r="AQ1116" s="143">
        <v>332</v>
      </c>
      <c r="AR1116" s="143" t="s">
        <v>259</v>
      </c>
      <c r="AT1116" s="143" t="s">
        <v>366</v>
      </c>
      <c r="AV1116" s="143">
        <v>101.66827990756001</v>
      </c>
      <c r="AW1116" s="143">
        <v>0.91390485359999996</v>
      </c>
    </row>
    <row r="1117" spans="1:49" x14ac:dyDescent="0.25">
      <c r="A1117" s="153">
        <v>830000</v>
      </c>
      <c r="B1117" s="153">
        <v>1400000</v>
      </c>
      <c r="C1117" s="153">
        <v>1400000</v>
      </c>
      <c r="D1117" s="143" t="s">
        <v>360</v>
      </c>
      <c r="E1117" s="143" t="s">
        <v>13</v>
      </c>
      <c r="F1117" s="143" t="s">
        <v>361</v>
      </c>
      <c r="G1117" s="143" t="s">
        <v>362</v>
      </c>
      <c r="H1117" s="143">
        <v>0.67</v>
      </c>
      <c r="I1117" s="143">
        <v>0.72</v>
      </c>
      <c r="J1117" s="143" t="s">
        <v>363</v>
      </c>
      <c r="K1117" s="143">
        <v>0.10210706091303</v>
      </c>
      <c r="L1117" s="143">
        <v>3035.06282142892</v>
      </c>
      <c r="M1117" s="143">
        <v>6.4281455743249696</v>
      </c>
      <c r="N1117" s="143">
        <v>0.92556037083651999</v>
      </c>
      <c r="O1117" s="143">
        <v>0.65635905171544995</v>
      </c>
      <c r="P1117" s="143">
        <v>9.4506249163690006E-2</v>
      </c>
      <c r="Q1117" s="143">
        <v>309.90134438252801</v>
      </c>
      <c r="R1117" s="143">
        <v>4210</v>
      </c>
      <c r="S1117" s="143" t="s">
        <v>374</v>
      </c>
      <c r="T1117" s="143">
        <v>4210</v>
      </c>
      <c r="U1117" s="143" t="s">
        <v>365</v>
      </c>
      <c r="V1117" s="143" t="s">
        <v>366</v>
      </c>
      <c r="Y1117" s="143" t="s">
        <v>363</v>
      </c>
      <c r="Z1117" s="143">
        <v>0</v>
      </c>
      <c r="AA1117" s="143">
        <v>1</v>
      </c>
      <c r="AB1117" s="143">
        <v>0.65635905171544995</v>
      </c>
      <c r="AC1117" s="143">
        <v>9.4506249163690006E-2</v>
      </c>
      <c r="AD1117" s="143">
        <v>609.48327822657996</v>
      </c>
      <c r="AF1117" s="143">
        <v>-1</v>
      </c>
      <c r="AG1117" s="143">
        <v>-1</v>
      </c>
      <c r="AH1117" s="143">
        <v>-1</v>
      </c>
      <c r="AI1117" s="143">
        <v>-1</v>
      </c>
      <c r="AJ1117" s="143">
        <v>0</v>
      </c>
      <c r="AM1117" s="143" t="s">
        <v>367</v>
      </c>
      <c r="AN1117" s="143">
        <v>-1</v>
      </c>
      <c r="AQ1117" s="143">
        <v>332</v>
      </c>
      <c r="AR1117" s="143" t="s">
        <v>259</v>
      </c>
      <c r="AT1117" s="143" t="s">
        <v>366</v>
      </c>
      <c r="AV1117" s="143">
        <v>84.792591576886693</v>
      </c>
      <c r="AW1117" s="143">
        <v>0.4943092281</v>
      </c>
    </row>
    <row r="1118" spans="1:49" x14ac:dyDescent="0.25">
      <c r="A1118" s="153">
        <v>830000</v>
      </c>
      <c r="B1118" s="153">
        <v>1400000</v>
      </c>
      <c r="C1118" s="153">
        <v>1400000</v>
      </c>
      <c r="D1118" s="143" t="s">
        <v>360</v>
      </c>
      <c r="E1118" s="143" t="s">
        <v>13</v>
      </c>
      <c r="F1118" s="143" t="s">
        <v>361</v>
      </c>
      <c r="G1118" s="143" t="s">
        <v>362</v>
      </c>
      <c r="H1118" s="143">
        <v>0.67</v>
      </c>
      <c r="I1118" s="143">
        <v>0.72</v>
      </c>
      <c r="J1118" s="143" t="s">
        <v>366</v>
      </c>
      <c r="K1118" s="143">
        <v>4.5673862246710002E-2</v>
      </c>
      <c r="L1118" s="143">
        <v>3035.06282142892</v>
      </c>
      <c r="M1118" s="143">
        <v>6.4281455743249696</v>
      </c>
      <c r="N1118" s="143">
        <v>0.92556037083651999</v>
      </c>
      <c r="O1118" s="143">
        <v>0.29359823546350999</v>
      </c>
      <c r="P1118" s="143">
        <v>4.22739168786E-2</v>
      </c>
      <c r="Q1118" s="143">
        <v>138.62304121605499</v>
      </c>
      <c r="R1118" s="143">
        <v>8140</v>
      </c>
      <c r="S1118" s="143" t="s">
        <v>369</v>
      </c>
      <c r="T1118" s="143">
        <v>8140</v>
      </c>
      <c r="U1118" s="143" t="s">
        <v>365</v>
      </c>
      <c r="V1118" s="143" t="s">
        <v>366</v>
      </c>
      <c r="Z1118" s="143">
        <v>0</v>
      </c>
      <c r="AA1118" s="143">
        <v>1</v>
      </c>
      <c r="AB1118" s="143">
        <v>0.29359823546350999</v>
      </c>
      <c r="AC1118" s="143">
        <v>4.22739168786E-2</v>
      </c>
      <c r="AD1118" s="143">
        <v>138.62304121605601</v>
      </c>
      <c r="AF1118" s="143">
        <v>-1</v>
      </c>
      <c r="AG1118" s="143">
        <v>-1</v>
      </c>
      <c r="AH1118" s="143">
        <v>-1</v>
      </c>
      <c r="AI1118" s="143">
        <v>-1</v>
      </c>
      <c r="AJ1118" s="143">
        <v>0</v>
      </c>
      <c r="AM1118" s="143" t="s">
        <v>367</v>
      </c>
      <c r="AN1118" s="143">
        <v>-1</v>
      </c>
      <c r="AQ1118" s="143">
        <v>332</v>
      </c>
      <c r="AR1118" s="143" t="s">
        <v>259</v>
      </c>
      <c r="AT1118" s="143" t="s">
        <v>366</v>
      </c>
      <c r="AV1118" s="143">
        <v>66.998513286346295</v>
      </c>
      <c r="AW1118" s="143">
        <v>0.1124274462</v>
      </c>
    </row>
    <row r="1119" spans="1:49" x14ac:dyDescent="0.25">
      <c r="A1119" s="153">
        <v>830000</v>
      </c>
      <c r="B1119" s="153">
        <v>1400000</v>
      </c>
      <c r="C1119" s="153">
        <v>1400000</v>
      </c>
      <c r="D1119" s="143" t="s">
        <v>360</v>
      </c>
      <c r="E1119" s="143" t="s">
        <v>13</v>
      </c>
      <c r="F1119" s="143" t="s">
        <v>361</v>
      </c>
      <c r="G1119" s="143" t="s">
        <v>362</v>
      </c>
      <c r="H1119" s="143">
        <v>0.67</v>
      </c>
      <c r="I1119" s="143">
        <v>0.72</v>
      </c>
      <c r="J1119" s="143" t="s">
        <v>366</v>
      </c>
      <c r="K1119" s="143">
        <v>0.61776345375996</v>
      </c>
      <c r="L1119" s="143">
        <v>3321.0566451176901</v>
      </c>
      <c r="M1119" s="143">
        <v>6.8950023633844602</v>
      </c>
      <c r="N1119" s="143">
        <v>0.92928971342147004</v>
      </c>
      <c r="O1119" s="143">
        <v>4.2594804736875203</v>
      </c>
      <c r="P1119" s="143">
        <v>0.57408122290686003</v>
      </c>
      <c r="Q1119" s="143">
        <v>2051.62742322039</v>
      </c>
      <c r="R1119" s="143">
        <v>1730</v>
      </c>
      <c r="S1119" s="143" t="s">
        <v>368</v>
      </c>
      <c r="T1119" s="143">
        <v>1730</v>
      </c>
      <c r="U1119" s="143" t="s">
        <v>365</v>
      </c>
      <c r="V1119" s="143" t="s">
        <v>366</v>
      </c>
      <c r="Z1119" s="143">
        <v>0</v>
      </c>
      <c r="AA1119" s="143">
        <v>1</v>
      </c>
      <c r="AB1119" s="143">
        <v>4.2594804736875203</v>
      </c>
      <c r="AC1119" s="143">
        <v>0.57408122290686003</v>
      </c>
      <c r="AD1119" s="143">
        <v>2051.62742322039</v>
      </c>
      <c r="AF1119" s="143">
        <v>-1</v>
      </c>
      <c r="AG1119" s="143">
        <v>-1</v>
      </c>
      <c r="AH1119" s="143">
        <v>-1</v>
      </c>
      <c r="AI1119" s="143">
        <v>-1</v>
      </c>
      <c r="AJ1119" s="143">
        <v>0</v>
      </c>
      <c r="AM1119" s="143" t="s">
        <v>367</v>
      </c>
      <c r="AN1119" s="143">
        <v>-1</v>
      </c>
      <c r="AQ1119" s="143">
        <v>332</v>
      </c>
      <c r="AR1119" s="143" t="s">
        <v>259</v>
      </c>
      <c r="AT1119" s="143" t="s">
        <v>366</v>
      </c>
      <c r="AV1119" s="143">
        <v>200.00000001490099</v>
      </c>
      <c r="AW1119" s="143">
        <v>1.6639314057000001</v>
      </c>
    </row>
    <row r="1120" spans="1:49" x14ac:dyDescent="0.25">
      <c r="A1120" s="153">
        <v>830000</v>
      </c>
      <c r="B1120" s="153">
        <v>1400000</v>
      </c>
      <c r="C1120" s="153">
        <v>1400000</v>
      </c>
      <c r="D1120" s="143" t="s">
        <v>360</v>
      </c>
      <c r="E1120" s="143" t="s">
        <v>13</v>
      </c>
      <c r="F1120" s="143" t="s">
        <v>361</v>
      </c>
      <c r="G1120" s="143" t="s">
        <v>362</v>
      </c>
      <c r="H1120" s="143">
        <v>0.67</v>
      </c>
      <c r="I1120" s="143">
        <v>0.72</v>
      </c>
      <c r="J1120" s="143" t="s">
        <v>366</v>
      </c>
      <c r="K1120" s="143">
        <v>0.61776345366790997</v>
      </c>
      <c r="L1120" s="143">
        <v>3310.1175380407299</v>
      </c>
      <c r="M1120" s="143">
        <v>6.2544882667651303</v>
      </c>
      <c r="N1120" s="143">
        <v>0.84356028028124996</v>
      </c>
      <c r="O1120" s="143">
        <v>3.8637942726022598</v>
      </c>
      <c r="P1120" s="143">
        <v>0.52112071212361999</v>
      </c>
      <c r="Q1120" s="143">
        <v>2044.86964234677</v>
      </c>
      <c r="R1120" s="143">
        <v>1730</v>
      </c>
      <c r="S1120" s="143" t="s">
        <v>368</v>
      </c>
      <c r="T1120" s="143">
        <v>1730</v>
      </c>
      <c r="U1120" s="143" t="s">
        <v>365</v>
      </c>
      <c r="V1120" s="143" t="s">
        <v>366</v>
      </c>
      <c r="Z1120" s="143">
        <v>0</v>
      </c>
      <c r="AA1120" s="143">
        <v>1</v>
      </c>
      <c r="AB1120" s="143">
        <v>3.8637942726022598</v>
      </c>
      <c r="AC1120" s="143">
        <v>0.52112071212361999</v>
      </c>
      <c r="AD1120" s="143">
        <v>2044.86964234677</v>
      </c>
      <c r="AF1120" s="143">
        <v>-1</v>
      </c>
      <c r="AG1120" s="143">
        <v>-1</v>
      </c>
      <c r="AH1120" s="143">
        <v>-1</v>
      </c>
      <c r="AI1120" s="143">
        <v>-1</v>
      </c>
      <c r="AJ1120" s="143">
        <v>0</v>
      </c>
      <c r="AM1120" s="143" t="s">
        <v>367</v>
      </c>
      <c r="AN1120" s="143">
        <v>-1</v>
      </c>
      <c r="AQ1120" s="143">
        <v>332</v>
      </c>
      <c r="AR1120" s="143" t="s">
        <v>259</v>
      </c>
      <c r="AT1120" s="143" t="s">
        <v>366</v>
      </c>
      <c r="AV1120" s="143">
        <v>200</v>
      </c>
      <c r="AW1120" s="143">
        <v>1.6584506426000001</v>
      </c>
    </row>
    <row r="1121" spans="1:49" x14ac:dyDescent="0.25">
      <c r="A1121" s="153">
        <v>830000</v>
      </c>
      <c r="B1121" s="153">
        <v>1400000</v>
      </c>
      <c r="C1121" s="153">
        <v>1400000</v>
      </c>
      <c r="D1121" s="143" t="s">
        <v>360</v>
      </c>
      <c r="E1121" s="143" t="s">
        <v>13</v>
      </c>
      <c r="F1121" s="143" t="s">
        <v>361</v>
      </c>
      <c r="G1121" s="143" t="s">
        <v>362</v>
      </c>
      <c r="H1121" s="143">
        <v>0.67</v>
      </c>
      <c r="I1121" s="143">
        <v>0.72</v>
      </c>
      <c r="J1121" s="143" t="s">
        <v>366</v>
      </c>
      <c r="K1121" s="143">
        <v>0.61776345371394004</v>
      </c>
      <c r="L1121" s="143">
        <v>3300.42342102676</v>
      </c>
      <c r="M1121" s="143">
        <v>6.1533837750712603</v>
      </c>
      <c r="N1121" s="143">
        <v>0.82279935888033995</v>
      </c>
      <c r="O1121" s="143">
        <v>3.8013356129153402</v>
      </c>
      <c r="P1121" s="143">
        <v>0.50829537365554001</v>
      </c>
      <c r="Q1121" s="143">
        <v>2038.8809712918701</v>
      </c>
      <c r="R1121" s="143">
        <v>1730</v>
      </c>
      <c r="S1121" s="143" t="s">
        <v>368</v>
      </c>
      <c r="T1121" s="143">
        <v>1730</v>
      </c>
      <c r="U1121" s="143" t="s">
        <v>365</v>
      </c>
      <c r="V1121" s="143" t="s">
        <v>366</v>
      </c>
      <c r="Z1121" s="143">
        <v>0</v>
      </c>
      <c r="AA1121" s="143">
        <v>1</v>
      </c>
      <c r="AB1121" s="143">
        <v>3.8013356129153402</v>
      </c>
      <c r="AC1121" s="143">
        <v>0.50829537365554001</v>
      </c>
      <c r="AD1121" s="143">
        <v>2038.8809712918701</v>
      </c>
      <c r="AF1121" s="143">
        <v>-1</v>
      </c>
      <c r="AG1121" s="143">
        <v>-1</v>
      </c>
      <c r="AH1121" s="143">
        <v>-1</v>
      </c>
      <c r="AI1121" s="143">
        <v>-1</v>
      </c>
      <c r="AJ1121" s="143">
        <v>0</v>
      </c>
      <c r="AM1121" s="143" t="s">
        <v>367</v>
      </c>
      <c r="AN1121" s="143">
        <v>-1</v>
      </c>
      <c r="AQ1121" s="143">
        <v>332</v>
      </c>
      <c r="AR1121" s="143" t="s">
        <v>259</v>
      </c>
      <c r="AT1121" s="143" t="s">
        <v>366</v>
      </c>
      <c r="AV1121" s="143">
        <v>200.00000000745001</v>
      </c>
      <c r="AW1121" s="143">
        <v>1.6535936507</v>
      </c>
    </row>
    <row r="1122" spans="1:49" x14ac:dyDescent="0.25">
      <c r="A1122" s="153">
        <v>830000</v>
      </c>
      <c r="B1122" s="153">
        <v>1400000</v>
      </c>
      <c r="C1122" s="153">
        <v>1400000</v>
      </c>
      <c r="D1122" s="143" t="s">
        <v>360</v>
      </c>
      <c r="E1122" s="143" t="s">
        <v>13</v>
      </c>
      <c r="F1122" s="143" t="s">
        <v>361</v>
      </c>
      <c r="G1122" s="143" t="s">
        <v>362</v>
      </c>
      <c r="H1122" s="143">
        <v>0.67</v>
      </c>
      <c r="I1122" s="143">
        <v>0.72</v>
      </c>
      <c r="J1122" s="143" t="s">
        <v>366</v>
      </c>
      <c r="K1122" s="143">
        <v>0.61776345378298003</v>
      </c>
      <c r="L1122" s="143">
        <v>3320.19258615736</v>
      </c>
      <c r="M1122" s="143">
        <v>6.19076009609529</v>
      </c>
      <c r="N1122" s="143">
        <v>0.82784233160680998</v>
      </c>
      <c r="O1122" s="143">
        <v>3.8244253385056801</v>
      </c>
      <c r="P1122" s="143">
        <v>0.51141073796117997</v>
      </c>
      <c r="Q1122" s="143">
        <v>2051.0936392492199</v>
      </c>
      <c r="R1122" s="143">
        <v>1730</v>
      </c>
      <c r="S1122" s="143" t="s">
        <v>368</v>
      </c>
      <c r="T1122" s="143">
        <v>1730</v>
      </c>
      <c r="U1122" s="143" t="s">
        <v>365</v>
      </c>
      <c r="V1122" s="143" t="s">
        <v>366</v>
      </c>
      <c r="Z1122" s="143">
        <v>0</v>
      </c>
      <c r="AA1122" s="143">
        <v>1</v>
      </c>
      <c r="AB1122" s="143">
        <v>3.8244253385056801</v>
      </c>
      <c r="AC1122" s="143">
        <v>0.51141073796117997</v>
      </c>
      <c r="AD1122" s="143">
        <v>2051.0936392492199</v>
      </c>
      <c r="AF1122" s="143">
        <v>-1</v>
      </c>
      <c r="AG1122" s="143">
        <v>-1</v>
      </c>
      <c r="AH1122" s="143">
        <v>-1</v>
      </c>
      <c r="AI1122" s="143">
        <v>-1</v>
      </c>
      <c r="AJ1122" s="143">
        <v>0</v>
      </c>
      <c r="AM1122" s="143" t="s">
        <v>367</v>
      </c>
      <c r="AN1122" s="143">
        <v>-1</v>
      </c>
      <c r="AQ1122" s="143">
        <v>332</v>
      </c>
      <c r="AR1122" s="143" t="s">
        <v>259</v>
      </c>
      <c r="AT1122" s="143" t="s">
        <v>366</v>
      </c>
      <c r="AV1122" s="143">
        <v>200.000000018626</v>
      </c>
      <c r="AW1122" s="143">
        <v>1.6634984908999999</v>
      </c>
    </row>
    <row r="1123" spans="1:49" x14ac:dyDescent="0.25">
      <c r="A1123" s="153">
        <v>830000</v>
      </c>
      <c r="B1123" s="153">
        <v>1400000</v>
      </c>
      <c r="C1123" s="153">
        <v>1400000</v>
      </c>
      <c r="D1123" s="143" t="s">
        <v>360</v>
      </c>
      <c r="E1123" s="143" t="s">
        <v>13</v>
      </c>
      <c r="F1123" s="143" t="s">
        <v>361</v>
      </c>
      <c r="G1123" s="143" t="s">
        <v>362</v>
      </c>
      <c r="H1123" s="143">
        <v>0.67</v>
      </c>
      <c r="I1123" s="143">
        <v>0.72</v>
      </c>
      <c r="J1123" s="143" t="s">
        <v>366</v>
      </c>
      <c r="K1123" s="143">
        <v>0.617763453829</v>
      </c>
      <c r="L1123" s="143">
        <v>3336.6867451718699</v>
      </c>
      <c r="M1123" s="143">
        <v>6.2217533064338202</v>
      </c>
      <c r="N1123" s="143">
        <v>0.83200761765834996</v>
      </c>
      <c r="O1123" s="143">
        <v>3.8435718114545998</v>
      </c>
      <c r="P1123" s="143">
        <v>0.51398389949667</v>
      </c>
      <c r="Q1123" s="143">
        <v>2061.28312804285</v>
      </c>
      <c r="R1123" s="143">
        <v>1730</v>
      </c>
      <c r="S1123" s="143" t="s">
        <v>368</v>
      </c>
      <c r="T1123" s="143">
        <v>1730</v>
      </c>
      <c r="U1123" s="143" t="s">
        <v>365</v>
      </c>
      <c r="V1123" s="143" t="s">
        <v>366</v>
      </c>
      <c r="Z1123" s="143">
        <v>0</v>
      </c>
      <c r="AA1123" s="143">
        <v>1</v>
      </c>
      <c r="AB1123" s="143">
        <v>3.8435718114545998</v>
      </c>
      <c r="AC1123" s="143">
        <v>0.51398389949667</v>
      </c>
      <c r="AD1123" s="143">
        <v>2061.28312804285</v>
      </c>
      <c r="AF1123" s="143">
        <v>-1</v>
      </c>
      <c r="AG1123" s="143">
        <v>-1</v>
      </c>
      <c r="AH1123" s="143">
        <v>-1</v>
      </c>
      <c r="AI1123" s="143">
        <v>-1</v>
      </c>
      <c r="AJ1123" s="143">
        <v>0</v>
      </c>
      <c r="AM1123" s="143" t="s">
        <v>367</v>
      </c>
      <c r="AN1123" s="143">
        <v>-1</v>
      </c>
      <c r="AQ1123" s="143">
        <v>332</v>
      </c>
      <c r="AR1123" s="143" t="s">
        <v>259</v>
      </c>
      <c r="AT1123" s="143" t="s">
        <v>366</v>
      </c>
      <c r="AV1123" s="143">
        <v>200.000000026077</v>
      </c>
      <c r="AW1123" s="143">
        <v>1.6717624721</v>
      </c>
    </row>
    <row r="1124" spans="1:49" x14ac:dyDescent="0.25">
      <c r="A1124" s="153">
        <v>830000</v>
      </c>
      <c r="B1124" s="153">
        <v>1400000</v>
      </c>
      <c r="C1124" s="153">
        <v>1400000</v>
      </c>
      <c r="D1124" s="143" t="s">
        <v>360</v>
      </c>
      <c r="E1124" s="143" t="s">
        <v>13</v>
      </c>
      <c r="F1124" s="143" t="s">
        <v>361</v>
      </c>
      <c r="G1124" s="143" t="s">
        <v>362</v>
      </c>
      <c r="H1124" s="143">
        <v>0.67</v>
      </c>
      <c r="I1124" s="143">
        <v>0.72</v>
      </c>
      <c r="J1124" s="143" t="s">
        <v>363</v>
      </c>
      <c r="K1124" s="143">
        <v>0.44795641540047998</v>
      </c>
      <c r="L1124" s="143">
        <v>2608.5645053944399</v>
      </c>
      <c r="M1124" s="143">
        <v>5.2939744863806499</v>
      </c>
      <c r="N1124" s="143">
        <v>0.71653691914604001</v>
      </c>
      <c r="O1124" s="143">
        <v>2.3714698341406701</v>
      </c>
      <c r="P1124" s="143">
        <v>0.32097730980276001</v>
      </c>
      <c r="Q1124" s="143">
        <v>1168.5232051774201</v>
      </c>
      <c r="R1124" s="143">
        <v>3200</v>
      </c>
      <c r="S1124" s="143" t="s">
        <v>370</v>
      </c>
      <c r="T1124" s="143">
        <v>3200</v>
      </c>
      <c r="U1124" s="143" t="s">
        <v>365</v>
      </c>
      <c r="V1124" s="143" t="s">
        <v>366</v>
      </c>
      <c r="Y1124" s="143" t="s">
        <v>363</v>
      </c>
      <c r="Z1124" s="143">
        <v>0</v>
      </c>
      <c r="AA1124" s="143">
        <v>1</v>
      </c>
      <c r="AB1124" s="143">
        <v>2.3714698341406701</v>
      </c>
      <c r="AC1124" s="143">
        <v>0.32097730980276001</v>
      </c>
      <c r="AD1124" s="143">
        <v>1168.5232051774201</v>
      </c>
      <c r="AF1124" s="143">
        <v>-1</v>
      </c>
      <c r="AG1124" s="143">
        <v>-1</v>
      </c>
      <c r="AH1124" s="143">
        <v>-1</v>
      </c>
      <c r="AI1124" s="143">
        <v>-1</v>
      </c>
      <c r="AJ1124" s="143">
        <v>0</v>
      </c>
      <c r="AM1124" s="143" t="s">
        <v>367</v>
      </c>
      <c r="AN1124" s="143">
        <v>-1</v>
      </c>
      <c r="AQ1124" s="143">
        <v>332</v>
      </c>
      <c r="AR1124" s="143" t="s">
        <v>259</v>
      </c>
      <c r="AT1124" s="143" t="s">
        <v>366</v>
      </c>
      <c r="AV1124" s="143">
        <v>183.242478125801</v>
      </c>
      <c r="AW1124" s="143">
        <v>0.94770738460000004</v>
      </c>
    </row>
    <row r="1125" spans="1:49" x14ac:dyDescent="0.25">
      <c r="A1125" s="153">
        <v>830000</v>
      </c>
      <c r="B1125" s="153">
        <v>1400000</v>
      </c>
      <c r="C1125" s="153">
        <v>1400000</v>
      </c>
      <c r="D1125" s="143" t="s">
        <v>360</v>
      </c>
      <c r="E1125" s="143" t="s">
        <v>13</v>
      </c>
      <c r="F1125" s="143" t="s">
        <v>361</v>
      </c>
      <c r="G1125" s="143" t="s">
        <v>362</v>
      </c>
      <c r="H1125" s="143">
        <v>0.67</v>
      </c>
      <c r="I1125" s="143">
        <v>0.72</v>
      </c>
      <c r="J1125" s="143" t="s">
        <v>363</v>
      </c>
      <c r="K1125" s="143">
        <v>8.5831841504679998E-2</v>
      </c>
      <c r="L1125" s="143">
        <v>2608.5645053944399</v>
      </c>
      <c r="M1125" s="143">
        <v>5.2939744863806499</v>
      </c>
      <c r="N1125" s="143">
        <v>0.71653691914604001</v>
      </c>
      <c r="O1125" s="143">
        <v>0.45439157904489003</v>
      </c>
      <c r="P1125" s="143">
        <v>6.1501683276400002E-2</v>
      </c>
      <c r="Q1125" s="143">
        <v>223.89789518177301</v>
      </c>
      <c r="R1125" s="143">
        <v>3100</v>
      </c>
      <c r="S1125" s="143" t="s">
        <v>371</v>
      </c>
      <c r="T1125" s="143">
        <v>3100</v>
      </c>
      <c r="U1125" s="143" t="s">
        <v>365</v>
      </c>
      <c r="V1125" s="143" t="s">
        <v>366</v>
      </c>
      <c r="Y1125" s="143" t="s">
        <v>363</v>
      </c>
      <c r="Z1125" s="143">
        <v>0</v>
      </c>
      <c r="AA1125" s="143">
        <v>1</v>
      </c>
      <c r="AB1125" s="143">
        <v>0.45439157904489003</v>
      </c>
      <c r="AC1125" s="143">
        <v>6.1501683276400002E-2</v>
      </c>
      <c r="AD1125" s="143">
        <v>223.89789518177301</v>
      </c>
      <c r="AF1125" s="143">
        <v>-1</v>
      </c>
      <c r="AG1125" s="143">
        <v>-1</v>
      </c>
      <c r="AH1125" s="143">
        <v>-1</v>
      </c>
      <c r="AI1125" s="143">
        <v>-1</v>
      </c>
      <c r="AJ1125" s="143">
        <v>0</v>
      </c>
      <c r="AM1125" s="143" t="s">
        <v>367</v>
      </c>
      <c r="AN1125" s="143">
        <v>-1</v>
      </c>
      <c r="AQ1125" s="143">
        <v>332</v>
      </c>
      <c r="AR1125" s="143" t="s">
        <v>259</v>
      </c>
      <c r="AT1125" s="143" t="s">
        <v>366</v>
      </c>
      <c r="AV1125" s="143">
        <v>105.256947084335</v>
      </c>
      <c r="AW1125" s="143">
        <v>0.18158791169999999</v>
      </c>
    </row>
    <row r="1126" spans="1:49" x14ac:dyDescent="0.25">
      <c r="A1126" s="153">
        <v>830000</v>
      </c>
      <c r="B1126" s="153">
        <v>1400000</v>
      </c>
      <c r="C1126" s="153">
        <v>1400000</v>
      </c>
      <c r="D1126" s="143" t="s">
        <v>360</v>
      </c>
      <c r="E1126" s="143" t="s">
        <v>13</v>
      </c>
      <c r="F1126" s="143" t="s">
        <v>361</v>
      </c>
      <c r="G1126" s="143" t="s">
        <v>362</v>
      </c>
      <c r="H1126" s="143">
        <v>0.67</v>
      </c>
      <c r="I1126" s="143">
        <v>0.72</v>
      </c>
      <c r="J1126" s="143" t="s">
        <v>366</v>
      </c>
      <c r="K1126" s="143">
        <v>6.508724201254E-2</v>
      </c>
      <c r="L1126" s="143">
        <v>2608.5645053944399</v>
      </c>
      <c r="M1126" s="143">
        <v>5.2939744863806499</v>
      </c>
      <c r="N1126" s="143">
        <v>0.71653691914604001</v>
      </c>
      <c r="O1126" s="143">
        <v>0.34457019860326998</v>
      </c>
      <c r="P1126" s="143">
        <v>4.6637411867369999E-2</v>
      </c>
      <c r="Q1126" s="143">
        <v>169.78426926793199</v>
      </c>
      <c r="R1126" s="143">
        <v>8140</v>
      </c>
      <c r="S1126" s="143" t="s">
        <v>369</v>
      </c>
      <c r="T1126" s="143">
        <v>8140</v>
      </c>
      <c r="U1126" s="143" t="s">
        <v>365</v>
      </c>
      <c r="V1126" s="143" t="s">
        <v>366</v>
      </c>
      <c r="Z1126" s="143">
        <v>0</v>
      </c>
      <c r="AA1126" s="143">
        <v>1</v>
      </c>
      <c r="AB1126" s="143">
        <v>0.34457019860326998</v>
      </c>
      <c r="AC1126" s="143">
        <v>4.6637411867369999E-2</v>
      </c>
      <c r="AD1126" s="143">
        <v>219.05471778890501</v>
      </c>
      <c r="AF1126" s="143">
        <v>-1</v>
      </c>
      <c r="AG1126" s="143">
        <v>-1</v>
      </c>
      <c r="AH1126" s="143">
        <v>-1</v>
      </c>
      <c r="AI1126" s="143">
        <v>-1</v>
      </c>
      <c r="AJ1126" s="143">
        <v>0</v>
      </c>
      <c r="AM1126" s="143" t="s">
        <v>367</v>
      </c>
      <c r="AN1126" s="143">
        <v>-1</v>
      </c>
      <c r="AQ1126" s="143">
        <v>332</v>
      </c>
      <c r="AR1126" s="143" t="s">
        <v>259</v>
      </c>
      <c r="AT1126" s="143" t="s">
        <v>366</v>
      </c>
      <c r="AV1126" s="143">
        <v>110.420414420212</v>
      </c>
      <c r="AW1126" s="143">
        <v>0.1776599495</v>
      </c>
    </row>
    <row r="1127" spans="1:49" x14ac:dyDescent="0.25">
      <c r="A1127" s="153">
        <v>830000</v>
      </c>
      <c r="B1127" s="153">
        <v>1400000</v>
      </c>
      <c r="C1127" s="153">
        <v>1400000</v>
      </c>
      <c r="D1127" s="143" t="s">
        <v>360</v>
      </c>
      <c r="E1127" s="143" t="s">
        <v>13</v>
      </c>
      <c r="F1127" s="143" t="s">
        <v>361</v>
      </c>
      <c r="G1127" s="143" t="s">
        <v>362</v>
      </c>
      <c r="H1127" s="143">
        <v>0.67</v>
      </c>
      <c r="I1127" s="143">
        <v>0.72</v>
      </c>
      <c r="J1127" s="143" t="s">
        <v>363</v>
      </c>
      <c r="K1127" s="143">
        <v>0.61776345364490004</v>
      </c>
      <c r="L1127" s="143">
        <v>2589.3698262121602</v>
      </c>
      <c r="M1127" s="143">
        <v>5.0767976112023998</v>
      </c>
      <c r="N1127" s="143">
        <v>0.69481507918242003</v>
      </c>
      <c r="O1127" s="143">
        <v>3.1362600257525699</v>
      </c>
      <c r="P1127" s="143">
        <v>0.42923136296028003</v>
      </c>
      <c r="Q1127" s="143">
        <v>1599.6180466047099</v>
      </c>
      <c r="R1127" s="143">
        <v>3200</v>
      </c>
      <c r="S1127" s="143" t="s">
        <v>370</v>
      </c>
      <c r="T1127" s="143">
        <v>3200</v>
      </c>
      <c r="U1127" s="143" t="s">
        <v>365</v>
      </c>
      <c r="V1127" s="143" t="s">
        <v>366</v>
      </c>
      <c r="Y1127" s="143" t="s">
        <v>363</v>
      </c>
      <c r="Z1127" s="143">
        <v>0</v>
      </c>
      <c r="AA1127" s="143">
        <v>1</v>
      </c>
      <c r="AB1127" s="143">
        <v>3.1362600257525699</v>
      </c>
      <c r="AC1127" s="143">
        <v>0.42923136296028003</v>
      </c>
      <c r="AD1127" s="143">
        <v>1599.6180466047099</v>
      </c>
      <c r="AF1127" s="143">
        <v>-1</v>
      </c>
      <c r="AG1127" s="143">
        <v>-1</v>
      </c>
      <c r="AH1127" s="143">
        <v>-1</v>
      </c>
      <c r="AI1127" s="143">
        <v>-1</v>
      </c>
      <c r="AJ1127" s="143">
        <v>0</v>
      </c>
      <c r="AM1127" s="143" t="s">
        <v>367</v>
      </c>
      <c r="AN1127" s="143">
        <v>-1</v>
      </c>
      <c r="AQ1127" s="143">
        <v>332</v>
      </c>
      <c r="AR1127" s="143" t="s">
        <v>259</v>
      </c>
      <c r="AT1127" s="143" t="s">
        <v>366</v>
      </c>
      <c r="AV1127" s="143">
        <v>199.999999996274</v>
      </c>
      <c r="AW1127" s="143">
        <v>1.2973382373</v>
      </c>
    </row>
    <row r="1128" spans="1:49" x14ac:dyDescent="0.25">
      <c r="A1128" s="153">
        <v>830000</v>
      </c>
      <c r="B1128" s="153">
        <v>1400000</v>
      </c>
      <c r="C1128" s="153">
        <v>1400000</v>
      </c>
      <c r="D1128" s="143" t="s">
        <v>360</v>
      </c>
      <c r="E1128" s="143" t="s">
        <v>13</v>
      </c>
      <c r="F1128" s="143" t="s">
        <v>361</v>
      </c>
      <c r="G1128" s="143" t="s">
        <v>362</v>
      </c>
      <c r="H1128" s="143">
        <v>0.67</v>
      </c>
      <c r="I1128" s="143">
        <v>0.72</v>
      </c>
      <c r="J1128" s="143" t="s">
        <v>363</v>
      </c>
      <c r="K1128" s="143">
        <v>0.37028709168862001</v>
      </c>
      <c r="L1128" s="143">
        <v>2400.15741298902</v>
      </c>
      <c r="M1128" s="143">
        <v>4.8070265166869302</v>
      </c>
      <c r="N1128" s="143">
        <v>0.65346372643817996</v>
      </c>
      <c r="O1128" s="143">
        <v>1.77997986853408</v>
      </c>
      <c r="P1128" s="143">
        <v>0.24196918278679999</v>
      </c>
      <c r="Q1128" s="143">
        <v>888.74730805059005</v>
      </c>
      <c r="R1128" s="143">
        <v>3200</v>
      </c>
      <c r="S1128" s="143" t="s">
        <v>370</v>
      </c>
      <c r="T1128" s="143">
        <v>3200</v>
      </c>
      <c r="U1128" s="143" t="s">
        <v>365</v>
      </c>
      <c r="V1128" s="143" t="s">
        <v>366</v>
      </c>
      <c r="Y1128" s="143" t="s">
        <v>363</v>
      </c>
      <c r="Z1128" s="143">
        <v>0</v>
      </c>
      <c r="AA1128" s="143">
        <v>1</v>
      </c>
      <c r="AB1128" s="143">
        <v>1.77997986853408</v>
      </c>
      <c r="AC1128" s="143">
        <v>0.24196918278679999</v>
      </c>
      <c r="AD1128" s="143">
        <v>1365.3159130711999</v>
      </c>
      <c r="AF1128" s="143">
        <v>-1</v>
      </c>
      <c r="AG1128" s="143">
        <v>-1</v>
      </c>
      <c r="AH1128" s="143">
        <v>-1</v>
      </c>
      <c r="AI1128" s="143">
        <v>-1</v>
      </c>
      <c r="AJ1128" s="143">
        <v>0</v>
      </c>
      <c r="AM1128" s="143" t="s">
        <v>367</v>
      </c>
      <c r="AN1128" s="143">
        <v>-1</v>
      </c>
      <c r="AQ1128" s="143">
        <v>332</v>
      </c>
      <c r="AR1128" s="143" t="s">
        <v>259</v>
      </c>
      <c r="AT1128" s="143" t="s">
        <v>366</v>
      </c>
      <c r="AV1128" s="143">
        <v>165.54207539096501</v>
      </c>
      <c r="AW1128" s="143">
        <v>1.1073121761</v>
      </c>
    </row>
    <row r="1129" spans="1:49" x14ac:dyDescent="0.25">
      <c r="A1129" s="153">
        <v>830000</v>
      </c>
      <c r="B1129" s="153">
        <v>1400000</v>
      </c>
      <c r="C1129" s="153">
        <v>1400000</v>
      </c>
      <c r="D1129" s="143" t="s">
        <v>360</v>
      </c>
      <c r="E1129" s="143" t="s">
        <v>13</v>
      </c>
      <c r="F1129" s="143" t="s">
        <v>361</v>
      </c>
      <c r="G1129" s="143" t="s">
        <v>362</v>
      </c>
      <c r="H1129" s="143">
        <v>0.67</v>
      </c>
      <c r="I1129" s="143">
        <v>0.72</v>
      </c>
      <c r="J1129" s="143" t="s">
        <v>366</v>
      </c>
      <c r="K1129" s="143">
        <v>4.8919133121979999E-2</v>
      </c>
      <c r="L1129" s="143">
        <v>2400.15741298902</v>
      </c>
      <c r="M1129" s="143">
        <v>4.8070265166869302</v>
      </c>
      <c r="N1129" s="143">
        <v>0.65346372643817996</v>
      </c>
      <c r="O1129" s="143">
        <v>0.23515557009071</v>
      </c>
      <c r="P1129" s="143">
        <v>3.1966879024009999E-2</v>
      </c>
      <c r="Q1129" s="143">
        <v>117.41361999972401</v>
      </c>
      <c r="R1129" s="143">
        <v>8140</v>
      </c>
      <c r="S1129" s="143" t="s">
        <v>369</v>
      </c>
      <c r="T1129" s="143">
        <v>8140</v>
      </c>
      <c r="U1129" s="143" t="s">
        <v>365</v>
      </c>
      <c r="V1129" s="143" t="s">
        <v>366</v>
      </c>
      <c r="Z1129" s="143">
        <v>0</v>
      </c>
      <c r="AA1129" s="143">
        <v>1</v>
      </c>
      <c r="AB1129" s="143">
        <v>0.23515557009071</v>
      </c>
      <c r="AC1129" s="143">
        <v>3.1966879024009999E-2</v>
      </c>
      <c r="AD1129" s="143">
        <v>117.413619999723</v>
      </c>
      <c r="AF1129" s="143">
        <v>-1</v>
      </c>
      <c r="AG1129" s="143">
        <v>-1</v>
      </c>
      <c r="AH1129" s="143">
        <v>-1</v>
      </c>
      <c r="AI1129" s="143">
        <v>-1</v>
      </c>
      <c r="AJ1129" s="143">
        <v>0</v>
      </c>
      <c r="AM1129" s="143" t="s">
        <v>367</v>
      </c>
      <c r="AN1129" s="143">
        <v>-1</v>
      </c>
      <c r="AQ1129" s="143">
        <v>332</v>
      </c>
      <c r="AR1129" s="143" t="s">
        <v>259</v>
      </c>
      <c r="AT1129" s="143" t="s">
        <v>366</v>
      </c>
      <c r="AV1129" s="143">
        <v>69.876306297473903</v>
      </c>
      <c r="AW1129" s="143">
        <v>9.5225969199999996E-2</v>
      </c>
    </row>
    <row r="1130" spans="1:49" x14ac:dyDescent="0.25">
      <c r="A1130" s="153">
        <v>830000</v>
      </c>
      <c r="B1130" s="153">
        <v>1400000</v>
      </c>
      <c r="C1130" s="153">
        <v>1400000</v>
      </c>
      <c r="D1130" s="143" t="s">
        <v>360</v>
      </c>
      <c r="E1130" s="143" t="s">
        <v>13</v>
      </c>
      <c r="F1130" s="143" t="s">
        <v>361</v>
      </c>
      <c r="G1130" s="143" t="s">
        <v>362</v>
      </c>
      <c r="H1130" s="143">
        <v>0.67</v>
      </c>
      <c r="I1130" s="143">
        <v>0.72</v>
      </c>
      <c r="J1130" s="143" t="s">
        <v>363</v>
      </c>
      <c r="K1130" s="143">
        <v>1.513645277549E-2</v>
      </c>
      <c r="L1130" s="143">
        <v>2866.1818518564501</v>
      </c>
      <c r="M1130" s="143">
        <v>6.0495152579893796</v>
      </c>
      <c r="N1130" s="143">
        <v>0.80757413146609003</v>
      </c>
      <c r="O1130" s="143">
        <v>9.1568202017179995E-2</v>
      </c>
      <c r="P1130" s="143">
        <v>1.222380770364E-2</v>
      </c>
      <c r="Q1130" s="143">
        <v>43.383826246600201</v>
      </c>
      <c r="R1130" s="143">
        <v>3100</v>
      </c>
      <c r="S1130" s="143" t="s">
        <v>371</v>
      </c>
      <c r="T1130" s="143">
        <v>3100</v>
      </c>
      <c r="U1130" s="143" t="s">
        <v>365</v>
      </c>
      <c r="V1130" s="143" t="s">
        <v>366</v>
      </c>
      <c r="Y1130" s="143" t="s">
        <v>363</v>
      </c>
      <c r="Z1130" s="143">
        <v>0</v>
      </c>
      <c r="AA1130" s="143">
        <v>1</v>
      </c>
      <c r="AB1130" s="143">
        <v>9.1568202017179995E-2</v>
      </c>
      <c r="AC1130" s="143">
        <v>1.222380770364E-2</v>
      </c>
      <c r="AD1130" s="143">
        <v>43.383826246601103</v>
      </c>
      <c r="AF1130" s="143">
        <v>-1</v>
      </c>
      <c r="AG1130" s="143">
        <v>-1</v>
      </c>
      <c r="AH1130" s="143">
        <v>-1</v>
      </c>
      <c r="AI1130" s="143">
        <v>-1</v>
      </c>
      <c r="AJ1130" s="143">
        <v>0</v>
      </c>
      <c r="AM1130" s="143" t="s">
        <v>367</v>
      </c>
      <c r="AN1130" s="143">
        <v>-1</v>
      </c>
      <c r="AQ1130" s="143">
        <v>332</v>
      </c>
      <c r="AR1130" s="143" t="s">
        <v>259</v>
      </c>
      <c r="AT1130" s="143" t="s">
        <v>366</v>
      </c>
      <c r="AV1130" s="143">
        <v>53.333340080039498</v>
      </c>
      <c r="AW1130" s="143">
        <v>3.5185584999999998E-2</v>
      </c>
    </row>
    <row r="1131" spans="1:49" x14ac:dyDescent="0.25">
      <c r="A1131" s="153">
        <v>830000</v>
      </c>
      <c r="B1131" s="153">
        <v>1400000</v>
      </c>
      <c r="C1131" s="153">
        <v>1400000</v>
      </c>
      <c r="D1131" s="143" t="s">
        <v>360</v>
      </c>
      <c r="E1131" s="143" t="s">
        <v>13</v>
      </c>
      <c r="F1131" s="143" t="s">
        <v>361</v>
      </c>
      <c r="G1131" s="143" t="s">
        <v>362</v>
      </c>
      <c r="H1131" s="143">
        <v>0.67</v>
      </c>
      <c r="I1131" s="143">
        <v>0.72</v>
      </c>
      <c r="J1131" s="143" t="s">
        <v>366</v>
      </c>
      <c r="K1131" s="143">
        <v>2.3255698525380002E-2</v>
      </c>
      <c r="L1131" s="143">
        <v>2866.1818518564501</v>
      </c>
      <c r="M1131" s="143">
        <v>6.0495152579893796</v>
      </c>
      <c r="N1131" s="143">
        <v>0.80757413146609003</v>
      </c>
      <c r="O1131" s="143">
        <v>0.14068570306450001</v>
      </c>
      <c r="P1131" s="143">
        <v>1.8780700538269999E-2</v>
      </c>
      <c r="Q1131" s="143">
        <v>66.655061065697595</v>
      </c>
      <c r="R1131" s="143">
        <v>8140</v>
      </c>
      <c r="S1131" s="143" t="s">
        <v>369</v>
      </c>
      <c r="T1131" s="143">
        <v>8140</v>
      </c>
      <c r="U1131" s="143" t="s">
        <v>365</v>
      </c>
      <c r="V1131" s="143" t="s">
        <v>366</v>
      </c>
      <c r="Z1131" s="143">
        <v>0</v>
      </c>
      <c r="AA1131" s="143">
        <v>1</v>
      </c>
      <c r="AB1131" s="143">
        <v>0.14068570306450001</v>
      </c>
      <c r="AC1131" s="143">
        <v>1.8780700538269999E-2</v>
      </c>
      <c r="AD1131" s="143">
        <v>553.24268809606895</v>
      </c>
      <c r="AF1131" s="143">
        <v>-1</v>
      </c>
      <c r="AG1131" s="143">
        <v>-1</v>
      </c>
      <c r="AH1131" s="143">
        <v>-1</v>
      </c>
      <c r="AI1131" s="143">
        <v>-1</v>
      </c>
      <c r="AJ1131" s="143">
        <v>0</v>
      </c>
      <c r="AM1131" s="143" t="s">
        <v>367</v>
      </c>
      <c r="AN1131" s="143">
        <v>-1</v>
      </c>
      <c r="AQ1131" s="143">
        <v>332</v>
      </c>
      <c r="AR1131" s="143" t="s">
        <v>259</v>
      </c>
      <c r="AT1131" s="143" t="s">
        <v>366</v>
      </c>
      <c r="AV1131" s="143">
        <v>65.842283747331706</v>
      </c>
      <c r="AW1131" s="143">
        <v>0.44869642180000002</v>
      </c>
    </row>
    <row r="1132" spans="1:49" x14ac:dyDescent="0.25">
      <c r="A1132" s="153">
        <v>830000</v>
      </c>
      <c r="B1132" s="153">
        <v>1400000</v>
      </c>
      <c r="C1132" s="153">
        <v>1400000</v>
      </c>
      <c r="D1132" s="143" t="s">
        <v>360</v>
      </c>
      <c r="E1132" s="143" t="s">
        <v>13</v>
      </c>
      <c r="F1132" s="143" t="s">
        <v>361</v>
      </c>
      <c r="G1132" s="143" t="s">
        <v>362</v>
      </c>
      <c r="H1132" s="143">
        <v>0.67</v>
      </c>
      <c r="I1132" s="143">
        <v>0.72</v>
      </c>
      <c r="J1132" s="143" t="s">
        <v>366</v>
      </c>
      <c r="K1132" s="143">
        <v>0.61776345352982998</v>
      </c>
      <c r="L1132" s="143">
        <v>3333.5453455659699</v>
      </c>
      <c r="M1132" s="143">
        <v>6.2398870958739998</v>
      </c>
      <c r="N1132" s="143">
        <v>0.83652479027964</v>
      </c>
      <c r="O1132" s="143">
        <v>3.85477420198335</v>
      </c>
      <c r="P1132" s="143">
        <v>0.51677444340647005</v>
      </c>
      <c r="Q1132" s="143">
        <v>2059.3424851751302</v>
      </c>
      <c r="R1132" s="143">
        <v>1730</v>
      </c>
      <c r="S1132" s="143" t="s">
        <v>368</v>
      </c>
      <c r="T1132" s="143">
        <v>1730</v>
      </c>
      <c r="U1132" s="143" t="s">
        <v>365</v>
      </c>
      <c r="V1132" s="143" t="s">
        <v>366</v>
      </c>
      <c r="Z1132" s="143">
        <v>0</v>
      </c>
      <c r="AA1132" s="143">
        <v>1</v>
      </c>
      <c r="AB1132" s="143">
        <v>3.85477420198335</v>
      </c>
      <c r="AC1132" s="143">
        <v>0.51677444340647005</v>
      </c>
      <c r="AD1132" s="143">
        <v>2059.3424851751302</v>
      </c>
      <c r="AF1132" s="143">
        <v>-1</v>
      </c>
      <c r="AG1132" s="143">
        <v>-1</v>
      </c>
      <c r="AH1132" s="143">
        <v>-1</v>
      </c>
      <c r="AI1132" s="143">
        <v>-1</v>
      </c>
      <c r="AJ1132" s="143">
        <v>0</v>
      </c>
      <c r="AM1132" s="143" t="s">
        <v>367</v>
      </c>
      <c r="AN1132" s="143">
        <v>-1</v>
      </c>
      <c r="AQ1132" s="143">
        <v>332</v>
      </c>
      <c r="AR1132" s="143" t="s">
        <v>259</v>
      </c>
      <c r="AT1132" s="143" t="s">
        <v>366</v>
      </c>
      <c r="AV1132" s="143">
        <v>199.999999977648</v>
      </c>
      <c r="AW1132" s="143">
        <v>1.6701885525</v>
      </c>
    </row>
    <row r="1133" spans="1:49" x14ac:dyDescent="0.25">
      <c r="A1133" s="153">
        <v>830000</v>
      </c>
      <c r="B1133" s="153">
        <v>1400000</v>
      </c>
      <c r="C1133" s="153">
        <v>1400000</v>
      </c>
      <c r="D1133" s="143" t="s">
        <v>360</v>
      </c>
      <c r="E1133" s="143" t="s">
        <v>13</v>
      </c>
      <c r="F1133" s="143" t="s">
        <v>361</v>
      </c>
      <c r="G1133" s="143" t="s">
        <v>362</v>
      </c>
      <c r="H1133" s="143">
        <v>0.67</v>
      </c>
      <c r="I1133" s="143">
        <v>0.72</v>
      </c>
      <c r="J1133" s="143" t="s">
        <v>366</v>
      </c>
      <c r="K1133" s="143">
        <v>0.61776345373694996</v>
      </c>
      <c r="L1133" s="143">
        <v>3339.6519768729299</v>
      </c>
      <c r="M1133" s="143">
        <v>6.2272997329507103</v>
      </c>
      <c r="N1133" s="143">
        <v>0.83275082608901996</v>
      </c>
      <c r="O1133" s="143">
        <v>3.8469981904828399</v>
      </c>
      <c r="P1133" s="143">
        <v>0.51444302642705997</v>
      </c>
      <c r="Q1133" s="143">
        <v>2063.1149395124598</v>
      </c>
      <c r="R1133" s="143">
        <v>1730</v>
      </c>
      <c r="S1133" s="143" t="s">
        <v>368</v>
      </c>
      <c r="T1133" s="143">
        <v>1730</v>
      </c>
      <c r="U1133" s="143" t="s">
        <v>365</v>
      </c>
      <c r="V1133" s="143" t="s">
        <v>366</v>
      </c>
      <c r="Z1133" s="143">
        <v>0</v>
      </c>
      <c r="AA1133" s="143">
        <v>1</v>
      </c>
      <c r="AB1133" s="143">
        <v>3.8469981904828399</v>
      </c>
      <c r="AC1133" s="143">
        <v>0.51444302642705997</v>
      </c>
      <c r="AD1133" s="143">
        <v>2063.1149395124598</v>
      </c>
      <c r="AF1133" s="143">
        <v>-1</v>
      </c>
      <c r="AG1133" s="143">
        <v>-1</v>
      </c>
      <c r="AH1133" s="143">
        <v>-1</v>
      </c>
      <c r="AI1133" s="143">
        <v>-1</v>
      </c>
      <c r="AJ1133" s="143">
        <v>0</v>
      </c>
      <c r="AM1133" s="143" t="s">
        <v>367</v>
      </c>
      <c r="AN1133" s="143">
        <v>-1</v>
      </c>
      <c r="AQ1133" s="143">
        <v>332</v>
      </c>
      <c r="AR1133" s="143" t="s">
        <v>259</v>
      </c>
      <c r="AT1133" s="143" t="s">
        <v>366</v>
      </c>
      <c r="AV1133" s="143">
        <v>200.00000001117499</v>
      </c>
      <c r="AW1133" s="143">
        <v>1.6732481261000001</v>
      </c>
    </row>
    <row r="1134" spans="1:49" x14ac:dyDescent="0.25">
      <c r="A1134" s="153">
        <v>830000</v>
      </c>
      <c r="B1134" s="153">
        <v>1400000</v>
      </c>
      <c r="C1134" s="153">
        <v>1400000</v>
      </c>
      <c r="D1134" s="143" t="s">
        <v>360</v>
      </c>
      <c r="E1134" s="143" t="s">
        <v>13</v>
      </c>
      <c r="F1134" s="143" t="s">
        <v>361</v>
      </c>
      <c r="G1134" s="143" t="s">
        <v>362</v>
      </c>
      <c r="H1134" s="143">
        <v>0.67</v>
      </c>
      <c r="I1134" s="143">
        <v>0.72</v>
      </c>
      <c r="J1134" s="143" t="s">
        <v>366</v>
      </c>
      <c r="K1134" s="143">
        <v>0.61776345375996</v>
      </c>
      <c r="L1134" s="143">
        <v>3300.42342102676</v>
      </c>
      <c r="M1134" s="143">
        <v>6.1533837750712603</v>
      </c>
      <c r="N1134" s="143">
        <v>0.82279935888033995</v>
      </c>
      <c r="O1134" s="143">
        <v>3.8013356131985598</v>
      </c>
      <c r="P1134" s="143">
        <v>0.50829537369341005</v>
      </c>
      <c r="Q1134" s="143">
        <v>2038.88097144378</v>
      </c>
      <c r="R1134" s="143">
        <v>1730</v>
      </c>
      <c r="S1134" s="143" t="s">
        <v>368</v>
      </c>
      <c r="T1134" s="143">
        <v>1730</v>
      </c>
      <c r="U1134" s="143" t="s">
        <v>365</v>
      </c>
      <c r="V1134" s="143" t="s">
        <v>366</v>
      </c>
      <c r="Z1134" s="143">
        <v>0</v>
      </c>
      <c r="AA1134" s="143">
        <v>1</v>
      </c>
      <c r="AB1134" s="143">
        <v>3.8013356131985598</v>
      </c>
      <c r="AC1134" s="143">
        <v>0.50829537369341005</v>
      </c>
      <c r="AD1134" s="143">
        <v>2038.88097144378</v>
      </c>
      <c r="AF1134" s="143">
        <v>-1</v>
      </c>
      <c r="AG1134" s="143">
        <v>-1</v>
      </c>
      <c r="AH1134" s="143">
        <v>-1</v>
      </c>
      <c r="AI1134" s="143">
        <v>-1</v>
      </c>
      <c r="AJ1134" s="143">
        <v>0</v>
      </c>
      <c r="AM1134" s="143" t="s">
        <v>367</v>
      </c>
      <c r="AN1134" s="143">
        <v>-1</v>
      </c>
      <c r="AQ1134" s="143">
        <v>332</v>
      </c>
      <c r="AR1134" s="143" t="s">
        <v>259</v>
      </c>
      <c r="AT1134" s="143" t="s">
        <v>366</v>
      </c>
      <c r="AV1134" s="143">
        <v>200.00000001490099</v>
      </c>
      <c r="AW1134" s="143">
        <v>1.6535936508</v>
      </c>
    </row>
    <row r="1135" spans="1:49" x14ac:dyDescent="0.25">
      <c r="A1135" s="153">
        <v>830000</v>
      </c>
      <c r="B1135" s="153">
        <v>1400000</v>
      </c>
      <c r="C1135" s="153">
        <v>1400000</v>
      </c>
      <c r="D1135" s="143" t="s">
        <v>360</v>
      </c>
      <c r="E1135" s="143" t="s">
        <v>13</v>
      </c>
      <c r="F1135" s="143" t="s">
        <v>361</v>
      </c>
      <c r="G1135" s="143" t="s">
        <v>362</v>
      </c>
      <c r="H1135" s="143">
        <v>0.67</v>
      </c>
      <c r="I1135" s="143">
        <v>0.72</v>
      </c>
      <c r="J1135" s="143" t="s">
        <v>366</v>
      </c>
      <c r="K1135" s="143">
        <v>0.36418633495911001</v>
      </c>
      <c r="L1135" s="143">
        <v>3350.1031552988402</v>
      </c>
      <c r="M1135" s="143">
        <v>6.1485790624113204</v>
      </c>
      <c r="N1135" s="143">
        <v>0.81937625088898003</v>
      </c>
      <c r="O1135" s="143">
        <v>2.2392284739459498</v>
      </c>
      <c r="P1135" s="143">
        <v>0.29840563376380003</v>
      </c>
      <c r="Q1135" s="143">
        <v>1220.0617898632599</v>
      </c>
      <c r="R1135" s="143">
        <v>1730</v>
      </c>
      <c r="S1135" s="143" t="s">
        <v>368</v>
      </c>
      <c r="T1135" s="143">
        <v>1730</v>
      </c>
      <c r="U1135" s="143" t="s">
        <v>365</v>
      </c>
      <c r="V1135" s="143" t="s">
        <v>366</v>
      </c>
      <c r="Z1135" s="143">
        <v>0</v>
      </c>
      <c r="AA1135" s="143">
        <v>1</v>
      </c>
      <c r="AB1135" s="143">
        <v>2.2392284739459498</v>
      </c>
      <c r="AC1135" s="143">
        <v>0.29840563376380003</v>
      </c>
      <c r="AD1135" s="143">
        <v>1220.0617898632599</v>
      </c>
      <c r="AF1135" s="143">
        <v>-1</v>
      </c>
      <c r="AG1135" s="143">
        <v>-1</v>
      </c>
      <c r="AH1135" s="143">
        <v>-1</v>
      </c>
      <c r="AI1135" s="143">
        <v>-1</v>
      </c>
      <c r="AJ1135" s="143">
        <v>0</v>
      </c>
      <c r="AM1135" s="143" t="s">
        <v>367</v>
      </c>
      <c r="AN1135" s="143">
        <v>-1</v>
      </c>
      <c r="AQ1135" s="143">
        <v>332</v>
      </c>
      <c r="AR1135" s="143" t="s">
        <v>259</v>
      </c>
      <c r="AT1135" s="143" t="s">
        <v>366</v>
      </c>
      <c r="AV1135" s="143">
        <v>169.20526624335599</v>
      </c>
      <c r="AW1135" s="143">
        <v>0.9895067233</v>
      </c>
    </row>
    <row r="1136" spans="1:49" x14ac:dyDescent="0.25">
      <c r="A1136" s="153">
        <v>830000</v>
      </c>
      <c r="B1136" s="153">
        <v>1400000</v>
      </c>
      <c r="C1136" s="153">
        <v>1400000</v>
      </c>
      <c r="D1136" s="143" t="s">
        <v>360</v>
      </c>
      <c r="E1136" s="143" t="s">
        <v>13</v>
      </c>
      <c r="F1136" s="143" t="s">
        <v>361</v>
      </c>
      <c r="G1136" s="143" t="s">
        <v>362</v>
      </c>
      <c r="H1136" s="143">
        <v>0.67</v>
      </c>
      <c r="I1136" s="143">
        <v>0.72</v>
      </c>
      <c r="J1136" s="143" t="s">
        <v>366</v>
      </c>
      <c r="K1136" s="143">
        <v>0.19498686330654</v>
      </c>
      <c r="L1136" s="143">
        <v>3350.1031552988402</v>
      </c>
      <c r="M1136" s="143">
        <v>6.1485790624113204</v>
      </c>
      <c r="N1136" s="143">
        <v>0.81937625088898003</v>
      </c>
      <c r="O1136" s="143">
        <v>1.1988921451718599</v>
      </c>
      <c r="P1136" s="143">
        <v>0.15976760502871001</v>
      </c>
      <c r="Q1136" s="143">
        <v>653.22610600507096</v>
      </c>
      <c r="R1136" s="143">
        <v>8140</v>
      </c>
      <c r="S1136" s="143" t="s">
        <v>369</v>
      </c>
      <c r="T1136" s="143">
        <v>8140</v>
      </c>
      <c r="U1136" s="143" t="s">
        <v>365</v>
      </c>
      <c r="V1136" s="143" t="s">
        <v>366</v>
      </c>
      <c r="Z1136" s="143">
        <v>0</v>
      </c>
      <c r="AA1136" s="143">
        <v>1</v>
      </c>
      <c r="AB1136" s="143">
        <v>1.1988921451718599</v>
      </c>
      <c r="AC1136" s="143">
        <v>0.15976760502871001</v>
      </c>
      <c r="AD1136" s="143">
        <v>653.22610600507096</v>
      </c>
      <c r="AF1136" s="143">
        <v>-1</v>
      </c>
      <c r="AG1136" s="143">
        <v>-1</v>
      </c>
      <c r="AH1136" s="143">
        <v>-1</v>
      </c>
      <c r="AI1136" s="143">
        <v>-1</v>
      </c>
      <c r="AJ1136" s="143">
        <v>0</v>
      </c>
      <c r="AM1136" s="143" t="s">
        <v>367</v>
      </c>
      <c r="AN1136" s="143">
        <v>-1</v>
      </c>
      <c r="AQ1136" s="143">
        <v>332</v>
      </c>
      <c r="AR1136" s="143" t="s">
        <v>259</v>
      </c>
      <c r="AT1136" s="143" t="s">
        <v>366</v>
      </c>
      <c r="AV1136" s="143">
        <v>139.147520735293</v>
      </c>
      <c r="AW1136" s="143">
        <v>0.52978597409999995</v>
      </c>
    </row>
    <row r="1137" spans="1:49" x14ac:dyDescent="0.25">
      <c r="A1137" s="153">
        <v>830000</v>
      </c>
      <c r="B1137" s="153">
        <v>1400000</v>
      </c>
      <c r="C1137" s="153">
        <v>1400000</v>
      </c>
      <c r="D1137" s="143" t="s">
        <v>360</v>
      </c>
      <c r="E1137" s="143" t="s">
        <v>13</v>
      </c>
      <c r="F1137" s="143" t="s">
        <v>361</v>
      </c>
      <c r="G1137" s="143" t="s">
        <v>362</v>
      </c>
      <c r="H1137" s="143">
        <v>0.67</v>
      </c>
      <c r="I1137" s="143">
        <v>0.72</v>
      </c>
      <c r="J1137" s="143" t="s">
        <v>366</v>
      </c>
      <c r="K1137" s="143">
        <v>5.8590298445980002E-2</v>
      </c>
      <c r="L1137" s="143">
        <v>3350.1031552988402</v>
      </c>
      <c r="M1137" s="143">
        <v>6.1485790624113204</v>
      </c>
      <c r="N1137" s="143">
        <v>0.81937625088898003</v>
      </c>
      <c r="O1137" s="143">
        <v>0.36024708228537999</v>
      </c>
      <c r="P1137" s="143">
        <v>4.8007499079130003E-2</v>
      </c>
      <c r="Q1137" s="143">
        <v>196.283543693778</v>
      </c>
      <c r="R1137" s="143">
        <v>1730</v>
      </c>
      <c r="S1137" s="143" t="s">
        <v>368</v>
      </c>
      <c r="T1137" s="143">
        <v>1730</v>
      </c>
      <c r="U1137" s="143" t="s">
        <v>365</v>
      </c>
      <c r="V1137" s="143" t="s">
        <v>366</v>
      </c>
      <c r="Z1137" s="143">
        <v>0</v>
      </c>
      <c r="AA1137" s="143">
        <v>1</v>
      </c>
      <c r="AB1137" s="143">
        <v>0.36024708228537999</v>
      </c>
      <c r="AC1137" s="143">
        <v>4.8007499079130003E-2</v>
      </c>
      <c r="AD1137" s="143">
        <v>196.283543693779</v>
      </c>
      <c r="AF1137" s="143">
        <v>-1</v>
      </c>
      <c r="AG1137" s="143">
        <v>-1</v>
      </c>
      <c r="AH1137" s="143">
        <v>-1</v>
      </c>
      <c r="AI1137" s="143">
        <v>-1</v>
      </c>
      <c r="AJ1137" s="143">
        <v>0</v>
      </c>
      <c r="AM1137" s="143" t="s">
        <v>367</v>
      </c>
      <c r="AN1137" s="143">
        <v>-1</v>
      </c>
      <c r="AQ1137" s="143">
        <v>332</v>
      </c>
      <c r="AR1137" s="143" t="s">
        <v>259</v>
      </c>
      <c r="AT1137" s="143" t="s">
        <v>366</v>
      </c>
      <c r="AV1137" s="143">
        <v>76.826220561583</v>
      </c>
      <c r="AW1137" s="143">
        <v>0.159191844</v>
      </c>
    </row>
    <row r="1138" spans="1:49" x14ac:dyDescent="0.25">
      <c r="A1138" s="153">
        <v>830000</v>
      </c>
      <c r="B1138" s="153">
        <v>1400000</v>
      </c>
      <c r="C1138" s="153">
        <v>1400000</v>
      </c>
      <c r="D1138" s="143" t="s">
        <v>360</v>
      </c>
      <c r="E1138" s="143" t="s">
        <v>13</v>
      </c>
      <c r="F1138" s="143" t="s">
        <v>361</v>
      </c>
      <c r="G1138" s="143" t="s">
        <v>362</v>
      </c>
      <c r="H1138" s="143">
        <v>0.67</v>
      </c>
      <c r="I1138" s="143">
        <v>0.72</v>
      </c>
      <c r="J1138" s="143" t="s">
        <v>363</v>
      </c>
      <c r="K1138" s="143">
        <v>9.0090792302299997E-3</v>
      </c>
      <c r="L1138" s="143">
        <v>2387.8453562003101</v>
      </c>
      <c r="M1138" s="143">
        <v>3.6612147428867501</v>
      </c>
      <c r="N1138" s="143">
        <v>0.42216703880999001</v>
      </c>
      <c r="O1138" s="143">
        <v>3.2984173697550002E-2</v>
      </c>
      <c r="P1138" s="143">
        <v>3.80333630103E-3</v>
      </c>
      <c r="Q1138" s="143">
        <v>21.512288003547699</v>
      </c>
      <c r="R1138" s="143">
        <v>6430</v>
      </c>
      <c r="S1138" s="143" t="s">
        <v>375</v>
      </c>
      <c r="T1138" s="143">
        <v>6430</v>
      </c>
      <c r="U1138" s="143" t="s">
        <v>365</v>
      </c>
      <c r="V1138" s="143" t="s">
        <v>366</v>
      </c>
      <c r="Y1138" s="143" t="s">
        <v>363</v>
      </c>
      <c r="Z1138" s="143">
        <v>0</v>
      </c>
      <c r="AA1138" s="143">
        <v>1</v>
      </c>
      <c r="AB1138" s="143">
        <v>3.2984173697550002E-2</v>
      </c>
      <c r="AC1138" s="143">
        <v>3.80333630103E-3</v>
      </c>
      <c r="AD1138" s="143">
        <v>1455.9107582177301</v>
      </c>
      <c r="AF1138" s="143">
        <v>-1</v>
      </c>
      <c r="AG1138" s="143">
        <v>-1</v>
      </c>
      <c r="AH1138" s="143">
        <v>-1</v>
      </c>
      <c r="AI1138" s="143">
        <v>-1</v>
      </c>
      <c r="AJ1138" s="143">
        <v>0</v>
      </c>
      <c r="AM1138" s="143" t="s">
        <v>367</v>
      </c>
      <c r="AN1138" s="143">
        <v>-1</v>
      </c>
      <c r="AQ1138" s="143">
        <v>332</v>
      </c>
      <c r="AR1138" s="143" t="s">
        <v>259</v>
      </c>
      <c r="AT1138" s="143" t="s">
        <v>366</v>
      </c>
      <c r="AV1138" s="143">
        <v>36.581063511342002</v>
      </c>
      <c r="AW1138" s="143">
        <v>1.180787314</v>
      </c>
    </row>
    <row r="1139" spans="1:49" x14ac:dyDescent="0.25">
      <c r="A1139" s="153">
        <v>830000</v>
      </c>
      <c r="B1139" s="153">
        <v>1400000</v>
      </c>
      <c r="C1139" s="153">
        <v>1400000</v>
      </c>
      <c r="D1139" s="143" t="s">
        <v>360</v>
      </c>
      <c r="E1139" s="143" t="s">
        <v>13</v>
      </c>
      <c r="F1139" s="143" t="s">
        <v>361</v>
      </c>
      <c r="G1139" s="143" t="s">
        <v>362</v>
      </c>
      <c r="H1139" s="143">
        <v>0.67</v>
      </c>
      <c r="I1139" s="143">
        <v>0.72</v>
      </c>
      <c r="J1139" s="143" t="s">
        <v>363</v>
      </c>
      <c r="K1139" s="143">
        <v>8.0460972079100003E-3</v>
      </c>
      <c r="L1139" s="143">
        <v>2387.8453562003101</v>
      </c>
      <c r="M1139" s="143">
        <v>3.6612147428867501</v>
      </c>
      <c r="N1139" s="143">
        <v>0.42216703880999001</v>
      </c>
      <c r="O1139" s="143">
        <v>2.945848972031E-2</v>
      </c>
      <c r="P1139" s="143">
        <v>3.3967970322400002E-3</v>
      </c>
      <c r="Q1139" s="143">
        <v>19.212835853456099</v>
      </c>
      <c r="R1139" s="143">
        <v>5300</v>
      </c>
      <c r="S1139" s="143" t="s">
        <v>372</v>
      </c>
      <c r="T1139" s="143">
        <v>5300</v>
      </c>
      <c r="U1139" s="143" t="s">
        <v>365</v>
      </c>
      <c r="V1139" s="143" t="s">
        <v>366</v>
      </c>
      <c r="Y1139" s="143" t="s">
        <v>363</v>
      </c>
      <c r="Z1139" s="143">
        <v>0</v>
      </c>
      <c r="AA1139" s="143">
        <v>1</v>
      </c>
      <c r="AB1139" s="143">
        <v>2.945848972031E-2</v>
      </c>
      <c r="AC1139" s="143">
        <v>3.3967970322400002E-3</v>
      </c>
      <c r="AD1139" s="143">
        <v>19.212835853455999</v>
      </c>
      <c r="AF1139" s="143">
        <v>-1</v>
      </c>
      <c r="AG1139" s="143">
        <v>-1</v>
      </c>
      <c r="AH1139" s="143">
        <v>-1</v>
      </c>
      <c r="AI1139" s="143">
        <v>-1</v>
      </c>
      <c r="AJ1139" s="143">
        <v>0</v>
      </c>
      <c r="AM1139" s="143" t="s">
        <v>367</v>
      </c>
      <c r="AN1139" s="143">
        <v>-1</v>
      </c>
      <c r="AQ1139" s="143">
        <v>332</v>
      </c>
      <c r="AR1139" s="143" t="s">
        <v>259</v>
      </c>
      <c r="AT1139" s="143" t="s">
        <v>366</v>
      </c>
      <c r="AV1139" s="143">
        <v>28.355672468175399</v>
      </c>
      <c r="AW1139" s="143">
        <v>1.55821864E-2</v>
      </c>
    </row>
    <row r="1140" spans="1:49" x14ac:dyDescent="0.25">
      <c r="A1140" s="153">
        <v>830000</v>
      </c>
      <c r="B1140" s="153">
        <v>1400000</v>
      </c>
      <c r="C1140" s="153">
        <v>1400000</v>
      </c>
      <c r="D1140" s="143" t="s">
        <v>360</v>
      </c>
      <c r="E1140" s="143" t="s">
        <v>13</v>
      </c>
      <c r="F1140" s="143" t="s">
        <v>361</v>
      </c>
      <c r="G1140" s="143" t="s">
        <v>362</v>
      </c>
      <c r="H1140" s="143">
        <v>0.67</v>
      </c>
      <c r="I1140" s="143">
        <v>0.72</v>
      </c>
      <c r="J1140" s="143" t="s">
        <v>363</v>
      </c>
      <c r="K1140" s="143">
        <v>0.24163382298846001</v>
      </c>
      <c r="L1140" s="143">
        <v>1982.8570111563199</v>
      </c>
      <c r="M1140" s="143">
        <v>0.80610360951778004</v>
      </c>
      <c r="N1140" s="143">
        <v>9.5950097346330004E-2</v>
      </c>
      <c r="O1140" s="143">
        <v>0.19478189689257999</v>
      </c>
      <c r="P1140" s="143">
        <v>2.3184788837900001E-2</v>
      </c>
      <c r="Q1140" s="143">
        <v>479.12532004518698</v>
      </c>
      <c r="R1140" s="143">
        <v>5300</v>
      </c>
      <c r="S1140" s="143" t="s">
        <v>372</v>
      </c>
      <c r="T1140" s="143">
        <v>5300</v>
      </c>
      <c r="U1140" s="143" t="s">
        <v>365</v>
      </c>
      <c r="V1140" s="143" t="s">
        <v>366</v>
      </c>
      <c r="Y1140" s="143" t="s">
        <v>363</v>
      </c>
      <c r="Z1140" s="143">
        <v>0</v>
      </c>
      <c r="AA1140" s="143">
        <v>1</v>
      </c>
      <c r="AB1140" s="143">
        <v>0.19478189689257999</v>
      </c>
      <c r="AC1140" s="143">
        <v>2.3184788837900001E-2</v>
      </c>
      <c r="AD1140" s="143">
        <v>479.12532004518698</v>
      </c>
      <c r="AF1140" s="143">
        <v>-1</v>
      </c>
      <c r="AG1140" s="143">
        <v>-1</v>
      </c>
      <c r="AH1140" s="143">
        <v>-1</v>
      </c>
      <c r="AI1140" s="143">
        <v>-1</v>
      </c>
      <c r="AJ1140" s="143">
        <v>0</v>
      </c>
      <c r="AM1140" s="143" t="s">
        <v>367</v>
      </c>
      <c r="AN1140" s="143">
        <v>-1</v>
      </c>
      <c r="AQ1140" s="143">
        <v>332</v>
      </c>
      <c r="AR1140" s="143" t="s">
        <v>259</v>
      </c>
      <c r="AT1140" s="143" t="s">
        <v>366</v>
      </c>
      <c r="AV1140" s="143">
        <v>146.85193450950999</v>
      </c>
      <c r="AW1140" s="143">
        <v>0.38858501220000002</v>
      </c>
    </row>
    <row r="1141" spans="1:49" x14ac:dyDescent="0.25">
      <c r="A1141" s="153">
        <v>830000</v>
      </c>
      <c r="B1141" s="153">
        <v>1400000</v>
      </c>
      <c r="C1141" s="153">
        <v>1400000</v>
      </c>
      <c r="D1141" s="143" t="s">
        <v>360</v>
      </c>
      <c r="E1141" s="143" t="s">
        <v>13</v>
      </c>
      <c r="F1141" s="143" t="s">
        <v>361</v>
      </c>
      <c r="G1141" s="143" t="s">
        <v>362</v>
      </c>
      <c r="H1141" s="143">
        <v>0.67</v>
      </c>
      <c r="I1141" s="143">
        <v>0.72</v>
      </c>
      <c r="J1141" s="143" t="s">
        <v>366</v>
      </c>
      <c r="K1141" s="143">
        <v>0.37612951728050997</v>
      </c>
      <c r="L1141" s="143">
        <v>1982.8570111563199</v>
      </c>
      <c r="M1141" s="143">
        <v>0.80610360951778004</v>
      </c>
      <c r="N1141" s="143">
        <v>9.5950097346330004E-2</v>
      </c>
      <c r="O1141" s="143">
        <v>0.30319936152600002</v>
      </c>
      <c r="P1141" s="143">
        <v>3.6089663797889998E-2</v>
      </c>
      <c r="Q1141" s="143">
        <v>745.81105044250899</v>
      </c>
      <c r="R1141" s="143">
        <v>1730</v>
      </c>
      <c r="S1141" s="143" t="s">
        <v>368</v>
      </c>
      <c r="T1141" s="143">
        <v>1730</v>
      </c>
      <c r="U1141" s="143" t="s">
        <v>365</v>
      </c>
      <c r="V1141" s="143" t="s">
        <v>366</v>
      </c>
      <c r="Z1141" s="143">
        <v>0</v>
      </c>
      <c r="AA1141" s="143">
        <v>1</v>
      </c>
      <c r="AB1141" s="143">
        <v>0.30319936152600002</v>
      </c>
      <c r="AC1141" s="143">
        <v>3.6089663797889998E-2</v>
      </c>
      <c r="AD1141" s="143">
        <v>745.81105044250899</v>
      </c>
      <c r="AF1141" s="143">
        <v>-1</v>
      </c>
      <c r="AG1141" s="143">
        <v>-1</v>
      </c>
      <c r="AH1141" s="143">
        <v>-1</v>
      </c>
      <c r="AI1141" s="143">
        <v>-1</v>
      </c>
      <c r="AJ1141" s="143">
        <v>0</v>
      </c>
      <c r="AM1141" s="143" t="s">
        <v>367</v>
      </c>
      <c r="AN1141" s="143">
        <v>-1</v>
      </c>
      <c r="AQ1141" s="143">
        <v>332</v>
      </c>
      <c r="AR1141" s="143" t="s">
        <v>259</v>
      </c>
      <c r="AT1141" s="143" t="s">
        <v>366</v>
      </c>
      <c r="AV1141" s="143">
        <v>178.37061517888699</v>
      </c>
      <c r="AW1141" s="143">
        <v>0.60487514229999995</v>
      </c>
    </row>
    <row r="1142" spans="1:49" x14ac:dyDescent="0.25">
      <c r="A1142" s="153">
        <v>830000</v>
      </c>
      <c r="B1142" s="153">
        <v>1400000</v>
      </c>
      <c r="C1142" s="153">
        <v>1400000</v>
      </c>
      <c r="D1142" s="143" t="s">
        <v>360</v>
      </c>
      <c r="E1142" s="143" t="s">
        <v>13</v>
      </c>
      <c r="F1142" s="143" t="s">
        <v>361</v>
      </c>
      <c r="G1142" s="143" t="s">
        <v>362</v>
      </c>
      <c r="H1142" s="143">
        <v>0.67</v>
      </c>
      <c r="I1142" s="143">
        <v>0.72</v>
      </c>
      <c r="J1142" s="143" t="s">
        <v>366</v>
      </c>
      <c r="K1142" s="143">
        <v>0.60447718374545001</v>
      </c>
      <c r="L1142" s="143">
        <v>3290.3461842575298</v>
      </c>
      <c r="M1142" s="143">
        <v>7.22711711070031</v>
      </c>
      <c r="N1142" s="143">
        <v>0.95671694186397005</v>
      </c>
      <c r="O1142" s="143">
        <v>4.3686273976747101</v>
      </c>
      <c r="P1142" s="143">
        <v>0.57831356265949996</v>
      </c>
      <c r="Q1142" s="143">
        <v>1988.9391950075999</v>
      </c>
      <c r="R1142" s="143">
        <v>1730</v>
      </c>
      <c r="S1142" s="143" t="s">
        <v>368</v>
      </c>
      <c r="T1142" s="143">
        <v>1730</v>
      </c>
      <c r="U1142" s="143" t="s">
        <v>365</v>
      </c>
      <c r="V1142" s="143" t="s">
        <v>366</v>
      </c>
      <c r="Z1142" s="143">
        <v>0</v>
      </c>
      <c r="AA1142" s="143">
        <v>1</v>
      </c>
      <c r="AB1142" s="143">
        <v>4.3686273976747101</v>
      </c>
      <c r="AC1142" s="143">
        <v>0.57831356265949996</v>
      </c>
      <c r="AD1142" s="143">
        <v>2032.6556225499701</v>
      </c>
      <c r="AF1142" s="143">
        <v>-1</v>
      </c>
      <c r="AG1142" s="143">
        <v>-1</v>
      </c>
      <c r="AH1142" s="143">
        <v>-1</v>
      </c>
      <c r="AI1142" s="143">
        <v>-1</v>
      </c>
      <c r="AJ1142" s="143">
        <v>0</v>
      </c>
      <c r="AM1142" s="143" t="s">
        <v>367</v>
      </c>
      <c r="AN1142" s="143">
        <v>-1</v>
      </c>
      <c r="AQ1142" s="143">
        <v>332</v>
      </c>
      <c r="AR1142" s="143" t="s">
        <v>259</v>
      </c>
      <c r="AT1142" s="143" t="s">
        <v>366</v>
      </c>
      <c r="AV1142" s="143">
        <v>194.02478487009299</v>
      </c>
      <c r="AW1142" s="143">
        <v>1.648544706</v>
      </c>
    </row>
    <row r="1143" spans="1:49" x14ac:dyDescent="0.25">
      <c r="A1143" s="153">
        <v>830000</v>
      </c>
      <c r="B1143" s="153">
        <v>1400000</v>
      </c>
      <c r="C1143" s="153">
        <v>1400000</v>
      </c>
      <c r="D1143" s="143" t="s">
        <v>360</v>
      </c>
      <c r="E1143" s="143" t="s">
        <v>13</v>
      </c>
      <c r="F1143" s="143" t="s">
        <v>361</v>
      </c>
      <c r="G1143" s="143" t="s">
        <v>362</v>
      </c>
      <c r="H1143" s="143">
        <v>0.67</v>
      </c>
      <c r="I1143" s="143">
        <v>0.72</v>
      </c>
      <c r="J1143" s="143" t="s">
        <v>363</v>
      </c>
      <c r="K1143" s="143">
        <v>4.2239809781400003E-2</v>
      </c>
      <c r="L1143" s="143">
        <v>1566.3460243473501</v>
      </c>
      <c r="M1143" s="143">
        <v>0</v>
      </c>
      <c r="N1143" s="143">
        <v>0</v>
      </c>
      <c r="O1143" s="143">
        <v>0</v>
      </c>
      <c r="P1143" s="143">
        <v>0</v>
      </c>
      <c r="Q1143" s="143">
        <v>66.1621581202876</v>
      </c>
      <c r="R1143" s="143">
        <v>6430</v>
      </c>
      <c r="S1143" s="143" t="s">
        <v>375</v>
      </c>
      <c r="T1143" s="143">
        <v>6430</v>
      </c>
      <c r="U1143" s="143" t="s">
        <v>365</v>
      </c>
      <c r="V1143" s="143" t="s">
        <v>366</v>
      </c>
      <c r="Y1143" s="143" t="s">
        <v>363</v>
      </c>
      <c r="Z1143" s="143">
        <v>0</v>
      </c>
      <c r="AA1143" s="143">
        <v>1</v>
      </c>
      <c r="AB1143" s="143">
        <v>0</v>
      </c>
      <c r="AC1143" s="143">
        <v>0</v>
      </c>
      <c r="AD1143" s="143">
        <v>518.02550385781797</v>
      </c>
      <c r="AF1143" s="143">
        <v>-1</v>
      </c>
      <c r="AG1143" s="143">
        <v>-1</v>
      </c>
      <c r="AH1143" s="143">
        <v>-1</v>
      </c>
      <c r="AI1143" s="143">
        <v>-1</v>
      </c>
      <c r="AJ1143" s="143">
        <v>0</v>
      </c>
      <c r="AM1143" s="143" t="s">
        <v>367</v>
      </c>
      <c r="AN1143" s="143">
        <v>-1</v>
      </c>
      <c r="AQ1143" s="143">
        <v>332</v>
      </c>
      <c r="AR1143" s="143" t="s">
        <v>259</v>
      </c>
      <c r="AT1143" s="143" t="s">
        <v>366</v>
      </c>
      <c r="AV1143" s="143">
        <v>127.11101891295201</v>
      </c>
      <c r="AW1143" s="143">
        <v>0.42013422859999999</v>
      </c>
    </row>
    <row r="1144" spans="1:49" x14ac:dyDescent="0.25">
      <c r="A1144" s="153">
        <v>830000</v>
      </c>
      <c r="B1144" s="153">
        <v>1400000</v>
      </c>
      <c r="C1144" s="153">
        <v>1400000</v>
      </c>
      <c r="D1144" s="143" t="s">
        <v>360</v>
      </c>
      <c r="E1144" s="143" t="s">
        <v>13</v>
      </c>
      <c r="F1144" s="143" t="s">
        <v>361</v>
      </c>
      <c r="G1144" s="143" t="s">
        <v>362</v>
      </c>
      <c r="H1144" s="143">
        <v>0.67</v>
      </c>
      <c r="I1144" s="143">
        <v>0.72</v>
      </c>
      <c r="J1144" s="143" t="s">
        <v>363</v>
      </c>
      <c r="K1144" s="143">
        <v>0.28704118947764001</v>
      </c>
      <c r="L1144" s="143">
        <v>1566.3460243473501</v>
      </c>
      <c r="M1144" s="143">
        <v>0</v>
      </c>
      <c r="N1144" s="143">
        <v>0</v>
      </c>
      <c r="O1144" s="143">
        <v>0</v>
      </c>
      <c r="P1144" s="143">
        <v>0</v>
      </c>
      <c r="Q1144" s="143">
        <v>449.60582596224498</v>
      </c>
      <c r="R1144" s="143">
        <v>5300</v>
      </c>
      <c r="S1144" s="143" t="s">
        <v>372</v>
      </c>
      <c r="T1144" s="143">
        <v>5300</v>
      </c>
      <c r="U1144" s="143" t="s">
        <v>365</v>
      </c>
      <c r="V1144" s="143" t="s">
        <v>366</v>
      </c>
      <c r="Y1144" s="143" t="s">
        <v>363</v>
      </c>
      <c r="Z1144" s="143">
        <v>0</v>
      </c>
      <c r="AA1144" s="143">
        <v>1</v>
      </c>
      <c r="AB1144" s="143">
        <v>0</v>
      </c>
      <c r="AC1144" s="143">
        <v>0</v>
      </c>
      <c r="AD1144" s="143">
        <v>449.60582596224498</v>
      </c>
      <c r="AF1144" s="143">
        <v>-1</v>
      </c>
      <c r="AG1144" s="143">
        <v>-1</v>
      </c>
      <c r="AH1144" s="143">
        <v>-1</v>
      </c>
      <c r="AI1144" s="143">
        <v>-1</v>
      </c>
      <c r="AJ1144" s="143">
        <v>0</v>
      </c>
      <c r="AM1144" s="143" t="s">
        <v>367</v>
      </c>
      <c r="AN1144" s="143">
        <v>-1</v>
      </c>
      <c r="AQ1144" s="143">
        <v>332</v>
      </c>
      <c r="AR1144" s="143" t="s">
        <v>259</v>
      </c>
      <c r="AT1144" s="143" t="s">
        <v>366</v>
      </c>
      <c r="AV1144" s="143">
        <v>156.53538663677699</v>
      </c>
      <c r="AW1144" s="143">
        <v>0.36464381670000001</v>
      </c>
    </row>
    <row r="1145" spans="1:49" x14ac:dyDescent="0.25">
      <c r="A1145" s="153">
        <v>830000</v>
      </c>
      <c r="B1145" s="153">
        <v>1400000</v>
      </c>
      <c r="C1145" s="153">
        <v>1400000</v>
      </c>
      <c r="D1145" s="143" t="s">
        <v>360</v>
      </c>
      <c r="E1145" s="143" t="s">
        <v>13</v>
      </c>
      <c r="F1145" s="143" t="s">
        <v>361</v>
      </c>
      <c r="G1145" s="143" t="s">
        <v>362</v>
      </c>
      <c r="H1145" s="143">
        <v>0.67</v>
      </c>
      <c r="I1145" s="143">
        <v>0.72</v>
      </c>
      <c r="J1145" s="143" t="s">
        <v>366</v>
      </c>
      <c r="K1145" s="143">
        <v>9.1871118189539996E-2</v>
      </c>
      <c r="L1145" s="143">
        <v>3352.0670026329499</v>
      </c>
      <c r="M1145" s="143">
        <v>6.295050972756</v>
      </c>
      <c r="N1145" s="143">
        <v>0.85189064461496999</v>
      </c>
      <c r="O1145" s="143">
        <v>0.57833337192727996</v>
      </c>
      <c r="P1145" s="143">
        <v>7.826414609599E-2</v>
      </c>
      <c r="Q1145" s="143">
        <v>307.95814377817197</v>
      </c>
      <c r="R1145" s="143">
        <v>1730</v>
      </c>
      <c r="S1145" s="143" t="s">
        <v>368</v>
      </c>
      <c r="T1145" s="143">
        <v>1730</v>
      </c>
      <c r="U1145" s="143" t="s">
        <v>365</v>
      </c>
      <c r="V1145" s="143" t="s">
        <v>366</v>
      </c>
      <c r="Z1145" s="143">
        <v>0</v>
      </c>
      <c r="AA1145" s="143">
        <v>1</v>
      </c>
      <c r="AB1145" s="143">
        <v>0.57833337192727996</v>
      </c>
      <c r="AC1145" s="143">
        <v>7.826414609599E-2</v>
      </c>
      <c r="AD1145" s="143">
        <v>1402.05731849787</v>
      </c>
      <c r="AF1145" s="143">
        <v>-1</v>
      </c>
      <c r="AG1145" s="143">
        <v>-1</v>
      </c>
      <c r="AH1145" s="143">
        <v>-1</v>
      </c>
      <c r="AI1145" s="143">
        <v>-1</v>
      </c>
      <c r="AJ1145" s="143">
        <v>0</v>
      </c>
      <c r="AM1145" s="143" t="s">
        <v>367</v>
      </c>
      <c r="AN1145" s="143">
        <v>-1</v>
      </c>
      <c r="AQ1145" s="143">
        <v>332</v>
      </c>
      <c r="AR1145" s="143" t="s">
        <v>259</v>
      </c>
      <c r="AT1145" s="143" t="s">
        <v>366</v>
      </c>
      <c r="AV1145" s="143">
        <v>96.758080293250103</v>
      </c>
      <c r="AW1145" s="143">
        <v>1.1371105584000001</v>
      </c>
    </row>
    <row r="1146" spans="1:49" x14ac:dyDescent="0.25">
      <c r="A1146" s="153">
        <v>830000</v>
      </c>
      <c r="B1146" s="153">
        <v>1400000</v>
      </c>
      <c r="C1146" s="153">
        <v>1400000</v>
      </c>
      <c r="D1146" s="143" t="s">
        <v>360</v>
      </c>
      <c r="E1146" s="143" t="s">
        <v>13</v>
      </c>
      <c r="F1146" s="143" t="s">
        <v>361</v>
      </c>
      <c r="G1146" s="143" t="s">
        <v>362</v>
      </c>
      <c r="H1146" s="143">
        <v>0.67</v>
      </c>
      <c r="I1146" s="143">
        <v>0.72</v>
      </c>
      <c r="J1146" s="143" t="s">
        <v>363</v>
      </c>
      <c r="K1146" s="143">
        <v>6.4938137475269997E-2</v>
      </c>
      <c r="L1146" s="143">
        <v>3258.48452499923</v>
      </c>
      <c r="M1146" s="143">
        <v>7.12006877953666</v>
      </c>
      <c r="N1146" s="143">
        <v>0.94488690766848005</v>
      </c>
      <c r="O1146" s="143">
        <v>0.46236400523893001</v>
      </c>
      <c r="P1146" s="143">
        <v>6.1359195908749997E-2</v>
      </c>
      <c r="Q1146" s="143">
        <v>211.59991604544001</v>
      </c>
      <c r="R1146" s="143">
        <v>3200</v>
      </c>
      <c r="S1146" s="143" t="s">
        <v>370</v>
      </c>
      <c r="T1146" s="143">
        <v>3200</v>
      </c>
      <c r="U1146" s="143" t="s">
        <v>365</v>
      </c>
      <c r="V1146" s="143" t="s">
        <v>366</v>
      </c>
      <c r="Y1146" s="143" t="s">
        <v>363</v>
      </c>
      <c r="Z1146" s="143">
        <v>0</v>
      </c>
      <c r="AA1146" s="143">
        <v>1</v>
      </c>
      <c r="AB1146" s="143">
        <v>0.46236400523893001</v>
      </c>
      <c r="AC1146" s="143">
        <v>6.1359195908749997E-2</v>
      </c>
      <c r="AD1146" s="143">
        <v>211.59991604543899</v>
      </c>
      <c r="AF1146" s="143">
        <v>-1</v>
      </c>
      <c r="AG1146" s="143">
        <v>-1</v>
      </c>
      <c r="AH1146" s="143">
        <v>-1</v>
      </c>
      <c r="AI1146" s="143">
        <v>-1</v>
      </c>
      <c r="AJ1146" s="143">
        <v>0</v>
      </c>
      <c r="AM1146" s="143" t="s">
        <v>367</v>
      </c>
      <c r="AN1146" s="143">
        <v>-1</v>
      </c>
      <c r="AQ1146" s="143">
        <v>332</v>
      </c>
      <c r="AR1146" s="143" t="s">
        <v>259</v>
      </c>
      <c r="AT1146" s="143" t="s">
        <v>366</v>
      </c>
      <c r="AV1146" s="143">
        <v>80.160520118150501</v>
      </c>
      <c r="AW1146" s="143">
        <v>0.17161388159999999</v>
      </c>
    </row>
    <row r="1147" spans="1:49" x14ac:dyDescent="0.25">
      <c r="A1147" s="153">
        <v>830000</v>
      </c>
      <c r="B1147" s="153">
        <v>1400000</v>
      </c>
      <c r="C1147" s="153">
        <v>1400000</v>
      </c>
      <c r="D1147" s="143" t="s">
        <v>360</v>
      </c>
      <c r="E1147" s="143" t="s">
        <v>13</v>
      </c>
      <c r="F1147" s="143" t="s">
        <v>361</v>
      </c>
      <c r="G1147" s="143" t="s">
        <v>362</v>
      </c>
      <c r="H1147" s="143">
        <v>0.67</v>
      </c>
      <c r="I1147" s="143">
        <v>0.72</v>
      </c>
      <c r="J1147" s="143" t="s">
        <v>366</v>
      </c>
      <c r="K1147" s="143">
        <v>5.7507811668920002E-2</v>
      </c>
      <c r="L1147" s="143">
        <v>3258.48452499923</v>
      </c>
      <c r="M1147" s="143">
        <v>7.12006877953666</v>
      </c>
      <c r="N1147" s="143">
        <v>0.94488690766848005</v>
      </c>
      <c r="O1147" s="143">
        <v>0.40945957444336001</v>
      </c>
      <c r="P1147" s="143">
        <v>5.4338378334619998E-2</v>
      </c>
      <c r="Q1147" s="143">
        <v>187.38831438975299</v>
      </c>
      <c r="R1147" s="143">
        <v>1730</v>
      </c>
      <c r="S1147" s="143" t="s">
        <v>368</v>
      </c>
      <c r="T1147" s="143">
        <v>1730</v>
      </c>
      <c r="U1147" s="143" t="s">
        <v>365</v>
      </c>
      <c r="V1147" s="143" t="s">
        <v>366</v>
      </c>
      <c r="Z1147" s="143">
        <v>0</v>
      </c>
      <c r="AA1147" s="143">
        <v>1</v>
      </c>
      <c r="AB1147" s="143">
        <v>0.40945957444336001</v>
      </c>
      <c r="AC1147" s="143">
        <v>5.4338378334619998E-2</v>
      </c>
      <c r="AD1147" s="143">
        <v>187.38831438975299</v>
      </c>
      <c r="AF1147" s="143">
        <v>-1</v>
      </c>
      <c r="AG1147" s="143">
        <v>-1</v>
      </c>
      <c r="AH1147" s="143">
        <v>-1</v>
      </c>
      <c r="AI1147" s="143">
        <v>-1</v>
      </c>
      <c r="AJ1147" s="143">
        <v>0</v>
      </c>
      <c r="AM1147" s="143" t="s">
        <v>367</v>
      </c>
      <c r="AN1147" s="143">
        <v>-1</v>
      </c>
      <c r="AQ1147" s="143">
        <v>332</v>
      </c>
      <c r="AR1147" s="143" t="s">
        <v>259</v>
      </c>
      <c r="AT1147" s="143" t="s">
        <v>366</v>
      </c>
      <c r="AV1147" s="143">
        <v>75.846266304033307</v>
      </c>
      <c r="AW1147" s="143">
        <v>0.1519775461</v>
      </c>
    </row>
    <row r="1148" spans="1:49" x14ac:dyDescent="0.25">
      <c r="A1148" s="153">
        <v>830000</v>
      </c>
      <c r="B1148" s="153">
        <v>1400000</v>
      </c>
      <c r="C1148" s="153">
        <v>1400000</v>
      </c>
      <c r="D1148" s="143" t="s">
        <v>360</v>
      </c>
      <c r="E1148" s="143" t="s">
        <v>13</v>
      </c>
      <c r="F1148" s="143" t="s">
        <v>361</v>
      </c>
      <c r="G1148" s="143" t="s">
        <v>362</v>
      </c>
      <c r="H1148" s="143">
        <v>0.67</v>
      </c>
      <c r="I1148" s="143">
        <v>0.72</v>
      </c>
      <c r="J1148" s="143" t="s">
        <v>366</v>
      </c>
      <c r="K1148" s="143">
        <v>0.32778938542875002</v>
      </c>
      <c r="L1148" s="143">
        <v>3258.48452499923</v>
      </c>
      <c r="M1148" s="143">
        <v>7.12006877953666</v>
      </c>
      <c r="N1148" s="143">
        <v>0.94488690766848005</v>
      </c>
      <c r="O1148" s="143">
        <v>2.33388296945478</v>
      </c>
      <c r="P1148" s="143">
        <v>0.30972389876431999</v>
      </c>
      <c r="Q1148" s="143">
        <v>1068.0966398785999</v>
      </c>
      <c r="R1148" s="143">
        <v>1730</v>
      </c>
      <c r="S1148" s="143" t="s">
        <v>368</v>
      </c>
      <c r="T1148" s="143">
        <v>1730</v>
      </c>
      <c r="U1148" s="143" t="s">
        <v>365</v>
      </c>
      <c r="V1148" s="143" t="s">
        <v>366</v>
      </c>
      <c r="Z1148" s="143">
        <v>0</v>
      </c>
      <c r="AA1148" s="143">
        <v>1</v>
      </c>
      <c r="AB1148" s="143">
        <v>2.33388296945478</v>
      </c>
      <c r="AC1148" s="143">
        <v>0.30972389876431999</v>
      </c>
      <c r="AD1148" s="143">
        <v>1068.1568325278199</v>
      </c>
      <c r="AF1148" s="143">
        <v>-1</v>
      </c>
      <c r="AG1148" s="143">
        <v>-1</v>
      </c>
      <c r="AH1148" s="143">
        <v>-1</v>
      </c>
      <c r="AI1148" s="143">
        <v>-1</v>
      </c>
      <c r="AJ1148" s="143">
        <v>0</v>
      </c>
      <c r="AM1148" s="143" t="s">
        <v>367</v>
      </c>
      <c r="AN1148" s="143">
        <v>-1</v>
      </c>
      <c r="AQ1148" s="143">
        <v>332</v>
      </c>
      <c r="AR1148" s="143" t="s">
        <v>259</v>
      </c>
      <c r="AT1148" s="143" t="s">
        <v>366</v>
      </c>
      <c r="AV1148" s="143">
        <v>188.93869879572699</v>
      </c>
      <c r="AW1148" s="143">
        <v>0.86630724449999996</v>
      </c>
    </row>
    <row r="1149" spans="1:49" x14ac:dyDescent="0.25">
      <c r="A1149" s="153">
        <v>830000</v>
      </c>
      <c r="B1149" s="153">
        <v>1400000</v>
      </c>
      <c r="C1149" s="153">
        <v>1400000</v>
      </c>
      <c r="D1149" s="143" t="s">
        <v>360</v>
      </c>
      <c r="E1149" s="143" t="s">
        <v>13</v>
      </c>
      <c r="F1149" s="143" t="s">
        <v>361</v>
      </c>
      <c r="G1149" s="143" t="s">
        <v>362</v>
      </c>
      <c r="H1149" s="143">
        <v>0.67</v>
      </c>
      <c r="I1149" s="143">
        <v>0.72</v>
      </c>
      <c r="J1149" s="143" t="s">
        <v>366</v>
      </c>
      <c r="K1149" s="143">
        <v>0.16750963767828</v>
      </c>
      <c r="L1149" s="143">
        <v>3258.48452499923</v>
      </c>
      <c r="M1149" s="143">
        <v>7.12006877953666</v>
      </c>
      <c r="N1149" s="143">
        <v>0.94488690766848005</v>
      </c>
      <c r="O1149" s="143">
        <v>1.19268014150462</v>
      </c>
      <c r="P1149" s="143">
        <v>0.15827766355049</v>
      </c>
      <c r="Q1149" s="143">
        <v>545.82756216290795</v>
      </c>
      <c r="R1149" s="143">
        <v>8140</v>
      </c>
      <c r="S1149" s="143" t="s">
        <v>369</v>
      </c>
      <c r="T1149" s="143">
        <v>8140</v>
      </c>
      <c r="U1149" s="143" t="s">
        <v>365</v>
      </c>
      <c r="V1149" s="143" t="s">
        <v>366</v>
      </c>
      <c r="Z1149" s="143">
        <v>0</v>
      </c>
      <c r="AA1149" s="143">
        <v>1</v>
      </c>
      <c r="AB1149" s="143">
        <v>1.19268014150462</v>
      </c>
      <c r="AC1149" s="143">
        <v>0.15827766355049</v>
      </c>
      <c r="AD1149" s="143">
        <v>545.82756216290795</v>
      </c>
      <c r="AF1149" s="143">
        <v>-1</v>
      </c>
      <c r="AG1149" s="143">
        <v>-1</v>
      </c>
      <c r="AH1149" s="143">
        <v>-1</v>
      </c>
      <c r="AI1149" s="143">
        <v>-1</v>
      </c>
      <c r="AJ1149" s="143">
        <v>0</v>
      </c>
      <c r="AM1149" s="143" t="s">
        <v>367</v>
      </c>
      <c r="AN1149" s="143">
        <v>-1</v>
      </c>
      <c r="AQ1149" s="143">
        <v>332</v>
      </c>
      <c r="AR1149" s="143" t="s">
        <v>259</v>
      </c>
      <c r="AT1149" s="143" t="s">
        <v>366</v>
      </c>
      <c r="AV1149" s="143">
        <v>135.76986344942301</v>
      </c>
      <c r="AW1149" s="143">
        <v>0.44268253219999998</v>
      </c>
    </row>
    <row r="1150" spans="1:49" x14ac:dyDescent="0.25">
      <c r="A1150" s="153">
        <v>830000</v>
      </c>
      <c r="B1150" s="153">
        <v>1400000</v>
      </c>
      <c r="C1150" s="153">
        <v>1400000</v>
      </c>
      <c r="D1150" s="143" t="s">
        <v>360</v>
      </c>
      <c r="E1150" s="143" t="s">
        <v>13</v>
      </c>
      <c r="F1150" s="143" t="s">
        <v>361</v>
      </c>
      <c r="G1150" s="143" t="s">
        <v>362</v>
      </c>
      <c r="H1150" s="143">
        <v>0.67</v>
      </c>
      <c r="I1150" s="143">
        <v>0.72</v>
      </c>
      <c r="J1150" s="143" t="s">
        <v>366</v>
      </c>
      <c r="K1150" s="143">
        <v>0.61776345352982998</v>
      </c>
      <c r="L1150" s="143">
        <v>3322.6682336101298</v>
      </c>
      <c r="M1150" s="143">
        <v>6.8549887846167703</v>
      </c>
      <c r="N1150" s="143">
        <v>0.92641645147314999</v>
      </c>
      <c r="O1150" s="143">
        <v>4.2347615454931198</v>
      </c>
      <c r="P1150" s="143">
        <v>0.57230622646889995</v>
      </c>
      <c r="Q1150" s="143">
        <v>2052.6230029288599</v>
      </c>
      <c r="R1150" s="143">
        <v>1730</v>
      </c>
      <c r="S1150" s="143" t="s">
        <v>368</v>
      </c>
      <c r="T1150" s="143">
        <v>1730</v>
      </c>
      <c r="U1150" s="143" t="s">
        <v>365</v>
      </c>
      <c r="V1150" s="143" t="s">
        <v>366</v>
      </c>
      <c r="Z1150" s="143">
        <v>0</v>
      </c>
      <c r="AA1150" s="143">
        <v>1</v>
      </c>
      <c r="AB1150" s="143">
        <v>4.2347615454931198</v>
      </c>
      <c r="AC1150" s="143">
        <v>0.57230622646889995</v>
      </c>
      <c r="AD1150" s="143">
        <v>2052.6230029288599</v>
      </c>
      <c r="AF1150" s="143">
        <v>-1</v>
      </c>
      <c r="AG1150" s="143">
        <v>-1</v>
      </c>
      <c r="AH1150" s="143">
        <v>-1</v>
      </c>
      <c r="AI1150" s="143">
        <v>-1</v>
      </c>
      <c r="AJ1150" s="143">
        <v>0</v>
      </c>
      <c r="AM1150" s="143" t="s">
        <v>367</v>
      </c>
      <c r="AN1150" s="143">
        <v>-1</v>
      </c>
      <c r="AQ1150" s="143">
        <v>332</v>
      </c>
      <c r="AR1150" s="143" t="s">
        <v>259</v>
      </c>
      <c r="AT1150" s="143" t="s">
        <v>366</v>
      </c>
      <c r="AV1150" s="143">
        <v>199.999999977648</v>
      </c>
      <c r="AW1150" s="143">
        <v>1.6647388507000001</v>
      </c>
    </row>
    <row r="1151" spans="1:49" x14ac:dyDescent="0.25">
      <c r="A1151" s="153">
        <v>830000</v>
      </c>
      <c r="B1151" s="153">
        <v>1400000</v>
      </c>
      <c r="C1151" s="153">
        <v>1400000</v>
      </c>
      <c r="D1151" s="143" t="s">
        <v>360</v>
      </c>
      <c r="E1151" s="143" t="s">
        <v>13</v>
      </c>
      <c r="F1151" s="143" t="s">
        <v>361</v>
      </c>
      <c r="G1151" s="143" t="s">
        <v>362</v>
      </c>
      <c r="H1151" s="143">
        <v>0.67</v>
      </c>
      <c r="I1151" s="143">
        <v>0.72</v>
      </c>
      <c r="J1151" s="143" t="s">
        <v>366</v>
      </c>
      <c r="K1151" s="143">
        <v>0.61776345348380002</v>
      </c>
      <c r="L1151" s="143">
        <v>3300.72684101497</v>
      </c>
      <c r="M1151" s="143">
        <v>6.1540430724764601</v>
      </c>
      <c r="N1151" s="143">
        <v>0.82289567988469003</v>
      </c>
      <c r="O1151" s="143">
        <v>3.8017429013411399</v>
      </c>
      <c r="P1151" s="143">
        <v>0.50835487706246996</v>
      </c>
      <c r="Q1151" s="143">
        <v>2039.0684123121</v>
      </c>
      <c r="R1151" s="143">
        <v>1730</v>
      </c>
      <c r="S1151" s="143" t="s">
        <v>368</v>
      </c>
      <c r="T1151" s="143">
        <v>1730</v>
      </c>
      <c r="U1151" s="143" t="s">
        <v>365</v>
      </c>
      <c r="V1151" s="143" t="s">
        <v>366</v>
      </c>
      <c r="Z1151" s="143">
        <v>0</v>
      </c>
      <c r="AA1151" s="143">
        <v>1</v>
      </c>
      <c r="AB1151" s="143">
        <v>3.8017429013411399</v>
      </c>
      <c r="AC1151" s="143">
        <v>0.50835487706246996</v>
      </c>
      <c r="AD1151" s="143">
        <v>2039.0684123121</v>
      </c>
      <c r="AF1151" s="143">
        <v>-1</v>
      </c>
      <c r="AG1151" s="143">
        <v>-1</v>
      </c>
      <c r="AH1151" s="143">
        <v>-1</v>
      </c>
      <c r="AI1151" s="143">
        <v>-1</v>
      </c>
      <c r="AJ1151" s="143">
        <v>0</v>
      </c>
      <c r="AM1151" s="143" t="s">
        <v>367</v>
      </c>
      <c r="AN1151" s="143">
        <v>-1</v>
      </c>
      <c r="AQ1151" s="143">
        <v>332</v>
      </c>
      <c r="AR1151" s="143" t="s">
        <v>259</v>
      </c>
      <c r="AT1151" s="143" t="s">
        <v>366</v>
      </c>
      <c r="AV1151" s="143">
        <v>199.999999970197</v>
      </c>
      <c r="AW1151" s="143">
        <v>1.653745671</v>
      </c>
    </row>
    <row r="1152" spans="1:49" x14ac:dyDescent="0.25">
      <c r="A1152" s="153">
        <v>830000</v>
      </c>
      <c r="B1152" s="153">
        <v>1400000</v>
      </c>
      <c r="C1152" s="153">
        <v>1400000</v>
      </c>
      <c r="D1152" s="143" t="s">
        <v>360</v>
      </c>
      <c r="E1152" s="143" t="s">
        <v>13</v>
      </c>
      <c r="F1152" s="143" t="s">
        <v>361</v>
      </c>
      <c r="G1152" s="143" t="s">
        <v>362</v>
      </c>
      <c r="H1152" s="143">
        <v>0.67</v>
      </c>
      <c r="I1152" s="143">
        <v>0.72</v>
      </c>
      <c r="J1152" s="143" t="s">
        <v>363</v>
      </c>
      <c r="K1152" s="143">
        <v>8.1781492583090004E-2</v>
      </c>
      <c r="L1152" s="143">
        <v>1637.1332905250999</v>
      </c>
      <c r="M1152" s="143">
        <v>0.54048490135906002</v>
      </c>
      <c r="N1152" s="143">
        <v>2.6531917129769999E-2</v>
      </c>
      <c r="O1152" s="143">
        <v>4.4201661951769999E-2</v>
      </c>
      <c r="P1152" s="143">
        <v>2.1698197839600001E-3</v>
      </c>
      <c r="Q1152" s="143">
        <v>133.887204056619</v>
      </c>
      <c r="R1152" s="143">
        <v>5300</v>
      </c>
      <c r="S1152" s="143" t="s">
        <v>372</v>
      </c>
      <c r="T1152" s="143">
        <v>5300</v>
      </c>
      <c r="U1152" s="143" t="s">
        <v>365</v>
      </c>
      <c r="V1152" s="143" t="s">
        <v>366</v>
      </c>
      <c r="Y1152" s="143" t="s">
        <v>363</v>
      </c>
      <c r="Z1152" s="143">
        <v>0</v>
      </c>
      <c r="AA1152" s="143">
        <v>1</v>
      </c>
      <c r="AB1152" s="143">
        <v>4.4201661951769999E-2</v>
      </c>
      <c r="AC1152" s="143">
        <v>2.1698197839600001E-3</v>
      </c>
      <c r="AD1152" s="143">
        <v>340.61414556720899</v>
      </c>
      <c r="AF1152" s="143">
        <v>-1</v>
      </c>
      <c r="AG1152" s="143">
        <v>-1</v>
      </c>
      <c r="AH1152" s="143">
        <v>-1</v>
      </c>
      <c r="AI1152" s="143">
        <v>-1</v>
      </c>
      <c r="AJ1152" s="143">
        <v>0</v>
      </c>
      <c r="AM1152" s="143" t="s">
        <v>367</v>
      </c>
      <c r="AN1152" s="143">
        <v>-1</v>
      </c>
      <c r="AQ1152" s="143">
        <v>332</v>
      </c>
      <c r="AR1152" s="143" t="s">
        <v>259</v>
      </c>
      <c r="AT1152" s="143" t="s">
        <v>366</v>
      </c>
      <c r="AV1152" s="143">
        <v>94.617747764626799</v>
      </c>
      <c r="AW1152" s="143">
        <v>0.27624829319999999</v>
      </c>
    </row>
    <row r="1153" spans="1:49" x14ac:dyDescent="0.25">
      <c r="A1153" s="153">
        <v>830000</v>
      </c>
      <c r="B1153" s="153">
        <v>1400000</v>
      </c>
      <c r="C1153" s="153">
        <v>1400000</v>
      </c>
      <c r="D1153" s="143" t="s">
        <v>360</v>
      </c>
      <c r="E1153" s="143" t="s">
        <v>13</v>
      </c>
      <c r="F1153" s="143" t="s">
        <v>361</v>
      </c>
      <c r="G1153" s="143" t="s">
        <v>362</v>
      </c>
      <c r="H1153" s="143">
        <v>0.67</v>
      </c>
      <c r="I1153" s="143">
        <v>0.72</v>
      </c>
      <c r="J1153" s="143" t="s">
        <v>363</v>
      </c>
      <c r="K1153" s="143">
        <v>0.16371225551506999</v>
      </c>
      <c r="L1153" s="143">
        <v>2312.8084149609899</v>
      </c>
      <c r="M1153" s="143">
        <v>2.3447518061080399</v>
      </c>
      <c r="N1153" s="143">
        <v>0.30470308277135</v>
      </c>
      <c r="O1153" s="143">
        <v>0.38386460680098999</v>
      </c>
      <c r="P1153" s="143">
        <v>4.9883628942890001E-2</v>
      </c>
      <c r="Q1153" s="143">
        <v>378.63508218751201</v>
      </c>
      <c r="R1153" s="143">
        <v>5300</v>
      </c>
      <c r="S1153" s="143" t="s">
        <v>372</v>
      </c>
      <c r="T1153" s="143">
        <v>5300</v>
      </c>
      <c r="U1153" s="143" t="s">
        <v>365</v>
      </c>
      <c r="V1153" s="143" t="s">
        <v>366</v>
      </c>
      <c r="Y1153" s="143" t="s">
        <v>363</v>
      </c>
      <c r="Z1153" s="143">
        <v>0</v>
      </c>
      <c r="AA1153" s="143">
        <v>1</v>
      </c>
      <c r="AB1153" s="143">
        <v>0.38386460680098999</v>
      </c>
      <c r="AC1153" s="143">
        <v>4.9883628942890001E-2</v>
      </c>
      <c r="AD1153" s="143">
        <v>378.63508218751201</v>
      </c>
      <c r="AF1153" s="143">
        <v>-1</v>
      </c>
      <c r="AG1153" s="143">
        <v>-1</v>
      </c>
      <c r="AH1153" s="143">
        <v>-1</v>
      </c>
      <c r="AI1153" s="143">
        <v>-1</v>
      </c>
      <c r="AJ1153" s="143">
        <v>0</v>
      </c>
      <c r="AM1153" s="143" t="s">
        <v>367</v>
      </c>
      <c r="AN1153" s="143">
        <v>-1</v>
      </c>
      <c r="AQ1153" s="143">
        <v>332</v>
      </c>
      <c r="AR1153" s="143" t="s">
        <v>259</v>
      </c>
      <c r="AT1153" s="143" t="s">
        <v>366</v>
      </c>
      <c r="AV1153" s="143">
        <v>127.945341973388</v>
      </c>
      <c r="AW1153" s="143">
        <v>0.30708441380000001</v>
      </c>
    </row>
    <row r="1154" spans="1:49" x14ac:dyDescent="0.25">
      <c r="A1154" s="153">
        <v>830000</v>
      </c>
      <c r="B1154" s="153">
        <v>1400000</v>
      </c>
      <c r="C1154" s="153">
        <v>1400000</v>
      </c>
      <c r="D1154" s="143" t="s">
        <v>360</v>
      </c>
      <c r="E1154" s="143" t="s">
        <v>13</v>
      </c>
      <c r="F1154" s="143" t="s">
        <v>361</v>
      </c>
      <c r="G1154" s="143" t="s">
        <v>362</v>
      </c>
      <c r="H1154" s="143">
        <v>0.67</v>
      </c>
      <c r="I1154" s="143">
        <v>0.72</v>
      </c>
      <c r="J1154" s="143" t="s">
        <v>366</v>
      </c>
      <c r="K1154" s="143">
        <v>0.45405105358213999</v>
      </c>
      <c r="L1154" s="143">
        <v>2312.8084149609899</v>
      </c>
      <c r="M1154" s="143">
        <v>2.3447518061080399</v>
      </c>
      <c r="N1154" s="143">
        <v>0.30470308277135</v>
      </c>
      <c r="O1154" s="143">
        <v>1.0646370279519899</v>
      </c>
      <c r="P1154" s="143">
        <v>0.13835075576205999</v>
      </c>
      <c r="Q1154" s="143">
        <v>1050.1330975466799</v>
      </c>
      <c r="R1154" s="143">
        <v>1730</v>
      </c>
      <c r="S1154" s="143" t="s">
        <v>368</v>
      </c>
      <c r="T1154" s="143">
        <v>1730</v>
      </c>
      <c r="U1154" s="143" t="s">
        <v>365</v>
      </c>
      <c r="V1154" s="143" t="s">
        <v>366</v>
      </c>
      <c r="Z1154" s="143">
        <v>0</v>
      </c>
      <c r="AA1154" s="143">
        <v>1</v>
      </c>
      <c r="AB1154" s="143">
        <v>1.0646370279519899</v>
      </c>
      <c r="AC1154" s="143">
        <v>0.13835075576205999</v>
      </c>
      <c r="AD1154" s="143">
        <v>1050.1330975466799</v>
      </c>
      <c r="AF1154" s="143">
        <v>-1</v>
      </c>
      <c r="AG1154" s="143">
        <v>-1</v>
      </c>
      <c r="AH1154" s="143">
        <v>-1</v>
      </c>
      <c r="AI1154" s="143">
        <v>-1</v>
      </c>
      <c r="AJ1154" s="143">
        <v>0</v>
      </c>
      <c r="AM1154" s="143" t="s">
        <v>367</v>
      </c>
      <c r="AN1154" s="143">
        <v>-1</v>
      </c>
      <c r="AQ1154" s="143">
        <v>332</v>
      </c>
      <c r="AR1154" s="143" t="s">
        <v>259</v>
      </c>
      <c r="AT1154" s="143" t="s">
        <v>366</v>
      </c>
      <c r="AV1154" s="143">
        <v>179.28739024215699</v>
      </c>
      <c r="AW1154" s="143">
        <v>0.85168945460000001</v>
      </c>
    </row>
    <row r="1155" spans="1:49" x14ac:dyDescent="0.25">
      <c r="A1155" s="153">
        <v>830000</v>
      </c>
      <c r="B1155" s="153">
        <v>1400000</v>
      </c>
      <c r="C1155" s="153">
        <v>1400000</v>
      </c>
      <c r="D1155" s="143" t="s">
        <v>360</v>
      </c>
      <c r="E1155" s="143" t="s">
        <v>13</v>
      </c>
      <c r="F1155" s="143" t="s">
        <v>361</v>
      </c>
      <c r="G1155" s="143" t="s">
        <v>362</v>
      </c>
      <c r="H1155" s="143">
        <v>0.67</v>
      </c>
      <c r="I1155" s="143">
        <v>0.72</v>
      </c>
      <c r="J1155" s="143" t="s">
        <v>366</v>
      </c>
      <c r="K1155" s="143">
        <v>0.61776345366790997</v>
      </c>
      <c r="L1155" s="143">
        <v>3319.2048824522099</v>
      </c>
      <c r="M1155" s="143">
        <v>6.18881612731803</v>
      </c>
      <c r="N1155" s="143">
        <v>0.82757345657697001</v>
      </c>
      <c r="O1155" s="143">
        <v>3.8232244249276599</v>
      </c>
      <c r="P1155" s="143">
        <v>0.51124463669887998</v>
      </c>
      <c r="Q1155" s="143">
        <v>2050.4834716150699</v>
      </c>
      <c r="R1155" s="143">
        <v>1730</v>
      </c>
      <c r="S1155" s="143" t="s">
        <v>368</v>
      </c>
      <c r="T1155" s="143">
        <v>1730</v>
      </c>
      <c r="U1155" s="143" t="s">
        <v>365</v>
      </c>
      <c r="V1155" s="143" t="s">
        <v>366</v>
      </c>
      <c r="Z1155" s="143">
        <v>0</v>
      </c>
      <c r="AA1155" s="143">
        <v>1</v>
      </c>
      <c r="AB1155" s="143">
        <v>3.8232244249276599</v>
      </c>
      <c r="AC1155" s="143">
        <v>0.51124463669887998</v>
      </c>
      <c r="AD1155" s="143">
        <v>2050.4834716150699</v>
      </c>
      <c r="AF1155" s="143">
        <v>-1</v>
      </c>
      <c r="AG1155" s="143">
        <v>-1</v>
      </c>
      <c r="AH1155" s="143">
        <v>-1</v>
      </c>
      <c r="AI1155" s="143">
        <v>-1</v>
      </c>
      <c r="AJ1155" s="143">
        <v>0</v>
      </c>
      <c r="AM1155" s="143" t="s">
        <v>367</v>
      </c>
      <c r="AN1155" s="143">
        <v>-1</v>
      </c>
      <c r="AQ1155" s="143">
        <v>332</v>
      </c>
      <c r="AR1155" s="143" t="s">
        <v>259</v>
      </c>
      <c r="AT1155" s="143" t="s">
        <v>366</v>
      </c>
      <c r="AV1155" s="143">
        <v>200</v>
      </c>
      <c r="AW1155" s="143">
        <v>1.6630036265999999</v>
      </c>
    </row>
    <row r="1156" spans="1:49" x14ac:dyDescent="0.25">
      <c r="A1156" s="153">
        <v>830000</v>
      </c>
      <c r="B1156" s="153">
        <v>1400000</v>
      </c>
      <c r="C1156" s="153">
        <v>1400000</v>
      </c>
      <c r="D1156" s="143" t="s">
        <v>360</v>
      </c>
      <c r="E1156" s="143" t="s">
        <v>13</v>
      </c>
      <c r="F1156" s="143" t="s">
        <v>361</v>
      </c>
      <c r="G1156" s="143" t="s">
        <v>362</v>
      </c>
      <c r="H1156" s="143">
        <v>0.67</v>
      </c>
      <c r="I1156" s="143">
        <v>0.72</v>
      </c>
      <c r="J1156" s="143" t="s">
        <v>366</v>
      </c>
      <c r="K1156" s="143">
        <v>0.61776345378298003</v>
      </c>
      <c r="L1156" s="143">
        <v>3336.6867451718699</v>
      </c>
      <c r="M1156" s="143">
        <v>6.2217533064338202</v>
      </c>
      <c r="N1156" s="143">
        <v>0.83200761765834996</v>
      </c>
      <c r="O1156" s="143">
        <v>3.84357181116824</v>
      </c>
      <c r="P1156" s="143">
        <v>0.51398389945836997</v>
      </c>
      <c r="Q1156" s="143">
        <v>2061.28312788927</v>
      </c>
      <c r="R1156" s="143">
        <v>1730</v>
      </c>
      <c r="S1156" s="143" t="s">
        <v>368</v>
      </c>
      <c r="T1156" s="143">
        <v>1730</v>
      </c>
      <c r="U1156" s="143" t="s">
        <v>365</v>
      </c>
      <c r="V1156" s="143" t="s">
        <v>366</v>
      </c>
      <c r="Z1156" s="143">
        <v>0</v>
      </c>
      <c r="AA1156" s="143">
        <v>1</v>
      </c>
      <c r="AB1156" s="143">
        <v>3.84357181116824</v>
      </c>
      <c r="AC1156" s="143">
        <v>0.51398389945836997</v>
      </c>
      <c r="AD1156" s="143">
        <v>2061.28312788927</v>
      </c>
      <c r="AF1156" s="143">
        <v>-1</v>
      </c>
      <c r="AG1156" s="143">
        <v>-1</v>
      </c>
      <c r="AH1156" s="143">
        <v>-1</v>
      </c>
      <c r="AI1156" s="143">
        <v>-1</v>
      </c>
      <c r="AJ1156" s="143">
        <v>0</v>
      </c>
      <c r="AM1156" s="143" t="s">
        <v>367</v>
      </c>
      <c r="AN1156" s="143">
        <v>-1</v>
      </c>
      <c r="AQ1156" s="143">
        <v>332</v>
      </c>
      <c r="AR1156" s="143" t="s">
        <v>259</v>
      </c>
      <c r="AT1156" s="143" t="s">
        <v>366</v>
      </c>
      <c r="AV1156" s="143">
        <v>200.000000018626</v>
      </c>
      <c r="AW1156" s="143">
        <v>1.6717624718999999</v>
      </c>
    </row>
    <row r="1157" spans="1:49" x14ac:dyDescent="0.25">
      <c r="A1157" s="153">
        <v>830000</v>
      </c>
      <c r="B1157" s="153">
        <v>1400000</v>
      </c>
      <c r="C1157" s="153">
        <v>1400000</v>
      </c>
      <c r="D1157" s="143" t="s">
        <v>360</v>
      </c>
      <c r="E1157" s="143" t="s">
        <v>13</v>
      </c>
      <c r="F1157" s="143" t="s">
        <v>361</v>
      </c>
      <c r="G1157" s="143" t="s">
        <v>362</v>
      </c>
      <c r="H1157" s="143">
        <v>0.67</v>
      </c>
      <c r="I1157" s="143">
        <v>0.72</v>
      </c>
      <c r="J1157" s="143" t="s">
        <v>363</v>
      </c>
      <c r="K1157" s="143">
        <v>0.617763453829</v>
      </c>
      <c r="L1157" s="143">
        <v>2335.8156052600598</v>
      </c>
      <c r="M1157" s="143">
        <v>4.5813753690255998</v>
      </c>
      <c r="N1157" s="143">
        <v>0.62661332826792004</v>
      </c>
      <c r="O1157" s="143">
        <v>2.8302062712564</v>
      </c>
      <c r="P1157" s="143">
        <v>0.38709881388607997</v>
      </c>
      <c r="Q1157" s="143">
        <v>1442.9815158131501</v>
      </c>
      <c r="R1157" s="143">
        <v>3200</v>
      </c>
      <c r="S1157" s="143" t="s">
        <v>370</v>
      </c>
      <c r="T1157" s="143">
        <v>3200</v>
      </c>
      <c r="U1157" s="143" t="s">
        <v>365</v>
      </c>
      <c r="V1157" s="143" t="s">
        <v>366</v>
      </c>
      <c r="Y1157" s="143" t="s">
        <v>363</v>
      </c>
      <c r="Z1157" s="143">
        <v>0</v>
      </c>
      <c r="AA1157" s="143">
        <v>1</v>
      </c>
      <c r="AB1157" s="143">
        <v>2.8302062712564</v>
      </c>
      <c r="AC1157" s="143">
        <v>0.38709881388607997</v>
      </c>
      <c r="AD1157" s="143">
        <v>1442.9815158131501</v>
      </c>
      <c r="AF1157" s="143">
        <v>-1</v>
      </c>
      <c r="AG1157" s="143">
        <v>-1</v>
      </c>
      <c r="AH1157" s="143">
        <v>-1</v>
      </c>
      <c r="AI1157" s="143">
        <v>-1</v>
      </c>
      <c r="AJ1157" s="143">
        <v>0</v>
      </c>
      <c r="AM1157" s="143" t="s">
        <v>367</v>
      </c>
      <c r="AN1157" s="143">
        <v>-1</v>
      </c>
      <c r="AQ1157" s="143">
        <v>332</v>
      </c>
      <c r="AR1157" s="143" t="s">
        <v>259</v>
      </c>
      <c r="AT1157" s="143" t="s">
        <v>366</v>
      </c>
      <c r="AV1157" s="143">
        <v>200.000000026077</v>
      </c>
      <c r="AW1157" s="143">
        <v>1.1703013105</v>
      </c>
    </row>
    <row r="1158" spans="1:49" x14ac:dyDescent="0.25">
      <c r="A1158" s="153">
        <v>830000</v>
      </c>
      <c r="B1158" s="153">
        <v>1400000</v>
      </c>
      <c r="C1158" s="153">
        <v>1400000</v>
      </c>
      <c r="D1158" s="143" t="s">
        <v>360</v>
      </c>
      <c r="E1158" s="143" t="s">
        <v>13</v>
      </c>
      <c r="F1158" s="143" t="s">
        <v>361</v>
      </c>
      <c r="G1158" s="143" t="s">
        <v>362</v>
      </c>
      <c r="H1158" s="143">
        <v>0.67</v>
      </c>
      <c r="I1158" s="143">
        <v>0.72</v>
      </c>
      <c r="J1158" s="143" t="s">
        <v>366</v>
      </c>
      <c r="K1158" s="143">
        <v>0.36210488201996999</v>
      </c>
      <c r="L1158" s="143">
        <v>3328.6627839604098</v>
      </c>
      <c r="M1158" s="143">
        <v>6.3292282967125901</v>
      </c>
      <c r="N1158" s="143">
        <v>0.85878732680769998</v>
      </c>
      <c r="O1158" s="143">
        <v>2.2918444656586101</v>
      </c>
      <c r="P1158" s="143">
        <v>0.31097108365394999</v>
      </c>
      <c r="Q1158" s="143">
        <v>1205.32504467027</v>
      </c>
      <c r="R1158" s="143">
        <v>1730</v>
      </c>
      <c r="S1158" s="143" t="s">
        <v>368</v>
      </c>
      <c r="T1158" s="143">
        <v>1730</v>
      </c>
      <c r="U1158" s="143" t="s">
        <v>365</v>
      </c>
      <c r="V1158" s="143" t="s">
        <v>366</v>
      </c>
      <c r="Z1158" s="143">
        <v>0</v>
      </c>
      <c r="AA1158" s="143">
        <v>1</v>
      </c>
      <c r="AB1158" s="143">
        <v>2.2918444656586101</v>
      </c>
      <c r="AC1158" s="143">
        <v>0.31097108365394999</v>
      </c>
      <c r="AD1158" s="143">
        <v>1878.1944112672199</v>
      </c>
      <c r="AF1158" s="143">
        <v>-1</v>
      </c>
      <c r="AG1158" s="143">
        <v>-1</v>
      </c>
      <c r="AH1158" s="143">
        <v>-1</v>
      </c>
      <c r="AI1158" s="143">
        <v>-1</v>
      </c>
      <c r="AJ1158" s="143">
        <v>0</v>
      </c>
      <c r="AM1158" s="143" t="s">
        <v>367</v>
      </c>
      <c r="AN1158" s="143">
        <v>-1</v>
      </c>
      <c r="AQ1158" s="143">
        <v>332</v>
      </c>
      <c r="AR1158" s="143" t="s">
        <v>259</v>
      </c>
      <c r="AT1158" s="143" t="s">
        <v>366</v>
      </c>
      <c r="AV1158" s="143">
        <v>167.61356010787699</v>
      </c>
      <c r="AW1158" s="143">
        <v>1.5232720286000001</v>
      </c>
    </row>
    <row r="1159" spans="1:49" x14ac:dyDescent="0.25">
      <c r="A1159" s="153">
        <v>830000</v>
      </c>
      <c r="B1159" s="153">
        <v>1400000</v>
      </c>
      <c r="C1159" s="153">
        <v>1400000</v>
      </c>
      <c r="D1159" s="143" t="s">
        <v>360</v>
      </c>
      <c r="E1159" s="143" t="s">
        <v>13</v>
      </c>
      <c r="F1159" s="143" t="s">
        <v>361</v>
      </c>
      <c r="G1159" s="143" t="s">
        <v>362</v>
      </c>
      <c r="H1159" s="143">
        <v>0.67</v>
      </c>
      <c r="I1159" s="143">
        <v>0.72</v>
      </c>
      <c r="J1159" s="143" t="s">
        <v>366</v>
      </c>
      <c r="K1159" s="143">
        <v>0.61776345366790997</v>
      </c>
      <c r="L1159" s="143">
        <v>3318.5462041040901</v>
      </c>
      <c r="M1159" s="143">
        <v>6.1875197394483301</v>
      </c>
      <c r="N1159" s="143">
        <v>0.82739415028524999</v>
      </c>
      <c r="O1159" s="143">
        <v>3.8224235638799802</v>
      </c>
      <c r="P1159" s="143">
        <v>0.51113386782484005</v>
      </c>
      <c r="Q1159" s="143">
        <v>2050.07656420388</v>
      </c>
      <c r="R1159" s="143">
        <v>1730</v>
      </c>
      <c r="S1159" s="143" t="s">
        <v>368</v>
      </c>
      <c r="T1159" s="143">
        <v>1730</v>
      </c>
      <c r="U1159" s="143" t="s">
        <v>365</v>
      </c>
      <c r="V1159" s="143" t="s">
        <v>366</v>
      </c>
      <c r="Z1159" s="143">
        <v>0</v>
      </c>
      <c r="AA1159" s="143">
        <v>1</v>
      </c>
      <c r="AB1159" s="143">
        <v>3.8224235638799802</v>
      </c>
      <c r="AC1159" s="143">
        <v>0.51113386782484005</v>
      </c>
      <c r="AD1159" s="143">
        <v>2050.07656420388</v>
      </c>
      <c r="AF1159" s="143">
        <v>-1</v>
      </c>
      <c r="AG1159" s="143">
        <v>-1</v>
      </c>
      <c r="AH1159" s="143">
        <v>-1</v>
      </c>
      <c r="AI1159" s="143">
        <v>-1</v>
      </c>
      <c r="AJ1159" s="143">
        <v>0</v>
      </c>
      <c r="AM1159" s="143" t="s">
        <v>367</v>
      </c>
      <c r="AN1159" s="143">
        <v>-1</v>
      </c>
      <c r="AQ1159" s="143">
        <v>332</v>
      </c>
      <c r="AR1159" s="143" t="s">
        <v>259</v>
      </c>
      <c r="AT1159" s="143" t="s">
        <v>366</v>
      </c>
      <c r="AV1159" s="143">
        <v>200</v>
      </c>
      <c r="AW1159" s="143">
        <v>1.6626736124999999</v>
      </c>
    </row>
    <row r="1160" spans="1:49" x14ac:dyDescent="0.25">
      <c r="A1160" s="153">
        <v>830000</v>
      </c>
      <c r="B1160" s="153">
        <v>1400000</v>
      </c>
      <c r="C1160" s="153">
        <v>1400000</v>
      </c>
      <c r="D1160" s="143" t="s">
        <v>360</v>
      </c>
      <c r="E1160" s="143" t="s">
        <v>13</v>
      </c>
      <c r="F1160" s="143" t="s">
        <v>361</v>
      </c>
      <c r="G1160" s="143" t="s">
        <v>362</v>
      </c>
      <c r="H1160" s="143">
        <v>0.67</v>
      </c>
      <c r="I1160" s="143">
        <v>0.72</v>
      </c>
      <c r="J1160" s="143" t="s">
        <v>366</v>
      </c>
      <c r="K1160" s="143">
        <v>0.54394225024980003</v>
      </c>
      <c r="L1160" s="143">
        <v>3366.8470383785798</v>
      </c>
      <c r="M1160" s="143">
        <v>6.9318244133146303</v>
      </c>
      <c r="N1160" s="143">
        <v>0.92880411450778</v>
      </c>
      <c r="O1160" s="143">
        <v>3.7705121697149102</v>
      </c>
      <c r="P1160" s="143">
        <v>0.50521580008664002</v>
      </c>
      <c r="Q1160" s="143">
        <v>1831.3703543025399</v>
      </c>
      <c r="R1160" s="143">
        <v>1730</v>
      </c>
      <c r="S1160" s="143" t="s">
        <v>368</v>
      </c>
      <c r="T1160" s="143">
        <v>1730</v>
      </c>
      <c r="U1160" s="143" t="s">
        <v>365</v>
      </c>
      <c r="V1160" s="143" t="s">
        <v>366</v>
      </c>
      <c r="Z1160" s="143">
        <v>0</v>
      </c>
      <c r="AA1160" s="143">
        <v>1</v>
      </c>
      <c r="AB1160" s="143">
        <v>3.7705121697149102</v>
      </c>
      <c r="AC1160" s="143">
        <v>0.50521580008664002</v>
      </c>
      <c r="AD1160" s="143">
        <v>1831.3703543025399</v>
      </c>
      <c r="AF1160" s="143">
        <v>-1</v>
      </c>
      <c r="AG1160" s="143">
        <v>-1</v>
      </c>
      <c r="AH1160" s="143">
        <v>-1</v>
      </c>
      <c r="AI1160" s="143">
        <v>-1</v>
      </c>
      <c r="AJ1160" s="143">
        <v>0</v>
      </c>
      <c r="AM1160" s="143" t="s">
        <v>367</v>
      </c>
      <c r="AN1160" s="143">
        <v>-1</v>
      </c>
      <c r="AQ1160" s="143">
        <v>332</v>
      </c>
      <c r="AR1160" s="143" t="s">
        <v>259</v>
      </c>
      <c r="AT1160" s="143" t="s">
        <v>366</v>
      </c>
      <c r="AV1160" s="143">
        <v>187.50238458115501</v>
      </c>
      <c r="AW1160" s="143">
        <v>1.4852963132999999</v>
      </c>
    </row>
    <row r="1161" spans="1:49" x14ac:dyDescent="0.25">
      <c r="A1161" s="153">
        <v>830000</v>
      </c>
      <c r="B1161" s="153">
        <v>1400000</v>
      </c>
      <c r="C1161" s="153">
        <v>1400000</v>
      </c>
      <c r="D1161" s="143" t="s">
        <v>360</v>
      </c>
      <c r="E1161" s="143" t="s">
        <v>13</v>
      </c>
      <c r="F1161" s="143" t="s">
        <v>361</v>
      </c>
      <c r="G1161" s="143" t="s">
        <v>362</v>
      </c>
      <c r="H1161" s="143">
        <v>0.67</v>
      </c>
      <c r="I1161" s="143">
        <v>0.72</v>
      </c>
      <c r="J1161" s="143" t="s">
        <v>366</v>
      </c>
      <c r="K1161" s="143">
        <v>7.382131507952E-2</v>
      </c>
      <c r="L1161" s="143">
        <v>3366.8470383785798</v>
      </c>
      <c r="M1161" s="143">
        <v>6.9318244133146303</v>
      </c>
      <c r="N1161" s="143">
        <v>0.92880411450778</v>
      </c>
      <c r="O1161" s="143">
        <v>0.51171639409120995</v>
      </c>
      <c r="P1161" s="143">
        <v>6.856554118423E-2</v>
      </c>
      <c r="Q1161" s="143">
        <v>248.545076044697</v>
      </c>
      <c r="R1161" s="143">
        <v>8140</v>
      </c>
      <c r="S1161" s="143" t="s">
        <v>369</v>
      </c>
      <c r="T1161" s="143">
        <v>8140</v>
      </c>
      <c r="U1161" s="143" t="s">
        <v>365</v>
      </c>
      <c r="V1161" s="143" t="s">
        <v>366</v>
      </c>
      <c r="Z1161" s="143">
        <v>0</v>
      </c>
      <c r="AA1161" s="143">
        <v>1</v>
      </c>
      <c r="AB1161" s="143">
        <v>0.51171639409120995</v>
      </c>
      <c r="AC1161" s="143">
        <v>6.856554118423E-2</v>
      </c>
      <c r="AD1161" s="143">
        <v>248.54507604469799</v>
      </c>
      <c r="AF1161" s="143">
        <v>-1</v>
      </c>
      <c r="AG1161" s="143">
        <v>-1</v>
      </c>
      <c r="AH1161" s="143">
        <v>-1</v>
      </c>
      <c r="AI1161" s="143">
        <v>-1</v>
      </c>
      <c r="AJ1161" s="143">
        <v>0</v>
      </c>
      <c r="AM1161" s="143" t="s">
        <v>367</v>
      </c>
      <c r="AN1161" s="143">
        <v>-1</v>
      </c>
      <c r="AQ1161" s="143">
        <v>332</v>
      </c>
      <c r="AR1161" s="143" t="s">
        <v>259</v>
      </c>
      <c r="AT1161" s="143" t="s">
        <v>366</v>
      </c>
      <c r="AV1161" s="143">
        <v>87.226207793244299</v>
      </c>
      <c r="AW1161" s="143">
        <v>0.20157751500000001</v>
      </c>
    </row>
    <row r="1162" spans="1:49" x14ac:dyDescent="0.25">
      <c r="A1162" s="153">
        <v>830000</v>
      </c>
      <c r="B1162" s="153">
        <v>1400000</v>
      </c>
      <c r="C1162" s="153">
        <v>1400000</v>
      </c>
      <c r="D1162" s="143" t="s">
        <v>360</v>
      </c>
      <c r="E1162" s="143" t="s">
        <v>13</v>
      </c>
      <c r="F1162" s="143" t="s">
        <v>361</v>
      </c>
      <c r="G1162" s="143" t="s">
        <v>362</v>
      </c>
      <c r="H1162" s="143">
        <v>0.67</v>
      </c>
      <c r="I1162" s="143">
        <v>0.72</v>
      </c>
      <c r="J1162" s="143" t="s">
        <v>366</v>
      </c>
      <c r="K1162" s="143">
        <v>0.61776345369092001</v>
      </c>
      <c r="L1162" s="143">
        <v>3339.65197712175</v>
      </c>
      <c r="M1162" s="143">
        <v>6.2272997334146796</v>
      </c>
      <c r="N1162" s="143">
        <v>0.83275082615106999</v>
      </c>
      <c r="O1162" s="143">
        <v>3.8469981904828399</v>
      </c>
      <c r="P1162" s="143">
        <v>0.51444302642704998</v>
      </c>
      <c r="Q1162" s="143">
        <v>2063.1149395124598</v>
      </c>
      <c r="R1162" s="143">
        <v>1730</v>
      </c>
      <c r="S1162" s="143" t="s">
        <v>368</v>
      </c>
      <c r="T1162" s="143">
        <v>1730</v>
      </c>
      <c r="U1162" s="143" t="s">
        <v>365</v>
      </c>
      <c r="V1162" s="143" t="s">
        <v>366</v>
      </c>
      <c r="Z1162" s="143">
        <v>0</v>
      </c>
      <c r="AA1162" s="143">
        <v>1</v>
      </c>
      <c r="AB1162" s="143">
        <v>3.8469981904828399</v>
      </c>
      <c r="AC1162" s="143">
        <v>0.51444302642704998</v>
      </c>
      <c r="AD1162" s="143">
        <v>2063.1149395124598</v>
      </c>
      <c r="AF1162" s="143">
        <v>-1</v>
      </c>
      <c r="AG1162" s="143">
        <v>-1</v>
      </c>
      <c r="AH1162" s="143">
        <v>-1</v>
      </c>
      <c r="AI1162" s="143">
        <v>-1</v>
      </c>
      <c r="AJ1162" s="143">
        <v>0</v>
      </c>
      <c r="AM1162" s="143" t="s">
        <v>367</v>
      </c>
      <c r="AN1162" s="143">
        <v>-1</v>
      </c>
      <c r="AQ1162" s="143">
        <v>332</v>
      </c>
      <c r="AR1162" s="143" t="s">
        <v>259</v>
      </c>
      <c r="AT1162" s="143" t="s">
        <v>366</v>
      </c>
      <c r="AV1162" s="143">
        <v>200.00000000372501</v>
      </c>
      <c r="AW1162" s="143">
        <v>1.6732481261000001</v>
      </c>
    </row>
    <row r="1163" spans="1:49" x14ac:dyDescent="0.25">
      <c r="A1163" s="153">
        <v>830000</v>
      </c>
      <c r="B1163" s="153">
        <v>1400000</v>
      </c>
      <c r="C1163" s="153">
        <v>1400000</v>
      </c>
      <c r="D1163" s="143" t="s">
        <v>360</v>
      </c>
      <c r="E1163" s="143" t="s">
        <v>13</v>
      </c>
      <c r="F1163" s="143" t="s">
        <v>361</v>
      </c>
      <c r="G1163" s="143" t="s">
        <v>362</v>
      </c>
      <c r="H1163" s="143">
        <v>0.67</v>
      </c>
      <c r="I1163" s="143">
        <v>0.72</v>
      </c>
      <c r="J1163" s="143" t="s">
        <v>366</v>
      </c>
      <c r="K1163" s="143">
        <v>0.61776345375996</v>
      </c>
      <c r="L1163" s="143">
        <v>3338.4659570717399</v>
      </c>
      <c r="M1163" s="143">
        <v>6.2250813046898097</v>
      </c>
      <c r="N1163" s="143">
        <v>0.83245356231465995</v>
      </c>
      <c r="O1163" s="143">
        <v>3.84562772672178</v>
      </c>
      <c r="P1163" s="143">
        <v>0.51425938775029001</v>
      </c>
      <c r="Q1163" s="143">
        <v>2062.3822599007099</v>
      </c>
      <c r="R1163" s="143">
        <v>1730</v>
      </c>
      <c r="S1163" s="143" t="s">
        <v>368</v>
      </c>
      <c r="T1163" s="143">
        <v>1730</v>
      </c>
      <c r="U1163" s="143" t="s">
        <v>365</v>
      </c>
      <c r="V1163" s="143" t="s">
        <v>366</v>
      </c>
      <c r="Z1163" s="143">
        <v>0</v>
      </c>
      <c r="AA1163" s="143">
        <v>1</v>
      </c>
      <c r="AB1163" s="143">
        <v>3.84562772672178</v>
      </c>
      <c r="AC1163" s="143">
        <v>0.51425938775029001</v>
      </c>
      <c r="AD1163" s="143">
        <v>2062.3822599007099</v>
      </c>
      <c r="AF1163" s="143">
        <v>-1</v>
      </c>
      <c r="AG1163" s="143">
        <v>-1</v>
      </c>
      <c r="AH1163" s="143">
        <v>-1</v>
      </c>
      <c r="AI1163" s="143">
        <v>-1</v>
      </c>
      <c r="AJ1163" s="143">
        <v>0</v>
      </c>
      <c r="AM1163" s="143" t="s">
        <v>367</v>
      </c>
      <c r="AN1163" s="143">
        <v>-1</v>
      </c>
      <c r="AQ1163" s="143">
        <v>332</v>
      </c>
      <c r="AR1163" s="143" t="s">
        <v>259</v>
      </c>
      <c r="AT1163" s="143" t="s">
        <v>366</v>
      </c>
      <c r="AV1163" s="143">
        <v>200.00000001490099</v>
      </c>
      <c r="AW1163" s="143">
        <v>1.6726539010000001</v>
      </c>
    </row>
    <row r="1164" spans="1:49" x14ac:dyDescent="0.25">
      <c r="A1164" s="153">
        <v>830000</v>
      </c>
      <c r="B1164" s="153">
        <v>1400000</v>
      </c>
      <c r="C1164" s="153">
        <v>1400000</v>
      </c>
      <c r="D1164" s="143" t="s">
        <v>360</v>
      </c>
      <c r="E1164" s="143" t="s">
        <v>13</v>
      </c>
      <c r="F1164" s="143" t="s">
        <v>361</v>
      </c>
      <c r="G1164" s="143" t="s">
        <v>362</v>
      </c>
      <c r="H1164" s="143">
        <v>0.67</v>
      </c>
      <c r="I1164" s="143">
        <v>0.72</v>
      </c>
      <c r="J1164" s="143" t="s">
        <v>366</v>
      </c>
      <c r="K1164" s="143">
        <v>0.617763453829</v>
      </c>
      <c r="L1164" s="143">
        <v>3320.1925864047398</v>
      </c>
      <c r="M1164" s="143">
        <v>6.1907600965565299</v>
      </c>
      <c r="N1164" s="143">
        <v>0.82784233166848997</v>
      </c>
      <c r="O1164" s="143">
        <v>3.82442533907557</v>
      </c>
      <c r="P1164" s="143">
        <v>0.51141073803738002</v>
      </c>
      <c r="Q1164" s="143">
        <v>2051.0936395548601</v>
      </c>
      <c r="R1164" s="143">
        <v>1730</v>
      </c>
      <c r="S1164" s="143" t="s">
        <v>368</v>
      </c>
      <c r="T1164" s="143">
        <v>1730</v>
      </c>
      <c r="U1164" s="143" t="s">
        <v>365</v>
      </c>
      <c r="V1164" s="143" t="s">
        <v>366</v>
      </c>
      <c r="Z1164" s="143">
        <v>0</v>
      </c>
      <c r="AA1164" s="143">
        <v>1</v>
      </c>
      <c r="AB1164" s="143">
        <v>3.82442533907557</v>
      </c>
      <c r="AC1164" s="143">
        <v>0.51141073803738002</v>
      </c>
      <c r="AD1164" s="143">
        <v>2051.0936395548601</v>
      </c>
      <c r="AF1164" s="143">
        <v>-1</v>
      </c>
      <c r="AG1164" s="143">
        <v>-1</v>
      </c>
      <c r="AH1164" s="143">
        <v>-1</v>
      </c>
      <c r="AI1164" s="143">
        <v>-1</v>
      </c>
      <c r="AJ1164" s="143">
        <v>0</v>
      </c>
      <c r="AM1164" s="143" t="s">
        <v>367</v>
      </c>
      <c r="AN1164" s="143">
        <v>-1</v>
      </c>
      <c r="AQ1164" s="143">
        <v>332</v>
      </c>
      <c r="AR1164" s="143" t="s">
        <v>259</v>
      </c>
      <c r="AT1164" s="143" t="s">
        <v>366</v>
      </c>
      <c r="AV1164" s="143">
        <v>200.000000026077</v>
      </c>
      <c r="AW1164" s="143">
        <v>1.6634984910999999</v>
      </c>
    </row>
    <row r="1165" spans="1:49" x14ac:dyDescent="0.25">
      <c r="A1165" s="153">
        <v>830000</v>
      </c>
      <c r="B1165" s="153">
        <v>1400000</v>
      </c>
      <c r="C1165" s="153">
        <v>1400000</v>
      </c>
      <c r="D1165" s="143" t="s">
        <v>360</v>
      </c>
      <c r="E1165" s="143" t="s">
        <v>13</v>
      </c>
      <c r="F1165" s="143" t="s">
        <v>361</v>
      </c>
      <c r="G1165" s="143" t="s">
        <v>362</v>
      </c>
      <c r="H1165" s="143">
        <v>0.67</v>
      </c>
      <c r="I1165" s="143">
        <v>0.72</v>
      </c>
      <c r="J1165" s="143" t="s">
        <v>366</v>
      </c>
      <c r="K1165" s="143">
        <v>1.5897664876E-4</v>
      </c>
      <c r="L1165" s="143">
        <v>3358.1285783608801</v>
      </c>
      <c r="M1165" s="143">
        <v>7.4530158253411596</v>
      </c>
      <c r="N1165" s="143">
        <v>0.98491110514600999</v>
      </c>
      <c r="O1165" s="143">
        <v>1.1848554790899999E-3</v>
      </c>
      <c r="P1165" s="143">
        <v>1.5657786682E-4</v>
      </c>
      <c r="Q1165" s="143">
        <v>0.53386402750642004</v>
      </c>
      <c r="R1165" s="143">
        <v>1730</v>
      </c>
      <c r="S1165" s="143" t="s">
        <v>368</v>
      </c>
      <c r="T1165" s="143">
        <v>1730</v>
      </c>
      <c r="U1165" s="143" t="s">
        <v>365</v>
      </c>
      <c r="V1165" s="143" t="s">
        <v>366</v>
      </c>
      <c r="Z1165" s="143">
        <v>0</v>
      </c>
      <c r="AA1165" s="143">
        <v>1</v>
      </c>
      <c r="AB1165" s="143">
        <v>1.1848554790899999E-3</v>
      </c>
      <c r="AC1165" s="143">
        <v>1.5657786682E-4</v>
      </c>
      <c r="AD1165" s="143">
        <v>0.53386402735553995</v>
      </c>
      <c r="AF1165" s="143">
        <v>-1</v>
      </c>
      <c r="AG1165" s="143">
        <v>-1</v>
      </c>
      <c r="AH1165" s="143">
        <v>-1</v>
      </c>
      <c r="AI1165" s="143">
        <v>-1</v>
      </c>
      <c r="AJ1165" s="143">
        <v>0</v>
      </c>
      <c r="AM1165" s="143" t="s">
        <v>367</v>
      </c>
      <c r="AN1165" s="143">
        <v>-1</v>
      </c>
      <c r="AQ1165" s="143">
        <v>332</v>
      </c>
      <c r="AR1165" s="143" t="s">
        <v>259</v>
      </c>
      <c r="AT1165" s="143" t="s">
        <v>366</v>
      </c>
      <c r="AV1165" s="143">
        <v>33.639740798867201</v>
      </c>
      <c r="AW1165" s="143">
        <v>4.3297970000000002E-4</v>
      </c>
    </row>
    <row r="1166" spans="1:49" x14ac:dyDescent="0.25">
      <c r="A1166" s="153">
        <v>830000</v>
      </c>
      <c r="B1166" s="153">
        <v>1400000</v>
      </c>
      <c r="C1166" s="153">
        <v>1400000</v>
      </c>
      <c r="D1166" s="143" t="s">
        <v>360</v>
      </c>
      <c r="E1166" s="143" t="s">
        <v>13</v>
      </c>
      <c r="F1166" s="143" t="s">
        <v>361</v>
      </c>
      <c r="G1166" s="143" t="s">
        <v>362</v>
      </c>
      <c r="H1166" s="143">
        <v>0.67</v>
      </c>
      <c r="I1166" s="143">
        <v>0.72</v>
      </c>
      <c r="J1166" s="143" t="s">
        <v>366</v>
      </c>
      <c r="K1166" s="143">
        <v>0.12026054752925</v>
      </c>
      <c r="L1166" s="143">
        <v>3358.1285783608801</v>
      </c>
      <c r="M1166" s="143">
        <v>7.4530158253411596</v>
      </c>
      <c r="N1166" s="143">
        <v>0.98491110514600999</v>
      </c>
      <c r="O1166" s="143">
        <v>0.89630376389972999</v>
      </c>
      <c r="P1166" s="143">
        <v>0.1184459487725</v>
      </c>
      <c r="Q1166" s="143">
        <v>403.85038150732203</v>
      </c>
      <c r="R1166" s="143">
        <v>1730</v>
      </c>
      <c r="S1166" s="143" t="s">
        <v>368</v>
      </c>
      <c r="T1166" s="143">
        <v>1730</v>
      </c>
      <c r="U1166" s="143" t="s">
        <v>365</v>
      </c>
      <c r="V1166" s="143" t="s">
        <v>366</v>
      </c>
      <c r="Z1166" s="143">
        <v>0</v>
      </c>
      <c r="AA1166" s="143">
        <v>1</v>
      </c>
      <c r="AB1166" s="143">
        <v>0.89630376389972999</v>
      </c>
      <c r="AC1166" s="143">
        <v>0.1184459487725</v>
      </c>
      <c r="AD1166" s="143">
        <v>403.85038151783601</v>
      </c>
      <c r="AF1166" s="143">
        <v>-1</v>
      </c>
      <c r="AG1166" s="143">
        <v>-1</v>
      </c>
      <c r="AH1166" s="143">
        <v>-1</v>
      </c>
      <c r="AI1166" s="143">
        <v>-1</v>
      </c>
      <c r="AJ1166" s="143">
        <v>0</v>
      </c>
      <c r="AM1166" s="143" t="s">
        <v>367</v>
      </c>
      <c r="AN1166" s="143">
        <v>-1</v>
      </c>
      <c r="AQ1166" s="143">
        <v>332</v>
      </c>
      <c r="AR1166" s="143" t="s">
        <v>259</v>
      </c>
      <c r="AT1166" s="143" t="s">
        <v>366</v>
      </c>
      <c r="AV1166" s="143">
        <v>96.376525131185502</v>
      </c>
      <c r="AW1166" s="143">
        <v>0.32753477819999999</v>
      </c>
    </row>
    <row r="1167" spans="1:49" x14ac:dyDescent="0.25">
      <c r="A1167" s="153">
        <v>830000</v>
      </c>
      <c r="B1167" s="153">
        <v>1400000</v>
      </c>
      <c r="C1167" s="153">
        <v>1400000</v>
      </c>
      <c r="D1167" s="143" t="s">
        <v>360</v>
      </c>
      <c r="E1167" s="143" t="s">
        <v>13</v>
      </c>
      <c r="F1167" s="143" t="s">
        <v>361</v>
      </c>
      <c r="G1167" s="143" t="s">
        <v>362</v>
      </c>
      <c r="H1167" s="143">
        <v>0.67</v>
      </c>
      <c r="I1167" s="143">
        <v>0.72</v>
      </c>
      <c r="J1167" s="143" t="s">
        <v>366</v>
      </c>
      <c r="K1167" s="143">
        <v>2.6110397768E-4</v>
      </c>
      <c r="L1167" s="143">
        <v>3358.1285783608801</v>
      </c>
      <c r="M1167" s="143">
        <v>7.4530158253411596</v>
      </c>
      <c r="N1167" s="143">
        <v>0.98491110514600999</v>
      </c>
      <c r="O1167" s="143">
        <v>1.94601207773E-3</v>
      </c>
      <c r="P1167" s="143">
        <v>2.5716420721000002E-4</v>
      </c>
      <c r="Q1167" s="143">
        <v>0.87682072938097999</v>
      </c>
      <c r="R1167" s="143">
        <v>1730</v>
      </c>
      <c r="S1167" s="143" t="s">
        <v>368</v>
      </c>
      <c r="T1167" s="143">
        <v>1730</v>
      </c>
      <c r="U1167" s="143" t="s">
        <v>365</v>
      </c>
      <c r="V1167" s="143" t="s">
        <v>366</v>
      </c>
      <c r="Z1167" s="143">
        <v>0</v>
      </c>
      <c r="AA1167" s="143">
        <v>1</v>
      </c>
      <c r="AB1167" s="143">
        <v>1.94601207773E-3</v>
      </c>
      <c r="AC1167" s="143">
        <v>2.5716420721000002E-4</v>
      </c>
      <c r="AD1167" s="143">
        <v>0.87682071743932999</v>
      </c>
      <c r="AF1167" s="143">
        <v>-1</v>
      </c>
      <c r="AG1167" s="143">
        <v>-1</v>
      </c>
      <c r="AH1167" s="143">
        <v>-1</v>
      </c>
      <c r="AI1167" s="143">
        <v>-1</v>
      </c>
      <c r="AJ1167" s="143">
        <v>0</v>
      </c>
      <c r="AM1167" s="143" t="s">
        <v>367</v>
      </c>
      <c r="AN1167" s="143">
        <v>-1</v>
      </c>
      <c r="AQ1167" s="143">
        <v>332</v>
      </c>
      <c r="AR1167" s="143" t="s">
        <v>259</v>
      </c>
      <c r="AT1167" s="143" t="s">
        <v>366</v>
      </c>
      <c r="AV1167" s="143">
        <v>45.405570266971502</v>
      </c>
      <c r="AW1167" s="143">
        <v>7.1112789999999996E-4</v>
      </c>
    </row>
    <row r="1168" spans="1:49" x14ac:dyDescent="0.25">
      <c r="A1168" s="153">
        <v>830000</v>
      </c>
      <c r="B1168" s="153">
        <v>1400000</v>
      </c>
      <c r="C1168" s="153">
        <v>1400000</v>
      </c>
      <c r="D1168" s="143" t="s">
        <v>360</v>
      </c>
      <c r="E1168" s="143" t="s">
        <v>13</v>
      </c>
      <c r="F1168" s="143" t="s">
        <v>361</v>
      </c>
      <c r="G1168" s="143" t="s">
        <v>362</v>
      </c>
      <c r="H1168" s="143">
        <v>0.67</v>
      </c>
      <c r="I1168" s="143">
        <v>0.72</v>
      </c>
      <c r="J1168" s="143" t="s">
        <v>366</v>
      </c>
      <c r="K1168" s="143">
        <v>0.23352292091447999</v>
      </c>
      <c r="L1168" s="143">
        <v>3358.1285783608801</v>
      </c>
      <c r="M1168" s="143">
        <v>7.4530158253411596</v>
      </c>
      <c r="N1168" s="143">
        <v>0.98491110514600999</v>
      </c>
      <c r="O1168" s="143">
        <v>1.7404500251555099</v>
      </c>
      <c r="P1168" s="143">
        <v>0.22999931811480001</v>
      </c>
      <c r="Q1168" s="143">
        <v>784.19999442522396</v>
      </c>
      <c r="R1168" s="143">
        <v>1730</v>
      </c>
      <c r="S1168" s="143" t="s">
        <v>368</v>
      </c>
      <c r="T1168" s="143">
        <v>1730</v>
      </c>
      <c r="U1168" s="143" t="s">
        <v>365</v>
      </c>
      <c r="V1168" s="143" t="s">
        <v>366</v>
      </c>
      <c r="Z1168" s="143">
        <v>0</v>
      </c>
      <c r="AA1168" s="143">
        <v>1</v>
      </c>
      <c r="AB1168" s="143">
        <v>1.7404500251555099</v>
      </c>
      <c r="AC1168" s="143">
        <v>0.22999931811480001</v>
      </c>
      <c r="AD1168" s="143">
        <v>862.23813801997903</v>
      </c>
      <c r="AF1168" s="143">
        <v>-1</v>
      </c>
      <c r="AG1168" s="143">
        <v>-1</v>
      </c>
      <c r="AH1168" s="143">
        <v>-1</v>
      </c>
      <c r="AI1168" s="143">
        <v>-1</v>
      </c>
      <c r="AJ1168" s="143">
        <v>0</v>
      </c>
      <c r="AM1168" s="143" t="s">
        <v>367</v>
      </c>
      <c r="AN1168" s="143">
        <v>-1</v>
      </c>
      <c r="AQ1168" s="143">
        <v>332</v>
      </c>
      <c r="AR1168" s="143" t="s">
        <v>259</v>
      </c>
      <c r="AT1168" s="143" t="s">
        <v>366</v>
      </c>
      <c r="AV1168" s="143">
        <v>121.886929839885</v>
      </c>
      <c r="AW1168" s="143">
        <v>0.69930100409999996</v>
      </c>
    </row>
    <row r="1169" spans="1:49" x14ac:dyDescent="0.25">
      <c r="A1169" s="153">
        <v>830000</v>
      </c>
      <c r="B1169" s="153">
        <v>1400000</v>
      </c>
      <c r="C1169" s="153">
        <v>1400000</v>
      </c>
      <c r="D1169" s="143" t="s">
        <v>360</v>
      </c>
      <c r="E1169" s="143" t="s">
        <v>13</v>
      </c>
      <c r="F1169" s="143" t="s">
        <v>361</v>
      </c>
      <c r="G1169" s="143" t="s">
        <v>362</v>
      </c>
      <c r="H1169" s="143">
        <v>0.67</v>
      </c>
      <c r="I1169" s="143">
        <v>0.72</v>
      </c>
      <c r="J1169" s="143" t="s">
        <v>366</v>
      </c>
      <c r="K1169" s="143">
        <v>0.23274871561957</v>
      </c>
      <c r="L1169" s="143">
        <v>3358.1285783608801</v>
      </c>
      <c r="M1169" s="143">
        <v>7.4530158253411596</v>
      </c>
      <c r="N1169" s="143">
        <v>0.98491110514600999</v>
      </c>
      <c r="O1169" s="143">
        <v>1.7346798608405101</v>
      </c>
      <c r="P1169" s="143">
        <v>0.22923679472219</v>
      </c>
      <c r="Q1169" s="143">
        <v>781.60011349888202</v>
      </c>
      <c r="R1169" s="143">
        <v>8140</v>
      </c>
      <c r="S1169" s="143" t="s">
        <v>369</v>
      </c>
      <c r="T1169" s="143">
        <v>8140</v>
      </c>
      <c r="U1169" s="143" t="s">
        <v>365</v>
      </c>
      <c r="V1169" s="143" t="s">
        <v>366</v>
      </c>
      <c r="Z1169" s="143">
        <v>0</v>
      </c>
      <c r="AA1169" s="143">
        <v>1</v>
      </c>
      <c r="AB1169" s="143">
        <v>1.7346798608405101</v>
      </c>
      <c r="AC1169" s="143">
        <v>0.22923679472219</v>
      </c>
      <c r="AD1169" s="143">
        <v>807.03032426710604</v>
      </c>
      <c r="AF1169" s="143">
        <v>-1</v>
      </c>
      <c r="AG1169" s="143">
        <v>-1</v>
      </c>
      <c r="AH1169" s="143">
        <v>-1</v>
      </c>
      <c r="AI1169" s="143">
        <v>-1</v>
      </c>
      <c r="AJ1169" s="143">
        <v>0</v>
      </c>
      <c r="AM1169" s="143" t="s">
        <v>367</v>
      </c>
      <c r="AN1169" s="143">
        <v>-1</v>
      </c>
      <c r="AQ1169" s="143">
        <v>332</v>
      </c>
      <c r="AR1169" s="143" t="s">
        <v>259</v>
      </c>
      <c r="AT1169" s="143" t="s">
        <v>366</v>
      </c>
      <c r="AV1169" s="143">
        <v>159.56591871590999</v>
      </c>
      <c r="AW1169" s="143">
        <v>0.65452581040000002</v>
      </c>
    </row>
    <row r="1170" spans="1:49" x14ac:dyDescent="0.25">
      <c r="A1170" s="153">
        <v>830000</v>
      </c>
      <c r="B1170" s="153">
        <v>1400000</v>
      </c>
      <c r="C1170" s="153">
        <v>1400000</v>
      </c>
      <c r="D1170" s="143" t="s">
        <v>360</v>
      </c>
      <c r="E1170" s="143" t="s">
        <v>13</v>
      </c>
      <c r="F1170" s="143" t="s">
        <v>361</v>
      </c>
      <c r="G1170" s="143" t="s">
        <v>362</v>
      </c>
      <c r="H1170" s="143">
        <v>0.67</v>
      </c>
      <c r="I1170" s="143">
        <v>0.72</v>
      </c>
      <c r="J1170" s="143" t="s">
        <v>366</v>
      </c>
      <c r="K1170" s="143">
        <v>0.60423959636941005</v>
      </c>
      <c r="L1170" s="143">
        <v>3340.9320652055799</v>
      </c>
      <c r="M1170" s="143">
        <v>6.9838583330531101</v>
      </c>
      <c r="N1170" s="143">
        <v>0.93974484913321998</v>
      </c>
      <c r="O1170" s="143">
        <v>4.2199237402651502</v>
      </c>
      <c r="P1170" s="143">
        <v>0.56783104833049003</v>
      </c>
      <c r="Q1170" s="143">
        <v>2018.72344257744</v>
      </c>
      <c r="R1170" s="143">
        <v>1730</v>
      </c>
      <c r="S1170" s="143" t="s">
        <v>368</v>
      </c>
      <c r="T1170" s="143">
        <v>1730</v>
      </c>
      <c r="U1170" s="143" t="s">
        <v>365</v>
      </c>
      <c r="V1170" s="143" t="s">
        <v>366</v>
      </c>
      <c r="Z1170" s="143">
        <v>0</v>
      </c>
      <c r="AA1170" s="143">
        <v>1</v>
      </c>
      <c r="AB1170" s="143">
        <v>4.2199237402651502</v>
      </c>
      <c r="AC1170" s="143">
        <v>0.56783104833049003</v>
      </c>
      <c r="AD1170" s="143">
        <v>2018.72344257744</v>
      </c>
      <c r="AF1170" s="143">
        <v>-1</v>
      </c>
      <c r="AG1170" s="143">
        <v>-1</v>
      </c>
      <c r="AH1170" s="143">
        <v>-1</v>
      </c>
      <c r="AI1170" s="143">
        <v>-1</v>
      </c>
      <c r="AJ1170" s="143">
        <v>0</v>
      </c>
      <c r="AM1170" s="143" t="s">
        <v>367</v>
      </c>
      <c r="AN1170" s="143">
        <v>-1</v>
      </c>
      <c r="AQ1170" s="143">
        <v>332</v>
      </c>
      <c r="AR1170" s="143" t="s">
        <v>259</v>
      </c>
      <c r="AT1170" s="143" t="s">
        <v>366</v>
      </c>
      <c r="AV1170" s="143">
        <v>194.02405129750099</v>
      </c>
      <c r="AW1170" s="143">
        <v>1.6372452900000001</v>
      </c>
    </row>
    <row r="1171" spans="1:49" x14ac:dyDescent="0.25">
      <c r="A1171" s="153">
        <v>830000</v>
      </c>
      <c r="B1171" s="153">
        <v>1400000</v>
      </c>
      <c r="C1171" s="153">
        <v>1400000</v>
      </c>
      <c r="D1171" s="143" t="s">
        <v>360</v>
      </c>
      <c r="E1171" s="143" t="s">
        <v>13</v>
      </c>
      <c r="F1171" s="143" t="s">
        <v>361</v>
      </c>
      <c r="G1171" s="143" t="s">
        <v>362</v>
      </c>
      <c r="H1171" s="143">
        <v>0.67</v>
      </c>
      <c r="I1171" s="143">
        <v>0.72</v>
      </c>
      <c r="J1171" s="143" t="s">
        <v>366</v>
      </c>
      <c r="K1171" s="143">
        <v>1.352386457076E-2</v>
      </c>
      <c r="L1171" s="143">
        <v>3340.9320652055799</v>
      </c>
      <c r="M1171" s="143">
        <v>6.9838583330531101</v>
      </c>
      <c r="N1171" s="143">
        <v>0.93974484913321998</v>
      </c>
      <c r="O1171" s="143">
        <v>9.4448754277599994E-2</v>
      </c>
      <c r="P1171" s="143">
        <v>1.270898207075E-2</v>
      </c>
      <c r="Q1171" s="143">
        <v>45.182312789959802</v>
      </c>
      <c r="R1171" s="143">
        <v>8140</v>
      </c>
      <c r="S1171" s="143" t="s">
        <v>369</v>
      </c>
      <c r="T1171" s="143">
        <v>8140</v>
      </c>
      <c r="U1171" s="143" t="s">
        <v>365</v>
      </c>
      <c r="V1171" s="143" t="s">
        <v>366</v>
      </c>
      <c r="Z1171" s="143">
        <v>0</v>
      </c>
      <c r="AA1171" s="143">
        <v>1</v>
      </c>
      <c r="AB1171" s="143">
        <v>9.4448754277599994E-2</v>
      </c>
      <c r="AC1171" s="143">
        <v>1.270898207075E-2</v>
      </c>
      <c r="AD1171" s="143">
        <v>45.182312789960498</v>
      </c>
      <c r="AF1171" s="143">
        <v>-1</v>
      </c>
      <c r="AG1171" s="143">
        <v>-1</v>
      </c>
      <c r="AH1171" s="143">
        <v>-1</v>
      </c>
      <c r="AI1171" s="143">
        <v>-1</v>
      </c>
      <c r="AJ1171" s="143">
        <v>0</v>
      </c>
      <c r="AM1171" s="143" t="s">
        <v>367</v>
      </c>
      <c r="AN1171" s="143">
        <v>-1</v>
      </c>
      <c r="AQ1171" s="143">
        <v>332</v>
      </c>
      <c r="AR1171" s="143" t="s">
        <v>259</v>
      </c>
      <c r="AT1171" s="143" t="s">
        <v>366</v>
      </c>
      <c r="AV1171" s="143">
        <v>36.632916096654697</v>
      </c>
      <c r="AW1171" s="143">
        <v>3.6644211500000003E-2</v>
      </c>
    </row>
    <row r="1172" spans="1:49" x14ac:dyDescent="0.25">
      <c r="A1172" s="153">
        <v>830000</v>
      </c>
      <c r="B1172" s="153">
        <v>1400000</v>
      </c>
      <c r="C1172" s="153">
        <v>1400000</v>
      </c>
      <c r="D1172" s="143" t="s">
        <v>360</v>
      </c>
      <c r="E1172" s="143" t="s">
        <v>13</v>
      </c>
      <c r="F1172" s="143" t="s">
        <v>361</v>
      </c>
      <c r="G1172" s="143" t="s">
        <v>362</v>
      </c>
      <c r="H1172" s="143">
        <v>0.67</v>
      </c>
      <c r="I1172" s="143">
        <v>0.72</v>
      </c>
      <c r="J1172" s="143" t="s">
        <v>366</v>
      </c>
      <c r="K1172" s="143">
        <v>0.61776345350680995</v>
      </c>
      <c r="L1172" s="143">
        <v>3342.0541579384999</v>
      </c>
      <c r="M1172" s="143">
        <v>6.8141659688786103</v>
      </c>
      <c r="N1172" s="143">
        <v>0.92457687339153005</v>
      </c>
      <c r="O1172" s="143">
        <v>4.2095427017030902</v>
      </c>
      <c r="P1172" s="143">
        <v>0.57116980233888004</v>
      </c>
      <c r="Q1172" s="143">
        <v>2064.5989184149098</v>
      </c>
      <c r="R1172" s="143">
        <v>1730</v>
      </c>
      <c r="S1172" s="143" t="s">
        <v>368</v>
      </c>
      <c r="T1172" s="143">
        <v>1730</v>
      </c>
      <c r="U1172" s="143" t="s">
        <v>365</v>
      </c>
      <c r="V1172" s="143" t="s">
        <v>366</v>
      </c>
      <c r="Z1172" s="143">
        <v>0</v>
      </c>
      <c r="AA1172" s="143">
        <v>1</v>
      </c>
      <c r="AB1172" s="143">
        <v>4.2095427017030902</v>
      </c>
      <c r="AC1172" s="143">
        <v>0.57116980233888004</v>
      </c>
      <c r="AD1172" s="143">
        <v>2064.5989184149098</v>
      </c>
      <c r="AF1172" s="143">
        <v>-1</v>
      </c>
      <c r="AG1172" s="143">
        <v>-1</v>
      </c>
      <c r="AH1172" s="143">
        <v>-1</v>
      </c>
      <c r="AI1172" s="143">
        <v>-1</v>
      </c>
      <c r="AJ1172" s="143">
        <v>0</v>
      </c>
      <c r="AM1172" s="143" t="s">
        <v>367</v>
      </c>
      <c r="AN1172" s="143">
        <v>-1</v>
      </c>
      <c r="AQ1172" s="143">
        <v>332</v>
      </c>
      <c r="AR1172" s="143" t="s">
        <v>259</v>
      </c>
      <c r="AT1172" s="143" t="s">
        <v>366</v>
      </c>
      <c r="AV1172" s="143">
        <v>199.999999973923</v>
      </c>
      <c r="AW1172" s="143">
        <v>1.6744516775</v>
      </c>
    </row>
    <row r="1173" spans="1:49" x14ac:dyDescent="0.25">
      <c r="A1173" s="153">
        <v>830000</v>
      </c>
      <c r="B1173" s="153">
        <v>1400000</v>
      </c>
      <c r="C1173" s="153">
        <v>1400000</v>
      </c>
      <c r="D1173" s="143" t="s">
        <v>360</v>
      </c>
      <c r="E1173" s="143" t="s">
        <v>13</v>
      </c>
      <c r="F1173" s="143" t="s">
        <v>361</v>
      </c>
      <c r="G1173" s="143" t="s">
        <v>362</v>
      </c>
      <c r="H1173" s="143">
        <v>0.67</v>
      </c>
      <c r="I1173" s="143">
        <v>0.72</v>
      </c>
      <c r="J1173" s="143" t="s">
        <v>366</v>
      </c>
      <c r="K1173" s="143">
        <v>4.6754774485699997E-3</v>
      </c>
      <c r="L1173" s="143">
        <v>2709.5720774961301</v>
      </c>
      <c r="M1173" s="143">
        <v>5.6383607939654601</v>
      </c>
      <c r="N1173" s="143">
        <v>0.75567610815449004</v>
      </c>
      <c r="O1173" s="143">
        <v>2.6362028739080001E-2</v>
      </c>
      <c r="P1173" s="143">
        <v>3.5331466021000001E-3</v>
      </c>
      <c r="Q1173" s="143">
        <v>12.668543143608099</v>
      </c>
      <c r="R1173" s="143">
        <v>8140</v>
      </c>
      <c r="S1173" s="143" t="s">
        <v>369</v>
      </c>
      <c r="T1173" s="143">
        <v>8140</v>
      </c>
      <c r="U1173" s="143" t="s">
        <v>365</v>
      </c>
      <c r="V1173" s="143" t="s">
        <v>366</v>
      </c>
      <c r="Z1173" s="143">
        <v>0</v>
      </c>
      <c r="AA1173" s="143">
        <v>1</v>
      </c>
      <c r="AB1173" s="143">
        <v>2.6362028739080001E-2</v>
      </c>
      <c r="AC1173" s="143">
        <v>3.5331466021000001E-3</v>
      </c>
      <c r="AD1173" s="143">
        <v>387.50089987750601</v>
      </c>
      <c r="AF1173" s="143">
        <v>-1</v>
      </c>
      <c r="AG1173" s="143">
        <v>-1</v>
      </c>
      <c r="AH1173" s="143">
        <v>-1</v>
      </c>
      <c r="AI1173" s="143">
        <v>-1</v>
      </c>
      <c r="AJ1173" s="143">
        <v>0</v>
      </c>
      <c r="AM1173" s="143" t="s">
        <v>367</v>
      </c>
      <c r="AN1173" s="143">
        <v>-1</v>
      </c>
      <c r="AQ1173" s="143">
        <v>332</v>
      </c>
      <c r="AR1173" s="143" t="s">
        <v>259</v>
      </c>
      <c r="AT1173" s="143" t="s">
        <v>366</v>
      </c>
      <c r="AV1173" s="143">
        <v>35.656936508372397</v>
      </c>
      <c r="AW1173" s="143">
        <v>0.31427485799999999</v>
      </c>
    </row>
    <row r="1174" spans="1:49" x14ac:dyDescent="0.25">
      <c r="A1174" s="153">
        <v>830000</v>
      </c>
      <c r="B1174" s="153">
        <v>1400000</v>
      </c>
      <c r="C1174" s="153">
        <v>1400000</v>
      </c>
      <c r="D1174" s="143" t="s">
        <v>360</v>
      </c>
      <c r="E1174" s="143" t="s">
        <v>13</v>
      </c>
      <c r="F1174" s="143" t="s">
        <v>361</v>
      </c>
      <c r="G1174" s="143" t="s">
        <v>362</v>
      </c>
      <c r="H1174" s="143">
        <v>0.67</v>
      </c>
      <c r="I1174" s="143">
        <v>0.72</v>
      </c>
      <c r="J1174" s="143" t="s">
        <v>363</v>
      </c>
      <c r="K1174" s="143">
        <v>0.20622605212576001</v>
      </c>
      <c r="L1174" s="143">
        <v>2846.5591475646002</v>
      </c>
      <c r="M1174" s="143">
        <v>5.9634838466985798</v>
      </c>
      <c r="N1174" s="143">
        <v>0.80008640086691996</v>
      </c>
      <c r="O1174" s="143">
        <v>1.2298257306204401</v>
      </c>
      <c r="P1174" s="143">
        <v>0.16499865981030001</v>
      </c>
      <c r="Q1174" s="143">
        <v>587.03465514474203</v>
      </c>
      <c r="R1174" s="143">
        <v>3200</v>
      </c>
      <c r="S1174" s="143" t="s">
        <v>370</v>
      </c>
      <c r="T1174" s="143">
        <v>3200</v>
      </c>
      <c r="U1174" s="143" t="s">
        <v>365</v>
      </c>
      <c r="V1174" s="143" t="s">
        <v>366</v>
      </c>
      <c r="Y1174" s="143" t="s">
        <v>363</v>
      </c>
      <c r="Z1174" s="143">
        <v>0</v>
      </c>
      <c r="AA1174" s="143">
        <v>1</v>
      </c>
      <c r="AB1174" s="143">
        <v>1.2298257306204401</v>
      </c>
      <c r="AC1174" s="143">
        <v>0.16499865981030001</v>
      </c>
      <c r="AD1174" s="143">
        <v>985.52353024142201</v>
      </c>
      <c r="AF1174" s="143">
        <v>-1</v>
      </c>
      <c r="AG1174" s="143">
        <v>-1</v>
      </c>
      <c r="AH1174" s="143">
        <v>-1</v>
      </c>
      <c r="AI1174" s="143">
        <v>-1</v>
      </c>
      <c r="AJ1174" s="143">
        <v>0</v>
      </c>
      <c r="AM1174" s="143" t="s">
        <v>367</v>
      </c>
      <c r="AN1174" s="143">
        <v>-1</v>
      </c>
      <c r="AQ1174" s="143">
        <v>332</v>
      </c>
      <c r="AR1174" s="143" t="s">
        <v>259</v>
      </c>
      <c r="AT1174" s="143" t="s">
        <v>366</v>
      </c>
      <c r="AV1174" s="143">
        <v>140.29979150501501</v>
      </c>
      <c r="AW1174" s="143">
        <v>0.7992891567</v>
      </c>
    </row>
    <row r="1175" spans="1:49" x14ac:dyDescent="0.25">
      <c r="A1175" s="153">
        <v>830000</v>
      </c>
      <c r="B1175" s="153">
        <v>1400000</v>
      </c>
      <c r="C1175" s="153">
        <v>1400000</v>
      </c>
      <c r="D1175" s="143" t="s">
        <v>360</v>
      </c>
      <c r="E1175" s="143" t="s">
        <v>13</v>
      </c>
      <c r="F1175" s="143" t="s">
        <v>361</v>
      </c>
      <c r="G1175" s="143" t="s">
        <v>362</v>
      </c>
      <c r="H1175" s="143">
        <v>0.67</v>
      </c>
      <c r="I1175" s="143">
        <v>0.72</v>
      </c>
      <c r="J1175" s="143" t="s">
        <v>363</v>
      </c>
      <c r="K1175" s="143">
        <v>0.617763453829</v>
      </c>
      <c r="L1175" s="143">
        <v>2590.4668914980598</v>
      </c>
      <c r="M1175" s="143">
        <v>5.0789480061959598</v>
      </c>
      <c r="N1175" s="143">
        <v>0.69510951135229004</v>
      </c>
      <c r="O1175" s="143">
        <v>3.1375884621255699</v>
      </c>
      <c r="P1175" s="143">
        <v>0.42941325252238999</v>
      </c>
      <c r="Q1175" s="143">
        <v>1600.2957739215301</v>
      </c>
      <c r="R1175" s="143">
        <v>3200</v>
      </c>
      <c r="S1175" s="143" t="s">
        <v>370</v>
      </c>
      <c r="T1175" s="143">
        <v>3200</v>
      </c>
      <c r="U1175" s="143" t="s">
        <v>365</v>
      </c>
      <c r="V1175" s="143" t="s">
        <v>366</v>
      </c>
      <c r="Y1175" s="143" t="s">
        <v>363</v>
      </c>
      <c r="Z1175" s="143">
        <v>0</v>
      </c>
      <c r="AA1175" s="143">
        <v>1</v>
      </c>
      <c r="AB1175" s="143">
        <v>3.1375884621255699</v>
      </c>
      <c r="AC1175" s="143">
        <v>0.42941325252238999</v>
      </c>
      <c r="AD1175" s="143">
        <v>1600.2957739215301</v>
      </c>
      <c r="AF1175" s="143">
        <v>-1</v>
      </c>
      <c r="AG1175" s="143">
        <v>-1</v>
      </c>
      <c r="AH1175" s="143">
        <v>-1</v>
      </c>
      <c r="AI1175" s="143">
        <v>-1</v>
      </c>
      <c r="AJ1175" s="143">
        <v>0</v>
      </c>
      <c r="AM1175" s="143" t="s">
        <v>367</v>
      </c>
      <c r="AN1175" s="143">
        <v>-1</v>
      </c>
      <c r="AQ1175" s="143">
        <v>332</v>
      </c>
      <c r="AR1175" s="143" t="s">
        <v>259</v>
      </c>
      <c r="AT1175" s="143" t="s">
        <v>366</v>
      </c>
      <c r="AV1175" s="143">
        <v>200.000000026077</v>
      </c>
      <c r="AW1175" s="143">
        <v>1.2978878945000001</v>
      </c>
    </row>
    <row r="1176" spans="1:49" x14ac:dyDescent="0.25">
      <c r="A1176" s="153">
        <v>830000</v>
      </c>
      <c r="B1176" s="153">
        <v>1400000</v>
      </c>
      <c r="C1176" s="153">
        <v>1400000</v>
      </c>
      <c r="D1176" s="143" t="s">
        <v>360</v>
      </c>
      <c r="E1176" s="143" t="s">
        <v>13</v>
      </c>
      <c r="F1176" s="143" t="s">
        <v>361</v>
      </c>
      <c r="G1176" s="143" t="s">
        <v>362</v>
      </c>
      <c r="H1176" s="143">
        <v>0.67</v>
      </c>
      <c r="I1176" s="143">
        <v>0.72</v>
      </c>
      <c r="J1176" s="143" t="s">
        <v>363</v>
      </c>
      <c r="K1176" s="143">
        <v>0.13022633404337</v>
      </c>
      <c r="L1176" s="143">
        <v>2855.2889744549502</v>
      </c>
      <c r="M1176" s="143">
        <v>6.0614414184631196</v>
      </c>
      <c r="N1176" s="143">
        <v>0.80793265578741003</v>
      </c>
      <c r="O1176" s="143">
        <v>0.78935929494510004</v>
      </c>
      <c r="P1176" s="143">
        <v>0.10521410791712001</v>
      </c>
      <c r="Q1176" s="143">
        <v>371.83381577772502</v>
      </c>
      <c r="R1176" s="143">
        <v>3100</v>
      </c>
      <c r="S1176" s="143" t="s">
        <v>371</v>
      </c>
      <c r="T1176" s="143">
        <v>3100</v>
      </c>
      <c r="U1176" s="143" t="s">
        <v>365</v>
      </c>
      <c r="V1176" s="143" t="s">
        <v>366</v>
      </c>
      <c r="Y1176" s="143" t="s">
        <v>363</v>
      </c>
      <c r="Z1176" s="143">
        <v>0</v>
      </c>
      <c r="AA1176" s="143">
        <v>1</v>
      </c>
      <c r="AB1176" s="143">
        <v>0.78935929494510004</v>
      </c>
      <c r="AC1176" s="143">
        <v>0.10521410791712001</v>
      </c>
      <c r="AD1176" s="143">
        <v>371.83381577772502</v>
      </c>
      <c r="AF1176" s="143">
        <v>-1</v>
      </c>
      <c r="AG1176" s="143">
        <v>-1</v>
      </c>
      <c r="AH1176" s="143">
        <v>-1</v>
      </c>
      <c r="AI1176" s="143">
        <v>-1</v>
      </c>
      <c r="AJ1176" s="143">
        <v>0</v>
      </c>
      <c r="AM1176" s="143" t="s">
        <v>367</v>
      </c>
      <c r="AN1176" s="143">
        <v>-1</v>
      </c>
      <c r="AQ1176" s="143">
        <v>332</v>
      </c>
      <c r="AR1176" s="143" t="s">
        <v>259</v>
      </c>
      <c r="AT1176" s="143" t="s">
        <v>366</v>
      </c>
      <c r="AV1176" s="143">
        <v>122.22048841912699</v>
      </c>
      <c r="AW1176" s="143">
        <v>0.30156838260000002</v>
      </c>
    </row>
    <row r="1177" spans="1:49" x14ac:dyDescent="0.25">
      <c r="A1177" s="153">
        <v>830000</v>
      </c>
      <c r="B1177" s="153">
        <v>1400000</v>
      </c>
      <c r="C1177" s="153">
        <v>1400000</v>
      </c>
      <c r="D1177" s="143" t="s">
        <v>360</v>
      </c>
      <c r="E1177" s="143" t="s">
        <v>13</v>
      </c>
      <c r="F1177" s="143" t="s">
        <v>361</v>
      </c>
      <c r="G1177" s="143" t="s">
        <v>362</v>
      </c>
      <c r="H1177" s="143">
        <v>0.67</v>
      </c>
      <c r="I1177" s="143">
        <v>0.72</v>
      </c>
      <c r="J1177" s="143" t="s">
        <v>366</v>
      </c>
      <c r="K1177" s="143">
        <v>0.1179829144076</v>
      </c>
      <c r="L1177" s="143">
        <v>2855.2889744549502</v>
      </c>
      <c r="M1177" s="143">
        <v>6.0614414184631196</v>
      </c>
      <c r="N1177" s="143">
        <v>0.80793265578741003</v>
      </c>
      <c r="O1177" s="143">
        <v>0.71514652406126</v>
      </c>
      <c r="P1177" s="143">
        <v>9.5322249374869994E-2</v>
      </c>
      <c r="Q1177" s="143">
        <v>336.875314682105</v>
      </c>
      <c r="R1177" s="143">
        <v>8140</v>
      </c>
      <c r="S1177" s="143" t="s">
        <v>369</v>
      </c>
      <c r="T1177" s="143">
        <v>8140</v>
      </c>
      <c r="U1177" s="143" t="s">
        <v>365</v>
      </c>
      <c r="V1177" s="143" t="s">
        <v>366</v>
      </c>
      <c r="Z1177" s="143">
        <v>0</v>
      </c>
      <c r="AA1177" s="143">
        <v>1</v>
      </c>
      <c r="AB1177" s="143">
        <v>0.71514652406126</v>
      </c>
      <c r="AC1177" s="143">
        <v>9.5322249374869994E-2</v>
      </c>
      <c r="AD1177" s="143">
        <v>599.39929864156704</v>
      </c>
      <c r="AF1177" s="143">
        <v>-1</v>
      </c>
      <c r="AG1177" s="143">
        <v>-1</v>
      </c>
      <c r="AH1177" s="143">
        <v>-1</v>
      </c>
      <c r="AI1177" s="143">
        <v>-1</v>
      </c>
      <c r="AJ1177" s="143">
        <v>0</v>
      </c>
      <c r="AM1177" s="143" t="s">
        <v>367</v>
      </c>
      <c r="AN1177" s="143">
        <v>-1</v>
      </c>
      <c r="AQ1177" s="143">
        <v>332</v>
      </c>
      <c r="AR1177" s="143" t="s">
        <v>259</v>
      </c>
      <c r="AT1177" s="143" t="s">
        <v>366</v>
      </c>
      <c r="AV1177" s="143">
        <v>123.622247573981</v>
      </c>
      <c r="AW1177" s="143">
        <v>0.48613081800000002</v>
      </c>
    </row>
    <row r="1178" spans="1:49" x14ac:dyDescent="0.25">
      <c r="A1178" s="153">
        <v>830000</v>
      </c>
      <c r="B1178" s="153">
        <v>1400000</v>
      </c>
      <c r="C1178" s="153">
        <v>1400000</v>
      </c>
      <c r="D1178" s="143" t="s">
        <v>360</v>
      </c>
      <c r="E1178" s="143" t="s">
        <v>13</v>
      </c>
      <c r="F1178" s="143" t="s">
        <v>361</v>
      </c>
      <c r="G1178" s="143" t="s">
        <v>362</v>
      </c>
      <c r="H1178" s="143">
        <v>0.67</v>
      </c>
      <c r="I1178" s="143">
        <v>0.72</v>
      </c>
      <c r="J1178" s="143" t="s">
        <v>366</v>
      </c>
      <c r="K1178" s="143">
        <v>0.61776345359886997</v>
      </c>
      <c r="L1178" s="143">
        <v>3310.4418407247599</v>
      </c>
      <c r="M1178" s="143">
        <v>6.3312258406407702</v>
      </c>
      <c r="N1178" s="143">
        <v>0.85978706044552</v>
      </c>
      <c r="O1178" s="143">
        <v>3.91119994082867</v>
      </c>
      <c r="P1178" s="143">
        <v>0.53114502382045004</v>
      </c>
      <c r="Q1178" s="143">
        <v>2045.06998446434</v>
      </c>
      <c r="R1178" s="143">
        <v>1730</v>
      </c>
      <c r="S1178" s="143" t="s">
        <v>368</v>
      </c>
      <c r="T1178" s="143">
        <v>1730</v>
      </c>
      <c r="U1178" s="143" t="s">
        <v>365</v>
      </c>
      <c r="V1178" s="143" t="s">
        <v>366</v>
      </c>
      <c r="Z1178" s="143">
        <v>0</v>
      </c>
      <c r="AA1178" s="143">
        <v>1</v>
      </c>
      <c r="AB1178" s="143">
        <v>3.91119994082867</v>
      </c>
      <c r="AC1178" s="143">
        <v>0.53114502382045004</v>
      </c>
      <c r="AD1178" s="143">
        <v>2045.06998446434</v>
      </c>
      <c r="AF1178" s="143">
        <v>-1</v>
      </c>
      <c r="AG1178" s="143">
        <v>-1</v>
      </c>
      <c r="AH1178" s="143">
        <v>-1</v>
      </c>
      <c r="AI1178" s="143">
        <v>-1</v>
      </c>
      <c r="AJ1178" s="143">
        <v>0</v>
      </c>
      <c r="AM1178" s="143" t="s">
        <v>367</v>
      </c>
      <c r="AN1178" s="143">
        <v>-1</v>
      </c>
      <c r="AQ1178" s="143">
        <v>332</v>
      </c>
      <c r="AR1178" s="143" t="s">
        <v>259</v>
      </c>
      <c r="AT1178" s="143" t="s">
        <v>366</v>
      </c>
      <c r="AV1178" s="143">
        <v>199.99999998882399</v>
      </c>
      <c r="AW1178" s="143">
        <v>1.6586131260999999</v>
      </c>
    </row>
    <row r="1179" spans="1:49" x14ac:dyDescent="0.25">
      <c r="A1179" s="153">
        <v>830000</v>
      </c>
      <c r="B1179" s="153">
        <v>1400000</v>
      </c>
      <c r="C1179" s="153">
        <v>1400000</v>
      </c>
      <c r="D1179" s="143" t="s">
        <v>360</v>
      </c>
      <c r="E1179" s="143" t="s">
        <v>13</v>
      </c>
      <c r="F1179" s="143" t="s">
        <v>361</v>
      </c>
      <c r="G1179" s="143" t="s">
        <v>362</v>
      </c>
      <c r="H1179" s="143">
        <v>0.67</v>
      </c>
      <c r="I1179" s="143">
        <v>0.72</v>
      </c>
      <c r="J1179" s="143" t="s">
        <v>363</v>
      </c>
      <c r="K1179" s="143">
        <v>0.61774049795061003</v>
      </c>
      <c r="L1179" s="143">
        <v>573.55323392188404</v>
      </c>
      <c r="M1179" s="143">
        <v>0</v>
      </c>
      <c r="N1179" s="143">
        <v>0</v>
      </c>
      <c r="O1179" s="143">
        <v>0</v>
      </c>
      <c r="P1179" s="143">
        <v>0</v>
      </c>
      <c r="Q1179" s="143">
        <v>354.30706032409</v>
      </c>
      <c r="R1179" s="143">
        <v>5300</v>
      </c>
      <c r="S1179" s="143" t="s">
        <v>372</v>
      </c>
      <c r="T1179" s="143">
        <v>5300</v>
      </c>
      <c r="U1179" s="143" t="s">
        <v>365</v>
      </c>
      <c r="V1179" s="143" t="s">
        <v>366</v>
      </c>
      <c r="Y1179" s="143" t="s">
        <v>363</v>
      </c>
      <c r="Z1179" s="143">
        <v>0</v>
      </c>
      <c r="AA1179" s="143">
        <v>1</v>
      </c>
      <c r="AB1179" s="143">
        <v>0</v>
      </c>
      <c r="AC1179" s="143">
        <v>0</v>
      </c>
      <c r="AD1179" s="143">
        <v>354.30706032409</v>
      </c>
      <c r="AF1179" s="143">
        <v>-1</v>
      </c>
      <c r="AG1179" s="143">
        <v>-1</v>
      </c>
      <c r="AH1179" s="143">
        <v>-1</v>
      </c>
      <c r="AI1179" s="143">
        <v>-1</v>
      </c>
      <c r="AJ1179" s="143">
        <v>0</v>
      </c>
      <c r="AM1179" s="143" t="s">
        <v>367</v>
      </c>
      <c r="AN1179" s="143">
        <v>-1</v>
      </c>
      <c r="AQ1179" s="143">
        <v>332</v>
      </c>
      <c r="AR1179" s="143" t="s">
        <v>259</v>
      </c>
      <c r="AT1179" s="143" t="s">
        <v>366</v>
      </c>
      <c r="AV1179" s="143">
        <v>200.24180920979299</v>
      </c>
      <c r="AW1179" s="143">
        <v>0.28735365800000001</v>
      </c>
    </row>
    <row r="1180" spans="1:49" x14ac:dyDescent="0.25">
      <c r="A1180" s="153">
        <v>830000</v>
      </c>
      <c r="B1180" s="153">
        <v>1400000</v>
      </c>
      <c r="C1180" s="153">
        <v>1400000</v>
      </c>
      <c r="D1180" s="143" t="s">
        <v>360</v>
      </c>
      <c r="E1180" s="143" t="s">
        <v>13</v>
      </c>
      <c r="F1180" s="143" t="s">
        <v>361</v>
      </c>
      <c r="G1180" s="143" t="s">
        <v>362</v>
      </c>
      <c r="H1180" s="143">
        <v>0.67</v>
      </c>
      <c r="I1180" s="143">
        <v>0.72</v>
      </c>
      <c r="J1180" s="143" t="s">
        <v>366</v>
      </c>
      <c r="K1180" s="143">
        <v>2.304607373E-5</v>
      </c>
      <c r="L1180" s="143">
        <v>573.55323392188404</v>
      </c>
      <c r="M1180" s="143">
        <v>0</v>
      </c>
      <c r="N1180" s="143">
        <v>0</v>
      </c>
      <c r="O1180" s="143">
        <v>0</v>
      </c>
      <c r="P1180" s="143">
        <v>0</v>
      </c>
      <c r="Q1180" s="143">
        <v>1.321815012105E-2</v>
      </c>
      <c r="R1180" s="143">
        <v>1730</v>
      </c>
      <c r="S1180" s="143" t="s">
        <v>368</v>
      </c>
      <c r="T1180" s="143">
        <v>1730</v>
      </c>
      <c r="U1180" s="143" t="s">
        <v>365</v>
      </c>
      <c r="V1180" s="143" t="s">
        <v>366</v>
      </c>
      <c r="Z1180" s="143">
        <v>0</v>
      </c>
      <c r="AA1180" s="143">
        <v>1</v>
      </c>
      <c r="AB1180" s="143">
        <v>0</v>
      </c>
      <c r="AC1180" s="143">
        <v>0</v>
      </c>
      <c r="AD1180" s="143">
        <v>1.321815012124E-2</v>
      </c>
      <c r="AF1180" s="143">
        <v>-1</v>
      </c>
      <c r="AG1180" s="143">
        <v>-1</v>
      </c>
      <c r="AH1180" s="143">
        <v>-1</v>
      </c>
      <c r="AI1180" s="143">
        <v>-1</v>
      </c>
      <c r="AJ1180" s="143">
        <v>0</v>
      </c>
      <c r="AM1180" s="143" t="s">
        <v>367</v>
      </c>
      <c r="AN1180" s="143">
        <v>-1</v>
      </c>
      <c r="AQ1180" s="143">
        <v>332</v>
      </c>
      <c r="AR1180" s="143" t="s">
        <v>259</v>
      </c>
      <c r="AT1180" s="143" t="s">
        <v>366</v>
      </c>
      <c r="AV1180" s="143">
        <v>1.50905550098518</v>
      </c>
      <c r="AW1180" s="143">
        <v>1.07203E-5</v>
      </c>
    </row>
    <row r="1181" spans="1:49" x14ac:dyDescent="0.25">
      <c r="A1181" s="153">
        <v>830000</v>
      </c>
      <c r="B1181" s="153">
        <v>1400000</v>
      </c>
      <c r="C1181" s="153">
        <v>1400000</v>
      </c>
      <c r="D1181" s="143" t="s">
        <v>360</v>
      </c>
      <c r="E1181" s="143" t="s">
        <v>13</v>
      </c>
      <c r="F1181" s="143" t="s">
        <v>361</v>
      </c>
      <c r="G1181" s="143" t="s">
        <v>362</v>
      </c>
      <c r="H1181" s="143">
        <v>0.67</v>
      </c>
      <c r="I1181" s="143">
        <v>0.72</v>
      </c>
      <c r="J1181" s="143" t="s">
        <v>363</v>
      </c>
      <c r="K1181" s="143">
        <v>5.0576965712049997E-2</v>
      </c>
      <c r="L1181" s="143">
        <v>2121.5844634002501</v>
      </c>
      <c r="M1181" s="143">
        <v>2.7604186254659702</v>
      </c>
      <c r="N1181" s="143">
        <v>0.32414108075395998</v>
      </c>
      <c r="O1181" s="143">
        <v>0.13961359817110999</v>
      </c>
      <c r="P1181" s="143">
        <v>1.639407232716E-2</v>
      </c>
      <c r="Q1181" s="143">
        <v>107.30330466062701</v>
      </c>
      <c r="R1181" s="143">
        <v>3200</v>
      </c>
      <c r="S1181" s="143" t="s">
        <v>370</v>
      </c>
      <c r="T1181" s="143">
        <v>3200</v>
      </c>
      <c r="U1181" s="143" t="s">
        <v>365</v>
      </c>
      <c r="V1181" s="143" t="s">
        <v>366</v>
      </c>
      <c r="Y1181" s="143" t="s">
        <v>363</v>
      </c>
      <c r="Z1181" s="143">
        <v>0</v>
      </c>
      <c r="AA1181" s="143">
        <v>1</v>
      </c>
      <c r="AB1181" s="143">
        <v>0.13961359817110999</v>
      </c>
      <c r="AC1181" s="143">
        <v>1.639407232716E-2</v>
      </c>
      <c r="AD1181" s="143">
        <v>427.12473857501101</v>
      </c>
      <c r="AF1181" s="143">
        <v>-1</v>
      </c>
      <c r="AG1181" s="143">
        <v>-1</v>
      </c>
      <c r="AH1181" s="143">
        <v>-1</v>
      </c>
      <c r="AI1181" s="143">
        <v>-1</v>
      </c>
      <c r="AJ1181" s="143">
        <v>0</v>
      </c>
      <c r="AM1181" s="143" t="s">
        <v>367</v>
      </c>
      <c r="AN1181" s="143">
        <v>-1</v>
      </c>
      <c r="AQ1181" s="143">
        <v>332</v>
      </c>
      <c r="AR1181" s="143" t="s">
        <v>259</v>
      </c>
      <c r="AT1181" s="143" t="s">
        <v>366</v>
      </c>
      <c r="AV1181" s="143">
        <v>75.031926821107504</v>
      </c>
      <c r="AW1181" s="143">
        <v>0.3464109802</v>
      </c>
    </row>
    <row r="1182" spans="1:49" x14ac:dyDescent="0.25">
      <c r="A1182" s="153">
        <v>830000</v>
      </c>
      <c r="B1182" s="153">
        <v>1400000</v>
      </c>
      <c r="C1182" s="153">
        <v>1400000</v>
      </c>
      <c r="D1182" s="143" t="s">
        <v>360</v>
      </c>
      <c r="E1182" s="143" t="s">
        <v>13</v>
      </c>
      <c r="F1182" s="143" t="s">
        <v>361</v>
      </c>
      <c r="G1182" s="143" t="s">
        <v>362</v>
      </c>
      <c r="H1182" s="143">
        <v>0.67</v>
      </c>
      <c r="I1182" s="143">
        <v>0.72</v>
      </c>
      <c r="J1182" s="143" t="s">
        <v>363</v>
      </c>
      <c r="K1182" s="143">
        <v>5.8862704408200002E-3</v>
      </c>
      <c r="L1182" s="143">
        <v>2121.5844634002501</v>
      </c>
      <c r="M1182" s="143">
        <v>2.7604186254659702</v>
      </c>
      <c r="N1182" s="143">
        <v>0.32414108075395998</v>
      </c>
      <c r="O1182" s="143">
        <v>1.6248570559369999E-2</v>
      </c>
      <c r="P1182" s="143">
        <v>1.9079820622900001E-3</v>
      </c>
      <c r="Q1182" s="143">
        <v>12.4882199146201</v>
      </c>
      <c r="R1182" s="143">
        <v>6430</v>
      </c>
      <c r="S1182" s="143" t="s">
        <v>375</v>
      </c>
      <c r="T1182" s="143">
        <v>6430</v>
      </c>
      <c r="U1182" s="143" t="s">
        <v>365</v>
      </c>
      <c r="V1182" s="143" t="s">
        <v>366</v>
      </c>
      <c r="Y1182" s="143" t="s">
        <v>363</v>
      </c>
      <c r="Z1182" s="143">
        <v>0</v>
      </c>
      <c r="AA1182" s="143">
        <v>1</v>
      </c>
      <c r="AB1182" s="143">
        <v>1.6248570559369999E-2</v>
      </c>
      <c r="AC1182" s="143">
        <v>1.9079820622900001E-3</v>
      </c>
      <c r="AD1182" s="143">
        <v>747.66762846427105</v>
      </c>
      <c r="AF1182" s="143">
        <v>-1</v>
      </c>
      <c r="AG1182" s="143">
        <v>-1</v>
      </c>
      <c r="AH1182" s="143">
        <v>-1</v>
      </c>
      <c r="AI1182" s="143">
        <v>-1</v>
      </c>
      <c r="AJ1182" s="143">
        <v>0</v>
      </c>
      <c r="AM1182" s="143" t="s">
        <v>367</v>
      </c>
      <c r="AN1182" s="143">
        <v>-1</v>
      </c>
      <c r="AQ1182" s="143">
        <v>332</v>
      </c>
      <c r="AR1182" s="143" t="s">
        <v>259</v>
      </c>
      <c r="AT1182" s="143" t="s">
        <v>366</v>
      </c>
      <c r="AV1182" s="143">
        <v>29.620668412286001</v>
      </c>
      <c r="AW1182" s="143">
        <v>0.60638088280000002</v>
      </c>
    </row>
    <row r="1183" spans="1:49" x14ac:dyDescent="0.25">
      <c r="A1183" s="153">
        <v>830000</v>
      </c>
      <c r="B1183" s="153">
        <v>1400000</v>
      </c>
      <c r="C1183" s="153">
        <v>1400000</v>
      </c>
      <c r="D1183" s="143" t="s">
        <v>360</v>
      </c>
      <c r="E1183" s="143" t="s">
        <v>13</v>
      </c>
      <c r="F1183" s="143" t="s">
        <v>361</v>
      </c>
      <c r="G1183" s="143" t="s">
        <v>362</v>
      </c>
      <c r="H1183" s="143">
        <v>0.67</v>
      </c>
      <c r="I1183" s="143">
        <v>0.72</v>
      </c>
      <c r="J1183" s="143" t="s">
        <v>363</v>
      </c>
      <c r="K1183" s="143">
        <v>6.4029964571090003E-2</v>
      </c>
      <c r="L1183" s="143">
        <v>2121.5844634002501</v>
      </c>
      <c r="M1183" s="143">
        <v>2.7604186254659702</v>
      </c>
      <c r="N1183" s="143">
        <v>0.32414108075395998</v>
      </c>
      <c r="O1183" s="143">
        <v>0.17674950678995999</v>
      </c>
      <c r="P1183" s="143">
        <v>2.075474191671E-2</v>
      </c>
      <c r="Q1183" s="143">
        <v>135.84497802609499</v>
      </c>
      <c r="R1183" s="143">
        <v>5300</v>
      </c>
      <c r="S1183" s="143" t="s">
        <v>372</v>
      </c>
      <c r="T1183" s="143">
        <v>5300</v>
      </c>
      <c r="U1183" s="143" t="s">
        <v>365</v>
      </c>
      <c r="V1183" s="143" t="s">
        <v>366</v>
      </c>
      <c r="Y1183" s="143" t="s">
        <v>363</v>
      </c>
      <c r="Z1183" s="143">
        <v>0</v>
      </c>
      <c r="AA1183" s="143">
        <v>1</v>
      </c>
      <c r="AB1183" s="143">
        <v>0.17674950678995999</v>
      </c>
      <c r="AC1183" s="143">
        <v>2.075474191671E-2</v>
      </c>
      <c r="AD1183" s="143">
        <v>135.844978026094</v>
      </c>
      <c r="AF1183" s="143">
        <v>-1</v>
      </c>
      <c r="AG1183" s="143">
        <v>-1</v>
      </c>
      <c r="AH1183" s="143">
        <v>-1</v>
      </c>
      <c r="AI1183" s="143">
        <v>-1</v>
      </c>
      <c r="AJ1183" s="143">
        <v>0</v>
      </c>
      <c r="AM1183" s="143" t="s">
        <v>367</v>
      </c>
      <c r="AN1183" s="143">
        <v>-1</v>
      </c>
      <c r="AQ1183" s="143">
        <v>332</v>
      </c>
      <c r="AR1183" s="143" t="s">
        <v>259</v>
      </c>
      <c r="AT1183" s="143" t="s">
        <v>366</v>
      </c>
      <c r="AV1183" s="143">
        <v>73.154218626685505</v>
      </c>
      <c r="AW1183" s="143">
        <v>0.1101743536</v>
      </c>
    </row>
    <row r="1184" spans="1:49" x14ac:dyDescent="0.25">
      <c r="A1184" s="153">
        <v>830000</v>
      </c>
      <c r="B1184" s="153">
        <v>1400000</v>
      </c>
      <c r="C1184" s="153">
        <v>1400000</v>
      </c>
      <c r="D1184" s="143" t="s">
        <v>360</v>
      </c>
      <c r="E1184" s="143" t="s">
        <v>13</v>
      </c>
      <c r="F1184" s="143" t="s">
        <v>361</v>
      </c>
      <c r="G1184" s="143" t="s">
        <v>362</v>
      </c>
      <c r="H1184" s="143">
        <v>0.67</v>
      </c>
      <c r="I1184" s="143">
        <v>0.72</v>
      </c>
      <c r="J1184" s="143" t="s">
        <v>366</v>
      </c>
      <c r="K1184" s="143">
        <v>0.61776345366790997</v>
      </c>
      <c r="L1184" s="143">
        <v>3306.5982828328301</v>
      </c>
      <c r="M1184" s="143">
        <v>6.2839755041807503</v>
      </c>
      <c r="N1184" s="143">
        <v>0.85064724430621996</v>
      </c>
      <c r="O1184" s="143">
        <v>3.8820104102272701</v>
      </c>
      <c r="P1184" s="143">
        <v>0.52549877949570001</v>
      </c>
      <c r="Q1184" s="143">
        <v>2042.6955750952</v>
      </c>
      <c r="R1184" s="143">
        <v>1730</v>
      </c>
      <c r="S1184" s="143" t="s">
        <v>368</v>
      </c>
      <c r="T1184" s="143">
        <v>1730</v>
      </c>
      <c r="U1184" s="143" t="s">
        <v>365</v>
      </c>
      <c r="V1184" s="143" t="s">
        <v>366</v>
      </c>
      <c r="Z1184" s="143">
        <v>0</v>
      </c>
      <c r="AA1184" s="143">
        <v>1</v>
      </c>
      <c r="AB1184" s="143">
        <v>3.8820104102272701</v>
      </c>
      <c r="AC1184" s="143">
        <v>0.52549877949570001</v>
      </c>
      <c r="AD1184" s="143">
        <v>2042.6955750952</v>
      </c>
      <c r="AF1184" s="143">
        <v>-1</v>
      </c>
      <c r="AG1184" s="143">
        <v>-1</v>
      </c>
      <c r="AH1184" s="143">
        <v>-1</v>
      </c>
      <c r="AI1184" s="143">
        <v>-1</v>
      </c>
      <c r="AJ1184" s="143">
        <v>0</v>
      </c>
      <c r="AM1184" s="143" t="s">
        <v>367</v>
      </c>
      <c r="AN1184" s="143">
        <v>-1</v>
      </c>
      <c r="AQ1184" s="143">
        <v>332</v>
      </c>
      <c r="AR1184" s="143" t="s">
        <v>259</v>
      </c>
      <c r="AT1184" s="143" t="s">
        <v>366</v>
      </c>
      <c r="AV1184" s="143">
        <v>200</v>
      </c>
      <c r="AW1184" s="143">
        <v>1.6566874088000001</v>
      </c>
    </row>
    <row r="1185" spans="1:49" x14ac:dyDescent="0.25">
      <c r="A1185" s="153">
        <v>830000</v>
      </c>
      <c r="B1185" s="153">
        <v>1400000</v>
      </c>
      <c r="C1185" s="153">
        <v>1400000</v>
      </c>
      <c r="D1185" s="143" t="s">
        <v>360</v>
      </c>
      <c r="E1185" s="143" t="s">
        <v>13</v>
      </c>
      <c r="F1185" s="143" t="s">
        <v>361</v>
      </c>
      <c r="G1185" s="143" t="s">
        <v>362</v>
      </c>
      <c r="H1185" s="143">
        <v>0.67</v>
      </c>
      <c r="I1185" s="143">
        <v>0.72</v>
      </c>
      <c r="J1185" s="143" t="s">
        <v>363</v>
      </c>
      <c r="K1185" s="143">
        <v>0.61776345359886997</v>
      </c>
      <c r="L1185" s="143">
        <v>2589.3698262121602</v>
      </c>
      <c r="M1185" s="143">
        <v>5.0767976112023998</v>
      </c>
      <c r="N1185" s="143">
        <v>0.69481507918242003</v>
      </c>
      <c r="O1185" s="143">
        <v>3.1362600255188999</v>
      </c>
      <c r="P1185" s="143">
        <v>0.4292313629283</v>
      </c>
      <c r="Q1185" s="143">
        <v>1599.6180464855299</v>
      </c>
      <c r="R1185" s="143">
        <v>3200</v>
      </c>
      <c r="S1185" s="143" t="s">
        <v>370</v>
      </c>
      <c r="T1185" s="143">
        <v>3200</v>
      </c>
      <c r="U1185" s="143" t="s">
        <v>365</v>
      </c>
      <c r="V1185" s="143" t="s">
        <v>366</v>
      </c>
      <c r="Y1185" s="143" t="s">
        <v>363</v>
      </c>
      <c r="Z1185" s="143">
        <v>0</v>
      </c>
      <c r="AA1185" s="143">
        <v>1</v>
      </c>
      <c r="AB1185" s="143">
        <v>3.1362600255188999</v>
      </c>
      <c r="AC1185" s="143">
        <v>0.4292313629283</v>
      </c>
      <c r="AD1185" s="143">
        <v>1599.6180464855299</v>
      </c>
      <c r="AF1185" s="143">
        <v>-1</v>
      </c>
      <c r="AG1185" s="143">
        <v>-1</v>
      </c>
      <c r="AH1185" s="143">
        <v>-1</v>
      </c>
      <c r="AI1185" s="143">
        <v>-1</v>
      </c>
      <c r="AJ1185" s="143">
        <v>0</v>
      </c>
      <c r="AM1185" s="143" t="s">
        <v>367</v>
      </c>
      <c r="AN1185" s="143">
        <v>-1</v>
      </c>
      <c r="AQ1185" s="143">
        <v>332</v>
      </c>
      <c r="AR1185" s="143" t="s">
        <v>259</v>
      </c>
      <c r="AT1185" s="143" t="s">
        <v>366</v>
      </c>
      <c r="AV1185" s="143">
        <v>199.99999998882399</v>
      </c>
      <c r="AW1185" s="143">
        <v>1.2973382372</v>
      </c>
    </row>
    <row r="1186" spans="1:49" x14ac:dyDescent="0.25">
      <c r="A1186" s="153">
        <v>830000</v>
      </c>
      <c r="B1186" s="153">
        <v>1400000</v>
      </c>
      <c r="C1186" s="153">
        <v>1400000</v>
      </c>
      <c r="D1186" s="143" t="s">
        <v>360</v>
      </c>
      <c r="E1186" s="143" t="s">
        <v>13</v>
      </c>
      <c r="F1186" s="143" t="s">
        <v>361</v>
      </c>
      <c r="G1186" s="143" t="s">
        <v>362</v>
      </c>
      <c r="H1186" s="143">
        <v>0.67</v>
      </c>
      <c r="I1186" s="143">
        <v>0.72</v>
      </c>
      <c r="J1186" s="143" t="s">
        <v>366</v>
      </c>
      <c r="K1186" s="143">
        <v>4.5893676488000001E-4</v>
      </c>
      <c r="L1186" s="143">
        <v>3354.5623414803599</v>
      </c>
      <c r="M1186" s="143">
        <v>7.1975664130394303</v>
      </c>
      <c r="N1186" s="143">
        <v>0.96010811136985996</v>
      </c>
      <c r="O1186" s="143">
        <v>3.3032278445999999E-3</v>
      </c>
      <c r="P1186" s="143">
        <v>4.4062891056E-4</v>
      </c>
      <c r="Q1186" s="143">
        <v>1.53953198858727</v>
      </c>
      <c r="R1186" s="143">
        <v>8140</v>
      </c>
      <c r="S1186" s="143" t="s">
        <v>369</v>
      </c>
      <c r="T1186" s="143">
        <v>8140</v>
      </c>
      <c r="U1186" s="143" t="s">
        <v>365</v>
      </c>
      <c r="V1186" s="143" t="s">
        <v>366</v>
      </c>
      <c r="Z1186" s="143">
        <v>0</v>
      </c>
      <c r="AA1186" s="143">
        <v>1</v>
      </c>
      <c r="AB1186" s="143">
        <v>3.3032278445999999E-3</v>
      </c>
      <c r="AC1186" s="143">
        <v>4.4062891056E-4</v>
      </c>
      <c r="AD1186" s="143">
        <v>1.53953198858845</v>
      </c>
      <c r="AF1186" s="143">
        <v>-1</v>
      </c>
      <c r="AG1186" s="143">
        <v>-1</v>
      </c>
      <c r="AH1186" s="143">
        <v>-1</v>
      </c>
      <c r="AI1186" s="143">
        <v>-1</v>
      </c>
      <c r="AJ1186" s="143">
        <v>0</v>
      </c>
      <c r="AM1186" s="143" t="s">
        <v>367</v>
      </c>
      <c r="AN1186" s="143">
        <v>-1</v>
      </c>
      <c r="AQ1186" s="143">
        <v>332</v>
      </c>
      <c r="AR1186" s="143" t="s">
        <v>259</v>
      </c>
      <c r="AT1186" s="143" t="s">
        <v>366</v>
      </c>
      <c r="AV1186" s="143">
        <v>7.4748751619011502</v>
      </c>
      <c r="AW1186" s="143">
        <v>1.2486066E-3</v>
      </c>
    </row>
    <row r="1187" spans="1:49" x14ac:dyDescent="0.25">
      <c r="A1187" s="153">
        <v>830000</v>
      </c>
      <c r="B1187" s="153">
        <v>1400000</v>
      </c>
      <c r="C1187" s="153">
        <v>1400000</v>
      </c>
      <c r="D1187" s="143" t="s">
        <v>360</v>
      </c>
      <c r="E1187" s="143" t="s">
        <v>13</v>
      </c>
      <c r="F1187" s="143" t="s">
        <v>361</v>
      </c>
      <c r="G1187" s="143" t="s">
        <v>362</v>
      </c>
      <c r="H1187" s="143">
        <v>0.67</v>
      </c>
      <c r="I1187" s="143">
        <v>0.72</v>
      </c>
      <c r="J1187" s="143" t="s">
        <v>366</v>
      </c>
      <c r="K1187" s="143">
        <v>0.61730438493221995</v>
      </c>
      <c r="L1187" s="143">
        <v>3354.5623414803599</v>
      </c>
      <c r="M1187" s="143">
        <v>7.1975664130394303</v>
      </c>
      <c r="N1187" s="143">
        <v>0.96010811136985996</v>
      </c>
      <c r="O1187" s="143">
        <v>4.4430893076101201</v>
      </c>
      <c r="P1187" s="143">
        <v>0.59267894715761005</v>
      </c>
      <c r="Q1187" s="143">
        <v>2070.7860429243201</v>
      </c>
      <c r="R1187" s="143">
        <v>1730</v>
      </c>
      <c r="S1187" s="143" t="s">
        <v>368</v>
      </c>
      <c r="T1187" s="143">
        <v>1730</v>
      </c>
      <c r="U1187" s="143" t="s">
        <v>365</v>
      </c>
      <c r="V1187" s="143" t="s">
        <v>366</v>
      </c>
      <c r="Z1187" s="143">
        <v>0</v>
      </c>
      <c r="AA1187" s="143">
        <v>1</v>
      </c>
      <c r="AB1187" s="143">
        <v>4.4430893076101201</v>
      </c>
      <c r="AC1187" s="143">
        <v>0.59267894715761005</v>
      </c>
      <c r="AD1187" s="143">
        <v>2070.7860429243201</v>
      </c>
      <c r="AF1187" s="143">
        <v>-1</v>
      </c>
      <c r="AG1187" s="143">
        <v>-1</v>
      </c>
      <c r="AH1187" s="143">
        <v>-1</v>
      </c>
      <c r="AI1187" s="143">
        <v>-1</v>
      </c>
      <c r="AJ1187" s="143">
        <v>0</v>
      </c>
      <c r="AM1187" s="143" t="s">
        <v>367</v>
      </c>
      <c r="AN1187" s="143">
        <v>-1</v>
      </c>
      <c r="AQ1187" s="143">
        <v>332</v>
      </c>
      <c r="AR1187" s="143" t="s">
        <v>259</v>
      </c>
      <c r="AT1187" s="143" t="s">
        <v>366</v>
      </c>
      <c r="AV1187" s="143">
        <v>199.00612041200699</v>
      </c>
      <c r="AW1187" s="143">
        <v>1.6794696212</v>
      </c>
    </row>
    <row r="1188" spans="1:49" x14ac:dyDescent="0.25">
      <c r="A1188" s="153">
        <v>830000</v>
      </c>
      <c r="B1188" s="153">
        <v>1400000</v>
      </c>
      <c r="C1188" s="153">
        <v>1400000</v>
      </c>
      <c r="D1188" s="143" t="s">
        <v>360</v>
      </c>
      <c r="E1188" s="143" t="s">
        <v>13</v>
      </c>
      <c r="F1188" s="143" t="s">
        <v>361</v>
      </c>
      <c r="G1188" s="143" t="s">
        <v>362</v>
      </c>
      <c r="H1188" s="143">
        <v>0.67</v>
      </c>
      <c r="I1188" s="143">
        <v>0.72</v>
      </c>
      <c r="J1188" s="143" t="s">
        <v>366</v>
      </c>
      <c r="K1188" s="143">
        <v>2.0297609087E-4</v>
      </c>
      <c r="L1188" s="143">
        <v>3351.4673403930901</v>
      </c>
      <c r="M1188" s="143">
        <v>7.4015119115431398</v>
      </c>
      <c r="N1188" s="143">
        <v>0.97810686822435</v>
      </c>
      <c r="O1188" s="143">
        <v>1.50232995434E-3</v>
      </c>
      <c r="P1188" s="143">
        <v>1.9853230856E-4</v>
      </c>
      <c r="Q1188" s="143">
        <v>0.68026773943481</v>
      </c>
      <c r="R1188" s="143">
        <v>1730</v>
      </c>
      <c r="S1188" s="143" t="s">
        <v>368</v>
      </c>
      <c r="T1188" s="143">
        <v>1730</v>
      </c>
      <c r="U1188" s="143" t="s">
        <v>365</v>
      </c>
      <c r="V1188" s="143" t="s">
        <v>366</v>
      </c>
      <c r="Z1188" s="143">
        <v>0</v>
      </c>
      <c r="AA1188" s="143">
        <v>1</v>
      </c>
      <c r="AB1188" s="143">
        <v>1.50232995434E-3</v>
      </c>
      <c r="AC1188" s="143">
        <v>1.9853230856E-4</v>
      </c>
      <c r="AD1188" s="143">
        <v>139.00773522314199</v>
      </c>
      <c r="AF1188" s="143">
        <v>-1</v>
      </c>
      <c r="AG1188" s="143">
        <v>-1</v>
      </c>
      <c r="AH1188" s="143">
        <v>-1</v>
      </c>
      <c r="AI1188" s="143">
        <v>-1</v>
      </c>
      <c r="AJ1188" s="143">
        <v>0</v>
      </c>
      <c r="AM1188" s="143" t="s">
        <v>367</v>
      </c>
      <c r="AN1188" s="143">
        <v>-1</v>
      </c>
      <c r="AQ1188" s="143">
        <v>332</v>
      </c>
      <c r="AR1188" s="143" t="s">
        <v>259</v>
      </c>
      <c r="AT1188" s="143" t="s">
        <v>366</v>
      </c>
      <c r="AV1188" s="143">
        <v>4.5449008556111297</v>
      </c>
      <c r="AW1188" s="143">
        <v>0.1127394446</v>
      </c>
    </row>
    <row r="1189" spans="1:49" x14ac:dyDescent="0.25">
      <c r="A1189" s="153">
        <v>830000</v>
      </c>
      <c r="B1189" s="153">
        <v>1400000</v>
      </c>
      <c r="C1189" s="153">
        <v>1400000</v>
      </c>
      <c r="D1189" s="143" t="s">
        <v>360</v>
      </c>
      <c r="E1189" s="143" t="s">
        <v>13</v>
      </c>
      <c r="F1189" s="143" t="s">
        <v>361</v>
      </c>
      <c r="G1189" s="143" t="s">
        <v>362</v>
      </c>
      <c r="H1189" s="143">
        <v>0.67</v>
      </c>
      <c r="I1189" s="143">
        <v>0.72</v>
      </c>
      <c r="J1189" s="143" t="s">
        <v>366</v>
      </c>
      <c r="K1189" s="143">
        <v>0.28881422774194998</v>
      </c>
      <c r="L1189" s="143">
        <v>3379.6691715479701</v>
      </c>
      <c r="M1189" s="143">
        <v>7.0388059972271497</v>
      </c>
      <c r="N1189" s="143">
        <v>0.94923771972491999</v>
      </c>
      <c r="O1189" s="143">
        <v>2.03290731831459</v>
      </c>
      <c r="P1189" s="143">
        <v>0.27415335896588</v>
      </c>
      <c r="Q1189" s="143">
        <v>976.09654180391601</v>
      </c>
      <c r="R1189" s="143">
        <v>1730</v>
      </c>
      <c r="S1189" s="143" t="s">
        <v>368</v>
      </c>
      <c r="T1189" s="143">
        <v>1730</v>
      </c>
      <c r="U1189" s="143" t="s">
        <v>365</v>
      </c>
      <c r="V1189" s="143" t="s">
        <v>366</v>
      </c>
      <c r="Z1189" s="143">
        <v>0</v>
      </c>
      <c r="AA1189" s="143">
        <v>1</v>
      </c>
      <c r="AB1189" s="143">
        <v>2.03290731831459</v>
      </c>
      <c r="AC1189" s="143">
        <v>0.27415335896588</v>
      </c>
      <c r="AD1189" s="143">
        <v>976.09654180391601</v>
      </c>
      <c r="AF1189" s="143">
        <v>-1</v>
      </c>
      <c r="AG1189" s="143">
        <v>-1</v>
      </c>
      <c r="AH1189" s="143">
        <v>-1</v>
      </c>
      <c r="AI1189" s="143">
        <v>-1</v>
      </c>
      <c r="AJ1189" s="143">
        <v>0</v>
      </c>
      <c r="AM1189" s="143" t="s">
        <v>367</v>
      </c>
      <c r="AN1189" s="143">
        <v>-1</v>
      </c>
      <c r="AQ1189" s="143">
        <v>332</v>
      </c>
      <c r="AR1189" s="143" t="s">
        <v>259</v>
      </c>
      <c r="AT1189" s="143" t="s">
        <v>366</v>
      </c>
      <c r="AV1189" s="143">
        <v>157.049277810055</v>
      </c>
      <c r="AW1189" s="143">
        <v>0.79164358619999997</v>
      </c>
    </row>
    <row r="1190" spans="1:49" x14ac:dyDescent="0.25">
      <c r="A1190" s="153">
        <v>830000</v>
      </c>
      <c r="B1190" s="153">
        <v>1400000</v>
      </c>
      <c r="C1190" s="153">
        <v>1400000</v>
      </c>
      <c r="D1190" s="143" t="s">
        <v>360</v>
      </c>
      <c r="E1190" s="143" t="s">
        <v>13</v>
      </c>
      <c r="F1190" s="143" t="s">
        <v>361</v>
      </c>
      <c r="G1190" s="143" t="s">
        <v>362</v>
      </c>
      <c r="H1190" s="143">
        <v>0.67</v>
      </c>
      <c r="I1190" s="143">
        <v>0.72</v>
      </c>
      <c r="J1190" s="143" t="s">
        <v>366</v>
      </c>
      <c r="K1190" s="143">
        <v>0.11776967297971</v>
      </c>
      <c r="L1190" s="143">
        <v>3379.6691715479701</v>
      </c>
      <c r="M1190" s="143">
        <v>7.0388059972271497</v>
      </c>
      <c r="N1190" s="143">
        <v>0.94923771972491999</v>
      </c>
      <c r="O1190" s="143">
        <v>0.82895788046107</v>
      </c>
      <c r="P1190" s="143">
        <v>0.11179141583200999</v>
      </c>
      <c r="Q1190" s="143">
        <v>398.02253311281498</v>
      </c>
      <c r="R1190" s="143">
        <v>1730</v>
      </c>
      <c r="S1190" s="143" t="s">
        <v>368</v>
      </c>
      <c r="T1190" s="143">
        <v>1730</v>
      </c>
      <c r="U1190" s="143" t="s">
        <v>365</v>
      </c>
      <c r="V1190" s="143" t="s">
        <v>366</v>
      </c>
      <c r="Z1190" s="143">
        <v>0</v>
      </c>
      <c r="AA1190" s="143">
        <v>1</v>
      </c>
      <c r="AB1190" s="143">
        <v>0.82895788046107</v>
      </c>
      <c r="AC1190" s="143">
        <v>0.11179141583200999</v>
      </c>
      <c r="AD1190" s="143">
        <v>398.02253311281498</v>
      </c>
      <c r="AF1190" s="143">
        <v>-1</v>
      </c>
      <c r="AG1190" s="143">
        <v>-1</v>
      </c>
      <c r="AH1190" s="143">
        <v>-1</v>
      </c>
      <c r="AI1190" s="143">
        <v>-1</v>
      </c>
      <c r="AJ1190" s="143">
        <v>0</v>
      </c>
      <c r="AM1190" s="143" t="s">
        <v>367</v>
      </c>
      <c r="AN1190" s="143">
        <v>-1</v>
      </c>
      <c r="AQ1190" s="143">
        <v>332</v>
      </c>
      <c r="AR1190" s="143" t="s">
        <v>259</v>
      </c>
      <c r="AT1190" s="143" t="s">
        <v>366</v>
      </c>
      <c r="AV1190" s="143">
        <v>108.103038239274</v>
      </c>
      <c r="AW1190" s="143">
        <v>0.3228082183</v>
      </c>
    </row>
    <row r="1191" spans="1:49" x14ac:dyDescent="0.25">
      <c r="A1191" s="153">
        <v>830000</v>
      </c>
      <c r="B1191" s="153">
        <v>1400000</v>
      </c>
      <c r="C1191" s="153">
        <v>1400000</v>
      </c>
      <c r="D1191" s="143" t="s">
        <v>360</v>
      </c>
      <c r="E1191" s="143" t="s">
        <v>13</v>
      </c>
      <c r="F1191" s="143" t="s">
        <v>361</v>
      </c>
      <c r="G1191" s="143" t="s">
        <v>362</v>
      </c>
      <c r="H1191" s="143">
        <v>0.67</v>
      </c>
      <c r="I1191" s="143">
        <v>0.72</v>
      </c>
      <c r="J1191" s="143" t="s">
        <v>366</v>
      </c>
      <c r="K1191" s="143">
        <v>0.21117952837696</v>
      </c>
      <c r="L1191" s="143">
        <v>3379.6691715479701</v>
      </c>
      <c r="M1191" s="143">
        <v>7.0388059972271497</v>
      </c>
      <c r="N1191" s="143">
        <v>0.94923771972491999</v>
      </c>
      <c r="O1191" s="143">
        <v>1.4864517308313401</v>
      </c>
      <c r="P1191" s="143">
        <v>0.20045957396913</v>
      </c>
      <c r="Q1191" s="143">
        <v>713.71694171765103</v>
      </c>
      <c r="R1191" s="143">
        <v>8140</v>
      </c>
      <c r="S1191" s="143" t="s">
        <v>369</v>
      </c>
      <c r="T1191" s="143">
        <v>8140</v>
      </c>
      <c r="U1191" s="143" t="s">
        <v>365</v>
      </c>
      <c r="V1191" s="143" t="s">
        <v>366</v>
      </c>
      <c r="Z1191" s="143">
        <v>0</v>
      </c>
      <c r="AA1191" s="143">
        <v>1</v>
      </c>
      <c r="AB1191" s="143">
        <v>1.4864517308313401</v>
      </c>
      <c r="AC1191" s="143">
        <v>0.20045957396913</v>
      </c>
      <c r="AD1191" s="143">
        <v>713.71694171765103</v>
      </c>
      <c r="AF1191" s="143">
        <v>-1</v>
      </c>
      <c r="AG1191" s="143">
        <v>-1</v>
      </c>
      <c r="AH1191" s="143">
        <v>-1</v>
      </c>
      <c r="AI1191" s="143">
        <v>-1</v>
      </c>
      <c r="AJ1191" s="143">
        <v>0</v>
      </c>
      <c r="AM1191" s="143" t="s">
        <v>367</v>
      </c>
      <c r="AN1191" s="143">
        <v>-1</v>
      </c>
      <c r="AQ1191" s="143">
        <v>332</v>
      </c>
      <c r="AR1191" s="143" t="s">
        <v>259</v>
      </c>
      <c r="AT1191" s="143" t="s">
        <v>366</v>
      </c>
      <c r="AV1191" s="143">
        <v>145.93735677429601</v>
      </c>
      <c r="AW1191" s="143">
        <v>0.57884585700000002</v>
      </c>
    </row>
    <row r="1192" spans="1:49" x14ac:dyDescent="0.25">
      <c r="A1192" s="153">
        <v>830000</v>
      </c>
      <c r="B1192" s="153">
        <v>1400000</v>
      </c>
      <c r="C1192" s="153">
        <v>1400000</v>
      </c>
      <c r="D1192" s="143" t="s">
        <v>360</v>
      </c>
      <c r="E1192" s="143" t="s">
        <v>13</v>
      </c>
      <c r="F1192" s="143" t="s">
        <v>361</v>
      </c>
      <c r="G1192" s="143" t="s">
        <v>362</v>
      </c>
      <c r="H1192" s="143">
        <v>0.67</v>
      </c>
      <c r="I1192" s="143">
        <v>0.72</v>
      </c>
      <c r="J1192" s="143" t="s">
        <v>366</v>
      </c>
      <c r="K1192" s="143">
        <v>0.61776345364490004</v>
      </c>
      <c r="L1192" s="143">
        <v>3339.6519776194</v>
      </c>
      <c r="M1192" s="143">
        <v>6.22729973434262</v>
      </c>
      <c r="N1192" s="143">
        <v>0.83275082627515995</v>
      </c>
      <c r="O1192" s="143">
        <v>3.8469981907694599</v>
      </c>
      <c r="P1192" s="143">
        <v>0.51444302646537998</v>
      </c>
      <c r="Q1192" s="143">
        <v>2063.1149396661799</v>
      </c>
      <c r="R1192" s="143">
        <v>1730</v>
      </c>
      <c r="S1192" s="143" t="s">
        <v>368</v>
      </c>
      <c r="T1192" s="143">
        <v>1730</v>
      </c>
      <c r="U1192" s="143" t="s">
        <v>365</v>
      </c>
      <c r="V1192" s="143" t="s">
        <v>366</v>
      </c>
      <c r="Z1192" s="143">
        <v>0</v>
      </c>
      <c r="AA1192" s="143">
        <v>1</v>
      </c>
      <c r="AB1192" s="143">
        <v>3.8469981907694599</v>
      </c>
      <c r="AC1192" s="143">
        <v>0.51444302646537998</v>
      </c>
      <c r="AD1192" s="143">
        <v>2063.1149396661799</v>
      </c>
      <c r="AF1192" s="143">
        <v>-1</v>
      </c>
      <c r="AG1192" s="143">
        <v>-1</v>
      </c>
      <c r="AH1192" s="143">
        <v>-1</v>
      </c>
      <c r="AI1192" s="143">
        <v>-1</v>
      </c>
      <c r="AJ1192" s="143">
        <v>0</v>
      </c>
      <c r="AM1192" s="143" t="s">
        <v>367</v>
      </c>
      <c r="AN1192" s="143">
        <v>-1</v>
      </c>
      <c r="AQ1192" s="143">
        <v>332</v>
      </c>
      <c r="AR1192" s="143" t="s">
        <v>259</v>
      </c>
      <c r="AT1192" s="143" t="s">
        <v>366</v>
      </c>
      <c r="AV1192" s="143">
        <v>199.999999996274</v>
      </c>
      <c r="AW1192" s="143">
        <v>1.6732481262000001</v>
      </c>
    </row>
    <row r="1193" spans="1:49" x14ac:dyDescent="0.25">
      <c r="A1193" s="153">
        <v>830000</v>
      </c>
      <c r="B1193" s="153">
        <v>1400000</v>
      </c>
      <c r="C1193" s="153">
        <v>1400000</v>
      </c>
      <c r="D1193" s="143" t="s">
        <v>360</v>
      </c>
      <c r="E1193" s="143" t="s">
        <v>13</v>
      </c>
      <c r="F1193" s="143" t="s">
        <v>361</v>
      </c>
      <c r="G1193" s="143" t="s">
        <v>362</v>
      </c>
      <c r="H1193" s="143">
        <v>0.67</v>
      </c>
      <c r="I1193" s="143">
        <v>0.72</v>
      </c>
      <c r="J1193" s="143" t="s">
        <v>366</v>
      </c>
      <c r="K1193" s="143">
        <v>0.61776345371394004</v>
      </c>
      <c r="L1193" s="143">
        <v>3315.1451965021902</v>
      </c>
      <c r="M1193" s="143">
        <v>7.1218456008761901</v>
      </c>
      <c r="N1193" s="143">
        <v>0.94961663963090004</v>
      </c>
      <c r="O1193" s="143">
        <v>4.3996159352147002</v>
      </c>
      <c r="P1193" s="143">
        <v>0.58663845500261003</v>
      </c>
      <c r="Q1193" s="143">
        <v>2047.97554615437</v>
      </c>
      <c r="R1193" s="143">
        <v>1730</v>
      </c>
      <c r="S1193" s="143" t="s">
        <v>368</v>
      </c>
      <c r="T1193" s="143">
        <v>1730</v>
      </c>
      <c r="U1193" s="143" t="s">
        <v>365</v>
      </c>
      <c r="V1193" s="143" t="s">
        <v>366</v>
      </c>
      <c r="Z1193" s="143">
        <v>0</v>
      </c>
      <c r="AA1193" s="143">
        <v>1</v>
      </c>
      <c r="AB1193" s="143">
        <v>4.3996159352147002</v>
      </c>
      <c r="AC1193" s="143">
        <v>0.58663845500261003</v>
      </c>
      <c r="AD1193" s="143">
        <v>2047.97554615437</v>
      </c>
      <c r="AF1193" s="143">
        <v>-1</v>
      </c>
      <c r="AG1193" s="143">
        <v>-1</v>
      </c>
      <c r="AH1193" s="143">
        <v>-1</v>
      </c>
      <c r="AI1193" s="143">
        <v>-1</v>
      </c>
      <c r="AJ1193" s="143">
        <v>0</v>
      </c>
      <c r="AM1193" s="143" t="s">
        <v>367</v>
      </c>
      <c r="AN1193" s="143">
        <v>-1</v>
      </c>
      <c r="AQ1193" s="143">
        <v>332</v>
      </c>
      <c r="AR1193" s="143" t="s">
        <v>259</v>
      </c>
      <c r="AT1193" s="143" t="s">
        <v>366</v>
      </c>
      <c r="AV1193" s="143">
        <v>200.00000000745001</v>
      </c>
      <c r="AW1193" s="143">
        <v>1.6609696238</v>
      </c>
    </row>
    <row r="1194" spans="1:49" x14ac:dyDescent="0.25">
      <c r="A1194" s="153">
        <v>830000</v>
      </c>
      <c r="B1194" s="153">
        <v>1400000</v>
      </c>
      <c r="C1194" s="153">
        <v>1400000</v>
      </c>
      <c r="D1194" s="143" t="s">
        <v>360</v>
      </c>
      <c r="E1194" s="143" t="s">
        <v>13</v>
      </c>
      <c r="F1194" s="143" t="s">
        <v>361</v>
      </c>
      <c r="G1194" s="143" t="s">
        <v>362</v>
      </c>
      <c r="H1194" s="143">
        <v>0.67</v>
      </c>
      <c r="I1194" s="143">
        <v>0.72</v>
      </c>
      <c r="J1194" s="143" t="s">
        <v>366</v>
      </c>
      <c r="K1194" s="143">
        <v>0.36120174744120997</v>
      </c>
      <c r="L1194" s="143">
        <v>3350.28109047419</v>
      </c>
      <c r="M1194" s="143">
        <v>7.4042585723239398</v>
      </c>
      <c r="N1194" s="143">
        <v>0.97966478691591996</v>
      </c>
      <c r="O1194" s="143">
        <v>2.67443113483001</v>
      </c>
      <c r="P1194" s="143">
        <v>0.35385663294066</v>
      </c>
      <c r="Q1194" s="143">
        <v>1210.1273842985399</v>
      </c>
      <c r="R1194" s="143">
        <v>1730</v>
      </c>
      <c r="S1194" s="143" t="s">
        <v>368</v>
      </c>
      <c r="T1194" s="143">
        <v>1730</v>
      </c>
      <c r="U1194" s="143" t="s">
        <v>365</v>
      </c>
      <c r="V1194" s="143" t="s">
        <v>366</v>
      </c>
      <c r="Z1194" s="143">
        <v>0</v>
      </c>
      <c r="AA1194" s="143">
        <v>1</v>
      </c>
      <c r="AB1194" s="143">
        <v>2.67443113483001</v>
      </c>
      <c r="AC1194" s="143">
        <v>0.35385663294066</v>
      </c>
      <c r="AD1194" s="143">
        <v>1210.1273842985399</v>
      </c>
      <c r="AF1194" s="143">
        <v>-1</v>
      </c>
      <c r="AG1194" s="143">
        <v>-1</v>
      </c>
      <c r="AH1194" s="143">
        <v>-1</v>
      </c>
      <c r="AI1194" s="143">
        <v>-1</v>
      </c>
      <c r="AJ1194" s="143">
        <v>0</v>
      </c>
      <c r="AM1194" s="143" t="s">
        <v>367</v>
      </c>
      <c r="AN1194" s="143">
        <v>-1</v>
      </c>
      <c r="AQ1194" s="143">
        <v>332</v>
      </c>
      <c r="AR1194" s="143" t="s">
        <v>259</v>
      </c>
      <c r="AT1194" s="143" t="s">
        <v>366</v>
      </c>
      <c r="AV1194" s="143">
        <v>168.093684237177</v>
      </c>
      <c r="AW1194" s="143">
        <v>0.98144962229999999</v>
      </c>
    </row>
    <row r="1195" spans="1:49" x14ac:dyDescent="0.25">
      <c r="A1195" s="153">
        <v>830000</v>
      </c>
      <c r="B1195" s="153">
        <v>1400000</v>
      </c>
      <c r="C1195" s="153">
        <v>1400000</v>
      </c>
      <c r="D1195" s="143" t="s">
        <v>360</v>
      </c>
      <c r="E1195" s="143" t="s">
        <v>13</v>
      </c>
      <c r="F1195" s="143" t="s">
        <v>361</v>
      </c>
      <c r="G1195" s="143" t="s">
        <v>362</v>
      </c>
      <c r="H1195" s="143">
        <v>0.67</v>
      </c>
      <c r="I1195" s="143">
        <v>0.72</v>
      </c>
      <c r="J1195" s="143" t="s">
        <v>366</v>
      </c>
      <c r="K1195" s="143">
        <v>3.7266700409339999E-2</v>
      </c>
      <c r="L1195" s="143">
        <v>3350.28109047419</v>
      </c>
      <c r="M1195" s="143">
        <v>7.4042585723239398</v>
      </c>
      <c r="N1195" s="143">
        <v>0.97966478691591996</v>
      </c>
      <c r="O1195" s="143">
        <v>0.27593228596809</v>
      </c>
      <c r="P1195" s="143">
        <v>3.6508874115570002E-2</v>
      </c>
      <c r="Q1195" s="143">
        <v>124.853921685785</v>
      </c>
      <c r="R1195" s="143">
        <v>1730</v>
      </c>
      <c r="S1195" s="143" t="s">
        <v>368</v>
      </c>
      <c r="T1195" s="143">
        <v>1730</v>
      </c>
      <c r="U1195" s="143" t="s">
        <v>365</v>
      </c>
      <c r="V1195" s="143" t="s">
        <v>366</v>
      </c>
      <c r="Z1195" s="143">
        <v>0</v>
      </c>
      <c r="AA1195" s="143">
        <v>1</v>
      </c>
      <c r="AB1195" s="143">
        <v>0.27593228596809</v>
      </c>
      <c r="AC1195" s="143">
        <v>3.6508874115570002E-2</v>
      </c>
      <c r="AD1195" s="143">
        <v>124.853921685784</v>
      </c>
      <c r="AF1195" s="143">
        <v>-1</v>
      </c>
      <c r="AG1195" s="143">
        <v>-1</v>
      </c>
      <c r="AH1195" s="143">
        <v>-1</v>
      </c>
      <c r="AI1195" s="143">
        <v>-1</v>
      </c>
      <c r="AJ1195" s="143">
        <v>0</v>
      </c>
      <c r="AM1195" s="143" t="s">
        <v>367</v>
      </c>
      <c r="AN1195" s="143">
        <v>-1</v>
      </c>
      <c r="AQ1195" s="143">
        <v>332</v>
      </c>
      <c r="AR1195" s="143" t="s">
        <v>259</v>
      </c>
      <c r="AT1195" s="143" t="s">
        <v>366</v>
      </c>
      <c r="AV1195" s="143">
        <v>61.136835383939598</v>
      </c>
      <c r="AW1195" s="143">
        <v>0.1012602771</v>
      </c>
    </row>
    <row r="1196" spans="1:49" x14ac:dyDescent="0.25">
      <c r="A1196" s="153">
        <v>830000</v>
      </c>
      <c r="B1196" s="153">
        <v>1400000</v>
      </c>
      <c r="C1196" s="153">
        <v>1400000</v>
      </c>
      <c r="D1196" s="143" t="s">
        <v>360</v>
      </c>
      <c r="E1196" s="143" t="s">
        <v>13</v>
      </c>
      <c r="F1196" s="143" t="s">
        <v>361</v>
      </c>
      <c r="G1196" s="143" t="s">
        <v>362</v>
      </c>
      <c r="H1196" s="143">
        <v>0.67</v>
      </c>
      <c r="I1196" s="143">
        <v>0.72</v>
      </c>
      <c r="J1196" s="143" t="s">
        <v>366</v>
      </c>
      <c r="K1196" s="143">
        <v>0.21929499650188999</v>
      </c>
      <c r="L1196" s="143">
        <v>3350.28109047419</v>
      </c>
      <c r="M1196" s="143">
        <v>7.4042585723239398</v>
      </c>
      <c r="N1196" s="143">
        <v>0.97966478691591996</v>
      </c>
      <c r="O1196" s="143">
        <v>1.6237168577168799</v>
      </c>
      <c r="P1196" s="143">
        <v>0.21483558601975</v>
      </c>
      <c r="Q1196" s="143">
        <v>734.69988001589297</v>
      </c>
      <c r="R1196" s="143">
        <v>8140</v>
      </c>
      <c r="S1196" s="143" t="s">
        <v>369</v>
      </c>
      <c r="T1196" s="143">
        <v>8140</v>
      </c>
      <c r="U1196" s="143" t="s">
        <v>365</v>
      </c>
      <c r="V1196" s="143" t="s">
        <v>366</v>
      </c>
      <c r="Z1196" s="143">
        <v>0</v>
      </c>
      <c r="AA1196" s="143">
        <v>1</v>
      </c>
      <c r="AB1196" s="143">
        <v>1.6237168577168799</v>
      </c>
      <c r="AC1196" s="143">
        <v>0.21483558601975</v>
      </c>
      <c r="AD1196" s="143">
        <v>734.69988001589297</v>
      </c>
      <c r="AF1196" s="143">
        <v>-1</v>
      </c>
      <c r="AG1196" s="143">
        <v>-1</v>
      </c>
      <c r="AH1196" s="143">
        <v>-1</v>
      </c>
      <c r="AI1196" s="143">
        <v>-1</v>
      </c>
      <c r="AJ1196" s="143">
        <v>0</v>
      </c>
      <c r="AM1196" s="143" t="s">
        <v>367</v>
      </c>
      <c r="AN1196" s="143">
        <v>-1</v>
      </c>
      <c r="AQ1196" s="143">
        <v>332</v>
      </c>
      <c r="AR1196" s="143" t="s">
        <v>259</v>
      </c>
      <c r="AT1196" s="143" t="s">
        <v>366</v>
      </c>
      <c r="AV1196" s="143">
        <v>141.287897168169</v>
      </c>
      <c r="AW1196" s="143">
        <v>0.59586364960000004</v>
      </c>
    </row>
    <row r="1197" spans="1:49" x14ac:dyDescent="0.25">
      <c r="A1197" s="153">
        <v>830000</v>
      </c>
      <c r="B1197" s="153">
        <v>1400000</v>
      </c>
      <c r="C1197" s="153">
        <v>1400000</v>
      </c>
      <c r="D1197" s="143" t="s">
        <v>360</v>
      </c>
      <c r="E1197" s="143" t="s">
        <v>13</v>
      </c>
      <c r="F1197" s="143" t="s">
        <v>361</v>
      </c>
      <c r="G1197" s="143" t="s">
        <v>362</v>
      </c>
      <c r="H1197" s="143">
        <v>0.67</v>
      </c>
      <c r="I1197" s="143">
        <v>0.72</v>
      </c>
      <c r="J1197" s="143" t="s">
        <v>366</v>
      </c>
      <c r="K1197" s="143">
        <v>3.3614961916000001E-4</v>
      </c>
      <c r="L1197" s="143">
        <v>3337.5726958064902</v>
      </c>
      <c r="M1197" s="143">
        <v>6.7818229879285203</v>
      </c>
      <c r="N1197" s="143">
        <v>0.92163162068699001</v>
      </c>
      <c r="O1197" s="143">
        <v>2.27970721466E-3</v>
      </c>
      <c r="P1197" s="143">
        <v>3.0980611829999999E-4</v>
      </c>
      <c r="Q1197" s="143">
        <v>1.1219237906441999</v>
      </c>
      <c r="R1197" s="143">
        <v>1730</v>
      </c>
      <c r="S1197" s="143" t="s">
        <v>368</v>
      </c>
      <c r="T1197" s="143">
        <v>1730</v>
      </c>
      <c r="U1197" s="143" t="s">
        <v>365</v>
      </c>
      <c r="V1197" s="143" t="s">
        <v>366</v>
      </c>
      <c r="Z1197" s="143">
        <v>0</v>
      </c>
      <c r="AA1197" s="143">
        <v>1</v>
      </c>
      <c r="AB1197" s="143">
        <v>2.27970721466E-3</v>
      </c>
      <c r="AC1197" s="143">
        <v>3.0980611829999999E-4</v>
      </c>
      <c r="AD1197" s="143">
        <v>1.1219237906443</v>
      </c>
      <c r="AF1197" s="143">
        <v>-1</v>
      </c>
      <c r="AG1197" s="143">
        <v>-1</v>
      </c>
      <c r="AH1197" s="143">
        <v>-1</v>
      </c>
      <c r="AI1197" s="143">
        <v>-1</v>
      </c>
      <c r="AJ1197" s="143">
        <v>0</v>
      </c>
      <c r="AM1197" s="143" t="s">
        <v>367</v>
      </c>
      <c r="AN1197" s="143">
        <v>-1</v>
      </c>
      <c r="AQ1197" s="143">
        <v>332</v>
      </c>
      <c r="AR1197" s="143" t="s">
        <v>259</v>
      </c>
      <c r="AT1197" s="143" t="s">
        <v>366</v>
      </c>
      <c r="AV1197" s="143">
        <v>40.086555361309202</v>
      </c>
      <c r="AW1197" s="143">
        <v>9.0991390000000002E-4</v>
      </c>
    </row>
    <row r="1198" spans="1:49" x14ac:dyDescent="0.25">
      <c r="A1198" s="153">
        <v>830000</v>
      </c>
      <c r="B1198" s="153">
        <v>1400000</v>
      </c>
      <c r="C1198" s="153">
        <v>1400000</v>
      </c>
      <c r="D1198" s="143" t="s">
        <v>360</v>
      </c>
      <c r="E1198" s="143" t="s">
        <v>13</v>
      </c>
      <c r="F1198" s="143" t="s">
        <v>361</v>
      </c>
      <c r="G1198" s="143" t="s">
        <v>362</v>
      </c>
      <c r="H1198" s="143">
        <v>0.67</v>
      </c>
      <c r="I1198" s="143">
        <v>0.72</v>
      </c>
      <c r="J1198" s="143" t="s">
        <v>366</v>
      </c>
      <c r="K1198" s="143">
        <v>0.55556917687965002</v>
      </c>
      <c r="L1198" s="143">
        <v>3337.5726958064902</v>
      </c>
      <c r="M1198" s="143">
        <v>6.7818229879285203</v>
      </c>
      <c r="N1198" s="143">
        <v>0.92163162068699001</v>
      </c>
      <c r="O1198" s="143">
        <v>3.7677718151469501</v>
      </c>
      <c r="P1198" s="143">
        <v>0.51203012089133004</v>
      </c>
      <c r="Q1198" s="143">
        <v>1854.25251538521</v>
      </c>
      <c r="R1198" s="143">
        <v>1730</v>
      </c>
      <c r="S1198" s="143" t="s">
        <v>368</v>
      </c>
      <c r="T1198" s="143">
        <v>1730</v>
      </c>
      <c r="U1198" s="143" t="s">
        <v>365</v>
      </c>
      <c r="V1198" s="143" t="s">
        <v>366</v>
      </c>
      <c r="Z1198" s="143">
        <v>0</v>
      </c>
      <c r="AA1198" s="143">
        <v>1</v>
      </c>
      <c r="AB1198" s="143">
        <v>3.7677718151469501</v>
      </c>
      <c r="AC1198" s="143">
        <v>0.51203012089133004</v>
      </c>
      <c r="AD1198" s="143">
        <v>1854.25251538521</v>
      </c>
      <c r="AF1198" s="143">
        <v>-1</v>
      </c>
      <c r="AG1198" s="143">
        <v>-1</v>
      </c>
      <c r="AH1198" s="143">
        <v>-1</v>
      </c>
      <c r="AI1198" s="143">
        <v>-1</v>
      </c>
      <c r="AJ1198" s="143">
        <v>0</v>
      </c>
      <c r="AM1198" s="143" t="s">
        <v>367</v>
      </c>
      <c r="AN1198" s="143">
        <v>-1</v>
      </c>
      <c r="AQ1198" s="143">
        <v>332</v>
      </c>
      <c r="AR1198" s="143" t="s">
        <v>259</v>
      </c>
      <c r="AT1198" s="143" t="s">
        <v>366</v>
      </c>
      <c r="AV1198" s="143">
        <v>186.634156131244</v>
      </c>
      <c r="AW1198" s="143">
        <v>1.5038544326000001</v>
      </c>
    </row>
    <row r="1199" spans="1:49" x14ac:dyDescent="0.25">
      <c r="A1199" s="153">
        <v>830000</v>
      </c>
      <c r="B1199" s="153">
        <v>1400000</v>
      </c>
      <c r="C1199" s="153">
        <v>1400000</v>
      </c>
      <c r="D1199" s="143" t="s">
        <v>360</v>
      </c>
      <c r="E1199" s="143" t="s">
        <v>13</v>
      </c>
      <c r="F1199" s="143" t="s">
        <v>361</v>
      </c>
      <c r="G1199" s="143" t="s">
        <v>362</v>
      </c>
      <c r="H1199" s="143">
        <v>0.67</v>
      </c>
      <c r="I1199" s="143">
        <v>0.72</v>
      </c>
      <c r="J1199" s="143" t="s">
        <v>366</v>
      </c>
      <c r="K1199" s="143">
        <v>6.1858197778330001E-2</v>
      </c>
      <c r="L1199" s="143">
        <v>3337.5726958064902</v>
      </c>
      <c r="M1199" s="143">
        <v>6.7818229879285203</v>
      </c>
      <c r="N1199" s="143">
        <v>0.92163162068699001</v>
      </c>
      <c r="O1199" s="143">
        <v>0.41951134768493997</v>
      </c>
      <c r="P1199" s="143">
        <v>5.7010471071220002E-2</v>
      </c>
      <c r="Q1199" s="143">
        <v>206.456231916772</v>
      </c>
      <c r="R1199" s="143">
        <v>8140</v>
      </c>
      <c r="S1199" s="143" t="s">
        <v>369</v>
      </c>
      <c r="T1199" s="143">
        <v>8140</v>
      </c>
      <c r="U1199" s="143" t="s">
        <v>365</v>
      </c>
      <c r="V1199" s="143" t="s">
        <v>366</v>
      </c>
      <c r="Z1199" s="143">
        <v>0</v>
      </c>
      <c r="AA1199" s="143">
        <v>1</v>
      </c>
      <c r="AB1199" s="143">
        <v>0.41951134768493997</v>
      </c>
      <c r="AC1199" s="143">
        <v>5.7010471071220002E-2</v>
      </c>
      <c r="AD1199" s="143">
        <v>206.45623191774101</v>
      </c>
      <c r="AF1199" s="143">
        <v>-1</v>
      </c>
      <c r="AG1199" s="143">
        <v>-1</v>
      </c>
      <c r="AH1199" s="143">
        <v>-1</v>
      </c>
      <c r="AI1199" s="143">
        <v>-1</v>
      </c>
      <c r="AJ1199" s="143">
        <v>0</v>
      </c>
      <c r="AM1199" s="143" t="s">
        <v>367</v>
      </c>
      <c r="AN1199" s="143">
        <v>-1</v>
      </c>
      <c r="AQ1199" s="143">
        <v>332</v>
      </c>
      <c r="AR1199" s="143" t="s">
        <v>259</v>
      </c>
      <c r="AT1199" s="143" t="s">
        <v>366</v>
      </c>
      <c r="AV1199" s="143">
        <v>79.989524327425201</v>
      </c>
      <c r="AW1199" s="143">
        <v>0.16744219939999999</v>
      </c>
    </row>
    <row r="1200" spans="1:49" x14ac:dyDescent="0.25">
      <c r="A1200" s="153">
        <v>830000</v>
      </c>
      <c r="B1200" s="153">
        <v>1400000</v>
      </c>
      <c r="C1200" s="153">
        <v>1400000</v>
      </c>
      <c r="D1200" s="143" t="s">
        <v>360</v>
      </c>
      <c r="E1200" s="143" t="s">
        <v>13</v>
      </c>
      <c r="F1200" s="143" t="s">
        <v>361</v>
      </c>
      <c r="G1200" s="143" t="s">
        <v>362</v>
      </c>
      <c r="H1200" s="143">
        <v>0.67</v>
      </c>
      <c r="I1200" s="143">
        <v>0.72</v>
      </c>
      <c r="J1200" s="143" t="s">
        <v>363</v>
      </c>
      <c r="K1200" s="143">
        <v>0.61776345371394004</v>
      </c>
      <c r="L1200" s="143">
        <v>2587.7236140435102</v>
      </c>
      <c r="M1200" s="143">
        <v>5.0735708187080304</v>
      </c>
      <c r="N1200" s="143">
        <v>0.69437326569160995</v>
      </c>
      <c r="O1200" s="143">
        <v>3.1342666316273302</v>
      </c>
      <c r="P1200" s="143">
        <v>0.42895842678028001</v>
      </c>
      <c r="Q1200" s="143">
        <v>1598.6010770686401</v>
      </c>
      <c r="R1200" s="143">
        <v>3200</v>
      </c>
      <c r="S1200" s="143" t="s">
        <v>370</v>
      </c>
      <c r="T1200" s="143">
        <v>3200</v>
      </c>
      <c r="U1200" s="143" t="s">
        <v>365</v>
      </c>
      <c r="V1200" s="143" t="s">
        <v>366</v>
      </c>
      <c r="Y1200" s="143" t="s">
        <v>363</v>
      </c>
      <c r="Z1200" s="143">
        <v>0</v>
      </c>
      <c r="AA1200" s="143">
        <v>1</v>
      </c>
      <c r="AB1200" s="143">
        <v>3.1342666316273302</v>
      </c>
      <c r="AC1200" s="143">
        <v>0.42895842678028001</v>
      </c>
      <c r="AD1200" s="143">
        <v>1598.6010770686401</v>
      </c>
      <c r="AF1200" s="143">
        <v>-1</v>
      </c>
      <c r="AG1200" s="143">
        <v>-1</v>
      </c>
      <c r="AH1200" s="143">
        <v>-1</v>
      </c>
      <c r="AI1200" s="143">
        <v>-1</v>
      </c>
      <c r="AJ1200" s="143">
        <v>0</v>
      </c>
      <c r="AM1200" s="143" t="s">
        <v>367</v>
      </c>
      <c r="AN1200" s="143">
        <v>-1</v>
      </c>
      <c r="AQ1200" s="143">
        <v>332</v>
      </c>
      <c r="AR1200" s="143" t="s">
        <v>259</v>
      </c>
      <c r="AT1200" s="143" t="s">
        <v>366</v>
      </c>
      <c r="AV1200" s="143">
        <v>200.00000000745001</v>
      </c>
      <c r="AW1200" s="143">
        <v>1.2965134444999999</v>
      </c>
    </row>
    <row r="1201" spans="1:49" x14ac:dyDescent="0.25">
      <c r="A1201" s="153">
        <v>830000</v>
      </c>
      <c r="B1201" s="153">
        <v>1400000</v>
      </c>
      <c r="C1201" s="153">
        <v>1400000</v>
      </c>
      <c r="D1201" s="143" t="s">
        <v>360</v>
      </c>
      <c r="E1201" s="143" t="s">
        <v>13</v>
      </c>
      <c r="F1201" s="143" t="s">
        <v>361</v>
      </c>
      <c r="G1201" s="143" t="s">
        <v>362</v>
      </c>
      <c r="H1201" s="143">
        <v>0.67</v>
      </c>
      <c r="I1201" s="143">
        <v>0.72</v>
      </c>
      <c r="J1201" s="143" t="s">
        <v>366</v>
      </c>
      <c r="K1201" s="143">
        <v>0.61776345366790997</v>
      </c>
      <c r="L1201" s="143">
        <v>3300.72684101497</v>
      </c>
      <c r="M1201" s="143">
        <v>6.1540430724764601</v>
      </c>
      <c r="N1201" s="143">
        <v>0.82289567988469003</v>
      </c>
      <c r="O1201" s="143">
        <v>3.80174290247415</v>
      </c>
      <c r="P1201" s="143">
        <v>0.50835487721396999</v>
      </c>
      <c r="Q1201" s="143">
        <v>2039.06841291979</v>
      </c>
      <c r="R1201" s="143">
        <v>1730</v>
      </c>
      <c r="S1201" s="143" t="s">
        <v>368</v>
      </c>
      <c r="T1201" s="143">
        <v>1730</v>
      </c>
      <c r="U1201" s="143" t="s">
        <v>365</v>
      </c>
      <c r="V1201" s="143" t="s">
        <v>366</v>
      </c>
      <c r="Z1201" s="143">
        <v>0</v>
      </c>
      <c r="AA1201" s="143">
        <v>1</v>
      </c>
      <c r="AB1201" s="143">
        <v>3.80174290247415</v>
      </c>
      <c r="AC1201" s="143">
        <v>0.50835487721396999</v>
      </c>
      <c r="AD1201" s="143">
        <v>2039.06841291979</v>
      </c>
      <c r="AF1201" s="143">
        <v>-1</v>
      </c>
      <c r="AG1201" s="143">
        <v>-1</v>
      </c>
      <c r="AH1201" s="143">
        <v>-1</v>
      </c>
      <c r="AI1201" s="143">
        <v>-1</v>
      </c>
      <c r="AJ1201" s="143">
        <v>0</v>
      </c>
      <c r="AM1201" s="143" t="s">
        <v>367</v>
      </c>
      <c r="AN1201" s="143">
        <v>-1</v>
      </c>
      <c r="AQ1201" s="143">
        <v>332</v>
      </c>
      <c r="AR1201" s="143" t="s">
        <v>259</v>
      </c>
      <c r="AT1201" s="143" t="s">
        <v>366</v>
      </c>
      <c r="AV1201" s="143">
        <v>200</v>
      </c>
      <c r="AW1201" s="143">
        <v>1.6537456715000001</v>
      </c>
    </row>
    <row r="1202" spans="1:49" x14ac:dyDescent="0.25">
      <c r="A1202" s="153">
        <v>830000</v>
      </c>
      <c r="B1202" s="153">
        <v>1400000</v>
      </c>
      <c r="C1202" s="153">
        <v>1400000</v>
      </c>
      <c r="D1202" s="143" t="s">
        <v>360</v>
      </c>
      <c r="E1202" s="143" t="s">
        <v>13</v>
      </c>
      <c r="F1202" s="143" t="s">
        <v>361</v>
      </c>
      <c r="G1202" s="143" t="s">
        <v>362</v>
      </c>
      <c r="H1202" s="143">
        <v>0.67</v>
      </c>
      <c r="I1202" s="143">
        <v>0.72</v>
      </c>
      <c r="J1202" s="143" t="s">
        <v>366</v>
      </c>
      <c r="K1202" s="143">
        <v>0.61776345371394004</v>
      </c>
      <c r="L1202" s="143">
        <v>3306.51566859377</v>
      </c>
      <c r="M1202" s="143">
        <v>6.2837665711712498</v>
      </c>
      <c r="N1202" s="143">
        <v>0.85061451813532996</v>
      </c>
      <c r="O1202" s="143">
        <v>3.8818813393389502</v>
      </c>
      <c r="P1202" s="143">
        <v>0.52547856250250002</v>
      </c>
      <c r="Q1202" s="143">
        <v>2042.64453918974</v>
      </c>
      <c r="R1202" s="143">
        <v>1730</v>
      </c>
      <c r="S1202" s="143" t="s">
        <v>368</v>
      </c>
      <c r="T1202" s="143">
        <v>1730</v>
      </c>
      <c r="U1202" s="143" t="s">
        <v>365</v>
      </c>
      <c r="V1202" s="143" t="s">
        <v>366</v>
      </c>
      <c r="Z1202" s="143">
        <v>0</v>
      </c>
      <c r="AA1202" s="143">
        <v>1</v>
      </c>
      <c r="AB1202" s="143">
        <v>3.8818813393389502</v>
      </c>
      <c r="AC1202" s="143">
        <v>0.52547856250250002</v>
      </c>
      <c r="AD1202" s="143">
        <v>2042.64453918974</v>
      </c>
      <c r="AF1202" s="143">
        <v>-1</v>
      </c>
      <c r="AG1202" s="143">
        <v>-1</v>
      </c>
      <c r="AH1202" s="143">
        <v>-1</v>
      </c>
      <c r="AI1202" s="143">
        <v>-1</v>
      </c>
      <c r="AJ1202" s="143">
        <v>0</v>
      </c>
      <c r="AM1202" s="143" t="s">
        <v>367</v>
      </c>
      <c r="AN1202" s="143">
        <v>-1</v>
      </c>
      <c r="AQ1202" s="143">
        <v>332</v>
      </c>
      <c r="AR1202" s="143" t="s">
        <v>259</v>
      </c>
      <c r="AT1202" s="143" t="s">
        <v>366</v>
      </c>
      <c r="AV1202" s="143">
        <v>200.00000000745001</v>
      </c>
      <c r="AW1202" s="143">
        <v>1.6566460171999999</v>
      </c>
    </row>
    <row r="1203" spans="1:49" x14ac:dyDescent="0.25">
      <c r="A1203" s="153">
        <v>830000</v>
      </c>
      <c r="B1203" s="153">
        <v>1400000</v>
      </c>
      <c r="C1203" s="153">
        <v>1400000</v>
      </c>
      <c r="D1203" s="143" t="s">
        <v>360</v>
      </c>
      <c r="E1203" s="143" t="s">
        <v>13</v>
      </c>
      <c r="F1203" s="143" t="s">
        <v>361</v>
      </c>
      <c r="G1203" s="143" t="s">
        <v>362</v>
      </c>
      <c r="H1203" s="143">
        <v>0.67</v>
      </c>
      <c r="I1203" s="143">
        <v>0.72</v>
      </c>
      <c r="J1203" s="143" t="s">
        <v>366</v>
      </c>
      <c r="K1203" s="143">
        <v>0.44073848329762999</v>
      </c>
      <c r="L1203" s="143">
        <v>3295.8168081258</v>
      </c>
      <c r="M1203" s="143">
        <v>7.0858580612813702</v>
      </c>
      <c r="N1203" s="143">
        <v>0.94457594819405</v>
      </c>
      <c r="O1203" s="143">
        <v>3.1230103347914899</v>
      </c>
      <c r="P1203" s="143">
        <v>0.41631097076647</v>
      </c>
      <c r="Q1203" s="143">
        <v>1452.5933012402199</v>
      </c>
      <c r="R1203" s="143">
        <v>1730</v>
      </c>
      <c r="S1203" s="143" t="s">
        <v>368</v>
      </c>
      <c r="T1203" s="143">
        <v>1730</v>
      </c>
      <c r="U1203" s="143" t="s">
        <v>365</v>
      </c>
      <c r="V1203" s="143" t="s">
        <v>366</v>
      </c>
      <c r="Z1203" s="143">
        <v>0</v>
      </c>
      <c r="AA1203" s="143">
        <v>1</v>
      </c>
      <c r="AB1203" s="143">
        <v>3.1230103347914899</v>
      </c>
      <c r="AC1203" s="143">
        <v>0.41631097076647</v>
      </c>
      <c r="AD1203" s="143">
        <v>2036.0351732102199</v>
      </c>
      <c r="AF1203" s="143">
        <v>-1</v>
      </c>
      <c r="AG1203" s="143">
        <v>-1</v>
      </c>
      <c r="AH1203" s="143">
        <v>-1</v>
      </c>
      <c r="AI1203" s="143">
        <v>-1</v>
      </c>
      <c r="AJ1203" s="143">
        <v>0</v>
      </c>
      <c r="AM1203" s="143" t="s">
        <v>367</v>
      </c>
      <c r="AN1203" s="143">
        <v>-1</v>
      </c>
      <c r="AQ1203" s="143">
        <v>332</v>
      </c>
      <c r="AR1203" s="143" t="s">
        <v>259</v>
      </c>
      <c r="AT1203" s="143" t="s">
        <v>366</v>
      </c>
      <c r="AV1203" s="143">
        <v>178.189316471984</v>
      </c>
      <c r="AW1203" s="143">
        <v>1.6512856229999999</v>
      </c>
    </row>
    <row r="1204" spans="1:49" x14ac:dyDescent="0.25">
      <c r="A1204" s="153">
        <v>830000</v>
      </c>
      <c r="B1204" s="153">
        <v>1400000</v>
      </c>
      <c r="C1204" s="153">
        <v>1400000</v>
      </c>
      <c r="D1204" s="143" t="s">
        <v>360</v>
      </c>
      <c r="E1204" s="143" t="s">
        <v>13</v>
      </c>
      <c r="F1204" s="143" t="s">
        <v>361</v>
      </c>
      <c r="G1204" s="143" t="s">
        <v>362</v>
      </c>
      <c r="H1204" s="143">
        <v>0.67</v>
      </c>
      <c r="I1204" s="143">
        <v>0.72</v>
      </c>
      <c r="J1204" s="143" t="s">
        <v>363</v>
      </c>
      <c r="K1204" s="143">
        <v>0.30425258171063002</v>
      </c>
      <c r="L1204" s="143">
        <v>2774.2275498803101</v>
      </c>
      <c r="M1204" s="143">
        <v>5.13313374522874</v>
      </c>
      <c r="N1204" s="143">
        <v>0.68013205732627002</v>
      </c>
      <c r="O1204" s="143">
        <v>1.5617691942518399</v>
      </c>
      <c r="P1204" s="143">
        <v>0.20693193434568</v>
      </c>
      <c r="Q1204" s="143">
        <v>844.065894303866</v>
      </c>
      <c r="R1204" s="143">
        <v>3200</v>
      </c>
      <c r="S1204" s="143" t="s">
        <v>370</v>
      </c>
      <c r="T1204" s="143">
        <v>3200</v>
      </c>
      <c r="U1204" s="143" t="s">
        <v>365</v>
      </c>
      <c r="V1204" s="143" t="s">
        <v>366</v>
      </c>
      <c r="Y1204" s="143" t="s">
        <v>363</v>
      </c>
      <c r="Z1204" s="143">
        <v>0</v>
      </c>
      <c r="AA1204" s="143">
        <v>1</v>
      </c>
      <c r="AB1204" s="143">
        <v>1.5617691942518399</v>
      </c>
      <c r="AC1204" s="143">
        <v>0.20693193434568</v>
      </c>
      <c r="AD1204" s="143">
        <v>844.065894303866</v>
      </c>
      <c r="AF1204" s="143">
        <v>-1</v>
      </c>
      <c r="AG1204" s="143">
        <v>-1</v>
      </c>
      <c r="AH1204" s="143">
        <v>-1</v>
      </c>
      <c r="AI1204" s="143">
        <v>-1</v>
      </c>
      <c r="AJ1204" s="143">
        <v>0</v>
      </c>
      <c r="AM1204" s="143" t="s">
        <v>367</v>
      </c>
      <c r="AN1204" s="143">
        <v>-1</v>
      </c>
      <c r="AQ1204" s="143">
        <v>332</v>
      </c>
      <c r="AR1204" s="143" t="s">
        <v>259</v>
      </c>
      <c r="AT1204" s="143" t="s">
        <v>366</v>
      </c>
      <c r="AV1204" s="143">
        <v>140.772873558909</v>
      </c>
      <c r="AW1204" s="143">
        <v>0.68456276910000002</v>
      </c>
    </row>
    <row r="1205" spans="1:49" x14ac:dyDescent="0.25">
      <c r="A1205" s="153">
        <v>830000</v>
      </c>
      <c r="B1205" s="153">
        <v>1400000</v>
      </c>
      <c r="C1205" s="153">
        <v>1400000</v>
      </c>
      <c r="D1205" s="143" t="s">
        <v>360</v>
      </c>
      <c r="E1205" s="143" t="s">
        <v>13</v>
      </c>
      <c r="F1205" s="143" t="s">
        <v>361</v>
      </c>
      <c r="G1205" s="143" t="s">
        <v>362</v>
      </c>
      <c r="H1205" s="143">
        <v>0.67</v>
      </c>
      <c r="I1205" s="143">
        <v>0.72</v>
      </c>
      <c r="J1205" s="143" t="s">
        <v>363</v>
      </c>
      <c r="K1205" s="143">
        <v>1.6491633943169999E-2</v>
      </c>
      <c r="L1205" s="143">
        <v>2774.2275498803101</v>
      </c>
      <c r="M1205" s="143">
        <v>5.13313374522874</v>
      </c>
      <c r="N1205" s="143">
        <v>0.68013205732627002</v>
      </c>
      <c r="O1205" s="143">
        <v>8.4653762707639996E-2</v>
      </c>
      <c r="P1205" s="143">
        <v>1.121648892244E-2</v>
      </c>
      <c r="Q1205" s="143">
        <v>45.751545227683501</v>
      </c>
      <c r="R1205" s="143">
        <v>3100</v>
      </c>
      <c r="S1205" s="143" t="s">
        <v>371</v>
      </c>
      <c r="T1205" s="143">
        <v>3100</v>
      </c>
      <c r="U1205" s="143" t="s">
        <v>365</v>
      </c>
      <c r="V1205" s="143" t="s">
        <v>366</v>
      </c>
      <c r="Y1205" s="143" t="s">
        <v>363</v>
      </c>
      <c r="Z1205" s="143">
        <v>0</v>
      </c>
      <c r="AA1205" s="143">
        <v>1</v>
      </c>
      <c r="AB1205" s="143">
        <v>8.4653762707639996E-2</v>
      </c>
      <c r="AC1205" s="143">
        <v>1.121648892244E-2</v>
      </c>
      <c r="AD1205" s="143">
        <v>45.751545227682698</v>
      </c>
      <c r="AF1205" s="143">
        <v>-1</v>
      </c>
      <c r="AG1205" s="143">
        <v>-1</v>
      </c>
      <c r="AH1205" s="143">
        <v>-1</v>
      </c>
      <c r="AI1205" s="143">
        <v>-1</v>
      </c>
      <c r="AJ1205" s="143">
        <v>0</v>
      </c>
      <c r="AM1205" s="143" t="s">
        <v>367</v>
      </c>
      <c r="AN1205" s="143">
        <v>-1</v>
      </c>
      <c r="AQ1205" s="143">
        <v>332</v>
      </c>
      <c r="AR1205" s="143" t="s">
        <v>259</v>
      </c>
      <c r="AT1205" s="143" t="s">
        <v>366</v>
      </c>
      <c r="AV1205" s="143">
        <v>42.3702378655328</v>
      </c>
      <c r="AW1205" s="143">
        <v>3.7105876099999997E-2</v>
      </c>
    </row>
    <row r="1206" spans="1:49" x14ac:dyDescent="0.25">
      <c r="A1206" s="153">
        <v>830000</v>
      </c>
      <c r="B1206" s="153">
        <v>1400000</v>
      </c>
      <c r="C1206" s="153">
        <v>1400000</v>
      </c>
      <c r="D1206" s="143" t="s">
        <v>360</v>
      </c>
      <c r="E1206" s="143" t="s">
        <v>13</v>
      </c>
      <c r="F1206" s="143" t="s">
        <v>361</v>
      </c>
      <c r="G1206" s="143" t="s">
        <v>362</v>
      </c>
      <c r="H1206" s="143">
        <v>0.67</v>
      </c>
      <c r="I1206" s="143">
        <v>0.72</v>
      </c>
      <c r="J1206" s="143" t="s">
        <v>366</v>
      </c>
      <c r="K1206" s="143">
        <v>0.29701923505687</v>
      </c>
      <c r="L1206" s="143">
        <v>2774.2275498803101</v>
      </c>
      <c r="M1206" s="143">
        <v>5.13313374522874</v>
      </c>
      <c r="N1206" s="143">
        <v>0.68013205732627002</v>
      </c>
      <c r="O1206" s="143">
        <v>1.5246394584524501</v>
      </c>
      <c r="P1206" s="143">
        <v>0.2020123034047</v>
      </c>
      <c r="Q1206" s="143">
        <v>823.99894473915106</v>
      </c>
      <c r="R1206" s="143">
        <v>1730</v>
      </c>
      <c r="S1206" s="143" t="s">
        <v>368</v>
      </c>
      <c r="T1206" s="143">
        <v>1730</v>
      </c>
      <c r="U1206" s="143" t="s">
        <v>365</v>
      </c>
      <c r="V1206" s="143" t="s">
        <v>366</v>
      </c>
      <c r="Z1206" s="143">
        <v>0</v>
      </c>
      <c r="AA1206" s="143">
        <v>1</v>
      </c>
      <c r="AB1206" s="143">
        <v>1.5246394584524501</v>
      </c>
      <c r="AC1206" s="143">
        <v>0.2020123034047</v>
      </c>
      <c r="AD1206" s="143">
        <v>823.99894473915106</v>
      </c>
      <c r="AF1206" s="143">
        <v>-1</v>
      </c>
      <c r="AG1206" s="143">
        <v>-1</v>
      </c>
      <c r="AH1206" s="143">
        <v>-1</v>
      </c>
      <c r="AI1206" s="143">
        <v>-1</v>
      </c>
      <c r="AJ1206" s="143">
        <v>0</v>
      </c>
      <c r="AM1206" s="143" t="s">
        <v>367</v>
      </c>
      <c r="AN1206" s="143">
        <v>-1</v>
      </c>
      <c r="AQ1206" s="143">
        <v>332</v>
      </c>
      <c r="AR1206" s="143" t="s">
        <v>259</v>
      </c>
      <c r="AT1206" s="143" t="s">
        <v>366</v>
      </c>
      <c r="AV1206" s="143">
        <v>194.34409382988801</v>
      </c>
      <c r="AW1206" s="143">
        <v>0.66828787079999996</v>
      </c>
    </row>
    <row r="1207" spans="1:49" x14ac:dyDescent="0.25">
      <c r="A1207" s="153">
        <v>830000</v>
      </c>
      <c r="B1207" s="153">
        <v>1400000</v>
      </c>
      <c r="C1207" s="153">
        <v>1400000</v>
      </c>
      <c r="D1207" s="143" t="s">
        <v>360</v>
      </c>
      <c r="E1207" s="143" t="s">
        <v>13</v>
      </c>
      <c r="F1207" s="143" t="s">
        <v>361</v>
      </c>
      <c r="G1207" s="143" t="s">
        <v>362</v>
      </c>
      <c r="H1207" s="143">
        <v>0.67</v>
      </c>
      <c r="I1207" s="143">
        <v>0.72</v>
      </c>
      <c r="J1207" s="143" t="s">
        <v>363</v>
      </c>
      <c r="K1207" s="143">
        <v>0.35001226623402998</v>
      </c>
      <c r="L1207" s="143">
        <v>2718.3824840024299</v>
      </c>
      <c r="M1207" s="143">
        <v>5.7496103847899303</v>
      </c>
      <c r="N1207" s="143">
        <v>0.79028865557099004</v>
      </c>
      <c r="O1207" s="143">
        <v>2.01243416074308</v>
      </c>
      <c r="P1207" s="143">
        <v>0.27661072331545</v>
      </c>
      <c r="Q1207" s="143">
        <v>951.46721371660203</v>
      </c>
      <c r="R1207" s="143">
        <v>3200</v>
      </c>
      <c r="S1207" s="143" t="s">
        <v>370</v>
      </c>
      <c r="T1207" s="143">
        <v>3200</v>
      </c>
      <c r="U1207" s="143" t="s">
        <v>365</v>
      </c>
      <c r="V1207" s="143" t="s">
        <v>366</v>
      </c>
      <c r="Y1207" s="143" t="s">
        <v>363</v>
      </c>
      <c r="Z1207" s="143">
        <v>0</v>
      </c>
      <c r="AA1207" s="143">
        <v>1</v>
      </c>
      <c r="AB1207" s="143">
        <v>2.01243416074308</v>
      </c>
      <c r="AC1207" s="143">
        <v>0.27661072331545</v>
      </c>
      <c r="AD1207" s="143">
        <v>951.46721371660203</v>
      </c>
      <c r="AF1207" s="143">
        <v>-1</v>
      </c>
      <c r="AG1207" s="143">
        <v>-1</v>
      </c>
      <c r="AH1207" s="143">
        <v>-1</v>
      </c>
      <c r="AI1207" s="143">
        <v>-1</v>
      </c>
      <c r="AJ1207" s="143">
        <v>0</v>
      </c>
      <c r="AM1207" s="143" t="s">
        <v>367</v>
      </c>
      <c r="AN1207" s="143">
        <v>-1</v>
      </c>
      <c r="AQ1207" s="143">
        <v>332</v>
      </c>
      <c r="AR1207" s="143" t="s">
        <v>259</v>
      </c>
      <c r="AT1207" s="143" t="s">
        <v>366</v>
      </c>
      <c r="AV1207" s="143">
        <v>168.7115984955</v>
      </c>
      <c r="AW1207" s="143">
        <v>0.77166846209999995</v>
      </c>
    </row>
    <row r="1208" spans="1:49" x14ac:dyDescent="0.25">
      <c r="A1208" s="153">
        <v>830000</v>
      </c>
      <c r="B1208" s="153">
        <v>1400000</v>
      </c>
      <c r="C1208" s="153">
        <v>1400000</v>
      </c>
      <c r="D1208" s="143" t="s">
        <v>360</v>
      </c>
      <c r="E1208" s="143" t="s">
        <v>13</v>
      </c>
      <c r="F1208" s="143" t="s">
        <v>361</v>
      </c>
      <c r="G1208" s="143" t="s">
        <v>362</v>
      </c>
      <c r="H1208" s="143">
        <v>0.67</v>
      </c>
      <c r="I1208" s="143">
        <v>0.72</v>
      </c>
      <c r="J1208" s="143" t="s">
        <v>363</v>
      </c>
      <c r="K1208" s="143">
        <v>6.3427266981909994E-2</v>
      </c>
      <c r="L1208" s="143">
        <v>2718.3824840024299</v>
      </c>
      <c r="M1208" s="143">
        <v>5.7496103847899303</v>
      </c>
      <c r="N1208" s="143">
        <v>0.79028865557099004</v>
      </c>
      <c r="O1208" s="143">
        <v>0.36468207291806998</v>
      </c>
      <c r="P1208" s="143">
        <v>5.0125849549680003E-2</v>
      </c>
      <c r="Q1208" s="143">
        <v>172.419571571788</v>
      </c>
      <c r="R1208" s="143">
        <v>4210</v>
      </c>
      <c r="S1208" s="143" t="s">
        <v>374</v>
      </c>
      <c r="T1208" s="143">
        <v>4210</v>
      </c>
      <c r="U1208" s="143" t="s">
        <v>365</v>
      </c>
      <c r="V1208" s="143" t="s">
        <v>366</v>
      </c>
      <c r="Y1208" s="143" t="s">
        <v>363</v>
      </c>
      <c r="Z1208" s="143">
        <v>0</v>
      </c>
      <c r="AA1208" s="143">
        <v>1</v>
      </c>
      <c r="AB1208" s="143">
        <v>0.36468207291806998</v>
      </c>
      <c r="AC1208" s="143">
        <v>5.0125849549680003E-2</v>
      </c>
      <c r="AD1208" s="143">
        <v>172.419571571788</v>
      </c>
      <c r="AF1208" s="143">
        <v>-1</v>
      </c>
      <c r="AG1208" s="143">
        <v>-1</v>
      </c>
      <c r="AH1208" s="143">
        <v>-1</v>
      </c>
      <c r="AI1208" s="143">
        <v>-1</v>
      </c>
      <c r="AJ1208" s="143">
        <v>0</v>
      </c>
      <c r="AM1208" s="143" t="s">
        <v>367</v>
      </c>
      <c r="AN1208" s="143">
        <v>-1</v>
      </c>
      <c r="AQ1208" s="143">
        <v>332</v>
      </c>
      <c r="AR1208" s="143" t="s">
        <v>259</v>
      </c>
      <c r="AT1208" s="143" t="s">
        <v>366</v>
      </c>
      <c r="AV1208" s="143">
        <v>78.889702943600199</v>
      </c>
      <c r="AW1208" s="143">
        <v>0.13983744649999999</v>
      </c>
    </row>
    <row r="1209" spans="1:49" x14ac:dyDescent="0.25">
      <c r="A1209" s="153">
        <v>830000</v>
      </c>
      <c r="B1209" s="153">
        <v>1400000</v>
      </c>
      <c r="C1209" s="153">
        <v>1400000</v>
      </c>
      <c r="D1209" s="143" t="s">
        <v>360</v>
      </c>
      <c r="E1209" s="143" t="s">
        <v>13</v>
      </c>
      <c r="F1209" s="143" t="s">
        <v>361</v>
      </c>
      <c r="G1209" s="143" t="s">
        <v>362</v>
      </c>
      <c r="H1209" s="143">
        <v>0.67</v>
      </c>
      <c r="I1209" s="143">
        <v>0.72</v>
      </c>
      <c r="J1209" s="143" t="s">
        <v>366</v>
      </c>
      <c r="K1209" s="143">
        <v>0.20432392056702001</v>
      </c>
      <c r="L1209" s="143">
        <v>2718.3824840024299</v>
      </c>
      <c r="M1209" s="143">
        <v>5.7496103847899303</v>
      </c>
      <c r="N1209" s="143">
        <v>0.79028865557099004</v>
      </c>
      <c r="O1209" s="143">
        <v>1.17478293555317</v>
      </c>
      <c r="P1209" s="143">
        <v>0.16147487648591</v>
      </c>
      <c r="Q1209" s="143">
        <v>555.43056673211004</v>
      </c>
      <c r="R1209" s="143">
        <v>8140</v>
      </c>
      <c r="S1209" s="143" t="s">
        <v>369</v>
      </c>
      <c r="T1209" s="143">
        <v>8140</v>
      </c>
      <c r="U1209" s="143" t="s">
        <v>365</v>
      </c>
      <c r="V1209" s="143" t="s">
        <v>366</v>
      </c>
      <c r="Z1209" s="143">
        <v>0</v>
      </c>
      <c r="AA1209" s="143">
        <v>1</v>
      </c>
      <c r="AB1209" s="143">
        <v>1.17478293555317</v>
      </c>
      <c r="AC1209" s="143">
        <v>0.16147487648591</v>
      </c>
      <c r="AD1209" s="143">
        <v>555.43056673211004</v>
      </c>
      <c r="AF1209" s="143">
        <v>-1</v>
      </c>
      <c r="AG1209" s="143">
        <v>-1</v>
      </c>
      <c r="AH1209" s="143">
        <v>-1</v>
      </c>
      <c r="AI1209" s="143">
        <v>-1</v>
      </c>
      <c r="AJ1209" s="143">
        <v>0</v>
      </c>
      <c r="AM1209" s="143" t="s">
        <v>367</v>
      </c>
      <c r="AN1209" s="143">
        <v>-1</v>
      </c>
      <c r="AQ1209" s="143">
        <v>332</v>
      </c>
      <c r="AR1209" s="143" t="s">
        <v>259</v>
      </c>
      <c r="AT1209" s="143" t="s">
        <v>366</v>
      </c>
      <c r="AV1209" s="143">
        <v>143.945605881506</v>
      </c>
      <c r="AW1209" s="143">
        <v>0.450470857</v>
      </c>
    </row>
    <row r="1210" spans="1:49" x14ac:dyDescent="0.25">
      <c r="A1210" s="153">
        <v>830000</v>
      </c>
      <c r="B1210" s="153">
        <v>1400000</v>
      </c>
      <c r="C1210" s="153">
        <v>1400000</v>
      </c>
      <c r="D1210" s="143" t="s">
        <v>360</v>
      </c>
      <c r="E1210" s="143" t="s">
        <v>13</v>
      </c>
      <c r="F1210" s="143" t="s">
        <v>361</v>
      </c>
      <c r="G1210" s="143" t="s">
        <v>362</v>
      </c>
      <c r="H1210" s="143">
        <v>0.67</v>
      </c>
      <c r="I1210" s="143">
        <v>0.72</v>
      </c>
      <c r="J1210" s="143" t="s">
        <v>363</v>
      </c>
      <c r="K1210" s="143">
        <v>3.4316223639560002E-2</v>
      </c>
      <c r="L1210" s="143">
        <v>3081.3135570528102</v>
      </c>
      <c r="M1210" s="143">
        <v>6.3066661127023798</v>
      </c>
      <c r="N1210" s="143">
        <v>0.76773440596989995</v>
      </c>
      <c r="O1210" s="143">
        <v>0.21642096474353001</v>
      </c>
      <c r="P1210" s="143">
        <v>2.634574557104E-2</v>
      </c>
      <c r="Q1210" s="143">
        <v>105.73904512743501</v>
      </c>
      <c r="R1210" s="143">
        <v>4280</v>
      </c>
      <c r="S1210" s="143" t="s">
        <v>376</v>
      </c>
      <c r="T1210" s="143">
        <v>4280</v>
      </c>
      <c r="U1210" s="143" t="s">
        <v>365</v>
      </c>
      <c r="V1210" s="143" t="s">
        <v>366</v>
      </c>
      <c r="Y1210" s="143" t="s">
        <v>363</v>
      </c>
      <c r="Z1210" s="143">
        <v>0</v>
      </c>
      <c r="AA1210" s="143">
        <v>1</v>
      </c>
      <c r="AB1210" s="143">
        <v>0.21642096474353001</v>
      </c>
      <c r="AC1210" s="143">
        <v>2.634574557104E-2</v>
      </c>
      <c r="AD1210" s="143">
        <v>731.58355371444202</v>
      </c>
      <c r="AF1210" s="143">
        <v>-1</v>
      </c>
      <c r="AG1210" s="143">
        <v>-1</v>
      </c>
      <c r="AH1210" s="143">
        <v>-1</v>
      </c>
      <c r="AI1210" s="143">
        <v>-1</v>
      </c>
      <c r="AJ1210" s="143">
        <v>0</v>
      </c>
      <c r="AM1210" s="143" t="s">
        <v>367</v>
      </c>
      <c r="AN1210" s="143">
        <v>-1</v>
      </c>
      <c r="AQ1210" s="143">
        <v>332</v>
      </c>
      <c r="AR1210" s="143" t="s">
        <v>259</v>
      </c>
      <c r="AT1210" s="143" t="s">
        <v>366</v>
      </c>
      <c r="AV1210" s="143">
        <v>60.800332091925704</v>
      </c>
      <c r="AW1210" s="143">
        <v>0.59333621550000004</v>
      </c>
    </row>
    <row r="1211" spans="1:49" x14ac:dyDescent="0.25">
      <c r="A1211" s="153">
        <v>830000</v>
      </c>
      <c r="B1211" s="153">
        <v>1400000</v>
      </c>
      <c r="C1211" s="153">
        <v>1400000</v>
      </c>
      <c r="D1211" s="143" t="s">
        <v>360</v>
      </c>
      <c r="E1211" s="143" t="s">
        <v>13</v>
      </c>
      <c r="F1211" s="143" t="s">
        <v>361</v>
      </c>
      <c r="G1211" s="143" t="s">
        <v>362</v>
      </c>
      <c r="H1211" s="143">
        <v>0.67</v>
      </c>
      <c r="I1211" s="143">
        <v>0.72</v>
      </c>
      <c r="J1211" s="143" t="s">
        <v>366</v>
      </c>
      <c r="K1211" s="143">
        <v>9.1296911052899995E-3</v>
      </c>
      <c r="L1211" s="143">
        <v>3081.3135570528102</v>
      </c>
      <c r="M1211" s="143">
        <v>6.3066661127023798</v>
      </c>
      <c r="N1211" s="143">
        <v>0.76773440596989995</v>
      </c>
      <c r="O1211" s="143">
        <v>5.7577913513220003E-2</v>
      </c>
      <c r="P1211" s="143">
        <v>7.0091779774100003E-3</v>
      </c>
      <c r="Q1211" s="143">
        <v>28.1314409744591</v>
      </c>
      <c r="R1211" s="143">
        <v>1730</v>
      </c>
      <c r="S1211" s="143" t="s">
        <v>368</v>
      </c>
      <c r="T1211" s="143">
        <v>1730</v>
      </c>
      <c r="U1211" s="143" t="s">
        <v>365</v>
      </c>
      <c r="V1211" s="143" t="s">
        <v>366</v>
      </c>
      <c r="Z1211" s="143">
        <v>0</v>
      </c>
      <c r="AA1211" s="143">
        <v>1</v>
      </c>
      <c r="AB1211" s="143">
        <v>5.7577913513220003E-2</v>
      </c>
      <c r="AC1211" s="143">
        <v>7.0091779774100003E-3</v>
      </c>
      <c r="AD1211" s="143">
        <v>1171.93954551251</v>
      </c>
      <c r="AF1211" s="143">
        <v>-1</v>
      </c>
      <c r="AG1211" s="143">
        <v>-1</v>
      </c>
      <c r="AH1211" s="143">
        <v>-1</v>
      </c>
      <c r="AI1211" s="143">
        <v>-1</v>
      </c>
      <c r="AJ1211" s="143">
        <v>0</v>
      </c>
      <c r="AM1211" s="143" t="s">
        <v>367</v>
      </c>
      <c r="AN1211" s="143">
        <v>-1</v>
      </c>
      <c r="AQ1211" s="143">
        <v>332</v>
      </c>
      <c r="AR1211" s="143" t="s">
        <v>259</v>
      </c>
      <c r="AT1211" s="143" t="s">
        <v>366</v>
      </c>
      <c r="AV1211" s="143">
        <v>30.434958123410901</v>
      </c>
      <c r="AW1211" s="143">
        <v>0.95047813910000001</v>
      </c>
    </row>
    <row r="1212" spans="1:49" x14ac:dyDescent="0.25">
      <c r="A1212" s="153">
        <v>830000</v>
      </c>
      <c r="B1212" s="153">
        <v>1400000</v>
      </c>
      <c r="C1212" s="153">
        <v>1400000</v>
      </c>
      <c r="D1212" s="143" t="s">
        <v>360</v>
      </c>
      <c r="E1212" s="143" t="s">
        <v>13</v>
      </c>
      <c r="F1212" s="143" t="s">
        <v>361</v>
      </c>
      <c r="G1212" s="143" t="s">
        <v>362</v>
      </c>
      <c r="H1212" s="143">
        <v>0.67</v>
      </c>
      <c r="I1212" s="143">
        <v>0.72</v>
      </c>
      <c r="J1212" s="143" t="s">
        <v>363</v>
      </c>
      <c r="K1212" s="143">
        <v>0.61602128675497003</v>
      </c>
      <c r="L1212" s="143">
        <v>2725.1366026641199</v>
      </c>
      <c r="M1212" s="143">
        <v>5.3437921652637703</v>
      </c>
      <c r="N1212" s="143">
        <v>0.73151105386563997</v>
      </c>
      <c r="O1212" s="143">
        <v>3.2918897257969202</v>
      </c>
      <c r="P1212" s="143">
        <v>0.45062638067778998</v>
      </c>
      <c r="Q1212" s="143">
        <v>1678.7421565562199</v>
      </c>
      <c r="R1212" s="143">
        <v>3200</v>
      </c>
      <c r="S1212" s="143" t="s">
        <v>370</v>
      </c>
      <c r="T1212" s="143">
        <v>3200</v>
      </c>
      <c r="U1212" s="143" t="s">
        <v>365</v>
      </c>
      <c r="V1212" s="143" t="s">
        <v>366</v>
      </c>
      <c r="Y1212" s="143" t="s">
        <v>363</v>
      </c>
      <c r="Z1212" s="143">
        <v>0</v>
      </c>
      <c r="AA1212" s="143">
        <v>1</v>
      </c>
      <c r="AB1212" s="143">
        <v>3.2918897257969202</v>
      </c>
      <c r="AC1212" s="143">
        <v>0.45062638067778998</v>
      </c>
      <c r="AD1212" s="143">
        <v>1678.7421565562199</v>
      </c>
      <c r="AF1212" s="143">
        <v>-1</v>
      </c>
      <c r="AG1212" s="143">
        <v>-1</v>
      </c>
      <c r="AH1212" s="143">
        <v>-1</v>
      </c>
      <c r="AI1212" s="143">
        <v>-1</v>
      </c>
      <c r="AJ1212" s="143">
        <v>0</v>
      </c>
      <c r="AM1212" s="143" t="s">
        <v>367</v>
      </c>
      <c r="AN1212" s="143">
        <v>-1</v>
      </c>
      <c r="AQ1212" s="143">
        <v>332</v>
      </c>
      <c r="AR1212" s="143" t="s">
        <v>259</v>
      </c>
      <c r="AT1212" s="143" t="s">
        <v>366</v>
      </c>
      <c r="AV1212" s="143">
        <v>202.15800714551301</v>
      </c>
      <c r="AW1212" s="143">
        <v>1.3615102647999999</v>
      </c>
    </row>
    <row r="1213" spans="1:49" x14ac:dyDescent="0.25">
      <c r="A1213" s="153">
        <v>830000</v>
      </c>
      <c r="B1213" s="153">
        <v>1400000</v>
      </c>
      <c r="C1213" s="153">
        <v>1400000</v>
      </c>
      <c r="D1213" s="143" t="s">
        <v>360</v>
      </c>
      <c r="E1213" s="143" t="s">
        <v>13</v>
      </c>
      <c r="F1213" s="143" t="s">
        <v>361</v>
      </c>
      <c r="G1213" s="143" t="s">
        <v>362</v>
      </c>
      <c r="H1213" s="143">
        <v>0.67</v>
      </c>
      <c r="I1213" s="143">
        <v>0.72</v>
      </c>
      <c r="J1213" s="143" t="s">
        <v>366</v>
      </c>
      <c r="K1213" s="143">
        <v>1.7420863188499999E-3</v>
      </c>
      <c r="L1213" s="143">
        <v>2725.1366026641199</v>
      </c>
      <c r="M1213" s="143">
        <v>5.3437921652637703</v>
      </c>
      <c r="N1213" s="143">
        <v>0.73151105386563997</v>
      </c>
      <c r="O1213" s="143">
        <v>9.3093472218799996E-3</v>
      </c>
      <c r="P1213" s="143">
        <v>1.27435539902E-3</v>
      </c>
      <c r="Q1213" s="143">
        <v>4.7474231924985402</v>
      </c>
      <c r="R1213" s="143">
        <v>1730</v>
      </c>
      <c r="S1213" s="143" t="s">
        <v>368</v>
      </c>
      <c r="T1213" s="143">
        <v>1730</v>
      </c>
      <c r="U1213" s="143" t="s">
        <v>365</v>
      </c>
      <c r="V1213" s="143" t="s">
        <v>366</v>
      </c>
      <c r="Z1213" s="143">
        <v>0</v>
      </c>
      <c r="AA1213" s="143">
        <v>1</v>
      </c>
      <c r="AB1213" s="143">
        <v>9.3093472218799996E-3</v>
      </c>
      <c r="AC1213" s="143">
        <v>1.27435539902E-3</v>
      </c>
      <c r="AD1213" s="143">
        <v>4.7474231924995998</v>
      </c>
      <c r="AF1213" s="143">
        <v>-1</v>
      </c>
      <c r="AG1213" s="143">
        <v>-1</v>
      </c>
      <c r="AH1213" s="143">
        <v>-1</v>
      </c>
      <c r="AI1213" s="143">
        <v>-1</v>
      </c>
      <c r="AJ1213" s="143">
        <v>0</v>
      </c>
      <c r="AM1213" s="143" t="s">
        <v>367</v>
      </c>
      <c r="AN1213" s="143">
        <v>-1</v>
      </c>
      <c r="AQ1213" s="143">
        <v>332</v>
      </c>
      <c r="AR1213" s="143" t="s">
        <v>259</v>
      </c>
      <c r="AT1213" s="143" t="s">
        <v>366</v>
      </c>
      <c r="AV1213" s="143">
        <v>13.89897068274</v>
      </c>
      <c r="AW1213" s="143">
        <v>3.8503027000000001E-3</v>
      </c>
    </row>
    <row r="1214" spans="1:49" x14ac:dyDescent="0.25">
      <c r="A1214" s="153">
        <v>830000</v>
      </c>
      <c r="B1214" s="153">
        <v>1400000</v>
      </c>
      <c r="C1214" s="153">
        <v>1400000</v>
      </c>
      <c r="D1214" s="143" t="s">
        <v>360</v>
      </c>
      <c r="E1214" s="143" t="s">
        <v>13</v>
      </c>
      <c r="F1214" s="143" t="s">
        <v>361</v>
      </c>
      <c r="G1214" s="143" t="s">
        <v>362</v>
      </c>
      <c r="H1214" s="143">
        <v>0.67</v>
      </c>
      <c r="I1214" s="143">
        <v>0.72</v>
      </c>
      <c r="J1214" s="143" t="s">
        <v>366</v>
      </c>
      <c r="K1214" s="143">
        <v>5.1620094077359999E-2</v>
      </c>
      <c r="L1214" s="143">
        <v>3295.82137967568</v>
      </c>
      <c r="M1214" s="143">
        <v>7.0857315117452702</v>
      </c>
      <c r="N1214" s="143">
        <v>0.94456504049956003</v>
      </c>
      <c r="O1214" s="143">
        <v>0.36576612724321</v>
      </c>
      <c r="P1214" s="143">
        <v>4.8758536252769998E-2</v>
      </c>
      <c r="Q1214" s="143">
        <v>170.13060968103599</v>
      </c>
      <c r="R1214" s="143">
        <v>1730</v>
      </c>
      <c r="S1214" s="143" t="s">
        <v>368</v>
      </c>
      <c r="T1214" s="143">
        <v>1730</v>
      </c>
      <c r="U1214" s="143" t="s">
        <v>365</v>
      </c>
      <c r="V1214" s="143" t="s">
        <v>366</v>
      </c>
      <c r="Z1214" s="143">
        <v>0</v>
      </c>
      <c r="AA1214" s="143">
        <v>1</v>
      </c>
      <c r="AB1214" s="143">
        <v>0.36576612724321</v>
      </c>
      <c r="AC1214" s="143">
        <v>4.8758536252769998E-2</v>
      </c>
      <c r="AD1214" s="143">
        <v>2036.03799795345</v>
      </c>
      <c r="AF1214" s="143">
        <v>-1</v>
      </c>
      <c r="AG1214" s="143">
        <v>-1</v>
      </c>
      <c r="AH1214" s="143">
        <v>-1</v>
      </c>
      <c r="AI1214" s="143">
        <v>-1</v>
      </c>
      <c r="AJ1214" s="143">
        <v>0</v>
      </c>
      <c r="AM1214" s="143" t="s">
        <v>367</v>
      </c>
      <c r="AN1214" s="143">
        <v>-1</v>
      </c>
      <c r="AQ1214" s="143">
        <v>332</v>
      </c>
      <c r="AR1214" s="143" t="s">
        <v>259</v>
      </c>
      <c r="AT1214" s="143" t="s">
        <v>366</v>
      </c>
      <c r="AV1214" s="143">
        <v>70.947185755256001</v>
      </c>
      <c r="AW1214" s="143">
        <v>1.6512879140000001</v>
      </c>
    </row>
    <row r="1215" spans="1:49" x14ac:dyDescent="0.25">
      <c r="A1215" s="153">
        <v>830000</v>
      </c>
      <c r="B1215" s="153">
        <v>1400000</v>
      </c>
      <c r="C1215" s="153">
        <v>1400000</v>
      </c>
      <c r="D1215" s="143" t="s">
        <v>360</v>
      </c>
      <c r="E1215" s="143" t="s">
        <v>13</v>
      </c>
      <c r="F1215" s="143" t="s">
        <v>361</v>
      </c>
      <c r="G1215" s="143" t="s">
        <v>362</v>
      </c>
      <c r="H1215" s="143">
        <v>0.67</v>
      </c>
      <c r="I1215" s="143">
        <v>0.72</v>
      </c>
      <c r="J1215" s="143" t="s">
        <v>363</v>
      </c>
      <c r="K1215" s="143">
        <v>0.10383112524775</v>
      </c>
      <c r="L1215" s="143">
        <v>2117.5724139890399</v>
      </c>
      <c r="M1215" s="143">
        <v>3.14818952846153</v>
      </c>
      <c r="N1215" s="143">
        <v>0.37913620177162999</v>
      </c>
      <c r="O1215" s="143">
        <v>0.32688006123334001</v>
      </c>
      <c r="P1215" s="143">
        <v>3.9366138452099998E-2</v>
      </c>
      <c r="Q1215" s="143">
        <v>219.869926538079</v>
      </c>
      <c r="R1215" s="143">
        <v>3200</v>
      </c>
      <c r="S1215" s="143" t="s">
        <v>370</v>
      </c>
      <c r="T1215" s="143">
        <v>3200</v>
      </c>
      <c r="U1215" s="143" t="s">
        <v>365</v>
      </c>
      <c r="V1215" s="143" t="s">
        <v>366</v>
      </c>
      <c r="Y1215" s="143" t="s">
        <v>363</v>
      </c>
      <c r="Z1215" s="143">
        <v>0</v>
      </c>
      <c r="AA1215" s="143">
        <v>1</v>
      </c>
      <c r="AB1215" s="143">
        <v>0.32688006123334001</v>
      </c>
      <c r="AC1215" s="143">
        <v>3.9366138452099998E-2</v>
      </c>
      <c r="AD1215" s="143">
        <v>226.517643281152</v>
      </c>
      <c r="AF1215" s="143">
        <v>-1</v>
      </c>
      <c r="AG1215" s="143">
        <v>-1</v>
      </c>
      <c r="AH1215" s="143">
        <v>-1</v>
      </c>
      <c r="AI1215" s="143">
        <v>-1</v>
      </c>
      <c r="AJ1215" s="143">
        <v>0</v>
      </c>
      <c r="AM1215" s="143" t="s">
        <v>367</v>
      </c>
      <c r="AN1215" s="143">
        <v>-1</v>
      </c>
      <c r="AQ1215" s="143">
        <v>332</v>
      </c>
      <c r="AR1215" s="143" t="s">
        <v>259</v>
      </c>
      <c r="AT1215" s="143" t="s">
        <v>366</v>
      </c>
      <c r="AV1215" s="143">
        <v>88.359839455972505</v>
      </c>
      <c r="AW1215" s="143">
        <v>0.18371260610000001</v>
      </c>
    </row>
    <row r="1216" spans="1:49" x14ac:dyDescent="0.25">
      <c r="A1216" s="153">
        <v>830000</v>
      </c>
      <c r="B1216" s="153">
        <v>1400000</v>
      </c>
      <c r="C1216" s="153">
        <v>1400000</v>
      </c>
      <c r="D1216" s="143" t="s">
        <v>360</v>
      </c>
      <c r="E1216" s="143" t="s">
        <v>13</v>
      </c>
      <c r="F1216" s="143" t="s">
        <v>361</v>
      </c>
      <c r="G1216" s="143" t="s">
        <v>362</v>
      </c>
      <c r="H1216" s="143">
        <v>0.67</v>
      </c>
      <c r="I1216" s="143">
        <v>0.72</v>
      </c>
      <c r="J1216" s="143" t="s">
        <v>363</v>
      </c>
      <c r="K1216" s="143">
        <v>2.2061478115809999E-2</v>
      </c>
      <c r="L1216" s="143">
        <v>2117.5724139890399</v>
      </c>
      <c r="M1216" s="143">
        <v>3.14818952846153</v>
      </c>
      <c r="N1216" s="143">
        <v>0.37913620177162999</v>
      </c>
      <c r="O1216" s="143">
        <v>6.9453714386580004E-2</v>
      </c>
      <c r="P1216" s="143">
        <v>8.3643050182900004E-3</v>
      </c>
      <c r="Q1216" s="143">
        <v>46.716777469868603</v>
      </c>
      <c r="R1216" s="143">
        <v>6430</v>
      </c>
      <c r="S1216" s="143" t="s">
        <v>375</v>
      </c>
      <c r="T1216" s="143">
        <v>6430</v>
      </c>
      <c r="U1216" s="143" t="s">
        <v>365</v>
      </c>
      <c r="V1216" s="143" t="s">
        <v>366</v>
      </c>
      <c r="Y1216" s="143" t="s">
        <v>363</v>
      </c>
      <c r="Z1216" s="143">
        <v>0</v>
      </c>
      <c r="AA1216" s="143">
        <v>1</v>
      </c>
      <c r="AB1216" s="143">
        <v>6.9453714386580004E-2</v>
      </c>
      <c r="AC1216" s="143">
        <v>8.3643050182900004E-3</v>
      </c>
      <c r="AD1216" s="143">
        <v>162.12282476858201</v>
      </c>
      <c r="AF1216" s="143">
        <v>-1</v>
      </c>
      <c r="AG1216" s="143">
        <v>-1</v>
      </c>
      <c r="AH1216" s="143">
        <v>-1</v>
      </c>
      <c r="AI1216" s="143">
        <v>-1</v>
      </c>
      <c r="AJ1216" s="143">
        <v>0</v>
      </c>
      <c r="AM1216" s="143" t="s">
        <v>367</v>
      </c>
      <c r="AN1216" s="143">
        <v>-1</v>
      </c>
      <c r="AQ1216" s="143">
        <v>332</v>
      </c>
      <c r="AR1216" s="143" t="s">
        <v>259</v>
      </c>
      <c r="AT1216" s="143" t="s">
        <v>366</v>
      </c>
      <c r="AV1216" s="143">
        <v>41.673488821769197</v>
      </c>
      <c r="AW1216" s="143">
        <v>0.13148647590000001</v>
      </c>
    </row>
    <row r="1217" spans="1:49" x14ac:dyDescent="0.25">
      <c r="A1217" s="153">
        <v>830000</v>
      </c>
      <c r="B1217" s="153">
        <v>1400000</v>
      </c>
      <c r="C1217" s="153">
        <v>1400000</v>
      </c>
      <c r="D1217" s="143" t="s">
        <v>360</v>
      </c>
      <c r="E1217" s="143" t="s">
        <v>13</v>
      </c>
      <c r="F1217" s="143" t="s">
        <v>361</v>
      </c>
      <c r="G1217" s="143" t="s">
        <v>362</v>
      </c>
      <c r="H1217" s="143">
        <v>0.67</v>
      </c>
      <c r="I1217" s="143">
        <v>0.72</v>
      </c>
      <c r="J1217" s="143" t="s">
        <v>363</v>
      </c>
      <c r="K1217" s="143">
        <v>6.8475838316339993E-2</v>
      </c>
      <c r="L1217" s="143">
        <v>2117.5724139890399</v>
      </c>
      <c r="M1217" s="143">
        <v>3.14818952846153</v>
      </c>
      <c r="N1217" s="143">
        <v>0.37913620177162999</v>
      </c>
      <c r="O1217" s="143">
        <v>0.21557491714015001</v>
      </c>
      <c r="P1217" s="143">
        <v>2.5961669252379999E-2</v>
      </c>
      <c r="Q1217" s="143">
        <v>145.002546243474</v>
      </c>
      <c r="R1217" s="143">
        <v>5300</v>
      </c>
      <c r="S1217" s="143" t="s">
        <v>372</v>
      </c>
      <c r="T1217" s="143">
        <v>5300</v>
      </c>
      <c r="U1217" s="143" t="s">
        <v>365</v>
      </c>
      <c r="V1217" s="143" t="s">
        <v>366</v>
      </c>
      <c r="Y1217" s="143" t="s">
        <v>363</v>
      </c>
      <c r="Z1217" s="143">
        <v>0</v>
      </c>
      <c r="AA1217" s="143">
        <v>1</v>
      </c>
      <c r="AB1217" s="143">
        <v>0.21557491714015001</v>
      </c>
      <c r="AC1217" s="143">
        <v>2.5961669252379999E-2</v>
      </c>
      <c r="AD1217" s="143">
        <v>150.053277221109</v>
      </c>
      <c r="AF1217" s="143">
        <v>-1</v>
      </c>
      <c r="AG1217" s="143">
        <v>-1</v>
      </c>
      <c r="AH1217" s="143">
        <v>-1</v>
      </c>
      <c r="AI1217" s="143">
        <v>-1</v>
      </c>
      <c r="AJ1217" s="143">
        <v>0</v>
      </c>
      <c r="AM1217" s="143" t="s">
        <v>367</v>
      </c>
      <c r="AN1217" s="143">
        <v>-1</v>
      </c>
      <c r="AQ1217" s="143">
        <v>332</v>
      </c>
      <c r="AR1217" s="143" t="s">
        <v>259</v>
      </c>
      <c r="AT1217" s="143" t="s">
        <v>366</v>
      </c>
      <c r="AV1217" s="143">
        <v>70.571067386054395</v>
      </c>
      <c r="AW1217" s="143">
        <v>0.12169771059999999</v>
      </c>
    </row>
    <row r="1218" spans="1:49" x14ac:dyDescent="0.25">
      <c r="A1218" s="153">
        <v>830000</v>
      </c>
      <c r="B1218" s="153">
        <v>1400000</v>
      </c>
      <c r="C1218" s="153">
        <v>1400000</v>
      </c>
      <c r="D1218" s="143" t="s">
        <v>360</v>
      </c>
      <c r="E1218" s="143" t="s">
        <v>13</v>
      </c>
      <c r="F1218" s="143" t="s">
        <v>361</v>
      </c>
      <c r="G1218" s="143" t="s">
        <v>362</v>
      </c>
      <c r="H1218" s="143">
        <v>0.67</v>
      </c>
      <c r="I1218" s="143">
        <v>0.72</v>
      </c>
      <c r="J1218" s="143" t="s">
        <v>363</v>
      </c>
      <c r="K1218" s="143">
        <v>0.27763772789106</v>
      </c>
      <c r="L1218" s="143">
        <v>2117.5724139890399</v>
      </c>
      <c r="M1218" s="143">
        <v>3.14818952846153</v>
      </c>
      <c r="N1218" s="143">
        <v>0.37913620177162999</v>
      </c>
      <c r="O1218" s="143">
        <v>0.87405618765249005</v>
      </c>
      <c r="P1218" s="143">
        <v>0.10526251362112</v>
      </c>
      <c r="Q1218" s="143">
        <v>587.91799366471196</v>
      </c>
      <c r="R1218" s="143">
        <v>3100</v>
      </c>
      <c r="S1218" s="143" t="s">
        <v>371</v>
      </c>
      <c r="T1218" s="143">
        <v>3100</v>
      </c>
      <c r="U1218" s="143" t="s">
        <v>365</v>
      </c>
      <c r="V1218" s="143" t="s">
        <v>366</v>
      </c>
      <c r="Y1218" s="143" t="s">
        <v>363</v>
      </c>
      <c r="Z1218" s="143">
        <v>0</v>
      </c>
      <c r="AA1218" s="143">
        <v>1</v>
      </c>
      <c r="AB1218" s="143">
        <v>0.87405618765249005</v>
      </c>
      <c r="AC1218" s="143">
        <v>0.10526251362112</v>
      </c>
      <c r="AD1218" s="143">
        <v>769.46510248946504</v>
      </c>
      <c r="AF1218" s="143">
        <v>-1</v>
      </c>
      <c r="AG1218" s="143">
        <v>-1</v>
      </c>
      <c r="AH1218" s="143">
        <v>-1</v>
      </c>
      <c r="AI1218" s="143">
        <v>-1</v>
      </c>
      <c r="AJ1218" s="143">
        <v>0</v>
      </c>
      <c r="AM1218" s="143" t="s">
        <v>367</v>
      </c>
      <c r="AN1218" s="143">
        <v>-1</v>
      </c>
      <c r="AQ1218" s="143">
        <v>332</v>
      </c>
      <c r="AR1218" s="143" t="s">
        <v>259</v>
      </c>
      <c r="AT1218" s="143" t="s">
        <v>366</v>
      </c>
      <c r="AV1218" s="143">
        <v>137.235072908494</v>
      </c>
      <c r="AW1218" s="143">
        <v>0.62405928830000001</v>
      </c>
    </row>
    <row r="1219" spans="1:49" x14ac:dyDescent="0.25">
      <c r="A1219" s="153">
        <v>830000</v>
      </c>
      <c r="B1219" s="153">
        <v>1400000</v>
      </c>
      <c r="C1219" s="153">
        <v>1400000</v>
      </c>
      <c r="D1219" s="143" t="s">
        <v>360</v>
      </c>
      <c r="E1219" s="143" t="s">
        <v>13</v>
      </c>
      <c r="F1219" s="143" t="s">
        <v>361</v>
      </c>
      <c r="G1219" s="143" t="s">
        <v>362</v>
      </c>
      <c r="H1219" s="143">
        <v>0.67</v>
      </c>
      <c r="I1219" s="143">
        <v>0.72</v>
      </c>
      <c r="J1219" s="143" t="s">
        <v>366</v>
      </c>
      <c r="K1219" s="143">
        <v>0.61776345373694996</v>
      </c>
      <c r="L1219" s="143">
        <v>3308.6392485350698</v>
      </c>
      <c r="M1219" s="143">
        <v>6.2359246403041801</v>
      </c>
      <c r="N1219" s="143">
        <v>0.83969935379551996</v>
      </c>
      <c r="O1219" s="143">
        <v>3.8523263430376802</v>
      </c>
      <c r="P1219" s="143">
        <v>0.51873557290140004</v>
      </c>
      <c r="Q1219" s="143">
        <v>2043.95640934466</v>
      </c>
      <c r="R1219" s="143">
        <v>1730</v>
      </c>
      <c r="S1219" s="143" t="s">
        <v>368</v>
      </c>
      <c r="T1219" s="143">
        <v>1730</v>
      </c>
      <c r="U1219" s="143" t="s">
        <v>365</v>
      </c>
      <c r="V1219" s="143" t="s">
        <v>366</v>
      </c>
      <c r="Z1219" s="143">
        <v>0</v>
      </c>
      <c r="AA1219" s="143">
        <v>1</v>
      </c>
      <c r="AB1219" s="143">
        <v>3.8523263430376802</v>
      </c>
      <c r="AC1219" s="143">
        <v>0.51873557290140004</v>
      </c>
      <c r="AD1219" s="143">
        <v>2043.95640934466</v>
      </c>
      <c r="AF1219" s="143">
        <v>-1</v>
      </c>
      <c r="AG1219" s="143">
        <v>-1</v>
      </c>
      <c r="AH1219" s="143">
        <v>-1</v>
      </c>
      <c r="AI1219" s="143">
        <v>-1</v>
      </c>
      <c r="AJ1219" s="143">
        <v>0</v>
      </c>
      <c r="AM1219" s="143" t="s">
        <v>367</v>
      </c>
      <c r="AN1219" s="143">
        <v>-1</v>
      </c>
      <c r="AQ1219" s="143">
        <v>332</v>
      </c>
      <c r="AR1219" s="143" t="s">
        <v>259</v>
      </c>
      <c r="AT1219" s="143" t="s">
        <v>366</v>
      </c>
      <c r="AV1219" s="143">
        <v>200.00000001117499</v>
      </c>
      <c r="AW1219" s="143">
        <v>1.6577099832</v>
      </c>
    </row>
    <row r="1220" spans="1:49" x14ac:dyDescent="0.25">
      <c r="A1220" s="153">
        <v>830000</v>
      </c>
      <c r="B1220" s="153">
        <v>1400000</v>
      </c>
      <c r="C1220" s="153">
        <v>1400000</v>
      </c>
      <c r="D1220" s="143" t="s">
        <v>360</v>
      </c>
      <c r="E1220" s="143" t="s">
        <v>13</v>
      </c>
      <c r="F1220" s="143" t="s">
        <v>361</v>
      </c>
      <c r="G1220" s="143" t="s">
        <v>362</v>
      </c>
      <c r="H1220" s="143">
        <v>0.67</v>
      </c>
      <c r="I1220" s="143">
        <v>0.72</v>
      </c>
      <c r="J1220" s="143" t="s">
        <v>363</v>
      </c>
      <c r="K1220" s="143">
        <v>8.6504753106830007E-2</v>
      </c>
      <c r="L1220" s="143">
        <v>780.37077386295198</v>
      </c>
      <c r="M1220" s="143">
        <v>0</v>
      </c>
      <c r="N1220" s="143">
        <v>0</v>
      </c>
      <c r="O1220" s="143">
        <v>0</v>
      </c>
      <c r="P1220" s="143">
        <v>0</v>
      </c>
      <c r="Q1220" s="143">
        <v>67.505781124801302</v>
      </c>
      <c r="R1220" s="143">
        <v>3200</v>
      </c>
      <c r="S1220" s="143" t="s">
        <v>370</v>
      </c>
      <c r="T1220" s="143">
        <v>3200</v>
      </c>
      <c r="U1220" s="143" t="s">
        <v>365</v>
      </c>
      <c r="V1220" s="143" t="s">
        <v>366</v>
      </c>
      <c r="Y1220" s="143" t="s">
        <v>363</v>
      </c>
      <c r="Z1220" s="143">
        <v>0</v>
      </c>
      <c r="AA1220" s="143">
        <v>1</v>
      </c>
      <c r="AB1220" s="143">
        <v>0</v>
      </c>
      <c r="AC1220" s="143">
        <v>0</v>
      </c>
      <c r="AD1220" s="143">
        <v>77.091917733415897</v>
      </c>
      <c r="AF1220" s="143">
        <v>-1</v>
      </c>
      <c r="AG1220" s="143">
        <v>-1</v>
      </c>
      <c r="AH1220" s="143">
        <v>-1</v>
      </c>
      <c r="AI1220" s="143">
        <v>-1</v>
      </c>
      <c r="AJ1220" s="143">
        <v>0</v>
      </c>
      <c r="AM1220" s="143" t="s">
        <v>367</v>
      </c>
      <c r="AN1220" s="143">
        <v>-1</v>
      </c>
      <c r="AQ1220" s="143">
        <v>332</v>
      </c>
      <c r="AR1220" s="143" t="s">
        <v>259</v>
      </c>
      <c r="AT1220" s="143" t="s">
        <v>366</v>
      </c>
      <c r="AV1220" s="143">
        <v>87.684126372951894</v>
      </c>
      <c r="AW1220" s="143">
        <v>6.2523858700000004E-2</v>
      </c>
    </row>
    <row r="1221" spans="1:49" x14ac:dyDescent="0.25">
      <c r="A1221" s="153">
        <v>830000</v>
      </c>
      <c r="B1221" s="153">
        <v>1400000</v>
      </c>
      <c r="C1221" s="153">
        <v>1400000</v>
      </c>
      <c r="D1221" s="143" t="s">
        <v>360</v>
      </c>
      <c r="E1221" s="143" t="s">
        <v>13</v>
      </c>
      <c r="F1221" s="143" t="s">
        <v>361</v>
      </c>
      <c r="G1221" s="143" t="s">
        <v>362</v>
      </c>
      <c r="H1221" s="143">
        <v>0.67</v>
      </c>
      <c r="I1221" s="143">
        <v>0.72</v>
      </c>
      <c r="J1221" s="143" t="s">
        <v>363</v>
      </c>
      <c r="K1221" s="143">
        <v>0.51888108601084004</v>
      </c>
      <c r="L1221" s="143">
        <v>780.37077386295198</v>
      </c>
      <c r="M1221" s="143">
        <v>0</v>
      </c>
      <c r="N1221" s="143">
        <v>0</v>
      </c>
      <c r="O1221" s="143">
        <v>0</v>
      </c>
      <c r="P1221" s="143">
        <v>0</v>
      </c>
      <c r="Q1221" s="143">
        <v>404.91963463313402</v>
      </c>
      <c r="R1221" s="143">
        <v>5300</v>
      </c>
      <c r="S1221" s="143" t="s">
        <v>372</v>
      </c>
      <c r="T1221" s="143">
        <v>5300</v>
      </c>
      <c r="U1221" s="143" t="s">
        <v>365</v>
      </c>
      <c r="V1221" s="143" t="s">
        <v>366</v>
      </c>
      <c r="Y1221" s="143" t="s">
        <v>363</v>
      </c>
      <c r="Z1221" s="143">
        <v>0</v>
      </c>
      <c r="AA1221" s="143">
        <v>1</v>
      </c>
      <c r="AB1221" s="143">
        <v>0</v>
      </c>
      <c r="AC1221" s="143">
        <v>0</v>
      </c>
      <c r="AD1221" s="143">
        <v>404.91963463313402</v>
      </c>
      <c r="AF1221" s="143">
        <v>-1</v>
      </c>
      <c r="AG1221" s="143">
        <v>-1</v>
      </c>
      <c r="AH1221" s="143">
        <v>-1</v>
      </c>
      <c r="AI1221" s="143">
        <v>-1</v>
      </c>
      <c r="AJ1221" s="143">
        <v>0</v>
      </c>
      <c r="AM1221" s="143" t="s">
        <v>367</v>
      </c>
      <c r="AN1221" s="143">
        <v>-1</v>
      </c>
      <c r="AQ1221" s="143">
        <v>332</v>
      </c>
      <c r="AR1221" s="143" t="s">
        <v>259</v>
      </c>
      <c r="AT1221" s="143" t="s">
        <v>366</v>
      </c>
      <c r="AV1221" s="143">
        <v>184.77532941767601</v>
      </c>
      <c r="AW1221" s="143">
        <v>0.32840197459999998</v>
      </c>
    </row>
    <row r="1222" spans="1:49" x14ac:dyDescent="0.25">
      <c r="A1222" s="153">
        <v>830000</v>
      </c>
      <c r="B1222" s="153">
        <v>1400000</v>
      </c>
      <c r="C1222" s="153">
        <v>1400000</v>
      </c>
      <c r="D1222" s="143" t="s">
        <v>360</v>
      </c>
      <c r="E1222" s="143" t="s">
        <v>13</v>
      </c>
      <c r="F1222" s="143" t="s">
        <v>361</v>
      </c>
      <c r="G1222" s="143" t="s">
        <v>362</v>
      </c>
      <c r="H1222" s="143">
        <v>0.67</v>
      </c>
      <c r="I1222" s="143">
        <v>0.72</v>
      </c>
      <c r="J1222" s="143" t="s">
        <v>366</v>
      </c>
      <c r="K1222" s="143">
        <v>9.3627125930000006E-5</v>
      </c>
      <c r="L1222" s="143">
        <v>780.37077386295198</v>
      </c>
      <c r="M1222" s="143">
        <v>0</v>
      </c>
      <c r="N1222" s="143">
        <v>0</v>
      </c>
      <c r="O1222" s="143">
        <v>0</v>
      </c>
      <c r="P1222" s="143">
        <v>0</v>
      </c>
      <c r="Q1222" s="143">
        <v>7.3063872723580003E-2</v>
      </c>
      <c r="R1222" s="143">
        <v>1730</v>
      </c>
      <c r="S1222" s="143" t="s">
        <v>368</v>
      </c>
      <c r="T1222" s="143">
        <v>1730</v>
      </c>
      <c r="U1222" s="143" t="s">
        <v>365</v>
      </c>
      <c r="V1222" s="143" t="s">
        <v>366</v>
      </c>
      <c r="Z1222" s="143">
        <v>0</v>
      </c>
      <c r="AA1222" s="143">
        <v>1</v>
      </c>
      <c r="AB1222" s="143">
        <v>0</v>
      </c>
      <c r="AC1222" s="143">
        <v>0</v>
      </c>
      <c r="AD1222" s="143">
        <v>7.3063872723849996E-2</v>
      </c>
      <c r="AF1222" s="143">
        <v>-1</v>
      </c>
      <c r="AG1222" s="143">
        <v>-1</v>
      </c>
      <c r="AH1222" s="143">
        <v>-1</v>
      </c>
      <c r="AI1222" s="143">
        <v>-1</v>
      </c>
      <c r="AJ1222" s="143">
        <v>0</v>
      </c>
      <c r="AM1222" s="143" t="s">
        <v>367</v>
      </c>
      <c r="AN1222" s="143">
        <v>-1</v>
      </c>
      <c r="AQ1222" s="143">
        <v>332</v>
      </c>
      <c r="AR1222" s="143" t="s">
        <v>259</v>
      </c>
      <c r="AT1222" s="143" t="s">
        <v>366</v>
      </c>
      <c r="AV1222" s="143">
        <v>3.05529046764069</v>
      </c>
      <c r="AW1222" s="143">
        <v>5.9256999999999999E-5</v>
      </c>
    </row>
    <row r="1223" spans="1:49" x14ac:dyDescent="0.25">
      <c r="A1223" s="153">
        <v>830000</v>
      </c>
      <c r="B1223" s="153">
        <v>1400000</v>
      </c>
      <c r="C1223" s="153">
        <v>1400000</v>
      </c>
      <c r="D1223" s="143" t="s">
        <v>360</v>
      </c>
      <c r="E1223" s="143" t="s">
        <v>13</v>
      </c>
      <c r="F1223" s="143" t="s">
        <v>361</v>
      </c>
      <c r="G1223" s="143" t="s">
        <v>362</v>
      </c>
      <c r="H1223" s="143">
        <v>0.67</v>
      </c>
      <c r="I1223" s="143">
        <v>0.72</v>
      </c>
      <c r="J1223" s="143" t="s">
        <v>366</v>
      </c>
      <c r="K1223" s="143">
        <v>0.61709695460316005</v>
      </c>
      <c r="L1223" s="143">
        <v>3295.87505695049</v>
      </c>
      <c r="M1223" s="143">
        <v>6.2659661401228801</v>
      </c>
      <c r="N1223" s="143">
        <v>0.84843356513819002</v>
      </c>
      <c r="O1223" s="143">
        <v>3.8667086227163998</v>
      </c>
      <c r="P1223" s="143">
        <v>0.52356576922987996</v>
      </c>
      <c r="Q1223" s="143">
        <v>2033.87446039669</v>
      </c>
      <c r="R1223" s="143">
        <v>1730</v>
      </c>
      <c r="S1223" s="143" t="s">
        <v>368</v>
      </c>
      <c r="T1223" s="143">
        <v>1730</v>
      </c>
      <c r="U1223" s="143" t="s">
        <v>365</v>
      </c>
      <c r="V1223" s="143" t="s">
        <v>366</v>
      </c>
      <c r="Z1223" s="143">
        <v>0</v>
      </c>
      <c r="AA1223" s="143">
        <v>1</v>
      </c>
      <c r="AB1223" s="143">
        <v>3.8667086227163998</v>
      </c>
      <c r="AC1223" s="143">
        <v>0.52356576922987996</v>
      </c>
      <c r="AD1223" s="143">
        <v>2033.87446039669</v>
      </c>
      <c r="AF1223" s="143">
        <v>-1</v>
      </c>
      <c r="AG1223" s="143">
        <v>-1</v>
      </c>
      <c r="AH1223" s="143">
        <v>-1</v>
      </c>
      <c r="AI1223" s="143">
        <v>-1</v>
      </c>
      <c r="AJ1223" s="143">
        <v>0</v>
      </c>
      <c r="AM1223" s="143" t="s">
        <v>367</v>
      </c>
      <c r="AN1223" s="143">
        <v>-1</v>
      </c>
      <c r="AQ1223" s="143">
        <v>332</v>
      </c>
      <c r="AR1223" s="143" t="s">
        <v>259</v>
      </c>
      <c r="AT1223" s="143" t="s">
        <v>366</v>
      </c>
      <c r="AV1223" s="143">
        <v>198.67233532664599</v>
      </c>
      <c r="AW1223" s="143">
        <v>1.6495332200999999</v>
      </c>
    </row>
    <row r="1224" spans="1:49" x14ac:dyDescent="0.25">
      <c r="A1224" s="153">
        <v>830000</v>
      </c>
      <c r="B1224" s="153">
        <v>1400000</v>
      </c>
      <c r="C1224" s="153">
        <v>1400000</v>
      </c>
      <c r="D1224" s="143" t="s">
        <v>360</v>
      </c>
      <c r="E1224" s="143" t="s">
        <v>13</v>
      </c>
      <c r="F1224" s="143" t="s">
        <v>361</v>
      </c>
      <c r="G1224" s="143" t="s">
        <v>362</v>
      </c>
      <c r="H1224" s="143">
        <v>0.67</v>
      </c>
      <c r="I1224" s="143">
        <v>0.72</v>
      </c>
      <c r="J1224" s="143" t="s">
        <v>366</v>
      </c>
      <c r="K1224" s="143">
        <v>6.6652611708999999E-4</v>
      </c>
      <c r="L1224" s="143">
        <v>3295.87505695049</v>
      </c>
      <c r="M1224" s="143">
        <v>6.2659661401228801</v>
      </c>
      <c r="N1224" s="143">
        <v>0.84843356513819002</v>
      </c>
      <c r="O1224" s="143">
        <v>4.1764300812099997E-3</v>
      </c>
      <c r="P1224" s="143">
        <v>5.6550312977999998E-4</v>
      </c>
      <c r="Q1224" s="143">
        <v>2.1967868041328802</v>
      </c>
      <c r="R1224" s="143">
        <v>8140</v>
      </c>
      <c r="S1224" s="143" t="s">
        <v>369</v>
      </c>
      <c r="T1224" s="143">
        <v>8140</v>
      </c>
      <c r="U1224" s="143" t="s">
        <v>365</v>
      </c>
      <c r="V1224" s="143" t="s">
        <v>366</v>
      </c>
      <c r="Z1224" s="143">
        <v>0</v>
      </c>
      <c r="AA1224" s="143">
        <v>1</v>
      </c>
      <c r="AB1224" s="143">
        <v>4.1764300812099997E-3</v>
      </c>
      <c r="AC1224" s="143">
        <v>5.6550312977999998E-4</v>
      </c>
      <c r="AD1224" s="143">
        <v>2.19678680413223</v>
      </c>
      <c r="AF1224" s="143">
        <v>-1</v>
      </c>
      <c r="AG1224" s="143">
        <v>-1</v>
      </c>
      <c r="AH1224" s="143">
        <v>-1</v>
      </c>
      <c r="AI1224" s="143">
        <v>-1</v>
      </c>
      <c r="AJ1224" s="143">
        <v>0</v>
      </c>
      <c r="AM1224" s="143" t="s">
        <v>367</v>
      </c>
      <c r="AN1224" s="143">
        <v>-1</v>
      </c>
      <c r="AQ1224" s="143">
        <v>332</v>
      </c>
      <c r="AR1224" s="143" t="s">
        <v>259</v>
      </c>
      <c r="AT1224" s="143" t="s">
        <v>366</v>
      </c>
      <c r="AV1224" s="143">
        <v>8.1265336200511502</v>
      </c>
      <c r="AW1224" s="143">
        <v>1.78166E-3</v>
      </c>
    </row>
    <row r="1225" spans="1:49" x14ac:dyDescent="0.25">
      <c r="A1225" s="153">
        <v>830000</v>
      </c>
      <c r="B1225" s="153">
        <v>1400000</v>
      </c>
      <c r="C1225" s="153">
        <v>1400000</v>
      </c>
      <c r="D1225" s="143" t="s">
        <v>360</v>
      </c>
      <c r="E1225" s="143" t="s">
        <v>13</v>
      </c>
      <c r="F1225" s="143" t="s">
        <v>361</v>
      </c>
      <c r="G1225" s="143" t="s">
        <v>362</v>
      </c>
      <c r="H1225" s="143">
        <v>0.67</v>
      </c>
      <c r="I1225" s="143">
        <v>0.72</v>
      </c>
      <c r="J1225" s="143" t="s">
        <v>366</v>
      </c>
      <c r="K1225" s="143">
        <v>1.0686608950990001E-2</v>
      </c>
      <c r="L1225" s="143">
        <v>3355.2793570761701</v>
      </c>
      <c r="M1225" s="143">
        <v>7.2995891837018201</v>
      </c>
      <c r="N1225" s="143">
        <v>0.97002926152674995</v>
      </c>
      <c r="O1225" s="143">
        <v>7.8007855109120006E-2</v>
      </c>
      <c r="P1225" s="143">
        <v>1.0366323388949999E-2</v>
      </c>
      <c r="Q1225" s="143">
        <v>35.856558410415602</v>
      </c>
      <c r="R1225" s="143">
        <v>1730</v>
      </c>
      <c r="S1225" s="143" t="s">
        <v>368</v>
      </c>
      <c r="T1225" s="143">
        <v>1730</v>
      </c>
      <c r="U1225" s="143" t="s">
        <v>365</v>
      </c>
      <c r="V1225" s="143" t="s">
        <v>366</v>
      </c>
      <c r="Z1225" s="143">
        <v>0</v>
      </c>
      <c r="AA1225" s="143">
        <v>1</v>
      </c>
      <c r="AB1225" s="143">
        <v>7.8007855109120006E-2</v>
      </c>
      <c r="AC1225" s="143">
        <v>1.0366323388949999E-2</v>
      </c>
      <c r="AD1225" s="143">
        <v>35.856558410416199</v>
      </c>
      <c r="AF1225" s="143">
        <v>-1</v>
      </c>
      <c r="AG1225" s="143">
        <v>-1</v>
      </c>
      <c r="AH1225" s="143">
        <v>-1</v>
      </c>
      <c r="AI1225" s="143">
        <v>-1</v>
      </c>
      <c r="AJ1225" s="143">
        <v>0</v>
      </c>
      <c r="AM1225" s="143" t="s">
        <v>367</v>
      </c>
      <c r="AN1225" s="143">
        <v>-1</v>
      </c>
      <c r="AQ1225" s="143">
        <v>332</v>
      </c>
      <c r="AR1225" s="143" t="s">
        <v>259</v>
      </c>
      <c r="AT1225" s="143" t="s">
        <v>366</v>
      </c>
      <c r="AV1225" s="143">
        <v>32.624447249586503</v>
      </c>
      <c r="AW1225" s="143">
        <v>2.90807449E-2</v>
      </c>
    </row>
    <row r="1226" spans="1:49" x14ac:dyDescent="0.25">
      <c r="A1226" s="153">
        <v>830000</v>
      </c>
      <c r="B1226" s="153">
        <v>1400000</v>
      </c>
      <c r="C1226" s="153">
        <v>1400000</v>
      </c>
      <c r="D1226" s="143" t="s">
        <v>360</v>
      </c>
      <c r="E1226" s="143" t="s">
        <v>13</v>
      </c>
      <c r="F1226" s="143" t="s">
        <v>361</v>
      </c>
      <c r="G1226" s="143" t="s">
        <v>362</v>
      </c>
      <c r="H1226" s="143">
        <v>0.67</v>
      </c>
      <c r="I1226" s="143">
        <v>0.72</v>
      </c>
      <c r="J1226" s="143" t="s">
        <v>366</v>
      </c>
      <c r="K1226" s="143">
        <v>0.49068687820507001</v>
      </c>
      <c r="L1226" s="143">
        <v>3355.2793570761701</v>
      </c>
      <c r="M1226" s="143">
        <v>7.2995891837018201</v>
      </c>
      <c r="N1226" s="143">
        <v>0.97002926152674995</v>
      </c>
      <c r="O1226" s="143">
        <v>3.5818126287301801</v>
      </c>
      <c r="P1226" s="143">
        <v>0.47598063010613001</v>
      </c>
      <c r="Q1226" s="143">
        <v>1646.3915532296401</v>
      </c>
      <c r="R1226" s="143">
        <v>1730</v>
      </c>
      <c r="S1226" s="143" t="s">
        <v>368</v>
      </c>
      <c r="T1226" s="143">
        <v>1730</v>
      </c>
      <c r="U1226" s="143" t="s">
        <v>365</v>
      </c>
      <c r="V1226" s="143" t="s">
        <v>366</v>
      </c>
      <c r="Z1226" s="143">
        <v>0</v>
      </c>
      <c r="AA1226" s="143">
        <v>1</v>
      </c>
      <c r="AB1226" s="143">
        <v>3.5818126287301801</v>
      </c>
      <c r="AC1226" s="143">
        <v>0.47598063010613001</v>
      </c>
      <c r="AD1226" s="143">
        <v>1646.3915532296401</v>
      </c>
      <c r="AF1226" s="143">
        <v>-1</v>
      </c>
      <c r="AG1226" s="143">
        <v>-1</v>
      </c>
      <c r="AH1226" s="143">
        <v>-1</v>
      </c>
      <c r="AI1226" s="143">
        <v>-1</v>
      </c>
      <c r="AJ1226" s="143">
        <v>0</v>
      </c>
      <c r="AM1226" s="143" t="s">
        <v>367</v>
      </c>
      <c r="AN1226" s="143">
        <v>-1</v>
      </c>
      <c r="AQ1226" s="143">
        <v>332</v>
      </c>
      <c r="AR1226" s="143" t="s">
        <v>259</v>
      </c>
      <c r="AT1226" s="143" t="s">
        <v>366</v>
      </c>
      <c r="AV1226" s="143">
        <v>181.89820266235401</v>
      </c>
      <c r="AW1226" s="143">
        <v>1.3352729548</v>
      </c>
    </row>
    <row r="1227" spans="1:49" x14ac:dyDescent="0.25">
      <c r="A1227" s="153">
        <v>830000</v>
      </c>
      <c r="B1227" s="153">
        <v>1400000</v>
      </c>
      <c r="C1227" s="153">
        <v>1400000</v>
      </c>
      <c r="D1227" s="143" t="s">
        <v>360</v>
      </c>
      <c r="E1227" s="143" t="s">
        <v>13</v>
      </c>
      <c r="F1227" s="143" t="s">
        <v>361</v>
      </c>
      <c r="G1227" s="143" t="s">
        <v>362</v>
      </c>
      <c r="H1227" s="143">
        <v>0.67</v>
      </c>
      <c r="I1227" s="143">
        <v>0.72</v>
      </c>
      <c r="J1227" s="143" t="s">
        <v>366</v>
      </c>
      <c r="K1227" s="143">
        <v>0.11638996808631</v>
      </c>
      <c r="L1227" s="143">
        <v>3355.2793570761701</v>
      </c>
      <c r="M1227" s="143">
        <v>7.2995891837018201</v>
      </c>
      <c r="N1227" s="143">
        <v>0.97002926152674995</v>
      </c>
      <c r="O1227" s="143">
        <v>0.84959895213423997</v>
      </c>
      <c r="P1227" s="143">
        <v>0.11290167479188</v>
      </c>
      <c r="Q1227" s="143">
        <v>390.52085729075702</v>
      </c>
      <c r="R1227" s="143">
        <v>8140</v>
      </c>
      <c r="S1227" s="143" t="s">
        <v>369</v>
      </c>
      <c r="T1227" s="143">
        <v>8140</v>
      </c>
      <c r="U1227" s="143" t="s">
        <v>365</v>
      </c>
      <c r="V1227" s="143" t="s">
        <v>366</v>
      </c>
      <c r="Z1227" s="143">
        <v>0</v>
      </c>
      <c r="AA1227" s="143">
        <v>1</v>
      </c>
      <c r="AB1227" s="143">
        <v>0.84959895213423997</v>
      </c>
      <c r="AC1227" s="143">
        <v>0.11290167479188</v>
      </c>
      <c r="AD1227" s="143">
        <v>390.52085729075702</v>
      </c>
      <c r="AF1227" s="143">
        <v>-1</v>
      </c>
      <c r="AG1227" s="143">
        <v>-1</v>
      </c>
      <c r="AH1227" s="143">
        <v>-1</v>
      </c>
      <c r="AI1227" s="143">
        <v>-1</v>
      </c>
      <c r="AJ1227" s="143">
        <v>0</v>
      </c>
      <c r="AM1227" s="143" t="s">
        <v>367</v>
      </c>
      <c r="AN1227" s="143">
        <v>-1</v>
      </c>
      <c r="AQ1227" s="143">
        <v>332</v>
      </c>
      <c r="AR1227" s="143" t="s">
        <v>259</v>
      </c>
      <c r="AT1227" s="143" t="s">
        <v>366</v>
      </c>
      <c r="AV1227" s="143">
        <v>107.12517341760901</v>
      </c>
      <c r="AW1227" s="143">
        <v>0.3167241341</v>
      </c>
    </row>
    <row r="1228" spans="1:49" x14ac:dyDescent="0.25">
      <c r="A1228" s="153">
        <v>830000</v>
      </c>
      <c r="B1228" s="153">
        <v>1400000</v>
      </c>
      <c r="C1228" s="153">
        <v>1400000</v>
      </c>
      <c r="D1228" s="143" t="s">
        <v>360</v>
      </c>
      <c r="E1228" s="143" t="s">
        <v>13</v>
      </c>
      <c r="F1228" s="143" t="s">
        <v>361</v>
      </c>
      <c r="G1228" s="143" t="s">
        <v>362</v>
      </c>
      <c r="H1228" s="143">
        <v>0.67</v>
      </c>
      <c r="I1228" s="143">
        <v>0.72</v>
      </c>
      <c r="J1228" s="143" t="s">
        <v>363</v>
      </c>
      <c r="K1228" s="143">
        <v>0.19902840386139001</v>
      </c>
      <c r="L1228" s="143">
        <v>2324.6478664127799</v>
      </c>
      <c r="M1228" s="143">
        <v>4.5735720392716601</v>
      </c>
      <c r="N1228" s="143">
        <v>0.82562971239280003</v>
      </c>
      <c r="O1228" s="143">
        <v>0.91027074292133003</v>
      </c>
      <c r="P1228" s="143">
        <v>0.16432376383808001</v>
      </c>
      <c r="Q1228" s="143">
        <v>462.670954391929</v>
      </c>
      <c r="R1228" s="143">
        <v>4210</v>
      </c>
      <c r="S1228" s="143" t="s">
        <v>374</v>
      </c>
      <c r="T1228" s="143">
        <v>4210</v>
      </c>
      <c r="U1228" s="143" t="s">
        <v>365</v>
      </c>
      <c r="V1228" s="143" t="s">
        <v>366</v>
      </c>
      <c r="Y1228" s="143" t="s">
        <v>363</v>
      </c>
      <c r="Z1228" s="143">
        <v>0</v>
      </c>
      <c r="AA1228" s="143">
        <v>1</v>
      </c>
      <c r="AB1228" s="143">
        <v>0.91027074292133003</v>
      </c>
      <c r="AC1228" s="143">
        <v>0.16432376383808001</v>
      </c>
      <c r="AD1228" s="143">
        <v>1436.0824947843901</v>
      </c>
      <c r="AF1228" s="143">
        <v>-1</v>
      </c>
      <c r="AG1228" s="143">
        <v>-1</v>
      </c>
      <c r="AH1228" s="143">
        <v>-1</v>
      </c>
      <c r="AI1228" s="143">
        <v>-1</v>
      </c>
      <c r="AJ1228" s="143">
        <v>0</v>
      </c>
      <c r="AM1228" s="143" t="s">
        <v>367</v>
      </c>
      <c r="AN1228" s="143">
        <v>-1</v>
      </c>
      <c r="AQ1228" s="143">
        <v>332</v>
      </c>
      <c r="AR1228" s="143" t="s">
        <v>259</v>
      </c>
      <c r="AT1228" s="143" t="s">
        <v>366</v>
      </c>
      <c r="AV1228" s="143">
        <v>138.586301445397</v>
      </c>
      <c r="AW1228" s="143">
        <v>1.1647059974</v>
      </c>
    </row>
    <row r="1229" spans="1:49" x14ac:dyDescent="0.25">
      <c r="A1229" s="153">
        <v>830000</v>
      </c>
      <c r="B1229" s="153">
        <v>1400000</v>
      </c>
      <c r="C1229" s="153">
        <v>1400000</v>
      </c>
      <c r="D1229" s="143" t="s">
        <v>360</v>
      </c>
      <c r="E1229" s="143" t="s">
        <v>13</v>
      </c>
      <c r="F1229" s="143" t="s">
        <v>361</v>
      </c>
      <c r="G1229" s="143" t="s">
        <v>362</v>
      </c>
      <c r="H1229" s="143">
        <v>0.67</v>
      </c>
      <c r="I1229" s="143">
        <v>0.72</v>
      </c>
      <c r="J1229" s="143" t="s">
        <v>363</v>
      </c>
      <c r="K1229" s="143">
        <v>9.4303460327300002E-3</v>
      </c>
      <c r="L1229" s="143">
        <v>746.83526307243301</v>
      </c>
      <c r="M1229" s="143">
        <v>0</v>
      </c>
      <c r="N1229" s="143">
        <v>0</v>
      </c>
      <c r="O1229" s="143">
        <v>0</v>
      </c>
      <c r="P1229" s="143">
        <v>0</v>
      </c>
      <c r="Q1229" s="143">
        <v>7.04291496022097</v>
      </c>
      <c r="R1229" s="143">
        <v>3200</v>
      </c>
      <c r="S1229" s="143" t="s">
        <v>370</v>
      </c>
      <c r="T1229" s="143">
        <v>3200</v>
      </c>
      <c r="U1229" s="143" t="s">
        <v>365</v>
      </c>
      <c r="V1229" s="143" t="s">
        <v>366</v>
      </c>
      <c r="Y1229" s="143" t="s">
        <v>363</v>
      </c>
      <c r="Z1229" s="143">
        <v>0</v>
      </c>
      <c r="AA1229" s="143">
        <v>1</v>
      </c>
      <c r="AB1229" s="143">
        <v>0</v>
      </c>
      <c r="AC1229" s="143">
        <v>0</v>
      </c>
      <c r="AD1229" s="143">
        <v>7.04291496022089</v>
      </c>
      <c r="AF1229" s="143">
        <v>-1</v>
      </c>
      <c r="AG1229" s="143">
        <v>-1</v>
      </c>
      <c r="AH1229" s="143">
        <v>-1</v>
      </c>
      <c r="AI1229" s="143">
        <v>-1</v>
      </c>
      <c r="AJ1229" s="143">
        <v>0</v>
      </c>
      <c r="AM1229" s="143" t="s">
        <v>367</v>
      </c>
      <c r="AN1229" s="143">
        <v>-1</v>
      </c>
      <c r="AQ1229" s="143">
        <v>332</v>
      </c>
      <c r="AR1229" s="143" t="s">
        <v>259</v>
      </c>
      <c r="AT1229" s="143" t="s">
        <v>366</v>
      </c>
      <c r="AV1229" s="143">
        <v>30.7527867298509</v>
      </c>
      <c r="AW1229" s="143">
        <v>5.7120154000000001E-3</v>
      </c>
    </row>
    <row r="1230" spans="1:49" x14ac:dyDescent="0.25">
      <c r="A1230" s="153">
        <v>830000</v>
      </c>
      <c r="B1230" s="153">
        <v>1400000</v>
      </c>
      <c r="C1230" s="153">
        <v>1400000</v>
      </c>
      <c r="D1230" s="143" t="s">
        <v>360</v>
      </c>
      <c r="E1230" s="143" t="s">
        <v>13</v>
      </c>
      <c r="F1230" s="143" t="s">
        <v>361</v>
      </c>
      <c r="G1230" s="143" t="s">
        <v>362</v>
      </c>
      <c r="H1230" s="143">
        <v>0.67</v>
      </c>
      <c r="I1230" s="143">
        <v>0.72</v>
      </c>
      <c r="J1230" s="143" t="s">
        <v>363</v>
      </c>
      <c r="K1230" s="143">
        <v>0.55427186514418003</v>
      </c>
      <c r="L1230" s="143">
        <v>746.83526307243301</v>
      </c>
      <c r="M1230" s="143">
        <v>0</v>
      </c>
      <c r="N1230" s="143">
        <v>0</v>
      </c>
      <c r="O1230" s="143">
        <v>0</v>
      </c>
      <c r="P1230" s="143">
        <v>0</v>
      </c>
      <c r="Q1230" s="143">
        <v>413.949774218605</v>
      </c>
      <c r="R1230" s="143">
        <v>5300</v>
      </c>
      <c r="S1230" s="143" t="s">
        <v>372</v>
      </c>
      <c r="T1230" s="143">
        <v>5300</v>
      </c>
      <c r="U1230" s="143" t="s">
        <v>365</v>
      </c>
      <c r="V1230" s="143" t="s">
        <v>366</v>
      </c>
      <c r="Y1230" s="143" t="s">
        <v>363</v>
      </c>
      <c r="Z1230" s="143">
        <v>0</v>
      </c>
      <c r="AA1230" s="143">
        <v>1</v>
      </c>
      <c r="AB1230" s="143">
        <v>0</v>
      </c>
      <c r="AC1230" s="143">
        <v>0</v>
      </c>
      <c r="AD1230" s="143">
        <v>413.949774218605</v>
      </c>
      <c r="AF1230" s="143">
        <v>-1</v>
      </c>
      <c r="AG1230" s="143">
        <v>-1</v>
      </c>
      <c r="AH1230" s="143">
        <v>-1</v>
      </c>
      <c r="AI1230" s="143">
        <v>-1</v>
      </c>
      <c r="AJ1230" s="143">
        <v>0</v>
      </c>
      <c r="AM1230" s="143" t="s">
        <v>367</v>
      </c>
      <c r="AN1230" s="143">
        <v>-1</v>
      </c>
      <c r="AQ1230" s="143">
        <v>332</v>
      </c>
      <c r="AR1230" s="143" t="s">
        <v>259</v>
      </c>
      <c r="AT1230" s="143" t="s">
        <v>366</v>
      </c>
      <c r="AV1230" s="143">
        <v>182.97476459541599</v>
      </c>
      <c r="AW1230" s="143">
        <v>0.33572568870000002</v>
      </c>
    </row>
    <row r="1231" spans="1:49" x14ac:dyDescent="0.25">
      <c r="A1231" s="153">
        <v>830000</v>
      </c>
      <c r="B1231" s="153">
        <v>1400000</v>
      </c>
      <c r="C1231" s="153">
        <v>1400000</v>
      </c>
      <c r="D1231" s="143" t="s">
        <v>360</v>
      </c>
      <c r="E1231" s="143" t="s">
        <v>13</v>
      </c>
      <c r="F1231" s="143" t="s">
        <v>361</v>
      </c>
      <c r="G1231" s="143" t="s">
        <v>362</v>
      </c>
      <c r="H1231" s="143">
        <v>0.67</v>
      </c>
      <c r="I1231" s="143">
        <v>0.72</v>
      </c>
      <c r="J1231" s="143" t="s">
        <v>366</v>
      </c>
      <c r="K1231" s="143">
        <v>5.406136365697E-2</v>
      </c>
      <c r="L1231" s="143">
        <v>746.83526307243301</v>
      </c>
      <c r="M1231" s="143">
        <v>0</v>
      </c>
      <c r="N1231" s="143">
        <v>0</v>
      </c>
      <c r="O1231" s="143">
        <v>0</v>
      </c>
      <c r="P1231" s="143">
        <v>0</v>
      </c>
      <c r="Q1231" s="143">
        <v>40.374932748813599</v>
      </c>
      <c r="R1231" s="143">
        <v>1730</v>
      </c>
      <c r="S1231" s="143" t="s">
        <v>368</v>
      </c>
      <c r="T1231" s="143">
        <v>1730</v>
      </c>
      <c r="U1231" s="143" t="s">
        <v>365</v>
      </c>
      <c r="V1231" s="143" t="s">
        <v>366</v>
      </c>
      <c r="Z1231" s="143">
        <v>0</v>
      </c>
      <c r="AA1231" s="143">
        <v>1</v>
      </c>
      <c r="AB1231" s="143">
        <v>0</v>
      </c>
      <c r="AC1231" s="143">
        <v>0</v>
      </c>
      <c r="AD1231" s="143">
        <v>40.374932748813798</v>
      </c>
      <c r="AF1231" s="143">
        <v>-1</v>
      </c>
      <c r="AG1231" s="143">
        <v>-1</v>
      </c>
      <c r="AH1231" s="143">
        <v>-1</v>
      </c>
      <c r="AI1231" s="143">
        <v>-1</v>
      </c>
      <c r="AJ1231" s="143">
        <v>0</v>
      </c>
      <c r="AM1231" s="143" t="s">
        <v>367</v>
      </c>
      <c r="AN1231" s="143">
        <v>-1</v>
      </c>
      <c r="AQ1231" s="143">
        <v>332</v>
      </c>
      <c r="AR1231" s="143" t="s">
        <v>259</v>
      </c>
      <c r="AT1231" s="143" t="s">
        <v>366</v>
      </c>
      <c r="AV1231" s="143">
        <v>73.4164062386956</v>
      </c>
      <c r="AW1231" s="143">
        <v>3.2745282000000001E-2</v>
      </c>
    </row>
    <row r="1232" spans="1:49" x14ac:dyDescent="0.25">
      <c r="A1232" s="153">
        <v>830000</v>
      </c>
      <c r="B1232" s="153">
        <v>1400000</v>
      </c>
      <c r="C1232" s="153">
        <v>1400000</v>
      </c>
      <c r="D1232" s="143" t="s">
        <v>360</v>
      </c>
      <c r="E1232" s="143" t="s">
        <v>13</v>
      </c>
      <c r="F1232" s="143" t="s">
        <v>361</v>
      </c>
      <c r="G1232" s="143" t="s">
        <v>362</v>
      </c>
      <c r="H1232" s="143">
        <v>0.67</v>
      </c>
      <c r="I1232" s="143">
        <v>0.72</v>
      </c>
      <c r="J1232" s="143" t="s">
        <v>366</v>
      </c>
      <c r="K1232" s="143">
        <v>4.2085306801630001E-2</v>
      </c>
      <c r="L1232" s="143">
        <v>3325.9807224123501</v>
      </c>
      <c r="M1232" s="143">
        <v>6.1776577158505104</v>
      </c>
      <c r="N1232" s="143">
        <v>0.82595130234477998</v>
      </c>
      <c r="O1232" s="143">
        <v>0.25998862028702002</v>
      </c>
      <c r="P1232" s="143">
        <v>3.4760413962379999E-2</v>
      </c>
      <c r="Q1232" s="143">
        <v>139.97491911903001</v>
      </c>
      <c r="R1232" s="143">
        <v>8140</v>
      </c>
      <c r="S1232" s="143" t="s">
        <v>369</v>
      </c>
      <c r="T1232" s="143">
        <v>8140</v>
      </c>
      <c r="U1232" s="143" t="s">
        <v>365</v>
      </c>
      <c r="V1232" s="143" t="s">
        <v>366</v>
      </c>
      <c r="Z1232" s="143">
        <v>0</v>
      </c>
      <c r="AA1232" s="143">
        <v>1</v>
      </c>
      <c r="AB1232" s="143">
        <v>0.25998862028702002</v>
      </c>
      <c r="AC1232" s="143">
        <v>3.4760413962379999E-2</v>
      </c>
      <c r="AD1232" s="143">
        <v>139.97491911902901</v>
      </c>
      <c r="AF1232" s="143">
        <v>-1</v>
      </c>
      <c r="AG1232" s="143">
        <v>-1</v>
      </c>
      <c r="AH1232" s="143">
        <v>-1</v>
      </c>
      <c r="AI1232" s="143">
        <v>-1</v>
      </c>
      <c r="AJ1232" s="143">
        <v>0</v>
      </c>
      <c r="AM1232" s="143" t="s">
        <v>367</v>
      </c>
      <c r="AN1232" s="143">
        <v>-1</v>
      </c>
      <c r="AQ1232" s="143">
        <v>332</v>
      </c>
      <c r="AR1232" s="143" t="s">
        <v>259</v>
      </c>
      <c r="AT1232" s="143" t="s">
        <v>366</v>
      </c>
      <c r="AV1232" s="143">
        <v>65.112090225162405</v>
      </c>
      <c r="AW1232" s="143">
        <v>0.1135238598</v>
      </c>
    </row>
    <row r="1233" spans="1:49" x14ac:dyDescent="0.25">
      <c r="A1233" s="153">
        <v>830000</v>
      </c>
      <c r="B1233" s="153">
        <v>1400000</v>
      </c>
      <c r="C1233" s="153">
        <v>1400000</v>
      </c>
      <c r="D1233" s="143" t="s">
        <v>360</v>
      </c>
      <c r="E1233" s="143" t="s">
        <v>13</v>
      </c>
      <c r="F1233" s="143" t="s">
        <v>361</v>
      </c>
      <c r="G1233" s="143" t="s">
        <v>362</v>
      </c>
      <c r="H1233" s="143">
        <v>0.67</v>
      </c>
      <c r="I1233" s="143">
        <v>0.72</v>
      </c>
      <c r="J1233" s="143" t="s">
        <v>366</v>
      </c>
      <c r="K1233" s="143">
        <v>0.57567805083101997</v>
      </c>
      <c r="L1233" s="143">
        <v>3325.9807224123501</v>
      </c>
      <c r="M1233" s="143">
        <v>6.1776577158505104</v>
      </c>
      <c r="N1233" s="143">
        <v>0.82595130234477998</v>
      </c>
      <c r="O1233" s="143">
        <v>3.5563419525620499</v>
      </c>
      <c r="P1233" s="143">
        <v>0.47548203581519</v>
      </c>
      <c r="Q1233" s="143">
        <v>1914.6940993799001</v>
      </c>
      <c r="R1233" s="143">
        <v>1730</v>
      </c>
      <c r="S1233" s="143" t="s">
        <v>368</v>
      </c>
      <c r="T1233" s="143">
        <v>1730</v>
      </c>
      <c r="U1233" s="143" t="s">
        <v>365</v>
      </c>
      <c r="V1233" s="143" t="s">
        <v>366</v>
      </c>
      <c r="Z1233" s="143">
        <v>0</v>
      </c>
      <c r="AA1233" s="143">
        <v>1</v>
      </c>
      <c r="AB1233" s="143">
        <v>3.5563419525620499</v>
      </c>
      <c r="AC1233" s="143">
        <v>0.47548203581519</v>
      </c>
      <c r="AD1233" s="143">
        <v>1914.6940993799001</v>
      </c>
      <c r="AF1233" s="143">
        <v>-1</v>
      </c>
      <c r="AG1233" s="143">
        <v>-1</v>
      </c>
      <c r="AH1233" s="143">
        <v>-1</v>
      </c>
      <c r="AI1233" s="143">
        <v>-1</v>
      </c>
      <c r="AJ1233" s="143">
        <v>0</v>
      </c>
      <c r="AM1233" s="143" t="s">
        <v>367</v>
      </c>
      <c r="AN1233" s="143">
        <v>-1</v>
      </c>
      <c r="AQ1233" s="143">
        <v>332</v>
      </c>
      <c r="AR1233" s="143" t="s">
        <v>259</v>
      </c>
      <c r="AT1233" s="143" t="s">
        <v>366</v>
      </c>
      <c r="AV1233" s="143">
        <v>189.537221654147</v>
      </c>
      <c r="AW1233" s="143">
        <v>1.5528743708999999</v>
      </c>
    </row>
    <row r="1234" spans="1:49" x14ac:dyDescent="0.25">
      <c r="A1234" s="153">
        <v>830000</v>
      </c>
      <c r="B1234" s="153">
        <v>1400000</v>
      </c>
      <c r="C1234" s="153">
        <v>1400000</v>
      </c>
      <c r="D1234" s="143" t="s">
        <v>360</v>
      </c>
      <c r="E1234" s="143" t="s">
        <v>13</v>
      </c>
      <c r="F1234" s="143" t="s">
        <v>361</v>
      </c>
      <c r="G1234" s="143" t="s">
        <v>362</v>
      </c>
      <c r="H1234" s="143">
        <v>0.67</v>
      </c>
      <c r="I1234" s="143">
        <v>0.72</v>
      </c>
      <c r="J1234" s="143" t="s">
        <v>366</v>
      </c>
      <c r="K1234" s="143">
        <v>0.61776345343776995</v>
      </c>
      <c r="L1234" s="143">
        <v>3321.3767944321798</v>
      </c>
      <c r="M1234" s="143">
        <v>6.19304029289317</v>
      </c>
      <c r="N1234" s="143">
        <v>0.82815353664504998</v>
      </c>
      <c r="O1234" s="143">
        <v>3.82583395861699</v>
      </c>
      <c r="P1234" s="143">
        <v>0.51160298877456001</v>
      </c>
      <c r="Q1234" s="143">
        <v>2051.8251986965201</v>
      </c>
      <c r="R1234" s="143">
        <v>1730</v>
      </c>
      <c r="S1234" s="143" t="s">
        <v>368</v>
      </c>
      <c r="T1234" s="143">
        <v>1730</v>
      </c>
      <c r="U1234" s="143" t="s">
        <v>365</v>
      </c>
      <c r="V1234" s="143" t="s">
        <v>366</v>
      </c>
      <c r="Z1234" s="143">
        <v>0</v>
      </c>
      <c r="AA1234" s="143">
        <v>1</v>
      </c>
      <c r="AB1234" s="143">
        <v>3.82583395861699</v>
      </c>
      <c r="AC1234" s="143">
        <v>0.51160298877456001</v>
      </c>
      <c r="AD1234" s="143">
        <v>2051.8251986965201</v>
      </c>
      <c r="AF1234" s="143">
        <v>-1</v>
      </c>
      <c r="AG1234" s="143">
        <v>-1</v>
      </c>
      <c r="AH1234" s="143">
        <v>-1</v>
      </c>
      <c r="AI1234" s="143">
        <v>-1</v>
      </c>
      <c r="AJ1234" s="143">
        <v>0</v>
      </c>
      <c r="AM1234" s="143" t="s">
        <v>367</v>
      </c>
      <c r="AN1234" s="143">
        <v>-1</v>
      </c>
      <c r="AQ1234" s="143">
        <v>332</v>
      </c>
      <c r="AR1234" s="143" t="s">
        <v>259</v>
      </c>
      <c r="AT1234" s="143" t="s">
        <v>366</v>
      </c>
      <c r="AV1234" s="143">
        <v>199.99999996274701</v>
      </c>
      <c r="AW1234" s="143">
        <v>1.6640918075</v>
      </c>
    </row>
    <row r="1235" spans="1:49" x14ac:dyDescent="0.25">
      <c r="A1235" s="153">
        <v>830000</v>
      </c>
      <c r="B1235" s="153">
        <v>1400000</v>
      </c>
      <c r="C1235" s="153">
        <v>1400000</v>
      </c>
      <c r="D1235" s="143" t="s">
        <v>360</v>
      </c>
      <c r="E1235" s="143" t="s">
        <v>13</v>
      </c>
      <c r="F1235" s="143" t="s">
        <v>361</v>
      </c>
      <c r="G1235" s="143" t="s">
        <v>362</v>
      </c>
      <c r="H1235" s="143">
        <v>0.67</v>
      </c>
      <c r="I1235" s="143">
        <v>0.72</v>
      </c>
      <c r="J1235" s="143" t="s">
        <v>366</v>
      </c>
      <c r="K1235" s="143">
        <v>0.61776345359886997</v>
      </c>
      <c r="L1235" s="143">
        <v>3354.67812096219</v>
      </c>
      <c r="M1235" s="143">
        <v>7.2049912309425403</v>
      </c>
      <c r="N1235" s="143">
        <v>0.96078112059668996</v>
      </c>
      <c r="O1235" s="143">
        <v>4.4509802659766597</v>
      </c>
      <c r="P1235" s="143">
        <v>0.59353546321240003</v>
      </c>
      <c r="Q1235" s="143">
        <v>2072.39754171818</v>
      </c>
      <c r="R1235" s="143">
        <v>1730</v>
      </c>
      <c r="S1235" s="143" t="s">
        <v>368</v>
      </c>
      <c r="T1235" s="143">
        <v>1730</v>
      </c>
      <c r="U1235" s="143" t="s">
        <v>365</v>
      </c>
      <c r="V1235" s="143" t="s">
        <v>366</v>
      </c>
      <c r="Z1235" s="143">
        <v>0</v>
      </c>
      <c r="AA1235" s="143">
        <v>1</v>
      </c>
      <c r="AB1235" s="143">
        <v>4.4509802659766597</v>
      </c>
      <c r="AC1235" s="143">
        <v>0.59353546321240003</v>
      </c>
      <c r="AD1235" s="143">
        <v>2072.39754171818</v>
      </c>
      <c r="AF1235" s="143">
        <v>-1</v>
      </c>
      <c r="AG1235" s="143">
        <v>-1</v>
      </c>
      <c r="AH1235" s="143">
        <v>-1</v>
      </c>
      <c r="AI1235" s="143">
        <v>-1</v>
      </c>
      <c r="AJ1235" s="143">
        <v>0</v>
      </c>
      <c r="AM1235" s="143" t="s">
        <v>367</v>
      </c>
      <c r="AN1235" s="143">
        <v>-1</v>
      </c>
      <c r="AQ1235" s="143">
        <v>332</v>
      </c>
      <c r="AR1235" s="143" t="s">
        <v>259</v>
      </c>
      <c r="AT1235" s="143" t="s">
        <v>366</v>
      </c>
      <c r="AV1235" s="143">
        <v>199.99999998882399</v>
      </c>
      <c r="AW1235" s="143">
        <v>1.6807765951</v>
      </c>
    </row>
    <row r="1236" spans="1:49" x14ac:dyDescent="0.25">
      <c r="A1236" s="153">
        <v>830000</v>
      </c>
      <c r="B1236" s="153">
        <v>1400000</v>
      </c>
      <c r="C1236" s="153">
        <v>1400000</v>
      </c>
      <c r="D1236" s="143" t="s">
        <v>360</v>
      </c>
      <c r="E1236" s="143" t="s">
        <v>13</v>
      </c>
      <c r="F1236" s="143" t="s">
        <v>361</v>
      </c>
      <c r="G1236" s="143" t="s">
        <v>362</v>
      </c>
      <c r="H1236" s="143">
        <v>0.67</v>
      </c>
      <c r="I1236" s="143">
        <v>0.72</v>
      </c>
      <c r="J1236" s="143" t="s">
        <v>366</v>
      </c>
      <c r="K1236" s="143">
        <v>2.2021777565260001E-2</v>
      </c>
      <c r="L1236" s="143">
        <v>3304.3794756962998</v>
      </c>
      <c r="M1236" s="143">
        <v>6.1462724922557399</v>
      </c>
      <c r="N1236" s="143">
        <v>0.82159840715917998</v>
      </c>
      <c r="O1236" s="143">
        <v>0.13535184567997</v>
      </c>
      <c r="P1236" s="143">
        <v>1.8093057370429998E-2</v>
      </c>
      <c r="Q1236" s="143">
        <v>72.768309805017694</v>
      </c>
      <c r="R1236" s="143">
        <v>8140</v>
      </c>
      <c r="S1236" s="143" t="s">
        <v>369</v>
      </c>
      <c r="T1236" s="143">
        <v>8140</v>
      </c>
      <c r="U1236" s="143" t="s">
        <v>365</v>
      </c>
      <c r="V1236" s="143" t="s">
        <v>366</v>
      </c>
      <c r="Z1236" s="143">
        <v>0</v>
      </c>
      <c r="AA1236" s="143">
        <v>1</v>
      </c>
      <c r="AB1236" s="143">
        <v>0.13535184567997</v>
      </c>
      <c r="AC1236" s="143">
        <v>1.8093057370429998E-2</v>
      </c>
      <c r="AD1236" s="143">
        <v>72.768309805016699</v>
      </c>
      <c r="AF1236" s="143">
        <v>-1</v>
      </c>
      <c r="AG1236" s="143">
        <v>-1</v>
      </c>
      <c r="AH1236" s="143">
        <v>-1</v>
      </c>
      <c r="AI1236" s="143">
        <v>-1</v>
      </c>
      <c r="AJ1236" s="143">
        <v>0</v>
      </c>
      <c r="AM1236" s="143" t="s">
        <v>367</v>
      </c>
      <c r="AN1236" s="143">
        <v>-1</v>
      </c>
      <c r="AQ1236" s="143">
        <v>332</v>
      </c>
      <c r="AR1236" s="143" t="s">
        <v>259</v>
      </c>
      <c r="AT1236" s="143" t="s">
        <v>366</v>
      </c>
      <c r="AV1236" s="143">
        <v>46.9798312451193</v>
      </c>
      <c r="AW1236" s="143">
        <v>5.9017282900000002E-2</v>
      </c>
    </row>
    <row r="1237" spans="1:49" x14ac:dyDescent="0.25">
      <c r="A1237" s="153">
        <v>830000</v>
      </c>
      <c r="B1237" s="153">
        <v>1400000</v>
      </c>
      <c r="C1237" s="153">
        <v>1400000</v>
      </c>
      <c r="D1237" s="143" t="s">
        <v>360</v>
      </c>
      <c r="E1237" s="143" t="s">
        <v>13</v>
      </c>
      <c r="F1237" s="143" t="s">
        <v>361</v>
      </c>
      <c r="G1237" s="143" t="s">
        <v>362</v>
      </c>
      <c r="H1237" s="143">
        <v>0.67</v>
      </c>
      <c r="I1237" s="143">
        <v>0.72</v>
      </c>
      <c r="J1237" s="143" t="s">
        <v>366</v>
      </c>
      <c r="K1237" s="143">
        <v>0.59574155254326</v>
      </c>
      <c r="L1237" s="143">
        <v>3304.3794756962998</v>
      </c>
      <c r="M1237" s="143">
        <v>6.1462724922557399</v>
      </c>
      <c r="N1237" s="143">
        <v>0.82159840715917998</v>
      </c>
      <c r="O1237" s="143">
        <v>3.6615899168903798</v>
      </c>
      <c r="P1237" s="143">
        <v>0.48946031064807999</v>
      </c>
      <c r="Q1237" s="143">
        <v>1968.5561590433999</v>
      </c>
      <c r="R1237" s="143">
        <v>1730</v>
      </c>
      <c r="S1237" s="143" t="s">
        <v>368</v>
      </c>
      <c r="T1237" s="143">
        <v>1730</v>
      </c>
      <c r="U1237" s="143" t="s">
        <v>365</v>
      </c>
      <c r="V1237" s="143" t="s">
        <v>366</v>
      </c>
      <c r="Z1237" s="143">
        <v>0</v>
      </c>
      <c r="AA1237" s="143">
        <v>1</v>
      </c>
      <c r="AB1237" s="143">
        <v>3.6615899168903798</v>
      </c>
      <c r="AC1237" s="143">
        <v>0.48946031064807999</v>
      </c>
      <c r="AD1237" s="143">
        <v>1968.5561590433999</v>
      </c>
      <c r="AF1237" s="143">
        <v>-1</v>
      </c>
      <c r="AG1237" s="143">
        <v>-1</v>
      </c>
      <c r="AH1237" s="143">
        <v>-1</v>
      </c>
      <c r="AI1237" s="143">
        <v>-1</v>
      </c>
      <c r="AJ1237" s="143">
        <v>0</v>
      </c>
      <c r="AM1237" s="143" t="s">
        <v>367</v>
      </c>
      <c r="AN1237" s="143">
        <v>-1</v>
      </c>
      <c r="AQ1237" s="143">
        <v>332</v>
      </c>
      <c r="AR1237" s="143" t="s">
        <v>259</v>
      </c>
      <c r="AT1237" s="143" t="s">
        <v>366</v>
      </c>
      <c r="AV1237" s="143">
        <v>192.41213806005101</v>
      </c>
      <c r="AW1237" s="143">
        <v>1.5965581176000001</v>
      </c>
    </row>
    <row r="1238" spans="1:49" x14ac:dyDescent="0.25">
      <c r="A1238" s="153">
        <v>830000</v>
      </c>
      <c r="B1238" s="153">
        <v>1400000</v>
      </c>
      <c r="C1238" s="153">
        <v>1400000</v>
      </c>
      <c r="D1238" s="143" t="s">
        <v>360</v>
      </c>
      <c r="E1238" s="143" t="s">
        <v>13</v>
      </c>
      <c r="F1238" s="143" t="s">
        <v>361</v>
      </c>
      <c r="G1238" s="143" t="s">
        <v>362</v>
      </c>
      <c r="H1238" s="143">
        <v>0.67</v>
      </c>
      <c r="I1238" s="143">
        <v>0.72</v>
      </c>
      <c r="J1238" s="143" t="s">
        <v>366</v>
      </c>
      <c r="K1238" s="143">
        <v>0.617763453829</v>
      </c>
      <c r="L1238" s="143">
        <v>3336.6867454204798</v>
      </c>
      <c r="M1238" s="143">
        <v>6.22175330689738</v>
      </c>
      <c r="N1238" s="143">
        <v>0.83200761772034004</v>
      </c>
      <c r="O1238" s="143">
        <v>3.8435718117409698</v>
      </c>
      <c r="P1238" s="143">
        <v>0.51398389953496004</v>
      </c>
      <c r="Q1238" s="143">
        <v>2061.28312819642</v>
      </c>
      <c r="R1238" s="143">
        <v>1730</v>
      </c>
      <c r="S1238" s="143" t="s">
        <v>368</v>
      </c>
      <c r="T1238" s="143">
        <v>1730</v>
      </c>
      <c r="U1238" s="143" t="s">
        <v>365</v>
      </c>
      <c r="V1238" s="143" t="s">
        <v>366</v>
      </c>
      <c r="Z1238" s="143">
        <v>0</v>
      </c>
      <c r="AA1238" s="143">
        <v>1</v>
      </c>
      <c r="AB1238" s="143">
        <v>3.8435718117409698</v>
      </c>
      <c r="AC1238" s="143">
        <v>0.51398389953496004</v>
      </c>
      <c r="AD1238" s="143">
        <v>2061.28312819642</v>
      </c>
      <c r="AF1238" s="143">
        <v>-1</v>
      </c>
      <c r="AG1238" s="143">
        <v>-1</v>
      </c>
      <c r="AH1238" s="143">
        <v>-1</v>
      </c>
      <c r="AI1238" s="143">
        <v>-1</v>
      </c>
      <c r="AJ1238" s="143">
        <v>0</v>
      </c>
      <c r="AM1238" s="143" t="s">
        <v>367</v>
      </c>
      <c r="AN1238" s="143">
        <v>-1</v>
      </c>
      <c r="AQ1238" s="143">
        <v>332</v>
      </c>
      <c r="AR1238" s="143" t="s">
        <v>259</v>
      </c>
      <c r="AT1238" s="143" t="s">
        <v>366</v>
      </c>
      <c r="AV1238" s="143">
        <v>200.000000026077</v>
      </c>
      <c r="AW1238" s="143">
        <v>1.6717624722</v>
      </c>
    </row>
    <row r="1239" spans="1:49" x14ac:dyDescent="0.25">
      <c r="A1239" s="153">
        <v>830000</v>
      </c>
      <c r="B1239" s="153">
        <v>1400000</v>
      </c>
      <c r="C1239" s="153">
        <v>1400000</v>
      </c>
      <c r="D1239" s="143" t="s">
        <v>360</v>
      </c>
      <c r="E1239" s="143" t="s">
        <v>13</v>
      </c>
      <c r="F1239" s="143" t="s">
        <v>361</v>
      </c>
      <c r="G1239" s="143" t="s">
        <v>362</v>
      </c>
      <c r="H1239" s="143">
        <v>0.67</v>
      </c>
      <c r="I1239" s="143">
        <v>0.72</v>
      </c>
      <c r="J1239" s="143" t="s">
        <v>366</v>
      </c>
      <c r="K1239" s="143">
        <v>0.617763453829</v>
      </c>
      <c r="L1239" s="143">
        <v>3320.1925864047398</v>
      </c>
      <c r="M1239" s="143">
        <v>6.1907600965565299</v>
      </c>
      <c r="N1239" s="143">
        <v>0.82784233166848997</v>
      </c>
      <c r="O1239" s="143">
        <v>3.82442533907557</v>
      </c>
      <c r="P1239" s="143">
        <v>0.51141073803738002</v>
      </c>
      <c r="Q1239" s="143">
        <v>2051.0936395548601</v>
      </c>
      <c r="R1239" s="143">
        <v>1730</v>
      </c>
      <c r="S1239" s="143" t="s">
        <v>368</v>
      </c>
      <c r="T1239" s="143">
        <v>1730</v>
      </c>
      <c r="U1239" s="143" t="s">
        <v>365</v>
      </c>
      <c r="V1239" s="143" t="s">
        <v>366</v>
      </c>
      <c r="Z1239" s="143">
        <v>0</v>
      </c>
      <c r="AA1239" s="143">
        <v>1</v>
      </c>
      <c r="AB1239" s="143">
        <v>3.82442533907557</v>
      </c>
      <c r="AC1239" s="143">
        <v>0.51141073803738002</v>
      </c>
      <c r="AD1239" s="143">
        <v>2051.0936395548601</v>
      </c>
      <c r="AF1239" s="143">
        <v>-1</v>
      </c>
      <c r="AG1239" s="143">
        <v>-1</v>
      </c>
      <c r="AH1239" s="143">
        <v>-1</v>
      </c>
      <c r="AI1239" s="143">
        <v>-1</v>
      </c>
      <c r="AJ1239" s="143">
        <v>0</v>
      </c>
      <c r="AM1239" s="143" t="s">
        <v>367</v>
      </c>
      <c r="AN1239" s="143">
        <v>-1</v>
      </c>
      <c r="AQ1239" s="143">
        <v>332</v>
      </c>
      <c r="AR1239" s="143" t="s">
        <v>259</v>
      </c>
      <c r="AT1239" s="143" t="s">
        <v>366</v>
      </c>
      <c r="AV1239" s="143">
        <v>200.000000026077</v>
      </c>
      <c r="AW1239" s="143">
        <v>1.6634984910999999</v>
      </c>
    </row>
    <row r="1240" spans="1:49" x14ac:dyDescent="0.25">
      <c r="A1240" s="153">
        <v>830000</v>
      </c>
      <c r="B1240" s="153">
        <v>1400000</v>
      </c>
      <c r="C1240" s="153">
        <v>1400000</v>
      </c>
      <c r="D1240" s="143" t="s">
        <v>360</v>
      </c>
      <c r="E1240" s="143" t="s">
        <v>13</v>
      </c>
      <c r="F1240" s="143" t="s">
        <v>361</v>
      </c>
      <c r="G1240" s="143" t="s">
        <v>362</v>
      </c>
      <c r="H1240" s="143">
        <v>0.67</v>
      </c>
      <c r="I1240" s="143">
        <v>0.72</v>
      </c>
      <c r="J1240" s="143" t="s">
        <v>363</v>
      </c>
      <c r="K1240" s="143">
        <v>2.73664826287E-3</v>
      </c>
      <c r="L1240" s="143">
        <v>2204.0455053470801</v>
      </c>
      <c r="M1240" s="143">
        <v>3.7224950490112301</v>
      </c>
      <c r="N1240" s="143">
        <v>0.44687407125466</v>
      </c>
      <c r="O1240" s="143">
        <v>1.018715960945E-2</v>
      </c>
      <c r="P1240" s="143">
        <v>1.22293715082E-3</v>
      </c>
      <c r="Q1240" s="143">
        <v>6.0316973035143704</v>
      </c>
      <c r="R1240" s="143">
        <v>5300</v>
      </c>
      <c r="S1240" s="143" t="s">
        <v>372</v>
      </c>
      <c r="T1240" s="143">
        <v>5300</v>
      </c>
      <c r="U1240" s="143" t="s">
        <v>365</v>
      </c>
      <c r="V1240" s="143" t="s">
        <v>366</v>
      </c>
      <c r="Y1240" s="143" t="s">
        <v>363</v>
      </c>
      <c r="Z1240" s="143">
        <v>0</v>
      </c>
      <c r="AA1240" s="143">
        <v>1</v>
      </c>
      <c r="AB1240" s="143">
        <v>1.018715960945E-2</v>
      </c>
      <c r="AC1240" s="143">
        <v>1.22293715082E-3</v>
      </c>
      <c r="AD1240" s="143">
        <v>6.0316973035148598</v>
      </c>
      <c r="AF1240" s="143">
        <v>-1</v>
      </c>
      <c r="AG1240" s="143">
        <v>-1</v>
      </c>
      <c r="AH1240" s="143">
        <v>-1</v>
      </c>
      <c r="AI1240" s="143">
        <v>-1</v>
      </c>
      <c r="AJ1240" s="143">
        <v>0</v>
      </c>
      <c r="AM1240" s="143" t="s">
        <v>367</v>
      </c>
      <c r="AN1240" s="143">
        <v>-1</v>
      </c>
      <c r="AQ1240" s="143">
        <v>332</v>
      </c>
      <c r="AR1240" s="143" t="s">
        <v>259</v>
      </c>
      <c r="AT1240" s="143" t="s">
        <v>366</v>
      </c>
      <c r="AV1240" s="143">
        <v>19.193454562430201</v>
      </c>
      <c r="AW1240" s="143">
        <v>4.8918874999999999E-3</v>
      </c>
    </row>
    <row r="1241" spans="1:49" x14ac:dyDescent="0.25">
      <c r="A1241" s="153">
        <v>830000</v>
      </c>
      <c r="B1241" s="153">
        <v>1400000</v>
      </c>
      <c r="C1241" s="153">
        <v>1400000</v>
      </c>
      <c r="D1241" s="143" t="s">
        <v>360</v>
      </c>
      <c r="E1241" s="143" t="s">
        <v>13</v>
      </c>
      <c r="F1241" s="143" t="s">
        <v>361</v>
      </c>
      <c r="G1241" s="143" t="s">
        <v>362</v>
      </c>
      <c r="H1241" s="143">
        <v>0.67</v>
      </c>
      <c r="I1241" s="143">
        <v>0.72</v>
      </c>
      <c r="J1241" s="143" t="s">
        <v>363</v>
      </c>
      <c r="K1241" s="143">
        <v>1.267500938464E-2</v>
      </c>
      <c r="L1241" s="143">
        <v>2204.0455053470801</v>
      </c>
      <c r="M1241" s="143">
        <v>3.7224950490112301</v>
      </c>
      <c r="N1241" s="143">
        <v>0.44687407125466</v>
      </c>
      <c r="O1241" s="143">
        <v>4.7182659680489999E-2</v>
      </c>
      <c r="P1241" s="143">
        <v>5.6641330469000004E-3</v>
      </c>
      <c r="Q1241" s="143">
        <v>27.9362974644479</v>
      </c>
      <c r="R1241" s="143">
        <v>5100</v>
      </c>
      <c r="S1241" s="143" t="s">
        <v>373</v>
      </c>
      <c r="T1241" s="143">
        <v>5100</v>
      </c>
      <c r="U1241" s="143" t="s">
        <v>365</v>
      </c>
      <c r="V1241" s="143" t="s">
        <v>366</v>
      </c>
      <c r="Y1241" s="143" t="s">
        <v>363</v>
      </c>
      <c r="Z1241" s="143">
        <v>0</v>
      </c>
      <c r="AA1241" s="143">
        <v>1</v>
      </c>
      <c r="AB1241" s="143">
        <v>4.7182659680489999E-2</v>
      </c>
      <c r="AC1241" s="143">
        <v>5.6641330469000004E-3</v>
      </c>
      <c r="AD1241" s="143">
        <v>127.364541735749</v>
      </c>
      <c r="AF1241" s="143">
        <v>-1</v>
      </c>
      <c r="AG1241" s="143">
        <v>-1</v>
      </c>
      <c r="AH1241" s="143">
        <v>-1</v>
      </c>
      <c r="AI1241" s="143">
        <v>-1</v>
      </c>
      <c r="AJ1241" s="143">
        <v>0</v>
      </c>
      <c r="AM1241" s="143" t="s">
        <v>367</v>
      </c>
      <c r="AN1241" s="143">
        <v>-1</v>
      </c>
      <c r="AQ1241" s="143">
        <v>332</v>
      </c>
      <c r="AR1241" s="143" t="s">
        <v>259</v>
      </c>
      <c r="AT1241" s="143" t="s">
        <v>366</v>
      </c>
      <c r="AV1241" s="143">
        <v>28.922881510903501</v>
      </c>
      <c r="AW1241" s="143">
        <v>0.1032964653</v>
      </c>
    </row>
    <row r="1242" spans="1:49" x14ac:dyDescent="0.25">
      <c r="A1242" s="153">
        <v>830000</v>
      </c>
      <c r="B1242" s="153">
        <v>1400000</v>
      </c>
      <c r="C1242" s="153">
        <v>1400000</v>
      </c>
      <c r="D1242" s="143" t="s">
        <v>360</v>
      </c>
      <c r="E1242" s="143" t="s">
        <v>13</v>
      </c>
      <c r="F1242" s="143" t="s">
        <v>361</v>
      </c>
      <c r="G1242" s="143" t="s">
        <v>362</v>
      </c>
      <c r="H1242" s="143">
        <v>0.67</v>
      </c>
      <c r="I1242" s="143">
        <v>0.72</v>
      </c>
      <c r="J1242" s="143" t="s">
        <v>363</v>
      </c>
      <c r="K1242" s="143">
        <v>9.9127336695919999E-2</v>
      </c>
      <c r="L1242" s="143">
        <v>2204.0455053470801</v>
      </c>
      <c r="M1242" s="143">
        <v>3.7224950490112301</v>
      </c>
      <c r="N1242" s="143">
        <v>0.44687407125466</v>
      </c>
      <c r="O1242" s="143">
        <v>0.36900102007225</v>
      </c>
      <c r="P1242" s="143">
        <v>4.4297436521940001E-2</v>
      </c>
      <c r="Q1242" s="143">
        <v>218.48116090168</v>
      </c>
      <c r="R1242" s="143">
        <v>6430</v>
      </c>
      <c r="S1242" s="143" t="s">
        <v>375</v>
      </c>
      <c r="T1242" s="143">
        <v>6430</v>
      </c>
      <c r="U1242" s="143" t="s">
        <v>365</v>
      </c>
      <c r="V1242" s="143" t="s">
        <v>366</v>
      </c>
      <c r="Y1242" s="143" t="s">
        <v>363</v>
      </c>
      <c r="Z1242" s="143">
        <v>0</v>
      </c>
      <c r="AA1242" s="143">
        <v>1</v>
      </c>
      <c r="AB1242" s="143">
        <v>0.36900102007225</v>
      </c>
      <c r="AC1242" s="143">
        <v>4.4297436521940001E-2</v>
      </c>
      <c r="AD1242" s="143">
        <v>715.56205394637595</v>
      </c>
      <c r="AF1242" s="143">
        <v>-1</v>
      </c>
      <c r="AG1242" s="143">
        <v>-1</v>
      </c>
      <c r="AH1242" s="143">
        <v>-1</v>
      </c>
      <c r="AI1242" s="143">
        <v>-1</v>
      </c>
      <c r="AJ1242" s="143">
        <v>0</v>
      </c>
      <c r="AM1242" s="143" t="s">
        <v>367</v>
      </c>
      <c r="AN1242" s="143">
        <v>-1</v>
      </c>
      <c r="AQ1242" s="143">
        <v>332</v>
      </c>
      <c r="AR1242" s="143" t="s">
        <v>259</v>
      </c>
      <c r="AT1242" s="143" t="s">
        <v>366</v>
      </c>
      <c r="AV1242" s="143">
        <v>106.727579409732</v>
      </c>
      <c r="AW1242" s="143">
        <v>0.58034229839999996</v>
      </c>
    </row>
    <row r="1243" spans="1:49" x14ac:dyDescent="0.25">
      <c r="A1243" s="153">
        <v>830000</v>
      </c>
      <c r="B1243" s="153">
        <v>1400000</v>
      </c>
      <c r="C1243" s="153">
        <v>1400000</v>
      </c>
      <c r="D1243" s="143" t="s">
        <v>360</v>
      </c>
      <c r="E1243" s="143" t="s">
        <v>13</v>
      </c>
      <c r="F1243" s="143" t="s">
        <v>361</v>
      </c>
      <c r="G1243" s="143" t="s">
        <v>362</v>
      </c>
      <c r="H1243" s="143">
        <v>0.67</v>
      </c>
      <c r="I1243" s="143">
        <v>0.72</v>
      </c>
      <c r="J1243" s="143" t="s">
        <v>363</v>
      </c>
      <c r="K1243" s="143">
        <v>0.10450129702255</v>
      </c>
      <c r="L1243" s="143">
        <v>2204.0455053470801</v>
      </c>
      <c r="M1243" s="143">
        <v>3.7224950490112301</v>
      </c>
      <c r="N1243" s="143">
        <v>0.44687407125466</v>
      </c>
      <c r="O1243" s="143">
        <v>0.38900556078170001</v>
      </c>
      <c r="P1243" s="143">
        <v>4.669892005186E-2</v>
      </c>
      <c r="Q1243" s="143">
        <v>230.325614005501</v>
      </c>
      <c r="R1243" s="143">
        <v>3100</v>
      </c>
      <c r="S1243" s="143" t="s">
        <v>371</v>
      </c>
      <c r="T1243" s="143">
        <v>3100</v>
      </c>
      <c r="U1243" s="143" t="s">
        <v>365</v>
      </c>
      <c r="V1243" s="143" t="s">
        <v>366</v>
      </c>
      <c r="Y1243" s="143" t="s">
        <v>363</v>
      </c>
      <c r="Z1243" s="143">
        <v>0</v>
      </c>
      <c r="AA1243" s="143">
        <v>1</v>
      </c>
      <c r="AB1243" s="143">
        <v>0.38900556078170001</v>
      </c>
      <c r="AC1243" s="143">
        <v>4.669892005186E-2</v>
      </c>
      <c r="AD1243" s="143">
        <v>233.08386189805799</v>
      </c>
      <c r="AF1243" s="143">
        <v>-1</v>
      </c>
      <c r="AG1243" s="143">
        <v>-1</v>
      </c>
      <c r="AH1243" s="143">
        <v>-1</v>
      </c>
      <c r="AI1243" s="143">
        <v>-1</v>
      </c>
      <c r="AJ1243" s="143">
        <v>0</v>
      </c>
      <c r="AM1243" s="143" t="s">
        <v>367</v>
      </c>
      <c r="AN1243" s="143">
        <v>-1</v>
      </c>
      <c r="AQ1243" s="143">
        <v>332</v>
      </c>
      <c r="AR1243" s="143" t="s">
        <v>259</v>
      </c>
      <c r="AT1243" s="143" t="s">
        <v>366</v>
      </c>
      <c r="AV1243" s="143">
        <v>92.920475498283594</v>
      </c>
      <c r="AW1243" s="143">
        <v>0.18903800640000001</v>
      </c>
    </row>
    <row r="1244" spans="1:49" x14ac:dyDescent="0.25">
      <c r="A1244" s="153">
        <v>830000</v>
      </c>
      <c r="B1244" s="153">
        <v>1400000</v>
      </c>
      <c r="C1244" s="153">
        <v>1400000</v>
      </c>
      <c r="D1244" s="143" t="s">
        <v>360</v>
      </c>
      <c r="E1244" s="143" t="s">
        <v>13</v>
      </c>
      <c r="F1244" s="143" t="s">
        <v>361</v>
      </c>
      <c r="G1244" s="143" t="s">
        <v>362</v>
      </c>
      <c r="H1244" s="143">
        <v>0.67</v>
      </c>
      <c r="I1244" s="143">
        <v>0.72</v>
      </c>
      <c r="J1244" s="143" t="s">
        <v>366</v>
      </c>
      <c r="K1244" s="143">
        <v>3.674876953483E-2</v>
      </c>
      <c r="L1244" s="143">
        <v>3376.95823202566</v>
      </c>
      <c r="M1244" s="143">
        <v>6.2577258824882396</v>
      </c>
      <c r="N1244" s="143">
        <v>0.84439457850164001</v>
      </c>
      <c r="O1244" s="143">
        <v>0.22996372626773001</v>
      </c>
      <c r="P1244" s="143">
        <v>3.1030461761820002E-2</v>
      </c>
      <c r="Q1244" s="143">
        <v>124.099059797474</v>
      </c>
      <c r="R1244" s="143">
        <v>1730</v>
      </c>
      <c r="S1244" s="143" t="s">
        <v>368</v>
      </c>
      <c r="T1244" s="143">
        <v>1730</v>
      </c>
      <c r="U1244" s="143" t="s">
        <v>365</v>
      </c>
      <c r="V1244" s="143" t="s">
        <v>366</v>
      </c>
      <c r="Z1244" s="143">
        <v>0</v>
      </c>
      <c r="AA1244" s="143">
        <v>1</v>
      </c>
      <c r="AB1244" s="143">
        <v>0.22996372626773001</v>
      </c>
      <c r="AC1244" s="143">
        <v>3.1030461761820002E-2</v>
      </c>
      <c r="AD1244" s="143">
        <v>661.01968016180797</v>
      </c>
      <c r="AF1244" s="143">
        <v>-1</v>
      </c>
      <c r="AG1244" s="143">
        <v>-1</v>
      </c>
      <c r="AH1244" s="143">
        <v>-1</v>
      </c>
      <c r="AI1244" s="143">
        <v>-1</v>
      </c>
      <c r="AJ1244" s="143">
        <v>0</v>
      </c>
      <c r="AM1244" s="143" t="s">
        <v>367</v>
      </c>
      <c r="AN1244" s="143">
        <v>-1</v>
      </c>
      <c r="AQ1244" s="143">
        <v>332</v>
      </c>
      <c r="AR1244" s="143" t="s">
        <v>259</v>
      </c>
      <c r="AT1244" s="143" t="s">
        <v>366</v>
      </c>
      <c r="AV1244" s="143">
        <v>61.153786368903297</v>
      </c>
      <c r="AW1244" s="143">
        <v>0.53610679660000005</v>
      </c>
    </row>
    <row r="1245" spans="1:49" x14ac:dyDescent="0.25">
      <c r="A1245" s="153">
        <v>830000</v>
      </c>
      <c r="B1245" s="153">
        <v>1400000</v>
      </c>
      <c r="C1245" s="153">
        <v>1400000</v>
      </c>
      <c r="D1245" s="143" t="s">
        <v>360</v>
      </c>
      <c r="E1245" s="143" t="s">
        <v>13</v>
      </c>
      <c r="F1245" s="143" t="s">
        <v>361</v>
      </c>
      <c r="G1245" s="143" t="s">
        <v>362</v>
      </c>
      <c r="H1245" s="143">
        <v>0.67</v>
      </c>
      <c r="I1245" s="143">
        <v>0.72</v>
      </c>
      <c r="J1245" s="143" t="s">
        <v>363</v>
      </c>
      <c r="K1245" s="143">
        <v>0.53859544795657999</v>
      </c>
      <c r="L1245" s="143">
        <v>816.46722248088201</v>
      </c>
      <c r="M1245" s="143">
        <v>0</v>
      </c>
      <c r="N1245" s="143">
        <v>0</v>
      </c>
      <c r="O1245" s="143">
        <v>0</v>
      </c>
      <c r="P1245" s="143">
        <v>0</v>
      </c>
      <c r="Q1245" s="143">
        <v>439.74552943395901</v>
      </c>
      <c r="R1245" s="143">
        <v>5300</v>
      </c>
      <c r="S1245" s="143" t="s">
        <v>372</v>
      </c>
      <c r="T1245" s="143">
        <v>5300</v>
      </c>
      <c r="U1245" s="143" t="s">
        <v>365</v>
      </c>
      <c r="V1245" s="143" t="s">
        <v>366</v>
      </c>
      <c r="Y1245" s="143" t="s">
        <v>363</v>
      </c>
      <c r="Z1245" s="143">
        <v>0</v>
      </c>
      <c r="AA1245" s="143">
        <v>1</v>
      </c>
      <c r="AB1245" s="143">
        <v>0</v>
      </c>
      <c r="AC1245" s="143">
        <v>0</v>
      </c>
      <c r="AD1245" s="143">
        <v>439.74552943395901</v>
      </c>
      <c r="AF1245" s="143">
        <v>-1</v>
      </c>
      <c r="AG1245" s="143">
        <v>-1</v>
      </c>
      <c r="AH1245" s="143">
        <v>-1</v>
      </c>
      <c r="AI1245" s="143">
        <v>-1</v>
      </c>
      <c r="AJ1245" s="143">
        <v>0</v>
      </c>
      <c r="AM1245" s="143" t="s">
        <v>367</v>
      </c>
      <c r="AN1245" s="143">
        <v>-1</v>
      </c>
      <c r="AQ1245" s="143">
        <v>332</v>
      </c>
      <c r="AR1245" s="143" t="s">
        <v>259</v>
      </c>
      <c r="AT1245" s="143" t="s">
        <v>366</v>
      </c>
      <c r="AV1245" s="143">
        <v>188.80550720928699</v>
      </c>
      <c r="AW1245" s="143">
        <v>0.3566468203</v>
      </c>
    </row>
    <row r="1246" spans="1:49" x14ac:dyDescent="0.25">
      <c r="A1246" s="153">
        <v>830000</v>
      </c>
      <c r="B1246" s="153">
        <v>1400000</v>
      </c>
      <c r="C1246" s="153">
        <v>1400000</v>
      </c>
      <c r="D1246" s="143" t="s">
        <v>360</v>
      </c>
      <c r="E1246" s="143" t="s">
        <v>13</v>
      </c>
      <c r="F1246" s="143" t="s">
        <v>361</v>
      </c>
      <c r="G1246" s="143" t="s">
        <v>362</v>
      </c>
      <c r="H1246" s="143">
        <v>0.67</v>
      </c>
      <c r="I1246" s="143">
        <v>0.72</v>
      </c>
      <c r="J1246" s="143" t="s">
        <v>366</v>
      </c>
      <c r="K1246" s="143">
        <v>7.9168164872570002E-2</v>
      </c>
      <c r="L1246" s="143">
        <v>816.46722248088201</v>
      </c>
      <c r="M1246" s="143">
        <v>0</v>
      </c>
      <c r="N1246" s="143">
        <v>0</v>
      </c>
      <c r="O1246" s="143">
        <v>0</v>
      </c>
      <c r="P1246" s="143">
        <v>0</v>
      </c>
      <c r="Q1246" s="143">
        <v>64.638211682416596</v>
      </c>
      <c r="R1246" s="143">
        <v>1730</v>
      </c>
      <c r="S1246" s="143" t="s">
        <v>368</v>
      </c>
      <c r="T1246" s="143">
        <v>1730</v>
      </c>
      <c r="U1246" s="143" t="s">
        <v>365</v>
      </c>
      <c r="V1246" s="143" t="s">
        <v>366</v>
      </c>
      <c r="Z1246" s="143">
        <v>0</v>
      </c>
      <c r="AA1246" s="143">
        <v>1</v>
      </c>
      <c r="AB1246" s="143">
        <v>0</v>
      </c>
      <c r="AC1246" s="143">
        <v>0</v>
      </c>
      <c r="AD1246" s="143">
        <v>64.638211682416795</v>
      </c>
      <c r="AF1246" s="143">
        <v>-1</v>
      </c>
      <c r="AG1246" s="143">
        <v>-1</v>
      </c>
      <c r="AH1246" s="143">
        <v>-1</v>
      </c>
      <c r="AI1246" s="143">
        <v>-1</v>
      </c>
      <c r="AJ1246" s="143">
        <v>0</v>
      </c>
      <c r="AM1246" s="143" t="s">
        <v>367</v>
      </c>
      <c r="AN1246" s="143">
        <v>-1</v>
      </c>
      <c r="AQ1246" s="143">
        <v>332</v>
      </c>
      <c r="AR1246" s="143" t="s">
        <v>259</v>
      </c>
      <c r="AT1246" s="143" t="s">
        <v>366</v>
      </c>
      <c r="AV1246" s="143">
        <v>84.782294113326699</v>
      </c>
      <c r="AW1246" s="143">
        <v>5.24235293E-2</v>
      </c>
    </row>
    <row r="1247" spans="1:49" x14ac:dyDescent="0.25">
      <c r="A1247" s="153">
        <v>830000</v>
      </c>
      <c r="B1247" s="153">
        <v>1400000</v>
      </c>
      <c r="C1247" s="153">
        <v>1400000</v>
      </c>
      <c r="D1247" s="143" t="s">
        <v>360</v>
      </c>
      <c r="E1247" s="143" t="s">
        <v>13</v>
      </c>
      <c r="F1247" s="143" t="s">
        <v>361</v>
      </c>
      <c r="G1247" s="143" t="s">
        <v>362</v>
      </c>
      <c r="H1247" s="143">
        <v>0.67</v>
      </c>
      <c r="I1247" s="143">
        <v>0.72</v>
      </c>
      <c r="J1247" s="143" t="s">
        <v>366</v>
      </c>
      <c r="K1247" s="143">
        <v>0.61776345378298003</v>
      </c>
      <c r="L1247" s="143">
        <v>3321.4181025048501</v>
      </c>
      <c r="M1247" s="143">
        <v>6.2481714002730904</v>
      </c>
      <c r="N1247" s="143">
        <v>0.84032708439407</v>
      </c>
      <c r="O1247" s="143">
        <v>3.8598919440607502</v>
      </c>
      <c r="P1247" s="143">
        <v>0.51912336196265996</v>
      </c>
      <c r="Q1247" s="143">
        <v>2051.8507184607101</v>
      </c>
      <c r="R1247" s="143">
        <v>1730</v>
      </c>
      <c r="S1247" s="143" t="s">
        <v>368</v>
      </c>
      <c r="T1247" s="143">
        <v>1730</v>
      </c>
      <c r="U1247" s="143" t="s">
        <v>365</v>
      </c>
      <c r="V1247" s="143" t="s">
        <v>366</v>
      </c>
      <c r="Z1247" s="143">
        <v>0</v>
      </c>
      <c r="AA1247" s="143">
        <v>1</v>
      </c>
      <c r="AB1247" s="143">
        <v>3.8598919440607502</v>
      </c>
      <c r="AC1247" s="143">
        <v>0.51912336196265996</v>
      </c>
      <c r="AD1247" s="143">
        <v>2051.8507184607101</v>
      </c>
      <c r="AF1247" s="143">
        <v>-1</v>
      </c>
      <c r="AG1247" s="143">
        <v>-1</v>
      </c>
      <c r="AH1247" s="143">
        <v>-1</v>
      </c>
      <c r="AI1247" s="143">
        <v>-1</v>
      </c>
      <c r="AJ1247" s="143">
        <v>0</v>
      </c>
      <c r="AM1247" s="143" t="s">
        <v>367</v>
      </c>
      <c r="AN1247" s="143">
        <v>-1</v>
      </c>
      <c r="AQ1247" s="143">
        <v>332</v>
      </c>
      <c r="AR1247" s="143" t="s">
        <v>259</v>
      </c>
      <c r="AT1247" s="143" t="s">
        <v>366</v>
      </c>
      <c r="AV1247" s="143">
        <v>200.000000018626</v>
      </c>
      <c r="AW1247" s="143">
        <v>1.6641125048000001</v>
      </c>
    </row>
    <row r="1248" spans="1:49" x14ac:dyDescent="0.25">
      <c r="A1248" s="153">
        <v>830000</v>
      </c>
      <c r="B1248" s="153">
        <v>1400000</v>
      </c>
      <c r="C1248" s="153">
        <v>1400000</v>
      </c>
      <c r="D1248" s="143" t="s">
        <v>360</v>
      </c>
      <c r="E1248" s="143" t="s">
        <v>13</v>
      </c>
      <c r="F1248" s="143" t="s">
        <v>361</v>
      </c>
      <c r="G1248" s="143" t="s">
        <v>362</v>
      </c>
      <c r="H1248" s="143">
        <v>0.67</v>
      </c>
      <c r="I1248" s="143">
        <v>0.72</v>
      </c>
      <c r="J1248" s="143" t="s">
        <v>366</v>
      </c>
      <c r="K1248" s="143">
        <v>0.61776345378298003</v>
      </c>
      <c r="L1248" s="143">
        <v>3345.5426213191899</v>
      </c>
      <c r="M1248" s="143">
        <v>6.6988791920019004</v>
      </c>
      <c r="N1248" s="143">
        <v>0.91458075897534996</v>
      </c>
      <c r="O1248" s="143">
        <v>4.1383227461260397</v>
      </c>
      <c r="P1248" s="143">
        <v>0.56499456842807005</v>
      </c>
      <c r="Q1248" s="143">
        <v>2066.75396452431</v>
      </c>
      <c r="R1248" s="143">
        <v>1730</v>
      </c>
      <c r="S1248" s="143" t="s">
        <v>368</v>
      </c>
      <c r="T1248" s="143">
        <v>1730</v>
      </c>
      <c r="U1248" s="143" t="s">
        <v>365</v>
      </c>
      <c r="V1248" s="143" t="s">
        <v>366</v>
      </c>
      <c r="Z1248" s="143">
        <v>0</v>
      </c>
      <c r="AA1248" s="143">
        <v>1</v>
      </c>
      <c r="AB1248" s="143">
        <v>4.1383227461260397</v>
      </c>
      <c r="AC1248" s="143">
        <v>0.56499456842807005</v>
      </c>
      <c r="AD1248" s="143">
        <v>2066.75396452431</v>
      </c>
      <c r="AF1248" s="143">
        <v>-1</v>
      </c>
      <c r="AG1248" s="143">
        <v>-1</v>
      </c>
      <c r="AH1248" s="143">
        <v>-1</v>
      </c>
      <c r="AI1248" s="143">
        <v>-1</v>
      </c>
      <c r="AJ1248" s="143">
        <v>0</v>
      </c>
      <c r="AM1248" s="143" t="s">
        <v>367</v>
      </c>
      <c r="AN1248" s="143">
        <v>-1</v>
      </c>
      <c r="AQ1248" s="143">
        <v>332</v>
      </c>
      <c r="AR1248" s="143" t="s">
        <v>259</v>
      </c>
      <c r="AT1248" s="143" t="s">
        <v>366</v>
      </c>
      <c r="AV1248" s="143">
        <v>200.000000018626</v>
      </c>
      <c r="AW1248" s="143">
        <v>1.6761994845999999</v>
      </c>
    </row>
    <row r="1249" spans="1:49" x14ac:dyDescent="0.25">
      <c r="A1249" s="153">
        <v>830000</v>
      </c>
      <c r="B1249" s="153">
        <v>1400000</v>
      </c>
      <c r="C1249" s="153">
        <v>1400000</v>
      </c>
      <c r="D1249" s="143" t="s">
        <v>360</v>
      </c>
      <c r="E1249" s="143" t="s">
        <v>13</v>
      </c>
      <c r="F1249" s="143" t="s">
        <v>361</v>
      </c>
      <c r="G1249" s="143" t="s">
        <v>362</v>
      </c>
      <c r="H1249" s="143">
        <v>0.67</v>
      </c>
      <c r="I1249" s="143">
        <v>0.72</v>
      </c>
      <c r="J1249" s="143" t="s">
        <v>366</v>
      </c>
      <c r="K1249" s="143">
        <v>7.7480164580899999E-3</v>
      </c>
      <c r="L1249" s="143">
        <v>3360.9457567603199</v>
      </c>
      <c r="M1249" s="143">
        <v>6.8896210757491803</v>
      </c>
      <c r="N1249" s="143">
        <v>0.93368924836859002</v>
      </c>
      <c r="O1249" s="143">
        <v>5.3380897484959999E-2</v>
      </c>
      <c r="P1249" s="143">
        <v>7.2342396631000002E-3</v>
      </c>
      <c r="Q1249" s="143">
        <v>26.0406630381536</v>
      </c>
      <c r="R1249" s="143">
        <v>1730</v>
      </c>
      <c r="S1249" s="143" t="s">
        <v>368</v>
      </c>
      <c r="T1249" s="143">
        <v>1730</v>
      </c>
      <c r="U1249" s="143" t="s">
        <v>365</v>
      </c>
      <c r="V1249" s="143" t="s">
        <v>366</v>
      </c>
      <c r="Z1249" s="143">
        <v>0</v>
      </c>
      <c r="AA1249" s="143">
        <v>1</v>
      </c>
      <c r="AB1249" s="143">
        <v>5.3380897484959999E-2</v>
      </c>
      <c r="AC1249" s="143">
        <v>7.2342396631000002E-3</v>
      </c>
      <c r="AD1249" s="143">
        <v>26.040663038152498</v>
      </c>
      <c r="AF1249" s="143">
        <v>-1</v>
      </c>
      <c r="AG1249" s="143">
        <v>-1</v>
      </c>
      <c r="AH1249" s="143">
        <v>-1</v>
      </c>
      <c r="AI1249" s="143">
        <v>-1</v>
      </c>
      <c r="AJ1249" s="143">
        <v>0</v>
      </c>
      <c r="AM1249" s="143" t="s">
        <v>367</v>
      </c>
      <c r="AN1249" s="143">
        <v>-1</v>
      </c>
      <c r="AQ1249" s="143">
        <v>332</v>
      </c>
      <c r="AR1249" s="143" t="s">
        <v>259</v>
      </c>
      <c r="AT1249" s="143" t="s">
        <v>366</v>
      </c>
      <c r="AV1249" s="143">
        <v>27.773173467144201</v>
      </c>
      <c r="AW1249" s="143">
        <v>2.1119759200000001E-2</v>
      </c>
    </row>
    <row r="1250" spans="1:49" x14ac:dyDescent="0.25">
      <c r="A1250" s="153">
        <v>830000</v>
      </c>
      <c r="B1250" s="153">
        <v>1400000</v>
      </c>
      <c r="C1250" s="153">
        <v>1400000</v>
      </c>
      <c r="D1250" s="143" t="s">
        <v>360</v>
      </c>
      <c r="E1250" s="143" t="s">
        <v>13</v>
      </c>
      <c r="F1250" s="143" t="s">
        <v>361</v>
      </c>
      <c r="G1250" s="143" t="s">
        <v>362</v>
      </c>
      <c r="H1250" s="143">
        <v>0.67</v>
      </c>
      <c r="I1250" s="143">
        <v>0.72</v>
      </c>
      <c r="J1250" s="143" t="s">
        <v>366</v>
      </c>
      <c r="K1250" s="143">
        <v>0.50904362740076003</v>
      </c>
      <c r="L1250" s="143">
        <v>3360.9457567603199</v>
      </c>
      <c r="M1250" s="143">
        <v>6.8896210757491803</v>
      </c>
      <c r="N1250" s="143">
        <v>0.93368924836859002</v>
      </c>
      <c r="O1250" s="143">
        <v>3.5071177038160899</v>
      </c>
      <c r="P1250" s="143">
        <v>0.47528856185464002</v>
      </c>
      <c r="Q1250" s="143">
        <v>1710.86801951847</v>
      </c>
      <c r="R1250" s="143">
        <v>1730</v>
      </c>
      <c r="S1250" s="143" t="s">
        <v>368</v>
      </c>
      <c r="T1250" s="143">
        <v>1730</v>
      </c>
      <c r="U1250" s="143" t="s">
        <v>365</v>
      </c>
      <c r="V1250" s="143" t="s">
        <v>366</v>
      </c>
      <c r="Z1250" s="143">
        <v>0</v>
      </c>
      <c r="AA1250" s="143">
        <v>1</v>
      </c>
      <c r="AB1250" s="143">
        <v>3.5071177038160899</v>
      </c>
      <c r="AC1250" s="143">
        <v>0.47528856185464002</v>
      </c>
      <c r="AD1250" s="143">
        <v>1710.86801951847</v>
      </c>
      <c r="AF1250" s="143">
        <v>-1</v>
      </c>
      <c r="AG1250" s="143">
        <v>-1</v>
      </c>
      <c r="AH1250" s="143">
        <v>-1</v>
      </c>
      <c r="AI1250" s="143">
        <v>-1</v>
      </c>
      <c r="AJ1250" s="143">
        <v>0</v>
      </c>
      <c r="AM1250" s="143" t="s">
        <v>367</v>
      </c>
      <c r="AN1250" s="143">
        <v>-1</v>
      </c>
      <c r="AQ1250" s="143">
        <v>332</v>
      </c>
      <c r="AR1250" s="143" t="s">
        <v>259</v>
      </c>
      <c r="AT1250" s="143" t="s">
        <v>366</v>
      </c>
      <c r="AV1250" s="143">
        <v>183.05598760293901</v>
      </c>
      <c r="AW1250" s="143">
        <v>1.3875653037</v>
      </c>
    </row>
    <row r="1251" spans="1:49" x14ac:dyDescent="0.25">
      <c r="A1251" s="153">
        <v>830000</v>
      </c>
      <c r="B1251" s="153">
        <v>1400000</v>
      </c>
      <c r="C1251" s="153">
        <v>1400000</v>
      </c>
      <c r="D1251" s="143" t="s">
        <v>360</v>
      </c>
      <c r="E1251" s="143" t="s">
        <v>13</v>
      </c>
      <c r="F1251" s="143" t="s">
        <v>361</v>
      </c>
      <c r="G1251" s="143" t="s">
        <v>362</v>
      </c>
      <c r="H1251" s="143">
        <v>0.67</v>
      </c>
      <c r="I1251" s="143">
        <v>0.72</v>
      </c>
      <c r="J1251" s="143" t="s">
        <v>366</v>
      </c>
      <c r="K1251" s="143">
        <v>0.10097188843098</v>
      </c>
      <c r="L1251" s="143">
        <v>3360.9457567603199</v>
      </c>
      <c r="M1251" s="143">
        <v>6.8896210757491803</v>
      </c>
      <c r="N1251" s="143">
        <v>0.93368924836859002</v>
      </c>
      <c r="O1251" s="143">
        <v>0.69565805059230001</v>
      </c>
      <c r="P1251" s="143">
        <v>9.4276366615480001E-2</v>
      </c>
      <c r="Q1251" s="143">
        <v>339.36103997419201</v>
      </c>
      <c r="R1251" s="143">
        <v>8140</v>
      </c>
      <c r="S1251" s="143" t="s">
        <v>369</v>
      </c>
      <c r="T1251" s="143">
        <v>8140</v>
      </c>
      <c r="U1251" s="143" t="s">
        <v>365</v>
      </c>
      <c r="V1251" s="143" t="s">
        <v>366</v>
      </c>
      <c r="Z1251" s="143">
        <v>0</v>
      </c>
      <c r="AA1251" s="143">
        <v>1</v>
      </c>
      <c r="AB1251" s="143">
        <v>0.69565805059230001</v>
      </c>
      <c r="AC1251" s="143">
        <v>9.4276366615480001E-2</v>
      </c>
      <c r="AD1251" s="143">
        <v>339.36103997419201</v>
      </c>
      <c r="AF1251" s="143">
        <v>-1</v>
      </c>
      <c r="AG1251" s="143">
        <v>-1</v>
      </c>
      <c r="AH1251" s="143">
        <v>-1</v>
      </c>
      <c r="AI1251" s="143">
        <v>-1</v>
      </c>
      <c r="AJ1251" s="143">
        <v>0</v>
      </c>
      <c r="AM1251" s="143" t="s">
        <v>367</v>
      </c>
      <c r="AN1251" s="143">
        <v>-1</v>
      </c>
      <c r="AQ1251" s="143">
        <v>332</v>
      </c>
      <c r="AR1251" s="143" t="s">
        <v>259</v>
      </c>
      <c r="AT1251" s="143" t="s">
        <v>366</v>
      </c>
      <c r="AV1251" s="143">
        <v>99.498368408242598</v>
      </c>
      <c r="AW1251" s="143">
        <v>0.27523198700000001</v>
      </c>
    </row>
    <row r="1252" spans="1:49" x14ac:dyDescent="0.25">
      <c r="A1252" s="153">
        <v>830000</v>
      </c>
      <c r="B1252" s="153">
        <v>1400000</v>
      </c>
      <c r="C1252" s="153">
        <v>1400000</v>
      </c>
      <c r="D1252" s="143" t="s">
        <v>360</v>
      </c>
      <c r="E1252" s="143" t="s">
        <v>13</v>
      </c>
      <c r="F1252" s="143" t="s">
        <v>361</v>
      </c>
      <c r="G1252" s="143" t="s">
        <v>362</v>
      </c>
      <c r="H1252" s="143">
        <v>0.67</v>
      </c>
      <c r="I1252" s="143">
        <v>0.72</v>
      </c>
      <c r="J1252" s="143" t="s">
        <v>363</v>
      </c>
      <c r="K1252" s="143">
        <v>0.60473076247672997</v>
      </c>
      <c r="L1252" s="143">
        <v>604.80972321619197</v>
      </c>
      <c r="M1252" s="143">
        <v>0</v>
      </c>
      <c r="N1252" s="143">
        <v>0</v>
      </c>
      <c r="O1252" s="143">
        <v>0</v>
      </c>
      <c r="P1252" s="143">
        <v>0</v>
      </c>
      <c r="Q1252" s="143">
        <v>365.74704507387202</v>
      </c>
      <c r="R1252" s="143">
        <v>5300</v>
      </c>
      <c r="S1252" s="143" t="s">
        <v>372</v>
      </c>
      <c r="T1252" s="143">
        <v>5300</v>
      </c>
      <c r="U1252" s="143" t="s">
        <v>365</v>
      </c>
      <c r="V1252" s="143" t="s">
        <v>366</v>
      </c>
      <c r="Y1252" s="143" t="s">
        <v>363</v>
      </c>
      <c r="Z1252" s="143">
        <v>0</v>
      </c>
      <c r="AA1252" s="143">
        <v>1</v>
      </c>
      <c r="AB1252" s="143">
        <v>0</v>
      </c>
      <c r="AC1252" s="143">
        <v>0</v>
      </c>
      <c r="AD1252" s="143">
        <v>365.74704507387202</v>
      </c>
      <c r="AF1252" s="143">
        <v>-1</v>
      </c>
      <c r="AG1252" s="143">
        <v>-1</v>
      </c>
      <c r="AH1252" s="143">
        <v>-1</v>
      </c>
      <c r="AI1252" s="143">
        <v>-1</v>
      </c>
      <c r="AJ1252" s="143">
        <v>0</v>
      </c>
      <c r="AM1252" s="143" t="s">
        <v>367</v>
      </c>
      <c r="AN1252" s="143">
        <v>-1</v>
      </c>
      <c r="AQ1252" s="143">
        <v>332</v>
      </c>
      <c r="AR1252" s="143" t="s">
        <v>259</v>
      </c>
      <c r="AT1252" s="143" t="s">
        <v>366</v>
      </c>
      <c r="AV1252" s="143">
        <v>194.15741107161799</v>
      </c>
      <c r="AW1252" s="143">
        <v>0.29663182890000001</v>
      </c>
    </row>
    <row r="1253" spans="1:49" x14ac:dyDescent="0.25">
      <c r="A1253" s="153">
        <v>830000</v>
      </c>
      <c r="B1253" s="153">
        <v>1400000</v>
      </c>
      <c r="C1253" s="153">
        <v>1400000</v>
      </c>
      <c r="D1253" s="143" t="s">
        <v>360</v>
      </c>
      <c r="E1253" s="143" t="s">
        <v>13</v>
      </c>
      <c r="F1253" s="143" t="s">
        <v>361</v>
      </c>
      <c r="G1253" s="143" t="s">
        <v>362</v>
      </c>
      <c r="H1253" s="143">
        <v>0.67</v>
      </c>
      <c r="I1253" s="143">
        <v>0.72</v>
      </c>
      <c r="J1253" s="143" t="s">
        <v>366</v>
      </c>
      <c r="K1253" s="143">
        <v>1.3032802265740001E-2</v>
      </c>
      <c r="L1253" s="143">
        <v>604.80972321619197</v>
      </c>
      <c r="M1253" s="143">
        <v>0</v>
      </c>
      <c r="N1253" s="143">
        <v>0</v>
      </c>
      <c r="O1253" s="143">
        <v>0</v>
      </c>
      <c r="P1253" s="143">
        <v>0</v>
      </c>
      <c r="Q1253" s="143">
        <v>7.8823655310772001</v>
      </c>
      <c r="R1253" s="143">
        <v>1730</v>
      </c>
      <c r="S1253" s="143" t="s">
        <v>368</v>
      </c>
      <c r="T1253" s="143">
        <v>1730</v>
      </c>
      <c r="U1253" s="143" t="s">
        <v>365</v>
      </c>
      <c r="V1253" s="143" t="s">
        <v>366</v>
      </c>
      <c r="Z1253" s="143">
        <v>0</v>
      </c>
      <c r="AA1253" s="143">
        <v>1</v>
      </c>
      <c r="AB1253" s="143">
        <v>0</v>
      </c>
      <c r="AC1253" s="143">
        <v>0</v>
      </c>
      <c r="AD1253" s="143">
        <v>7.8823655310772596</v>
      </c>
      <c r="AF1253" s="143">
        <v>-1</v>
      </c>
      <c r="AG1253" s="143">
        <v>-1</v>
      </c>
      <c r="AH1253" s="143">
        <v>-1</v>
      </c>
      <c r="AI1253" s="143">
        <v>-1</v>
      </c>
      <c r="AJ1253" s="143">
        <v>0</v>
      </c>
      <c r="AM1253" s="143" t="s">
        <v>367</v>
      </c>
      <c r="AN1253" s="143">
        <v>-1</v>
      </c>
      <c r="AQ1253" s="143">
        <v>332</v>
      </c>
      <c r="AR1253" s="143" t="s">
        <v>259</v>
      </c>
      <c r="AT1253" s="143" t="s">
        <v>366</v>
      </c>
      <c r="AV1253" s="143">
        <v>36.108498833296203</v>
      </c>
      <c r="AW1253" s="143">
        <v>6.3928350000000004E-3</v>
      </c>
    </row>
    <row r="1254" spans="1:49" x14ac:dyDescent="0.25">
      <c r="A1254" s="153">
        <v>830000</v>
      </c>
      <c r="B1254" s="153">
        <v>1400000</v>
      </c>
      <c r="C1254" s="153">
        <v>1400000</v>
      </c>
      <c r="D1254" s="143" t="s">
        <v>360</v>
      </c>
      <c r="E1254" s="143" t="s">
        <v>13</v>
      </c>
      <c r="F1254" s="143" t="s">
        <v>361</v>
      </c>
      <c r="G1254" s="143" t="s">
        <v>362</v>
      </c>
      <c r="H1254" s="143">
        <v>0.67</v>
      </c>
      <c r="I1254" s="143">
        <v>0.72</v>
      </c>
      <c r="J1254" s="143" t="s">
        <v>363</v>
      </c>
      <c r="K1254" s="143">
        <v>0.41874251845416</v>
      </c>
      <c r="L1254" s="143">
        <v>926.08915268363899</v>
      </c>
      <c r="M1254" s="143">
        <v>0</v>
      </c>
      <c r="N1254" s="143">
        <v>0</v>
      </c>
      <c r="O1254" s="143">
        <v>0</v>
      </c>
      <c r="P1254" s="143">
        <v>0</v>
      </c>
      <c r="Q1254" s="143">
        <v>387.79290410782801</v>
      </c>
      <c r="R1254" s="143">
        <v>5300</v>
      </c>
      <c r="S1254" s="143" t="s">
        <v>372</v>
      </c>
      <c r="T1254" s="143">
        <v>5300</v>
      </c>
      <c r="U1254" s="143" t="s">
        <v>365</v>
      </c>
      <c r="V1254" s="143" t="s">
        <v>366</v>
      </c>
      <c r="Y1254" s="143" t="s">
        <v>363</v>
      </c>
      <c r="Z1254" s="143">
        <v>0</v>
      </c>
      <c r="AA1254" s="143">
        <v>1</v>
      </c>
      <c r="AB1254" s="143">
        <v>0</v>
      </c>
      <c r="AC1254" s="143">
        <v>0</v>
      </c>
      <c r="AD1254" s="143">
        <v>434.47574790243101</v>
      </c>
      <c r="AF1254" s="143">
        <v>-1</v>
      </c>
      <c r="AG1254" s="143">
        <v>-1</v>
      </c>
      <c r="AH1254" s="143">
        <v>-1</v>
      </c>
      <c r="AI1254" s="143">
        <v>-1</v>
      </c>
      <c r="AJ1254" s="143">
        <v>0</v>
      </c>
      <c r="AM1254" s="143" t="s">
        <v>367</v>
      </c>
      <c r="AN1254" s="143">
        <v>-1</v>
      </c>
      <c r="AQ1254" s="143">
        <v>332</v>
      </c>
      <c r="AR1254" s="143" t="s">
        <v>259</v>
      </c>
      <c r="AT1254" s="143" t="s">
        <v>366</v>
      </c>
      <c r="AV1254" s="143">
        <v>176.72173280168201</v>
      </c>
      <c r="AW1254" s="143">
        <v>0.3523728693</v>
      </c>
    </row>
    <row r="1255" spans="1:49" x14ac:dyDescent="0.25">
      <c r="A1255" s="153">
        <v>830000</v>
      </c>
      <c r="B1255" s="153">
        <v>1400000</v>
      </c>
      <c r="C1255" s="153">
        <v>1400000</v>
      </c>
      <c r="D1255" s="143" t="s">
        <v>360</v>
      </c>
      <c r="E1255" s="143" t="s">
        <v>13</v>
      </c>
      <c r="F1255" s="143" t="s">
        <v>361</v>
      </c>
      <c r="G1255" s="143" t="s">
        <v>362</v>
      </c>
      <c r="H1255" s="143">
        <v>0.67</v>
      </c>
      <c r="I1255" s="143">
        <v>0.72</v>
      </c>
      <c r="J1255" s="143" t="s">
        <v>366</v>
      </c>
      <c r="K1255" s="143">
        <v>0.53909206624670003</v>
      </c>
      <c r="L1255" s="143">
        <v>3308.66561559615</v>
      </c>
      <c r="M1255" s="143">
        <v>7.1520623164386201</v>
      </c>
      <c r="N1255" s="143">
        <v>0.95117256379199</v>
      </c>
      <c r="O1255" s="143">
        <v>3.85562005209407</v>
      </c>
      <c r="P1255" s="143">
        <v>0.51276958277179996</v>
      </c>
      <c r="Q1255" s="143">
        <v>1783.6753832311399</v>
      </c>
      <c r="R1255" s="143">
        <v>1730</v>
      </c>
      <c r="S1255" s="143" t="s">
        <v>368</v>
      </c>
      <c r="T1255" s="143">
        <v>1730</v>
      </c>
      <c r="U1255" s="143" t="s">
        <v>365</v>
      </c>
      <c r="V1255" s="143" t="s">
        <v>366</v>
      </c>
      <c r="Z1255" s="143">
        <v>0</v>
      </c>
      <c r="AA1255" s="143">
        <v>1</v>
      </c>
      <c r="AB1255" s="143">
        <v>3.85562005209407</v>
      </c>
      <c r="AC1255" s="143">
        <v>0.51276958277179996</v>
      </c>
      <c r="AD1255" s="143">
        <v>1783.6753832311399</v>
      </c>
      <c r="AF1255" s="143">
        <v>-1</v>
      </c>
      <c r="AG1255" s="143">
        <v>-1</v>
      </c>
      <c r="AH1255" s="143">
        <v>-1</v>
      </c>
      <c r="AI1255" s="143">
        <v>-1</v>
      </c>
      <c r="AJ1255" s="143">
        <v>0</v>
      </c>
      <c r="AM1255" s="143" t="s">
        <v>367</v>
      </c>
      <c r="AN1255" s="143">
        <v>-1</v>
      </c>
      <c r="AQ1255" s="143">
        <v>332</v>
      </c>
      <c r="AR1255" s="143" t="s">
        <v>259</v>
      </c>
      <c r="AT1255" s="143" t="s">
        <v>366</v>
      </c>
      <c r="AV1255" s="143">
        <v>185.612285033505</v>
      </c>
      <c r="AW1255" s="143">
        <v>1.4466142605000001</v>
      </c>
    </row>
    <row r="1256" spans="1:49" x14ac:dyDescent="0.25">
      <c r="A1256" s="153">
        <v>830000</v>
      </c>
      <c r="B1256" s="153">
        <v>1400000</v>
      </c>
      <c r="C1256" s="153">
        <v>1400000</v>
      </c>
      <c r="D1256" s="143" t="s">
        <v>360</v>
      </c>
      <c r="E1256" s="143" t="s">
        <v>13</v>
      </c>
      <c r="F1256" s="143" t="s">
        <v>361</v>
      </c>
      <c r="G1256" s="143" t="s">
        <v>362</v>
      </c>
      <c r="H1256" s="143">
        <v>0.67</v>
      </c>
      <c r="I1256" s="143">
        <v>0.72</v>
      </c>
      <c r="J1256" s="143" t="s">
        <v>366</v>
      </c>
      <c r="K1256" s="143">
        <v>7.8671249282780006E-2</v>
      </c>
      <c r="L1256" s="143">
        <v>3308.66561559615</v>
      </c>
      <c r="M1256" s="143">
        <v>7.1520623164386201</v>
      </c>
      <c r="N1256" s="143">
        <v>0.95117256379199</v>
      </c>
      <c r="O1256" s="143">
        <v>0.56266167738255002</v>
      </c>
      <c r="P1256" s="143">
        <v>7.482993387702E-2</v>
      </c>
      <c r="Q1256" s="143">
        <v>260.29685743794403</v>
      </c>
      <c r="R1256" s="143">
        <v>8140</v>
      </c>
      <c r="S1256" s="143" t="s">
        <v>369</v>
      </c>
      <c r="T1256" s="143">
        <v>8140</v>
      </c>
      <c r="U1256" s="143" t="s">
        <v>365</v>
      </c>
      <c r="V1256" s="143" t="s">
        <v>366</v>
      </c>
      <c r="Z1256" s="143">
        <v>0</v>
      </c>
      <c r="AA1256" s="143">
        <v>1</v>
      </c>
      <c r="AB1256" s="143">
        <v>0.56266167738255002</v>
      </c>
      <c r="AC1256" s="143">
        <v>7.482993387702E-2</v>
      </c>
      <c r="AD1256" s="143">
        <v>260.29685743794198</v>
      </c>
      <c r="AF1256" s="143">
        <v>-1</v>
      </c>
      <c r="AG1256" s="143">
        <v>-1</v>
      </c>
      <c r="AH1256" s="143">
        <v>-1</v>
      </c>
      <c r="AI1256" s="143">
        <v>-1</v>
      </c>
      <c r="AJ1256" s="143">
        <v>0</v>
      </c>
      <c r="AM1256" s="143" t="s">
        <v>367</v>
      </c>
      <c r="AN1256" s="143">
        <v>-1</v>
      </c>
      <c r="AQ1256" s="143">
        <v>332</v>
      </c>
      <c r="AR1256" s="143" t="s">
        <v>259</v>
      </c>
      <c r="AT1256" s="143" t="s">
        <v>366</v>
      </c>
      <c r="AV1256" s="143">
        <v>88.512054637711799</v>
      </c>
      <c r="AW1256" s="143">
        <v>0.2111085624</v>
      </c>
    </row>
    <row r="1257" spans="1:49" x14ac:dyDescent="0.25">
      <c r="A1257" s="153">
        <v>830000</v>
      </c>
      <c r="B1257" s="153">
        <v>1400000</v>
      </c>
      <c r="C1257" s="153">
        <v>1400000</v>
      </c>
      <c r="D1257" s="143" t="s">
        <v>360</v>
      </c>
      <c r="E1257" s="143" t="s">
        <v>13</v>
      </c>
      <c r="F1257" s="143" t="s">
        <v>361</v>
      </c>
      <c r="G1257" s="143" t="s">
        <v>362</v>
      </c>
      <c r="H1257" s="143">
        <v>0.67</v>
      </c>
      <c r="I1257" s="143">
        <v>0.72</v>
      </c>
      <c r="J1257" s="143" t="s">
        <v>366</v>
      </c>
      <c r="K1257" s="143">
        <v>0.60027330342632002</v>
      </c>
      <c r="L1257" s="143">
        <v>3348.84167829838</v>
      </c>
      <c r="M1257" s="143">
        <v>6.7141022470503797</v>
      </c>
      <c r="N1257" s="143">
        <v>0.91629748819291001</v>
      </c>
      <c r="O1257" s="143">
        <v>4.0302963353790604</v>
      </c>
      <c r="P1257" s="143">
        <v>0.55002892015880001</v>
      </c>
      <c r="Q1257" s="143">
        <v>2010.22025688394</v>
      </c>
      <c r="R1257" s="143">
        <v>1730</v>
      </c>
      <c r="S1257" s="143" t="s">
        <v>368</v>
      </c>
      <c r="T1257" s="143">
        <v>1730</v>
      </c>
      <c r="U1257" s="143" t="s">
        <v>365</v>
      </c>
      <c r="V1257" s="143" t="s">
        <v>366</v>
      </c>
      <c r="Z1257" s="143">
        <v>0</v>
      </c>
      <c r="AA1257" s="143">
        <v>1</v>
      </c>
      <c r="AB1257" s="143">
        <v>4.0302963353790604</v>
      </c>
      <c r="AC1257" s="143">
        <v>0.55002892015880001</v>
      </c>
      <c r="AD1257" s="143">
        <v>2010.22025688394</v>
      </c>
      <c r="AF1257" s="143">
        <v>-1</v>
      </c>
      <c r="AG1257" s="143">
        <v>-1</v>
      </c>
      <c r="AH1257" s="143">
        <v>-1</v>
      </c>
      <c r="AI1257" s="143">
        <v>-1</v>
      </c>
      <c r="AJ1257" s="143">
        <v>0</v>
      </c>
      <c r="AM1257" s="143" t="s">
        <v>367</v>
      </c>
      <c r="AN1257" s="143">
        <v>-1</v>
      </c>
      <c r="AQ1257" s="143">
        <v>332</v>
      </c>
      <c r="AR1257" s="143" t="s">
        <v>259</v>
      </c>
      <c r="AT1257" s="143" t="s">
        <v>366</v>
      </c>
      <c r="AV1257" s="143">
        <v>193.21653706479901</v>
      </c>
      <c r="AW1257" s="143">
        <v>1.6303489512</v>
      </c>
    </row>
    <row r="1258" spans="1:49" x14ac:dyDescent="0.25">
      <c r="A1258" s="153">
        <v>830000</v>
      </c>
      <c r="B1258" s="153">
        <v>1400000</v>
      </c>
      <c r="C1258" s="153">
        <v>1400000</v>
      </c>
      <c r="D1258" s="143" t="s">
        <v>360</v>
      </c>
      <c r="E1258" s="143" t="s">
        <v>13</v>
      </c>
      <c r="F1258" s="143" t="s">
        <v>361</v>
      </c>
      <c r="G1258" s="143" t="s">
        <v>362</v>
      </c>
      <c r="H1258" s="143">
        <v>0.67</v>
      </c>
      <c r="I1258" s="143">
        <v>0.72</v>
      </c>
      <c r="J1258" s="143" t="s">
        <v>366</v>
      </c>
      <c r="K1258" s="143">
        <v>1.749016098888E-2</v>
      </c>
      <c r="L1258" s="143">
        <v>3348.84167829838</v>
      </c>
      <c r="M1258" s="143">
        <v>6.7141022470503797</v>
      </c>
      <c r="N1258" s="143">
        <v>0.91629748819291001</v>
      </c>
      <c r="O1258" s="143">
        <v>0.11743072919672</v>
      </c>
      <c r="P1258" s="143">
        <v>1.6026190582199999E-2</v>
      </c>
      <c r="Q1258" s="143">
        <v>58.571780079716603</v>
      </c>
      <c r="R1258" s="143">
        <v>8140</v>
      </c>
      <c r="S1258" s="143" t="s">
        <v>369</v>
      </c>
      <c r="T1258" s="143">
        <v>8140</v>
      </c>
      <c r="U1258" s="143" t="s">
        <v>365</v>
      </c>
      <c r="V1258" s="143" t="s">
        <v>366</v>
      </c>
      <c r="Z1258" s="143">
        <v>0</v>
      </c>
      <c r="AA1258" s="143">
        <v>1</v>
      </c>
      <c r="AB1258" s="143">
        <v>0.11743072919672</v>
      </c>
      <c r="AC1258" s="143">
        <v>1.6026190582199999E-2</v>
      </c>
      <c r="AD1258" s="143">
        <v>58.571780079715197</v>
      </c>
      <c r="AF1258" s="143">
        <v>-1</v>
      </c>
      <c r="AG1258" s="143">
        <v>-1</v>
      </c>
      <c r="AH1258" s="143">
        <v>-1</v>
      </c>
      <c r="AI1258" s="143">
        <v>-1</v>
      </c>
      <c r="AJ1258" s="143">
        <v>0</v>
      </c>
      <c r="AM1258" s="143" t="s">
        <v>367</v>
      </c>
      <c r="AN1258" s="143">
        <v>-1</v>
      </c>
      <c r="AQ1258" s="143">
        <v>332</v>
      </c>
      <c r="AR1258" s="143" t="s">
        <v>259</v>
      </c>
      <c r="AT1258" s="143" t="s">
        <v>366</v>
      </c>
      <c r="AV1258" s="143">
        <v>41.736912461872599</v>
      </c>
      <c r="AW1258" s="143">
        <v>4.7503471300000003E-2</v>
      </c>
    </row>
    <row r="1259" spans="1:49" x14ac:dyDescent="0.25">
      <c r="A1259" s="153">
        <v>830000</v>
      </c>
      <c r="B1259" s="153">
        <v>1400000</v>
      </c>
      <c r="C1259" s="153">
        <v>1400000</v>
      </c>
      <c r="D1259" s="143" t="s">
        <v>360</v>
      </c>
      <c r="E1259" s="143" t="s">
        <v>13</v>
      </c>
      <c r="F1259" s="143" t="s">
        <v>361</v>
      </c>
      <c r="G1259" s="143" t="s">
        <v>362</v>
      </c>
      <c r="H1259" s="143">
        <v>0.67</v>
      </c>
      <c r="I1259" s="143">
        <v>0.72</v>
      </c>
      <c r="J1259" s="143" t="s">
        <v>366</v>
      </c>
      <c r="K1259" s="143">
        <v>0.61776345366790997</v>
      </c>
      <c r="L1259" s="143">
        <v>3338.5581944066898</v>
      </c>
      <c r="M1259" s="143">
        <v>6.68500023926868</v>
      </c>
      <c r="N1259" s="143">
        <v>0.91268091759526004</v>
      </c>
      <c r="O1259" s="143">
        <v>4.1297488355814398</v>
      </c>
      <c r="P1259" s="143">
        <v>0.56382091575045001</v>
      </c>
      <c r="Q1259" s="143">
        <v>2062.43924044799</v>
      </c>
      <c r="R1259" s="143">
        <v>1730</v>
      </c>
      <c r="S1259" s="143" t="s">
        <v>368</v>
      </c>
      <c r="T1259" s="143">
        <v>1730</v>
      </c>
      <c r="U1259" s="143" t="s">
        <v>365</v>
      </c>
      <c r="V1259" s="143" t="s">
        <v>366</v>
      </c>
      <c r="Z1259" s="143">
        <v>0</v>
      </c>
      <c r="AA1259" s="143">
        <v>1</v>
      </c>
      <c r="AB1259" s="143">
        <v>4.1297488355814398</v>
      </c>
      <c r="AC1259" s="143">
        <v>0.56382091575045001</v>
      </c>
      <c r="AD1259" s="143">
        <v>2062.43924044799</v>
      </c>
      <c r="AF1259" s="143">
        <v>-1</v>
      </c>
      <c r="AG1259" s="143">
        <v>-1</v>
      </c>
      <c r="AH1259" s="143">
        <v>-1</v>
      </c>
      <c r="AI1259" s="143">
        <v>-1</v>
      </c>
      <c r="AJ1259" s="143">
        <v>0</v>
      </c>
      <c r="AM1259" s="143" t="s">
        <v>367</v>
      </c>
      <c r="AN1259" s="143">
        <v>-1</v>
      </c>
      <c r="AQ1259" s="143">
        <v>332</v>
      </c>
      <c r="AR1259" s="143" t="s">
        <v>259</v>
      </c>
      <c r="AT1259" s="143" t="s">
        <v>366</v>
      </c>
      <c r="AV1259" s="143">
        <v>200</v>
      </c>
      <c r="AW1259" s="143">
        <v>1.6727001139</v>
      </c>
    </row>
    <row r="1260" spans="1:49" x14ac:dyDescent="0.25">
      <c r="A1260" s="153">
        <v>830000</v>
      </c>
      <c r="B1260" s="153">
        <v>1400000</v>
      </c>
      <c r="C1260" s="153">
        <v>1400000</v>
      </c>
      <c r="D1260" s="143" t="s">
        <v>360</v>
      </c>
      <c r="E1260" s="143" t="s">
        <v>13</v>
      </c>
      <c r="F1260" s="143" t="s">
        <v>361</v>
      </c>
      <c r="G1260" s="143" t="s">
        <v>362</v>
      </c>
      <c r="H1260" s="143">
        <v>0.67</v>
      </c>
      <c r="I1260" s="143">
        <v>0.72</v>
      </c>
      <c r="J1260" s="143" t="s">
        <v>363</v>
      </c>
      <c r="K1260" s="143">
        <v>3.3123242674929998E-2</v>
      </c>
      <c r="L1260" s="143">
        <v>2818.0183649871501</v>
      </c>
      <c r="M1260" s="143">
        <v>6.0031424620991398</v>
      </c>
      <c r="N1260" s="143">
        <v>0.79958434871404005</v>
      </c>
      <c r="O1260" s="143">
        <v>0.19884354458428999</v>
      </c>
      <c r="P1260" s="143">
        <v>2.6484826421530001E-2</v>
      </c>
      <c r="Q1260" s="143">
        <v>93.341906165881696</v>
      </c>
      <c r="R1260" s="143">
        <v>3200</v>
      </c>
      <c r="S1260" s="143" t="s">
        <v>370</v>
      </c>
      <c r="T1260" s="143">
        <v>3200</v>
      </c>
      <c r="U1260" s="143" t="s">
        <v>365</v>
      </c>
      <c r="V1260" s="143" t="s">
        <v>366</v>
      </c>
      <c r="Y1260" s="143" t="s">
        <v>363</v>
      </c>
      <c r="Z1260" s="143">
        <v>0</v>
      </c>
      <c r="AA1260" s="143">
        <v>1</v>
      </c>
      <c r="AB1260" s="143">
        <v>0.19884354458428999</v>
      </c>
      <c r="AC1260" s="143">
        <v>2.6484826421530001E-2</v>
      </c>
      <c r="AD1260" s="143">
        <v>93.341906165881099</v>
      </c>
      <c r="AF1260" s="143">
        <v>-1</v>
      </c>
      <c r="AG1260" s="143">
        <v>-1</v>
      </c>
      <c r="AH1260" s="143">
        <v>-1</v>
      </c>
      <c r="AI1260" s="143">
        <v>-1</v>
      </c>
      <c r="AJ1260" s="143">
        <v>0</v>
      </c>
      <c r="AM1260" s="143" t="s">
        <v>367</v>
      </c>
      <c r="AN1260" s="143">
        <v>-1</v>
      </c>
      <c r="AQ1260" s="143">
        <v>332</v>
      </c>
      <c r="AR1260" s="143" t="s">
        <v>259</v>
      </c>
      <c r="AT1260" s="143" t="s">
        <v>366</v>
      </c>
      <c r="AV1260" s="143">
        <v>59.119758860170101</v>
      </c>
      <c r="AW1260" s="143">
        <v>7.5703086899999994E-2</v>
      </c>
    </row>
    <row r="1261" spans="1:49" x14ac:dyDescent="0.25">
      <c r="A1261" s="153">
        <v>830000</v>
      </c>
      <c r="B1261" s="153">
        <v>1400000</v>
      </c>
      <c r="C1261" s="153">
        <v>1400000</v>
      </c>
      <c r="D1261" s="143" t="s">
        <v>360</v>
      </c>
      <c r="E1261" s="143" t="s">
        <v>13</v>
      </c>
      <c r="F1261" s="143" t="s">
        <v>361</v>
      </c>
      <c r="G1261" s="143" t="s">
        <v>362</v>
      </c>
      <c r="H1261" s="143">
        <v>0.67</v>
      </c>
      <c r="I1261" s="143">
        <v>0.72</v>
      </c>
      <c r="J1261" s="143" t="s">
        <v>363</v>
      </c>
      <c r="K1261" s="143">
        <v>0.22975574002162999</v>
      </c>
      <c r="L1261" s="143">
        <v>2818.0183649871501</v>
      </c>
      <c r="M1261" s="143">
        <v>6.0031424620991398</v>
      </c>
      <c r="N1261" s="143">
        <v>0.79958434871404005</v>
      </c>
      <c r="O1261" s="143">
        <v>1.37925643883486</v>
      </c>
      <c r="P1261" s="143">
        <v>0.18370909374850999</v>
      </c>
      <c r="Q1261" s="143">
        <v>647.45589484216896</v>
      </c>
      <c r="R1261" s="143">
        <v>3100</v>
      </c>
      <c r="S1261" s="143" t="s">
        <v>371</v>
      </c>
      <c r="T1261" s="143">
        <v>3100</v>
      </c>
      <c r="U1261" s="143" t="s">
        <v>365</v>
      </c>
      <c r="V1261" s="143" t="s">
        <v>366</v>
      </c>
      <c r="Y1261" s="143" t="s">
        <v>363</v>
      </c>
      <c r="Z1261" s="143">
        <v>0</v>
      </c>
      <c r="AA1261" s="143">
        <v>1</v>
      </c>
      <c r="AB1261" s="143">
        <v>1.37925643883486</v>
      </c>
      <c r="AC1261" s="143">
        <v>0.18370909374850999</v>
      </c>
      <c r="AD1261" s="143">
        <v>647.45589484216896</v>
      </c>
      <c r="AF1261" s="143">
        <v>-1</v>
      </c>
      <c r="AG1261" s="143">
        <v>-1</v>
      </c>
      <c r="AH1261" s="143">
        <v>-1</v>
      </c>
      <c r="AI1261" s="143">
        <v>-1</v>
      </c>
      <c r="AJ1261" s="143">
        <v>0</v>
      </c>
      <c r="AM1261" s="143" t="s">
        <v>367</v>
      </c>
      <c r="AN1261" s="143">
        <v>-1</v>
      </c>
      <c r="AQ1261" s="143">
        <v>332</v>
      </c>
      <c r="AR1261" s="143" t="s">
        <v>259</v>
      </c>
      <c r="AT1261" s="143" t="s">
        <v>366</v>
      </c>
      <c r="AV1261" s="143">
        <v>135.45710355970999</v>
      </c>
      <c r="AW1261" s="143">
        <v>0.52510615959999996</v>
      </c>
    </row>
    <row r="1262" spans="1:49" x14ac:dyDescent="0.25">
      <c r="A1262" s="153">
        <v>830000</v>
      </c>
      <c r="B1262" s="153">
        <v>1400000</v>
      </c>
      <c r="C1262" s="153">
        <v>1400000</v>
      </c>
      <c r="D1262" s="143" t="s">
        <v>360</v>
      </c>
      <c r="E1262" s="143" t="s">
        <v>13</v>
      </c>
      <c r="F1262" s="143" t="s">
        <v>361</v>
      </c>
      <c r="G1262" s="143" t="s">
        <v>362</v>
      </c>
      <c r="H1262" s="143">
        <v>0.67</v>
      </c>
      <c r="I1262" s="143">
        <v>0.72</v>
      </c>
      <c r="J1262" s="143" t="s">
        <v>366</v>
      </c>
      <c r="K1262" s="143">
        <v>0.18202339555065999</v>
      </c>
      <c r="L1262" s="143">
        <v>2818.0183649871501</v>
      </c>
      <c r="M1262" s="143">
        <v>6.0031424620991398</v>
      </c>
      <c r="N1262" s="143">
        <v>0.79958434871404005</v>
      </c>
      <c r="O1262" s="143">
        <v>1.09271237492563</v>
      </c>
      <c r="P1262" s="143">
        <v>0.14554305818209001</v>
      </c>
      <c r="Q1262" s="143">
        <v>512.94527151908005</v>
      </c>
      <c r="R1262" s="143">
        <v>8140</v>
      </c>
      <c r="S1262" s="143" t="s">
        <v>369</v>
      </c>
      <c r="T1262" s="143">
        <v>8140</v>
      </c>
      <c r="U1262" s="143" t="s">
        <v>365</v>
      </c>
      <c r="V1262" s="143" t="s">
        <v>366</v>
      </c>
      <c r="Z1262" s="143">
        <v>0</v>
      </c>
      <c r="AA1262" s="143">
        <v>1</v>
      </c>
      <c r="AB1262" s="143">
        <v>1.09271237492563</v>
      </c>
      <c r="AC1262" s="143">
        <v>0.14554305818209001</v>
      </c>
      <c r="AD1262" s="143">
        <v>616.44460669672003</v>
      </c>
      <c r="AF1262" s="143">
        <v>-1</v>
      </c>
      <c r="AG1262" s="143">
        <v>-1</v>
      </c>
      <c r="AH1262" s="143">
        <v>-1</v>
      </c>
      <c r="AI1262" s="143">
        <v>-1</v>
      </c>
      <c r="AJ1262" s="143">
        <v>0</v>
      </c>
      <c r="AM1262" s="143" t="s">
        <v>367</v>
      </c>
      <c r="AN1262" s="143">
        <v>-1</v>
      </c>
      <c r="AQ1262" s="143">
        <v>332</v>
      </c>
      <c r="AR1262" s="143" t="s">
        <v>259</v>
      </c>
      <c r="AT1262" s="143" t="s">
        <v>366</v>
      </c>
      <c r="AV1262" s="143">
        <v>128.738126840956</v>
      </c>
      <c r="AW1262" s="143">
        <v>0.49995507439999998</v>
      </c>
    </row>
    <row r="1263" spans="1:49" x14ac:dyDescent="0.25">
      <c r="A1263" s="153">
        <v>830000</v>
      </c>
      <c r="B1263" s="153">
        <v>1400000</v>
      </c>
      <c r="C1263" s="153">
        <v>1400000</v>
      </c>
      <c r="D1263" s="143" t="s">
        <v>360</v>
      </c>
      <c r="E1263" s="143" t="s">
        <v>13</v>
      </c>
      <c r="F1263" s="143" t="s">
        <v>361</v>
      </c>
      <c r="G1263" s="143" t="s">
        <v>362</v>
      </c>
      <c r="H1263" s="143">
        <v>0.67</v>
      </c>
      <c r="I1263" s="143">
        <v>0.72</v>
      </c>
      <c r="J1263" s="143" t="s">
        <v>363</v>
      </c>
      <c r="K1263" s="143">
        <v>1.1799180147110001E-2</v>
      </c>
      <c r="L1263" s="143">
        <v>3249.04138153248</v>
      </c>
      <c r="M1263" s="143">
        <v>5.9169715784457599</v>
      </c>
      <c r="N1263" s="143">
        <v>0.79061237109068006</v>
      </c>
      <c r="O1263" s="143">
        <v>6.9815413579420005E-2</v>
      </c>
      <c r="P1263" s="143">
        <v>9.3285777930300004E-3</v>
      </c>
      <c r="Q1263" s="143">
        <v>38.336024566123399</v>
      </c>
      <c r="R1263" s="143">
        <v>5300</v>
      </c>
      <c r="S1263" s="143" t="s">
        <v>372</v>
      </c>
      <c r="T1263" s="143">
        <v>5300</v>
      </c>
      <c r="U1263" s="143" t="s">
        <v>365</v>
      </c>
      <c r="V1263" s="143" t="s">
        <v>366</v>
      </c>
      <c r="Y1263" s="143" t="s">
        <v>363</v>
      </c>
      <c r="Z1263" s="143">
        <v>0</v>
      </c>
      <c r="AA1263" s="143">
        <v>1</v>
      </c>
      <c r="AB1263" s="143">
        <v>6.9815413579420005E-2</v>
      </c>
      <c r="AC1263" s="143">
        <v>9.3285777930300004E-3</v>
      </c>
      <c r="AD1263" s="143">
        <v>38.336024566124699</v>
      </c>
      <c r="AF1263" s="143">
        <v>-1</v>
      </c>
      <c r="AG1263" s="143">
        <v>-1</v>
      </c>
      <c r="AH1263" s="143">
        <v>-1</v>
      </c>
      <c r="AI1263" s="143">
        <v>-1</v>
      </c>
      <c r="AJ1263" s="143">
        <v>0</v>
      </c>
      <c r="AM1263" s="143" t="s">
        <v>367</v>
      </c>
      <c r="AN1263" s="143">
        <v>-1</v>
      </c>
      <c r="AQ1263" s="143">
        <v>332</v>
      </c>
      <c r="AR1263" s="143" t="s">
        <v>259</v>
      </c>
      <c r="AT1263" s="143" t="s">
        <v>366</v>
      </c>
      <c r="AV1263" s="143">
        <v>34.357068525762799</v>
      </c>
      <c r="AW1263" s="143">
        <v>3.1091666300000001E-2</v>
      </c>
    </row>
    <row r="1264" spans="1:49" x14ac:dyDescent="0.25">
      <c r="A1264" s="153">
        <v>830000</v>
      </c>
      <c r="B1264" s="153">
        <v>1400000</v>
      </c>
      <c r="C1264" s="153">
        <v>1400000</v>
      </c>
      <c r="D1264" s="143" t="s">
        <v>360</v>
      </c>
      <c r="E1264" s="143" t="s">
        <v>13</v>
      </c>
      <c r="F1264" s="143" t="s">
        <v>361</v>
      </c>
      <c r="G1264" s="143" t="s">
        <v>362</v>
      </c>
      <c r="H1264" s="143">
        <v>0.67</v>
      </c>
      <c r="I1264" s="143">
        <v>0.72</v>
      </c>
      <c r="J1264" s="143" t="s">
        <v>366</v>
      </c>
      <c r="K1264" s="143">
        <v>0.60596416867137004</v>
      </c>
      <c r="L1264" s="143">
        <v>3249.04138153248</v>
      </c>
      <c r="M1264" s="143">
        <v>5.9169715784457599</v>
      </c>
      <c r="N1264" s="143">
        <v>0.79061237109068006</v>
      </c>
      <c r="O1264" s="143">
        <v>3.5854727635850501</v>
      </c>
      <c r="P1264" s="143">
        <v>0.47908276818926998</v>
      </c>
      <c r="Q1264" s="143">
        <v>1968.80265973923</v>
      </c>
      <c r="R1264" s="143">
        <v>1730</v>
      </c>
      <c r="S1264" s="143" t="s">
        <v>368</v>
      </c>
      <c r="T1264" s="143">
        <v>1730</v>
      </c>
      <c r="U1264" s="143" t="s">
        <v>365</v>
      </c>
      <c r="V1264" s="143" t="s">
        <v>366</v>
      </c>
      <c r="Z1264" s="143">
        <v>0</v>
      </c>
      <c r="AA1264" s="143">
        <v>1</v>
      </c>
      <c r="AB1264" s="143">
        <v>3.5854727635850501</v>
      </c>
      <c r="AC1264" s="143">
        <v>0.47908276818926998</v>
      </c>
      <c r="AD1264" s="143">
        <v>1968.80265973923</v>
      </c>
      <c r="AF1264" s="143">
        <v>-1</v>
      </c>
      <c r="AG1264" s="143">
        <v>-1</v>
      </c>
      <c r="AH1264" s="143">
        <v>-1</v>
      </c>
      <c r="AI1264" s="143">
        <v>-1</v>
      </c>
      <c r="AJ1264" s="143">
        <v>0</v>
      </c>
      <c r="AM1264" s="143" t="s">
        <v>367</v>
      </c>
      <c r="AN1264" s="143">
        <v>-1</v>
      </c>
      <c r="AQ1264" s="143">
        <v>332</v>
      </c>
      <c r="AR1264" s="143" t="s">
        <v>259</v>
      </c>
      <c r="AT1264" s="143" t="s">
        <v>366</v>
      </c>
      <c r="AV1264" s="143">
        <v>194.44077416336</v>
      </c>
      <c r="AW1264" s="143">
        <v>1.5967580371000001</v>
      </c>
    </row>
    <row r="1265" spans="1:49" x14ac:dyDescent="0.25">
      <c r="A1265" s="153">
        <v>830000</v>
      </c>
      <c r="B1265" s="153">
        <v>1400000</v>
      </c>
      <c r="C1265" s="153">
        <v>1400000</v>
      </c>
      <c r="D1265" s="143" t="s">
        <v>360</v>
      </c>
      <c r="E1265" s="143" t="s">
        <v>13</v>
      </c>
      <c r="F1265" s="143" t="s">
        <v>361</v>
      </c>
      <c r="G1265" s="143" t="s">
        <v>362</v>
      </c>
      <c r="H1265" s="143">
        <v>0.67</v>
      </c>
      <c r="I1265" s="143">
        <v>0.72</v>
      </c>
      <c r="J1265" s="143" t="s">
        <v>366</v>
      </c>
      <c r="K1265" s="143">
        <v>0.61776345378298003</v>
      </c>
      <c r="L1265" s="143">
        <v>3295.0288975440599</v>
      </c>
      <c r="M1265" s="143">
        <v>6.2618398774302904</v>
      </c>
      <c r="N1265" s="143">
        <v>0.84763806695305</v>
      </c>
      <c r="O1265" s="143">
        <v>3.86833582971733</v>
      </c>
      <c r="P1265" s="143">
        <v>0.52363981979884999</v>
      </c>
      <c r="Q1265" s="143">
        <v>2035.5484320615401</v>
      </c>
      <c r="R1265" s="143">
        <v>1730</v>
      </c>
      <c r="S1265" s="143" t="s">
        <v>368</v>
      </c>
      <c r="T1265" s="143">
        <v>1730</v>
      </c>
      <c r="U1265" s="143" t="s">
        <v>365</v>
      </c>
      <c r="V1265" s="143" t="s">
        <v>366</v>
      </c>
      <c r="Z1265" s="143">
        <v>0</v>
      </c>
      <c r="AA1265" s="143">
        <v>1</v>
      </c>
      <c r="AB1265" s="143">
        <v>3.86833582971733</v>
      </c>
      <c r="AC1265" s="143">
        <v>0.52363981979884999</v>
      </c>
      <c r="AD1265" s="143">
        <v>2035.5484320615401</v>
      </c>
      <c r="AF1265" s="143">
        <v>-1</v>
      </c>
      <c r="AG1265" s="143">
        <v>-1</v>
      </c>
      <c r="AH1265" s="143">
        <v>-1</v>
      </c>
      <c r="AI1265" s="143">
        <v>-1</v>
      </c>
      <c r="AJ1265" s="143">
        <v>0</v>
      </c>
      <c r="AM1265" s="143" t="s">
        <v>367</v>
      </c>
      <c r="AN1265" s="143">
        <v>-1</v>
      </c>
      <c r="AQ1265" s="143">
        <v>332</v>
      </c>
      <c r="AR1265" s="143" t="s">
        <v>259</v>
      </c>
      <c r="AT1265" s="143" t="s">
        <v>366</v>
      </c>
      <c r="AV1265" s="143">
        <v>200.000000018626</v>
      </c>
      <c r="AW1265" s="143">
        <v>1.6508908614</v>
      </c>
    </row>
    <row r="1266" spans="1:49" x14ac:dyDescent="0.25">
      <c r="A1266" s="153">
        <v>830000</v>
      </c>
      <c r="B1266" s="153">
        <v>1400000</v>
      </c>
      <c r="C1266" s="153">
        <v>1400000</v>
      </c>
      <c r="D1266" s="143" t="s">
        <v>360</v>
      </c>
      <c r="E1266" s="143" t="s">
        <v>13</v>
      </c>
      <c r="F1266" s="143" t="s">
        <v>361</v>
      </c>
      <c r="G1266" s="143" t="s">
        <v>362</v>
      </c>
      <c r="H1266" s="143">
        <v>0.67</v>
      </c>
      <c r="I1266" s="143">
        <v>0.72</v>
      </c>
      <c r="J1266" s="143" t="s">
        <v>363</v>
      </c>
      <c r="K1266" s="143">
        <v>0.49943502910860998</v>
      </c>
      <c r="L1266" s="143">
        <v>932.13011640813602</v>
      </c>
      <c r="M1266" s="143">
        <v>0</v>
      </c>
      <c r="N1266" s="143">
        <v>0</v>
      </c>
      <c r="O1266" s="143">
        <v>0</v>
      </c>
      <c r="P1266" s="143">
        <v>0</v>
      </c>
      <c r="Q1266" s="143">
        <v>465.53843182131499</v>
      </c>
      <c r="R1266" s="143">
        <v>5300</v>
      </c>
      <c r="S1266" s="143" t="s">
        <v>372</v>
      </c>
      <c r="T1266" s="143">
        <v>5300</v>
      </c>
      <c r="U1266" s="143" t="s">
        <v>365</v>
      </c>
      <c r="V1266" s="143" t="s">
        <v>366</v>
      </c>
      <c r="Y1266" s="143" t="s">
        <v>363</v>
      </c>
      <c r="Z1266" s="143">
        <v>0</v>
      </c>
      <c r="AA1266" s="143">
        <v>1</v>
      </c>
      <c r="AB1266" s="143">
        <v>0</v>
      </c>
      <c r="AC1266" s="143">
        <v>0</v>
      </c>
      <c r="AD1266" s="143">
        <v>465.53843182131499</v>
      </c>
      <c r="AF1266" s="143">
        <v>-1</v>
      </c>
      <c r="AG1266" s="143">
        <v>-1</v>
      </c>
      <c r="AH1266" s="143">
        <v>-1</v>
      </c>
      <c r="AI1266" s="143">
        <v>-1</v>
      </c>
      <c r="AJ1266" s="143">
        <v>0</v>
      </c>
      <c r="AM1266" s="143" t="s">
        <v>367</v>
      </c>
      <c r="AN1266" s="143">
        <v>-1</v>
      </c>
      <c r="AQ1266" s="143">
        <v>332</v>
      </c>
      <c r="AR1266" s="143" t="s">
        <v>259</v>
      </c>
      <c r="AT1266" s="143" t="s">
        <v>366</v>
      </c>
      <c r="AV1266" s="143">
        <v>182.39517126975599</v>
      </c>
      <c r="AW1266" s="143">
        <v>0.37756563809999999</v>
      </c>
    </row>
    <row r="1267" spans="1:49" x14ac:dyDescent="0.25">
      <c r="A1267" s="153">
        <v>830000</v>
      </c>
      <c r="B1267" s="153">
        <v>1400000</v>
      </c>
      <c r="C1267" s="153">
        <v>1400000</v>
      </c>
      <c r="D1267" s="143" t="s">
        <v>360</v>
      </c>
      <c r="E1267" s="143" t="s">
        <v>13</v>
      </c>
      <c r="F1267" s="143" t="s">
        <v>361</v>
      </c>
      <c r="G1267" s="143" t="s">
        <v>362</v>
      </c>
      <c r="H1267" s="143">
        <v>0.67</v>
      </c>
      <c r="I1267" s="143">
        <v>0.72</v>
      </c>
      <c r="J1267" s="143" t="s">
        <v>366</v>
      </c>
      <c r="K1267" s="143">
        <v>0.11832856686316</v>
      </c>
      <c r="L1267" s="143">
        <v>932.13011640813602</v>
      </c>
      <c r="M1267" s="143">
        <v>0</v>
      </c>
      <c r="N1267" s="143">
        <v>0</v>
      </c>
      <c r="O1267" s="143">
        <v>0</v>
      </c>
      <c r="P1267" s="143">
        <v>0</v>
      </c>
      <c r="Q1267" s="143">
        <v>110.297620804568</v>
      </c>
      <c r="R1267" s="143">
        <v>1730</v>
      </c>
      <c r="S1267" s="143" t="s">
        <v>368</v>
      </c>
      <c r="T1267" s="143">
        <v>1730</v>
      </c>
      <c r="U1267" s="143" t="s">
        <v>365</v>
      </c>
      <c r="V1267" s="143" t="s">
        <v>366</v>
      </c>
      <c r="Z1267" s="143">
        <v>0</v>
      </c>
      <c r="AA1267" s="143">
        <v>1</v>
      </c>
      <c r="AB1267" s="143">
        <v>0</v>
      </c>
      <c r="AC1267" s="143">
        <v>0</v>
      </c>
      <c r="AD1267" s="143">
        <v>110.297620804568</v>
      </c>
      <c r="AF1267" s="143">
        <v>-1</v>
      </c>
      <c r="AG1267" s="143">
        <v>-1</v>
      </c>
      <c r="AH1267" s="143">
        <v>-1</v>
      </c>
      <c r="AI1267" s="143">
        <v>-1</v>
      </c>
      <c r="AJ1267" s="143">
        <v>0</v>
      </c>
      <c r="AM1267" s="143" t="s">
        <v>367</v>
      </c>
      <c r="AN1267" s="143">
        <v>-1</v>
      </c>
      <c r="AQ1267" s="143">
        <v>332</v>
      </c>
      <c r="AR1267" s="143" t="s">
        <v>259</v>
      </c>
      <c r="AT1267" s="143" t="s">
        <v>366</v>
      </c>
      <c r="AV1267" s="143">
        <v>108.801587376724</v>
      </c>
      <c r="AW1267" s="143">
        <v>8.9454680300000006E-2</v>
      </c>
    </row>
    <row r="1268" spans="1:49" x14ac:dyDescent="0.25">
      <c r="A1268" s="153">
        <v>830000</v>
      </c>
      <c r="B1268" s="153">
        <v>1400000</v>
      </c>
      <c r="C1268" s="153">
        <v>1400000</v>
      </c>
      <c r="D1268" s="143" t="s">
        <v>360</v>
      </c>
      <c r="E1268" s="143" t="s">
        <v>13</v>
      </c>
      <c r="F1268" s="143" t="s">
        <v>361</v>
      </c>
      <c r="G1268" s="143" t="s">
        <v>362</v>
      </c>
      <c r="H1268" s="143">
        <v>0.67</v>
      </c>
      <c r="I1268" s="143">
        <v>0.72</v>
      </c>
      <c r="J1268" s="143" t="s">
        <v>363</v>
      </c>
      <c r="K1268" s="143">
        <v>0.10389308050753999</v>
      </c>
      <c r="L1268" s="143">
        <v>2691.9762042756001</v>
      </c>
      <c r="M1268" s="143">
        <v>3.7712463636204401</v>
      </c>
      <c r="N1268" s="143">
        <v>0.49873490306767998</v>
      </c>
      <c r="O1268" s="143">
        <v>0.39180640206939998</v>
      </c>
      <c r="P1268" s="143">
        <v>5.181510543633E-2</v>
      </c>
      <c r="Q1268" s="143">
        <v>279.67770051520301</v>
      </c>
      <c r="R1268" s="143">
        <v>5300</v>
      </c>
      <c r="S1268" s="143" t="s">
        <v>372</v>
      </c>
      <c r="T1268" s="143">
        <v>5300</v>
      </c>
      <c r="U1268" s="143" t="s">
        <v>365</v>
      </c>
      <c r="V1268" s="143" t="s">
        <v>366</v>
      </c>
      <c r="Y1268" s="143" t="s">
        <v>363</v>
      </c>
      <c r="Z1268" s="143">
        <v>0</v>
      </c>
      <c r="AA1268" s="143">
        <v>1</v>
      </c>
      <c r="AB1268" s="143">
        <v>0.39180640206939998</v>
      </c>
      <c r="AC1268" s="143">
        <v>5.181510543633E-2</v>
      </c>
      <c r="AD1268" s="143">
        <v>279.67770051520301</v>
      </c>
      <c r="AF1268" s="143">
        <v>-1</v>
      </c>
      <c r="AG1268" s="143">
        <v>-1</v>
      </c>
      <c r="AH1268" s="143">
        <v>-1</v>
      </c>
      <c r="AI1268" s="143">
        <v>-1</v>
      </c>
      <c r="AJ1268" s="143">
        <v>0</v>
      </c>
      <c r="AM1268" s="143" t="s">
        <v>367</v>
      </c>
      <c r="AN1268" s="143">
        <v>-1</v>
      </c>
      <c r="AQ1268" s="143">
        <v>332</v>
      </c>
      <c r="AR1268" s="143" t="s">
        <v>259</v>
      </c>
      <c r="AT1268" s="143" t="s">
        <v>366</v>
      </c>
      <c r="AV1268" s="143">
        <v>87.807449133307102</v>
      </c>
      <c r="AW1268" s="143">
        <v>0.2268270077</v>
      </c>
    </row>
    <row r="1269" spans="1:49" x14ac:dyDescent="0.25">
      <c r="A1269" s="153">
        <v>830000</v>
      </c>
      <c r="B1269" s="153">
        <v>1400000</v>
      </c>
      <c r="C1269" s="153">
        <v>1400000</v>
      </c>
      <c r="D1269" s="143" t="s">
        <v>360</v>
      </c>
      <c r="E1269" s="143" t="s">
        <v>13</v>
      </c>
      <c r="F1269" s="143" t="s">
        <v>361</v>
      </c>
      <c r="G1269" s="143" t="s">
        <v>362</v>
      </c>
      <c r="H1269" s="143">
        <v>0.67</v>
      </c>
      <c r="I1269" s="143">
        <v>0.72</v>
      </c>
      <c r="J1269" s="143" t="s">
        <v>366</v>
      </c>
      <c r="K1269" s="143">
        <v>0.51387026759751997</v>
      </c>
      <c r="L1269" s="143">
        <v>2691.9762042756001</v>
      </c>
      <c r="M1269" s="143">
        <v>3.7712463636204401</v>
      </c>
      <c r="N1269" s="143">
        <v>0.49873490306767998</v>
      </c>
      <c r="O1269" s="143">
        <v>1.93793137804983</v>
      </c>
      <c r="P1269" s="143">
        <v>0.25628503809961001</v>
      </c>
      <c r="Q1269" s="143">
        <v>1383.3265324572701</v>
      </c>
      <c r="R1269" s="143">
        <v>1730</v>
      </c>
      <c r="S1269" s="143" t="s">
        <v>368</v>
      </c>
      <c r="T1269" s="143">
        <v>1730</v>
      </c>
      <c r="U1269" s="143" t="s">
        <v>365</v>
      </c>
      <c r="V1269" s="143" t="s">
        <v>366</v>
      </c>
      <c r="Z1269" s="143">
        <v>0</v>
      </c>
      <c r="AA1269" s="143">
        <v>1</v>
      </c>
      <c r="AB1269" s="143">
        <v>1.93793137804983</v>
      </c>
      <c r="AC1269" s="143">
        <v>0.25628503809961001</v>
      </c>
      <c r="AD1269" s="143">
        <v>1383.3265324572701</v>
      </c>
      <c r="AF1269" s="143">
        <v>-1</v>
      </c>
      <c r="AG1269" s="143">
        <v>-1</v>
      </c>
      <c r="AH1269" s="143">
        <v>-1</v>
      </c>
      <c r="AI1269" s="143">
        <v>-1</v>
      </c>
      <c r="AJ1269" s="143">
        <v>0</v>
      </c>
      <c r="AM1269" s="143" t="s">
        <v>367</v>
      </c>
      <c r="AN1269" s="143">
        <v>-1</v>
      </c>
      <c r="AQ1269" s="143">
        <v>332</v>
      </c>
      <c r="AR1269" s="143" t="s">
        <v>259</v>
      </c>
      <c r="AT1269" s="143" t="s">
        <v>366</v>
      </c>
      <c r="AV1269" s="143">
        <v>195.30113816744</v>
      </c>
      <c r="AW1269" s="143">
        <v>1.1219193288</v>
      </c>
    </row>
    <row r="1270" spans="1:49" x14ac:dyDescent="0.25">
      <c r="A1270" s="153">
        <v>830000</v>
      </c>
      <c r="B1270" s="153">
        <v>1400000</v>
      </c>
      <c r="C1270" s="153">
        <v>1400000</v>
      </c>
      <c r="D1270" s="143" t="s">
        <v>360</v>
      </c>
      <c r="E1270" s="143" t="s">
        <v>13</v>
      </c>
      <c r="F1270" s="143" t="s">
        <v>361</v>
      </c>
      <c r="G1270" s="143" t="s">
        <v>362</v>
      </c>
      <c r="H1270" s="143">
        <v>0.67</v>
      </c>
      <c r="I1270" s="143">
        <v>0.72</v>
      </c>
      <c r="J1270" s="143" t="s">
        <v>366</v>
      </c>
      <c r="K1270" s="143">
        <v>0.61776345371394004</v>
      </c>
      <c r="L1270" s="143">
        <v>3338.4659570717399</v>
      </c>
      <c r="M1270" s="143">
        <v>6.2250813046898097</v>
      </c>
      <c r="N1270" s="143">
        <v>0.83245356231465995</v>
      </c>
      <c r="O1270" s="143">
        <v>3.8456277264352599</v>
      </c>
      <c r="P1270" s="143">
        <v>0.51425938771197999</v>
      </c>
      <c r="Q1270" s="143">
        <v>2062.3822597470498</v>
      </c>
      <c r="R1270" s="143">
        <v>1730</v>
      </c>
      <c r="S1270" s="143" t="s">
        <v>368</v>
      </c>
      <c r="T1270" s="143">
        <v>1730</v>
      </c>
      <c r="U1270" s="143" t="s">
        <v>365</v>
      </c>
      <c r="V1270" s="143" t="s">
        <v>366</v>
      </c>
      <c r="Z1270" s="143">
        <v>0</v>
      </c>
      <c r="AA1270" s="143">
        <v>1</v>
      </c>
      <c r="AB1270" s="143">
        <v>3.8456277264352599</v>
      </c>
      <c r="AC1270" s="143">
        <v>0.51425938771197999</v>
      </c>
      <c r="AD1270" s="143">
        <v>2062.3822597470498</v>
      </c>
      <c r="AF1270" s="143">
        <v>-1</v>
      </c>
      <c r="AG1270" s="143">
        <v>-1</v>
      </c>
      <c r="AH1270" s="143">
        <v>-1</v>
      </c>
      <c r="AI1270" s="143">
        <v>-1</v>
      </c>
      <c r="AJ1270" s="143">
        <v>0</v>
      </c>
      <c r="AM1270" s="143" t="s">
        <v>367</v>
      </c>
      <c r="AN1270" s="143">
        <v>-1</v>
      </c>
      <c r="AQ1270" s="143">
        <v>332</v>
      </c>
      <c r="AR1270" s="143" t="s">
        <v>259</v>
      </c>
      <c r="AT1270" s="143" t="s">
        <v>366</v>
      </c>
      <c r="AV1270" s="143">
        <v>200.00000000745001</v>
      </c>
      <c r="AW1270" s="143">
        <v>1.6726539008000001</v>
      </c>
    </row>
    <row r="1271" spans="1:49" x14ac:dyDescent="0.25">
      <c r="A1271" s="153">
        <v>830000</v>
      </c>
      <c r="B1271" s="153">
        <v>1400000</v>
      </c>
      <c r="C1271" s="153">
        <v>1400000</v>
      </c>
      <c r="D1271" s="143" t="s">
        <v>360</v>
      </c>
      <c r="E1271" s="143" t="s">
        <v>13</v>
      </c>
      <c r="F1271" s="143" t="s">
        <v>361</v>
      </c>
      <c r="G1271" s="143" t="s">
        <v>362</v>
      </c>
      <c r="H1271" s="143">
        <v>0.67</v>
      </c>
      <c r="I1271" s="143">
        <v>0.72</v>
      </c>
      <c r="J1271" s="143" t="s">
        <v>366</v>
      </c>
      <c r="K1271" s="143">
        <v>0.61776345378298003</v>
      </c>
      <c r="L1271" s="143">
        <v>3306.5982822169299</v>
      </c>
      <c r="M1271" s="143">
        <v>6.2839755030102697</v>
      </c>
      <c r="N1271" s="143">
        <v>0.85064724414777004</v>
      </c>
      <c r="O1271" s="143">
        <v>3.8820104102272701</v>
      </c>
      <c r="P1271" s="143">
        <v>0.52549877949570001</v>
      </c>
      <c r="Q1271" s="143">
        <v>2042.6955750952</v>
      </c>
      <c r="R1271" s="143">
        <v>1730</v>
      </c>
      <c r="S1271" s="143" t="s">
        <v>368</v>
      </c>
      <c r="T1271" s="143">
        <v>1730</v>
      </c>
      <c r="U1271" s="143" t="s">
        <v>365</v>
      </c>
      <c r="V1271" s="143" t="s">
        <v>366</v>
      </c>
      <c r="Z1271" s="143">
        <v>0</v>
      </c>
      <c r="AA1271" s="143">
        <v>1</v>
      </c>
      <c r="AB1271" s="143">
        <v>3.8820104102272701</v>
      </c>
      <c r="AC1271" s="143">
        <v>0.52549877949570001</v>
      </c>
      <c r="AD1271" s="143">
        <v>2042.6955750952</v>
      </c>
      <c r="AF1271" s="143">
        <v>-1</v>
      </c>
      <c r="AG1271" s="143">
        <v>-1</v>
      </c>
      <c r="AH1271" s="143">
        <v>-1</v>
      </c>
      <c r="AI1271" s="143">
        <v>-1</v>
      </c>
      <c r="AJ1271" s="143">
        <v>0</v>
      </c>
      <c r="AM1271" s="143" t="s">
        <v>367</v>
      </c>
      <c r="AN1271" s="143">
        <v>-1</v>
      </c>
      <c r="AQ1271" s="143">
        <v>332</v>
      </c>
      <c r="AR1271" s="143" t="s">
        <v>259</v>
      </c>
      <c r="AT1271" s="143" t="s">
        <v>366</v>
      </c>
      <c r="AV1271" s="143">
        <v>200.000000018626</v>
      </c>
      <c r="AW1271" s="143">
        <v>1.6566874088000001</v>
      </c>
    </row>
    <row r="1272" spans="1:49" x14ac:dyDescent="0.25">
      <c r="A1272" s="153">
        <v>830000</v>
      </c>
      <c r="B1272" s="153">
        <v>1400000</v>
      </c>
      <c r="C1272" s="153">
        <v>1400000</v>
      </c>
      <c r="D1272" s="143" t="s">
        <v>360</v>
      </c>
      <c r="E1272" s="143" t="s">
        <v>13</v>
      </c>
      <c r="F1272" s="143" t="s">
        <v>361</v>
      </c>
      <c r="G1272" s="143" t="s">
        <v>362</v>
      </c>
      <c r="H1272" s="143">
        <v>0.67</v>
      </c>
      <c r="I1272" s="143">
        <v>0.72</v>
      </c>
      <c r="J1272" s="143" t="s">
        <v>366</v>
      </c>
      <c r="K1272" s="143">
        <v>0.61776345341476002</v>
      </c>
      <c r="L1272" s="143">
        <v>3315.63689601756</v>
      </c>
      <c r="M1272" s="143">
        <v>6.7336136206620996</v>
      </c>
      <c r="N1272" s="143">
        <v>0.90523074031454998</v>
      </c>
      <c r="O1272" s="143">
        <v>4.1597804042609203</v>
      </c>
      <c r="P1272" s="143">
        <v>0.55921846827391997</v>
      </c>
      <c r="Q1272" s="143">
        <v>2048.2792991532201</v>
      </c>
      <c r="R1272" s="143">
        <v>1730</v>
      </c>
      <c r="S1272" s="143" t="s">
        <v>368</v>
      </c>
      <c r="T1272" s="143">
        <v>1730</v>
      </c>
      <c r="U1272" s="143" t="s">
        <v>365</v>
      </c>
      <c r="V1272" s="143" t="s">
        <v>366</v>
      </c>
      <c r="Z1272" s="143">
        <v>0</v>
      </c>
      <c r="AA1272" s="143">
        <v>1</v>
      </c>
      <c r="AB1272" s="143">
        <v>4.1597804042609203</v>
      </c>
      <c r="AC1272" s="143">
        <v>0.55921846827391997</v>
      </c>
      <c r="AD1272" s="143">
        <v>2048.2792991532201</v>
      </c>
      <c r="AF1272" s="143">
        <v>-1</v>
      </c>
      <c r="AG1272" s="143">
        <v>-1</v>
      </c>
      <c r="AH1272" s="143">
        <v>-1</v>
      </c>
      <c r="AI1272" s="143">
        <v>-1</v>
      </c>
      <c r="AJ1272" s="143">
        <v>0</v>
      </c>
      <c r="AM1272" s="143" t="s">
        <v>367</v>
      </c>
      <c r="AN1272" s="143">
        <v>-1</v>
      </c>
      <c r="AQ1272" s="143">
        <v>332</v>
      </c>
      <c r="AR1272" s="143" t="s">
        <v>259</v>
      </c>
      <c r="AT1272" s="143" t="s">
        <v>366</v>
      </c>
      <c r="AV1272" s="143">
        <v>199.99999995902101</v>
      </c>
      <c r="AW1272" s="143">
        <v>1.6612159766000001</v>
      </c>
    </row>
    <row r="1273" spans="1:49" x14ac:dyDescent="0.25">
      <c r="A1273" s="153">
        <v>830000</v>
      </c>
      <c r="B1273" s="153">
        <v>1400000</v>
      </c>
      <c r="C1273" s="153">
        <v>1400000</v>
      </c>
      <c r="D1273" s="143" t="s">
        <v>360</v>
      </c>
      <c r="E1273" s="143" t="s">
        <v>13</v>
      </c>
      <c r="F1273" s="143" t="s">
        <v>361</v>
      </c>
      <c r="G1273" s="143" t="s">
        <v>362</v>
      </c>
      <c r="H1273" s="143">
        <v>0.67</v>
      </c>
      <c r="I1273" s="143">
        <v>0.72</v>
      </c>
      <c r="J1273" s="143" t="s">
        <v>366</v>
      </c>
      <c r="K1273" s="143">
        <v>6.9796319369140006E-2</v>
      </c>
      <c r="L1273" s="143">
        <v>3308.2380267690201</v>
      </c>
      <c r="M1273" s="143">
        <v>7.1114763377613599</v>
      </c>
      <c r="N1273" s="143">
        <v>0.94803848673705005</v>
      </c>
      <c r="O1273" s="143">
        <v>0.49635487365648001</v>
      </c>
      <c r="P1273" s="143">
        <v>6.6169596994529997E-2</v>
      </c>
      <c r="Q1273" s="143">
        <v>230.902837865507</v>
      </c>
      <c r="R1273" s="143">
        <v>1730</v>
      </c>
      <c r="S1273" s="143" t="s">
        <v>368</v>
      </c>
      <c r="T1273" s="143">
        <v>1730</v>
      </c>
      <c r="U1273" s="143" t="s">
        <v>365</v>
      </c>
      <c r="V1273" s="143" t="s">
        <v>366</v>
      </c>
      <c r="Z1273" s="143">
        <v>0</v>
      </c>
      <c r="AA1273" s="143">
        <v>1</v>
      </c>
      <c r="AB1273" s="143">
        <v>0.49635487365648001</v>
      </c>
      <c r="AC1273" s="143">
        <v>6.6169596994529997E-2</v>
      </c>
      <c r="AD1273" s="143">
        <v>2043.7085487439499</v>
      </c>
      <c r="AF1273" s="143">
        <v>-1</v>
      </c>
      <c r="AG1273" s="143">
        <v>-1</v>
      </c>
      <c r="AH1273" s="143">
        <v>-1</v>
      </c>
      <c r="AI1273" s="143">
        <v>-1</v>
      </c>
      <c r="AJ1273" s="143">
        <v>0</v>
      </c>
      <c r="AM1273" s="143" t="s">
        <v>367</v>
      </c>
      <c r="AN1273" s="143">
        <v>-1</v>
      </c>
      <c r="AQ1273" s="143">
        <v>332</v>
      </c>
      <c r="AR1273" s="143" t="s">
        <v>259</v>
      </c>
      <c r="AT1273" s="143" t="s">
        <v>366</v>
      </c>
      <c r="AV1273" s="143">
        <v>82.497737432502106</v>
      </c>
      <c r="AW1273" s="143">
        <v>1.6575089609</v>
      </c>
    </row>
    <row r="1274" spans="1:49" x14ac:dyDescent="0.25">
      <c r="A1274" s="153">
        <v>830000</v>
      </c>
      <c r="B1274" s="153">
        <v>1400000</v>
      </c>
      <c r="C1274" s="153">
        <v>1400000</v>
      </c>
      <c r="D1274" s="143" t="s">
        <v>360</v>
      </c>
      <c r="E1274" s="143" t="s">
        <v>13</v>
      </c>
      <c r="F1274" s="143" t="s">
        <v>361</v>
      </c>
      <c r="G1274" s="143" t="s">
        <v>362</v>
      </c>
      <c r="H1274" s="143">
        <v>0.67</v>
      </c>
      <c r="I1274" s="143">
        <v>0.72</v>
      </c>
      <c r="J1274" s="143" t="s">
        <v>366</v>
      </c>
      <c r="K1274" s="143">
        <v>1.9691475357999999E-4</v>
      </c>
      <c r="L1274" s="143">
        <v>3361.3431316462802</v>
      </c>
      <c r="M1274" s="143">
        <v>7.4141874181091998</v>
      </c>
      <c r="N1274" s="143">
        <v>0.98143071809170002</v>
      </c>
      <c r="O1274" s="143">
        <v>1.4599628884299999E-3</v>
      </c>
      <c r="P1274" s="143">
        <v>1.9325818800000001E-4</v>
      </c>
      <c r="Q1274" s="143">
        <v>0.66189805446594996</v>
      </c>
      <c r="R1274" s="143">
        <v>1730</v>
      </c>
      <c r="S1274" s="143" t="s">
        <v>368</v>
      </c>
      <c r="T1274" s="143">
        <v>1730</v>
      </c>
      <c r="U1274" s="143" t="s">
        <v>365</v>
      </c>
      <c r="V1274" s="143" t="s">
        <v>366</v>
      </c>
      <c r="Z1274" s="143">
        <v>0</v>
      </c>
      <c r="AA1274" s="143">
        <v>1</v>
      </c>
      <c r="AB1274" s="143">
        <v>1.4599628884299999E-3</v>
      </c>
      <c r="AC1274" s="143">
        <v>1.9325818800000001E-4</v>
      </c>
      <c r="AD1274" s="143">
        <v>0.66189805386935996</v>
      </c>
      <c r="AF1274" s="143">
        <v>-1</v>
      </c>
      <c r="AG1274" s="143">
        <v>-1</v>
      </c>
      <c r="AH1274" s="143">
        <v>-1</v>
      </c>
      <c r="AI1274" s="143">
        <v>-1</v>
      </c>
      <c r="AJ1274" s="143">
        <v>0</v>
      </c>
      <c r="AM1274" s="143" t="s">
        <v>367</v>
      </c>
      <c r="AN1274" s="143">
        <v>-1</v>
      </c>
      <c r="AQ1274" s="143">
        <v>332</v>
      </c>
      <c r="AR1274" s="143" t="s">
        <v>259</v>
      </c>
      <c r="AT1274" s="143" t="s">
        <v>366</v>
      </c>
      <c r="AV1274" s="143">
        <v>35.298929290302297</v>
      </c>
      <c r="AW1274" s="143">
        <v>5.3681919999999997E-4</v>
      </c>
    </row>
    <row r="1275" spans="1:49" x14ac:dyDescent="0.25">
      <c r="A1275" s="153">
        <v>830000</v>
      </c>
      <c r="B1275" s="153">
        <v>1400000</v>
      </c>
      <c r="C1275" s="153">
        <v>1400000</v>
      </c>
      <c r="D1275" s="143" t="s">
        <v>360</v>
      </c>
      <c r="E1275" s="143" t="s">
        <v>13</v>
      </c>
      <c r="F1275" s="143" t="s">
        <v>361</v>
      </c>
      <c r="G1275" s="143" t="s">
        <v>362</v>
      </c>
      <c r="H1275" s="143">
        <v>0.67</v>
      </c>
      <c r="I1275" s="143">
        <v>0.72</v>
      </c>
      <c r="J1275" s="143" t="s">
        <v>366</v>
      </c>
      <c r="K1275" s="143">
        <v>0.39114540661592001</v>
      </c>
      <c r="L1275" s="143">
        <v>3361.3431316462802</v>
      </c>
      <c r="M1275" s="143">
        <v>7.4141874181091998</v>
      </c>
      <c r="N1275" s="143">
        <v>0.98143071809170002</v>
      </c>
      <c r="O1275" s="143">
        <v>2.9000253523830199</v>
      </c>
      <c r="P1275" s="143">
        <v>0.38388211729333999</v>
      </c>
      <c r="Q1275" s="143">
        <v>1314.77392600344</v>
      </c>
      <c r="R1275" s="143">
        <v>1730</v>
      </c>
      <c r="S1275" s="143" t="s">
        <v>368</v>
      </c>
      <c r="T1275" s="143">
        <v>1730</v>
      </c>
      <c r="U1275" s="143" t="s">
        <v>365</v>
      </c>
      <c r="V1275" s="143" t="s">
        <v>366</v>
      </c>
      <c r="Z1275" s="143">
        <v>0</v>
      </c>
      <c r="AA1275" s="143">
        <v>1</v>
      </c>
      <c r="AB1275" s="143">
        <v>2.9000253523830199</v>
      </c>
      <c r="AC1275" s="143">
        <v>0.38388211729333999</v>
      </c>
      <c r="AD1275" s="143">
        <v>1314.77392600344</v>
      </c>
      <c r="AF1275" s="143">
        <v>-1</v>
      </c>
      <c r="AG1275" s="143">
        <v>-1</v>
      </c>
      <c r="AH1275" s="143">
        <v>-1</v>
      </c>
      <c r="AI1275" s="143">
        <v>-1</v>
      </c>
      <c r="AJ1275" s="143">
        <v>0</v>
      </c>
      <c r="AM1275" s="143" t="s">
        <v>367</v>
      </c>
      <c r="AN1275" s="143">
        <v>-1</v>
      </c>
      <c r="AQ1275" s="143">
        <v>332</v>
      </c>
      <c r="AR1275" s="143" t="s">
        <v>259</v>
      </c>
      <c r="AT1275" s="143" t="s">
        <v>366</v>
      </c>
      <c r="AV1275" s="143">
        <v>159.44625552491101</v>
      </c>
      <c r="AW1275" s="143">
        <v>1.0663211078999999</v>
      </c>
    </row>
    <row r="1276" spans="1:49" x14ac:dyDescent="0.25">
      <c r="A1276" s="153">
        <v>830000</v>
      </c>
      <c r="B1276" s="153">
        <v>1400000</v>
      </c>
      <c r="C1276" s="153">
        <v>1400000</v>
      </c>
      <c r="D1276" s="143" t="s">
        <v>360</v>
      </c>
      <c r="E1276" s="143" t="s">
        <v>13</v>
      </c>
      <c r="F1276" s="143" t="s">
        <v>361</v>
      </c>
      <c r="G1276" s="143" t="s">
        <v>362</v>
      </c>
      <c r="H1276" s="143">
        <v>0.67</v>
      </c>
      <c r="I1276" s="143">
        <v>0.72</v>
      </c>
      <c r="J1276" s="143" t="s">
        <v>366</v>
      </c>
      <c r="K1276" s="143">
        <v>3.2581202996970003E-2</v>
      </c>
      <c r="L1276" s="143">
        <v>3361.3431316462802</v>
      </c>
      <c r="M1276" s="143">
        <v>7.4141874181091998</v>
      </c>
      <c r="N1276" s="143">
        <v>0.98143071809170002</v>
      </c>
      <c r="O1276" s="143">
        <v>0.24156314532702999</v>
      </c>
      <c r="P1276" s="143">
        <v>3.1976193453609997E-2</v>
      </c>
      <c r="Q1276" s="143">
        <v>109.516602914655</v>
      </c>
      <c r="R1276" s="143">
        <v>1730</v>
      </c>
      <c r="S1276" s="143" t="s">
        <v>368</v>
      </c>
      <c r="T1276" s="143">
        <v>1730</v>
      </c>
      <c r="U1276" s="143" t="s">
        <v>365</v>
      </c>
      <c r="V1276" s="143" t="s">
        <v>366</v>
      </c>
      <c r="Z1276" s="143">
        <v>0</v>
      </c>
      <c r="AA1276" s="143">
        <v>1</v>
      </c>
      <c r="AB1276" s="143">
        <v>0.24156314532702999</v>
      </c>
      <c r="AC1276" s="143">
        <v>3.1976193453609997E-2</v>
      </c>
      <c r="AD1276" s="143">
        <v>109.516602914654</v>
      </c>
      <c r="AF1276" s="143">
        <v>-1</v>
      </c>
      <c r="AG1276" s="143">
        <v>-1</v>
      </c>
      <c r="AH1276" s="143">
        <v>-1</v>
      </c>
      <c r="AI1276" s="143">
        <v>-1</v>
      </c>
      <c r="AJ1276" s="143">
        <v>0</v>
      </c>
      <c r="AM1276" s="143" t="s">
        <v>367</v>
      </c>
      <c r="AN1276" s="143">
        <v>-1</v>
      </c>
      <c r="AQ1276" s="143">
        <v>332</v>
      </c>
      <c r="AR1276" s="143" t="s">
        <v>259</v>
      </c>
      <c r="AT1276" s="143" t="s">
        <v>366</v>
      </c>
      <c r="AV1276" s="143">
        <v>56.496957600887399</v>
      </c>
      <c r="AW1276" s="143">
        <v>8.8821251399999995E-2</v>
      </c>
    </row>
    <row r="1277" spans="1:49" x14ac:dyDescent="0.25">
      <c r="A1277" s="153">
        <v>830000</v>
      </c>
      <c r="B1277" s="153">
        <v>1400000</v>
      </c>
      <c r="C1277" s="153">
        <v>1400000</v>
      </c>
      <c r="D1277" s="143" t="s">
        <v>360</v>
      </c>
      <c r="E1277" s="143" t="s">
        <v>13</v>
      </c>
      <c r="F1277" s="143" t="s">
        <v>361</v>
      </c>
      <c r="G1277" s="143" t="s">
        <v>362</v>
      </c>
      <c r="H1277" s="143">
        <v>0.67</v>
      </c>
      <c r="I1277" s="143">
        <v>0.72</v>
      </c>
      <c r="J1277" s="143" t="s">
        <v>366</v>
      </c>
      <c r="K1277" s="143">
        <v>0.19380067781579</v>
      </c>
      <c r="L1277" s="143">
        <v>3361.3431316462802</v>
      </c>
      <c r="M1277" s="143">
        <v>7.4141874181091998</v>
      </c>
      <c r="N1277" s="143">
        <v>0.98143071809170002</v>
      </c>
      <c r="O1277" s="143">
        <v>1.4368745470829301</v>
      </c>
      <c r="P1277" s="143">
        <v>0.19020193839541</v>
      </c>
      <c r="Q1277" s="143">
        <v>651.43057728452902</v>
      </c>
      <c r="R1277" s="143">
        <v>8140</v>
      </c>
      <c r="S1277" s="143" t="s">
        <v>369</v>
      </c>
      <c r="T1277" s="143">
        <v>8140</v>
      </c>
      <c r="U1277" s="143" t="s">
        <v>365</v>
      </c>
      <c r="V1277" s="143" t="s">
        <v>366</v>
      </c>
      <c r="Z1277" s="143">
        <v>0</v>
      </c>
      <c r="AA1277" s="143">
        <v>1</v>
      </c>
      <c r="AB1277" s="143">
        <v>1.4368745470829301</v>
      </c>
      <c r="AC1277" s="143">
        <v>0.19020193839541</v>
      </c>
      <c r="AD1277" s="143">
        <v>651.43057728519102</v>
      </c>
      <c r="AF1277" s="143">
        <v>-1</v>
      </c>
      <c r="AG1277" s="143">
        <v>-1</v>
      </c>
      <c r="AH1277" s="143">
        <v>-1</v>
      </c>
      <c r="AI1277" s="143">
        <v>-1</v>
      </c>
      <c r="AJ1277" s="143">
        <v>0</v>
      </c>
      <c r="AM1277" s="143" t="s">
        <v>367</v>
      </c>
      <c r="AN1277" s="143">
        <v>-1</v>
      </c>
      <c r="AQ1277" s="143">
        <v>332</v>
      </c>
      <c r="AR1277" s="143" t="s">
        <v>259</v>
      </c>
      <c r="AT1277" s="143" t="s">
        <v>366</v>
      </c>
      <c r="AV1277" s="143">
        <v>145.13726473009299</v>
      </c>
      <c r="AW1277" s="143">
        <v>0.52832974639999997</v>
      </c>
    </row>
    <row r="1278" spans="1:49" x14ac:dyDescent="0.25">
      <c r="A1278" s="153">
        <v>830000</v>
      </c>
      <c r="B1278" s="153">
        <v>1400000</v>
      </c>
      <c r="C1278" s="153">
        <v>1400000</v>
      </c>
      <c r="D1278" s="143" t="s">
        <v>360</v>
      </c>
      <c r="E1278" s="143" t="s">
        <v>13</v>
      </c>
      <c r="F1278" s="143" t="s">
        <v>361</v>
      </c>
      <c r="G1278" s="143" t="s">
        <v>362</v>
      </c>
      <c r="H1278" s="143">
        <v>0.67</v>
      </c>
      <c r="I1278" s="143">
        <v>0.72</v>
      </c>
      <c r="J1278" s="143" t="s">
        <v>366</v>
      </c>
      <c r="K1278" s="143">
        <v>8.6409311904299992E-3</v>
      </c>
      <c r="L1278" s="143">
        <v>3297.28312397833</v>
      </c>
      <c r="M1278" s="143">
        <v>7.0886283707571698</v>
      </c>
      <c r="N1278" s="143">
        <v>0.94496195102818004</v>
      </c>
      <c r="O1278" s="143">
        <v>6.1252349986270001E-2</v>
      </c>
      <c r="P1278" s="143">
        <v>8.1653511964100006E-3</v>
      </c>
      <c r="Q1278" s="143">
        <v>28.4915965896793</v>
      </c>
      <c r="R1278" s="143">
        <v>1730</v>
      </c>
      <c r="S1278" s="143" t="s">
        <v>368</v>
      </c>
      <c r="T1278" s="143">
        <v>1730</v>
      </c>
      <c r="U1278" s="143" t="s">
        <v>365</v>
      </c>
      <c r="V1278" s="143" t="s">
        <v>366</v>
      </c>
      <c r="Z1278" s="143">
        <v>0</v>
      </c>
      <c r="AA1278" s="143">
        <v>1</v>
      </c>
      <c r="AB1278" s="143">
        <v>6.1252349986270001E-2</v>
      </c>
      <c r="AC1278" s="143">
        <v>8.1653511964100006E-3</v>
      </c>
      <c r="AD1278" s="143">
        <v>2036.9410107691899</v>
      </c>
      <c r="AF1278" s="143">
        <v>-1</v>
      </c>
      <c r="AG1278" s="143">
        <v>-1</v>
      </c>
      <c r="AH1278" s="143">
        <v>-1</v>
      </c>
      <c r="AI1278" s="143">
        <v>-1</v>
      </c>
      <c r="AJ1278" s="143">
        <v>0</v>
      </c>
      <c r="AM1278" s="143" t="s">
        <v>367</v>
      </c>
      <c r="AN1278" s="143">
        <v>-1</v>
      </c>
      <c r="AQ1278" s="143">
        <v>332</v>
      </c>
      <c r="AR1278" s="143" t="s">
        <v>259</v>
      </c>
      <c r="AT1278" s="143" t="s">
        <v>366</v>
      </c>
      <c r="AV1278" s="143">
        <v>29.0272605138091</v>
      </c>
      <c r="AW1278" s="143">
        <v>1.6520202845</v>
      </c>
    </row>
    <row r="1279" spans="1:49" x14ac:dyDescent="0.25">
      <c r="A1279" s="153">
        <v>830000</v>
      </c>
      <c r="B1279" s="153">
        <v>1400000</v>
      </c>
      <c r="C1279" s="153">
        <v>1400000</v>
      </c>
      <c r="D1279" s="143" t="s">
        <v>360</v>
      </c>
      <c r="E1279" s="143" t="s">
        <v>13</v>
      </c>
      <c r="F1279" s="143" t="s">
        <v>361</v>
      </c>
      <c r="G1279" s="143" t="s">
        <v>362</v>
      </c>
      <c r="H1279" s="143">
        <v>0.67</v>
      </c>
      <c r="I1279" s="143">
        <v>0.72</v>
      </c>
      <c r="J1279" s="143" t="s">
        <v>366</v>
      </c>
      <c r="K1279" s="143">
        <v>0.61776345366790997</v>
      </c>
      <c r="L1279" s="143">
        <v>3306.98399461792</v>
      </c>
      <c r="M1279" s="143">
        <v>6.2889205391251499</v>
      </c>
      <c r="N1279" s="143">
        <v>0.85167704338156003</v>
      </c>
      <c r="O1279" s="143">
        <v>3.8850652720930201</v>
      </c>
      <c r="P1279" s="143">
        <v>0.52613495172906999</v>
      </c>
      <c r="Q1279" s="143">
        <v>2042.93385373968</v>
      </c>
      <c r="R1279" s="143">
        <v>1730</v>
      </c>
      <c r="S1279" s="143" t="s">
        <v>368</v>
      </c>
      <c r="T1279" s="143">
        <v>1730</v>
      </c>
      <c r="U1279" s="143" t="s">
        <v>365</v>
      </c>
      <c r="V1279" s="143" t="s">
        <v>366</v>
      </c>
      <c r="Z1279" s="143">
        <v>0</v>
      </c>
      <c r="AA1279" s="143">
        <v>1</v>
      </c>
      <c r="AB1279" s="143">
        <v>3.8850652720930201</v>
      </c>
      <c r="AC1279" s="143">
        <v>0.52613495172906999</v>
      </c>
      <c r="AD1279" s="143">
        <v>2042.93385373968</v>
      </c>
      <c r="AF1279" s="143">
        <v>-1</v>
      </c>
      <c r="AG1279" s="143">
        <v>-1</v>
      </c>
      <c r="AH1279" s="143">
        <v>-1</v>
      </c>
      <c r="AI1279" s="143">
        <v>-1</v>
      </c>
      <c r="AJ1279" s="143">
        <v>0</v>
      </c>
      <c r="AM1279" s="143" t="s">
        <v>367</v>
      </c>
      <c r="AN1279" s="143">
        <v>-1</v>
      </c>
      <c r="AQ1279" s="143">
        <v>332</v>
      </c>
      <c r="AR1279" s="143" t="s">
        <v>259</v>
      </c>
      <c r="AT1279" s="143" t="s">
        <v>366</v>
      </c>
      <c r="AV1279" s="143">
        <v>200</v>
      </c>
      <c r="AW1279" s="143">
        <v>1.6568806599999999</v>
      </c>
    </row>
    <row r="1280" spans="1:49" x14ac:dyDescent="0.25">
      <c r="A1280" s="153">
        <v>830000</v>
      </c>
      <c r="B1280" s="153">
        <v>1400000</v>
      </c>
      <c r="C1280" s="153">
        <v>1400000</v>
      </c>
      <c r="D1280" s="143" t="s">
        <v>360</v>
      </c>
      <c r="E1280" s="143" t="s">
        <v>13</v>
      </c>
      <c r="F1280" s="143" t="s">
        <v>361</v>
      </c>
      <c r="G1280" s="143" t="s">
        <v>362</v>
      </c>
      <c r="H1280" s="143">
        <v>0.67</v>
      </c>
      <c r="I1280" s="143">
        <v>0.72</v>
      </c>
      <c r="J1280" s="143" t="s">
        <v>363</v>
      </c>
      <c r="K1280" s="143">
        <v>0.17230334587619001</v>
      </c>
      <c r="L1280" s="143">
        <v>3115.1523657918501</v>
      </c>
      <c r="M1280" s="143">
        <v>6.7963588800616801</v>
      </c>
      <c r="N1280" s="143">
        <v>0.90223962740494001</v>
      </c>
      <c r="O1280" s="143">
        <v>1.1710353748100399</v>
      </c>
      <c r="P1280" s="143">
        <v>0.15545890658396</v>
      </c>
      <c r="Q1280" s="143">
        <v>536.75117554009205</v>
      </c>
      <c r="R1280" s="143">
        <v>3200</v>
      </c>
      <c r="S1280" s="143" t="s">
        <v>370</v>
      </c>
      <c r="T1280" s="143">
        <v>3200</v>
      </c>
      <c r="U1280" s="143" t="s">
        <v>365</v>
      </c>
      <c r="V1280" s="143" t="s">
        <v>366</v>
      </c>
      <c r="Y1280" s="143" t="s">
        <v>363</v>
      </c>
      <c r="Z1280" s="143">
        <v>0</v>
      </c>
      <c r="AA1280" s="143">
        <v>1</v>
      </c>
      <c r="AB1280" s="143">
        <v>1.1710353748100399</v>
      </c>
      <c r="AC1280" s="143">
        <v>0.15545890658396</v>
      </c>
      <c r="AD1280" s="143">
        <v>536.75117554009205</v>
      </c>
      <c r="AF1280" s="143">
        <v>-1</v>
      </c>
      <c r="AG1280" s="143">
        <v>-1</v>
      </c>
      <c r="AH1280" s="143">
        <v>-1</v>
      </c>
      <c r="AI1280" s="143">
        <v>-1</v>
      </c>
      <c r="AJ1280" s="143">
        <v>0</v>
      </c>
      <c r="AM1280" s="143" t="s">
        <v>367</v>
      </c>
      <c r="AN1280" s="143">
        <v>-1</v>
      </c>
      <c r="AQ1280" s="143">
        <v>332</v>
      </c>
      <c r="AR1280" s="143" t="s">
        <v>259</v>
      </c>
      <c r="AT1280" s="143" t="s">
        <v>366</v>
      </c>
      <c r="AV1280" s="143">
        <v>130.99123333637399</v>
      </c>
      <c r="AW1280" s="143">
        <v>0.43532131029999999</v>
      </c>
    </row>
    <row r="1281" spans="1:49" x14ac:dyDescent="0.25">
      <c r="A1281" s="153">
        <v>830000</v>
      </c>
      <c r="B1281" s="153">
        <v>1400000</v>
      </c>
      <c r="C1281" s="153">
        <v>1400000</v>
      </c>
      <c r="D1281" s="143" t="s">
        <v>360</v>
      </c>
      <c r="E1281" s="143" t="s">
        <v>13</v>
      </c>
      <c r="F1281" s="143" t="s">
        <v>361</v>
      </c>
      <c r="G1281" s="143" t="s">
        <v>362</v>
      </c>
      <c r="H1281" s="143">
        <v>0.67</v>
      </c>
      <c r="I1281" s="143">
        <v>0.72</v>
      </c>
      <c r="J1281" s="143" t="s">
        <v>366</v>
      </c>
      <c r="K1281" s="143">
        <v>0.19454376646880001</v>
      </c>
      <c r="L1281" s="143">
        <v>3115.1523657918501</v>
      </c>
      <c r="M1281" s="143">
        <v>6.7963588800616801</v>
      </c>
      <c r="N1281" s="143">
        <v>0.90223962740494001</v>
      </c>
      <c r="O1281" s="143">
        <v>1.32218925480091</v>
      </c>
      <c r="P1281" s="143">
        <v>0.17552509537277</v>
      </c>
      <c r="Q1281" s="143">
        <v>606.03347436535796</v>
      </c>
      <c r="R1281" s="143">
        <v>1730</v>
      </c>
      <c r="S1281" s="143" t="s">
        <v>368</v>
      </c>
      <c r="T1281" s="143">
        <v>1730</v>
      </c>
      <c r="U1281" s="143" t="s">
        <v>365</v>
      </c>
      <c r="V1281" s="143" t="s">
        <v>366</v>
      </c>
      <c r="Z1281" s="143">
        <v>0</v>
      </c>
      <c r="AA1281" s="143">
        <v>1</v>
      </c>
      <c r="AB1281" s="143">
        <v>1.32218925480091</v>
      </c>
      <c r="AC1281" s="143">
        <v>0.17552509537277</v>
      </c>
      <c r="AD1281" s="143">
        <v>675.92219306350705</v>
      </c>
      <c r="AF1281" s="143">
        <v>-1</v>
      </c>
      <c r="AG1281" s="143">
        <v>-1</v>
      </c>
      <c r="AH1281" s="143">
        <v>-1</v>
      </c>
      <c r="AI1281" s="143">
        <v>-1</v>
      </c>
      <c r="AJ1281" s="143">
        <v>0</v>
      </c>
      <c r="AM1281" s="143" t="s">
        <v>367</v>
      </c>
      <c r="AN1281" s="143">
        <v>-1</v>
      </c>
      <c r="AQ1281" s="143">
        <v>332</v>
      </c>
      <c r="AR1281" s="143" t="s">
        <v>259</v>
      </c>
      <c r="AT1281" s="143" t="s">
        <v>366</v>
      </c>
      <c r="AV1281" s="143">
        <v>137.64401059488401</v>
      </c>
      <c r="AW1281" s="143">
        <v>0.54819318169999998</v>
      </c>
    </row>
    <row r="1282" spans="1:49" x14ac:dyDescent="0.25">
      <c r="A1282" s="153">
        <v>830000</v>
      </c>
      <c r="B1282" s="153">
        <v>1400000</v>
      </c>
      <c r="C1282" s="153">
        <v>1400000</v>
      </c>
      <c r="D1282" s="143" t="s">
        <v>360</v>
      </c>
      <c r="E1282" s="143" t="s">
        <v>13</v>
      </c>
      <c r="F1282" s="143" t="s">
        <v>361</v>
      </c>
      <c r="G1282" s="143" t="s">
        <v>362</v>
      </c>
      <c r="H1282" s="143">
        <v>0.67</v>
      </c>
      <c r="I1282" s="143">
        <v>0.72</v>
      </c>
      <c r="J1282" s="143" t="s">
        <v>366</v>
      </c>
      <c r="K1282" s="143">
        <v>0.22848129734520001</v>
      </c>
      <c r="L1282" s="143">
        <v>3115.1523657918501</v>
      </c>
      <c r="M1282" s="143">
        <v>6.7963588800616801</v>
      </c>
      <c r="N1282" s="143">
        <v>0.90223962740494001</v>
      </c>
      <c r="O1282" s="143">
        <v>1.55284089414009</v>
      </c>
      <c r="P1282" s="143">
        <v>0.20614488058572999</v>
      </c>
      <c r="Q1282" s="143">
        <v>711.75405396410304</v>
      </c>
      <c r="R1282" s="143">
        <v>8140</v>
      </c>
      <c r="S1282" s="143" t="s">
        <v>369</v>
      </c>
      <c r="T1282" s="143">
        <v>8140</v>
      </c>
      <c r="U1282" s="143" t="s">
        <v>365</v>
      </c>
      <c r="V1282" s="143" t="s">
        <v>366</v>
      </c>
      <c r="Z1282" s="143">
        <v>0</v>
      </c>
      <c r="AA1282" s="143">
        <v>1</v>
      </c>
      <c r="AB1282" s="143">
        <v>1.55284089414009</v>
      </c>
      <c r="AC1282" s="143">
        <v>0.20614488058572999</v>
      </c>
      <c r="AD1282" s="143">
        <v>711.75405396410304</v>
      </c>
      <c r="AF1282" s="143">
        <v>-1</v>
      </c>
      <c r="AG1282" s="143">
        <v>-1</v>
      </c>
      <c r="AH1282" s="143">
        <v>-1</v>
      </c>
      <c r="AI1282" s="143">
        <v>-1</v>
      </c>
      <c r="AJ1282" s="143">
        <v>0</v>
      </c>
      <c r="AM1282" s="143" t="s">
        <v>367</v>
      </c>
      <c r="AN1282" s="143">
        <v>-1</v>
      </c>
      <c r="AQ1282" s="143">
        <v>332</v>
      </c>
      <c r="AR1282" s="143" t="s">
        <v>259</v>
      </c>
      <c r="AT1282" s="143" t="s">
        <v>366</v>
      </c>
      <c r="AV1282" s="143">
        <v>153.71132139786701</v>
      </c>
      <c r="AW1282" s="143">
        <v>0.57725389620000001</v>
      </c>
    </row>
    <row r="1283" spans="1:49" x14ac:dyDescent="0.25">
      <c r="A1283" s="153">
        <v>830000</v>
      </c>
      <c r="B1283" s="153">
        <v>1400000</v>
      </c>
      <c r="C1283" s="153">
        <v>1400000</v>
      </c>
      <c r="D1283" s="143" t="s">
        <v>360</v>
      </c>
      <c r="E1283" s="143" t="s">
        <v>13</v>
      </c>
      <c r="F1283" s="143" t="s">
        <v>361</v>
      </c>
      <c r="G1283" s="143" t="s">
        <v>362</v>
      </c>
      <c r="H1283" s="143">
        <v>0.67</v>
      </c>
      <c r="I1283" s="143">
        <v>0.72</v>
      </c>
      <c r="J1283" s="143" t="s">
        <v>366</v>
      </c>
      <c r="K1283" s="143">
        <v>0.51720973249767999</v>
      </c>
      <c r="L1283" s="143">
        <v>3316.29185875961</v>
      </c>
      <c r="M1283" s="143">
        <v>6.1207539176274803</v>
      </c>
      <c r="N1283" s="143">
        <v>0.81734063364039999</v>
      </c>
      <c r="O1283" s="143">
        <v>3.16571349642027</v>
      </c>
      <c r="P1283" s="143">
        <v>0.42273653048463999</v>
      </c>
      <c r="Q1283" s="143">
        <v>1715.2184251533099</v>
      </c>
      <c r="R1283" s="143">
        <v>1730</v>
      </c>
      <c r="S1283" s="143" t="s">
        <v>368</v>
      </c>
      <c r="T1283" s="143">
        <v>1730</v>
      </c>
      <c r="U1283" s="143" t="s">
        <v>365</v>
      </c>
      <c r="V1283" s="143" t="s">
        <v>366</v>
      </c>
      <c r="Z1283" s="143">
        <v>0</v>
      </c>
      <c r="AA1283" s="143">
        <v>1</v>
      </c>
      <c r="AB1283" s="143">
        <v>3.16571349642027</v>
      </c>
      <c r="AC1283" s="143">
        <v>0.42273653048463999</v>
      </c>
      <c r="AD1283" s="143">
        <v>1715.2184251533099</v>
      </c>
      <c r="AF1283" s="143">
        <v>-1</v>
      </c>
      <c r="AG1283" s="143">
        <v>-1</v>
      </c>
      <c r="AH1283" s="143">
        <v>-1</v>
      </c>
      <c r="AI1283" s="143">
        <v>-1</v>
      </c>
      <c r="AJ1283" s="143">
        <v>0</v>
      </c>
      <c r="AM1283" s="143" t="s">
        <v>367</v>
      </c>
      <c r="AN1283" s="143">
        <v>-1</v>
      </c>
      <c r="AQ1283" s="143">
        <v>332</v>
      </c>
      <c r="AR1283" s="143" t="s">
        <v>259</v>
      </c>
      <c r="AT1283" s="143" t="s">
        <v>366</v>
      </c>
      <c r="AV1283" s="143">
        <v>183.71857534359199</v>
      </c>
      <c r="AW1283" s="143">
        <v>1.3910936133</v>
      </c>
    </row>
    <row r="1284" spans="1:49" x14ac:dyDescent="0.25">
      <c r="A1284" s="153">
        <v>830000</v>
      </c>
      <c r="B1284" s="153">
        <v>1400000</v>
      </c>
      <c r="C1284" s="153">
        <v>1400000</v>
      </c>
      <c r="D1284" s="143" t="s">
        <v>360</v>
      </c>
      <c r="E1284" s="143" t="s">
        <v>13</v>
      </c>
      <c r="F1284" s="143" t="s">
        <v>361</v>
      </c>
      <c r="G1284" s="143" t="s">
        <v>362</v>
      </c>
      <c r="H1284" s="143">
        <v>0.67</v>
      </c>
      <c r="I1284" s="143">
        <v>0.72</v>
      </c>
      <c r="J1284" s="143" t="s">
        <v>366</v>
      </c>
      <c r="K1284" s="143">
        <v>9.4100804886949996E-2</v>
      </c>
      <c r="L1284" s="143">
        <v>3316.29185875961</v>
      </c>
      <c r="M1284" s="143">
        <v>6.1207539176274803</v>
      </c>
      <c r="N1284" s="143">
        <v>0.81734063364039999</v>
      </c>
      <c r="O1284" s="143">
        <v>0.57596787016370998</v>
      </c>
      <c r="P1284" s="143">
        <v>7.6912411492370006E-2</v>
      </c>
      <c r="Q1284" s="143">
        <v>312.06573314932899</v>
      </c>
      <c r="R1284" s="143">
        <v>8140</v>
      </c>
      <c r="S1284" s="143" t="s">
        <v>369</v>
      </c>
      <c r="T1284" s="143">
        <v>8140</v>
      </c>
      <c r="U1284" s="143" t="s">
        <v>365</v>
      </c>
      <c r="V1284" s="143" t="s">
        <v>366</v>
      </c>
      <c r="Z1284" s="143">
        <v>0</v>
      </c>
      <c r="AA1284" s="143">
        <v>1</v>
      </c>
      <c r="AB1284" s="143">
        <v>0.57596787016370998</v>
      </c>
      <c r="AC1284" s="143">
        <v>7.6912411492370006E-2</v>
      </c>
      <c r="AD1284" s="143">
        <v>312.06573314932899</v>
      </c>
      <c r="AF1284" s="143">
        <v>-1</v>
      </c>
      <c r="AG1284" s="143">
        <v>-1</v>
      </c>
      <c r="AH1284" s="143">
        <v>-1</v>
      </c>
      <c r="AI1284" s="143">
        <v>-1</v>
      </c>
      <c r="AJ1284" s="143">
        <v>0</v>
      </c>
      <c r="AM1284" s="143" t="s">
        <v>367</v>
      </c>
      <c r="AN1284" s="143">
        <v>-1</v>
      </c>
      <c r="AQ1284" s="143">
        <v>332</v>
      </c>
      <c r="AR1284" s="143" t="s">
        <v>259</v>
      </c>
      <c r="AT1284" s="143" t="s">
        <v>366</v>
      </c>
      <c r="AV1284" s="143">
        <v>95.858942272428195</v>
      </c>
      <c r="AW1284" s="143">
        <v>0.25309467410000003</v>
      </c>
    </row>
    <row r="1285" spans="1:49" x14ac:dyDescent="0.25">
      <c r="A1285" s="153">
        <v>830000</v>
      </c>
      <c r="B1285" s="153">
        <v>1400000</v>
      </c>
      <c r="C1285" s="153">
        <v>1400000</v>
      </c>
      <c r="D1285" s="143" t="s">
        <v>360</v>
      </c>
      <c r="E1285" s="143" t="s">
        <v>13</v>
      </c>
      <c r="F1285" s="143" t="s">
        <v>361</v>
      </c>
      <c r="G1285" s="143" t="s">
        <v>362</v>
      </c>
      <c r="H1285" s="143">
        <v>0.67</v>
      </c>
      <c r="I1285" s="143">
        <v>0.72</v>
      </c>
      <c r="J1285" s="143" t="s">
        <v>366</v>
      </c>
      <c r="K1285" s="143">
        <v>6.4530756764000002E-3</v>
      </c>
      <c r="L1285" s="143">
        <v>3316.29185875961</v>
      </c>
      <c r="M1285" s="143">
        <v>6.1207539176274803</v>
      </c>
      <c r="N1285" s="143">
        <v>0.81734063364039999</v>
      </c>
      <c r="O1285" s="143">
        <v>3.9497688227069998E-2</v>
      </c>
      <c r="P1285" s="143">
        <v>5.2743609622700003E-3</v>
      </c>
      <c r="Q1285" s="143">
        <v>21.400282329605002</v>
      </c>
      <c r="R1285" s="143">
        <v>1730</v>
      </c>
      <c r="S1285" s="143" t="s">
        <v>368</v>
      </c>
      <c r="T1285" s="143">
        <v>1730</v>
      </c>
      <c r="U1285" s="143" t="s">
        <v>365</v>
      </c>
      <c r="V1285" s="143" t="s">
        <v>366</v>
      </c>
      <c r="Z1285" s="143">
        <v>0</v>
      </c>
      <c r="AA1285" s="143">
        <v>1</v>
      </c>
      <c r="AB1285" s="143">
        <v>3.9497688227069998E-2</v>
      </c>
      <c r="AC1285" s="143">
        <v>5.2743609622700003E-3</v>
      </c>
      <c r="AD1285" s="143">
        <v>21.400282329604298</v>
      </c>
      <c r="AF1285" s="143">
        <v>-1</v>
      </c>
      <c r="AG1285" s="143">
        <v>-1</v>
      </c>
      <c r="AH1285" s="143">
        <v>-1</v>
      </c>
      <c r="AI1285" s="143">
        <v>-1</v>
      </c>
      <c r="AJ1285" s="143">
        <v>0</v>
      </c>
      <c r="AM1285" s="143" t="s">
        <v>367</v>
      </c>
      <c r="AN1285" s="143">
        <v>-1</v>
      </c>
      <c r="AQ1285" s="143">
        <v>332</v>
      </c>
      <c r="AR1285" s="143" t="s">
        <v>259</v>
      </c>
      <c r="AT1285" s="143" t="s">
        <v>366</v>
      </c>
      <c r="AV1285" s="143">
        <v>25.389204075766401</v>
      </c>
      <c r="AW1285" s="143">
        <v>1.7356271199999999E-2</v>
      </c>
    </row>
    <row r="1286" spans="1:49" x14ac:dyDescent="0.25">
      <c r="A1286" s="153">
        <v>830000</v>
      </c>
      <c r="B1286" s="153">
        <v>1400000</v>
      </c>
      <c r="C1286" s="153">
        <v>1400000</v>
      </c>
      <c r="D1286" s="143" t="s">
        <v>360</v>
      </c>
      <c r="E1286" s="143" t="s">
        <v>13</v>
      </c>
      <c r="F1286" s="143" t="s">
        <v>361</v>
      </c>
      <c r="G1286" s="143" t="s">
        <v>362</v>
      </c>
      <c r="H1286" s="143">
        <v>0.67</v>
      </c>
      <c r="I1286" s="143">
        <v>0.72</v>
      </c>
      <c r="J1286" s="143" t="s">
        <v>366</v>
      </c>
      <c r="K1286" s="143">
        <v>0.61776345375996</v>
      </c>
      <c r="L1286" s="143">
        <v>3319.2048824522099</v>
      </c>
      <c r="M1286" s="143">
        <v>6.18881612731803</v>
      </c>
      <c r="N1286" s="143">
        <v>0.82757345657697001</v>
      </c>
      <c r="O1286" s="143">
        <v>3.82322442549737</v>
      </c>
      <c r="P1286" s="143">
        <v>0.51124463677506005</v>
      </c>
      <c r="Q1286" s="143">
        <v>2050.4834719206201</v>
      </c>
      <c r="R1286" s="143">
        <v>1730</v>
      </c>
      <c r="S1286" s="143" t="s">
        <v>368</v>
      </c>
      <c r="T1286" s="143">
        <v>1730</v>
      </c>
      <c r="U1286" s="143" t="s">
        <v>365</v>
      </c>
      <c r="V1286" s="143" t="s">
        <v>366</v>
      </c>
      <c r="Z1286" s="143">
        <v>0</v>
      </c>
      <c r="AA1286" s="143">
        <v>1</v>
      </c>
      <c r="AB1286" s="143">
        <v>3.82322442549737</v>
      </c>
      <c r="AC1286" s="143">
        <v>0.51124463677506005</v>
      </c>
      <c r="AD1286" s="143">
        <v>2050.4834719206201</v>
      </c>
      <c r="AF1286" s="143">
        <v>-1</v>
      </c>
      <c r="AG1286" s="143">
        <v>-1</v>
      </c>
      <c r="AH1286" s="143">
        <v>-1</v>
      </c>
      <c r="AI1286" s="143">
        <v>-1</v>
      </c>
      <c r="AJ1286" s="143">
        <v>0</v>
      </c>
      <c r="AM1286" s="143" t="s">
        <v>367</v>
      </c>
      <c r="AN1286" s="143">
        <v>-1</v>
      </c>
      <c r="AQ1286" s="143">
        <v>332</v>
      </c>
      <c r="AR1286" s="143" t="s">
        <v>259</v>
      </c>
      <c r="AT1286" s="143" t="s">
        <v>366</v>
      </c>
      <c r="AV1286" s="143">
        <v>200.00000001490099</v>
      </c>
      <c r="AW1286" s="143">
        <v>1.6630036268999999</v>
      </c>
    </row>
    <row r="1287" spans="1:49" x14ac:dyDescent="0.25">
      <c r="A1287" s="153">
        <v>830000</v>
      </c>
      <c r="B1287" s="153">
        <v>1400000</v>
      </c>
      <c r="C1287" s="153">
        <v>1400000</v>
      </c>
      <c r="D1287" s="143" t="s">
        <v>360</v>
      </c>
      <c r="E1287" s="143" t="s">
        <v>13</v>
      </c>
      <c r="F1287" s="143" t="s">
        <v>361</v>
      </c>
      <c r="G1287" s="143" t="s">
        <v>362</v>
      </c>
      <c r="H1287" s="143">
        <v>0.67</v>
      </c>
      <c r="I1287" s="143">
        <v>0.72</v>
      </c>
      <c r="J1287" s="143" t="s">
        <v>363</v>
      </c>
      <c r="K1287" s="143">
        <v>4.2154555580990002E-2</v>
      </c>
      <c r="L1287" s="143">
        <v>2522.97158487659</v>
      </c>
      <c r="M1287" s="143">
        <v>4.6589093525055496</v>
      </c>
      <c r="N1287" s="143">
        <v>0.59193359280849001</v>
      </c>
      <c r="O1287" s="143">
        <v>0.19639425324699</v>
      </c>
      <c r="P1287" s="143">
        <v>2.4952697538300001E-2</v>
      </c>
      <c r="Q1287" s="143">
        <v>106.35474590394401</v>
      </c>
      <c r="R1287" s="143">
        <v>6430</v>
      </c>
      <c r="S1287" s="143" t="s">
        <v>375</v>
      </c>
      <c r="T1287" s="143">
        <v>6430</v>
      </c>
      <c r="U1287" s="143" t="s">
        <v>365</v>
      </c>
      <c r="V1287" s="143" t="s">
        <v>366</v>
      </c>
      <c r="Y1287" s="143" t="s">
        <v>363</v>
      </c>
      <c r="Z1287" s="143">
        <v>0</v>
      </c>
      <c r="AA1287" s="143">
        <v>1</v>
      </c>
      <c r="AB1287" s="143">
        <v>0.19639425324699</v>
      </c>
      <c r="AC1287" s="143">
        <v>2.4952697538300001E-2</v>
      </c>
      <c r="AD1287" s="143">
        <v>520.40325811247806</v>
      </c>
      <c r="AF1287" s="143">
        <v>-1</v>
      </c>
      <c r="AG1287" s="143">
        <v>-1</v>
      </c>
      <c r="AH1287" s="143">
        <v>-1</v>
      </c>
      <c r="AI1287" s="143">
        <v>-1</v>
      </c>
      <c r="AJ1287" s="143">
        <v>0</v>
      </c>
      <c r="AM1287" s="143" t="s">
        <v>367</v>
      </c>
      <c r="AN1287" s="143">
        <v>-1</v>
      </c>
      <c r="AQ1287" s="143">
        <v>332</v>
      </c>
      <c r="AR1287" s="143" t="s">
        <v>259</v>
      </c>
      <c r="AT1287" s="143" t="s">
        <v>366</v>
      </c>
      <c r="AV1287" s="143">
        <v>64.796673014991796</v>
      </c>
      <c r="AW1287" s="143">
        <v>0.42206265859999997</v>
      </c>
    </row>
    <row r="1288" spans="1:49" x14ac:dyDescent="0.25">
      <c r="A1288" s="153">
        <v>830000</v>
      </c>
      <c r="B1288" s="153">
        <v>1400000</v>
      </c>
      <c r="C1288" s="153">
        <v>1400000</v>
      </c>
      <c r="D1288" s="143" t="s">
        <v>360</v>
      </c>
      <c r="E1288" s="143" t="s">
        <v>13</v>
      </c>
      <c r="F1288" s="143" t="s">
        <v>361</v>
      </c>
      <c r="G1288" s="143" t="s">
        <v>362</v>
      </c>
      <c r="H1288" s="143">
        <v>0.67</v>
      </c>
      <c r="I1288" s="143">
        <v>0.72</v>
      </c>
      <c r="J1288" s="143" t="s">
        <v>363</v>
      </c>
      <c r="K1288" s="143">
        <v>0.23590451025489001</v>
      </c>
      <c r="L1288" s="143">
        <v>2522.97158487659</v>
      </c>
      <c r="M1288" s="143">
        <v>4.6589093525055496</v>
      </c>
      <c r="N1288" s="143">
        <v>0.59193359280849001</v>
      </c>
      <c r="O1288" s="143">
        <v>1.0990577291247401</v>
      </c>
      <c r="P1288" s="143">
        <v>0.1396398043149</v>
      </c>
      <c r="Q1288" s="143">
        <v>595.180376117317</v>
      </c>
      <c r="R1288" s="143">
        <v>3100</v>
      </c>
      <c r="S1288" s="143" t="s">
        <v>371</v>
      </c>
      <c r="T1288" s="143">
        <v>3100</v>
      </c>
      <c r="U1288" s="143" t="s">
        <v>365</v>
      </c>
      <c r="V1288" s="143" t="s">
        <v>366</v>
      </c>
      <c r="Y1288" s="143" t="s">
        <v>363</v>
      </c>
      <c r="Z1288" s="143">
        <v>0</v>
      </c>
      <c r="AA1288" s="143">
        <v>1</v>
      </c>
      <c r="AB1288" s="143">
        <v>1.0990577291247401</v>
      </c>
      <c r="AC1288" s="143">
        <v>0.1396398043149</v>
      </c>
      <c r="AD1288" s="143">
        <v>944.49547013400502</v>
      </c>
      <c r="AF1288" s="143">
        <v>-1</v>
      </c>
      <c r="AG1288" s="143">
        <v>-1</v>
      </c>
      <c r="AH1288" s="143">
        <v>-1</v>
      </c>
      <c r="AI1288" s="143">
        <v>-1</v>
      </c>
      <c r="AJ1288" s="143">
        <v>0</v>
      </c>
      <c r="AM1288" s="143" t="s">
        <v>367</v>
      </c>
      <c r="AN1288" s="143">
        <v>-1</v>
      </c>
      <c r="AQ1288" s="143">
        <v>332</v>
      </c>
      <c r="AR1288" s="143" t="s">
        <v>259</v>
      </c>
      <c r="AT1288" s="143" t="s">
        <v>366</v>
      </c>
      <c r="AV1288" s="143">
        <v>134.87759686443101</v>
      </c>
      <c r="AW1288" s="143">
        <v>0.76601416879999995</v>
      </c>
    </row>
    <row r="1289" spans="1:49" x14ac:dyDescent="0.25">
      <c r="A1289" s="153">
        <v>830000</v>
      </c>
      <c r="B1289" s="153">
        <v>1400000</v>
      </c>
      <c r="C1289" s="153">
        <v>1400000</v>
      </c>
      <c r="D1289" s="143" t="s">
        <v>360</v>
      </c>
      <c r="E1289" s="143" t="s">
        <v>13</v>
      </c>
      <c r="F1289" s="143" t="s">
        <v>361</v>
      </c>
      <c r="G1289" s="143" t="s">
        <v>362</v>
      </c>
      <c r="H1289" s="143">
        <v>0.67</v>
      </c>
      <c r="I1289" s="143">
        <v>0.72</v>
      </c>
      <c r="J1289" s="143" t="s">
        <v>366</v>
      </c>
      <c r="K1289" s="143">
        <v>0.61776345359886997</v>
      </c>
      <c r="L1289" s="143">
        <v>3338.5581945310601</v>
      </c>
      <c r="M1289" s="143">
        <v>6.6850002395177199</v>
      </c>
      <c r="N1289" s="143">
        <v>0.91268091762925996</v>
      </c>
      <c r="O1289" s="143">
        <v>4.1297488352737597</v>
      </c>
      <c r="P1289" s="143">
        <v>0.56382091570843995</v>
      </c>
      <c r="Q1289" s="143">
        <v>2062.4392402943299</v>
      </c>
      <c r="R1289" s="143">
        <v>1730</v>
      </c>
      <c r="S1289" s="143" t="s">
        <v>368</v>
      </c>
      <c r="T1289" s="143">
        <v>1730</v>
      </c>
      <c r="U1289" s="143" t="s">
        <v>365</v>
      </c>
      <c r="V1289" s="143" t="s">
        <v>366</v>
      </c>
      <c r="Z1289" s="143">
        <v>0</v>
      </c>
      <c r="AA1289" s="143">
        <v>1</v>
      </c>
      <c r="AB1289" s="143">
        <v>4.1297488352737597</v>
      </c>
      <c r="AC1289" s="143">
        <v>0.56382091570843995</v>
      </c>
      <c r="AD1289" s="143">
        <v>2062.4392402943299</v>
      </c>
      <c r="AF1289" s="143">
        <v>-1</v>
      </c>
      <c r="AG1289" s="143">
        <v>-1</v>
      </c>
      <c r="AH1289" s="143">
        <v>-1</v>
      </c>
      <c r="AI1289" s="143">
        <v>-1</v>
      </c>
      <c r="AJ1289" s="143">
        <v>0</v>
      </c>
      <c r="AM1289" s="143" t="s">
        <v>367</v>
      </c>
      <c r="AN1289" s="143">
        <v>-1</v>
      </c>
      <c r="AQ1289" s="143">
        <v>332</v>
      </c>
      <c r="AR1289" s="143" t="s">
        <v>259</v>
      </c>
      <c r="AT1289" s="143" t="s">
        <v>366</v>
      </c>
      <c r="AV1289" s="143">
        <v>199.99999998882399</v>
      </c>
      <c r="AW1289" s="143">
        <v>1.6727001137999999</v>
      </c>
    </row>
    <row r="1290" spans="1:49" x14ac:dyDescent="0.25">
      <c r="A1290" s="153">
        <v>830000</v>
      </c>
      <c r="B1290" s="153">
        <v>1400000</v>
      </c>
      <c r="C1290" s="153">
        <v>1400000</v>
      </c>
      <c r="D1290" s="143" t="s">
        <v>360</v>
      </c>
      <c r="E1290" s="143" t="s">
        <v>13</v>
      </c>
      <c r="F1290" s="143" t="s">
        <v>361</v>
      </c>
      <c r="G1290" s="143" t="s">
        <v>362</v>
      </c>
      <c r="H1290" s="143">
        <v>0.67</v>
      </c>
      <c r="I1290" s="143">
        <v>0.72</v>
      </c>
      <c r="J1290" s="143" t="s">
        <v>366</v>
      </c>
      <c r="K1290" s="143">
        <v>0.54550173994275997</v>
      </c>
      <c r="L1290" s="143">
        <v>3319.3713655899601</v>
      </c>
      <c r="M1290" s="143">
        <v>7.2020522927878003</v>
      </c>
      <c r="N1290" s="143">
        <v>0.95766237453259995</v>
      </c>
      <c r="O1290" s="143">
        <v>3.9287320568745301</v>
      </c>
      <c r="P1290" s="143">
        <v>0.52240649158524999</v>
      </c>
      <c r="Q1290" s="143">
        <v>1810.72285544551</v>
      </c>
      <c r="R1290" s="143">
        <v>1730</v>
      </c>
      <c r="S1290" s="143" t="s">
        <v>368</v>
      </c>
      <c r="T1290" s="143">
        <v>1730</v>
      </c>
      <c r="U1290" s="143" t="s">
        <v>365</v>
      </c>
      <c r="V1290" s="143" t="s">
        <v>366</v>
      </c>
      <c r="Z1290" s="143">
        <v>0</v>
      </c>
      <c r="AA1290" s="143">
        <v>1</v>
      </c>
      <c r="AB1290" s="143">
        <v>3.9287320568745301</v>
      </c>
      <c r="AC1290" s="143">
        <v>0.52240649158524999</v>
      </c>
      <c r="AD1290" s="143">
        <v>1810.72285544551</v>
      </c>
      <c r="AF1290" s="143">
        <v>-1</v>
      </c>
      <c r="AG1290" s="143">
        <v>-1</v>
      </c>
      <c r="AH1290" s="143">
        <v>-1</v>
      </c>
      <c r="AI1290" s="143">
        <v>-1</v>
      </c>
      <c r="AJ1290" s="143">
        <v>0</v>
      </c>
      <c r="AM1290" s="143" t="s">
        <v>367</v>
      </c>
      <c r="AN1290" s="143">
        <v>-1</v>
      </c>
      <c r="AQ1290" s="143">
        <v>332</v>
      </c>
      <c r="AR1290" s="143" t="s">
        <v>259</v>
      </c>
      <c r="AT1290" s="143" t="s">
        <v>366</v>
      </c>
      <c r="AV1290" s="143">
        <v>186.25094972270901</v>
      </c>
      <c r="AW1290" s="143">
        <v>1.4685505721000001</v>
      </c>
    </row>
    <row r="1291" spans="1:49" x14ac:dyDescent="0.25">
      <c r="A1291" s="153">
        <v>830000</v>
      </c>
      <c r="B1291" s="153">
        <v>1400000</v>
      </c>
      <c r="C1291" s="153">
        <v>1400000</v>
      </c>
      <c r="D1291" s="143" t="s">
        <v>360</v>
      </c>
      <c r="E1291" s="143" t="s">
        <v>13</v>
      </c>
      <c r="F1291" s="143" t="s">
        <v>361</v>
      </c>
      <c r="G1291" s="143" t="s">
        <v>362</v>
      </c>
      <c r="H1291" s="143">
        <v>0.67</v>
      </c>
      <c r="I1291" s="143">
        <v>0.72</v>
      </c>
      <c r="J1291" s="143" t="s">
        <v>366</v>
      </c>
      <c r="K1291" s="143">
        <v>7.2261634098489999E-2</v>
      </c>
      <c r="L1291" s="143">
        <v>3319.3713655899601</v>
      </c>
      <c r="M1291" s="143">
        <v>7.2020522927878003</v>
      </c>
      <c r="N1291" s="143">
        <v>0.95766237453259995</v>
      </c>
      <c r="O1291" s="143">
        <v>0.52043206753967997</v>
      </c>
      <c r="P1291" s="143">
        <v>6.9202248098370001E-2</v>
      </c>
      <c r="Q1291" s="143">
        <v>239.86319905729599</v>
      </c>
      <c r="R1291" s="143">
        <v>8140</v>
      </c>
      <c r="S1291" s="143" t="s">
        <v>369</v>
      </c>
      <c r="T1291" s="143">
        <v>8140</v>
      </c>
      <c r="U1291" s="143" t="s">
        <v>365</v>
      </c>
      <c r="V1291" s="143" t="s">
        <v>366</v>
      </c>
      <c r="Z1291" s="143">
        <v>0</v>
      </c>
      <c r="AA1291" s="143">
        <v>1</v>
      </c>
      <c r="AB1291" s="143">
        <v>0.52043206753967997</v>
      </c>
      <c r="AC1291" s="143">
        <v>6.9202248098370001E-2</v>
      </c>
      <c r="AD1291" s="143">
        <v>239.86319905729701</v>
      </c>
      <c r="AF1291" s="143">
        <v>-1</v>
      </c>
      <c r="AG1291" s="143">
        <v>-1</v>
      </c>
      <c r="AH1291" s="143">
        <v>-1</v>
      </c>
      <c r="AI1291" s="143">
        <v>-1</v>
      </c>
      <c r="AJ1291" s="143">
        <v>0</v>
      </c>
      <c r="AM1291" s="143" t="s">
        <v>367</v>
      </c>
      <c r="AN1291" s="143">
        <v>-1</v>
      </c>
      <c r="AQ1291" s="143">
        <v>332</v>
      </c>
      <c r="AR1291" s="143" t="s">
        <v>259</v>
      </c>
      <c r="AT1291" s="143" t="s">
        <v>366</v>
      </c>
      <c r="AV1291" s="143">
        <v>85.381666560654494</v>
      </c>
      <c r="AW1291" s="143">
        <v>0.19453625229999999</v>
      </c>
    </row>
    <row r="1292" spans="1:49" x14ac:dyDescent="0.25">
      <c r="A1292" s="153">
        <v>830000</v>
      </c>
      <c r="B1292" s="153">
        <v>1400000</v>
      </c>
      <c r="C1292" s="153">
        <v>1400000</v>
      </c>
      <c r="D1292" s="143" t="s">
        <v>360</v>
      </c>
      <c r="E1292" s="143" t="s">
        <v>13</v>
      </c>
      <c r="F1292" s="143" t="s">
        <v>361</v>
      </c>
      <c r="G1292" s="143" t="s">
        <v>362</v>
      </c>
      <c r="H1292" s="143">
        <v>0.67</v>
      </c>
      <c r="I1292" s="143">
        <v>0.72</v>
      </c>
      <c r="J1292" s="143" t="s">
        <v>366</v>
      </c>
      <c r="K1292" s="143">
        <v>0.61776345350680995</v>
      </c>
      <c r="L1292" s="143">
        <v>3320.1925871468602</v>
      </c>
      <c r="M1292" s="143">
        <v>6.1907600979402799</v>
      </c>
      <c r="N1292" s="143">
        <v>0.82784233185352996</v>
      </c>
      <c r="O1292" s="143">
        <v>3.8244253379358</v>
      </c>
      <c r="P1292" s="143">
        <v>0.51141073788497005</v>
      </c>
      <c r="Q1292" s="143">
        <v>2051.0936389435801</v>
      </c>
      <c r="R1292" s="143">
        <v>1730</v>
      </c>
      <c r="S1292" s="143" t="s">
        <v>368</v>
      </c>
      <c r="T1292" s="143">
        <v>1730</v>
      </c>
      <c r="U1292" s="143" t="s">
        <v>365</v>
      </c>
      <c r="V1292" s="143" t="s">
        <v>366</v>
      </c>
      <c r="Z1292" s="143">
        <v>0</v>
      </c>
      <c r="AA1292" s="143">
        <v>1</v>
      </c>
      <c r="AB1292" s="143">
        <v>3.8244253379358</v>
      </c>
      <c r="AC1292" s="143">
        <v>0.51141073788497005</v>
      </c>
      <c r="AD1292" s="143">
        <v>2051.0936389435801</v>
      </c>
      <c r="AF1292" s="143">
        <v>-1</v>
      </c>
      <c r="AG1292" s="143">
        <v>-1</v>
      </c>
      <c r="AH1292" s="143">
        <v>-1</v>
      </c>
      <c r="AI1292" s="143">
        <v>-1</v>
      </c>
      <c r="AJ1292" s="143">
        <v>0</v>
      </c>
      <c r="AM1292" s="143" t="s">
        <v>367</v>
      </c>
      <c r="AN1292" s="143">
        <v>-1</v>
      </c>
      <c r="AQ1292" s="143">
        <v>332</v>
      </c>
      <c r="AR1292" s="143" t="s">
        <v>259</v>
      </c>
      <c r="AT1292" s="143" t="s">
        <v>366</v>
      </c>
      <c r="AV1292" s="143">
        <v>199.999999973923</v>
      </c>
      <c r="AW1292" s="143">
        <v>1.6634984906000001</v>
      </c>
    </row>
    <row r="1293" spans="1:49" x14ac:dyDescent="0.25">
      <c r="A1293" s="153">
        <v>830000</v>
      </c>
      <c r="B1293" s="153">
        <v>1400000</v>
      </c>
      <c r="C1293" s="153">
        <v>1400000</v>
      </c>
      <c r="D1293" s="143" t="s">
        <v>360</v>
      </c>
      <c r="E1293" s="143" t="s">
        <v>13</v>
      </c>
      <c r="F1293" s="143" t="s">
        <v>361</v>
      </c>
      <c r="G1293" s="143" t="s">
        <v>362</v>
      </c>
      <c r="H1293" s="143">
        <v>0.67</v>
      </c>
      <c r="I1293" s="143">
        <v>0.72</v>
      </c>
      <c r="J1293" s="143" t="s">
        <v>366</v>
      </c>
      <c r="K1293" s="143">
        <v>0.61776345375996</v>
      </c>
      <c r="L1293" s="143">
        <v>3321.3767936897898</v>
      </c>
      <c r="M1293" s="143">
        <v>6.19304029150892</v>
      </c>
      <c r="N1293" s="143">
        <v>0.82815353645995005</v>
      </c>
      <c r="O1293" s="143">
        <v>3.8258339597571802</v>
      </c>
      <c r="P1293" s="143">
        <v>0.51160298892703004</v>
      </c>
      <c r="Q1293" s="143">
        <v>2051.8251993080098</v>
      </c>
      <c r="R1293" s="143">
        <v>1730</v>
      </c>
      <c r="S1293" s="143" t="s">
        <v>368</v>
      </c>
      <c r="T1293" s="143">
        <v>1730</v>
      </c>
      <c r="U1293" s="143" t="s">
        <v>365</v>
      </c>
      <c r="V1293" s="143" t="s">
        <v>366</v>
      </c>
      <c r="Z1293" s="143">
        <v>0</v>
      </c>
      <c r="AA1293" s="143">
        <v>1</v>
      </c>
      <c r="AB1293" s="143">
        <v>3.8258339597571802</v>
      </c>
      <c r="AC1293" s="143">
        <v>0.51160298892703004</v>
      </c>
      <c r="AD1293" s="143">
        <v>2051.8251993080098</v>
      </c>
      <c r="AF1293" s="143">
        <v>-1</v>
      </c>
      <c r="AG1293" s="143">
        <v>-1</v>
      </c>
      <c r="AH1293" s="143">
        <v>-1</v>
      </c>
      <c r="AI1293" s="143">
        <v>-1</v>
      </c>
      <c r="AJ1293" s="143">
        <v>0</v>
      </c>
      <c r="AM1293" s="143" t="s">
        <v>367</v>
      </c>
      <c r="AN1293" s="143">
        <v>-1</v>
      </c>
      <c r="AQ1293" s="143">
        <v>332</v>
      </c>
      <c r="AR1293" s="143" t="s">
        <v>259</v>
      </c>
      <c r="AT1293" s="143" t="s">
        <v>366</v>
      </c>
      <c r="AV1293" s="143">
        <v>200.00000001490099</v>
      </c>
      <c r="AW1293" s="143">
        <v>1.664091808</v>
      </c>
    </row>
    <row r="1294" spans="1:49" x14ac:dyDescent="0.25">
      <c r="A1294" s="153">
        <v>830000</v>
      </c>
      <c r="B1294" s="153">
        <v>1400000</v>
      </c>
      <c r="C1294" s="153">
        <v>1400000</v>
      </c>
      <c r="D1294" s="143" t="s">
        <v>360</v>
      </c>
      <c r="E1294" s="143" t="s">
        <v>13</v>
      </c>
      <c r="F1294" s="143" t="s">
        <v>361</v>
      </c>
      <c r="G1294" s="143" t="s">
        <v>362</v>
      </c>
      <c r="H1294" s="143">
        <v>0.67</v>
      </c>
      <c r="I1294" s="143">
        <v>0.72</v>
      </c>
      <c r="J1294" s="143" t="s">
        <v>366</v>
      </c>
      <c r="K1294" s="143">
        <v>0.61776345373694996</v>
      </c>
      <c r="L1294" s="143">
        <v>3338.5581940335801</v>
      </c>
      <c r="M1294" s="143">
        <v>6.6850002385215701</v>
      </c>
      <c r="N1294" s="143">
        <v>0.91268091749325997</v>
      </c>
      <c r="O1294" s="143">
        <v>4.1297488355814496</v>
      </c>
      <c r="P1294" s="143">
        <v>0.56382091575045001</v>
      </c>
      <c r="Q1294" s="143">
        <v>2062.43924044799</v>
      </c>
      <c r="R1294" s="143">
        <v>1730</v>
      </c>
      <c r="S1294" s="143" t="s">
        <v>368</v>
      </c>
      <c r="T1294" s="143">
        <v>1730</v>
      </c>
      <c r="U1294" s="143" t="s">
        <v>365</v>
      </c>
      <c r="V1294" s="143" t="s">
        <v>366</v>
      </c>
      <c r="Z1294" s="143">
        <v>0</v>
      </c>
      <c r="AA1294" s="143">
        <v>1</v>
      </c>
      <c r="AB1294" s="143">
        <v>4.1297488355814496</v>
      </c>
      <c r="AC1294" s="143">
        <v>0.56382091575045001</v>
      </c>
      <c r="AD1294" s="143">
        <v>2062.43924044799</v>
      </c>
      <c r="AF1294" s="143">
        <v>-1</v>
      </c>
      <c r="AG1294" s="143">
        <v>-1</v>
      </c>
      <c r="AH1294" s="143">
        <v>-1</v>
      </c>
      <c r="AI1294" s="143">
        <v>-1</v>
      </c>
      <c r="AJ1294" s="143">
        <v>0</v>
      </c>
      <c r="AM1294" s="143" t="s">
        <v>367</v>
      </c>
      <c r="AN1294" s="143">
        <v>-1</v>
      </c>
      <c r="AQ1294" s="143">
        <v>332</v>
      </c>
      <c r="AR1294" s="143" t="s">
        <v>259</v>
      </c>
      <c r="AT1294" s="143" t="s">
        <v>366</v>
      </c>
      <c r="AV1294" s="143">
        <v>200.00000001117499</v>
      </c>
      <c r="AW1294" s="143">
        <v>1.6727001139</v>
      </c>
    </row>
    <row r="1295" spans="1:49" x14ac:dyDescent="0.25">
      <c r="A1295" s="153">
        <v>830000</v>
      </c>
      <c r="B1295" s="153">
        <v>1400000</v>
      </c>
      <c r="C1295" s="153">
        <v>1400000</v>
      </c>
      <c r="D1295" s="143" t="s">
        <v>360</v>
      </c>
      <c r="E1295" s="143" t="s">
        <v>13</v>
      </c>
      <c r="F1295" s="143" t="s">
        <v>361</v>
      </c>
      <c r="G1295" s="143" t="s">
        <v>362</v>
      </c>
      <c r="H1295" s="143">
        <v>0.67</v>
      </c>
      <c r="I1295" s="143">
        <v>0.72</v>
      </c>
      <c r="J1295" s="143" t="s">
        <v>366</v>
      </c>
      <c r="K1295" s="143">
        <v>0.61776345343776995</v>
      </c>
      <c r="L1295" s="143">
        <v>3345.3204468328299</v>
      </c>
      <c r="M1295" s="143">
        <v>6.6984627605974802</v>
      </c>
      <c r="N1295" s="143">
        <v>0.91452256994563996</v>
      </c>
      <c r="O1295" s="143">
        <v>4.1380654877110503</v>
      </c>
      <c r="P1295" s="143">
        <v>0.56495862105641004</v>
      </c>
      <c r="Q1295" s="143">
        <v>2066.6167120914602</v>
      </c>
      <c r="R1295" s="143">
        <v>1730</v>
      </c>
      <c r="S1295" s="143" t="s">
        <v>368</v>
      </c>
      <c r="T1295" s="143">
        <v>1730</v>
      </c>
      <c r="U1295" s="143" t="s">
        <v>365</v>
      </c>
      <c r="V1295" s="143" t="s">
        <v>366</v>
      </c>
      <c r="Z1295" s="143">
        <v>0</v>
      </c>
      <c r="AA1295" s="143">
        <v>1</v>
      </c>
      <c r="AB1295" s="143">
        <v>4.1380654877110503</v>
      </c>
      <c r="AC1295" s="143">
        <v>0.56495862105641004</v>
      </c>
      <c r="AD1295" s="143">
        <v>2066.6167120914602</v>
      </c>
      <c r="AF1295" s="143">
        <v>-1</v>
      </c>
      <c r="AG1295" s="143">
        <v>-1</v>
      </c>
      <c r="AH1295" s="143">
        <v>-1</v>
      </c>
      <c r="AI1295" s="143">
        <v>-1</v>
      </c>
      <c r="AJ1295" s="143">
        <v>0</v>
      </c>
      <c r="AM1295" s="143" t="s">
        <v>367</v>
      </c>
      <c r="AN1295" s="143">
        <v>-1</v>
      </c>
      <c r="AQ1295" s="143">
        <v>332</v>
      </c>
      <c r="AR1295" s="143" t="s">
        <v>259</v>
      </c>
      <c r="AT1295" s="143" t="s">
        <v>366</v>
      </c>
      <c r="AV1295" s="143">
        <v>199.99999996274701</v>
      </c>
      <c r="AW1295" s="143">
        <v>1.6760881688</v>
      </c>
    </row>
    <row r="1296" spans="1:49" x14ac:dyDescent="0.25">
      <c r="A1296" s="153">
        <v>830000</v>
      </c>
      <c r="B1296" s="153">
        <v>1400000</v>
      </c>
      <c r="C1296" s="153">
        <v>1400000</v>
      </c>
      <c r="D1296" s="143" t="s">
        <v>360</v>
      </c>
      <c r="E1296" s="143" t="s">
        <v>13</v>
      </c>
      <c r="F1296" s="143" t="s">
        <v>361</v>
      </c>
      <c r="G1296" s="143" t="s">
        <v>362</v>
      </c>
      <c r="H1296" s="143">
        <v>0.67</v>
      </c>
      <c r="I1296" s="143">
        <v>0.72</v>
      </c>
      <c r="J1296" s="143" t="s">
        <v>366</v>
      </c>
      <c r="K1296" s="143">
        <v>0.61751349241328002</v>
      </c>
      <c r="L1296" s="143">
        <v>3328.1295781082999</v>
      </c>
      <c r="M1296" s="143">
        <v>6.6643386400479097</v>
      </c>
      <c r="N1296" s="143">
        <v>0.90985013124033998</v>
      </c>
      <c r="O1296" s="143">
        <v>4.1153190282408101</v>
      </c>
      <c r="P1296" s="143">
        <v>0.56184473211491004</v>
      </c>
      <c r="Q1296" s="143">
        <v>2055.1649189816198</v>
      </c>
      <c r="R1296" s="143">
        <v>1730</v>
      </c>
      <c r="S1296" s="143" t="s">
        <v>368</v>
      </c>
      <c r="T1296" s="143">
        <v>1730</v>
      </c>
      <c r="U1296" s="143" t="s">
        <v>365</v>
      </c>
      <c r="V1296" s="143" t="s">
        <v>366</v>
      </c>
      <c r="Z1296" s="143">
        <v>0</v>
      </c>
      <c r="AA1296" s="143">
        <v>1</v>
      </c>
      <c r="AB1296" s="143">
        <v>4.1153190282408101</v>
      </c>
      <c r="AC1296" s="143">
        <v>0.56184473211491004</v>
      </c>
      <c r="AD1296" s="143">
        <v>2055.1649189816198</v>
      </c>
      <c r="AF1296" s="143">
        <v>-1</v>
      </c>
      <c r="AG1296" s="143">
        <v>-1</v>
      </c>
      <c r="AH1296" s="143">
        <v>-1</v>
      </c>
      <c r="AI1296" s="143">
        <v>-1</v>
      </c>
      <c r="AJ1296" s="143">
        <v>0</v>
      </c>
      <c r="AM1296" s="143" t="s">
        <v>367</v>
      </c>
      <c r="AN1296" s="143">
        <v>-1</v>
      </c>
      <c r="AQ1296" s="143">
        <v>332</v>
      </c>
      <c r="AR1296" s="143" t="s">
        <v>259</v>
      </c>
      <c r="AT1296" s="143" t="s">
        <v>366</v>
      </c>
      <c r="AV1296" s="143">
        <v>199.19088705234901</v>
      </c>
      <c r="AW1296" s="143">
        <v>1.6668004209</v>
      </c>
    </row>
    <row r="1297" spans="1:49" x14ac:dyDescent="0.25">
      <c r="A1297" s="153">
        <v>830000</v>
      </c>
      <c r="B1297" s="153">
        <v>1400000</v>
      </c>
      <c r="C1297" s="153">
        <v>1400000</v>
      </c>
      <c r="D1297" s="143" t="s">
        <v>360</v>
      </c>
      <c r="E1297" s="143" t="s">
        <v>13</v>
      </c>
      <c r="F1297" s="143" t="s">
        <v>361</v>
      </c>
      <c r="G1297" s="143" t="s">
        <v>362</v>
      </c>
      <c r="H1297" s="143">
        <v>0.67</v>
      </c>
      <c r="I1297" s="143">
        <v>0.72</v>
      </c>
      <c r="J1297" s="143" t="s">
        <v>366</v>
      </c>
      <c r="K1297" s="143">
        <v>2.5003561118000002E-4</v>
      </c>
      <c r="L1297" s="143">
        <v>3328.1295781082999</v>
      </c>
      <c r="M1297" s="143">
        <v>6.6643386400479097</v>
      </c>
      <c r="N1297" s="143">
        <v>0.90985013124033998</v>
      </c>
      <c r="O1297" s="143">
        <v>1.6663219850000001E-3</v>
      </c>
      <c r="P1297" s="143">
        <v>2.2749493364999999E-4</v>
      </c>
      <c r="Q1297" s="143">
        <v>0.83215091316517997</v>
      </c>
      <c r="R1297" s="143">
        <v>8140</v>
      </c>
      <c r="S1297" s="143" t="s">
        <v>369</v>
      </c>
      <c r="T1297" s="143">
        <v>8140</v>
      </c>
      <c r="U1297" s="143" t="s">
        <v>365</v>
      </c>
      <c r="V1297" s="143" t="s">
        <v>366</v>
      </c>
      <c r="Z1297" s="143">
        <v>0</v>
      </c>
      <c r="AA1297" s="143">
        <v>1</v>
      </c>
      <c r="AB1297" s="143">
        <v>1.6663219850000001E-3</v>
      </c>
      <c r="AC1297" s="143">
        <v>2.2749493364999999E-4</v>
      </c>
      <c r="AD1297" s="143">
        <v>0.83215091316458001</v>
      </c>
      <c r="AF1297" s="143">
        <v>-1</v>
      </c>
      <c r="AG1297" s="143">
        <v>-1</v>
      </c>
      <c r="AH1297" s="143">
        <v>-1</v>
      </c>
      <c r="AI1297" s="143">
        <v>-1</v>
      </c>
      <c r="AJ1297" s="143">
        <v>0</v>
      </c>
      <c r="AM1297" s="143" t="s">
        <v>367</v>
      </c>
      <c r="AN1297" s="143">
        <v>-1</v>
      </c>
      <c r="AQ1297" s="143">
        <v>332</v>
      </c>
      <c r="AR1297" s="143" t="s">
        <v>259</v>
      </c>
      <c r="AT1297" s="143" t="s">
        <v>366</v>
      </c>
      <c r="AV1297" s="143">
        <v>5.0022631919017497</v>
      </c>
      <c r="AW1297" s="143">
        <v>6.7489939999999999E-4</v>
      </c>
    </row>
    <row r="1298" spans="1:49" x14ac:dyDescent="0.25">
      <c r="A1298" s="153">
        <v>830000</v>
      </c>
      <c r="B1298" s="153">
        <v>1400000</v>
      </c>
      <c r="C1298" s="153">
        <v>1400000</v>
      </c>
      <c r="D1298" s="143" t="s">
        <v>360</v>
      </c>
      <c r="E1298" s="143" t="s">
        <v>13</v>
      </c>
      <c r="F1298" s="143" t="s">
        <v>361</v>
      </c>
      <c r="G1298" s="143" t="s">
        <v>362</v>
      </c>
      <c r="H1298" s="143">
        <v>0.67</v>
      </c>
      <c r="I1298" s="143">
        <v>0.72</v>
      </c>
      <c r="J1298" s="143" t="s">
        <v>366</v>
      </c>
      <c r="K1298" s="143">
        <v>0.61776345371394004</v>
      </c>
      <c r="L1298" s="143">
        <v>3338.4659568230099</v>
      </c>
      <c r="M1298" s="143">
        <v>6.22508130422601</v>
      </c>
      <c r="N1298" s="143">
        <v>0.83245356225264</v>
      </c>
      <c r="O1298" s="143">
        <v>3.8456277261487402</v>
      </c>
      <c r="P1298" s="143">
        <v>0.51425938767365997</v>
      </c>
      <c r="Q1298" s="143">
        <v>2062.3822595933898</v>
      </c>
      <c r="R1298" s="143">
        <v>1730</v>
      </c>
      <c r="S1298" s="143" t="s">
        <v>368</v>
      </c>
      <c r="T1298" s="143">
        <v>1730</v>
      </c>
      <c r="U1298" s="143" t="s">
        <v>365</v>
      </c>
      <c r="V1298" s="143" t="s">
        <v>366</v>
      </c>
      <c r="Z1298" s="143">
        <v>0</v>
      </c>
      <c r="AA1298" s="143">
        <v>1</v>
      </c>
      <c r="AB1298" s="143">
        <v>3.8456277261487402</v>
      </c>
      <c r="AC1298" s="143">
        <v>0.51425938767365997</v>
      </c>
      <c r="AD1298" s="143">
        <v>2062.3822595933898</v>
      </c>
      <c r="AF1298" s="143">
        <v>-1</v>
      </c>
      <c r="AG1298" s="143">
        <v>-1</v>
      </c>
      <c r="AH1298" s="143">
        <v>-1</v>
      </c>
      <c r="AI1298" s="143">
        <v>-1</v>
      </c>
      <c r="AJ1298" s="143">
        <v>0</v>
      </c>
      <c r="AM1298" s="143" t="s">
        <v>367</v>
      </c>
      <c r="AN1298" s="143">
        <v>-1</v>
      </c>
      <c r="AQ1298" s="143">
        <v>332</v>
      </c>
      <c r="AR1298" s="143" t="s">
        <v>259</v>
      </c>
      <c r="AT1298" s="143" t="s">
        <v>366</v>
      </c>
      <c r="AV1298" s="143">
        <v>200.00000000745001</v>
      </c>
      <c r="AW1298" s="143">
        <v>1.6726539007000001</v>
      </c>
    </row>
    <row r="1299" spans="1:49" x14ac:dyDescent="0.25">
      <c r="A1299" s="153">
        <v>830000</v>
      </c>
      <c r="B1299" s="153">
        <v>1400000</v>
      </c>
      <c r="C1299" s="153">
        <v>1400000</v>
      </c>
      <c r="D1299" s="143" t="s">
        <v>360</v>
      </c>
      <c r="E1299" s="143" t="s">
        <v>13</v>
      </c>
      <c r="F1299" s="143" t="s">
        <v>361</v>
      </c>
      <c r="G1299" s="143" t="s">
        <v>362</v>
      </c>
      <c r="H1299" s="143">
        <v>0.67</v>
      </c>
      <c r="I1299" s="143">
        <v>0.72</v>
      </c>
      <c r="J1299" s="143" t="s">
        <v>366</v>
      </c>
      <c r="K1299" s="143">
        <v>0.32046035019991997</v>
      </c>
      <c r="L1299" s="143">
        <v>3383.0555629712599</v>
      </c>
      <c r="M1299" s="143">
        <v>6.6220423723153496</v>
      </c>
      <c r="N1299" s="143">
        <v>0.88637606622739995</v>
      </c>
      <c r="O1299" s="143">
        <v>2.1221020176708798</v>
      </c>
      <c r="P1299" s="143">
        <v>0.28404838459206</v>
      </c>
      <c r="Q1299" s="143">
        <v>1084.13517045556</v>
      </c>
      <c r="R1299" s="143">
        <v>1730</v>
      </c>
      <c r="S1299" s="143" t="s">
        <v>368</v>
      </c>
      <c r="T1299" s="143">
        <v>1730</v>
      </c>
      <c r="U1299" s="143" t="s">
        <v>365</v>
      </c>
      <c r="V1299" s="143" t="s">
        <v>366</v>
      </c>
      <c r="Z1299" s="143">
        <v>0</v>
      </c>
      <c r="AA1299" s="143">
        <v>1</v>
      </c>
      <c r="AB1299" s="143">
        <v>2.1221020176708798</v>
      </c>
      <c r="AC1299" s="143">
        <v>0.28404838459206</v>
      </c>
      <c r="AD1299" s="143">
        <v>1084.13517045556</v>
      </c>
      <c r="AF1299" s="143">
        <v>-1</v>
      </c>
      <c r="AG1299" s="143">
        <v>-1</v>
      </c>
      <c r="AH1299" s="143">
        <v>-1</v>
      </c>
      <c r="AI1299" s="143">
        <v>-1</v>
      </c>
      <c r="AJ1299" s="143">
        <v>0</v>
      </c>
      <c r="AM1299" s="143" t="s">
        <v>367</v>
      </c>
      <c r="AN1299" s="143">
        <v>-1</v>
      </c>
      <c r="AQ1299" s="143">
        <v>332</v>
      </c>
      <c r="AR1299" s="143" t="s">
        <v>259</v>
      </c>
      <c r="AT1299" s="143" t="s">
        <v>366</v>
      </c>
      <c r="AV1299" s="143">
        <v>162.422592668118</v>
      </c>
      <c r="AW1299" s="143">
        <v>0.87926615610000003</v>
      </c>
    </row>
    <row r="1300" spans="1:49" x14ac:dyDescent="0.25">
      <c r="A1300" s="153">
        <v>830000</v>
      </c>
      <c r="B1300" s="153">
        <v>1400000</v>
      </c>
      <c r="C1300" s="153">
        <v>1400000</v>
      </c>
      <c r="D1300" s="143" t="s">
        <v>360</v>
      </c>
      <c r="E1300" s="143" t="s">
        <v>13</v>
      </c>
      <c r="F1300" s="143" t="s">
        <v>361</v>
      </c>
      <c r="G1300" s="143" t="s">
        <v>362</v>
      </c>
      <c r="H1300" s="143">
        <v>0.67</v>
      </c>
      <c r="I1300" s="143">
        <v>0.72</v>
      </c>
      <c r="J1300" s="143" t="s">
        <v>366</v>
      </c>
      <c r="K1300" s="143">
        <v>0.19718735988961</v>
      </c>
      <c r="L1300" s="143">
        <v>3383.0555629712599</v>
      </c>
      <c r="M1300" s="143">
        <v>6.6220423723153496</v>
      </c>
      <c r="N1300" s="143">
        <v>0.88637606622739995</v>
      </c>
      <c r="O1300" s="143">
        <v>1.3057830524740199</v>
      </c>
      <c r="P1300" s="143">
        <v>0.17478215636871999</v>
      </c>
      <c r="Q1300" s="143">
        <v>667.09579482217896</v>
      </c>
      <c r="R1300" s="143">
        <v>8140</v>
      </c>
      <c r="S1300" s="143" t="s">
        <v>369</v>
      </c>
      <c r="T1300" s="143">
        <v>8140</v>
      </c>
      <c r="U1300" s="143" t="s">
        <v>365</v>
      </c>
      <c r="V1300" s="143" t="s">
        <v>366</v>
      </c>
      <c r="Z1300" s="143">
        <v>0</v>
      </c>
      <c r="AA1300" s="143">
        <v>1</v>
      </c>
      <c r="AB1300" s="143">
        <v>1.3057830524740199</v>
      </c>
      <c r="AC1300" s="143">
        <v>0.17478215636871999</v>
      </c>
      <c r="AD1300" s="143">
        <v>667.09579482217896</v>
      </c>
      <c r="AF1300" s="143">
        <v>-1</v>
      </c>
      <c r="AG1300" s="143">
        <v>-1</v>
      </c>
      <c r="AH1300" s="143">
        <v>-1</v>
      </c>
      <c r="AI1300" s="143">
        <v>-1</v>
      </c>
      <c r="AJ1300" s="143">
        <v>0</v>
      </c>
      <c r="AM1300" s="143" t="s">
        <v>367</v>
      </c>
      <c r="AN1300" s="143">
        <v>-1</v>
      </c>
      <c r="AQ1300" s="143">
        <v>332</v>
      </c>
      <c r="AR1300" s="143" t="s">
        <v>259</v>
      </c>
      <c r="AT1300" s="143" t="s">
        <v>366</v>
      </c>
      <c r="AV1300" s="143">
        <v>141.50047987386199</v>
      </c>
      <c r="AW1300" s="143">
        <v>0.54103470789999997</v>
      </c>
    </row>
    <row r="1301" spans="1:49" x14ac:dyDescent="0.25">
      <c r="A1301" s="153">
        <v>830000</v>
      </c>
      <c r="B1301" s="153">
        <v>1400000</v>
      </c>
      <c r="C1301" s="153">
        <v>1400000</v>
      </c>
      <c r="D1301" s="143" t="s">
        <v>360</v>
      </c>
      <c r="E1301" s="143" t="s">
        <v>13</v>
      </c>
      <c r="F1301" s="143" t="s">
        <v>361</v>
      </c>
      <c r="G1301" s="143" t="s">
        <v>362</v>
      </c>
      <c r="H1301" s="143">
        <v>0.67</v>
      </c>
      <c r="I1301" s="143">
        <v>0.72</v>
      </c>
      <c r="J1301" s="143" t="s">
        <v>366</v>
      </c>
      <c r="K1301" s="143">
        <v>0.1001157794541</v>
      </c>
      <c r="L1301" s="143">
        <v>3383.0555629712599</v>
      </c>
      <c r="M1301" s="143">
        <v>6.6220423723153496</v>
      </c>
      <c r="N1301" s="143">
        <v>0.88637606622739995</v>
      </c>
      <c r="O1301" s="143">
        <v>0.66297093368243998</v>
      </c>
      <c r="P1301" s="143">
        <v>8.8740230759809996E-2</v>
      </c>
      <c r="Q1301" s="143">
        <v>338.697244623404</v>
      </c>
      <c r="R1301" s="143">
        <v>1730</v>
      </c>
      <c r="S1301" s="143" t="s">
        <v>368</v>
      </c>
      <c r="T1301" s="143">
        <v>1730</v>
      </c>
      <c r="U1301" s="143" t="s">
        <v>365</v>
      </c>
      <c r="V1301" s="143" t="s">
        <v>366</v>
      </c>
      <c r="Z1301" s="143">
        <v>0</v>
      </c>
      <c r="AA1301" s="143">
        <v>1</v>
      </c>
      <c r="AB1301" s="143">
        <v>0.66297093368243998</v>
      </c>
      <c r="AC1301" s="143">
        <v>8.8740230759809996E-2</v>
      </c>
      <c r="AD1301" s="143">
        <v>338.697244623404</v>
      </c>
      <c r="AF1301" s="143">
        <v>-1</v>
      </c>
      <c r="AG1301" s="143">
        <v>-1</v>
      </c>
      <c r="AH1301" s="143">
        <v>-1</v>
      </c>
      <c r="AI1301" s="143">
        <v>-1</v>
      </c>
      <c r="AJ1301" s="143">
        <v>0</v>
      </c>
      <c r="AM1301" s="143" t="s">
        <v>367</v>
      </c>
      <c r="AN1301" s="143">
        <v>-1</v>
      </c>
      <c r="AQ1301" s="143">
        <v>332</v>
      </c>
      <c r="AR1301" s="143" t="s">
        <v>259</v>
      </c>
      <c r="AT1301" s="143" t="s">
        <v>366</v>
      </c>
      <c r="AV1301" s="143">
        <v>99.923376547512106</v>
      </c>
      <c r="AW1301" s="143">
        <v>0.2746936291</v>
      </c>
    </row>
    <row r="1302" spans="1:49" x14ac:dyDescent="0.25">
      <c r="A1302" s="153">
        <v>830000</v>
      </c>
      <c r="B1302" s="153">
        <v>1400000</v>
      </c>
      <c r="C1302" s="153">
        <v>1400000</v>
      </c>
      <c r="D1302" s="143" t="s">
        <v>360</v>
      </c>
      <c r="E1302" s="143" t="s">
        <v>13</v>
      </c>
      <c r="F1302" s="143" t="s">
        <v>361</v>
      </c>
      <c r="G1302" s="143" t="s">
        <v>362</v>
      </c>
      <c r="H1302" s="143">
        <v>0.67</v>
      </c>
      <c r="I1302" s="143">
        <v>0.72</v>
      </c>
      <c r="J1302" s="143" t="s">
        <v>363</v>
      </c>
      <c r="K1302" s="143">
        <v>0.46986083661060002</v>
      </c>
      <c r="L1302" s="143">
        <v>2623.5878471156602</v>
      </c>
      <c r="M1302" s="143">
        <v>5.2953629099702804</v>
      </c>
      <c r="N1302" s="143">
        <v>0.71843021109371996</v>
      </c>
      <c r="O1302" s="143">
        <v>2.4880836470353902</v>
      </c>
      <c r="P1302" s="143">
        <v>0.33756222003081998</v>
      </c>
      <c r="Q1302" s="143">
        <v>1232.7211807671699</v>
      </c>
      <c r="R1302" s="143">
        <v>3200</v>
      </c>
      <c r="S1302" s="143" t="s">
        <v>370</v>
      </c>
      <c r="T1302" s="143">
        <v>3200</v>
      </c>
      <c r="U1302" s="143" t="s">
        <v>365</v>
      </c>
      <c r="V1302" s="143" t="s">
        <v>366</v>
      </c>
      <c r="Y1302" s="143" t="s">
        <v>363</v>
      </c>
      <c r="Z1302" s="143">
        <v>0</v>
      </c>
      <c r="AA1302" s="143">
        <v>1</v>
      </c>
      <c r="AB1302" s="143">
        <v>2.4880836470353902</v>
      </c>
      <c r="AC1302" s="143">
        <v>0.33756222003081998</v>
      </c>
      <c r="AD1302" s="143">
        <v>1232.7211807671699</v>
      </c>
      <c r="AF1302" s="143">
        <v>-1</v>
      </c>
      <c r="AG1302" s="143">
        <v>-1</v>
      </c>
      <c r="AH1302" s="143">
        <v>-1</v>
      </c>
      <c r="AI1302" s="143">
        <v>-1</v>
      </c>
      <c r="AJ1302" s="143">
        <v>0</v>
      </c>
      <c r="AM1302" s="143" t="s">
        <v>367</v>
      </c>
      <c r="AN1302" s="143">
        <v>-1</v>
      </c>
      <c r="AQ1302" s="143">
        <v>332</v>
      </c>
      <c r="AR1302" s="143" t="s">
        <v>259</v>
      </c>
      <c r="AT1302" s="143" t="s">
        <v>366</v>
      </c>
      <c r="AV1302" s="143">
        <v>178.19451411744001</v>
      </c>
      <c r="AW1302" s="143">
        <v>0.9997738692</v>
      </c>
    </row>
    <row r="1303" spans="1:49" x14ac:dyDescent="0.25">
      <c r="A1303" s="153">
        <v>830000</v>
      </c>
      <c r="B1303" s="153">
        <v>1400000</v>
      </c>
      <c r="C1303" s="153">
        <v>1400000</v>
      </c>
      <c r="D1303" s="143" t="s">
        <v>360</v>
      </c>
      <c r="E1303" s="143" t="s">
        <v>13</v>
      </c>
      <c r="F1303" s="143" t="s">
        <v>361</v>
      </c>
      <c r="G1303" s="143" t="s">
        <v>362</v>
      </c>
      <c r="H1303" s="143">
        <v>0.67</v>
      </c>
      <c r="I1303" s="143">
        <v>0.72</v>
      </c>
      <c r="J1303" s="143" t="s">
        <v>366</v>
      </c>
      <c r="K1303" s="143">
        <v>0.14790255953362</v>
      </c>
      <c r="L1303" s="143">
        <v>2623.5878471156602</v>
      </c>
      <c r="M1303" s="143">
        <v>5.2953629099702804</v>
      </c>
      <c r="N1303" s="143">
        <v>0.71843021109371996</v>
      </c>
      <c r="O1303" s="143">
        <v>0.78319772804402998</v>
      </c>
      <c r="P1303" s="143">
        <v>0.10625766706704</v>
      </c>
      <c r="Q1303" s="143">
        <v>388.03535774971903</v>
      </c>
      <c r="R1303" s="143">
        <v>1730</v>
      </c>
      <c r="S1303" s="143" t="s">
        <v>368</v>
      </c>
      <c r="T1303" s="143">
        <v>1730</v>
      </c>
      <c r="U1303" s="143" t="s">
        <v>365</v>
      </c>
      <c r="V1303" s="143" t="s">
        <v>366</v>
      </c>
      <c r="Z1303" s="143">
        <v>0</v>
      </c>
      <c r="AA1303" s="143">
        <v>1</v>
      </c>
      <c r="AB1303" s="143">
        <v>0.78319772804402998</v>
      </c>
      <c r="AC1303" s="143">
        <v>0.10625766706704</v>
      </c>
      <c r="AD1303" s="143">
        <v>388.03535774971903</v>
      </c>
      <c r="AF1303" s="143">
        <v>-1</v>
      </c>
      <c r="AG1303" s="143">
        <v>-1</v>
      </c>
      <c r="AH1303" s="143">
        <v>-1</v>
      </c>
      <c r="AI1303" s="143">
        <v>-1</v>
      </c>
      <c r="AJ1303" s="143">
        <v>0</v>
      </c>
      <c r="AM1303" s="143" t="s">
        <v>367</v>
      </c>
      <c r="AN1303" s="143">
        <v>-1</v>
      </c>
      <c r="AQ1303" s="143">
        <v>332</v>
      </c>
      <c r="AR1303" s="143" t="s">
        <v>259</v>
      </c>
      <c r="AT1303" s="143" t="s">
        <v>366</v>
      </c>
      <c r="AV1303" s="143">
        <v>145.824307627297</v>
      </c>
      <c r="AW1303" s="143">
        <v>0.31470831929999998</v>
      </c>
    </row>
    <row r="1304" spans="1:49" x14ac:dyDescent="0.25">
      <c r="A1304" s="153">
        <v>830000</v>
      </c>
      <c r="B1304" s="153">
        <v>1400000</v>
      </c>
      <c r="C1304" s="153">
        <v>1400000</v>
      </c>
      <c r="D1304" s="143" t="s">
        <v>360</v>
      </c>
      <c r="E1304" s="143" t="s">
        <v>13</v>
      </c>
      <c r="F1304" s="143" t="s">
        <v>361</v>
      </c>
      <c r="G1304" s="143" t="s">
        <v>362</v>
      </c>
      <c r="H1304" s="143">
        <v>0.67</v>
      </c>
      <c r="I1304" s="143">
        <v>0.72</v>
      </c>
      <c r="J1304" s="143" t="s">
        <v>363</v>
      </c>
      <c r="K1304" s="143">
        <v>0.54928108249457996</v>
      </c>
      <c r="L1304" s="143">
        <v>2477.1209103133201</v>
      </c>
      <c r="M1304" s="143">
        <v>4.9979259095767903</v>
      </c>
      <c r="N1304" s="143">
        <v>0.67802557358958004</v>
      </c>
      <c r="O1304" s="143">
        <v>2.74526615384007</v>
      </c>
      <c r="P1304" s="143">
        <v>0.37242662102029001</v>
      </c>
      <c r="Q1304" s="143">
        <v>1360.63565508687</v>
      </c>
      <c r="R1304" s="143">
        <v>3200</v>
      </c>
      <c r="S1304" s="143" t="s">
        <v>370</v>
      </c>
      <c r="T1304" s="143">
        <v>3200</v>
      </c>
      <c r="U1304" s="143" t="s">
        <v>365</v>
      </c>
      <c r="V1304" s="143" t="s">
        <v>366</v>
      </c>
      <c r="Y1304" s="143" t="s">
        <v>363</v>
      </c>
      <c r="Z1304" s="143">
        <v>0</v>
      </c>
      <c r="AA1304" s="143">
        <v>1</v>
      </c>
      <c r="AB1304" s="143">
        <v>2.74526615384007</v>
      </c>
      <c r="AC1304" s="143">
        <v>0.37242662102029001</v>
      </c>
      <c r="AD1304" s="143">
        <v>1360.63565508687</v>
      </c>
      <c r="AF1304" s="143">
        <v>-1</v>
      </c>
      <c r="AG1304" s="143">
        <v>-1</v>
      </c>
      <c r="AH1304" s="143">
        <v>-1</v>
      </c>
      <c r="AI1304" s="143">
        <v>-1</v>
      </c>
      <c r="AJ1304" s="143">
        <v>0</v>
      </c>
      <c r="AM1304" s="143" t="s">
        <v>367</v>
      </c>
      <c r="AN1304" s="143">
        <v>-1</v>
      </c>
      <c r="AQ1304" s="143">
        <v>332</v>
      </c>
      <c r="AR1304" s="143" t="s">
        <v>259</v>
      </c>
      <c r="AT1304" s="143" t="s">
        <v>366</v>
      </c>
      <c r="AV1304" s="143">
        <v>186.57631333855099</v>
      </c>
      <c r="AW1304" s="143">
        <v>1.1035163464</v>
      </c>
    </row>
    <row r="1305" spans="1:49" x14ac:dyDescent="0.25">
      <c r="A1305" s="153">
        <v>830000</v>
      </c>
      <c r="B1305" s="153">
        <v>1400000</v>
      </c>
      <c r="C1305" s="153">
        <v>1400000</v>
      </c>
      <c r="D1305" s="143" t="s">
        <v>360</v>
      </c>
      <c r="E1305" s="143" t="s">
        <v>13</v>
      </c>
      <c r="F1305" s="143" t="s">
        <v>361</v>
      </c>
      <c r="G1305" s="143" t="s">
        <v>362</v>
      </c>
      <c r="H1305" s="143">
        <v>0.67</v>
      </c>
      <c r="I1305" s="143">
        <v>0.72</v>
      </c>
      <c r="J1305" s="143" t="s">
        <v>366</v>
      </c>
      <c r="K1305" s="143">
        <v>1.3798793801E-4</v>
      </c>
      <c r="L1305" s="143">
        <v>2477.1209103133201</v>
      </c>
      <c r="M1305" s="143">
        <v>4.9979259095767903</v>
      </c>
      <c r="N1305" s="143">
        <v>0.67802557358958004</v>
      </c>
      <c r="O1305" s="143">
        <v>6.8965349058999997E-4</v>
      </c>
      <c r="P1305" s="143">
        <v>9.3559350810000003E-5</v>
      </c>
      <c r="Q1305" s="143">
        <v>0.34181280662053998</v>
      </c>
      <c r="R1305" s="143">
        <v>1730</v>
      </c>
      <c r="S1305" s="143" t="s">
        <v>368</v>
      </c>
      <c r="T1305" s="143">
        <v>1730</v>
      </c>
      <c r="U1305" s="143" t="s">
        <v>365</v>
      </c>
      <c r="V1305" s="143" t="s">
        <v>366</v>
      </c>
      <c r="Z1305" s="143">
        <v>0</v>
      </c>
      <c r="AA1305" s="143">
        <v>1</v>
      </c>
      <c r="AB1305" s="143">
        <v>6.8965349058999997E-4</v>
      </c>
      <c r="AC1305" s="143">
        <v>9.3559350810000003E-5</v>
      </c>
      <c r="AD1305" s="143">
        <v>0.34181280662164998</v>
      </c>
      <c r="AF1305" s="143">
        <v>-1</v>
      </c>
      <c r="AG1305" s="143">
        <v>-1</v>
      </c>
      <c r="AH1305" s="143">
        <v>-1</v>
      </c>
      <c r="AI1305" s="143">
        <v>-1</v>
      </c>
      <c r="AJ1305" s="143">
        <v>0</v>
      </c>
      <c r="AM1305" s="143" t="s">
        <v>367</v>
      </c>
      <c r="AN1305" s="143">
        <v>-1</v>
      </c>
      <c r="AQ1305" s="143">
        <v>332</v>
      </c>
      <c r="AR1305" s="143" t="s">
        <v>259</v>
      </c>
      <c r="AT1305" s="143" t="s">
        <v>366</v>
      </c>
      <c r="AV1305" s="143">
        <v>3.71179029534738</v>
      </c>
      <c r="AW1305" s="143">
        <v>2.7722039999999998E-4</v>
      </c>
    </row>
    <row r="1306" spans="1:49" x14ac:dyDescent="0.25">
      <c r="A1306" s="153">
        <v>830000</v>
      </c>
      <c r="B1306" s="153">
        <v>1400000</v>
      </c>
      <c r="C1306" s="153">
        <v>1400000</v>
      </c>
      <c r="D1306" s="143" t="s">
        <v>360</v>
      </c>
      <c r="E1306" s="143" t="s">
        <v>13</v>
      </c>
      <c r="F1306" s="143" t="s">
        <v>361</v>
      </c>
      <c r="G1306" s="143" t="s">
        <v>362</v>
      </c>
      <c r="H1306" s="143">
        <v>0.67</v>
      </c>
      <c r="I1306" s="143">
        <v>0.72</v>
      </c>
      <c r="J1306" s="143" t="s">
        <v>366</v>
      </c>
      <c r="K1306" s="143">
        <v>6.8344392208060004E-2</v>
      </c>
      <c r="L1306" s="143">
        <v>2477.1209103133201</v>
      </c>
      <c r="M1306" s="143">
        <v>4.9979259095767903</v>
      </c>
      <c r="N1306" s="143">
        <v>0.67802557358958004</v>
      </c>
      <c r="O1306" s="143">
        <v>0.34158020859096999</v>
      </c>
      <c r="P1306" s="143">
        <v>4.6339245728499998E-2</v>
      </c>
      <c r="Q1306" s="143">
        <v>169.297323041255</v>
      </c>
      <c r="R1306" s="143">
        <v>8140</v>
      </c>
      <c r="S1306" s="143" t="s">
        <v>369</v>
      </c>
      <c r="T1306" s="143">
        <v>8140</v>
      </c>
      <c r="U1306" s="143" t="s">
        <v>365</v>
      </c>
      <c r="V1306" s="143" t="s">
        <v>366</v>
      </c>
      <c r="Z1306" s="143">
        <v>0</v>
      </c>
      <c r="AA1306" s="143">
        <v>1</v>
      </c>
      <c r="AB1306" s="143">
        <v>0.34158020859096999</v>
      </c>
      <c r="AC1306" s="143">
        <v>4.6339245728499998E-2</v>
      </c>
      <c r="AD1306" s="143">
        <v>169.297323041254</v>
      </c>
      <c r="AF1306" s="143">
        <v>-1</v>
      </c>
      <c r="AG1306" s="143">
        <v>-1</v>
      </c>
      <c r="AH1306" s="143">
        <v>-1</v>
      </c>
      <c r="AI1306" s="143">
        <v>-1</v>
      </c>
      <c r="AJ1306" s="143">
        <v>0</v>
      </c>
      <c r="AM1306" s="143" t="s">
        <v>367</v>
      </c>
      <c r="AN1306" s="143">
        <v>-1</v>
      </c>
      <c r="AQ1306" s="143">
        <v>332</v>
      </c>
      <c r="AR1306" s="143" t="s">
        <v>259</v>
      </c>
      <c r="AT1306" s="143" t="s">
        <v>366</v>
      </c>
      <c r="AV1306" s="143">
        <v>81.980109309118305</v>
      </c>
      <c r="AW1306" s="143">
        <v>0.13730520930000001</v>
      </c>
    </row>
    <row r="1307" spans="1:49" x14ac:dyDescent="0.25">
      <c r="A1307" s="153">
        <v>830000</v>
      </c>
      <c r="B1307" s="153">
        <v>1400000</v>
      </c>
      <c r="C1307" s="153">
        <v>1400000</v>
      </c>
      <c r="D1307" s="143" t="s">
        <v>360</v>
      </c>
      <c r="E1307" s="143" t="s">
        <v>13</v>
      </c>
      <c r="F1307" s="143" t="s">
        <v>361</v>
      </c>
      <c r="G1307" s="143" t="s">
        <v>362</v>
      </c>
      <c r="H1307" s="143">
        <v>0.67</v>
      </c>
      <c r="I1307" s="143">
        <v>0.72</v>
      </c>
      <c r="J1307" s="143" t="s">
        <v>366</v>
      </c>
      <c r="K1307" s="143">
        <v>0.61776345373694996</v>
      </c>
      <c r="L1307" s="143">
        <v>3339.65197712175</v>
      </c>
      <c r="M1307" s="143">
        <v>6.2272997334146796</v>
      </c>
      <c r="N1307" s="143">
        <v>0.83275082615106999</v>
      </c>
      <c r="O1307" s="143">
        <v>3.8469981907694599</v>
      </c>
      <c r="P1307" s="143">
        <v>0.51444302646537998</v>
      </c>
      <c r="Q1307" s="143">
        <v>2063.1149396661799</v>
      </c>
      <c r="R1307" s="143">
        <v>1730</v>
      </c>
      <c r="S1307" s="143" t="s">
        <v>368</v>
      </c>
      <c r="T1307" s="143">
        <v>1730</v>
      </c>
      <c r="U1307" s="143" t="s">
        <v>365</v>
      </c>
      <c r="V1307" s="143" t="s">
        <v>366</v>
      </c>
      <c r="Z1307" s="143">
        <v>0</v>
      </c>
      <c r="AA1307" s="143">
        <v>1</v>
      </c>
      <c r="AB1307" s="143">
        <v>3.8469981907694599</v>
      </c>
      <c r="AC1307" s="143">
        <v>0.51444302646537998</v>
      </c>
      <c r="AD1307" s="143">
        <v>2063.1149396661799</v>
      </c>
      <c r="AF1307" s="143">
        <v>-1</v>
      </c>
      <c r="AG1307" s="143">
        <v>-1</v>
      </c>
      <c r="AH1307" s="143">
        <v>-1</v>
      </c>
      <c r="AI1307" s="143">
        <v>-1</v>
      </c>
      <c r="AJ1307" s="143">
        <v>0</v>
      </c>
      <c r="AM1307" s="143" t="s">
        <v>367</v>
      </c>
      <c r="AN1307" s="143">
        <v>-1</v>
      </c>
      <c r="AQ1307" s="143">
        <v>332</v>
      </c>
      <c r="AR1307" s="143" t="s">
        <v>259</v>
      </c>
      <c r="AT1307" s="143" t="s">
        <v>366</v>
      </c>
      <c r="AV1307" s="143">
        <v>200.00000001117499</v>
      </c>
      <c r="AW1307" s="143">
        <v>1.6732481262000001</v>
      </c>
    </row>
    <row r="1308" spans="1:49" x14ac:dyDescent="0.25">
      <c r="A1308" s="153">
        <v>830000</v>
      </c>
      <c r="B1308" s="153">
        <v>1400000</v>
      </c>
      <c r="C1308" s="153">
        <v>1400000</v>
      </c>
      <c r="D1308" s="143" t="s">
        <v>360</v>
      </c>
      <c r="E1308" s="143" t="s">
        <v>13</v>
      </c>
      <c r="F1308" s="143" t="s">
        <v>361</v>
      </c>
      <c r="G1308" s="143" t="s">
        <v>362</v>
      </c>
      <c r="H1308" s="143">
        <v>0.67</v>
      </c>
      <c r="I1308" s="143">
        <v>0.72</v>
      </c>
      <c r="J1308" s="143" t="s">
        <v>366</v>
      </c>
      <c r="K1308" s="143">
        <v>0.61776177892955997</v>
      </c>
      <c r="L1308" s="143">
        <v>3349.0624921869698</v>
      </c>
      <c r="M1308" s="143">
        <v>6.2450623398029403</v>
      </c>
      <c r="N1308" s="143">
        <v>0.83514491581481998</v>
      </c>
      <c r="O1308" s="143">
        <v>3.8579608205626799</v>
      </c>
      <c r="P1308" s="143">
        <v>0.51592060885774005</v>
      </c>
      <c r="Q1308" s="143">
        <v>2068.9228029196902</v>
      </c>
      <c r="R1308" s="143">
        <v>1730</v>
      </c>
      <c r="S1308" s="143" t="s">
        <v>368</v>
      </c>
      <c r="T1308" s="143">
        <v>1730</v>
      </c>
      <c r="U1308" s="143" t="s">
        <v>365</v>
      </c>
      <c r="V1308" s="143" t="s">
        <v>366</v>
      </c>
      <c r="Z1308" s="143">
        <v>0</v>
      </c>
      <c r="AA1308" s="143">
        <v>1</v>
      </c>
      <c r="AB1308" s="143">
        <v>3.8579608205626799</v>
      </c>
      <c r="AC1308" s="143">
        <v>0.51592060885774005</v>
      </c>
      <c r="AD1308" s="143">
        <v>2068.9284113377198</v>
      </c>
      <c r="AF1308" s="143">
        <v>-1</v>
      </c>
      <c r="AG1308" s="143">
        <v>-1</v>
      </c>
      <c r="AH1308" s="143">
        <v>-1</v>
      </c>
      <c r="AI1308" s="143">
        <v>-1</v>
      </c>
      <c r="AJ1308" s="143">
        <v>0</v>
      </c>
      <c r="AM1308" s="143" t="s">
        <v>367</v>
      </c>
      <c r="AN1308" s="143">
        <v>-1</v>
      </c>
      <c r="AQ1308" s="143">
        <v>332</v>
      </c>
      <c r="AR1308" s="143" t="s">
        <v>259</v>
      </c>
      <c r="AT1308" s="143" t="s">
        <v>366</v>
      </c>
      <c r="AV1308" s="143">
        <v>199.93448737964599</v>
      </c>
      <c r="AW1308" s="143">
        <v>1.6779630262</v>
      </c>
    </row>
    <row r="1309" spans="1:49" x14ac:dyDescent="0.25">
      <c r="A1309" s="153">
        <v>830000</v>
      </c>
      <c r="B1309" s="153">
        <v>1400000</v>
      </c>
      <c r="C1309" s="153">
        <v>1400000</v>
      </c>
      <c r="D1309" s="143" t="s">
        <v>360</v>
      </c>
      <c r="E1309" s="143" t="s">
        <v>13</v>
      </c>
      <c r="F1309" s="143" t="s">
        <v>361</v>
      </c>
      <c r="G1309" s="143" t="s">
        <v>362</v>
      </c>
      <c r="H1309" s="143">
        <v>0.67</v>
      </c>
      <c r="I1309" s="143">
        <v>0.72</v>
      </c>
      <c r="J1309" s="143" t="s">
        <v>366</v>
      </c>
      <c r="K1309" s="143">
        <v>0.55550819708566002</v>
      </c>
      <c r="L1309" s="143">
        <v>3295.82137967568</v>
      </c>
      <c r="M1309" s="143">
        <v>7.0857315117452702</v>
      </c>
      <c r="N1309" s="143">
        <v>0.94456504049956003</v>
      </c>
      <c r="O1309" s="143">
        <v>3.9361819371226998</v>
      </c>
      <c r="P1309" s="143">
        <v>0.52471362267805999</v>
      </c>
      <c r="Q1309" s="143">
        <v>1830.85579254002</v>
      </c>
      <c r="R1309" s="143">
        <v>1730</v>
      </c>
      <c r="S1309" s="143" t="s">
        <v>368</v>
      </c>
      <c r="T1309" s="143">
        <v>1730</v>
      </c>
      <c r="U1309" s="143" t="s">
        <v>365</v>
      </c>
      <c r="V1309" s="143" t="s">
        <v>366</v>
      </c>
      <c r="Z1309" s="143">
        <v>0</v>
      </c>
      <c r="AA1309" s="143">
        <v>1</v>
      </c>
      <c r="AB1309" s="143">
        <v>3.9361819371226998</v>
      </c>
      <c r="AC1309" s="143">
        <v>0.52471362267805999</v>
      </c>
      <c r="AD1309" s="143">
        <v>2036.0379985602401</v>
      </c>
      <c r="AF1309" s="143">
        <v>-1</v>
      </c>
      <c r="AG1309" s="143">
        <v>-1</v>
      </c>
      <c r="AH1309" s="143">
        <v>-1</v>
      </c>
      <c r="AI1309" s="143">
        <v>-1</v>
      </c>
      <c r="AJ1309" s="143">
        <v>0</v>
      </c>
      <c r="AM1309" s="143" t="s">
        <v>367</v>
      </c>
      <c r="AN1309" s="143">
        <v>-1</v>
      </c>
      <c r="AQ1309" s="143">
        <v>332</v>
      </c>
      <c r="AR1309" s="143" t="s">
        <v>259</v>
      </c>
      <c r="AT1309" s="143" t="s">
        <v>366</v>
      </c>
      <c r="AV1309" s="143">
        <v>187.06578654230199</v>
      </c>
      <c r="AW1309" s="143">
        <v>1.6512879144999999</v>
      </c>
    </row>
    <row r="1310" spans="1:49" x14ac:dyDescent="0.25">
      <c r="A1310" s="153">
        <v>830000</v>
      </c>
      <c r="B1310" s="153">
        <v>1400000</v>
      </c>
      <c r="C1310" s="153">
        <v>1400000</v>
      </c>
      <c r="D1310" s="143" t="s">
        <v>360</v>
      </c>
      <c r="E1310" s="143" t="s">
        <v>13</v>
      </c>
      <c r="F1310" s="143" t="s">
        <v>361</v>
      </c>
      <c r="G1310" s="143" t="s">
        <v>362</v>
      </c>
      <c r="H1310" s="143">
        <v>0.67</v>
      </c>
      <c r="I1310" s="143">
        <v>0.72</v>
      </c>
      <c r="J1310" s="143" t="s">
        <v>363</v>
      </c>
      <c r="K1310" s="143">
        <v>0.61776345378298003</v>
      </c>
      <c r="L1310" s="143">
        <v>2411.6598206023</v>
      </c>
      <c r="M1310" s="143">
        <v>4.7295469034433104</v>
      </c>
      <c r="N1310" s="143">
        <v>0.64701618063725996</v>
      </c>
      <c r="O1310" s="143">
        <v>2.9217412298997401</v>
      </c>
      <c r="P1310" s="143">
        <v>0.39970295040394999</v>
      </c>
      <c r="Q1310" s="143">
        <v>1489.83530012492</v>
      </c>
      <c r="R1310" s="143">
        <v>3200</v>
      </c>
      <c r="S1310" s="143" t="s">
        <v>370</v>
      </c>
      <c r="T1310" s="143">
        <v>3200</v>
      </c>
      <c r="U1310" s="143" t="s">
        <v>365</v>
      </c>
      <c r="V1310" s="143" t="s">
        <v>366</v>
      </c>
      <c r="Y1310" s="143" t="s">
        <v>363</v>
      </c>
      <c r="Z1310" s="143">
        <v>0</v>
      </c>
      <c r="AA1310" s="143">
        <v>1</v>
      </c>
      <c r="AB1310" s="143">
        <v>2.9217412298997401</v>
      </c>
      <c r="AC1310" s="143">
        <v>0.39970295040394999</v>
      </c>
      <c r="AD1310" s="143">
        <v>1489.83530012492</v>
      </c>
      <c r="AF1310" s="143">
        <v>-1</v>
      </c>
      <c r="AG1310" s="143">
        <v>-1</v>
      </c>
      <c r="AH1310" s="143">
        <v>-1</v>
      </c>
      <c r="AI1310" s="143">
        <v>-1</v>
      </c>
      <c r="AJ1310" s="143">
        <v>0</v>
      </c>
      <c r="AM1310" s="143" t="s">
        <v>367</v>
      </c>
      <c r="AN1310" s="143">
        <v>-1</v>
      </c>
      <c r="AQ1310" s="143">
        <v>332</v>
      </c>
      <c r="AR1310" s="143" t="s">
        <v>259</v>
      </c>
      <c r="AT1310" s="143" t="s">
        <v>366</v>
      </c>
      <c r="AV1310" s="143">
        <v>200.000000018626</v>
      </c>
      <c r="AW1310" s="143">
        <v>1.2083011355</v>
      </c>
    </row>
    <row r="1311" spans="1:49" x14ac:dyDescent="0.25">
      <c r="A1311" s="153">
        <v>830000</v>
      </c>
      <c r="B1311" s="153">
        <v>1400000</v>
      </c>
      <c r="C1311" s="153">
        <v>1400000</v>
      </c>
      <c r="D1311" s="143" t="s">
        <v>360</v>
      </c>
      <c r="E1311" s="143" t="s">
        <v>13</v>
      </c>
      <c r="F1311" s="143" t="s">
        <v>361</v>
      </c>
      <c r="G1311" s="143" t="s">
        <v>362</v>
      </c>
      <c r="H1311" s="143">
        <v>0.67</v>
      </c>
      <c r="I1311" s="143">
        <v>0.72</v>
      </c>
      <c r="J1311" s="143" t="s">
        <v>363</v>
      </c>
      <c r="K1311" s="143">
        <v>0.56559885735965998</v>
      </c>
      <c r="L1311" s="143">
        <v>2404.8344755374601</v>
      </c>
      <c r="M1311" s="143">
        <v>4.8227089251314403</v>
      </c>
      <c r="N1311" s="143">
        <v>0.65534842967461004</v>
      </c>
      <c r="O1311" s="143">
        <v>2.72771865743261</v>
      </c>
      <c r="P1311" s="143">
        <v>0.37066432299641</v>
      </c>
      <c r="Q1311" s="143">
        <v>1360.1716315031199</v>
      </c>
      <c r="R1311" s="143">
        <v>3200</v>
      </c>
      <c r="S1311" s="143" t="s">
        <v>370</v>
      </c>
      <c r="T1311" s="143">
        <v>3200</v>
      </c>
      <c r="U1311" s="143" t="s">
        <v>365</v>
      </c>
      <c r="V1311" s="143" t="s">
        <v>366</v>
      </c>
      <c r="Y1311" s="143" t="s">
        <v>363</v>
      </c>
      <c r="Z1311" s="143">
        <v>0</v>
      </c>
      <c r="AA1311" s="143">
        <v>1</v>
      </c>
      <c r="AB1311" s="143">
        <v>2.72771865743261</v>
      </c>
      <c r="AC1311" s="143">
        <v>0.37066432299641</v>
      </c>
      <c r="AD1311" s="143">
        <v>1360.1716315031199</v>
      </c>
      <c r="AF1311" s="143">
        <v>-1</v>
      </c>
      <c r="AG1311" s="143">
        <v>-1</v>
      </c>
      <c r="AH1311" s="143">
        <v>-1</v>
      </c>
      <c r="AI1311" s="143">
        <v>-1</v>
      </c>
      <c r="AJ1311" s="143">
        <v>0</v>
      </c>
      <c r="AM1311" s="143" t="s">
        <v>367</v>
      </c>
      <c r="AN1311" s="143">
        <v>-1</v>
      </c>
      <c r="AQ1311" s="143">
        <v>332</v>
      </c>
      <c r="AR1311" s="143" t="s">
        <v>259</v>
      </c>
      <c r="AT1311" s="143" t="s">
        <v>366</v>
      </c>
      <c r="AV1311" s="143">
        <v>188.282774449345</v>
      </c>
      <c r="AW1311" s="143">
        <v>1.1031400092999999</v>
      </c>
    </row>
    <row r="1312" spans="1:49" x14ac:dyDescent="0.25">
      <c r="A1312" s="153">
        <v>830000</v>
      </c>
      <c r="B1312" s="153">
        <v>1400000</v>
      </c>
      <c r="C1312" s="153">
        <v>1400000</v>
      </c>
      <c r="D1312" s="143" t="s">
        <v>360</v>
      </c>
      <c r="E1312" s="143" t="s">
        <v>13</v>
      </c>
      <c r="F1312" s="143" t="s">
        <v>361</v>
      </c>
      <c r="G1312" s="143" t="s">
        <v>362</v>
      </c>
      <c r="H1312" s="143">
        <v>0.67</v>
      </c>
      <c r="I1312" s="143">
        <v>0.72</v>
      </c>
      <c r="J1312" s="143" t="s">
        <v>363</v>
      </c>
      <c r="K1312" s="143">
        <v>1.5636516070000001E-5</v>
      </c>
      <c r="L1312" s="143">
        <v>2404.8344755374601</v>
      </c>
      <c r="M1312" s="143">
        <v>4.8227089251314403</v>
      </c>
      <c r="N1312" s="143">
        <v>0.65534842967461004</v>
      </c>
      <c r="O1312" s="143">
        <v>7.5410365609999996E-5</v>
      </c>
      <c r="P1312" s="143">
        <v>1.0247366250000001E-5</v>
      </c>
      <c r="Q1312" s="143">
        <v>3.760323292724E-2</v>
      </c>
      <c r="R1312" s="143">
        <v>3200</v>
      </c>
      <c r="S1312" s="143" t="s">
        <v>370</v>
      </c>
      <c r="T1312" s="143">
        <v>3200</v>
      </c>
      <c r="U1312" s="143" t="s">
        <v>365</v>
      </c>
      <c r="V1312" s="143" t="s">
        <v>366</v>
      </c>
      <c r="Y1312" s="143" t="s">
        <v>363</v>
      </c>
      <c r="Z1312" s="143">
        <v>0</v>
      </c>
      <c r="AA1312" s="143">
        <v>1</v>
      </c>
      <c r="AB1312" s="143">
        <v>7.5410365609999996E-5</v>
      </c>
      <c r="AC1312" s="143">
        <v>1.0247366250000001E-5</v>
      </c>
      <c r="AD1312" s="143">
        <v>3.7603232928080002E-2</v>
      </c>
      <c r="AF1312" s="143">
        <v>-1</v>
      </c>
      <c r="AG1312" s="143">
        <v>-1</v>
      </c>
      <c r="AH1312" s="143">
        <v>-1</v>
      </c>
      <c r="AI1312" s="143">
        <v>-1</v>
      </c>
      <c r="AJ1312" s="143">
        <v>0</v>
      </c>
      <c r="AM1312" s="143" t="s">
        <v>367</v>
      </c>
      <c r="AN1312" s="143">
        <v>-1</v>
      </c>
      <c r="AQ1312" s="143">
        <v>332</v>
      </c>
      <c r="AR1312" s="143" t="s">
        <v>259</v>
      </c>
      <c r="AT1312" s="143" t="s">
        <v>366</v>
      </c>
      <c r="AV1312" s="143">
        <v>1.24928222552971</v>
      </c>
      <c r="AW1312" s="143">
        <v>3.04974E-5</v>
      </c>
    </row>
    <row r="1313" spans="1:49" x14ac:dyDescent="0.25">
      <c r="A1313" s="153">
        <v>830000</v>
      </c>
      <c r="B1313" s="153">
        <v>1400000</v>
      </c>
      <c r="C1313" s="153">
        <v>1400000</v>
      </c>
      <c r="D1313" s="143" t="s">
        <v>360</v>
      </c>
      <c r="E1313" s="143" t="s">
        <v>13</v>
      </c>
      <c r="F1313" s="143" t="s">
        <v>361</v>
      </c>
      <c r="G1313" s="143" t="s">
        <v>362</v>
      </c>
      <c r="H1313" s="143">
        <v>0.67</v>
      </c>
      <c r="I1313" s="143">
        <v>0.72</v>
      </c>
      <c r="J1313" s="143" t="s">
        <v>366</v>
      </c>
      <c r="K1313" s="143">
        <v>5.2148959723130002E-2</v>
      </c>
      <c r="L1313" s="143">
        <v>2404.8344755374601</v>
      </c>
      <c r="M1313" s="143">
        <v>4.8227089251314403</v>
      </c>
      <c r="N1313" s="143">
        <v>0.65534842967461004</v>
      </c>
      <c r="O1313" s="143">
        <v>0.25149925349306002</v>
      </c>
      <c r="P1313" s="143">
        <v>3.4175738863710003E-2</v>
      </c>
      <c r="Q1313" s="143">
        <v>125.40961620560201</v>
      </c>
      <c r="R1313" s="143">
        <v>8140</v>
      </c>
      <c r="S1313" s="143" t="s">
        <v>369</v>
      </c>
      <c r="T1313" s="143">
        <v>8140</v>
      </c>
      <c r="U1313" s="143" t="s">
        <v>365</v>
      </c>
      <c r="V1313" s="143" t="s">
        <v>366</v>
      </c>
      <c r="Z1313" s="143">
        <v>0</v>
      </c>
      <c r="AA1313" s="143">
        <v>1</v>
      </c>
      <c r="AB1313" s="143">
        <v>0.25149925349306002</v>
      </c>
      <c r="AC1313" s="143">
        <v>3.4175738863710003E-2</v>
      </c>
      <c r="AD1313" s="143">
        <v>125.409616205603</v>
      </c>
      <c r="AF1313" s="143">
        <v>-1</v>
      </c>
      <c r="AG1313" s="143">
        <v>-1</v>
      </c>
      <c r="AH1313" s="143">
        <v>-1</v>
      </c>
      <c r="AI1313" s="143">
        <v>-1</v>
      </c>
      <c r="AJ1313" s="143">
        <v>0</v>
      </c>
      <c r="AM1313" s="143" t="s">
        <v>367</v>
      </c>
      <c r="AN1313" s="143">
        <v>-1</v>
      </c>
      <c r="AQ1313" s="143">
        <v>332</v>
      </c>
      <c r="AR1313" s="143" t="s">
        <v>259</v>
      </c>
      <c r="AT1313" s="143" t="s">
        <v>366</v>
      </c>
      <c r="AV1313" s="143">
        <v>71.863131363458706</v>
      </c>
      <c r="AW1313" s="143">
        <v>0.101710962</v>
      </c>
    </row>
    <row r="1314" spans="1:49" x14ac:dyDescent="0.25">
      <c r="A1314" s="153">
        <v>830000</v>
      </c>
      <c r="B1314" s="153">
        <v>1400000</v>
      </c>
      <c r="C1314" s="153">
        <v>1400000</v>
      </c>
      <c r="D1314" s="143" t="s">
        <v>360</v>
      </c>
      <c r="E1314" s="143" t="s">
        <v>13</v>
      </c>
      <c r="F1314" s="143" t="s">
        <v>361</v>
      </c>
      <c r="G1314" s="143" t="s">
        <v>362</v>
      </c>
      <c r="H1314" s="143">
        <v>0.67</v>
      </c>
      <c r="I1314" s="143">
        <v>0.72</v>
      </c>
      <c r="J1314" s="143" t="s">
        <v>366</v>
      </c>
      <c r="K1314" s="143">
        <v>0.61776345359886997</v>
      </c>
      <c r="L1314" s="143">
        <v>3336.6867459176801</v>
      </c>
      <c r="M1314" s="143">
        <v>6.22175330782449</v>
      </c>
      <c r="N1314" s="143">
        <v>0.83200761784431998</v>
      </c>
      <c r="O1314" s="143">
        <v>3.8435718108818699</v>
      </c>
      <c r="P1314" s="143">
        <v>0.51398389942008005</v>
      </c>
      <c r="Q1314" s="143">
        <v>2061.28312773569</v>
      </c>
      <c r="R1314" s="143">
        <v>1730</v>
      </c>
      <c r="S1314" s="143" t="s">
        <v>368</v>
      </c>
      <c r="T1314" s="143">
        <v>1730</v>
      </c>
      <c r="U1314" s="143" t="s">
        <v>365</v>
      </c>
      <c r="V1314" s="143" t="s">
        <v>366</v>
      </c>
      <c r="Z1314" s="143">
        <v>0</v>
      </c>
      <c r="AA1314" s="143">
        <v>1</v>
      </c>
      <c r="AB1314" s="143">
        <v>3.8435718108818699</v>
      </c>
      <c r="AC1314" s="143">
        <v>0.51398389942008005</v>
      </c>
      <c r="AD1314" s="143">
        <v>2061.28312773569</v>
      </c>
      <c r="AF1314" s="143">
        <v>-1</v>
      </c>
      <c r="AG1314" s="143">
        <v>-1</v>
      </c>
      <c r="AH1314" s="143">
        <v>-1</v>
      </c>
      <c r="AI1314" s="143">
        <v>-1</v>
      </c>
      <c r="AJ1314" s="143">
        <v>0</v>
      </c>
      <c r="AM1314" s="143" t="s">
        <v>367</v>
      </c>
      <c r="AN1314" s="143">
        <v>-1</v>
      </c>
      <c r="AQ1314" s="143">
        <v>332</v>
      </c>
      <c r="AR1314" s="143" t="s">
        <v>259</v>
      </c>
      <c r="AT1314" s="143" t="s">
        <v>366</v>
      </c>
      <c r="AV1314" s="143">
        <v>199.99999998882399</v>
      </c>
      <c r="AW1314" s="143">
        <v>1.6717624717999999</v>
      </c>
    </row>
    <row r="1315" spans="1:49" x14ac:dyDescent="0.25">
      <c r="A1315" s="153">
        <v>830000</v>
      </c>
      <c r="B1315" s="153">
        <v>1400000</v>
      </c>
      <c r="C1315" s="153">
        <v>1400000</v>
      </c>
      <c r="D1315" s="143" t="s">
        <v>360</v>
      </c>
      <c r="E1315" s="143" t="s">
        <v>13</v>
      </c>
      <c r="F1315" s="143" t="s">
        <v>361</v>
      </c>
      <c r="G1315" s="143" t="s">
        <v>362</v>
      </c>
      <c r="H1315" s="143">
        <v>0.67</v>
      </c>
      <c r="I1315" s="143">
        <v>0.72</v>
      </c>
      <c r="J1315" s="143" t="s">
        <v>366</v>
      </c>
      <c r="K1315" s="143">
        <v>0.14865316741862999</v>
      </c>
      <c r="L1315" s="143">
        <v>3365.3599534827099</v>
      </c>
      <c r="M1315" s="143">
        <v>7.3361414363114799</v>
      </c>
      <c r="N1315" s="143">
        <v>0.97525279235671003</v>
      </c>
      <c r="O1315" s="143">
        <v>1.09054066113878</v>
      </c>
      <c r="P1315" s="143">
        <v>0.14497441661769001</v>
      </c>
      <c r="Q1315" s="143">
        <v>500.271416589029</v>
      </c>
      <c r="R1315" s="143">
        <v>1730</v>
      </c>
      <c r="S1315" s="143" t="s">
        <v>368</v>
      </c>
      <c r="T1315" s="143">
        <v>1730</v>
      </c>
      <c r="U1315" s="143" t="s">
        <v>365</v>
      </c>
      <c r="V1315" s="143" t="s">
        <v>366</v>
      </c>
      <c r="Z1315" s="143">
        <v>0</v>
      </c>
      <c r="AA1315" s="143">
        <v>1</v>
      </c>
      <c r="AB1315" s="143">
        <v>1.09054066113878</v>
      </c>
      <c r="AC1315" s="143">
        <v>0.14497441661769001</v>
      </c>
      <c r="AD1315" s="143">
        <v>500.271416589029</v>
      </c>
      <c r="AF1315" s="143">
        <v>-1</v>
      </c>
      <c r="AG1315" s="143">
        <v>-1</v>
      </c>
      <c r="AH1315" s="143">
        <v>-1</v>
      </c>
      <c r="AI1315" s="143">
        <v>-1</v>
      </c>
      <c r="AJ1315" s="143">
        <v>0</v>
      </c>
      <c r="AM1315" s="143" t="s">
        <v>367</v>
      </c>
      <c r="AN1315" s="143">
        <v>-1</v>
      </c>
      <c r="AQ1315" s="143">
        <v>332</v>
      </c>
      <c r="AR1315" s="143" t="s">
        <v>259</v>
      </c>
      <c r="AT1315" s="143" t="s">
        <v>366</v>
      </c>
      <c r="AV1315" s="143">
        <v>122.311939046931</v>
      </c>
      <c r="AW1315" s="143">
        <v>0.40573513109999998</v>
      </c>
    </row>
    <row r="1316" spans="1:49" x14ac:dyDescent="0.25">
      <c r="A1316" s="153">
        <v>830000</v>
      </c>
      <c r="B1316" s="153">
        <v>1400000</v>
      </c>
      <c r="C1316" s="153">
        <v>1400000</v>
      </c>
      <c r="D1316" s="143" t="s">
        <v>360</v>
      </c>
      <c r="E1316" s="143" t="s">
        <v>13</v>
      </c>
      <c r="F1316" s="143" t="s">
        <v>361</v>
      </c>
      <c r="G1316" s="143" t="s">
        <v>362</v>
      </c>
      <c r="H1316" s="143">
        <v>0.67</v>
      </c>
      <c r="I1316" s="143">
        <v>0.72</v>
      </c>
      <c r="J1316" s="143" t="s">
        <v>366</v>
      </c>
      <c r="K1316" s="143">
        <v>0.18815959768193999</v>
      </c>
      <c r="L1316" s="143">
        <v>3365.3599534827099</v>
      </c>
      <c r="M1316" s="143">
        <v>7.3361414363114799</v>
      </c>
      <c r="N1316" s="143">
        <v>0.97525279235671003</v>
      </c>
      <c r="O1316" s="143">
        <v>1.3803654211942</v>
      </c>
      <c r="P1316" s="143">
        <v>0.18350317304802999</v>
      </c>
      <c r="Q1316" s="143">
        <v>633.22477490223298</v>
      </c>
      <c r="R1316" s="143">
        <v>1730</v>
      </c>
      <c r="S1316" s="143" t="s">
        <v>368</v>
      </c>
      <c r="T1316" s="143">
        <v>1730</v>
      </c>
      <c r="U1316" s="143" t="s">
        <v>365</v>
      </c>
      <c r="V1316" s="143" t="s">
        <v>366</v>
      </c>
      <c r="Z1316" s="143">
        <v>0</v>
      </c>
      <c r="AA1316" s="143">
        <v>1</v>
      </c>
      <c r="AB1316" s="143">
        <v>1.3803654211942</v>
      </c>
      <c r="AC1316" s="143">
        <v>0.18350317304802999</v>
      </c>
      <c r="AD1316" s="143">
        <v>633.22477490223298</v>
      </c>
      <c r="AF1316" s="143">
        <v>-1</v>
      </c>
      <c r="AG1316" s="143">
        <v>-1</v>
      </c>
      <c r="AH1316" s="143">
        <v>-1</v>
      </c>
      <c r="AI1316" s="143">
        <v>-1</v>
      </c>
      <c r="AJ1316" s="143">
        <v>0</v>
      </c>
      <c r="AM1316" s="143" t="s">
        <v>367</v>
      </c>
      <c r="AN1316" s="143">
        <v>-1</v>
      </c>
      <c r="AQ1316" s="143">
        <v>332</v>
      </c>
      <c r="AR1316" s="143" t="s">
        <v>259</v>
      </c>
      <c r="AT1316" s="143" t="s">
        <v>366</v>
      </c>
      <c r="AV1316" s="143">
        <v>137.02843084538301</v>
      </c>
      <c r="AW1316" s="143">
        <v>0.51356429429999995</v>
      </c>
    </row>
    <row r="1317" spans="1:49" x14ac:dyDescent="0.25">
      <c r="A1317" s="153">
        <v>830000</v>
      </c>
      <c r="B1317" s="153">
        <v>1400000</v>
      </c>
      <c r="C1317" s="153">
        <v>1400000</v>
      </c>
      <c r="D1317" s="143" t="s">
        <v>360</v>
      </c>
      <c r="E1317" s="143" t="s">
        <v>13</v>
      </c>
      <c r="F1317" s="143" t="s">
        <v>361</v>
      </c>
      <c r="G1317" s="143" t="s">
        <v>362</v>
      </c>
      <c r="H1317" s="143">
        <v>0.67</v>
      </c>
      <c r="I1317" s="143">
        <v>0.72</v>
      </c>
      <c r="J1317" s="143" t="s">
        <v>366</v>
      </c>
      <c r="K1317" s="143">
        <v>0.28095069525275002</v>
      </c>
      <c r="L1317" s="143">
        <v>3365.3599534827099</v>
      </c>
      <c r="M1317" s="143">
        <v>7.3361414363114799</v>
      </c>
      <c r="N1317" s="143">
        <v>0.97525279235671003</v>
      </c>
      <c r="O1317" s="143">
        <v>2.0610940370042399</v>
      </c>
      <c r="P1317" s="143">
        <v>0.27399795005979999</v>
      </c>
      <c r="Q1317" s="143">
        <v>945.50021870674095</v>
      </c>
      <c r="R1317" s="143">
        <v>8140</v>
      </c>
      <c r="S1317" s="143" t="s">
        <v>369</v>
      </c>
      <c r="T1317" s="143">
        <v>8140</v>
      </c>
      <c r="U1317" s="143" t="s">
        <v>365</v>
      </c>
      <c r="V1317" s="143" t="s">
        <v>366</v>
      </c>
      <c r="Z1317" s="143">
        <v>0</v>
      </c>
      <c r="AA1317" s="143">
        <v>1</v>
      </c>
      <c r="AB1317" s="143">
        <v>2.0610940370042399</v>
      </c>
      <c r="AC1317" s="143">
        <v>0.27399795005979999</v>
      </c>
      <c r="AD1317" s="143">
        <v>945.50021870674095</v>
      </c>
      <c r="AF1317" s="143">
        <v>-1</v>
      </c>
      <c r="AG1317" s="143">
        <v>-1</v>
      </c>
      <c r="AH1317" s="143">
        <v>-1</v>
      </c>
      <c r="AI1317" s="143">
        <v>-1</v>
      </c>
      <c r="AJ1317" s="143">
        <v>0</v>
      </c>
      <c r="AM1317" s="143" t="s">
        <v>367</v>
      </c>
      <c r="AN1317" s="143">
        <v>-1</v>
      </c>
      <c r="AQ1317" s="143">
        <v>332</v>
      </c>
      <c r="AR1317" s="143" t="s">
        <v>259</v>
      </c>
      <c r="AT1317" s="143" t="s">
        <v>366</v>
      </c>
      <c r="AV1317" s="143">
        <v>158.303232022576</v>
      </c>
      <c r="AW1317" s="143">
        <v>0.76682905000000001</v>
      </c>
    </row>
    <row r="1318" spans="1:49" x14ac:dyDescent="0.25">
      <c r="A1318" s="153">
        <v>830000</v>
      </c>
      <c r="B1318" s="153">
        <v>1400000</v>
      </c>
      <c r="C1318" s="153">
        <v>1400000</v>
      </c>
      <c r="D1318" s="143" t="s">
        <v>360</v>
      </c>
      <c r="E1318" s="143" t="s">
        <v>13</v>
      </c>
      <c r="F1318" s="143" t="s">
        <v>361</v>
      </c>
      <c r="G1318" s="143" t="s">
        <v>362</v>
      </c>
      <c r="H1318" s="143">
        <v>0.67</v>
      </c>
      <c r="I1318" s="143">
        <v>0.72</v>
      </c>
      <c r="J1318" s="143" t="s">
        <v>366</v>
      </c>
      <c r="K1318" s="143">
        <v>0.61776345371394004</v>
      </c>
      <c r="L1318" s="143">
        <v>3320.1925870231698</v>
      </c>
      <c r="M1318" s="143">
        <v>6.1907600977096502</v>
      </c>
      <c r="N1318" s="143">
        <v>0.82784233182268996</v>
      </c>
      <c r="O1318" s="143">
        <v>3.8244253390755598</v>
      </c>
      <c r="P1318" s="143">
        <v>0.51141073803738002</v>
      </c>
      <c r="Q1318" s="143">
        <v>2051.0936395548501</v>
      </c>
      <c r="R1318" s="143">
        <v>1730</v>
      </c>
      <c r="S1318" s="143" t="s">
        <v>368</v>
      </c>
      <c r="T1318" s="143">
        <v>1730</v>
      </c>
      <c r="U1318" s="143" t="s">
        <v>365</v>
      </c>
      <c r="V1318" s="143" t="s">
        <v>366</v>
      </c>
      <c r="Z1318" s="143">
        <v>0</v>
      </c>
      <c r="AA1318" s="143">
        <v>1</v>
      </c>
      <c r="AB1318" s="143">
        <v>3.8244253390755598</v>
      </c>
      <c r="AC1318" s="143">
        <v>0.51141073803738002</v>
      </c>
      <c r="AD1318" s="143">
        <v>2051.0936395548501</v>
      </c>
      <c r="AF1318" s="143">
        <v>-1</v>
      </c>
      <c r="AG1318" s="143">
        <v>-1</v>
      </c>
      <c r="AH1318" s="143">
        <v>-1</v>
      </c>
      <c r="AI1318" s="143">
        <v>-1</v>
      </c>
      <c r="AJ1318" s="143">
        <v>0</v>
      </c>
      <c r="AM1318" s="143" t="s">
        <v>367</v>
      </c>
      <c r="AN1318" s="143">
        <v>-1</v>
      </c>
      <c r="AQ1318" s="143">
        <v>332</v>
      </c>
      <c r="AR1318" s="143" t="s">
        <v>259</v>
      </c>
      <c r="AT1318" s="143" t="s">
        <v>366</v>
      </c>
      <c r="AV1318" s="143">
        <v>200.00000000745001</v>
      </c>
      <c r="AW1318" s="143">
        <v>1.6634984910999999</v>
      </c>
    </row>
    <row r="1319" spans="1:49" x14ac:dyDescent="0.25">
      <c r="A1319" s="153">
        <v>830000</v>
      </c>
      <c r="B1319" s="153">
        <v>1400000</v>
      </c>
      <c r="C1319" s="153">
        <v>1400000</v>
      </c>
      <c r="D1319" s="143" t="s">
        <v>360</v>
      </c>
      <c r="E1319" s="143" t="s">
        <v>13</v>
      </c>
      <c r="F1319" s="143" t="s">
        <v>361</v>
      </c>
      <c r="G1319" s="143" t="s">
        <v>362</v>
      </c>
      <c r="H1319" s="143">
        <v>0.67</v>
      </c>
      <c r="I1319" s="143">
        <v>0.72</v>
      </c>
      <c r="J1319" s="143" t="s">
        <v>363</v>
      </c>
      <c r="K1319" s="143">
        <v>0.14864488160855999</v>
      </c>
      <c r="L1319" s="143">
        <v>2038.84988103675</v>
      </c>
      <c r="M1319" s="143">
        <v>3.8520075245225902</v>
      </c>
      <c r="N1319" s="143">
        <v>0.50265672152980001</v>
      </c>
      <c r="O1319" s="143">
        <v>0.57258120243795996</v>
      </c>
      <c r="P1319" s="143">
        <v>7.4717348861539995E-2</v>
      </c>
      <c r="Q1319" s="143">
        <v>303.064599184347</v>
      </c>
      <c r="R1319" s="143">
        <v>3100</v>
      </c>
      <c r="S1319" s="143" t="s">
        <v>371</v>
      </c>
      <c r="T1319" s="143">
        <v>3100</v>
      </c>
      <c r="U1319" s="143" t="s">
        <v>365</v>
      </c>
      <c r="V1319" s="143" t="s">
        <v>366</v>
      </c>
      <c r="Y1319" s="143" t="s">
        <v>363</v>
      </c>
      <c r="Z1319" s="143">
        <v>0</v>
      </c>
      <c r="AA1319" s="143">
        <v>1</v>
      </c>
      <c r="AB1319" s="143">
        <v>0.57258120243795996</v>
      </c>
      <c r="AC1319" s="143">
        <v>7.4717348861539995E-2</v>
      </c>
      <c r="AD1319" s="143">
        <v>303.064599184347</v>
      </c>
      <c r="AF1319" s="143">
        <v>-1</v>
      </c>
      <c r="AG1319" s="143">
        <v>-1</v>
      </c>
      <c r="AH1319" s="143">
        <v>-1</v>
      </c>
      <c r="AI1319" s="143">
        <v>-1</v>
      </c>
      <c r="AJ1319" s="143">
        <v>0</v>
      </c>
      <c r="AM1319" s="143" t="s">
        <v>367</v>
      </c>
      <c r="AN1319" s="143">
        <v>-1</v>
      </c>
      <c r="AQ1319" s="143">
        <v>332</v>
      </c>
      <c r="AR1319" s="143" t="s">
        <v>259</v>
      </c>
      <c r="AT1319" s="143" t="s">
        <v>366</v>
      </c>
      <c r="AV1319" s="143">
        <v>181.31590763936899</v>
      </c>
      <c r="AW1319" s="143">
        <v>0.2457944843</v>
      </c>
    </row>
    <row r="1320" spans="1:49" x14ac:dyDescent="0.25">
      <c r="A1320" s="153">
        <v>830000</v>
      </c>
      <c r="B1320" s="153">
        <v>1400000</v>
      </c>
      <c r="C1320" s="153">
        <v>1400000</v>
      </c>
      <c r="D1320" s="143" t="s">
        <v>360</v>
      </c>
      <c r="E1320" s="143" t="s">
        <v>13</v>
      </c>
      <c r="F1320" s="143" t="s">
        <v>361</v>
      </c>
      <c r="G1320" s="143" t="s">
        <v>362</v>
      </c>
      <c r="H1320" s="143">
        <v>0.67</v>
      </c>
      <c r="I1320" s="143">
        <v>0.72</v>
      </c>
      <c r="J1320" s="143" t="s">
        <v>363</v>
      </c>
      <c r="K1320" s="143">
        <v>0.17834006067338001</v>
      </c>
      <c r="L1320" s="143">
        <v>2038.84988103675</v>
      </c>
      <c r="M1320" s="143">
        <v>3.8520075245225902</v>
      </c>
      <c r="N1320" s="143">
        <v>0.50265672152980001</v>
      </c>
      <c r="O1320" s="143">
        <v>0.6869672556377</v>
      </c>
      <c r="P1320" s="143">
        <v>8.9643830215510006E-2</v>
      </c>
      <c r="Q1320" s="143">
        <v>363.60861148802098</v>
      </c>
      <c r="R1320" s="143">
        <v>5100</v>
      </c>
      <c r="S1320" s="143" t="s">
        <v>373</v>
      </c>
      <c r="T1320" s="143">
        <v>5100</v>
      </c>
      <c r="U1320" s="143" t="s">
        <v>365</v>
      </c>
      <c r="V1320" s="143" t="s">
        <v>366</v>
      </c>
      <c r="Y1320" s="143" t="s">
        <v>363</v>
      </c>
      <c r="Z1320" s="143">
        <v>0</v>
      </c>
      <c r="AA1320" s="143">
        <v>1</v>
      </c>
      <c r="AB1320" s="143">
        <v>0.6869672556377</v>
      </c>
      <c r="AC1320" s="143">
        <v>8.9643830215510006E-2</v>
      </c>
      <c r="AD1320" s="143">
        <v>363.60861148802098</v>
      </c>
      <c r="AF1320" s="143">
        <v>-1</v>
      </c>
      <c r="AG1320" s="143">
        <v>-1</v>
      </c>
      <c r="AH1320" s="143">
        <v>-1</v>
      </c>
      <c r="AI1320" s="143">
        <v>-1</v>
      </c>
      <c r="AJ1320" s="143">
        <v>0</v>
      </c>
      <c r="AM1320" s="143" t="s">
        <v>367</v>
      </c>
      <c r="AN1320" s="143">
        <v>-1</v>
      </c>
      <c r="AQ1320" s="143">
        <v>332</v>
      </c>
      <c r="AR1320" s="143" t="s">
        <v>259</v>
      </c>
      <c r="AT1320" s="143" t="s">
        <v>366</v>
      </c>
      <c r="AV1320" s="143">
        <v>129.92619805318799</v>
      </c>
      <c r="AW1320" s="143">
        <v>0.29489749510000002</v>
      </c>
    </row>
    <row r="1321" spans="1:49" x14ac:dyDescent="0.25">
      <c r="A1321" s="153">
        <v>830000</v>
      </c>
      <c r="B1321" s="153">
        <v>1400000</v>
      </c>
      <c r="C1321" s="153">
        <v>1400000</v>
      </c>
      <c r="D1321" s="143" t="s">
        <v>360</v>
      </c>
      <c r="E1321" s="143" t="s">
        <v>13</v>
      </c>
      <c r="F1321" s="143" t="s">
        <v>361</v>
      </c>
      <c r="G1321" s="143" t="s">
        <v>362</v>
      </c>
      <c r="H1321" s="143">
        <v>0.67</v>
      </c>
      <c r="I1321" s="143">
        <v>0.72</v>
      </c>
      <c r="J1321" s="143" t="s">
        <v>366</v>
      </c>
      <c r="K1321" s="143">
        <v>0.2907787257833</v>
      </c>
      <c r="L1321" s="143">
        <v>2038.84988103675</v>
      </c>
      <c r="M1321" s="143">
        <v>3.8520075245225902</v>
      </c>
      <c r="N1321" s="143">
        <v>0.50265672152980001</v>
      </c>
      <c r="O1321" s="143">
        <v>1.12008183968839</v>
      </c>
      <c r="P1321" s="143">
        <v>0.14616188099284999</v>
      </c>
      <c r="Q1321" s="143">
        <v>592.85417047131705</v>
      </c>
      <c r="R1321" s="143">
        <v>1730</v>
      </c>
      <c r="S1321" s="143" t="s">
        <v>368</v>
      </c>
      <c r="T1321" s="143">
        <v>1730</v>
      </c>
      <c r="U1321" s="143" t="s">
        <v>365</v>
      </c>
      <c r="V1321" s="143" t="s">
        <v>366</v>
      </c>
      <c r="Z1321" s="143">
        <v>0</v>
      </c>
      <c r="AA1321" s="143">
        <v>1</v>
      </c>
      <c r="AB1321" s="143">
        <v>1.12008183968839</v>
      </c>
      <c r="AC1321" s="143">
        <v>0.14616188099284999</v>
      </c>
      <c r="AD1321" s="143">
        <v>592.85417047131705</v>
      </c>
      <c r="AF1321" s="143">
        <v>-1</v>
      </c>
      <c r="AG1321" s="143">
        <v>-1</v>
      </c>
      <c r="AH1321" s="143">
        <v>-1</v>
      </c>
      <c r="AI1321" s="143">
        <v>-1</v>
      </c>
      <c r="AJ1321" s="143">
        <v>0</v>
      </c>
      <c r="AM1321" s="143" t="s">
        <v>367</v>
      </c>
      <c r="AN1321" s="143">
        <v>-1</v>
      </c>
      <c r="AQ1321" s="143">
        <v>332</v>
      </c>
      <c r="AR1321" s="143" t="s">
        <v>259</v>
      </c>
      <c r="AT1321" s="143" t="s">
        <v>366</v>
      </c>
      <c r="AV1321" s="143">
        <v>176.21709277995001</v>
      </c>
      <c r="AW1321" s="143">
        <v>0.48082252269999998</v>
      </c>
    </row>
    <row r="1322" spans="1:49" x14ac:dyDescent="0.25">
      <c r="A1322" s="153">
        <v>830000</v>
      </c>
      <c r="B1322" s="153">
        <v>1400000</v>
      </c>
      <c r="C1322" s="153">
        <v>1400000</v>
      </c>
      <c r="D1322" s="143" t="s">
        <v>360</v>
      </c>
      <c r="E1322" s="143" t="s">
        <v>13</v>
      </c>
      <c r="F1322" s="143" t="s">
        <v>361</v>
      </c>
      <c r="G1322" s="143" t="s">
        <v>362</v>
      </c>
      <c r="H1322" s="143">
        <v>0.67</v>
      </c>
      <c r="I1322" s="143">
        <v>0.72</v>
      </c>
      <c r="J1322" s="143" t="s">
        <v>363</v>
      </c>
      <c r="K1322" s="143">
        <v>0.54145777947935003</v>
      </c>
      <c r="L1322" s="143">
        <v>2586.5087867213301</v>
      </c>
      <c r="M1322" s="143">
        <v>5.1494468293459699</v>
      </c>
      <c r="N1322" s="143">
        <v>0.70148321456537999</v>
      </c>
      <c r="O1322" s="143">
        <v>2.7882080457646601</v>
      </c>
      <c r="P1322" s="143">
        <v>0.37982354370061</v>
      </c>
      <c r="Q1322" s="143">
        <v>1400.48530426197</v>
      </c>
      <c r="R1322" s="143">
        <v>3200</v>
      </c>
      <c r="S1322" s="143" t="s">
        <v>370</v>
      </c>
      <c r="T1322" s="143">
        <v>3200</v>
      </c>
      <c r="U1322" s="143" t="s">
        <v>365</v>
      </c>
      <c r="V1322" s="143" t="s">
        <v>366</v>
      </c>
      <c r="Y1322" s="143" t="s">
        <v>363</v>
      </c>
      <c r="Z1322" s="143">
        <v>0</v>
      </c>
      <c r="AA1322" s="143">
        <v>1</v>
      </c>
      <c r="AB1322" s="143">
        <v>2.7882080457646601</v>
      </c>
      <c r="AC1322" s="143">
        <v>0.37982354370061</v>
      </c>
      <c r="AD1322" s="143">
        <v>1400.48530426197</v>
      </c>
      <c r="AF1322" s="143">
        <v>-1</v>
      </c>
      <c r="AG1322" s="143">
        <v>-1</v>
      </c>
      <c r="AH1322" s="143">
        <v>-1</v>
      </c>
      <c r="AI1322" s="143">
        <v>-1</v>
      </c>
      <c r="AJ1322" s="143">
        <v>0</v>
      </c>
      <c r="AM1322" s="143" t="s">
        <v>367</v>
      </c>
      <c r="AN1322" s="143">
        <v>-1</v>
      </c>
      <c r="AQ1322" s="143">
        <v>332</v>
      </c>
      <c r="AR1322" s="143" t="s">
        <v>259</v>
      </c>
      <c r="AT1322" s="143" t="s">
        <v>366</v>
      </c>
      <c r="AV1322" s="143">
        <v>196.12544743755299</v>
      </c>
      <c r="AW1322" s="143">
        <v>1.1358356077</v>
      </c>
    </row>
    <row r="1323" spans="1:49" x14ac:dyDescent="0.25">
      <c r="A1323" s="153">
        <v>830000</v>
      </c>
      <c r="B1323" s="153">
        <v>1400000</v>
      </c>
      <c r="C1323" s="153">
        <v>1400000</v>
      </c>
      <c r="D1323" s="143" t="s">
        <v>360</v>
      </c>
      <c r="E1323" s="143" t="s">
        <v>13</v>
      </c>
      <c r="F1323" s="143" t="s">
        <v>361</v>
      </c>
      <c r="G1323" s="143" t="s">
        <v>362</v>
      </c>
      <c r="H1323" s="143">
        <v>0.67</v>
      </c>
      <c r="I1323" s="143">
        <v>0.72</v>
      </c>
      <c r="J1323" s="143" t="s">
        <v>366</v>
      </c>
      <c r="K1323" s="143">
        <v>7.6305593583839995E-2</v>
      </c>
      <c r="L1323" s="143">
        <v>2586.5087867213301</v>
      </c>
      <c r="M1323" s="143">
        <v>5.1494468293459699</v>
      </c>
      <c r="N1323" s="143">
        <v>0.70148321456537999</v>
      </c>
      <c r="O1323" s="143">
        <v>0.39293159694166002</v>
      </c>
      <c r="P1323" s="143">
        <v>5.3527093076509998E-2</v>
      </c>
      <c r="Q1323" s="143">
        <v>197.36508828058899</v>
      </c>
      <c r="R1323" s="143">
        <v>1730</v>
      </c>
      <c r="S1323" s="143" t="s">
        <v>368</v>
      </c>
      <c r="T1323" s="143">
        <v>1730</v>
      </c>
      <c r="U1323" s="143" t="s">
        <v>365</v>
      </c>
      <c r="V1323" s="143" t="s">
        <v>366</v>
      </c>
      <c r="Z1323" s="143">
        <v>0</v>
      </c>
      <c r="AA1323" s="143">
        <v>1</v>
      </c>
      <c r="AB1323" s="143">
        <v>0.39293159694166002</v>
      </c>
      <c r="AC1323" s="143">
        <v>5.3527093076509998E-2</v>
      </c>
      <c r="AD1323" s="143">
        <v>197.365088280588</v>
      </c>
      <c r="AF1323" s="143">
        <v>-1</v>
      </c>
      <c r="AG1323" s="143">
        <v>-1</v>
      </c>
      <c r="AH1323" s="143">
        <v>-1</v>
      </c>
      <c r="AI1323" s="143">
        <v>-1</v>
      </c>
      <c r="AJ1323" s="143">
        <v>0</v>
      </c>
      <c r="AM1323" s="143" t="s">
        <v>367</v>
      </c>
      <c r="AN1323" s="143">
        <v>-1</v>
      </c>
      <c r="AQ1323" s="143">
        <v>332</v>
      </c>
      <c r="AR1323" s="143" t="s">
        <v>259</v>
      </c>
      <c r="AT1323" s="143" t="s">
        <v>366</v>
      </c>
      <c r="AV1323" s="143">
        <v>74.977746647237495</v>
      </c>
      <c r="AW1323" s="143">
        <v>0.16006900909999999</v>
      </c>
    </row>
    <row r="1324" spans="1:49" x14ac:dyDescent="0.25">
      <c r="A1324" s="153">
        <v>830000</v>
      </c>
      <c r="B1324" s="153">
        <v>1400000</v>
      </c>
      <c r="C1324" s="153">
        <v>1400000</v>
      </c>
      <c r="D1324" s="143" t="s">
        <v>360</v>
      </c>
      <c r="E1324" s="143" t="s">
        <v>13</v>
      </c>
      <c r="F1324" s="143" t="s">
        <v>361</v>
      </c>
      <c r="G1324" s="143" t="s">
        <v>362</v>
      </c>
      <c r="H1324" s="143">
        <v>0.67</v>
      </c>
      <c r="I1324" s="143">
        <v>0.72</v>
      </c>
      <c r="J1324" s="143" t="s">
        <v>366</v>
      </c>
      <c r="K1324" s="143">
        <v>0.49066223604539</v>
      </c>
      <c r="L1324" s="143">
        <v>3306.7983080367999</v>
      </c>
      <c r="M1324" s="143">
        <v>6.2859291177685499</v>
      </c>
      <c r="N1324" s="143">
        <v>0.85104633519591999</v>
      </c>
      <c r="O1324" s="143">
        <v>3.0842680365471602</v>
      </c>
      <c r="P1324" s="143">
        <v>0.41757629780547001</v>
      </c>
      <c r="Q1324" s="143">
        <v>1622.5210519724601</v>
      </c>
      <c r="R1324" s="143">
        <v>1730</v>
      </c>
      <c r="S1324" s="143" t="s">
        <v>368</v>
      </c>
      <c r="T1324" s="143">
        <v>1730</v>
      </c>
      <c r="U1324" s="143" t="s">
        <v>365</v>
      </c>
      <c r="V1324" s="143" t="s">
        <v>366</v>
      </c>
      <c r="Z1324" s="143">
        <v>0</v>
      </c>
      <c r="AA1324" s="143">
        <v>1</v>
      </c>
      <c r="AB1324" s="143">
        <v>3.0842680365471602</v>
      </c>
      <c r="AC1324" s="143">
        <v>0.41757629780547001</v>
      </c>
      <c r="AD1324" s="143">
        <v>2042.8191433560301</v>
      </c>
      <c r="AF1324" s="143">
        <v>-1</v>
      </c>
      <c r="AG1324" s="143">
        <v>-1</v>
      </c>
      <c r="AH1324" s="143">
        <v>-1</v>
      </c>
      <c r="AI1324" s="143">
        <v>-1</v>
      </c>
      <c r="AJ1324" s="143">
        <v>0</v>
      </c>
      <c r="AM1324" s="143" t="s">
        <v>367</v>
      </c>
      <c r="AN1324" s="143">
        <v>-1</v>
      </c>
      <c r="AQ1324" s="143">
        <v>332</v>
      </c>
      <c r="AR1324" s="143" t="s">
        <v>259</v>
      </c>
      <c r="AT1324" s="143" t="s">
        <v>366</v>
      </c>
      <c r="AV1324" s="143">
        <v>179.75017035749201</v>
      </c>
      <c r="AW1324" s="143">
        <v>1.6567876264000001</v>
      </c>
    </row>
    <row r="1325" spans="1:49" x14ac:dyDescent="0.25">
      <c r="A1325" s="153">
        <v>830000</v>
      </c>
      <c r="B1325" s="153">
        <v>1400000</v>
      </c>
      <c r="C1325" s="153">
        <v>1400000</v>
      </c>
      <c r="D1325" s="143" t="s">
        <v>360</v>
      </c>
      <c r="E1325" s="143" t="s">
        <v>13</v>
      </c>
      <c r="F1325" s="143" t="s">
        <v>361</v>
      </c>
      <c r="G1325" s="143" t="s">
        <v>362</v>
      </c>
      <c r="H1325" s="143">
        <v>0.67</v>
      </c>
      <c r="I1325" s="143">
        <v>0.72</v>
      </c>
      <c r="J1325" s="143" t="s">
        <v>366</v>
      </c>
      <c r="K1325" s="143">
        <v>0.61776345378298003</v>
      </c>
      <c r="L1325" s="143">
        <v>3339.65197712175</v>
      </c>
      <c r="M1325" s="143">
        <v>6.2272997334146796</v>
      </c>
      <c r="N1325" s="143">
        <v>0.83275082615106999</v>
      </c>
      <c r="O1325" s="143">
        <v>3.8469981910560902</v>
      </c>
      <c r="P1325" s="143">
        <v>0.51444302650370999</v>
      </c>
      <c r="Q1325" s="143">
        <v>2063.11493981989</v>
      </c>
      <c r="R1325" s="143">
        <v>1730</v>
      </c>
      <c r="S1325" s="143" t="s">
        <v>368</v>
      </c>
      <c r="T1325" s="143">
        <v>1730</v>
      </c>
      <c r="U1325" s="143" t="s">
        <v>365</v>
      </c>
      <c r="V1325" s="143" t="s">
        <v>366</v>
      </c>
      <c r="Z1325" s="143">
        <v>0</v>
      </c>
      <c r="AA1325" s="143">
        <v>1</v>
      </c>
      <c r="AB1325" s="143">
        <v>3.8469981910560902</v>
      </c>
      <c r="AC1325" s="143">
        <v>0.51444302650370999</v>
      </c>
      <c r="AD1325" s="143">
        <v>2063.11493981989</v>
      </c>
      <c r="AF1325" s="143">
        <v>-1</v>
      </c>
      <c r="AG1325" s="143">
        <v>-1</v>
      </c>
      <c r="AH1325" s="143">
        <v>-1</v>
      </c>
      <c r="AI1325" s="143">
        <v>-1</v>
      </c>
      <c r="AJ1325" s="143">
        <v>0</v>
      </c>
      <c r="AM1325" s="143" t="s">
        <v>367</v>
      </c>
      <c r="AN1325" s="143">
        <v>-1</v>
      </c>
      <c r="AQ1325" s="143">
        <v>332</v>
      </c>
      <c r="AR1325" s="143" t="s">
        <v>259</v>
      </c>
      <c r="AT1325" s="143" t="s">
        <v>366</v>
      </c>
      <c r="AV1325" s="143">
        <v>200.000000018626</v>
      </c>
      <c r="AW1325" s="143">
        <v>1.6732481264000001</v>
      </c>
    </row>
    <row r="1326" spans="1:49" x14ac:dyDescent="0.25">
      <c r="A1326" s="153">
        <v>830000</v>
      </c>
      <c r="B1326" s="153">
        <v>1400000</v>
      </c>
      <c r="C1326" s="153">
        <v>1400000</v>
      </c>
      <c r="D1326" s="143" t="s">
        <v>360</v>
      </c>
      <c r="E1326" s="143" t="s">
        <v>13</v>
      </c>
      <c r="F1326" s="143" t="s">
        <v>361</v>
      </c>
      <c r="G1326" s="143" t="s">
        <v>362</v>
      </c>
      <c r="H1326" s="143">
        <v>0.67</v>
      </c>
      <c r="I1326" s="143">
        <v>0.72</v>
      </c>
      <c r="J1326" s="143" t="s">
        <v>366</v>
      </c>
      <c r="K1326" s="143">
        <v>0.12040968143677</v>
      </c>
      <c r="L1326" s="143">
        <v>3344.84568901183</v>
      </c>
      <c r="M1326" s="143">
        <v>7.4889352816666097</v>
      </c>
      <c r="N1326" s="143">
        <v>0.98529507145563999</v>
      </c>
      <c r="O1326" s="143">
        <v>0.90174031156608003</v>
      </c>
      <c r="P1326" s="143">
        <v>0.11863906567519</v>
      </c>
      <c r="Q1326" s="143">
        <v>402.75180386907499</v>
      </c>
      <c r="R1326" s="143">
        <v>1730</v>
      </c>
      <c r="S1326" s="143" t="s">
        <v>368</v>
      </c>
      <c r="T1326" s="143">
        <v>1730</v>
      </c>
      <c r="U1326" s="143" t="s">
        <v>365</v>
      </c>
      <c r="V1326" s="143" t="s">
        <v>366</v>
      </c>
      <c r="Z1326" s="143">
        <v>0</v>
      </c>
      <c r="AA1326" s="143">
        <v>1</v>
      </c>
      <c r="AB1326" s="143">
        <v>0.90174031156608003</v>
      </c>
      <c r="AC1326" s="143">
        <v>0.11863906567519</v>
      </c>
      <c r="AD1326" s="143">
        <v>2066.3234252150601</v>
      </c>
      <c r="AF1326" s="143">
        <v>-1</v>
      </c>
      <c r="AG1326" s="143">
        <v>-1</v>
      </c>
      <c r="AH1326" s="143">
        <v>-1</v>
      </c>
      <c r="AI1326" s="143">
        <v>-1</v>
      </c>
      <c r="AJ1326" s="143">
        <v>0</v>
      </c>
      <c r="AM1326" s="143" t="s">
        <v>367</v>
      </c>
      <c r="AN1326" s="143">
        <v>-1</v>
      </c>
      <c r="AQ1326" s="143">
        <v>332</v>
      </c>
      <c r="AR1326" s="143" t="s">
        <v>259</v>
      </c>
      <c r="AT1326" s="143" t="s">
        <v>366</v>
      </c>
      <c r="AV1326" s="143">
        <v>93.3253436164932</v>
      </c>
      <c r="AW1326" s="143">
        <v>1.6758503042999999</v>
      </c>
    </row>
    <row r="1327" spans="1:49" x14ac:dyDescent="0.25">
      <c r="A1327" s="153">
        <v>830000</v>
      </c>
      <c r="B1327" s="153">
        <v>1400000</v>
      </c>
      <c r="C1327" s="153">
        <v>1400000</v>
      </c>
      <c r="D1327" s="143" t="s">
        <v>360</v>
      </c>
      <c r="E1327" s="143" t="s">
        <v>13</v>
      </c>
      <c r="F1327" s="143" t="s">
        <v>361</v>
      </c>
      <c r="G1327" s="143" t="s">
        <v>362</v>
      </c>
      <c r="H1327" s="143">
        <v>0.67</v>
      </c>
      <c r="I1327" s="143">
        <v>0.72</v>
      </c>
      <c r="J1327" s="143" t="s">
        <v>363</v>
      </c>
      <c r="K1327" s="143">
        <v>0.617763453829</v>
      </c>
      <c r="L1327" s="143">
        <v>2590.46689169107</v>
      </c>
      <c r="M1327" s="143">
        <v>5.07894800657437</v>
      </c>
      <c r="N1327" s="143">
        <v>0.69510951140407995</v>
      </c>
      <c r="O1327" s="143">
        <v>3.1375884623593402</v>
      </c>
      <c r="P1327" s="143">
        <v>0.42941325255438001</v>
      </c>
      <c r="Q1327" s="143">
        <v>1600.2957740407701</v>
      </c>
      <c r="R1327" s="143">
        <v>3200</v>
      </c>
      <c r="S1327" s="143" t="s">
        <v>370</v>
      </c>
      <c r="T1327" s="143">
        <v>3200</v>
      </c>
      <c r="U1327" s="143" t="s">
        <v>365</v>
      </c>
      <c r="V1327" s="143" t="s">
        <v>366</v>
      </c>
      <c r="Y1327" s="143" t="s">
        <v>363</v>
      </c>
      <c r="Z1327" s="143">
        <v>0</v>
      </c>
      <c r="AA1327" s="143">
        <v>1</v>
      </c>
      <c r="AB1327" s="143">
        <v>3.1375884623593402</v>
      </c>
      <c r="AC1327" s="143">
        <v>0.42941325255438001</v>
      </c>
      <c r="AD1327" s="143">
        <v>1600.2957740407701</v>
      </c>
      <c r="AF1327" s="143">
        <v>-1</v>
      </c>
      <c r="AG1327" s="143">
        <v>-1</v>
      </c>
      <c r="AH1327" s="143">
        <v>-1</v>
      </c>
      <c r="AI1327" s="143">
        <v>-1</v>
      </c>
      <c r="AJ1327" s="143">
        <v>0</v>
      </c>
      <c r="AM1327" s="143" t="s">
        <v>367</v>
      </c>
      <c r="AN1327" s="143">
        <v>-1</v>
      </c>
      <c r="AQ1327" s="143">
        <v>332</v>
      </c>
      <c r="AR1327" s="143" t="s">
        <v>259</v>
      </c>
      <c r="AT1327" s="143" t="s">
        <v>366</v>
      </c>
      <c r="AV1327" s="143">
        <v>200.000000026077</v>
      </c>
      <c r="AW1327" s="143">
        <v>1.2978878946000001</v>
      </c>
    </row>
    <row r="1328" spans="1:49" x14ac:dyDescent="0.25">
      <c r="A1328" s="153">
        <v>830000</v>
      </c>
      <c r="B1328" s="153">
        <v>1400000</v>
      </c>
      <c r="C1328" s="153">
        <v>1400000</v>
      </c>
      <c r="D1328" s="143" t="s">
        <v>360</v>
      </c>
      <c r="E1328" s="143" t="s">
        <v>13</v>
      </c>
      <c r="F1328" s="143" t="s">
        <v>361</v>
      </c>
      <c r="G1328" s="143" t="s">
        <v>362</v>
      </c>
      <c r="H1328" s="143">
        <v>0.67</v>
      </c>
      <c r="I1328" s="143">
        <v>0.72</v>
      </c>
      <c r="J1328" s="143" t="s">
        <v>363</v>
      </c>
      <c r="K1328" s="143">
        <v>0.49412124400575003</v>
      </c>
      <c r="L1328" s="143">
        <v>2600.73925913123</v>
      </c>
      <c r="M1328" s="143">
        <v>5.3526819386997397</v>
      </c>
      <c r="N1328" s="143">
        <v>0.72211023111095995</v>
      </c>
      <c r="O1328" s="143">
        <v>2.64487385831743</v>
      </c>
      <c r="P1328" s="143">
        <v>0.35681000570582999</v>
      </c>
      <c r="Q1328" s="143">
        <v>1285.0805180565201</v>
      </c>
      <c r="R1328" s="143">
        <v>3200</v>
      </c>
      <c r="S1328" s="143" t="s">
        <v>370</v>
      </c>
      <c r="T1328" s="143">
        <v>3200</v>
      </c>
      <c r="U1328" s="143" t="s">
        <v>365</v>
      </c>
      <c r="V1328" s="143" t="s">
        <v>366</v>
      </c>
      <c r="Y1328" s="143" t="s">
        <v>363</v>
      </c>
      <c r="Z1328" s="143">
        <v>0</v>
      </c>
      <c r="AA1328" s="143">
        <v>1</v>
      </c>
      <c r="AB1328" s="143">
        <v>2.64487385831743</v>
      </c>
      <c r="AC1328" s="143">
        <v>0.35681000570582999</v>
      </c>
      <c r="AD1328" s="143">
        <v>1285.0805180565201</v>
      </c>
      <c r="AF1328" s="143">
        <v>-1</v>
      </c>
      <c r="AG1328" s="143">
        <v>-1</v>
      </c>
      <c r="AH1328" s="143">
        <v>-1</v>
      </c>
      <c r="AI1328" s="143">
        <v>-1</v>
      </c>
      <c r="AJ1328" s="143">
        <v>0</v>
      </c>
      <c r="AM1328" s="143" t="s">
        <v>367</v>
      </c>
      <c r="AN1328" s="143">
        <v>-1</v>
      </c>
      <c r="AQ1328" s="143">
        <v>332</v>
      </c>
      <c r="AR1328" s="143" t="s">
        <v>259</v>
      </c>
      <c r="AT1328" s="143" t="s">
        <v>366</v>
      </c>
      <c r="AV1328" s="143">
        <v>182.649339073791</v>
      </c>
      <c r="AW1328" s="143">
        <v>1.0422388629999999</v>
      </c>
    </row>
    <row r="1329" spans="1:49" x14ac:dyDescent="0.25">
      <c r="A1329" s="153">
        <v>830000</v>
      </c>
      <c r="B1329" s="153">
        <v>1400000</v>
      </c>
      <c r="C1329" s="153">
        <v>1400000</v>
      </c>
      <c r="D1329" s="143" t="s">
        <v>360</v>
      </c>
      <c r="E1329" s="143" t="s">
        <v>13</v>
      </c>
      <c r="F1329" s="143" t="s">
        <v>361</v>
      </c>
      <c r="G1329" s="143" t="s">
        <v>362</v>
      </c>
      <c r="H1329" s="143">
        <v>0.67</v>
      </c>
      <c r="I1329" s="143">
        <v>0.72</v>
      </c>
      <c r="J1329" s="143" t="s">
        <v>363</v>
      </c>
      <c r="K1329" s="143">
        <v>4.4938856520000002E-5</v>
      </c>
      <c r="L1329" s="143">
        <v>2600.73925913123</v>
      </c>
      <c r="M1329" s="143">
        <v>5.3526819386997397</v>
      </c>
      <c r="N1329" s="143">
        <v>0.72211023111095995</v>
      </c>
      <c r="O1329" s="143">
        <v>2.4054340567E-4</v>
      </c>
      <c r="P1329" s="143">
        <v>3.2450808070000002E-5</v>
      </c>
      <c r="Q1329" s="143">
        <v>0.11687424843023</v>
      </c>
      <c r="R1329" s="143">
        <v>4210</v>
      </c>
      <c r="S1329" s="143" t="s">
        <v>374</v>
      </c>
      <c r="T1329" s="143">
        <v>4210</v>
      </c>
      <c r="U1329" s="143" t="s">
        <v>365</v>
      </c>
      <c r="V1329" s="143" t="s">
        <v>366</v>
      </c>
      <c r="Y1329" s="143" t="s">
        <v>363</v>
      </c>
      <c r="Z1329" s="143">
        <v>0</v>
      </c>
      <c r="AA1329" s="143">
        <v>1</v>
      </c>
      <c r="AB1329" s="143">
        <v>2.4054340567E-4</v>
      </c>
      <c r="AC1329" s="143">
        <v>3.2450808070000002E-5</v>
      </c>
      <c r="AD1329" s="143">
        <v>0.11687424843045</v>
      </c>
      <c r="AF1329" s="143">
        <v>-1</v>
      </c>
      <c r="AG1329" s="143">
        <v>-1</v>
      </c>
      <c r="AH1329" s="143">
        <v>-1</v>
      </c>
      <c r="AI1329" s="143">
        <v>-1</v>
      </c>
      <c r="AJ1329" s="143">
        <v>0</v>
      </c>
      <c r="AM1329" s="143" t="s">
        <v>367</v>
      </c>
      <c r="AN1329" s="143">
        <v>-1</v>
      </c>
      <c r="AQ1329" s="143">
        <v>332</v>
      </c>
      <c r="AR1329" s="143" t="s">
        <v>259</v>
      </c>
      <c r="AT1329" s="143" t="s">
        <v>366</v>
      </c>
      <c r="AV1329" s="143">
        <v>2.1890082189945699</v>
      </c>
      <c r="AW1329" s="143">
        <v>9.4788499999999995E-5</v>
      </c>
    </row>
    <row r="1330" spans="1:49" x14ac:dyDescent="0.25">
      <c r="A1330" s="153">
        <v>830000</v>
      </c>
      <c r="B1330" s="153">
        <v>1400000</v>
      </c>
      <c r="C1330" s="153">
        <v>1400000</v>
      </c>
      <c r="D1330" s="143" t="s">
        <v>360</v>
      </c>
      <c r="E1330" s="143" t="s">
        <v>13</v>
      </c>
      <c r="F1330" s="143" t="s">
        <v>361</v>
      </c>
      <c r="G1330" s="143" t="s">
        <v>362</v>
      </c>
      <c r="H1330" s="143">
        <v>0.67</v>
      </c>
      <c r="I1330" s="143">
        <v>0.72</v>
      </c>
      <c r="J1330" s="143" t="s">
        <v>366</v>
      </c>
      <c r="K1330" s="143">
        <v>0.12359727069055999</v>
      </c>
      <c r="L1330" s="143">
        <v>2600.73925913123</v>
      </c>
      <c r="M1330" s="143">
        <v>5.3526819386997397</v>
      </c>
      <c r="N1330" s="143">
        <v>0.72211023111095995</v>
      </c>
      <c r="O1330" s="143">
        <v>0.66157687849797997</v>
      </c>
      <c r="P1330" s="143">
        <v>8.9250853703049998E-2</v>
      </c>
      <c r="Q1330" s="143">
        <v>321.44427420643001</v>
      </c>
      <c r="R1330" s="143">
        <v>8140</v>
      </c>
      <c r="S1330" s="143" t="s">
        <v>369</v>
      </c>
      <c r="T1330" s="143">
        <v>8140</v>
      </c>
      <c r="U1330" s="143" t="s">
        <v>365</v>
      </c>
      <c r="V1330" s="143" t="s">
        <v>366</v>
      </c>
      <c r="Z1330" s="143">
        <v>0</v>
      </c>
      <c r="AA1330" s="143">
        <v>1</v>
      </c>
      <c r="AB1330" s="143">
        <v>0.66157687849797997</v>
      </c>
      <c r="AC1330" s="143">
        <v>8.9250853703049998E-2</v>
      </c>
      <c r="AD1330" s="143">
        <v>321.44427420643001</v>
      </c>
      <c r="AF1330" s="143">
        <v>-1</v>
      </c>
      <c r="AG1330" s="143">
        <v>-1</v>
      </c>
      <c r="AH1330" s="143">
        <v>-1</v>
      </c>
      <c r="AI1330" s="143">
        <v>-1</v>
      </c>
      <c r="AJ1330" s="143">
        <v>0</v>
      </c>
      <c r="AM1330" s="143" t="s">
        <v>367</v>
      </c>
      <c r="AN1330" s="143">
        <v>-1</v>
      </c>
      <c r="AQ1330" s="143">
        <v>332</v>
      </c>
      <c r="AR1330" s="143" t="s">
        <v>259</v>
      </c>
      <c r="AT1330" s="143" t="s">
        <v>366</v>
      </c>
      <c r="AV1330" s="143">
        <v>108.631955362206</v>
      </c>
      <c r="AW1330" s="143">
        <v>0.26070095230000001</v>
      </c>
    </row>
    <row r="1331" spans="1:49" x14ac:dyDescent="0.25">
      <c r="A1331" s="153">
        <v>830000</v>
      </c>
      <c r="B1331" s="153">
        <v>1400000</v>
      </c>
      <c r="C1331" s="153">
        <v>1400000</v>
      </c>
      <c r="D1331" s="143" t="s">
        <v>360</v>
      </c>
      <c r="E1331" s="143" t="s">
        <v>13</v>
      </c>
      <c r="F1331" s="143" t="s">
        <v>361</v>
      </c>
      <c r="G1331" s="143" t="s">
        <v>362</v>
      </c>
      <c r="H1331" s="143">
        <v>0.67</v>
      </c>
      <c r="I1331" s="143">
        <v>0.72</v>
      </c>
      <c r="J1331" s="143" t="s">
        <v>366</v>
      </c>
      <c r="K1331" s="143">
        <v>0.617763453829</v>
      </c>
      <c r="L1331" s="143">
        <v>3317.4534170782799</v>
      </c>
      <c r="M1331" s="143">
        <v>6.4256187351252603</v>
      </c>
      <c r="N1331" s="143">
        <v>0.87078769354368002</v>
      </c>
      <c r="O1331" s="143">
        <v>3.9695124227993599</v>
      </c>
      <c r="P1331" s="143">
        <v>0.53794081311534003</v>
      </c>
      <c r="Q1331" s="143">
        <v>2049.4014808511201</v>
      </c>
      <c r="R1331" s="143">
        <v>1730</v>
      </c>
      <c r="S1331" s="143" t="s">
        <v>368</v>
      </c>
      <c r="T1331" s="143">
        <v>1730</v>
      </c>
      <c r="U1331" s="143" t="s">
        <v>365</v>
      </c>
      <c r="V1331" s="143" t="s">
        <v>366</v>
      </c>
      <c r="Z1331" s="143">
        <v>0</v>
      </c>
      <c r="AA1331" s="143">
        <v>1</v>
      </c>
      <c r="AB1331" s="143">
        <v>3.9695124227993599</v>
      </c>
      <c r="AC1331" s="143">
        <v>0.53794081311534003</v>
      </c>
      <c r="AD1331" s="143">
        <v>2049.4014808511201</v>
      </c>
      <c r="AF1331" s="143">
        <v>-1</v>
      </c>
      <c r="AG1331" s="143">
        <v>-1</v>
      </c>
      <c r="AH1331" s="143">
        <v>-1</v>
      </c>
      <c r="AI1331" s="143">
        <v>-1</v>
      </c>
      <c r="AJ1331" s="143">
        <v>0</v>
      </c>
      <c r="AM1331" s="143" t="s">
        <v>367</v>
      </c>
      <c r="AN1331" s="143">
        <v>-1</v>
      </c>
      <c r="AQ1331" s="143">
        <v>332</v>
      </c>
      <c r="AR1331" s="143" t="s">
        <v>259</v>
      </c>
      <c r="AT1331" s="143" t="s">
        <v>366</v>
      </c>
      <c r="AV1331" s="143">
        <v>200.000000026077</v>
      </c>
      <c r="AW1331" s="143">
        <v>1.6621260996</v>
      </c>
    </row>
    <row r="1332" spans="1:49" x14ac:dyDescent="0.25">
      <c r="A1332" s="153">
        <v>830000</v>
      </c>
      <c r="B1332" s="153">
        <v>1400000</v>
      </c>
      <c r="C1332" s="153">
        <v>1400000</v>
      </c>
      <c r="D1332" s="143" t="s">
        <v>360</v>
      </c>
      <c r="E1332" s="143" t="s">
        <v>13</v>
      </c>
      <c r="F1332" s="143" t="s">
        <v>361</v>
      </c>
      <c r="G1332" s="143" t="s">
        <v>362</v>
      </c>
      <c r="H1332" s="143">
        <v>0.67</v>
      </c>
      <c r="I1332" s="143">
        <v>0.72</v>
      </c>
      <c r="J1332" s="143" t="s">
        <v>366</v>
      </c>
      <c r="K1332" s="143">
        <v>0.61776345375996</v>
      </c>
      <c r="L1332" s="143">
        <v>3345.3204460850902</v>
      </c>
      <c r="M1332" s="143">
        <v>6.6984627591002601</v>
      </c>
      <c r="N1332" s="143">
        <v>0.91452256974123003</v>
      </c>
      <c r="O1332" s="143">
        <v>4.1380654889442896</v>
      </c>
      <c r="P1332" s="143">
        <v>0.56495862122478002</v>
      </c>
      <c r="Q1332" s="143">
        <v>2066.61671270736</v>
      </c>
      <c r="R1332" s="143">
        <v>1730</v>
      </c>
      <c r="S1332" s="143" t="s">
        <v>368</v>
      </c>
      <c r="T1332" s="143">
        <v>1730</v>
      </c>
      <c r="U1332" s="143" t="s">
        <v>365</v>
      </c>
      <c r="V1332" s="143" t="s">
        <v>366</v>
      </c>
      <c r="Z1332" s="143">
        <v>0</v>
      </c>
      <c r="AA1332" s="143">
        <v>1</v>
      </c>
      <c r="AB1332" s="143">
        <v>4.1380654889442896</v>
      </c>
      <c r="AC1332" s="143">
        <v>0.56495862122478002</v>
      </c>
      <c r="AD1332" s="143">
        <v>2066.61671270736</v>
      </c>
      <c r="AF1332" s="143">
        <v>-1</v>
      </c>
      <c r="AG1332" s="143">
        <v>-1</v>
      </c>
      <c r="AH1332" s="143">
        <v>-1</v>
      </c>
      <c r="AI1332" s="143">
        <v>-1</v>
      </c>
      <c r="AJ1332" s="143">
        <v>0</v>
      </c>
      <c r="AM1332" s="143" t="s">
        <v>367</v>
      </c>
      <c r="AN1332" s="143">
        <v>-1</v>
      </c>
      <c r="AQ1332" s="143">
        <v>332</v>
      </c>
      <c r="AR1332" s="143" t="s">
        <v>259</v>
      </c>
      <c r="AT1332" s="143" t="s">
        <v>366</v>
      </c>
      <c r="AV1332" s="143">
        <v>200.00000001490099</v>
      </c>
      <c r="AW1332" s="143">
        <v>1.6760881693</v>
      </c>
    </row>
    <row r="1333" spans="1:49" x14ac:dyDescent="0.25">
      <c r="A1333" s="153">
        <v>830000</v>
      </c>
      <c r="B1333" s="153">
        <v>1400000</v>
      </c>
      <c r="C1333" s="153">
        <v>1400000</v>
      </c>
      <c r="D1333" s="143" t="s">
        <v>360</v>
      </c>
      <c r="E1333" s="143" t="s">
        <v>13</v>
      </c>
      <c r="F1333" s="143" t="s">
        <v>361</v>
      </c>
      <c r="G1333" s="143" t="s">
        <v>362</v>
      </c>
      <c r="H1333" s="143">
        <v>0.67</v>
      </c>
      <c r="I1333" s="143">
        <v>0.72</v>
      </c>
      <c r="J1333" s="143" t="s">
        <v>363</v>
      </c>
      <c r="K1333" s="143">
        <v>0.61776345359886997</v>
      </c>
      <c r="L1333" s="143">
        <v>2378.2744607201898</v>
      </c>
      <c r="M1333" s="143">
        <v>4.6644089372832802</v>
      </c>
      <c r="N1333" s="143">
        <v>0.63802700436654003</v>
      </c>
      <c r="O1333" s="143">
        <v>2.88150137409357</v>
      </c>
      <c r="P1333" s="143">
        <v>0.39414976570681998</v>
      </c>
      <c r="Q1333" s="143">
        <v>1469.2110444605</v>
      </c>
      <c r="R1333" s="143">
        <v>3200</v>
      </c>
      <c r="S1333" s="143" t="s">
        <v>370</v>
      </c>
      <c r="T1333" s="143">
        <v>3200</v>
      </c>
      <c r="U1333" s="143" t="s">
        <v>365</v>
      </c>
      <c r="V1333" s="143" t="s">
        <v>366</v>
      </c>
      <c r="Y1333" s="143" t="s">
        <v>363</v>
      </c>
      <c r="Z1333" s="143">
        <v>0</v>
      </c>
      <c r="AA1333" s="143">
        <v>1</v>
      </c>
      <c r="AB1333" s="143">
        <v>2.88150137409357</v>
      </c>
      <c r="AC1333" s="143">
        <v>0.39414976570681998</v>
      </c>
      <c r="AD1333" s="143">
        <v>1469.2110444605</v>
      </c>
      <c r="AF1333" s="143">
        <v>-1</v>
      </c>
      <c r="AG1333" s="143">
        <v>-1</v>
      </c>
      <c r="AH1333" s="143">
        <v>-1</v>
      </c>
      <c r="AI1333" s="143">
        <v>-1</v>
      </c>
      <c r="AJ1333" s="143">
        <v>0</v>
      </c>
      <c r="AM1333" s="143" t="s">
        <v>367</v>
      </c>
      <c r="AN1333" s="143">
        <v>-1</v>
      </c>
      <c r="AQ1333" s="143">
        <v>332</v>
      </c>
      <c r="AR1333" s="143" t="s">
        <v>259</v>
      </c>
      <c r="AT1333" s="143" t="s">
        <v>366</v>
      </c>
      <c r="AV1333" s="143">
        <v>199.99999998882399</v>
      </c>
      <c r="AW1333" s="143">
        <v>1.1915742453</v>
      </c>
    </row>
    <row r="1334" spans="1:49" x14ac:dyDescent="0.25">
      <c r="A1334" s="153">
        <v>830000</v>
      </c>
      <c r="B1334" s="153">
        <v>1400000</v>
      </c>
      <c r="C1334" s="153">
        <v>1400000</v>
      </c>
      <c r="D1334" s="143" t="s">
        <v>360</v>
      </c>
      <c r="E1334" s="143" t="s">
        <v>13</v>
      </c>
      <c r="F1334" s="143" t="s">
        <v>361</v>
      </c>
      <c r="G1334" s="143" t="s">
        <v>362</v>
      </c>
      <c r="H1334" s="143">
        <v>0.67</v>
      </c>
      <c r="I1334" s="143">
        <v>0.72</v>
      </c>
      <c r="J1334" s="143" t="s">
        <v>366</v>
      </c>
      <c r="K1334" s="143">
        <v>0.617763453829</v>
      </c>
      <c r="L1334" s="143">
        <v>3336.16017687775</v>
      </c>
      <c r="M1334" s="143">
        <v>7.1695332288699802</v>
      </c>
      <c r="N1334" s="143">
        <v>0.95586404120323998</v>
      </c>
      <c r="O1334" s="143">
        <v>4.4290756098085602</v>
      </c>
      <c r="P1334" s="143">
        <v>0.59049787148467003</v>
      </c>
      <c r="Q1334" s="143">
        <v>2060.9578333947902</v>
      </c>
      <c r="R1334" s="143">
        <v>1730</v>
      </c>
      <c r="S1334" s="143" t="s">
        <v>368</v>
      </c>
      <c r="T1334" s="143">
        <v>1730</v>
      </c>
      <c r="U1334" s="143" t="s">
        <v>365</v>
      </c>
      <c r="V1334" s="143" t="s">
        <v>366</v>
      </c>
      <c r="Z1334" s="143">
        <v>0</v>
      </c>
      <c r="AA1334" s="143">
        <v>1</v>
      </c>
      <c r="AB1334" s="143">
        <v>4.4290756098085602</v>
      </c>
      <c r="AC1334" s="143">
        <v>0.59049787148467003</v>
      </c>
      <c r="AD1334" s="143">
        <v>2060.9578333947902</v>
      </c>
      <c r="AF1334" s="143">
        <v>-1</v>
      </c>
      <c r="AG1334" s="143">
        <v>-1</v>
      </c>
      <c r="AH1334" s="143">
        <v>-1</v>
      </c>
      <c r="AI1334" s="143">
        <v>-1</v>
      </c>
      <c r="AJ1334" s="143">
        <v>0</v>
      </c>
      <c r="AM1334" s="143" t="s">
        <v>367</v>
      </c>
      <c r="AN1334" s="143">
        <v>-1</v>
      </c>
      <c r="AQ1334" s="143">
        <v>332</v>
      </c>
      <c r="AR1334" s="143" t="s">
        <v>259</v>
      </c>
      <c r="AT1334" s="143" t="s">
        <v>366</v>
      </c>
      <c r="AV1334" s="143">
        <v>200.000000026077</v>
      </c>
      <c r="AW1334" s="143">
        <v>1.6714986483000001</v>
      </c>
    </row>
    <row r="1335" spans="1:49" x14ac:dyDescent="0.25">
      <c r="A1335" s="153">
        <v>830000</v>
      </c>
      <c r="B1335" s="153">
        <v>1400000</v>
      </c>
      <c r="C1335" s="153">
        <v>1400000</v>
      </c>
      <c r="D1335" s="143" t="s">
        <v>360</v>
      </c>
      <c r="E1335" s="143" t="s">
        <v>13</v>
      </c>
      <c r="F1335" s="143" t="s">
        <v>361</v>
      </c>
      <c r="G1335" s="143" t="s">
        <v>362</v>
      </c>
      <c r="H1335" s="143">
        <v>0.67</v>
      </c>
      <c r="I1335" s="143">
        <v>0.72</v>
      </c>
      <c r="J1335" s="143" t="s">
        <v>363</v>
      </c>
      <c r="K1335" s="143">
        <v>1.2344658502500001E-3</v>
      </c>
      <c r="L1335" s="143">
        <v>3336.3463988533399</v>
      </c>
      <c r="M1335" s="143">
        <v>7.1687658229283304</v>
      </c>
      <c r="N1335" s="143">
        <v>0.95580607461061995</v>
      </c>
      <c r="O1335" s="143">
        <v>8.8495965968499995E-3</v>
      </c>
      <c r="P1335" s="143">
        <v>1.1799099585700001E-3</v>
      </c>
      <c r="Q1335" s="143">
        <v>4.1186056939956801</v>
      </c>
      <c r="R1335" s="143">
        <v>3200</v>
      </c>
      <c r="S1335" s="143" t="s">
        <v>370</v>
      </c>
      <c r="T1335" s="143">
        <v>3200</v>
      </c>
      <c r="U1335" s="143" t="s">
        <v>365</v>
      </c>
      <c r="V1335" s="143" t="s">
        <v>366</v>
      </c>
      <c r="Y1335" s="143" t="s">
        <v>363</v>
      </c>
      <c r="Z1335" s="143">
        <v>0</v>
      </c>
      <c r="AA1335" s="143">
        <v>1</v>
      </c>
      <c r="AB1335" s="143">
        <v>8.8495965968499995E-3</v>
      </c>
      <c r="AC1335" s="143">
        <v>1.1799099585700001E-3</v>
      </c>
      <c r="AD1335" s="143">
        <v>4.1186056939965203</v>
      </c>
      <c r="AF1335" s="143">
        <v>-1</v>
      </c>
      <c r="AG1335" s="143">
        <v>-1</v>
      </c>
      <c r="AH1335" s="143">
        <v>-1</v>
      </c>
      <c r="AI1335" s="143">
        <v>-1</v>
      </c>
      <c r="AJ1335" s="143">
        <v>0</v>
      </c>
      <c r="AM1335" s="143" t="s">
        <v>367</v>
      </c>
      <c r="AN1335" s="143">
        <v>-1</v>
      </c>
      <c r="AQ1335" s="143">
        <v>332</v>
      </c>
      <c r="AR1335" s="143" t="s">
        <v>259</v>
      </c>
      <c r="AT1335" s="143" t="s">
        <v>366</v>
      </c>
      <c r="AV1335" s="143">
        <v>10.644990448042201</v>
      </c>
      <c r="AW1335" s="143">
        <v>3.3403128000000001E-3</v>
      </c>
    </row>
    <row r="1336" spans="1:49" x14ac:dyDescent="0.25">
      <c r="A1336" s="153">
        <v>830000</v>
      </c>
      <c r="B1336" s="153">
        <v>1400000</v>
      </c>
      <c r="C1336" s="153">
        <v>1400000</v>
      </c>
      <c r="D1336" s="143" t="s">
        <v>360</v>
      </c>
      <c r="E1336" s="143" t="s">
        <v>13</v>
      </c>
      <c r="F1336" s="143" t="s">
        <v>361</v>
      </c>
      <c r="G1336" s="143" t="s">
        <v>362</v>
      </c>
      <c r="H1336" s="143">
        <v>0.67</v>
      </c>
      <c r="I1336" s="143">
        <v>0.72</v>
      </c>
      <c r="J1336" s="143" t="s">
        <v>366</v>
      </c>
      <c r="K1336" s="143">
        <v>0.61652904200438996</v>
      </c>
      <c r="L1336" s="143">
        <v>3336.3463988533399</v>
      </c>
      <c r="M1336" s="143">
        <v>7.1687658229283304</v>
      </c>
      <c r="N1336" s="143">
        <v>0.95580607461061995</v>
      </c>
      <c r="O1336" s="143">
        <v>4.4197523251638202</v>
      </c>
      <c r="P1336" s="143">
        <v>0.58928220352166005</v>
      </c>
      <c r="Q1336" s="143">
        <v>2056.9544490798498</v>
      </c>
      <c r="R1336" s="143">
        <v>1730</v>
      </c>
      <c r="S1336" s="143" t="s">
        <v>368</v>
      </c>
      <c r="T1336" s="143">
        <v>1730</v>
      </c>
      <c r="U1336" s="143" t="s">
        <v>365</v>
      </c>
      <c r="V1336" s="143" t="s">
        <v>366</v>
      </c>
      <c r="Z1336" s="143">
        <v>0</v>
      </c>
      <c r="AA1336" s="143">
        <v>1</v>
      </c>
      <c r="AB1336" s="143">
        <v>4.4197523251638202</v>
      </c>
      <c r="AC1336" s="143">
        <v>0.58928220352166005</v>
      </c>
      <c r="AD1336" s="143">
        <v>2056.9544490798498</v>
      </c>
      <c r="AF1336" s="143">
        <v>-1</v>
      </c>
      <c r="AG1336" s="143">
        <v>-1</v>
      </c>
      <c r="AH1336" s="143">
        <v>-1</v>
      </c>
      <c r="AI1336" s="143">
        <v>-1</v>
      </c>
      <c r="AJ1336" s="143">
        <v>0</v>
      </c>
      <c r="AM1336" s="143" t="s">
        <v>367</v>
      </c>
      <c r="AN1336" s="143">
        <v>-1</v>
      </c>
      <c r="AQ1336" s="143">
        <v>332</v>
      </c>
      <c r="AR1336" s="143" t="s">
        <v>259</v>
      </c>
      <c r="AT1336" s="143" t="s">
        <v>366</v>
      </c>
      <c r="AV1336" s="143">
        <v>203.047139994948</v>
      </c>
      <c r="AW1336" s="143">
        <v>1.6682517834999999</v>
      </c>
    </row>
    <row r="1337" spans="1:49" x14ac:dyDescent="0.25">
      <c r="A1337" s="153">
        <v>830000</v>
      </c>
      <c r="B1337" s="153">
        <v>1400000</v>
      </c>
      <c r="C1337" s="153">
        <v>1400000</v>
      </c>
      <c r="D1337" s="143" t="s">
        <v>360</v>
      </c>
      <c r="E1337" s="143" t="s">
        <v>13</v>
      </c>
      <c r="F1337" s="143" t="s">
        <v>361</v>
      </c>
      <c r="G1337" s="143" t="s">
        <v>362</v>
      </c>
      <c r="H1337" s="143">
        <v>0.67</v>
      </c>
      <c r="I1337" s="143">
        <v>0.72</v>
      </c>
      <c r="J1337" s="143" t="s">
        <v>366</v>
      </c>
      <c r="K1337" s="143">
        <v>3.1323317428899999E-3</v>
      </c>
      <c r="L1337" s="143">
        <v>3295.6790523489599</v>
      </c>
      <c r="M1337" s="143">
        <v>7.0896666001208297</v>
      </c>
      <c r="N1337" s="143">
        <v>0.94490420155063004</v>
      </c>
      <c r="O1337" s="143">
        <v>2.2207187738070001E-2</v>
      </c>
      <c r="P1337" s="143">
        <v>2.9597534245000001E-3</v>
      </c>
      <c r="Q1337" s="143">
        <v>10.3231601100536</v>
      </c>
      <c r="R1337" s="143">
        <v>1730</v>
      </c>
      <c r="S1337" s="143" t="s">
        <v>368</v>
      </c>
      <c r="T1337" s="143">
        <v>1730</v>
      </c>
      <c r="U1337" s="143" t="s">
        <v>365</v>
      </c>
      <c r="V1337" s="143" t="s">
        <v>366</v>
      </c>
      <c r="Z1337" s="143">
        <v>0</v>
      </c>
      <c r="AA1337" s="143">
        <v>1</v>
      </c>
      <c r="AB1337" s="143">
        <v>2.2207187738070001E-2</v>
      </c>
      <c r="AC1337" s="143">
        <v>2.9597534245000001E-3</v>
      </c>
      <c r="AD1337" s="143">
        <v>2035.95007318086</v>
      </c>
      <c r="AF1337" s="143">
        <v>-1</v>
      </c>
      <c r="AG1337" s="143">
        <v>-1</v>
      </c>
      <c r="AH1337" s="143">
        <v>-1</v>
      </c>
      <c r="AI1337" s="143">
        <v>-1</v>
      </c>
      <c r="AJ1337" s="143">
        <v>0</v>
      </c>
      <c r="AM1337" s="143" t="s">
        <v>367</v>
      </c>
      <c r="AN1337" s="143">
        <v>-1</v>
      </c>
      <c r="AQ1337" s="143">
        <v>332</v>
      </c>
      <c r="AR1337" s="143" t="s">
        <v>259</v>
      </c>
      <c r="AT1337" s="143" t="s">
        <v>366</v>
      </c>
      <c r="AV1337" s="143">
        <v>17.4767089184494</v>
      </c>
      <c r="AW1337" s="143">
        <v>1.6512166044000001</v>
      </c>
    </row>
    <row r="1338" spans="1:49" x14ac:dyDescent="0.25">
      <c r="A1338" s="153">
        <v>830000</v>
      </c>
      <c r="B1338" s="153">
        <v>1400000</v>
      </c>
      <c r="C1338" s="153">
        <v>1400000</v>
      </c>
      <c r="D1338" s="143" t="s">
        <v>360</v>
      </c>
      <c r="E1338" s="143" t="s">
        <v>13</v>
      </c>
      <c r="F1338" s="143" t="s">
        <v>361</v>
      </c>
      <c r="G1338" s="143" t="s">
        <v>362</v>
      </c>
      <c r="H1338" s="143">
        <v>0.67</v>
      </c>
      <c r="I1338" s="143">
        <v>0.72</v>
      </c>
      <c r="J1338" s="143" t="s">
        <v>363</v>
      </c>
      <c r="K1338" s="143">
        <v>0.61776345378298003</v>
      </c>
      <c r="L1338" s="143">
        <v>2730.2505604953999</v>
      </c>
      <c r="M1338" s="143">
        <v>5.3520157371028096</v>
      </c>
      <c r="N1338" s="143">
        <v>0.73271443955683002</v>
      </c>
      <c r="O1338" s="143">
        <v>3.3062797264535</v>
      </c>
      <c r="P1338" s="143">
        <v>0.45264420281729001</v>
      </c>
      <c r="Q1338" s="143">
        <v>1686.64901594456</v>
      </c>
      <c r="R1338" s="143">
        <v>3200</v>
      </c>
      <c r="S1338" s="143" t="s">
        <v>370</v>
      </c>
      <c r="T1338" s="143">
        <v>3200</v>
      </c>
      <c r="U1338" s="143" t="s">
        <v>365</v>
      </c>
      <c r="V1338" s="143" t="s">
        <v>366</v>
      </c>
      <c r="Y1338" s="143" t="s">
        <v>363</v>
      </c>
      <c r="Z1338" s="143">
        <v>0</v>
      </c>
      <c r="AA1338" s="143">
        <v>1</v>
      </c>
      <c r="AB1338" s="143">
        <v>3.3062797264535</v>
      </c>
      <c r="AC1338" s="143">
        <v>0.45264420281729001</v>
      </c>
      <c r="AD1338" s="143">
        <v>1686.64901594456</v>
      </c>
      <c r="AF1338" s="143">
        <v>-1</v>
      </c>
      <c r="AG1338" s="143">
        <v>-1</v>
      </c>
      <c r="AH1338" s="143">
        <v>-1</v>
      </c>
      <c r="AI1338" s="143">
        <v>-1</v>
      </c>
      <c r="AJ1338" s="143">
        <v>0</v>
      </c>
      <c r="AM1338" s="143" t="s">
        <v>367</v>
      </c>
      <c r="AN1338" s="143">
        <v>-1</v>
      </c>
      <c r="AQ1338" s="143">
        <v>332</v>
      </c>
      <c r="AR1338" s="143" t="s">
        <v>259</v>
      </c>
      <c r="AT1338" s="143" t="s">
        <v>366</v>
      </c>
      <c r="AV1338" s="143">
        <v>200.000000018626</v>
      </c>
      <c r="AW1338" s="143">
        <v>1.3679229651</v>
      </c>
    </row>
    <row r="1339" spans="1:49" x14ac:dyDescent="0.25">
      <c r="A1339" s="153">
        <v>830000</v>
      </c>
      <c r="B1339" s="153">
        <v>1400000</v>
      </c>
      <c r="C1339" s="153">
        <v>1400000</v>
      </c>
      <c r="D1339" s="143" t="s">
        <v>360</v>
      </c>
      <c r="E1339" s="143" t="s">
        <v>13</v>
      </c>
      <c r="F1339" s="143" t="s">
        <v>361</v>
      </c>
      <c r="G1339" s="143" t="s">
        <v>362</v>
      </c>
      <c r="H1339" s="143">
        <v>0.67</v>
      </c>
      <c r="I1339" s="143">
        <v>0.72</v>
      </c>
      <c r="J1339" s="143" t="s">
        <v>363</v>
      </c>
      <c r="K1339" s="143">
        <v>6.9706855060000004E-5</v>
      </c>
      <c r="L1339" s="143">
        <v>2339.9610752297699</v>
      </c>
      <c r="M1339" s="143">
        <v>4.6930075217749003</v>
      </c>
      <c r="N1339" s="143">
        <v>0.63761607226030004</v>
      </c>
      <c r="O1339" s="143">
        <v>3.2713479511000001E-4</v>
      </c>
      <c r="P1339" s="143">
        <v>4.4446211129999999E-5</v>
      </c>
      <c r="Q1339" s="143">
        <v>0.16311132751707999</v>
      </c>
      <c r="R1339" s="143">
        <v>3200</v>
      </c>
      <c r="S1339" s="143" t="s">
        <v>370</v>
      </c>
      <c r="T1339" s="143">
        <v>3200</v>
      </c>
      <c r="U1339" s="143" t="s">
        <v>365</v>
      </c>
      <c r="V1339" s="143" t="s">
        <v>366</v>
      </c>
      <c r="Y1339" s="143" t="s">
        <v>363</v>
      </c>
      <c r="Z1339" s="143">
        <v>0</v>
      </c>
      <c r="AA1339" s="143">
        <v>1</v>
      </c>
      <c r="AB1339" s="143">
        <v>3.2713479511000001E-4</v>
      </c>
      <c r="AC1339" s="143">
        <v>4.4446211129999999E-5</v>
      </c>
      <c r="AD1339" s="143">
        <v>0.16311132751592</v>
      </c>
      <c r="AF1339" s="143">
        <v>-1</v>
      </c>
      <c r="AG1339" s="143">
        <v>-1</v>
      </c>
      <c r="AH1339" s="143">
        <v>-1</v>
      </c>
      <c r="AI1339" s="143">
        <v>-1</v>
      </c>
      <c r="AJ1339" s="143">
        <v>0</v>
      </c>
      <c r="AM1339" s="143" t="s">
        <v>367</v>
      </c>
      <c r="AN1339" s="143">
        <v>-1</v>
      </c>
      <c r="AQ1339" s="143">
        <v>332</v>
      </c>
      <c r="AR1339" s="143" t="s">
        <v>259</v>
      </c>
      <c r="AT1339" s="143" t="s">
        <v>366</v>
      </c>
      <c r="AV1339" s="143">
        <v>2.6343798727085002</v>
      </c>
      <c r="AW1339" s="143">
        <v>1.3228820000000001E-4</v>
      </c>
    </row>
    <row r="1340" spans="1:49" x14ac:dyDescent="0.25">
      <c r="A1340" s="153">
        <v>830000</v>
      </c>
      <c r="B1340" s="153">
        <v>1400000</v>
      </c>
      <c r="C1340" s="153">
        <v>1400000</v>
      </c>
      <c r="D1340" s="143" t="s">
        <v>360</v>
      </c>
      <c r="E1340" s="143" t="s">
        <v>13</v>
      </c>
      <c r="F1340" s="143" t="s">
        <v>361</v>
      </c>
      <c r="G1340" s="143" t="s">
        <v>362</v>
      </c>
      <c r="H1340" s="143">
        <v>0.67</v>
      </c>
      <c r="I1340" s="143">
        <v>0.72</v>
      </c>
      <c r="J1340" s="143" t="s">
        <v>363</v>
      </c>
      <c r="K1340" s="143">
        <v>0.47099517015492998</v>
      </c>
      <c r="L1340" s="143">
        <v>2339.9610752297699</v>
      </c>
      <c r="M1340" s="143">
        <v>4.6930075217749003</v>
      </c>
      <c r="N1340" s="143">
        <v>0.63761607226030004</v>
      </c>
      <c r="O1340" s="143">
        <v>2.2103838762567398</v>
      </c>
      <c r="P1340" s="143">
        <v>0.30031409044774998</v>
      </c>
      <c r="Q1340" s="143">
        <v>1102.1103647837599</v>
      </c>
      <c r="R1340" s="143">
        <v>3200</v>
      </c>
      <c r="S1340" s="143" t="s">
        <v>370</v>
      </c>
      <c r="T1340" s="143">
        <v>3200</v>
      </c>
      <c r="U1340" s="143" t="s">
        <v>365</v>
      </c>
      <c r="V1340" s="143" t="s">
        <v>366</v>
      </c>
      <c r="Y1340" s="143" t="s">
        <v>363</v>
      </c>
      <c r="Z1340" s="143">
        <v>0</v>
      </c>
      <c r="AA1340" s="143">
        <v>1</v>
      </c>
      <c r="AB1340" s="143">
        <v>2.2103838762567398</v>
      </c>
      <c r="AC1340" s="143">
        <v>0.30031409044774998</v>
      </c>
      <c r="AD1340" s="143">
        <v>1326.6546664822199</v>
      </c>
      <c r="AF1340" s="143">
        <v>-1</v>
      </c>
      <c r="AG1340" s="143">
        <v>-1</v>
      </c>
      <c r="AH1340" s="143">
        <v>-1</v>
      </c>
      <c r="AI1340" s="143">
        <v>-1</v>
      </c>
      <c r="AJ1340" s="143">
        <v>0</v>
      </c>
      <c r="AM1340" s="143" t="s">
        <v>367</v>
      </c>
      <c r="AN1340" s="143">
        <v>-1</v>
      </c>
      <c r="AQ1340" s="143">
        <v>332</v>
      </c>
      <c r="AR1340" s="143" t="s">
        <v>259</v>
      </c>
      <c r="AT1340" s="143" t="s">
        <v>366</v>
      </c>
      <c r="AV1340" s="143">
        <v>172.39254236578199</v>
      </c>
      <c r="AW1340" s="143">
        <v>1.0759567449</v>
      </c>
    </row>
    <row r="1341" spans="1:49" x14ac:dyDescent="0.25">
      <c r="A1341" s="153">
        <v>830000</v>
      </c>
      <c r="B1341" s="153">
        <v>1400000</v>
      </c>
      <c r="C1341" s="153">
        <v>1400000</v>
      </c>
      <c r="D1341" s="143" t="s">
        <v>360</v>
      </c>
      <c r="E1341" s="143" t="s">
        <v>13</v>
      </c>
      <c r="F1341" s="143" t="s">
        <v>361</v>
      </c>
      <c r="G1341" s="143" t="s">
        <v>362</v>
      </c>
      <c r="H1341" s="143">
        <v>0.67</v>
      </c>
      <c r="I1341" s="143">
        <v>0.72</v>
      </c>
      <c r="J1341" s="143" t="s">
        <v>366</v>
      </c>
      <c r="K1341" s="143">
        <v>5.073787683191E-2</v>
      </c>
      <c r="L1341" s="143">
        <v>2339.9610752297699</v>
      </c>
      <c r="M1341" s="143">
        <v>4.6930075217749003</v>
      </c>
      <c r="N1341" s="143">
        <v>0.63761607226030004</v>
      </c>
      <c r="O1341" s="143">
        <v>0.23811323761104</v>
      </c>
      <c r="P1341" s="143">
        <v>3.235128574039E-2</v>
      </c>
      <c r="Q1341" s="143">
        <v>118.724656826474</v>
      </c>
      <c r="R1341" s="143">
        <v>8140</v>
      </c>
      <c r="S1341" s="143" t="s">
        <v>369</v>
      </c>
      <c r="T1341" s="143">
        <v>8140</v>
      </c>
      <c r="U1341" s="143" t="s">
        <v>365</v>
      </c>
      <c r="V1341" s="143" t="s">
        <v>366</v>
      </c>
      <c r="Z1341" s="143">
        <v>0</v>
      </c>
      <c r="AA1341" s="143">
        <v>1</v>
      </c>
      <c r="AB1341" s="143">
        <v>0.23811323761104</v>
      </c>
      <c r="AC1341" s="143">
        <v>3.235128574039E-2</v>
      </c>
      <c r="AD1341" s="143">
        <v>118.72465682647299</v>
      </c>
      <c r="AF1341" s="143">
        <v>-1</v>
      </c>
      <c r="AG1341" s="143">
        <v>-1</v>
      </c>
      <c r="AH1341" s="143">
        <v>-1</v>
      </c>
      <c r="AI1341" s="143">
        <v>-1</v>
      </c>
      <c r="AJ1341" s="143">
        <v>0</v>
      </c>
      <c r="AM1341" s="143" t="s">
        <v>367</v>
      </c>
      <c r="AN1341" s="143">
        <v>-1</v>
      </c>
      <c r="AQ1341" s="143">
        <v>332</v>
      </c>
      <c r="AR1341" s="143" t="s">
        <v>259</v>
      </c>
      <c r="AT1341" s="143" t="s">
        <v>366</v>
      </c>
      <c r="AV1341" s="143">
        <v>70.783944284331895</v>
      </c>
      <c r="AW1341" s="143">
        <v>9.6289259399999994E-2</v>
      </c>
    </row>
    <row r="1342" spans="1:49" x14ac:dyDescent="0.25">
      <c r="A1342" s="153">
        <v>830000</v>
      </c>
      <c r="B1342" s="153">
        <v>1400000</v>
      </c>
      <c r="C1342" s="153">
        <v>1400000</v>
      </c>
      <c r="D1342" s="143" t="s">
        <v>360</v>
      </c>
      <c r="E1342" s="143" t="s">
        <v>13</v>
      </c>
      <c r="F1342" s="143" t="s">
        <v>361</v>
      </c>
      <c r="G1342" s="143" t="s">
        <v>362</v>
      </c>
      <c r="H1342" s="143">
        <v>0.67</v>
      </c>
      <c r="I1342" s="143">
        <v>0.72</v>
      </c>
      <c r="J1342" s="143" t="s">
        <v>363</v>
      </c>
      <c r="K1342" s="143">
        <v>2.5667523099000001E-4</v>
      </c>
      <c r="L1342" s="143">
        <v>2162.45724561511</v>
      </c>
      <c r="M1342" s="143">
        <v>4.2575674875121301</v>
      </c>
      <c r="N1342" s="143">
        <v>0.74801904848690004</v>
      </c>
      <c r="O1342" s="143">
        <v>1.0928121183099999E-3</v>
      </c>
      <c r="P1342" s="143">
        <v>1.9199796205000001E-4</v>
      </c>
      <c r="Q1342" s="143">
        <v>0.55504921302425003</v>
      </c>
      <c r="R1342" s="143">
        <v>3100</v>
      </c>
      <c r="S1342" s="143" t="s">
        <v>371</v>
      </c>
      <c r="T1342" s="143">
        <v>3100</v>
      </c>
      <c r="U1342" s="143" t="s">
        <v>365</v>
      </c>
      <c r="V1342" s="143" t="s">
        <v>366</v>
      </c>
      <c r="Y1342" s="143" t="s">
        <v>363</v>
      </c>
      <c r="Z1342" s="143">
        <v>0</v>
      </c>
      <c r="AA1342" s="143">
        <v>1</v>
      </c>
      <c r="AB1342" s="143">
        <v>1.0928121183099999E-3</v>
      </c>
      <c r="AC1342" s="143">
        <v>1.9199796205000001E-4</v>
      </c>
      <c r="AD1342" s="143">
        <v>89.543018522859199</v>
      </c>
      <c r="AF1342" s="143">
        <v>-1</v>
      </c>
      <c r="AG1342" s="143">
        <v>-1</v>
      </c>
      <c r="AH1342" s="143">
        <v>-1</v>
      </c>
      <c r="AI1342" s="143">
        <v>-1</v>
      </c>
      <c r="AJ1342" s="143">
        <v>0</v>
      </c>
      <c r="AM1342" s="143" t="s">
        <v>367</v>
      </c>
      <c r="AN1342" s="143">
        <v>-1</v>
      </c>
      <c r="AQ1342" s="143">
        <v>332</v>
      </c>
      <c r="AR1342" s="143" t="s">
        <v>259</v>
      </c>
      <c r="AT1342" s="143" t="s">
        <v>366</v>
      </c>
      <c r="AV1342" s="143">
        <v>5.2898091602847401</v>
      </c>
      <c r="AW1342" s="143">
        <v>7.2622074999999994E-2</v>
      </c>
    </row>
    <row r="1343" spans="1:49" x14ac:dyDescent="0.25">
      <c r="A1343" s="153">
        <v>830000</v>
      </c>
      <c r="B1343" s="153">
        <v>1400000</v>
      </c>
      <c r="C1343" s="153">
        <v>1400000</v>
      </c>
      <c r="D1343" s="143" t="s">
        <v>360</v>
      </c>
      <c r="E1343" s="143" t="s">
        <v>13</v>
      </c>
      <c r="F1343" s="143" t="s">
        <v>361</v>
      </c>
      <c r="G1343" s="143" t="s">
        <v>362</v>
      </c>
      <c r="H1343" s="143">
        <v>0.67</v>
      </c>
      <c r="I1343" s="143">
        <v>0.72</v>
      </c>
      <c r="J1343" s="143" t="s">
        <v>366</v>
      </c>
      <c r="K1343" s="143">
        <v>0.16968748782723</v>
      </c>
      <c r="L1343" s="143">
        <v>3358.6259574421201</v>
      </c>
      <c r="M1343" s="143">
        <v>7.2866110565131796</v>
      </c>
      <c r="N1343" s="143">
        <v>0.97002251512491</v>
      </c>
      <c r="O1343" s="143">
        <v>1.23644672495389</v>
      </c>
      <c r="P1343" s="143">
        <v>0.1646006837274</v>
      </c>
      <c r="Q1343" s="143">
        <v>569.91680126970095</v>
      </c>
      <c r="R1343" s="143">
        <v>1730</v>
      </c>
      <c r="S1343" s="143" t="s">
        <v>368</v>
      </c>
      <c r="T1343" s="143">
        <v>1730</v>
      </c>
      <c r="U1343" s="143" t="s">
        <v>365</v>
      </c>
      <c r="V1343" s="143" t="s">
        <v>366</v>
      </c>
      <c r="Z1343" s="143">
        <v>0</v>
      </c>
      <c r="AA1343" s="143">
        <v>1</v>
      </c>
      <c r="AB1343" s="143">
        <v>1.23644672495389</v>
      </c>
      <c r="AC1343" s="143">
        <v>0.1646006837274</v>
      </c>
      <c r="AD1343" s="143">
        <v>569.91680126970095</v>
      </c>
      <c r="AF1343" s="143">
        <v>-1</v>
      </c>
      <c r="AG1343" s="143">
        <v>-1</v>
      </c>
      <c r="AH1343" s="143">
        <v>-1</v>
      </c>
      <c r="AI1343" s="143">
        <v>-1</v>
      </c>
      <c r="AJ1343" s="143">
        <v>0</v>
      </c>
      <c r="AM1343" s="143" t="s">
        <v>367</v>
      </c>
      <c r="AN1343" s="143">
        <v>-1</v>
      </c>
      <c r="AQ1343" s="143">
        <v>332</v>
      </c>
      <c r="AR1343" s="143" t="s">
        <v>259</v>
      </c>
      <c r="AT1343" s="143" t="s">
        <v>366</v>
      </c>
      <c r="AV1343" s="143">
        <v>129.992835168884</v>
      </c>
      <c r="AW1343" s="143">
        <v>0.46221962799999999</v>
      </c>
    </row>
    <row r="1344" spans="1:49" x14ac:dyDescent="0.25">
      <c r="A1344" s="153">
        <v>830000</v>
      </c>
      <c r="B1344" s="153">
        <v>1400000</v>
      </c>
      <c r="C1344" s="153">
        <v>1400000</v>
      </c>
      <c r="D1344" s="143" t="s">
        <v>360</v>
      </c>
      <c r="E1344" s="143" t="s">
        <v>13</v>
      </c>
      <c r="F1344" s="143" t="s">
        <v>361</v>
      </c>
      <c r="G1344" s="143" t="s">
        <v>362</v>
      </c>
      <c r="H1344" s="143">
        <v>0.67</v>
      </c>
      <c r="I1344" s="143">
        <v>0.72</v>
      </c>
      <c r="J1344" s="143" t="s">
        <v>366</v>
      </c>
      <c r="K1344" s="143">
        <v>0.16704670042705999</v>
      </c>
      <c r="L1344" s="143">
        <v>3358.6259574421201</v>
      </c>
      <c r="M1344" s="143">
        <v>7.2866110565131796</v>
      </c>
      <c r="N1344" s="143">
        <v>0.97002251512491</v>
      </c>
      <c r="O1344" s="143">
        <v>1.21720433428589</v>
      </c>
      <c r="P1344" s="143">
        <v>0.16203906049156999</v>
      </c>
      <c r="Q1344" s="143">
        <v>561.04738415939801</v>
      </c>
      <c r="R1344" s="143">
        <v>1730</v>
      </c>
      <c r="S1344" s="143" t="s">
        <v>368</v>
      </c>
      <c r="T1344" s="143">
        <v>1730</v>
      </c>
      <c r="U1344" s="143" t="s">
        <v>365</v>
      </c>
      <c r="V1344" s="143" t="s">
        <v>366</v>
      </c>
      <c r="Z1344" s="143">
        <v>0</v>
      </c>
      <c r="AA1344" s="143">
        <v>1</v>
      </c>
      <c r="AB1344" s="143">
        <v>1.21720433428589</v>
      </c>
      <c r="AC1344" s="143">
        <v>0.16203906049156999</v>
      </c>
      <c r="AD1344" s="143">
        <v>561.04738415939801</v>
      </c>
      <c r="AF1344" s="143">
        <v>-1</v>
      </c>
      <c r="AG1344" s="143">
        <v>-1</v>
      </c>
      <c r="AH1344" s="143">
        <v>-1</v>
      </c>
      <c r="AI1344" s="143">
        <v>-1</v>
      </c>
      <c r="AJ1344" s="143">
        <v>0</v>
      </c>
      <c r="AM1344" s="143" t="s">
        <v>367</v>
      </c>
      <c r="AN1344" s="143">
        <v>-1</v>
      </c>
      <c r="AQ1344" s="143">
        <v>332</v>
      </c>
      <c r="AR1344" s="143" t="s">
        <v>259</v>
      </c>
      <c r="AT1344" s="143" t="s">
        <v>366</v>
      </c>
      <c r="AV1344" s="143">
        <v>129.43789953520599</v>
      </c>
      <c r="AW1344" s="143">
        <v>0.4550262645</v>
      </c>
    </row>
    <row r="1345" spans="1:49" x14ac:dyDescent="0.25">
      <c r="A1345" s="153">
        <v>830000</v>
      </c>
      <c r="B1345" s="153">
        <v>1400000</v>
      </c>
      <c r="C1345" s="153">
        <v>1400000</v>
      </c>
      <c r="D1345" s="143" t="s">
        <v>360</v>
      </c>
      <c r="E1345" s="143" t="s">
        <v>13</v>
      </c>
      <c r="F1345" s="143" t="s">
        <v>361</v>
      </c>
      <c r="G1345" s="143" t="s">
        <v>362</v>
      </c>
      <c r="H1345" s="143">
        <v>0.67</v>
      </c>
      <c r="I1345" s="143">
        <v>0.72</v>
      </c>
      <c r="J1345" s="143" t="s">
        <v>366</v>
      </c>
      <c r="K1345" s="143">
        <v>0.28102930096944001</v>
      </c>
      <c r="L1345" s="143">
        <v>3358.6259574421201</v>
      </c>
      <c r="M1345" s="143">
        <v>7.2866110565131796</v>
      </c>
      <c r="N1345" s="143">
        <v>0.97002251512491</v>
      </c>
      <c r="O1345" s="143">
        <v>2.04775121164809</v>
      </c>
      <c r="P1345" s="143">
        <v>0.27260474935016998</v>
      </c>
      <c r="Q1345" s="143">
        <v>943.87230503777505</v>
      </c>
      <c r="R1345" s="143">
        <v>8140</v>
      </c>
      <c r="S1345" s="143" t="s">
        <v>369</v>
      </c>
      <c r="T1345" s="143">
        <v>8140</v>
      </c>
      <c r="U1345" s="143" t="s">
        <v>365</v>
      </c>
      <c r="V1345" s="143" t="s">
        <v>366</v>
      </c>
      <c r="Z1345" s="143">
        <v>0</v>
      </c>
      <c r="AA1345" s="143">
        <v>1</v>
      </c>
      <c r="AB1345" s="143">
        <v>2.04775121164809</v>
      </c>
      <c r="AC1345" s="143">
        <v>0.27260474935016998</v>
      </c>
      <c r="AD1345" s="143">
        <v>943.87230503777505</v>
      </c>
      <c r="AF1345" s="143">
        <v>-1</v>
      </c>
      <c r="AG1345" s="143">
        <v>-1</v>
      </c>
      <c r="AH1345" s="143">
        <v>-1</v>
      </c>
      <c r="AI1345" s="143">
        <v>-1</v>
      </c>
      <c r="AJ1345" s="143">
        <v>0</v>
      </c>
      <c r="AM1345" s="143" t="s">
        <v>367</v>
      </c>
      <c r="AN1345" s="143">
        <v>-1</v>
      </c>
      <c r="AQ1345" s="143">
        <v>332</v>
      </c>
      <c r="AR1345" s="143" t="s">
        <v>259</v>
      </c>
      <c r="AT1345" s="143" t="s">
        <v>366</v>
      </c>
      <c r="AV1345" s="143">
        <v>157.97882148142901</v>
      </c>
      <c r="AW1345" s="143">
        <v>0.76550876320000005</v>
      </c>
    </row>
    <row r="1346" spans="1:49" x14ac:dyDescent="0.25">
      <c r="A1346" s="153">
        <v>830000</v>
      </c>
      <c r="B1346" s="153">
        <v>1400000</v>
      </c>
      <c r="C1346" s="153">
        <v>1400000</v>
      </c>
      <c r="D1346" s="143" t="s">
        <v>360</v>
      </c>
      <c r="E1346" s="143" t="s">
        <v>13</v>
      </c>
      <c r="F1346" s="143" t="s">
        <v>361</v>
      </c>
      <c r="G1346" s="143" t="s">
        <v>362</v>
      </c>
      <c r="H1346" s="143">
        <v>0.67</v>
      </c>
      <c r="I1346" s="143">
        <v>0.72</v>
      </c>
      <c r="J1346" s="143" t="s">
        <v>366</v>
      </c>
      <c r="K1346" s="143">
        <v>0.47049633416339998</v>
      </c>
      <c r="L1346" s="143">
        <v>3308.2380262760598</v>
      </c>
      <c r="M1346" s="143">
        <v>7.11147633670166</v>
      </c>
      <c r="N1346" s="143">
        <v>0.94803848659578005</v>
      </c>
      <c r="O1346" s="143">
        <v>3.3459235469079198</v>
      </c>
      <c r="P1346" s="143">
        <v>0.44604863258913002</v>
      </c>
      <c r="Q1346" s="143">
        <v>1556.5138639028601</v>
      </c>
      <c r="R1346" s="143">
        <v>1730</v>
      </c>
      <c r="S1346" s="143" t="s">
        <v>368</v>
      </c>
      <c r="T1346" s="143">
        <v>1730</v>
      </c>
      <c r="U1346" s="143" t="s">
        <v>365</v>
      </c>
      <c r="V1346" s="143" t="s">
        <v>366</v>
      </c>
      <c r="Z1346" s="143">
        <v>0</v>
      </c>
      <c r="AA1346" s="143">
        <v>1</v>
      </c>
      <c r="AB1346" s="143">
        <v>3.3459235469079198</v>
      </c>
      <c r="AC1346" s="143">
        <v>0.44604863258913002</v>
      </c>
      <c r="AD1346" s="143">
        <v>2043.70854889622</v>
      </c>
      <c r="AF1346" s="143">
        <v>-1</v>
      </c>
      <c r="AG1346" s="143">
        <v>-1</v>
      </c>
      <c r="AH1346" s="143">
        <v>-1</v>
      </c>
      <c r="AI1346" s="143">
        <v>-1</v>
      </c>
      <c r="AJ1346" s="143">
        <v>0</v>
      </c>
      <c r="AM1346" s="143" t="s">
        <v>367</v>
      </c>
      <c r="AN1346" s="143">
        <v>-1</v>
      </c>
      <c r="AQ1346" s="143">
        <v>332</v>
      </c>
      <c r="AR1346" s="143" t="s">
        <v>259</v>
      </c>
      <c r="AT1346" s="143" t="s">
        <v>366</v>
      </c>
      <c r="AV1346" s="143">
        <v>180.106788201526</v>
      </c>
      <c r="AW1346" s="143">
        <v>1.657508961</v>
      </c>
    </row>
    <row r="1347" spans="1:49" x14ac:dyDescent="0.25">
      <c r="A1347" s="153">
        <v>830000</v>
      </c>
      <c r="B1347" s="153">
        <v>1400000</v>
      </c>
      <c r="C1347" s="153">
        <v>1400000</v>
      </c>
      <c r="D1347" s="143" t="s">
        <v>360</v>
      </c>
      <c r="E1347" s="143" t="s">
        <v>13</v>
      </c>
      <c r="F1347" s="143" t="s">
        <v>361</v>
      </c>
      <c r="G1347" s="143" t="s">
        <v>362</v>
      </c>
      <c r="H1347" s="143">
        <v>0.67</v>
      </c>
      <c r="I1347" s="143">
        <v>0.72</v>
      </c>
      <c r="J1347" s="143" t="s">
        <v>363</v>
      </c>
      <c r="K1347" s="143">
        <v>0.61776345341476002</v>
      </c>
      <c r="L1347" s="143">
        <v>2582.53792814904</v>
      </c>
      <c r="M1347" s="143">
        <v>5.0634266961987402</v>
      </c>
      <c r="N1347" s="143">
        <v>0.69297954067401002</v>
      </c>
      <c r="O1347" s="143">
        <v>3.12799996195624</v>
      </c>
      <c r="P1347" s="143">
        <v>0.42809743419254997</v>
      </c>
      <c r="Q1347" s="143">
        <v>1595.39754906796</v>
      </c>
      <c r="R1347" s="143">
        <v>3200</v>
      </c>
      <c r="S1347" s="143" t="s">
        <v>370</v>
      </c>
      <c r="T1347" s="143">
        <v>3200</v>
      </c>
      <c r="U1347" s="143" t="s">
        <v>365</v>
      </c>
      <c r="V1347" s="143" t="s">
        <v>366</v>
      </c>
      <c r="Y1347" s="143" t="s">
        <v>363</v>
      </c>
      <c r="Z1347" s="143">
        <v>0</v>
      </c>
      <c r="AA1347" s="143">
        <v>1</v>
      </c>
      <c r="AB1347" s="143">
        <v>3.12799996195624</v>
      </c>
      <c r="AC1347" s="143">
        <v>0.42809743419254997</v>
      </c>
      <c r="AD1347" s="143">
        <v>1595.39754906796</v>
      </c>
      <c r="AF1347" s="143">
        <v>-1</v>
      </c>
      <c r="AG1347" s="143">
        <v>-1</v>
      </c>
      <c r="AH1347" s="143">
        <v>-1</v>
      </c>
      <c r="AI1347" s="143">
        <v>-1</v>
      </c>
      <c r="AJ1347" s="143">
        <v>0</v>
      </c>
      <c r="AM1347" s="143" t="s">
        <v>367</v>
      </c>
      <c r="AN1347" s="143">
        <v>-1</v>
      </c>
      <c r="AQ1347" s="143">
        <v>332</v>
      </c>
      <c r="AR1347" s="143" t="s">
        <v>259</v>
      </c>
      <c r="AT1347" s="143" t="s">
        <v>366</v>
      </c>
      <c r="AV1347" s="143">
        <v>199.99999995902101</v>
      </c>
      <c r="AW1347" s="143">
        <v>1.2939152871999999</v>
      </c>
    </row>
    <row r="1348" spans="1:49" x14ac:dyDescent="0.25">
      <c r="A1348" s="153">
        <v>830000</v>
      </c>
      <c r="B1348" s="153">
        <v>1400000</v>
      </c>
      <c r="C1348" s="153">
        <v>1400000</v>
      </c>
      <c r="D1348" s="143" t="s">
        <v>360</v>
      </c>
      <c r="E1348" s="143" t="s">
        <v>13</v>
      </c>
      <c r="F1348" s="143" t="s">
        <v>361</v>
      </c>
      <c r="G1348" s="143" t="s">
        <v>362</v>
      </c>
      <c r="H1348" s="143">
        <v>0.67</v>
      </c>
      <c r="I1348" s="143">
        <v>0.72</v>
      </c>
      <c r="J1348" s="143" t="s">
        <v>366</v>
      </c>
      <c r="K1348" s="143">
        <v>8.4787538234759999E-2</v>
      </c>
      <c r="L1348" s="143">
        <v>3360.8271064671098</v>
      </c>
      <c r="M1348" s="143">
        <v>7.2201644699570702</v>
      </c>
      <c r="N1348" s="143">
        <v>0.96271839386756997</v>
      </c>
      <c r="O1348" s="143">
        <v>0.61217997105774002</v>
      </c>
      <c r="P1348" s="143">
        <v>8.1626522629349996E-2</v>
      </c>
      <c r="Q1348" s="143">
        <v>284.95625679000102</v>
      </c>
      <c r="R1348" s="143">
        <v>1730</v>
      </c>
      <c r="S1348" s="143" t="s">
        <v>368</v>
      </c>
      <c r="T1348" s="143">
        <v>1730</v>
      </c>
      <c r="U1348" s="143" t="s">
        <v>365</v>
      </c>
      <c r="V1348" s="143" t="s">
        <v>366</v>
      </c>
      <c r="Z1348" s="143">
        <v>0</v>
      </c>
      <c r="AA1348" s="143">
        <v>1</v>
      </c>
      <c r="AB1348" s="143">
        <v>0.61217997105774002</v>
      </c>
      <c r="AC1348" s="143">
        <v>8.1626522629349996E-2</v>
      </c>
      <c r="AD1348" s="143">
        <v>2076.1961604718599</v>
      </c>
      <c r="AF1348" s="143">
        <v>-1</v>
      </c>
      <c r="AG1348" s="143">
        <v>-1</v>
      </c>
      <c r="AH1348" s="143">
        <v>-1</v>
      </c>
      <c r="AI1348" s="143">
        <v>-1</v>
      </c>
      <c r="AJ1348" s="143">
        <v>0</v>
      </c>
      <c r="AM1348" s="143" t="s">
        <v>367</v>
      </c>
      <c r="AN1348" s="143">
        <v>-1</v>
      </c>
      <c r="AQ1348" s="143">
        <v>332</v>
      </c>
      <c r="AR1348" s="143" t="s">
        <v>259</v>
      </c>
      <c r="AT1348" s="143" t="s">
        <v>366</v>
      </c>
      <c r="AV1348" s="143">
        <v>92.815541172974093</v>
      </c>
      <c r="AW1348" s="143">
        <v>1.6838573888999999</v>
      </c>
    </row>
    <row r="1349" spans="1:49" x14ac:dyDescent="0.25">
      <c r="A1349" s="153">
        <v>830000</v>
      </c>
      <c r="B1349" s="153">
        <v>1400000</v>
      </c>
      <c r="C1349" s="153">
        <v>1400000</v>
      </c>
      <c r="D1349" s="143" t="s">
        <v>360</v>
      </c>
      <c r="E1349" s="143" t="s">
        <v>13</v>
      </c>
      <c r="F1349" s="143" t="s">
        <v>361</v>
      </c>
      <c r="G1349" s="143" t="s">
        <v>362</v>
      </c>
      <c r="H1349" s="143">
        <v>0.67</v>
      </c>
      <c r="I1349" s="143">
        <v>0.72</v>
      </c>
      <c r="J1349" s="143" t="s">
        <v>363</v>
      </c>
      <c r="K1349" s="143">
        <v>0.61711770193365001</v>
      </c>
      <c r="L1349" s="143">
        <v>2353.1647970262502</v>
      </c>
      <c r="M1349" s="143">
        <v>4.6166713842611298</v>
      </c>
      <c r="N1349" s="143">
        <v>0.6313993049344</v>
      </c>
      <c r="O1349" s="143">
        <v>2.8490296352381099</v>
      </c>
      <c r="P1349" s="143">
        <v>0.38964768806362998</v>
      </c>
      <c r="Q1349" s="143">
        <v>1452.17965181202</v>
      </c>
      <c r="R1349" s="143">
        <v>3200</v>
      </c>
      <c r="S1349" s="143" t="s">
        <v>370</v>
      </c>
      <c r="T1349" s="143">
        <v>3200</v>
      </c>
      <c r="U1349" s="143" t="s">
        <v>365</v>
      </c>
      <c r="V1349" s="143" t="s">
        <v>366</v>
      </c>
      <c r="Y1349" s="143" t="s">
        <v>363</v>
      </c>
      <c r="Z1349" s="143">
        <v>0</v>
      </c>
      <c r="AA1349" s="143">
        <v>1</v>
      </c>
      <c r="AB1349" s="143">
        <v>2.8490296352381099</v>
      </c>
      <c r="AC1349" s="143">
        <v>0.38964768806362998</v>
      </c>
      <c r="AD1349" s="143">
        <v>1452.17965181202</v>
      </c>
      <c r="AF1349" s="143">
        <v>-1</v>
      </c>
      <c r="AG1349" s="143">
        <v>-1</v>
      </c>
      <c r="AH1349" s="143">
        <v>-1</v>
      </c>
      <c r="AI1349" s="143">
        <v>-1</v>
      </c>
      <c r="AJ1349" s="143">
        <v>0</v>
      </c>
      <c r="AM1349" s="143" t="s">
        <v>367</v>
      </c>
      <c r="AN1349" s="143">
        <v>-1</v>
      </c>
      <c r="AQ1349" s="143">
        <v>332</v>
      </c>
      <c r="AR1349" s="143" t="s">
        <v>259</v>
      </c>
      <c r="AT1349" s="143" t="s">
        <v>366</v>
      </c>
      <c r="AV1349" s="143">
        <v>198.696323949781</v>
      </c>
      <c r="AW1349" s="143">
        <v>1.1777612747999999</v>
      </c>
    </row>
    <row r="1350" spans="1:49" x14ac:dyDescent="0.25">
      <c r="A1350" s="153">
        <v>830000</v>
      </c>
      <c r="B1350" s="153">
        <v>1400000</v>
      </c>
      <c r="C1350" s="153">
        <v>1400000</v>
      </c>
      <c r="D1350" s="143" t="s">
        <v>360</v>
      </c>
      <c r="E1350" s="143" t="s">
        <v>13</v>
      </c>
      <c r="F1350" s="143" t="s">
        <v>361</v>
      </c>
      <c r="G1350" s="143" t="s">
        <v>362</v>
      </c>
      <c r="H1350" s="143">
        <v>0.67</v>
      </c>
      <c r="I1350" s="143">
        <v>0.72</v>
      </c>
      <c r="J1350" s="143" t="s">
        <v>366</v>
      </c>
      <c r="K1350" s="143">
        <v>6.4575184932000004E-4</v>
      </c>
      <c r="L1350" s="143">
        <v>2353.1647970262502</v>
      </c>
      <c r="M1350" s="143">
        <v>4.6166713842611298</v>
      </c>
      <c r="N1350" s="143">
        <v>0.6313993049344</v>
      </c>
      <c r="O1350" s="143">
        <v>2.9812240840899999E-3</v>
      </c>
      <c r="P1350" s="143">
        <v>4.0772726881999999E-4</v>
      </c>
      <c r="Q1350" s="143">
        <v>1.51956051943913</v>
      </c>
      <c r="R1350" s="143">
        <v>8140</v>
      </c>
      <c r="S1350" s="143" t="s">
        <v>369</v>
      </c>
      <c r="T1350" s="143">
        <v>8140</v>
      </c>
      <c r="U1350" s="143" t="s">
        <v>365</v>
      </c>
      <c r="V1350" s="143" t="s">
        <v>366</v>
      </c>
      <c r="Z1350" s="143">
        <v>0</v>
      </c>
      <c r="AA1350" s="143">
        <v>1</v>
      </c>
      <c r="AB1350" s="143">
        <v>2.9812240840899999E-3</v>
      </c>
      <c r="AC1350" s="143">
        <v>4.0772726881999999E-4</v>
      </c>
      <c r="AD1350" s="143">
        <v>1.51956051943963</v>
      </c>
      <c r="AF1350" s="143">
        <v>-1</v>
      </c>
      <c r="AG1350" s="143">
        <v>-1</v>
      </c>
      <c r="AH1350" s="143">
        <v>-1</v>
      </c>
      <c r="AI1350" s="143">
        <v>-1</v>
      </c>
      <c r="AJ1350" s="143">
        <v>0</v>
      </c>
      <c r="AM1350" s="143" t="s">
        <v>367</v>
      </c>
      <c r="AN1350" s="143">
        <v>-1</v>
      </c>
      <c r="AQ1350" s="143">
        <v>332</v>
      </c>
      <c r="AR1350" s="143" t="s">
        <v>259</v>
      </c>
      <c r="AT1350" s="143" t="s">
        <v>366</v>
      </c>
      <c r="AV1350" s="143">
        <v>8.0181421785928606</v>
      </c>
      <c r="AW1350" s="143">
        <v>1.2324091999999999E-3</v>
      </c>
    </row>
    <row r="1351" spans="1:49" x14ac:dyDescent="0.25">
      <c r="A1351" s="153">
        <v>830000</v>
      </c>
      <c r="B1351" s="153">
        <v>1400000</v>
      </c>
      <c r="C1351" s="153">
        <v>1400000</v>
      </c>
      <c r="D1351" s="143" t="s">
        <v>360</v>
      </c>
      <c r="E1351" s="143" t="s">
        <v>13</v>
      </c>
      <c r="F1351" s="143" t="s">
        <v>361</v>
      </c>
      <c r="G1351" s="143" t="s">
        <v>362</v>
      </c>
      <c r="H1351" s="143">
        <v>0.67</v>
      </c>
      <c r="I1351" s="143">
        <v>0.72</v>
      </c>
      <c r="J1351" s="143" t="s">
        <v>366</v>
      </c>
      <c r="K1351" s="143">
        <v>0.61776345373694996</v>
      </c>
      <c r="L1351" s="143">
        <v>3301.7268071835401</v>
      </c>
      <c r="M1351" s="143">
        <v>6.1640636262108197</v>
      </c>
      <c r="N1351" s="143">
        <v>0.82494694269746005</v>
      </c>
      <c r="O1351" s="143">
        <v>3.8079332347823298</v>
      </c>
      <c r="P1351" s="143">
        <v>0.50962207247052005</v>
      </c>
      <c r="Q1351" s="143">
        <v>2039.68615570159</v>
      </c>
      <c r="R1351" s="143">
        <v>1730</v>
      </c>
      <c r="S1351" s="143" t="s">
        <v>368</v>
      </c>
      <c r="T1351" s="143">
        <v>1730</v>
      </c>
      <c r="U1351" s="143" t="s">
        <v>365</v>
      </c>
      <c r="V1351" s="143" t="s">
        <v>366</v>
      </c>
      <c r="Z1351" s="143">
        <v>0</v>
      </c>
      <c r="AA1351" s="143">
        <v>1</v>
      </c>
      <c r="AB1351" s="143">
        <v>3.8079332347823298</v>
      </c>
      <c r="AC1351" s="143">
        <v>0.50962207247052005</v>
      </c>
      <c r="AD1351" s="143">
        <v>2039.68615570159</v>
      </c>
      <c r="AF1351" s="143">
        <v>-1</v>
      </c>
      <c r="AG1351" s="143">
        <v>-1</v>
      </c>
      <c r="AH1351" s="143">
        <v>-1</v>
      </c>
      <c r="AI1351" s="143">
        <v>-1</v>
      </c>
      <c r="AJ1351" s="143">
        <v>0</v>
      </c>
      <c r="AM1351" s="143" t="s">
        <v>367</v>
      </c>
      <c r="AN1351" s="143">
        <v>-1</v>
      </c>
      <c r="AQ1351" s="143">
        <v>332</v>
      </c>
      <c r="AR1351" s="143" t="s">
        <v>259</v>
      </c>
      <c r="AT1351" s="143" t="s">
        <v>366</v>
      </c>
      <c r="AV1351" s="143">
        <v>200.00000001117499</v>
      </c>
      <c r="AW1351" s="143">
        <v>1.6542466793999999</v>
      </c>
    </row>
    <row r="1352" spans="1:49" x14ac:dyDescent="0.25">
      <c r="A1352" s="153">
        <v>830000</v>
      </c>
      <c r="B1352" s="153">
        <v>1400000</v>
      </c>
      <c r="C1352" s="153">
        <v>1400000</v>
      </c>
      <c r="D1352" s="143" t="s">
        <v>360</v>
      </c>
      <c r="E1352" s="143" t="s">
        <v>13</v>
      </c>
      <c r="F1352" s="143" t="s">
        <v>361</v>
      </c>
      <c r="G1352" s="143" t="s">
        <v>362</v>
      </c>
      <c r="H1352" s="143">
        <v>0.67</v>
      </c>
      <c r="I1352" s="143">
        <v>0.72</v>
      </c>
      <c r="J1352" s="143" t="s">
        <v>366</v>
      </c>
      <c r="K1352" s="143">
        <v>0.61270722899061003</v>
      </c>
      <c r="L1352" s="143">
        <v>3323.37578682495</v>
      </c>
      <c r="M1352" s="143">
        <v>6.2263344037920403</v>
      </c>
      <c r="N1352" s="143">
        <v>0.83539805456833005</v>
      </c>
      <c r="O1352" s="143">
        <v>3.8149200993163501</v>
      </c>
      <c r="P1352" s="143">
        <v>0.51185442711870999</v>
      </c>
      <c r="Q1352" s="143">
        <v>2036.2563692400199</v>
      </c>
      <c r="R1352" s="143">
        <v>1730</v>
      </c>
      <c r="S1352" s="143" t="s">
        <v>368</v>
      </c>
      <c r="T1352" s="143">
        <v>1730</v>
      </c>
      <c r="U1352" s="143" t="s">
        <v>365</v>
      </c>
      <c r="V1352" s="143" t="s">
        <v>366</v>
      </c>
      <c r="Z1352" s="143">
        <v>0</v>
      </c>
      <c r="AA1352" s="143">
        <v>1</v>
      </c>
      <c r="AB1352" s="143">
        <v>3.8149200993163501</v>
      </c>
      <c r="AC1352" s="143">
        <v>0.51185442711870999</v>
      </c>
      <c r="AD1352" s="143">
        <v>2036.2563692400199</v>
      </c>
      <c r="AF1352" s="143">
        <v>-1</v>
      </c>
      <c r="AG1352" s="143">
        <v>-1</v>
      </c>
      <c r="AH1352" s="143">
        <v>-1</v>
      </c>
      <c r="AI1352" s="143">
        <v>-1</v>
      </c>
      <c r="AJ1352" s="143">
        <v>0</v>
      </c>
      <c r="AM1352" s="143" t="s">
        <v>367</v>
      </c>
      <c r="AN1352" s="143">
        <v>-1</v>
      </c>
      <c r="AQ1352" s="143">
        <v>332</v>
      </c>
      <c r="AR1352" s="143" t="s">
        <v>259</v>
      </c>
      <c r="AT1352" s="143" t="s">
        <v>366</v>
      </c>
      <c r="AV1352" s="143">
        <v>196.34975711185299</v>
      </c>
      <c r="AW1352" s="143">
        <v>1.6514650197</v>
      </c>
    </row>
    <row r="1353" spans="1:49" x14ac:dyDescent="0.25">
      <c r="A1353" s="153">
        <v>830000</v>
      </c>
      <c r="B1353" s="153">
        <v>1400000</v>
      </c>
      <c r="C1353" s="153">
        <v>1400000</v>
      </c>
      <c r="D1353" s="143" t="s">
        <v>360</v>
      </c>
      <c r="E1353" s="143" t="s">
        <v>13</v>
      </c>
      <c r="F1353" s="143" t="s">
        <v>361</v>
      </c>
      <c r="G1353" s="143" t="s">
        <v>362</v>
      </c>
      <c r="H1353" s="143">
        <v>0.67</v>
      </c>
      <c r="I1353" s="143">
        <v>0.72</v>
      </c>
      <c r="J1353" s="143" t="s">
        <v>366</v>
      </c>
      <c r="K1353" s="143">
        <v>5.0562587027300002E-3</v>
      </c>
      <c r="L1353" s="143">
        <v>3323.37578682495</v>
      </c>
      <c r="M1353" s="143">
        <v>6.2263344037920403</v>
      </c>
      <c r="N1353" s="143">
        <v>0.83539805456833005</v>
      </c>
      <c r="O1353" s="143">
        <v>3.1481957515279997E-2</v>
      </c>
      <c r="P1353" s="143">
        <v>4.22398868365E-3</v>
      </c>
      <c r="Q1353" s="143">
        <v>16.803847744579102</v>
      </c>
      <c r="R1353" s="143">
        <v>8140</v>
      </c>
      <c r="S1353" s="143" t="s">
        <v>369</v>
      </c>
      <c r="T1353" s="143">
        <v>8140</v>
      </c>
      <c r="U1353" s="143" t="s">
        <v>365</v>
      </c>
      <c r="V1353" s="143" t="s">
        <v>366</v>
      </c>
      <c r="Z1353" s="143">
        <v>0</v>
      </c>
      <c r="AA1353" s="143">
        <v>1</v>
      </c>
      <c r="AB1353" s="143">
        <v>3.1481957515279997E-2</v>
      </c>
      <c r="AC1353" s="143">
        <v>4.22398868365E-3</v>
      </c>
      <c r="AD1353" s="143">
        <v>16.803847744580199</v>
      </c>
      <c r="AF1353" s="143">
        <v>-1</v>
      </c>
      <c r="AG1353" s="143">
        <v>-1</v>
      </c>
      <c r="AH1353" s="143">
        <v>-1</v>
      </c>
      <c r="AI1353" s="143">
        <v>-1</v>
      </c>
      <c r="AJ1353" s="143">
        <v>0</v>
      </c>
      <c r="AM1353" s="143" t="s">
        <v>367</v>
      </c>
      <c r="AN1353" s="143">
        <v>-1</v>
      </c>
      <c r="AQ1353" s="143">
        <v>332</v>
      </c>
      <c r="AR1353" s="143" t="s">
        <v>259</v>
      </c>
      <c r="AT1353" s="143" t="s">
        <v>366</v>
      </c>
      <c r="AV1353" s="143">
        <v>22.422537717266</v>
      </c>
      <c r="AW1353" s="143">
        <v>1.36284248E-2</v>
      </c>
    </row>
    <row r="1354" spans="1:49" x14ac:dyDescent="0.25">
      <c r="A1354" s="153">
        <v>830000</v>
      </c>
      <c r="B1354" s="153">
        <v>1400000</v>
      </c>
      <c r="C1354" s="153">
        <v>1400000</v>
      </c>
      <c r="D1354" s="143" t="s">
        <v>360</v>
      </c>
      <c r="E1354" s="143" t="s">
        <v>13</v>
      </c>
      <c r="F1354" s="143" t="s">
        <v>361</v>
      </c>
      <c r="G1354" s="143" t="s">
        <v>362</v>
      </c>
      <c r="H1354" s="143">
        <v>0.67</v>
      </c>
      <c r="I1354" s="143">
        <v>0.72</v>
      </c>
      <c r="J1354" s="143" t="s">
        <v>366</v>
      </c>
      <c r="K1354" s="143">
        <v>0.61776345348380002</v>
      </c>
      <c r="L1354" s="143">
        <v>3357.80112453028</v>
      </c>
      <c r="M1354" s="143">
        <v>6.7232265998590997</v>
      </c>
      <c r="N1354" s="143">
        <v>0.91791414928407</v>
      </c>
      <c r="O1354" s="143">
        <v>4.1533636828831302</v>
      </c>
      <c r="P1354" s="143">
        <v>0.56705381486337003</v>
      </c>
      <c r="Q1354" s="143">
        <v>2074.32681880163</v>
      </c>
      <c r="R1354" s="143">
        <v>1730</v>
      </c>
      <c r="S1354" s="143" t="s">
        <v>368</v>
      </c>
      <c r="T1354" s="143">
        <v>1730</v>
      </c>
      <c r="U1354" s="143" t="s">
        <v>365</v>
      </c>
      <c r="V1354" s="143" t="s">
        <v>366</v>
      </c>
      <c r="Z1354" s="143">
        <v>0</v>
      </c>
      <c r="AA1354" s="143">
        <v>1</v>
      </c>
      <c r="AB1354" s="143">
        <v>4.1533636828831302</v>
      </c>
      <c r="AC1354" s="143">
        <v>0.56705381486337003</v>
      </c>
      <c r="AD1354" s="143">
        <v>2074.32681880163</v>
      </c>
      <c r="AF1354" s="143">
        <v>-1</v>
      </c>
      <c r="AG1354" s="143">
        <v>-1</v>
      </c>
      <c r="AH1354" s="143">
        <v>-1</v>
      </c>
      <c r="AI1354" s="143">
        <v>-1</v>
      </c>
      <c r="AJ1354" s="143">
        <v>0</v>
      </c>
      <c r="AM1354" s="143" t="s">
        <v>367</v>
      </c>
      <c r="AN1354" s="143">
        <v>-1</v>
      </c>
      <c r="AQ1354" s="143">
        <v>332</v>
      </c>
      <c r="AR1354" s="143" t="s">
        <v>259</v>
      </c>
      <c r="AT1354" s="143" t="s">
        <v>366</v>
      </c>
      <c r="AV1354" s="143">
        <v>199.999999970197</v>
      </c>
      <c r="AW1354" s="143">
        <v>1.6823412967</v>
      </c>
    </row>
    <row r="1355" spans="1:49" x14ac:dyDescent="0.25">
      <c r="A1355" s="153">
        <v>830000</v>
      </c>
      <c r="B1355" s="153">
        <v>1400000</v>
      </c>
      <c r="C1355" s="153">
        <v>1400000</v>
      </c>
      <c r="D1355" s="143" t="s">
        <v>360</v>
      </c>
      <c r="E1355" s="143" t="s">
        <v>13</v>
      </c>
      <c r="F1355" s="143" t="s">
        <v>361</v>
      </c>
      <c r="G1355" s="143" t="s">
        <v>362</v>
      </c>
      <c r="H1355" s="143">
        <v>0.67</v>
      </c>
      <c r="I1355" s="143">
        <v>0.72</v>
      </c>
      <c r="J1355" s="143" t="s">
        <v>366</v>
      </c>
      <c r="K1355" s="143">
        <v>0.617763453829</v>
      </c>
      <c r="L1355" s="143">
        <v>3342.2524492113998</v>
      </c>
      <c r="M1355" s="143">
        <v>6.2531071366802999</v>
      </c>
      <c r="N1355" s="143">
        <v>0.83802966089594</v>
      </c>
      <c r="O1355" s="143">
        <v>3.8629410619184399</v>
      </c>
      <c r="P1355" s="143">
        <v>0.51770409772623005</v>
      </c>
      <c r="Q1355" s="143">
        <v>2064.7214165932901</v>
      </c>
      <c r="R1355" s="143">
        <v>1730</v>
      </c>
      <c r="S1355" s="143" t="s">
        <v>368</v>
      </c>
      <c r="T1355" s="143">
        <v>1730</v>
      </c>
      <c r="U1355" s="143" t="s">
        <v>365</v>
      </c>
      <c r="V1355" s="143" t="s">
        <v>366</v>
      </c>
      <c r="Z1355" s="143">
        <v>0</v>
      </c>
      <c r="AA1355" s="143">
        <v>1</v>
      </c>
      <c r="AB1355" s="143">
        <v>3.8629410619184399</v>
      </c>
      <c r="AC1355" s="143">
        <v>0.51770409772623005</v>
      </c>
      <c r="AD1355" s="143">
        <v>2064.7214165932901</v>
      </c>
      <c r="AF1355" s="143">
        <v>-1</v>
      </c>
      <c r="AG1355" s="143">
        <v>-1</v>
      </c>
      <c r="AH1355" s="143">
        <v>-1</v>
      </c>
      <c r="AI1355" s="143">
        <v>-1</v>
      </c>
      <c r="AJ1355" s="143">
        <v>0</v>
      </c>
      <c r="AM1355" s="143" t="s">
        <v>367</v>
      </c>
      <c r="AN1355" s="143">
        <v>-1</v>
      </c>
      <c r="AQ1355" s="143">
        <v>332</v>
      </c>
      <c r="AR1355" s="143" t="s">
        <v>259</v>
      </c>
      <c r="AT1355" s="143" t="s">
        <v>366</v>
      </c>
      <c r="AV1355" s="143">
        <v>200.000000026077</v>
      </c>
      <c r="AW1355" s="143">
        <v>1.6745510271999999</v>
      </c>
    </row>
    <row r="1356" spans="1:49" x14ac:dyDescent="0.25">
      <c r="A1356" s="153">
        <v>830000</v>
      </c>
      <c r="B1356" s="153">
        <v>1400000</v>
      </c>
      <c r="C1356" s="153">
        <v>1400000</v>
      </c>
      <c r="D1356" s="143" t="s">
        <v>360</v>
      </c>
      <c r="E1356" s="143" t="s">
        <v>13</v>
      </c>
      <c r="F1356" s="143" t="s">
        <v>361</v>
      </c>
      <c r="G1356" s="143" t="s">
        <v>362</v>
      </c>
      <c r="H1356" s="143">
        <v>0.67</v>
      </c>
      <c r="I1356" s="143">
        <v>0.72</v>
      </c>
      <c r="J1356" s="143" t="s">
        <v>363</v>
      </c>
      <c r="K1356" s="143">
        <v>8.5326328025700001E-3</v>
      </c>
      <c r="L1356" s="143">
        <v>3272.0821083726801</v>
      </c>
      <c r="M1356" s="143">
        <v>5.9957234437492302</v>
      </c>
      <c r="N1356" s="143">
        <v>0.79889010756432999</v>
      </c>
      <c r="O1356" s="143">
        <v>5.115930653129E-2</v>
      </c>
      <c r="P1356" s="143">
        <v>6.8166359374500001E-3</v>
      </c>
      <c r="Q1356" s="143">
        <v>27.919475130616199</v>
      </c>
      <c r="R1356" s="143">
        <v>5300</v>
      </c>
      <c r="S1356" s="143" t="s">
        <v>372</v>
      </c>
      <c r="T1356" s="143">
        <v>5300</v>
      </c>
      <c r="U1356" s="143" t="s">
        <v>365</v>
      </c>
      <c r="V1356" s="143" t="s">
        <v>366</v>
      </c>
      <c r="Y1356" s="143" t="s">
        <v>363</v>
      </c>
      <c r="Z1356" s="143">
        <v>0</v>
      </c>
      <c r="AA1356" s="143">
        <v>1</v>
      </c>
      <c r="AB1356" s="143">
        <v>5.115930653129E-2</v>
      </c>
      <c r="AC1356" s="143">
        <v>6.8166359374500001E-3</v>
      </c>
      <c r="AD1356" s="143">
        <v>27.9194751306173</v>
      </c>
      <c r="AF1356" s="143">
        <v>-1</v>
      </c>
      <c r="AG1356" s="143">
        <v>-1</v>
      </c>
      <c r="AH1356" s="143">
        <v>-1</v>
      </c>
      <c r="AI1356" s="143">
        <v>-1</v>
      </c>
      <c r="AJ1356" s="143">
        <v>0</v>
      </c>
      <c r="AM1356" s="143" t="s">
        <v>367</v>
      </c>
      <c r="AN1356" s="143">
        <v>-1</v>
      </c>
      <c r="AQ1356" s="143">
        <v>332</v>
      </c>
      <c r="AR1356" s="143" t="s">
        <v>259</v>
      </c>
      <c r="AT1356" s="143" t="s">
        <v>366</v>
      </c>
      <c r="AV1356" s="143">
        <v>28.4141799969982</v>
      </c>
      <c r="AW1356" s="143">
        <v>2.2643532099999999E-2</v>
      </c>
    </row>
    <row r="1357" spans="1:49" x14ac:dyDescent="0.25">
      <c r="A1357" s="153">
        <v>830000</v>
      </c>
      <c r="B1357" s="153">
        <v>1400000</v>
      </c>
      <c r="C1357" s="153">
        <v>1400000</v>
      </c>
      <c r="D1357" s="143" t="s">
        <v>360</v>
      </c>
      <c r="E1357" s="143" t="s">
        <v>13</v>
      </c>
      <c r="F1357" s="143" t="s">
        <v>361</v>
      </c>
      <c r="G1357" s="143" t="s">
        <v>362</v>
      </c>
      <c r="H1357" s="143">
        <v>0.67</v>
      </c>
      <c r="I1357" s="143">
        <v>0.72</v>
      </c>
      <c r="J1357" s="143" t="s">
        <v>366</v>
      </c>
      <c r="K1357" s="143">
        <v>0.50727534021081999</v>
      </c>
      <c r="L1357" s="143">
        <v>3272.0821083726801</v>
      </c>
      <c r="M1357" s="143">
        <v>5.9957234437492302</v>
      </c>
      <c r="N1357" s="143">
        <v>0.79889010756432999</v>
      </c>
      <c r="O1357" s="143">
        <v>3.0414826497379002</v>
      </c>
      <c r="P1357" s="143">
        <v>0.40525725110575</v>
      </c>
      <c r="Q1357" s="143">
        <v>1659.84656472249</v>
      </c>
      <c r="R1357" s="143">
        <v>1730</v>
      </c>
      <c r="S1357" s="143" t="s">
        <v>368</v>
      </c>
      <c r="T1357" s="143">
        <v>1730</v>
      </c>
      <c r="U1357" s="143" t="s">
        <v>365</v>
      </c>
      <c r="V1357" s="143" t="s">
        <v>366</v>
      </c>
      <c r="Z1357" s="143">
        <v>0</v>
      </c>
      <c r="AA1357" s="143">
        <v>1</v>
      </c>
      <c r="AB1357" s="143">
        <v>3.0414826497379002</v>
      </c>
      <c r="AC1357" s="143">
        <v>0.40525725110575</v>
      </c>
      <c r="AD1357" s="143">
        <v>1928.28132164045</v>
      </c>
      <c r="AF1357" s="143">
        <v>-1</v>
      </c>
      <c r="AG1357" s="143">
        <v>-1</v>
      </c>
      <c r="AH1357" s="143">
        <v>-1</v>
      </c>
      <c r="AI1357" s="143">
        <v>-1</v>
      </c>
      <c r="AJ1357" s="143">
        <v>0</v>
      </c>
      <c r="AM1357" s="143" t="s">
        <v>367</v>
      </c>
      <c r="AN1357" s="143">
        <v>-1</v>
      </c>
      <c r="AQ1357" s="143">
        <v>332</v>
      </c>
      <c r="AR1357" s="143" t="s">
        <v>259</v>
      </c>
      <c r="AT1357" s="143" t="s">
        <v>366</v>
      </c>
      <c r="AV1357" s="143">
        <v>180.90863181971699</v>
      </c>
      <c r="AW1357" s="143">
        <v>1.5638940159000001</v>
      </c>
    </row>
    <row r="1358" spans="1:49" x14ac:dyDescent="0.25">
      <c r="A1358" s="153">
        <v>830000</v>
      </c>
      <c r="B1358" s="153">
        <v>1400000</v>
      </c>
      <c r="C1358" s="153">
        <v>1400000</v>
      </c>
      <c r="D1358" s="143" t="s">
        <v>360</v>
      </c>
      <c r="E1358" s="143" t="s">
        <v>13</v>
      </c>
      <c r="F1358" s="143" t="s">
        <v>361</v>
      </c>
      <c r="G1358" s="143" t="s">
        <v>362</v>
      </c>
      <c r="H1358" s="143">
        <v>0.67</v>
      </c>
      <c r="I1358" s="143">
        <v>0.72</v>
      </c>
      <c r="J1358" s="143" t="s">
        <v>363</v>
      </c>
      <c r="K1358" s="143">
        <v>1.225715351366E-2</v>
      </c>
      <c r="L1358" s="143">
        <v>1701.80041679228</v>
      </c>
      <c r="M1358" s="143">
        <v>0.25363069380084002</v>
      </c>
      <c r="N1358" s="143">
        <v>2.8020883958800001E-3</v>
      </c>
      <c r="O1358" s="143">
        <v>3.1087903496900002E-3</v>
      </c>
      <c r="P1358" s="143">
        <v>3.4345627620000002E-5</v>
      </c>
      <c r="Q1358" s="143">
        <v>20.8592289582352</v>
      </c>
      <c r="R1358" s="143">
        <v>6120</v>
      </c>
      <c r="S1358" s="143" t="s">
        <v>364</v>
      </c>
      <c r="T1358" s="143">
        <v>6120</v>
      </c>
      <c r="U1358" s="143" t="s">
        <v>365</v>
      </c>
      <c r="V1358" s="143" t="s">
        <v>366</v>
      </c>
      <c r="Y1358" s="143" t="s">
        <v>363</v>
      </c>
      <c r="Z1358" s="143">
        <v>0</v>
      </c>
      <c r="AA1358" s="143">
        <v>1</v>
      </c>
      <c r="AB1358" s="143">
        <v>3.1087903496900002E-3</v>
      </c>
      <c r="AC1358" s="143">
        <v>3.4345627620000002E-5</v>
      </c>
      <c r="AD1358" s="143">
        <v>502.58321711021102</v>
      </c>
      <c r="AF1358" s="143">
        <v>-1</v>
      </c>
      <c r="AG1358" s="143">
        <v>-1</v>
      </c>
      <c r="AH1358" s="143">
        <v>-1</v>
      </c>
      <c r="AI1358" s="143">
        <v>-1</v>
      </c>
      <c r="AJ1358" s="143">
        <v>0</v>
      </c>
      <c r="AM1358" s="143" t="s">
        <v>367</v>
      </c>
      <c r="AN1358" s="143">
        <v>-1</v>
      </c>
      <c r="AQ1358" s="143">
        <v>332</v>
      </c>
      <c r="AR1358" s="143" t="s">
        <v>259</v>
      </c>
      <c r="AT1358" s="143" t="s">
        <v>366</v>
      </c>
      <c r="AV1358" s="143">
        <v>120.255789987447</v>
      </c>
      <c r="AW1358" s="143">
        <v>0.40761007059999999</v>
      </c>
    </row>
    <row r="1359" spans="1:49" x14ac:dyDescent="0.25">
      <c r="A1359" s="153">
        <v>830000</v>
      </c>
      <c r="B1359" s="153">
        <v>1400000</v>
      </c>
      <c r="C1359" s="153">
        <v>1400000</v>
      </c>
      <c r="D1359" s="143" t="s">
        <v>360</v>
      </c>
      <c r="E1359" s="143" t="s">
        <v>13</v>
      </c>
      <c r="F1359" s="143" t="s">
        <v>361</v>
      </c>
      <c r="G1359" s="143" t="s">
        <v>362</v>
      </c>
      <c r="H1359" s="143">
        <v>0.67</v>
      </c>
      <c r="I1359" s="143">
        <v>0.72</v>
      </c>
      <c r="J1359" s="143" t="s">
        <v>363</v>
      </c>
      <c r="K1359" s="143">
        <v>0.25317727620678998</v>
      </c>
      <c r="L1359" s="143">
        <v>1701.80041679228</v>
      </c>
      <c r="M1359" s="143">
        <v>0.25363069380084002</v>
      </c>
      <c r="N1359" s="143">
        <v>2.8020883958800001E-3</v>
      </c>
      <c r="O1359" s="143">
        <v>6.4213528218930005E-2</v>
      </c>
      <c r="P1359" s="143">
        <v>7.0942510776E-4</v>
      </c>
      <c r="Q1359" s="143">
        <v>430.85719417105298</v>
      </c>
      <c r="R1359" s="143">
        <v>5300</v>
      </c>
      <c r="S1359" s="143" t="s">
        <v>372</v>
      </c>
      <c r="T1359" s="143">
        <v>5300</v>
      </c>
      <c r="U1359" s="143" t="s">
        <v>365</v>
      </c>
      <c r="V1359" s="143" t="s">
        <v>366</v>
      </c>
      <c r="Y1359" s="143" t="s">
        <v>363</v>
      </c>
      <c r="Z1359" s="143">
        <v>0</v>
      </c>
      <c r="AA1359" s="143">
        <v>1</v>
      </c>
      <c r="AB1359" s="143">
        <v>6.4213528218930005E-2</v>
      </c>
      <c r="AC1359" s="143">
        <v>7.0942510776E-4</v>
      </c>
      <c r="AD1359" s="143">
        <v>430.85719417105298</v>
      </c>
      <c r="AF1359" s="143">
        <v>-1</v>
      </c>
      <c r="AG1359" s="143">
        <v>-1</v>
      </c>
      <c r="AH1359" s="143">
        <v>-1</v>
      </c>
      <c r="AI1359" s="143">
        <v>-1</v>
      </c>
      <c r="AJ1359" s="143">
        <v>0</v>
      </c>
      <c r="AM1359" s="143" t="s">
        <v>367</v>
      </c>
      <c r="AN1359" s="143">
        <v>-1</v>
      </c>
      <c r="AQ1359" s="143">
        <v>332</v>
      </c>
      <c r="AR1359" s="143" t="s">
        <v>259</v>
      </c>
      <c r="AT1359" s="143" t="s">
        <v>366</v>
      </c>
      <c r="AV1359" s="143">
        <v>150.31661287315799</v>
      </c>
      <c r="AW1359" s="143">
        <v>0.3494381137</v>
      </c>
    </row>
    <row r="1360" spans="1:49" x14ac:dyDescent="0.25">
      <c r="A1360" s="153">
        <v>830000</v>
      </c>
      <c r="B1360" s="153">
        <v>1400000</v>
      </c>
      <c r="C1360" s="153">
        <v>1400000</v>
      </c>
      <c r="D1360" s="143" t="s">
        <v>360</v>
      </c>
      <c r="E1360" s="143" t="s">
        <v>13</v>
      </c>
      <c r="F1360" s="143" t="s">
        <v>361</v>
      </c>
      <c r="G1360" s="143" t="s">
        <v>362</v>
      </c>
      <c r="H1360" s="143">
        <v>0.67</v>
      </c>
      <c r="I1360" s="143">
        <v>0.72</v>
      </c>
      <c r="J1360" s="143" t="s">
        <v>363</v>
      </c>
      <c r="K1360" s="143">
        <v>0.61776345378298003</v>
      </c>
      <c r="L1360" s="143">
        <v>2590.4668914980598</v>
      </c>
      <c r="M1360" s="143">
        <v>5.0789480061959598</v>
      </c>
      <c r="N1360" s="143">
        <v>0.69510951135229004</v>
      </c>
      <c r="O1360" s="143">
        <v>3.1375884618918</v>
      </c>
      <c r="P1360" s="143">
        <v>0.42941325249038997</v>
      </c>
      <c r="Q1360" s="143">
        <v>1600.2957738022999</v>
      </c>
      <c r="R1360" s="143">
        <v>3200</v>
      </c>
      <c r="S1360" s="143" t="s">
        <v>370</v>
      </c>
      <c r="T1360" s="143">
        <v>3200</v>
      </c>
      <c r="U1360" s="143" t="s">
        <v>365</v>
      </c>
      <c r="V1360" s="143" t="s">
        <v>366</v>
      </c>
      <c r="Y1360" s="143" t="s">
        <v>363</v>
      </c>
      <c r="Z1360" s="143">
        <v>0</v>
      </c>
      <c r="AA1360" s="143">
        <v>1</v>
      </c>
      <c r="AB1360" s="143">
        <v>3.1375884618918</v>
      </c>
      <c r="AC1360" s="143">
        <v>0.42941325249038997</v>
      </c>
      <c r="AD1360" s="143">
        <v>1600.2957738022999</v>
      </c>
      <c r="AF1360" s="143">
        <v>-1</v>
      </c>
      <c r="AG1360" s="143">
        <v>-1</v>
      </c>
      <c r="AH1360" s="143">
        <v>-1</v>
      </c>
      <c r="AI1360" s="143">
        <v>-1</v>
      </c>
      <c r="AJ1360" s="143">
        <v>0</v>
      </c>
      <c r="AM1360" s="143" t="s">
        <v>367</v>
      </c>
      <c r="AN1360" s="143">
        <v>-1</v>
      </c>
      <c r="AQ1360" s="143">
        <v>332</v>
      </c>
      <c r="AR1360" s="143" t="s">
        <v>259</v>
      </c>
      <c r="AT1360" s="143" t="s">
        <v>366</v>
      </c>
      <c r="AV1360" s="143">
        <v>200.000000018626</v>
      </c>
      <c r="AW1360" s="143">
        <v>1.2978878944000001</v>
      </c>
    </row>
    <row r="1361" spans="1:49" x14ac:dyDescent="0.25">
      <c r="A1361" s="153">
        <v>830000</v>
      </c>
      <c r="B1361" s="153">
        <v>1400000</v>
      </c>
      <c r="C1361" s="153">
        <v>1400000</v>
      </c>
      <c r="D1361" s="143" t="s">
        <v>360</v>
      </c>
      <c r="E1361" s="143" t="s">
        <v>13</v>
      </c>
      <c r="F1361" s="143" t="s">
        <v>361</v>
      </c>
      <c r="G1361" s="143" t="s">
        <v>362</v>
      </c>
      <c r="H1361" s="143">
        <v>0.67</v>
      </c>
      <c r="I1361" s="143">
        <v>0.72</v>
      </c>
      <c r="J1361" s="143" t="s">
        <v>366</v>
      </c>
      <c r="K1361" s="153">
        <v>8.0874474980000008E-6</v>
      </c>
      <c r="L1361" s="143">
        <v>3295.0288975440599</v>
      </c>
      <c r="M1361" s="143">
        <v>6.2618398774302904</v>
      </c>
      <c r="N1361" s="143">
        <v>0.84763806695305</v>
      </c>
      <c r="O1361" s="143">
        <v>5.0642301250000003E-5</v>
      </c>
      <c r="P1361" s="153">
        <v>6.8552283637889999E-6</v>
      </c>
      <c r="Q1361" s="143">
        <v>2.6648373213280001E-2</v>
      </c>
      <c r="R1361" s="143">
        <v>1730</v>
      </c>
      <c r="S1361" s="143" t="s">
        <v>368</v>
      </c>
      <c r="T1361" s="143">
        <v>1730</v>
      </c>
      <c r="U1361" s="143" t="s">
        <v>365</v>
      </c>
      <c r="V1361" s="143" t="s">
        <v>366</v>
      </c>
      <c r="Z1361" s="143">
        <v>0</v>
      </c>
      <c r="AA1361" s="143">
        <v>1</v>
      </c>
      <c r="AB1361" s="143">
        <v>5.0642301250000003E-5</v>
      </c>
      <c r="AC1361" s="153">
        <v>6.8552283637889999E-6</v>
      </c>
      <c r="AD1361" s="143">
        <v>2035.5484322131999</v>
      </c>
      <c r="AF1361" s="143">
        <v>-1</v>
      </c>
      <c r="AG1361" s="143">
        <v>-1</v>
      </c>
      <c r="AH1361" s="143">
        <v>-1</v>
      </c>
      <c r="AI1361" s="143">
        <v>-1</v>
      </c>
      <c r="AJ1361" s="143">
        <v>0</v>
      </c>
      <c r="AM1361" s="143" t="s">
        <v>367</v>
      </c>
      <c r="AN1361" s="143">
        <v>-1</v>
      </c>
      <c r="AQ1361" s="143">
        <v>332</v>
      </c>
      <c r="AR1361" s="143" t="s">
        <v>259</v>
      </c>
      <c r="AT1361" s="143" t="s">
        <v>366</v>
      </c>
      <c r="AV1361" s="143">
        <v>1.03562245145316</v>
      </c>
      <c r="AW1361" s="143">
        <v>1.6508908615</v>
      </c>
    </row>
    <row r="1362" spans="1:49" x14ac:dyDescent="0.25">
      <c r="A1362" s="153">
        <v>830000</v>
      </c>
      <c r="B1362" s="153">
        <v>1400000</v>
      </c>
      <c r="C1362" s="153">
        <v>1400000</v>
      </c>
      <c r="D1362" s="143" t="s">
        <v>360</v>
      </c>
      <c r="E1362" s="143" t="s">
        <v>13</v>
      </c>
      <c r="F1362" s="143" t="s">
        <v>361</v>
      </c>
      <c r="G1362" s="143" t="s">
        <v>362</v>
      </c>
      <c r="H1362" s="143">
        <v>0.67</v>
      </c>
      <c r="I1362" s="143">
        <v>0.72</v>
      </c>
      <c r="J1362" s="143" t="s">
        <v>366</v>
      </c>
      <c r="K1362" s="143">
        <v>0.61415109592758999</v>
      </c>
      <c r="L1362" s="143">
        <v>3291.1201349835101</v>
      </c>
      <c r="M1362" s="143">
        <v>7.2308065095656602</v>
      </c>
      <c r="N1362" s="143">
        <v>0.95714735707237997</v>
      </c>
      <c r="O1362" s="143">
        <v>4.4408077422901</v>
      </c>
      <c r="P1362" s="143">
        <v>0.58783309831020003</v>
      </c>
      <c r="Q1362" s="143">
        <v>2021.2450377294799</v>
      </c>
      <c r="R1362" s="143">
        <v>1730</v>
      </c>
      <c r="S1362" s="143" t="s">
        <v>368</v>
      </c>
      <c r="T1362" s="143">
        <v>1730</v>
      </c>
      <c r="U1362" s="143" t="s">
        <v>365</v>
      </c>
      <c r="V1362" s="143" t="s">
        <v>366</v>
      </c>
      <c r="Z1362" s="143">
        <v>0</v>
      </c>
      <c r="AA1362" s="143">
        <v>1</v>
      </c>
      <c r="AB1362" s="143">
        <v>4.4408077422901</v>
      </c>
      <c r="AC1362" s="143">
        <v>0.58783309831020003</v>
      </c>
      <c r="AD1362" s="143">
        <v>2021.2450377294799</v>
      </c>
      <c r="AF1362" s="143">
        <v>-1</v>
      </c>
      <c r="AG1362" s="143">
        <v>-1</v>
      </c>
      <c r="AH1362" s="143">
        <v>-1</v>
      </c>
      <c r="AI1362" s="143">
        <v>-1</v>
      </c>
      <c r="AJ1362" s="143">
        <v>0</v>
      </c>
      <c r="AM1362" s="143" t="s">
        <v>367</v>
      </c>
      <c r="AN1362" s="143">
        <v>-1</v>
      </c>
      <c r="AQ1362" s="143">
        <v>332</v>
      </c>
      <c r="AR1362" s="143" t="s">
        <v>259</v>
      </c>
      <c r="AT1362" s="143" t="s">
        <v>366</v>
      </c>
      <c r="AV1362" s="143">
        <v>196.916985829005</v>
      </c>
      <c r="AW1362" s="143">
        <v>1.6392903793</v>
      </c>
    </row>
    <row r="1363" spans="1:49" x14ac:dyDescent="0.25">
      <c r="A1363" s="153">
        <v>830000</v>
      </c>
      <c r="B1363" s="153">
        <v>1400000</v>
      </c>
      <c r="C1363" s="153">
        <v>1400000</v>
      </c>
      <c r="D1363" s="143" t="s">
        <v>360</v>
      </c>
      <c r="E1363" s="143" t="s">
        <v>13</v>
      </c>
      <c r="F1363" s="143" t="s">
        <v>361</v>
      </c>
      <c r="G1363" s="143" t="s">
        <v>362</v>
      </c>
      <c r="H1363" s="143">
        <v>0.67</v>
      </c>
      <c r="I1363" s="143">
        <v>0.72</v>
      </c>
      <c r="J1363" s="143" t="s">
        <v>366</v>
      </c>
      <c r="K1363" s="143">
        <v>3.6122884352200002E-3</v>
      </c>
      <c r="L1363" s="143">
        <v>3291.1201349835101</v>
      </c>
      <c r="M1363" s="143">
        <v>7.2308065095656602</v>
      </c>
      <c r="N1363" s="143">
        <v>0.95714735707237997</v>
      </c>
      <c r="O1363" s="143">
        <v>2.6119758731829999E-2</v>
      </c>
      <c r="P1363" s="143">
        <v>3.4574923287499998E-3</v>
      </c>
      <c r="Q1363" s="143">
        <v>11.8884752025272</v>
      </c>
      <c r="R1363" s="143">
        <v>8140</v>
      </c>
      <c r="S1363" s="143" t="s">
        <v>369</v>
      </c>
      <c r="T1363" s="143">
        <v>8140</v>
      </c>
      <c r="U1363" s="143" t="s">
        <v>365</v>
      </c>
      <c r="V1363" s="143" t="s">
        <v>366</v>
      </c>
      <c r="Z1363" s="143">
        <v>0</v>
      </c>
      <c r="AA1363" s="143">
        <v>1</v>
      </c>
      <c r="AB1363" s="143">
        <v>2.6119758731829999E-2</v>
      </c>
      <c r="AC1363" s="143">
        <v>3.4574923287499998E-3</v>
      </c>
      <c r="AD1363" s="143">
        <v>11.888475202528699</v>
      </c>
      <c r="AF1363" s="143">
        <v>-1</v>
      </c>
      <c r="AG1363" s="143">
        <v>-1</v>
      </c>
      <c r="AH1363" s="143">
        <v>-1</v>
      </c>
      <c r="AI1363" s="143">
        <v>-1</v>
      </c>
      <c r="AJ1363" s="143">
        <v>0</v>
      </c>
      <c r="AM1363" s="143" t="s">
        <v>367</v>
      </c>
      <c r="AN1363" s="143">
        <v>-1</v>
      </c>
      <c r="AQ1363" s="143">
        <v>332</v>
      </c>
      <c r="AR1363" s="143" t="s">
        <v>259</v>
      </c>
      <c r="AT1363" s="143" t="s">
        <v>366</v>
      </c>
      <c r="AV1363" s="143">
        <v>18.966437396248601</v>
      </c>
      <c r="AW1363" s="143">
        <v>9.6419100999999997E-3</v>
      </c>
    </row>
    <row r="1364" spans="1:49" x14ac:dyDescent="0.25">
      <c r="A1364" s="153">
        <v>830000</v>
      </c>
      <c r="B1364" s="153">
        <v>1400000</v>
      </c>
      <c r="C1364" s="153">
        <v>1400000</v>
      </c>
      <c r="D1364" s="143" t="s">
        <v>360</v>
      </c>
      <c r="E1364" s="143" t="s">
        <v>13</v>
      </c>
      <c r="F1364" s="143" t="s">
        <v>361</v>
      </c>
      <c r="G1364" s="143" t="s">
        <v>362</v>
      </c>
      <c r="H1364" s="143">
        <v>0.67</v>
      </c>
      <c r="I1364" s="143">
        <v>0.72</v>
      </c>
      <c r="J1364" s="143" t="s">
        <v>363</v>
      </c>
      <c r="K1364" s="143">
        <v>0.40055199600587998</v>
      </c>
      <c r="L1364" s="143">
        <v>1378.49316005996</v>
      </c>
      <c r="M1364" s="143">
        <v>0</v>
      </c>
      <c r="N1364" s="143">
        <v>0</v>
      </c>
      <c r="O1364" s="143">
        <v>0</v>
      </c>
      <c r="P1364" s="143">
        <v>0</v>
      </c>
      <c r="Q1364" s="143">
        <v>552.15818674247896</v>
      </c>
      <c r="R1364" s="143">
        <v>5300</v>
      </c>
      <c r="S1364" s="143" t="s">
        <v>372</v>
      </c>
      <c r="T1364" s="143">
        <v>5300</v>
      </c>
      <c r="U1364" s="143" t="s">
        <v>365</v>
      </c>
      <c r="V1364" s="143" t="s">
        <v>366</v>
      </c>
      <c r="Y1364" s="143" t="s">
        <v>363</v>
      </c>
      <c r="Z1364" s="143">
        <v>0</v>
      </c>
      <c r="AA1364" s="143">
        <v>1</v>
      </c>
      <c r="AB1364" s="143">
        <v>0</v>
      </c>
      <c r="AC1364" s="143">
        <v>0</v>
      </c>
      <c r="AD1364" s="143">
        <v>552.15818674247896</v>
      </c>
      <c r="AF1364" s="143">
        <v>-1</v>
      </c>
      <c r="AG1364" s="143">
        <v>-1</v>
      </c>
      <c r="AH1364" s="143">
        <v>-1</v>
      </c>
      <c r="AI1364" s="143">
        <v>-1</v>
      </c>
      <c r="AJ1364" s="143">
        <v>0</v>
      </c>
      <c r="AM1364" s="143" t="s">
        <v>367</v>
      </c>
      <c r="AN1364" s="143">
        <v>-1</v>
      </c>
      <c r="AQ1364" s="143">
        <v>332</v>
      </c>
      <c r="AR1364" s="143" t="s">
        <v>259</v>
      </c>
      <c r="AT1364" s="143" t="s">
        <v>366</v>
      </c>
      <c r="AV1364" s="143">
        <v>174.986202203918</v>
      </c>
      <c r="AW1364" s="143">
        <v>0.44781685869999999</v>
      </c>
    </row>
    <row r="1365" spans="1:49" x14ac:dyDescent="0.25">
      <c r="A1365" s="153">
        <v>830000</v>
      </c>
      <c r="B1365" s="153">
        <v>1400000</v>
      </c>
      <c r="C1365" s="153">
        <v>1400000</v>
      </c>
      <c r="D1365" s="143" t="s">
        <v>360</v>
      </c>
      <c r="E1365" s="143" t="s">
        <v>13</v>
      </c>
      <c r="F1365" s="143" t="s">
        <v>361</v>
      </c>
      <c r="G1365" s="143" t="s">
        <v>362</v>
      </c>
      <c r="H1365" s="143">
        <v>0.67</v>
      </c>
      <c r="I1365" s="143">
        <v>0.72</v>
      </c>
      <c r="J1365" s="143" t="s">
        <v>366</v>
      </c>
      <c r="K1365" s="143">
        <v>0.2172114903987</v>
      </c>
      <c r="L1365" s="143">
        <v>1378.49316005996</v>
      </c>
      <c r="M1365" s="143">
        <v>0</v>
      </c>
      <c r="N1365" s="143">
        <v>0</v>
      </c>
      <c r="O1365" s="143">
        <v>0</v>
      </c>
      <c r="P1365" s="143">
        <v>0</v>
      </c>
      <c r="Q1365" s="143">
        <v>299.42455380104701</v>
      </c>
      <c r="R1365" s="143">
        <v>1730</v>
      </c>
      <c r="S1365" s="143" t="s">
        <v>368</v>
      </c>
      <c r="T1365" s="143">
        <v>1730</v>
      </c>
      <c r="U1365" s="143" t="s">
        <v>365</v>
      </c>
      <c r="V1365" s="143" t="s">
        <v>366</v>
      </c>
      <c r="Z1365" s="143">
        <v>0</v>
      </c>
      <c r="AA1365" s="143">
        <v>1</v>
      </c>
      <c r="AB1365" s="143">
        <v>0</v>
      </c>
      <c r="AC1365" s="143">
        <v>0</v>
      </c>
      <c r="AD1365" s="143">
        <v>299.42455380104701</v>
      </c>
      <c r="AF1365" s="143">
        <v>-1</v>
      </c>
      <c r="AG1365" s="143">
        <v>-1</v>
      </c>
      <c r="AH1365" s="143">
        <v>-1</v>
      </c>
      <c r="AI1365" s="143">
        <v>-1</v>
      </c>
      <c r="AJ1365" s="143">
        <v>0</v>
      </c>
      <c r="AM1365" s="143" t="s">
        <v>367</v>
      </c>
      <c r="AN1365" s="143">
        <v>-1</v>
      </c>
      <c r="AQ1365" s="143">
        <v>332</v>
      </c>
      <c r="AR1365" s="143" t="s">
        <v>259</v>
      </c>
      <c r="AT1365" s="143" t="s">
        <v>366</v>
      </c>
      <c r="AV1365" s="143">
        <v>146.09698667500001</v>
      </c>
      <c r="AW1365" s="143">
        <v>0.24284229830000001</v>
      </c>
    </row>
    <row r="1366" spans="1:49" x14ac:dyDescent="0.25">
      <c r="A1366" s="153">
        <v>830000</v>
      </c>
      <c r="B1366" s="153">
        <v>1400000</v>
      </c>
      <c r="C1366" s="153">
        <v>1400000</v>
      </c>
      <c r="D1366" s="143" t="s">
        <v>360</v>
      </c>
      <c r="E1366" s="143" t="s">
        <v>13</v>
      </c>
      <c r="F1366" s="143" t="s">
        <v>361</v>
      </c>
      <c r="G1366" s="143" t="s">
        <v>362</v>
      </c>
      <c r="H1366" s="143">
        <v>0.67</v>
      </c>
      <c r="I1366" s="143">
        <v>0.72</v>
      </c>
      <c r="J1366" s="143" t="s">
        <v>363</v>
      </c>
      <c r="K1366" s="143">
        <v>0.61746977440436002</v>
      </c>
      <c r="L1366" s="143">
        <v>2476.3060588026201</v>
      </c>
      <c r="M1366" s="143">
        <v>4.85653333388374</v>
      </c>
      <c r="N1366" s="143">
        <v>0.66445562193485996</v>
      </c>
      <c r="O1366" s="143">
        <v>2.99876254206045</v>
      </c>
      <c r="P1366" s="143">
        <v>0.41028126297782003</v>
      </c>
      <c r="Q1366" s="143">
        <v>1529.04414348501</v>
      </c>
      <c r="R1366" s="143">
        <v>3200</v>
      </c>
      <c r="S1366" s="143" t="s">
        <v>370</v>
      </c>
      <c r="T1366" s="143">
        <v>3200</v>
      </c>
      <c r="U1366" s="143" t="s">
        <v>365</v>
      </c>
      <c r="V1366" s="143" t="s">
        <v>366</v>
      </c>
      <c r="Y1366" s="143" t="s">
        <v>363</v>
      </c>
      <c r="Z1366" s="143">
        <v>0</v>
      </c>
      <c r="AA1366" s="143">
        <v>1</v>
      </c>
      <c r="AB1366" s="143">
        <v>2.99876254206045</v>
      </c>
      <c r="AC1366" s="143">
        <v>0.41028126297782003</v>
      </c>
      <c r="AD1366" s="143">
        <v>1529.04414348501</v>
      </c>
      <c r="AF1366" s="143">
        <v>-1</v>
      </c>
      <c r="AG1366" s="143">
        <v>-1</v>
      </c>
      <c r="AH1366" s="143">
        <v>-1</v>
      </c>
      <c r="AI1366" s="143">
        <v>-1</v>
      </c>
      <c r="AJ1366" s="143">
        <v>0</v>
      </c>
      <c r="AM1366" s="143" t="s">
        <v>367</v>
      </c>
      <c r="AN1366" s="143">
        <v>-1</v>
      </c>
      <c r="AQ1366" s="143">
        <v>332</v>
      </c>
      <c r="AR1366" s="143" t="s">
        <v>259</v>
      </c>
      <c r="AT1366" s="143" t="s">
        <v>366</v>
      </c>
      <c r="AV1366" s="143">
        <v>199.34279243334299</v>
      </c>
      <c r="AW1366" s="143">
        <v>1.2401006841</v>
      </c>
    </row>
    <row r="1367" spans="1:49" x14ac:dyDescent="0.25">
      <c r="A1367" s="153">
        <v>830000</v>
      </c>
      <c r="B1367" s="153">
        <v>1400000</v>
      </c>
      <c r="C1367" s="153">
        <v>1400000</v>
      </c>
      <c r="D1367" s="143" t="s">
        <v>360</v>
      </c>
      <c r="E1367" s="143" t="s">
        <v>13</v>
      </c>
      <c r="F1367" s="143" t="s">
        <v>361</v>
      </c>
      <c r="G1367" s="143" t="s">
        <v>362</v>
      </c>
      <c r="H1367" s="143">
        <v>0.67</v>
      </c>
      <c r="I1367" s="143">
        <v>0.72</v>
      </c>
      <c r="J1367" s="143" t="s">
        <v>366</v>
      </c>
      <c r="K1367" s="143">
        <v>2.9367921751999998E-4</v>
      </c>
      <c r="L1367" s="143">
        <v>2476.3060588026201</v>
      </c>
      <c r="M1367" s="143">
        <v>4.85653333388374</v>
      </c>
      <c r="N1367" s="143">
        <v>0.66445562193485996</v>
      </c>
      <c r="O1367" s="143">
        <v>1.4262629093700001E-3</v>
      </c>
      <c r="P1367" s="143">
        <v>1.9513680713000001E-4</v>
      </c>
      <c r="Q1367" s="143">
        <v>0.72723962570156997</v>
      </c>
      <c r="R1367" s="143">
        <v>8140</v>
      </c>
      <c r="S1367" s="143" t="s">
        <v>369</v>
      </c>
      <c r="T1367" s="143">
        <v>8140</v>
      </c>
      <c r="U1367" s="143" t="s">
        <v>365</v>
      </c>
      <c r="V1367" s="143" t="s">
        <v>366</v>
      </c>
      <c r="Z1367" s="143">
        <v>0</v>
      </c>
      <c r="AA1367" s="143">
        <v>1</v>
      </c>
      <c r="AB1367" s="143">
        <v>1.4262629093700001E-3</v>
      </c>
      <c r="AC1367" s="143">
        <v>1.9513680713000001E-4</v>
      </c>
      <c r="AD1367" s="143">
        <v>0.72723962570175005</v>
      </c>
      <c r="AF1367" s="143">
        <v>-1</v>
      </c>
      <c r="AG1367" s="143">
        <v>-1</v>
      </c>
      <c r="AH1367" s="143">
        <v>-1</v>
      </c>
      <c r="AI1367" s="143">
        <v>-1</v>
      </c>
      <c r="AJ1367" s="143">
        <v>0</v>
      </c>
      <c r="AM1367" s="143" t="s">
        <v>367</v>
      </c>
      <c r="AN1367" s="143">
        <v>-1</v>
      </c>
      <c r="AQ1367" s="143">
        <v>332</v>
      </c>
      <c r="AR1367" s="143" t="s">
        <v>259</v>
      </c>
      <c r="AT1367" s="143" t="s">
        <v>366</v>
      </c>
      <c r="AV1367" s="143">
        <v>7.2334994381592601</v>
      </c>
      <c r="AW1367" s="143">
        <v>5.8981319999999997E-4</v>
      </c>
    </row>
    <row r="1368" spans="1:49" x14ac:dyDescent="0.25">
      <c r="A1368" s="153">
        <v>830000</v>
      </c>
      <c r="B1368" s="153">
        <v>1400000</v>
      </c>
      <c r="C1368" s="153">
        <v>1400000</v>
      </c>
      <c r="D1368" s="143" t="s">
        <v>360</v>
      </c>
      <c r="E1368" s="143" t="s">
        <v>13</v>
      </c>
      <c r="F1368" s="143" t="s">
        <v>361</v>
      </c>
      <c r="G1368" s="143" t="s">
        <v>362</v>
      </c>
      <c r="H1368" s="143">
        <v>0.67</v>
      </c>
      <c r="I1368" s="143">
        <v>0.72</v>
      </c>
      <c r="J1368" s="143" t="s">
        <v>363</v>
      </c>
      <c r="K1368" s="143">
        <v>2.2735988542599999E-3</v>
      </c>
      <c r="L1368" s="143">
        <v>2327.6016619251</v>
      </c>
      <c r="M1368" s="143">
        <v>4.5793619765085696</v>
      </c>
      <c r="N1368" s="143">
        <v>0.82654492560782</v>
      </c>
      <c r="O1368" s="143">
        <v>1.041163214306E-2</v>
      </c>
      <c r="P1368" s="143">
        <v>1.8792315958600001E-3</v>
      </c>
      <c r="Q1368" s="143">
        <v>5.2920324717452196</v>
      </c>
      <c r="R1368" s="143">
        <v>4210</v>
      </c>
      <c r="S1368" s="143" t="s">
        <v>374</v>
      </c>
      <c r="T1368" s="143">
        <v>4210</v>
      </c>
      <c r="U1368" s="143" t="s">
        <v>365</v>
      </c>
      <c r="V1368" s="143" t="s">
        <v>366</v>
      </c>
      <c r="Y1368" s="143" t="s">
        <v>363</v>
      </c>
      <c r="Z1368" s="143">
        <v>0</v>
      </c>
      <c r="AA1368" s="143">
        <v>1</v>
      </c>
      <c r="AB1368" s="143">
        <v>1.041163214306E-2</v>
      </c>
      <c r="AC1368" s="143">
        <v>1.8792315958600001E-3</v>
      </c>
      <c r="AD1368" s="143">
        <v>1437.9072417018599</v>
      </c>
      <c r="AF1368" s="143">
        <v>-1</v>
      </c>
      <c r="AG1368" s="143">
        <v>-1</v>
      </c>
      <c r="AH1368" s="143">
        <v>-1</v>
      </c>
      <c r="AI1368" s="143">
        <v>-1</v>
      </c>
      <c r="AJ1368" s="143">
        <v>0</v>
      </c>
      <c r="AM1368" s="143" t="s">
        <v>367</v>
      </c>
      <c r="AN1368" s="143">
        <v>-1</v>
      </c>
      <c r="AQ1368" s="143">
        <v>332</v>
      </c>
      <c r="AR1368" s="143" t="s">
        <v>259</v>
      </c>
      <c r="AT1368" s="143" t="s">
        <v>366</v>
      </c>
      <c r="AV1368" s="143">
        <v>15.7436325328247</v>
      </c>
      <c r="AW1368" s="143">
        <v>1.1661859218999999</v>
      </c>
    </row>
    <row r="1369" spans="1:49" x14ac:dyDescent="0.25">
      <c r="A1369" s="153">
        <v>830000</v>
      </c>
      <c r="B1369" s="153">
        <v>1400000</v>
      </c>
      <c r="C1369" s="153">
        <v>1400000</v>
      </c>
      <c r="D1369" s="143" t="s">
        <v>360</v>
      </c>
      <c r="E1369" s="143" t="s">
        <v>13</v>
      </c>
      <c r="F1369" s="143" t="s">
        <v>361</v>
      </c>
      <c r="G1369" s="143" t="s">
        <v>362</v>
      </c>
      <c r="H1369" s="143">
        <v>0.67</v>
      </c>
      <c r="I1369" s="143">
        <v>0.72</v>
      </c>
      <c r="J1369" s="143" t="s">
        <v>363</v>
      </c>
      <c r="K1369" s="143">
        <v>0.18748942470968999</v>
      </c>
      <c r="L1369" s="143">
        <v>3105.5107617783601</v>
      </c>
      <c r="M1369" s="143">
        <v>6.7482041421140897</v>
      </c>
      <c r="N1369" s="143">
        <v>0.89684111879869</v>
      </c>
      <c r="O1369" s="143">
        <v>1.26521691242853</v>
      </c>
      <c r="P1369" s="143">
        <v>0.16814822541956001</v>
      </c>
      <c r="Q1369" s="143">
        <v>582.25042615558596</v>
      </c>
      <c r="R1369" s="143">
        <v>3200</v>
      </c>
      <c r="S1369" s="143" t="s">
        <v>370</v>
      </c>
      <c r="T1369" s="143">
        <v>3200</v>
      </c>
      <c r="U1369" s="143" t="s">
        <v>365</v>
      </c>
      <c r="V1369" s="143" t="s">
        <v>366</v>
      </c>
      <c r="Y1369" s="143" t="s">
        <v>363</v>
      </c>
      <c r="Z1369" s="143">
        <v>0</v>
      </c>
      <c r="AA1369" s="143">
        <v>1</v>
      </c>
      <c r="AB1369" s="143">
        <v>1.26521691242853</v>
      </c>
      <c r="AC1369" s="143">
        <v>0.16814822541956001</v>
      </c>
      <c r="AD1369" s="143">
        <v>582.25042615558596</v>
      </c>
      <c r="AF1369" s="143">
        <v>-1</v>
      </c>
      <c r="AG1369" s="143">
        <v>-1</v>
      </c>
      <c r="AH1369" s="143">
        <v>-1</v>
      </c>
      <c r="AI1369" s="143">
        <v>-1</v>
      </c>
      <c r="AJ1369" s="143">
        <v>0</v>
      </c>
      <c r="AM1369" s="143" t="s">
        <v>367</v>
      </c>
      <c r="AN1369" s="143">
        <v>-1</v>
      </c>
      <c r="AQ1369" s="143">
        <v>332</v>
      </c>
      <c r="AR1369" s="143" t="s">
        <v>259</v>
      </c>
      <c r="AT1369" s="143" t="s">
        <v>366</v>
      </c>
      <c r="AV1369" s="143">
        <v>130.559164867335</v>
      </c>
      <c r="AW1369" s="143">
        <v>0.47222256779999999</v>
      </c>
    </row>
    <row r="1370" spans="1:49" x14ac:dyDescent="0.25">
      <c r="A1370" s="153">
        <v>830000</v>
      </c>
      <c r="B1370" s="153">
        <v>1400000</v>
      </c>
      <c r="C1370" s="153">
        <v>1400000</v>
      </c>
      <c r="D1370" s="143" t="s">
        <v>360</v>
      </c>
      <c r="E1370" s="143" t="s">
        <v>13</v>
      </c>
      <c r="F1370" s="143" t="s">
        <v>361</v>
      </c>
      <c r="G1370" s="143" t="s">
        <v>362</v>
      </c>
      <c r="H1370" s="143">
        <v>0.67</v>
      </c>
      <c r="I1370" s="143">
        <v>0.72</v>
      </c>
      <c r="J1370" s="143" t="s">
        <v>366</v>
      </c>
      <c r="K1370" s="143">
        <v>5.2339618023819999E-2</v>
      </c>
      <c r="L1370" s="143">
        <v>3105.5107617783601</v>
      </c>
      <c r="M1370" s="143">
        <v>6.7482041421140897</v>
      </c>
      <c r="N1370" s="143">
        <v>0.89684111879869</v>
      </c>
      <c r="O1370" s="143">
        <v>0.35319842714501998</v>
      </c>
      <c r="P1370" s="143">
        <v>4.6940321585980001E-2</v>
      </c>
      <c r="Q1370" s="143">
        <v>162.541247040348</v>
      </c>
      <c r="R1370" s="143">
        <v>8140</v>
      </c>
      <c r="S1370" s="143" t="s">
        <v>369</v>
      </c>
      <c r="T1370" s="143">
        <v>8140</v>
      </c>
      <c r="U1370" s="143" t="s">
        <v>365</v>
      </c>
      <c r="V1370" s="143" t="s">
        <v>366</v>
      </c>
      <c r="Z1370" s="143">
        <v>0</v>
      </c>
      <c r="AA1370" s="143">
        <v>1</v>
      </c>
      <c r="AB1370" s="143">
        <v>0.35319842714501998</v>
      </c>
      <c r="AC1370" s="143">
        <v>4.6940321585980001E-2</v>
      </c>
      <c r="AD1370" s="143">
        <v>664.76012653122905</v>
      </c>
      <c r="AF1370" s="143">
        <v>-1</v>
      </c>
      <c r="AG1370" s="143">
        <v>-1</v>
      </c>
      <c r="AH1370" s="143">
        <v>-1</v>
      </c>
      <c r="AI1370" s="143">
        <v>-1</v>
      </c>
      <c r="AJ1370" s="143">
        <v>0</v>
      </c>
      <c r="AM1370" s="143" t="s">
        <v>367</v>
      </c>
      <c r="AN1370" s="143">
        <v>-1</v>
      </c>
      <c r="AQ1370" s="143">
        <v>332</v>
      </c>
      <c r="AR1370" s="143" t="s">
        <v>259</v>
      </c>
      <c r="AT1370" s="143" t="s">
        <v>366</v>
      </c>
      <c r="AV1370" s="143">
        <v>108.8239664929</v>
      </c>
      <c r="AW1370" s="143">
        <v>0.53914041079999997</v>
      </c>
    </row>
    <row r="1371" spans="1:49" x14ac:dyDescent="0.25">
      <c r="A1371" s="153">
        <v>830000</v>
      </c>
      <c r="B1371" s="153">
        <v>1400000</v>
      </c>
      <c r="C1371" s="153">
        <v>1400000</v>
      </c>
      <c r="D1371" s="143" t="s">
        <v>360</v>
      </c>
      <c r="E1371" s="143" t="s">
        <v>13</v>
      </c>
      <c r="F1371" s="143" t="s">
        <v>361</v>
      </c>
      <c r="G1371" s="143" t="s">
        <v>362</v>
      </c>
      <c r="H1371" s="143">
        <v>0.67</v>
      </c>
      <c r="I1371" s="143">
        <v>0.72</v>
      </c>
      <c r="J1371" s="143" t="s">
        <v>366</v>
      </c>
      <c r="K1371" s="143">
        <v>0.61776345350680995</v>
      </c>
      <c r="L1371" s="143">
        <v>3323.1527442284601</v>
      </c>
      <c r="M1371" s="143">
        <v>6.1964598798653698</v>
      </c>
      <c r="N1371" s="143">
        <v>0.82862024669768997</v>
      </c>
      <c r="O1371" s="143">
        <v>3.8279464549020799</v>
      </c>
      <c r="P1371" s="143">
        <v>0.51189130524563997</v>
      </c>
      <c r="Q1371" s="143">
        <v>2052.92231580524</v>
      </c>
      <c r="R1371" s="143">
        <v>1730</v>
      </c>
      <c r="S1371" s="143" t="s">
        <v>368</v>
      </c>
      <c r="T1371" s="143">
        <v>1730</v>
      </c>
      <c r="U1371" s="143" t="s">
        <v>365</v>
      </c>
      <c r="V1371" s="143" t="s">
        <v>366</v>
      </c>
      <c r="Z1371" s="143">
        <v>0</v>
      </c>
      <c r="AA1371" s="143">
        <v>1</v>
      </c>
      <c r="AB1371" s="143">
        <v>3.8279464549020799</v>
      </c>
      <c r="AC1371" s="143">
        <v>0.51189130524563997</v>
      </c>
      <c r="AD1371" s="143">
        <v>2052.92231580524</v>
      </c>
      <c r="AF1371" s="143">
        <v>-1</v>
      </c>
      <c r="AG1371" s="143">
        <v>-1</v>
      </c>
      <c r="AH1371" s="143">
        <v>-1</v>
      </c>
      <c r="AI1371" s="143">
        <v>-1</v>
      </c>
      <c r="AJ1371" s="143">
        <v>0</v>
      </c>
      <c r="AM1371" s="143" t="s">
        <v>367</v>
      </c>
      <c r="AN1371" s="143">
        <v>-1</v>
      </c>
      <c r="AQ1371" s="143">
        <v>332</v>
      </c>
      <c r="AR1371" s="143" t="s">
        <v>259</v>
      </c>
      <c r="AT1371" s="143" t="s">
        <v>366</v>
      </c>
      <c r="AV1371" s="143">
        <v>199.999999973923</v>
      </c>
      <c r="AW1371" s="143">
        <v>1.6649816023999999</v>
      </c>
    </row>
    <row r="1372" spans="1:49" x14ac:dyDescent="0.25">
      <c r="A1372" s="153">
        <v>830000</v>
      </c>
      <c r="B1372" s="153">
        <v>1400000</v>
      </c>
      <c r="C1372" s="153">
        <v>1400000</v>
      </c>
      <c r="D1372" s="143" t="s">
        <v>360</v>
      </c>
      <c r="E1372" s="143" t="s">
        <v>13</v>
      </c>
      <c r="F1372" s="143" t="s">
        <v>361</v>
      </c>
      <c r="G1372" s="143" t="s">
        <v>362</v>
      </c>
      <c r="H1372" s="143">
        <v>0.67</v>
      </c>
      <c r="I1372" s="143">
        <v>0.72</v>
      </c>
      <c r="J1372" s="143" t="s">
        <v>363</v>
      </c>
      <c r="K1372" s="143">
        <v>1.057120419083E-2</v>
      </c>
      <c r="L1372" s="143">
        <v>609.27880260733605</v>
      </c>
      <c r="M1372" s="143">
        <v>0</v>
      </c>
      <c r="N1372" s="143">
        <v>0</v>
      </c>
      <c r="O1372" s="143">
        <v>0</v>
      </c>
      <c r="P1372" s="143">
        <v>0</v>
      </c>
      <c r="Q1372" s="143">
        <v>6.4408106315071603</v>
      </c>
      <c r="R1372" s="143">
        <v>6430</v>
      </c>
      <c r="S1372" s="143" t="s">
        <v>375</v>
      </c>
      <c r="T1372" s="143">
        <v>6430</v>
      </c>
      <c r="U1372" s="143" t="s">
        <v>365</v>
      </c>
      <c r="V1372" s="143" t="s">
        <v>366</v>
      </c>
      <c r="Y1372" s="143" t="s">
        <v>363</v>
      </c>
      <c r="Z1372" s="143">
        <v>0</v>
      </c>
      <c r="AA1372" s="143">
        <v>1</v>
      </c>
      <c r="AB1372" s="143">
        <v>0</v>
      </c>
      <c r="AC1372" s="143">
        <v>0</v>
      </c>
      <c r="AD1372" s="143">
        <v>11.579342668135601</v>
      </c>
      <c r="AF1372" s="143">
        <v>-1</v>
      </c>
      <c r="AG1372" s="143">
        <v>-1</v>
      </c>
      <c r="AH1372" s="143">
        <v>-1</v>
      </c>
      <c r="AI1372" s="143">
        <v>-1</v>
      </c>
      <c r="AJ1372" s="143">
        <v>0</v>
      </c>
      <c r="AM1372" s="143" t="s">
        <v>367</v>
      </c>
      <c r="AN1372" s="143">
        <v>-1</v>
      </c>
      <c r="AQ1372" s="143">
        <v>332</v>
      </c>
      <c r="AR1372" s="143" t="s">
        <v>259</v>
      </c>
      <c r="AT1372" s="143" t="s">
        <v>366</v>
      </c>
      <c r="AV1372" s="143">
        <v>38.9221156620304</v>
      </c>
      <c r="AW1372" s="143">
        <v>9.3911944000000004E-3</v>
      </c>
    </row>
    <row r="1373" spans="1:49" x14ac:dyDescent="0.25">
      <c r="A1373" s="153">
        <v>830000</v>
      </c>
      <c r="B1373" s="153">
        <v>1400000</v>
      </c>
      <c r="C1373" s="153">
        <v>1400000</v>
      </c>
      <c r="D1373" s="143" t="s">
        <v>360</v>
      </c>
      <c r="E1373" s="143" t="s">
        <v>13</v>
      </c>
      <c r="F1373" s="143" t="s">
        <v>361</v>
      </c>
      <c r="G1373" s="143" t="s">
        <v>362</v>
      </c>
      <c r="H1373" s="143">
        <v>0.67</v>
      </c>
      <c r="I1373" s="143">
        <v>0.72</v>
      </c>
      <c r="J1373" s="143" t="s">
        <v>363</v>
      </c>
      <c r="K1373" s="143">
        <v>0.59875845526884997</v>
      </c>
      <c r="L1373" s="143">
        <v>609.27880260733605</v>
      </c>
      <c r="M1373" s="143">
        <v>0</v>
      </c>
      <c r="N1373" s="143">
        <v>0</v>
      </c>
      <c r="O1373" s="143">
        <v>0</v>
      </c>
      <c r="P1373" s="143">
        <v>0</v>
      </c>
      <c r="Q1373" s="143">
        <v>364.810834677223</v>
      </c>
      <c r="R1373" s="143">
        <v>5300</v>
      </c>
      <c r="S1373" s="143" t="s">
        <v>372</v>
      </c>
      <c r="T1373" s="143">
        <v>5300</v>
      </c>
      <c r="U1373" s="143" t="s">
        <v>365</v>
      </c>
      <c r="V1373" s="143" t="s">
        <v>366</v>
      </c>
      <c r="Y1373" s="143" t="s">
        <v>363</v>
      </c>
      <c r="Z1373" s="143">
        <v>0</v>
      </c>
      <c r="AA1373" s="143">
        <v>1</v>
      </c>
      <c r="AB1373" s="143">
        <v>0</v>
      </c>
      <c r="AC1373" s="143">
        <v>0</v>
      </c>
      <c r="AD1373" s="143">
        <v>364.810834677223</v>
      </c>
      <c r="AF1373" s="143">
        <v>-1</v>
      </c>
      <c r="AG1373" s="143">
        <v>-1</v>
      </c>
      <c r="AH1373" s="143">
        <v>-1</v>
      </c>
      <c r="AI1373" s="143">
        <v>-1</v>
      </c>
      <c r="AJ1373" s="143">
        <v>0</v>
      </c>
      <c r="AM1373" s="143" t="s">
        <v>367</v>
      </c>
      <c r="AN1373" s="143">
        <v>-1</v>
      </c>
      <c r="AQ1373" s="143">
        <v>332</v>
      </c>
      <c r="AR1373" s="143" t="s">
        <v>259</v>
      </c>
      <c r="AT1373" s="143" t="s">
        <v>366</v>
      </c>
      <c r="AV1373" s="143">
        <v>192.94066374625999</v>
      </c>
      <c r="AW1373" s="143">
        <v>0.29587253419999998</v>
      </c>
    </row>
    <row r="1374" spans="1:49" x14ac:dyDescent="0.25">
      <c r="A1374" s="153">
        <v>830000</v>
      </c>
      <c r="B1374" s="153">
        <v>1400000</v>
      </c>
      <c r="C1374" s="153">
        <v>1400000</v>
      </c>
      <c r="D1374" s="143" t="s">
        <v>360</v>
      </c>
      <c r="E1374" s="143" t="s">
        <v>13</v>
      </c>
      <c r="F1374" s="143" t="s">
        <v>361</v>
      </c>
      <c r="G1374" s="143" t="s">
        <v>362</v>
      </c>
      <c r="H1374" s="143">
        <v>0.67</v>
      </c>
      <c r="I1374" s="143">
        <v>0.72</v>
      </c>
      <c r="J1374" s="143" t="s">
        <v>366</v>
      </c>
      <c r="K1374" s="143">
        <v>0.47763681072490999</v>
      </c>
      <c r="L1374" s="143">
        <v>3362.2264769552498</v>
      </c>
      <c r="M1374" s="143">
        <v>6.9998961134071704</v>
      </c>
      <c r="N1374" s="143">
        <v>0.94390691203728005</v>
      </c>
      <c r="O1374" s="143">
        <v>3.3434080550135401</v>
      </c>
      <c r="P1374" s="143">
        <v>0.45084468708669001</v>
      </c>
      <c r="Q1374" s="143">
        <v>1605.9231313877699</v>
      </c>
      <c r="R1374" s="143">
        <v>1730</v>
      </c>
      <c r="S1374" s="143" t="s">
        <v>368</v>
      </c>
      <c r="T1374" s="143">
        <v>1730</v>
      </c>
      <c r="U1374" s="143" t="s">
        <v>365</v>
      </c>
      <c r="V1374" s="143" t="s">
        <v>366</v>
      </c>
      <c r="Z1374" s="143">
        <v>0</v>
      </c>
      <c r="AA1374" s="143">
        <v>1</v>
      </c>
      <c r="AB1374" s="143">
        <v>3.3434080550135401</v>
      </c>
      <c r="AC1374" s="143">
        <v>0.45084468708669001</v>
      </c>
      <c r="AD1374" s="143">
        <v>1605.9231313877699</v>
      </c>
      <c r="AF1374" s="143">
        <v>-1</v>
      </c>
      <c r="AG1374" s="143">
        <v>-1</v>
      </c>
      <c r="AH1374" s="143">
        <v>-1</v>
      </c>
      <c r="AI1374" s="143">
        <v>-1</v>
      </c>
      <c r="AJ1374" s="143">
        <v>0</v>
      </c>
      <c r="AM1374" s="143" t="s">
        <v>367</v>
      </c>
      <c r="AN1374" s="143">
        <v>-1</v>
      </c>
      <c r="AQ1374" s="143">
        <v>332</v>
      </c>
      <c r="AR1374" s="143" t="s">
        <v>259</v>
      </c>
      <c r="AT1374" s="143" t="s">
        <v>366</v>
      </c>
      <c r="AV1374" s="143">
        <v>180.098847286427</v>
      </c>
      <c r="AW1374" s="143">
        <v>1.3024518503</v>
      </c>
    </row>
    <row r="1375" spans="1:49" x14ac:dyDescent="0.25">
      <c r="A1375" s="153">
        <v>830000</v>
      </c>
      <c r="B1375" s="153">
        <v>1400000</v>
      </c>
      <c r="C1375" s="153">
        <v>1400000</v>
      </c>
      <c r="D1375" s="143" t="s">
        <v>360</v>
      </c>
      <c r="E1375" s="143" t="s">
        <v>13</v>
      </c>
      <c r="F1375" s="143" t="s">
        <v>361</v>
      </c>
      <c r="G1375" s="143" t="s">
        <v>362</v>
      </c>
      <c r="H1375" s="143">
        <v>0.67</v>
      </c>
      <c r="I1375" s="143">
        <v>0.72</v>
      </c>
      <c r="J1375" s="143" t="s">
        <v>366</v>
      </c>
      <c r="K1375" s="143">
        <v>1.642313179596E-2</v>
      </c>
      <c r="L1375" s="143">
        <v>3362.2264769552498</v>
      </c>
      <c r="M1375" s="143">
        <v>6.9998961134071704</v>
      </c>
      <c r="N1375" s="143">
        <v>0.94390691203728005</v>
      </c>
      <c r="O1375" s="143">
        <v>0.11496021642857</v>
      </c>
      <c r="P1375" s="143">
        <v>1.5501907619509999E-2</v>
      </c>
      <c r="Q1375" s="143">
        <v>55.218288558932599</v>
      </c>
      <c r="R1375" s="143">
        <v>1730</v>
      </c>
      <c r="S1375" s="143" t="s">
        <v>368</v>
      </c>
      <c r="T1375" s="143">
        <v>1730</v>
      </c>
      <c r="U1375" s="143" t="s">
        <v>365</v>
      </c>
      <c r="V1375" s="143" t="s">
        <v>366</v>
      </c>
      <c r="Z1375" s="143">
        <v>0</v>
      </c>
      <c r="AA1375" s="143">
        <v>1</v>
      </c>
      <c r="AB1375" s="143">
        <v>0.11496021642857</v>
      </c>
      <c r="AC1375" s="143">
        <v>1.5501907619509999E-2</v>
      </c>
      <c r="AD1375" s="143">
        <v>55.218288558932599</v>
      </c>
      <c r="AF1375" s="143">
        <v>-1</v>
      </c>
      <c r="AG1375" s="143">
        <v>-1</v>
      </c>
      <c r="AH1375" s="143">
        <v>-1</v>
      </c>
      <c r="AI1375" s="143">
        <v>-1</v>
      </c>
      <c r="AJ1375" s="143">
        <v>0</v>
      </c>
      <c r="AM1375" s="143" t="s">
        <v>367</v>
      </c>
      <c r="AN1375" s="143">
        <v>-1</v>
      </c>
      <c r="AQ1375" s="143">
        <v>332</v>
      </c>
      <c r="AR1375" s="143" t="s">
        <v>259</v>
      </c>
      <c r="AT1375" s="143" t="s">
        <v>366</v>
      </c>
      <c r="AV1375" s="143">
        <v>40.408011918073299</v>
      </c>
      <c r="AW1375" s="143">
        <v>4.4783689000000002E-2</v>
      </c>
    </row>
    <row r="1376" spans="1:49" x14ac:dyDescent="0.25">
      <c r="A1376" s="153">
        <v>830000</v>
      </c>
      <c r="B1376" s="153">
        <v>1400000</v>
      </c>
      <c r="C1376" s="153">
        <v>1400000</v>
      </c>
      <c r="D1376" s="143" t="s">
        <v>360</v>
      </c>
      <c r="E1376" s="143" t="s">
        <v>13</v>
      </c>
      <c r="F1376" s="143" t="s">
        <v>361</v>
      </c>
      <c r="G1376" s="143" t="s">
        <v>362</v>
      </c>
      <c r="H1376" s="143">
        <v>0.67</v>
      </c>
      <c r="I1376" s="143">
        <v>0.72</v>
      </c>
      <c r="J1376" s="143" t="s">
        <v>366</v>
      </c>
      <c r="K1376" s="143">
        <v>0.12370345934955999</v>
      </c>
      <c r="L1376" s="143">
        <v>3362.2264769552498</v>
      </c>
      <c r="M1376" s="143">
        <v>6.9998961134071704</v>
      </c>
      <c r="N1376" s="143">
        <v>0.94390691203728005</v>
      </c>
      <c r="O1376" s="143">
        <v>0.86591136431603999</v>
      </c>
      <c r="P1376" s="143">
        <v>0.11676455032297001</v>
      </c>
      <c r="Q1376" s="143">
        <v>415.91904631606798</v>
      </c>
      <c r="R1376" s="143">
        <v>8140</v>
      </c>
      <c r="S1376" s="143" t="s">
        <v>369</v>
      </c>
      <c r="T1376" s="143">
        <v>8140</v>
      </c>
      <c r="U1376" s="143" t="s">
        <v>365</v>
      </c>
      <c r="V1376" s="143" t="s">
        <v>366</v>
      </c>
      <c r="Z1376" s="143">
        <v>0</v>
      </c>
      <c r="AA1376" s="143">
        <v>1</v>
      </c>
      <c r="AB1376" s="143">
        <v>0.86591136431603999</v>
      </c>
      <c r="AC1376" s="143">
        <v>0.11676455032297001</v>
      </c>
      <c r="AD1376" s="143">
        <v>415.91904631606798</v>
      </c>
      <c r="AF1376" s="143">
        <v>-1</v>
      </c>
      <c r="AG1376" s="143">
        <v>-1</v>
      </c>
      <c r="AH1376" s="143">
        <v>-1</v>
      </c>
      <c r="AI1376" s="143">
        <v>-1</v>
      </c>
      <c r="AJ1376" s="143">
        <v>0</v>
      </c>
      <c r="AM1376" s="143" t="s">
        <v>367</v>
      </c>
      <c r="AN1376" s="143">
        <v>-1</v>
      </c>
      <c r="AQ1376" s="143">
        <v>332</v>
      </c>
      <c r="AR1376" s="143" t="s">
        <v>259</v>
      </c>
      <c r="AT1376" s="143" t="s">
        <v>366</v>
      </c>
      <c r="AV1376" s="143">
        <v>113.78888218357299</v>
      </c>
      <c r="AW1376" s="143">
        <v>0.33732282749999998</v>
      </c>
    </row>
    <row r="1377" spans="1:49" x14ac:dyDescent="0.25">
      <c r="A1377" s="153">
        <v>830000</v>
      </c>
      <c r="B1377" s="153">
        <v>1400000</v>
      </c>
      <c r="C1377" s="153">
        <v>1400000</v>
      </c>
      <c r="D1377" s="143" t="s">
        <v>360</v>
      </c>
      <c r="E1377" s="143" t="s">
        <v>13</v>
      </c>
      <c r="F1377" s="143" t="s">
        <v>361</v>
      </c>
      <c r="G1377" s="143" t="s">
        <v>362</v>
      </c>
      <c r="H1377" s="143">
        <v>0.67</v>
      </c>
      <c r="I1377" s="143">
        <v>0.72</v>
      </c>
      <c r="J1377" s="143" t="s">
        <v>366</v>
      </c>
      <c r="K1377" s="143">
        <v>2.4204585541930002E-2</v>
      </c>
      <c r="L1377" s="143">
        <v>3333.8513317317502</v>
      </c>
      <c r="M1377" s="143">
        <v>6.1262870141893</v>
      </c>
      <c r="N1377" s="143">
        <v>0.81760885554954998</v>
      </c>
      <c r="O1377" s="143">
        <v>0.1482842380894</v>
      </c>
      <c r="P1377" s="143">
        <v>1.9789883483989999E-2</v>
      </c>
      <c r="Q1377" s="143">
        <v>80.694489743005207</v>
      </c>
      <c r="R1377" s="143">
        <v>1730</v>
      </c>
      <c r="S1377" s="143" t="s">
        <v>368</v>
      </c>
      <c r="T1377" s="143">
        <v>1730</v>
      </c>
      <c r="U1377" s="143" t="s">
        <v>365</v>
      </c>
      <c r="V1377" s="143" t="s">
        <v>366</v>
      </c>
      <c r="Z1377" s="143">
        <v>0</v>
      </c>
      <c r="AA1377" s="143">
        <v>1</v>
      </c>
      <c r="AB1377" s="143">
        <v>0.1482842380894</v>
      </c>
      <c r="AC1377" s="143">
        <v>1.9789883483989999E-2</v>
      </c>
      <c r="AD1377" s="143">
        <v>80.694489743006201</v>
      </c>
      <c r="AF1377" s="143">
        <v>-1</v>
      </c>
      <c r="AG1377" s="143">
        <v>-1</v>
      </c>
      <c r="AH1377" s="143">
        <v>-1</v>
      </c>
      <c r="AI1377" s="143">
        <v>-1</v>
      </c>
      <c r="AJ1377" s="143">
        <v>0</v>
      </c>
      <c r="AM1377" s="143" t="s">
        <v>367</v>
      </c>
      <c r="AN1377" s="143">
        <v>-1</v>
      </c>
      <c r="AQ1377" s="143">
        <v>332</v>
      </c>
      <c r="AR1377" s="143" t="s">
        <v>259</v>
      </c>
      <c r="AT1377" s="143" t="s">
        <v>366</v>
      </c>
      <c r="AV1377" s="143">
        <v>49.408457473386903</v>
      </c>
      <c r="AW1377" s="143">
        <v>6.5445652699999995E-2</v>
      </c>
    </row>
    <row r="1378" spans="1:49" x14ac:dyDescent="0.25">
      <c r="A1378" s="153">
        <v>830000</v>
      </c>
      <c r="B1378" s="153">
        <v>1400000</v>
      </c>
      <c r="C1378" s="153">
        <v>1400000</v>
      </c>
      <c r="D1378" s="143" t="s">
        <v>360</v>
      </c>
      <c r="E1378" s="143" t="s">
        <v>13</v>
      </c>
      <c r="F1378" s="143" t="s">
        <v>361</v>
      </c>
      <c r="G1378" s="143" t="s">
        <v>362</v>
      </c>
      <c r="H1378" s="143">
        <v>0.67</v>
      </c>
      <c r="I1378" s="143">
        <v>0.72</v>
      </c>
      <c r="J1378" s="143" t="s">
        <v>366</v>
      </c>
      <c r="K1378" s="143">
        <v>0.13506281904364001</v>
      </c>
      <c r="L1378" s="143">
        <v>3333.8513317317502</v>
      </c>
      <c r="M1378" s="143">
        <v>6.1262870141893</v>
      </c>
      <c r="N1378" s="143">
        <v>0.81760885554954998</v>
      </c>
      <c r="O1378" s="143">
        <v>0.82743359440688002</v>
      </c>
      <c r="P1378" s="143">
        <v>0.11042855690557001</v>
      </c>
      <c r="Q1378" s="143">
        <v>450.27935913610099</v>
      </c>
      <c r="R1378" s="143">
        <v>8140</v>
      </c>
      <c r="S1378" s="143" t="s">
        <v>369</v>
      </c>
      <c r="T1378" s="143">
        <v>8140</v>
      </c>
      <c r="U1378" s="143" t="s">
        <v>365</v>
      </c>
      <c r="V1378" s="143" t="s">
        <v>366</v>
      </c>
      <c r="Z1378" s="143">
        <v>0</v>
      </c>
      <c r="AA1378" s="143">
        <v>1</v>
      </c>
      <c r="AB1378" s="143">
        <v>0.82743359440688002</v>
      </c>
      <c r="AC1378" s="143">
        <v>0.11042855690557001</v>
      </c>
      <c r="AD1378" s="143">
        <v>450.27935913610099</v>
      </c>
      <c r="AF1378" s="143">
        <v>-1</v>
      </c>
      <c r="AG1378" s="143">
        <v>-1</v>
      </c>
      <c r="AH1378" s="143">
        <v>-1</v>
      </c>
      <c r="AI1378" s="143">
        <v>-1</v>
      </c>
      <c r="AJ1378" s="143">
        <v>0</v>
      </c>
      <c r="AM1378" s="143" t="s">
        <v>367</v>
      </c>
      <c r="AN1378" s="143">
        <v>-1</v>
      </c>
      <c r="AQ1378" s="143">
        <v>332</v>
      </c>
      <c r="AR1378" s="143" t="s">
        <v>259</v>
      </c>
      <c r="AT1378" s="143" t="s">
        <v>366</v>
      </c>
      <c r="AV1378" s="143">
        <v>119.499471074103</v>
      </c>
      <c r="AW1378" s="143">
        <v>0.3651900723</v>
      </c>
    </row>
    <row r="1379" spans="1:49" x14ac:dyDescent="0.25">
      <c r="A1379" s="153">
        <v>830000</v>
      </c>
      <c r="B1379" s="153">
        <v>1400000</v>
      </c>
      <c r="C1379" s="153">
        <v>1400000</v>
      </c>
      <c r="D1379" s="143" t="s">
        <v>360</v>
      </c>
      <c r="E1379" s="143" t="s">
        <v>13</v>
      </c>
      <c r="F1379" s="143" t="s">
        <v>361</v>
      </c>
      <c r="G1379" s="143" t="s">
        <v>362</v>
      </c>
      <c r="H1379" s="143">
        <v>0.67</v>
      </c>
      <c r="I1379" s="143">
        <v>0.72</v>
      </c>
      <c r="J1379" s="143" t="s">
        <v>366</v>
      </c>
      <c r="K1379" s="143">
        <v>0.45849586154657002</v>
      </c>
      <c r="L1379" s="143">
        <v>3333.8513317317502</v>
      </c>
      <c r="M1379" s="143">
        <v>6.1262870141893</v>
      </c>
      <c r="N1379" s="143">
        <v>0.81760885554954998</v>
      </c>
      <c r="O1379" s="143">
        <v>2.8088772426522901</v>
      </c>
      <c r="P1379" s="143">
        <v>0.37487027663328998</v>
      </c>
      <c r="Q1379" s="143">
        <v>1528.5570386105301</v>
      </c>
      <c r="R1379" s="143">
        <v>1730</v>
      </c>
      <c r="S1379" s="143" t="s">
        <v>368</v>
      </c>
      <c r="T1379" s="143">
        <v>1730</v>
      </c>
      <c r="U1379" s="143" t="s">
        <v>365</v>
      </c>
      <c r="V1379" s="143" t="s">
        <v>366</v>
      </c>
      <c r="Z1379" s="143">
        <v>0</v>
      </c>
      <c r="AA1379" s="143">
        <v>1</v>
      </c>
      <c r="AB1379" s="143">
        <v>2.8088772426522901</v>
      </c>
      <c r="AC1379" s="143">
        <v>0.37487027663328998</v>
      </c>
      <c r="AD1379" s="143">
        <v>1528.5570386105301</v>
      </c>
      <c r="AF1379" s="143">
        <v>-1</v>
      </c>
      <c r="AG1379" s="143">
        <v>-1</v>
      </c>
      <c r="AH1379" s="143">
        <v>-1</v>
      </c>
      <c r="AI1379" s="143">
        <v>-1</v>
      </c>
      <c r="AJ1379" s="143">
        <v>0</v>
      </c>
      <c r="AM1379" s="143" t="s">
        <v>367</v>
      </c>
      <c r="AN1379" s="143">
        <v>-1</v>
      </c>
      <c r="AQ1379" s="143">
        <v>332</v>
      </c>
      <c r="AR1379" s="143" t="s">
        <v>259</v>
      </c>
      <c r="AT1379" s="143" t="s">
        <v>366</v>
      </c>
      <c r="AV1379" s="143">
        <v>179.76817087239201</v>
      </c>
      <c r="AW1379" s="143">
        <v>1.2397056274</v>
      </c>
    </row>
    <row r="1380" spans="1:49" x14ac:dyDescent="0.25">
      <c r="A1380" s="153">
        <v>830000</v>
      </c>
      <c r="B1380" s="153">
        <v>1400000</v>
      </c>
      <c r="C1380" s="153">
        <v>1400000</v>
      </c>
      <c r="D1380" s="143" t="s">
        <v>360</v>
      </c>
      <c r="E1380" s="143" t="s">
        <v>13</v>
      </c>
      <c r="F1380" s="143" t="s">
        <v>361</v>
      </c>
      <c r="G1380" s="143" t="s">
        <v>362</v>
      </c>
      <c r="H1380" s="143">
        <v>0.67</v>
      </c>
      <c r="I1380" s="143">
        <v>0.72</v>
      </c>
      <c r="J1380" s="143" t="s">
        <v>366</v>
      </c>
      <c r="K1380" s="143">
        <v>0.61776345341476002</v>
      </c>
      <c r="L1380" s="143">
        <v>3348.5680481833001</v>
      </c>
      <c r="M1380" s="143">
        <v>7.1763550230631497</v>
      </c>
      <c r="N1380" s="143">
        <v>0.95764137957318995</v>
      </c>
      <c r="O1380" s="143">
        <v>4.4332898619778804</v>
      </c>
      <c r="P1380" s="143">
        <v>0.59159584577801005</v>
      </c>
      <c r="Q1380" s="143">
        <v>2068.6229614400499</v>
      </c>
      <c r="R1380" s="143">
        <v>1730</v>
      </c>
      <c r="S1380" s="143" t="s">
        <v>368</v>
      </c>
      <c r="T1380" s="143">
        <v>1730</v>
      </c>
      <c r="U1380" s="143" t="s">
        <v>365</v>
      </c>
      <c r="V1380" s="143" t="s">
        <v>366</v>
      </c>
      <c r="Z1380" s="143">
        <v>0</v>
      </c>
      <c r="AA1380" s="143">
        <v>1</v>
      </c>
      <c r="AB1380" s="143">
        <v>4.4332898619778804</v>
      </c>
      <c r="AC1380" s="143">
        <v>0.59159584577801005</v>
      </c>
      <c r="AD1380" s="143">
        <v>2068.6229614400499</v>
      </c>
      <c r="AF1380" s="143">
        <v>-1</v>
      </c>
      <c r="AG1380" s="143">
        <v>-1</v>
      </c>
      <c r="AH1380" s="143">
        <v>-1</v>
      </c>
      <c r="AI1380" s="143">
        <v>-1</v>
      </c>
      <c r="AJ1380" s="143">
        <v>0</v>
      </c>
      <c r="AM1380" s="143" t="s">
        <v>367</v>
      </c>
      <c r="AN1380" s="143">
        <v>-1</v>
      </c>
      <c r="AQ1380" s="143">
        <v>332</v>
      </c>
      <c r="AR1380" s="143" t="s">
        <v>259</v>
      </c>
      <c r="AT1380" s="143" t="s">
        <v>366</v>
      </c>
      <c r="AV1380" s="143">
        <v>199.99999995902101</v>
      </c>
      <c r="AW1380" s="143">
        <v>1.6777152972</v>
      </c>
    </row>
    <row r="1381" spans="1:49" x14ac:dyDescent="0.25">
      <c r="A1381" s="153">
        <v>830000</v>
      </c>
      <c r="B1381" s="153">
        <v>1400000</v>
      </c>
      <c r="C1381" s="153">
        <v>1400000</v>
      </c>
      <c r="D1381" s="143" t="s">
        <v>360</v>
      </c>
      <c r="E1381" s="143" t="s">
        <v>13</v>
      </c>
      <c r="F1381" s="143" t="s">
        <v>361</v>
      </c>
      <c r="G1381" s="143" t="s">
        <v>362</v>
      </c>
      <c r="H1381" s="143">
        <v>0.67</v>
      </c>
      <c r="I1381" s="143">
        <v>0.72</v>
      </c>
      <c r="J1381" s="143" t="s">
        <v>363</v>
      </c>
      <c r="K1381" s="143">
        <v>0.61776345366790997</v>
      </c>
      <c r="L1381" s="143">
        <v>2308.3218078796899</v>
      </c>
      <c r="M1381" s="143">
        <v>4.5276626616500497</v>
      </c>
      <c r="N1381" s="143">
        <v>0.61921722183455996</v>
      </c>
      <c r="O1381" s="143">
        <v>2.7970245229041901</v>
      </c>
      <c r="P1381" s="143">
        <v>0.38252976953117002</v>
      </c>
      <c r="Q1381" s="143">
        <v>1425.9968522127199</v>
      </c>
      <c r="R1381" s="143">
        <v>3200</v>
      </c>
      <c r="S1381" s="143" t="s">
        <v>370</v>
      </c>
      <c r="T1381" s="143">
        <v>3200</v>
      </c>
      <c r="U1381" s="143" t="s">
        <v>365</v>
      </c>
      <c r="V1381" s="143" t="s">
        <v>366</v>
      </c>
      <c r="Y1381" s="143" t="s">
        <v>363</v>
      </c>
      <c r="Z1381" s="143">
        <v>0</v>
      </c>
      <c r="AA1381" s="143">
        <v>1</v>
      </c>
      <c r="AB1381" s="143">
        <v>2.7970245229041901</v>
      </c>
      <c r="AC1381" s="143">
        <v>0.38252976953117002</v>
      </c>
      <c r="AD1381" s="143">
        <v>1425.9968522127199</v>
      </c>
      <c r="AF1381" s="143">
        <v>-1</v>
      </c>
      <c r="AG1381" s="143">
        <v>-1</v>
      </c>
      <c r="AH1381" s="143">
        <v>-1</v>
      </c>
      <c r="AI1381" s="143">
        <v>-1</v>
      </c>
      <c r="AJ1381" s="143">
        <v>0</v>
      </c>
      <c r="AM1381" s="143" t="s">
        <v>367</v>
      </c>
      <c r="AN1381" s="143">
        <v>-1</v>
      </c>
      <c r="AQ1381" s="143">
        <v>332</v>
      </c>
      <c r="AR1381" s="143" t="s">
        <v>259</v>
      </c>
      <c r="AT1381" s="143" t="s">
        <v>366</v>
      </c>
      <c r="AV1381" s="143">
        <v>200</v>
      </c>
      <c r="AW1381" s="143">
        <v>1.1565262385999999</v>
      </c>
    </row>
    <row r="1382" spans="1:49" x14ac:dyDescent="0.25">
      <c r="A1382" s="153">
        <v>830000</v>
      </c>
      <c r="B1382" s="153">
        <v>1400000</v>
      </c>
      <c r="C1382" s="153">
        <v>1400000</v>
      </c>
      <c r="D1382" s="143" t="s">
        <v>360</v>
      </c>
      <c r="E1382" s="143" t="s">
        <v>13</v>
      </c>
      <c r="F1382" s="143" t="s">
        <v>361</v>
      </c>
      <c r="G1382" s="143" t="s">
        <v>362</v>
      </c>
      <c r="H1382" s="143">
        <v>0.67</v>
      </c>
      <c r="I1382" s="143">
        <v>0.72</v>
      </c>
      <c r="J1382" s="143" t="s">
        <v>366</v>
      </c>
      <c r="K1382" s="143">
        <v>0.61776345348380002</v>
      </c>
      <c r="L1382" s="143">
        <v>3302.61053781072</v>
      </c>
      <c r="M1382" s="143">
        <v>6.1763737837816404</v>
      </c>
      <c r="N1382" s="143">
        <v>0.82752295503826001</v>
      </c>
      <c r="O1382" s="143">
        <v>3.8155379986757798</v>
      </c>
      <c r="P1382" s="143">
        <v>0.51121343854155998</v>
      </c>
      <c r="Q1382" s="143">
        <v>2040.23209134995</v>
      </c>
      <c r="R1382" s="143">
        <v>1730</v>
      </c>
      <c r="S1382" s="143" t="s">
        <v>368</v>
      </c>
      <c r="T1382" s="143">
        <v>1730</v>
      </c>
      <c r="U1382" s="143" t="s">
        <v>365</v>
      </c>
      <c r="V1382" s="143" t="s">
        <v>366</v>
      </c>
      <c r="Z1382" s="143">
        <v>0</v>
      </c>
      <c r="AA1382" s="143">
        <v>1</v>
      </c>
      <c r="AB1382" s="143">
        <v>3.8155379986757798</v>
      </c>
      <c r="AC1382" s="143">
        <v>0.51121343854155998</v>
      </c>
      <c r="AD1382" s="143">
        <v>2040.23209134995</v>
      </c>
      <c r="AF1382" s="143">
        <v>-1</v>
      </c>
      <c r="AG1382" s="143">
        <v>-1</v>
      </c>
      <c r="AH1382" s="143">
        <v>-1</v>
      </c>
      <c r="AI1382" s="143">
        <v>-1</v>
      </c>
      <c r="AJ1382" s="143">
        <v>0</v>
      </c>
      <c r="AM1382" s="143" t="s">
        <v>367</v>
      </c>
      <c r="AN1382" s="143">
        <v>-1</v>
      </c>
      <c r="AQ1382" s="143">
        <v>332</v>
      </c>
      <c r="AR1382" s="143" t="s">
        <v>259</v>
      </c>
      <c r="AT1382" s="143" t="s">
        <v>366</v>
      </c>
      <c r="AV1382" s="143">
        <v>199.999999970197</v>
      </c>
      <c r="AW1382" s="143">
        <v>1.6546894496</v>
      </c>
    </row>
    <row r="1383" spans="1:49" x14ac:dyDescent="0.25">
      <c r="A1383" s="153">
        <v>830000</v>
      </c>
      <c r="B1383" s="153">
        <v>1400000</v>
      </c>
      <c r="C1383" s="153">
        <v>1400000</v>
      </c>
      <c r="D1383" s="143" t="s">
        <v>360</v>
      </c>
      <c r="E1383" s="143" t="s">
        <v>13</v>
      </c>
      <c r="F1383" s="143" t="s">
        <v>361</v>
      </c>
      <c r="G1383" s="143" t="s">
        <v>362</v>
      </c>
      <c r="H1383" s="143">
        <v>0.67</v>
      </c>
      <c r="I1383" s="143">
        <v>0.72</v>
      </c>
      <c r="J1383" s="143" t="s">
        <v>363</v>
      </c>
      <c r="K1383" s="143">
        <v>0.61776345355284001</v>
      </c>
      <c r="L1383" s="143">
        <v>2572.2879240052598</v>
      </c>
      <c r="M1383" s="143">
        <v>5.0433661096174101</v>
      </c>
      <c r="N1383" s="143">
        <v>0.69022565264362001</v>
      </c>
      <c r="O1383" s="143">
        <v>3.11560726540863</v>
      </c>
      <c r="P1383" s="143">
        <v>0.42639618290789</v>
      </c>
      <c r="Q1383" s="143">
        <v>1589.0654714657701</v>
      </c>
      <c r="R1383" s="143">
        <v>3200</v>
      </c>
      <c r="S1383" s="143" t="s">
        <v>370</v>
      </c>
      <c r="T1383" s="143">
        <v>3200</v>
      </c>
      <c r="U1383" s="143" t="s">
        <v>365</v>
      </c>
      <c r="V1383" s="143" t="s">
        <v>366</v>
      </c>
      <c r="Y1383" s="143" t="s">
        <v>363</v>
      </c>
      <c r="Z1383" s="143">
        <v>0</v>
      </c>
      <c r="AA1383" s="143">
        <v>1</v>
      </c>
      <c r="AB1383" s="143">
        <v>3.11560726540863</v>
      </c>
      <c r="AC1383" s="143">
        <v>0.42639618290789</v>
      </c>
      <c r="AD1383" s="143">
        <v>1589.0654714657701</v>
      </c>
      <c r="AF1383" s="143">
        <v>-1</v>
      </c>
      <c r="AG1383" s="143">
        <v>-1</v>
      </c>
      <c r="AH1383" s="143">
        <v>-1</v>
      </c>
      <c r="AI1383" s="143">
        <v>-1</v>
      </c>
      <c r="AJ1383" s="143">
        <v>0</v>
      </c>
      <c r="AM1383" s="143" t="s">
        <v>367</v>
      </c>
      <c r="AN1383" s="143">
        <v>-1</v>
      </c>
      <c r="AQ1383" s="143">
        <v>332</v>
      </c>
      <c r="AR1383" s="143" t="s">
        <v>259</v>
      </c>
      <c r="AT1383" s="143" t="s">
        <v>366</v>
      </c>
      <c r="AV1383" s="143">
        <v>199.99999998137301</v>
      </c>
      <c r="AW1383" s="143">
        <v>1.2887797822</v>
      </c>
    </row>
    <row r="1384" spans="1:49" x14ac:dyDescent="0.25">
      <c r="A1384" s="153">
        <v>830000</v>
      </c>
      <c r="B1384" s="153">
        <v>1400000</v>
      </c>
      <c r="C1384" s="153">
        <v>1400000</v>
      </c>
      <c r="D1384" s="143" t="s">
        <v>360</v>
      </c>
      <c r="E1384" s="143" t="s">
        <v>13</v>
      </c>
      <c r="F1384" s="143" t="s">
        <v>361</v>
      </c>
      <c r="G1384" s="143" t="s">
        <v>362</v>
      </c>
      <c r="H1384" s="143">
        <v>0.67</v>
      </c>
      <c r="I1384" s="143">
        <v>0.72</v>
      </c>
      <c r="J1384" s="143" t="s">
        <v>363</v>
      </c>
      <c r="K1384" s="143">
        <v>6.7762497404700002E-3</v>
      </c>
      <c r="L1384" s="143">
        <v>3037.3475444853102</v>
      </c>
      <c r="M1384" s="143">
        <v>6.8288510553743302</v>
      </c>
      <c r="N1384" s="143">
        <v>0.89789449026070001</v>
      </c>
      <c r="O1384" s="143">
        <v>4.6274000191730003E-2</v>
      </c>
      <c r="P1384" s="143">
        <v>6.0843573066E-3</v>
      </c>
      <c r="Q1384" s="143">
        <v>20.581825510057001</v>
      </c>
      <c r="R1384" s="143">
        <v>3100</v>
      </c>
      <c r="S1384" s="143" t="s">
        <v>371</v>
      </c>
      <c r="T1384" s="143">
        <v>3100</v>
      </c>
      <c r="U1384" s="143" t="s">
        <v>365</v>
      </c>
      <c r="V1384" s="143" t="s">
        <v>366</v>
      </c>
      <c r="Y1384" s="143" t="s">
        <v>363</v>
      </c>
      <c r="Z1384" s="143">
        <v>0</v>
      </c>
      <c r="AA1384" s="143">
        <v>1</v>
      </c>
      <c r="AB1384" s="143">
        <v>4.6274000191730003E-2</v>
      </c>
      <c r="AC1384" s="143">
        <v>6.0843573066E-3</v>
      </c>
      <c r="AD1384" s="143">
        <v>126.289101410493</v>
      </c>
      <c r="AF1384" s="143">
        <v>-1</v>
      </c>
      <c r="AG1384" s="143">
        <v>-1</v>
      </c>
      <c r="AH1384" s="143">
        <v>-1</v>
      </c>
      <c r="AI1384" s="143">
        <v>-1</v>
      </c>
      <c r="AJ1384" s="143">
        <v>0</v>
      </c>
      <c r="AM1384" s="143" t="s">
        <v>367</v>
      </c>
      <c r="AN1384" s="143">
        <v>-1</v>
      </c>
      <c r="AQ1384" s="143">
        <v>332</v>
      </c>
      <c r="AR1384" s="143" t="s">
        <v>259</v>
      </c>
      <c r="AT1384" s="143" t="s">
        <v>366</v>
      </c>
      <c r="AV1384" s="143">
        <v>30.1203616098264</v>
      </c>
      <c r="AW1384" s="143">
        <v>0.1024242509</v>
      </c>
    </row>
    <row r="1385" spans="1:49" x14ac:dyDescent="0.25">
      <c r="A1385" s="153">
        <v>830000</v>
      </c>
      <c r="B1385" s="153">
        <v>1400000</v>
      </c>
      <c r="C1385" s="153">
        <v>1400000</v>
      </c>
      <c r="D1385" s="143" t="s">
        <v>360</v>
      </c>
      <c r="E1385" s="143" t="s">
        <v>13</v>
      </c>
      <c r="F1385" s="143" t="s">
        <v>361</v>
      </c>
      <c r="G1385" s="143" t="s">
        <v>362</v>
      </c>
      <c r="H1385" s="143">
        <v>0.67</v>
      </c>
      <c r="I1385" s="143">
        <v>0.72</v>
      </c>
      <c r="J1385" s="143" t="s">
        <v>366</v>
      </c>
      <c r="K1385" s="143">
        <v>5.483528812466E-2</v>
      </c>
      <c r="L1385" s="143">
        <v>3037.3475444853102</v>
      </c>
      <c r="M1385" s="143">
        <v>6.8288510553743302</v>
      </c>
      <c r="N1385" s="143">
        <v>0.89789449026070001</v>
      </c>
      <c r="O1385" s="143">
        <v>0.37446201518186001</v>
      </c>
      <c r="P1385" s="143">
        <v>4.9236303078989997E-2</v>
      </c>
      <c r="Q1385" s="143">
        <v>166.55382773658999</v>
      </c>
      <c r="R1385" s="143">
        <v>8140</v>
      </c>
      <c r="S1385" s="143" t="s">
        <v>369</v>
      </c>
      <c r="T1385" s="143">
        <v>8140</v>
      </c>
      <c r="U1385" s="143" t="s">
        <v>365</v>
      </c>
      <c r="V1385" s="143" t="s">
        <v>366</v>
      </c>
      <c r="Z1385" s="143">
        <v>0</v>
      </c>
      <c r="AA1385" s="143">
        <v>1</v>
      </c>
      <c r="AB1385" s="143">
        <v>0.37446201518186001</v>
      </c>
      <c r="AC1385" s="143">
        <v>4.9236303078989997E-2</v>
      </c>
      <c r="AD1385" s="143">
        <v>1271.47423433875</v>
      </c>
      <c r="AF1385" s="143">
        <v>-1</v>
      </c>
      <c r="AG1385" s="143">
        <v>-1</v>
      </c>
      <c r="AH1385" s="143">
        <v>-1</v>
      </c>
      <c r="AI1385" s="143">
        <v>-1</v>
      </c>
      <c r="AJ1385" s="143">
        <v>0</v>
      </c>
      <c r="AM1385" s="143" t="s">
        <v>367</v>
      </c>
      <c r="AN1385" s="143">
        <v>-1</v>
      </c>
      <c r="AQ1385" s="143">
        <v>332</v>
      </c>
      <c r="AR1385" s="143" t="s">
        <v>259</v>
      </c>
      <c r="AT1385" s="143" t="s">
        <v>366</v>
      </c>
      <c r="AV1385" s="143">
        <v>72.595297119730105</v>
      </c>
      <c r="AW1385" s="143">
        <v>1.0312037586</v>
      </c>
    </row>
    <row r="1386" spans="1:49" x14ac:dyDescent="0.25">
      <c r="A1386" s="153">
        <v>830000</v>
      </c>
      <c r="B1386" s="153">
        <v>1400000</v>
      </c>
      <c r="C1386" s="153">
        <v>1400000</v>
      </c>
      <c r="D1386" s="143" t="s">
        <v>360</v>
      </c>
      <c r="E1386" s="143" t="s">
        <v>13</v>
      </c>
      <c r="F1386" s="143" t="s">
        <v>361</v>
      </c>
      <c r="G1386" s="143" t="s">
        <v>362</v>
      </c>
      <c r="H1386" s="143">
        <v>0.67</v>
      </c>
      <c r="I1386" s="143">
        <v>0.72</v>
      </c>
      <c r="J1386" s="143" t="s">
        <v>363</v>
      </c>
      <c r="K1386" s="143">
        <v>0.61776345348380002</v>
      </c>
      <c r="L1386" s="143">
        <v>2580.82087873807</v>
      </c>
      <c r="M1386" s="143">
        <v>5.0600612653409502</v>
      </c>
      <c r="N1386" s="143">
        <v>0.69251869527468002</v>
      </c>
      <c r="O1386" s="143">
        <v>3.12592092211665</v>
      </c>
      <c r="P1386" s="143">
        <v>0.42781274079498</v>
      </c>
      <c r="Q1386" s="143">
        <v>1594.33681887234</v>
      </c>
      <c r="R1386" s="143">
        <v>3200</v>
      </c>
      <c r="S1386" s="143" t="s">
        <v>370</v>
      </c>
      <c r="T1386" s="143">
        <v>3200</v>
      </c>
      <c r="U1386" s="143" t="s">
        <v>365</v>
      </c>
      <c r="V1386" s="143" t="s">
        <v>366</v>
      </c>
      <c r="Y1386" s="143" t="s">
        <v>363</v>
      </c>
      <c r="Z1386" s="143">
        <v>0</v>
      </c>
      <c r="AA1386" s="143">
        <v>1</v>
      </c>
      <c r="AB1386" s="143">
        <v>3.12592092211665</v>
      </c>
      <c r="AC1386" s="143">
        <v>0.42781274079498</v>
      </c>
      <c r="AD1386" s="143">
        <v>1594.33681887234</v>
      </c>
      <c r="AF1386" s="143">
        <v>-1</v>
      </c>
      <c r="AG1386" s="143">
        <v>-1</v>
      </c>
      <c r="AH1386" s="143">
        <v>-1</v>
      </c>
      <c r="AI1386" s="143">
        <v>-1</v>
      </c>
      <c r="AJ1386" s="143">
        <v>0</v>
      </c>
      <c r="AM1386" s="143" t="s">
        <v>367</v>
      </c>
      <c r="AN1386" s="143">
        <v>-1</v>
      </c>
      <c r="AQ1386" s="143">
        <v>332</v>
      </c>
      <c r="AR1386" s="143" t="s">
        <v>259</v>
      </c>
      <c r="AT1386" s="143" t="s">
        <v>366</v>
      </c>
      <c r="AV1386" s="143">
        <v>199.999999970197</v>
      </c>
      <c r="AW1386" s="143">
        <v>1.2930550031000001</v>
      </c>
    </row>
    <row r="1387" spans="1:49" x14ac:dyDescent="0.25">
      <c r="A1387" s="153">
        <v>830000</v>
      </c>
      <c r="B1387" s="153">
        <v>1400000</v>
      </c>
      <c r="C1387" s="153">
        <v>1400000</v>
      </c>
      <c r="D1387" s="143" t="s">
        <v>360</v>
      </c>
      <c r="E1387" s="143" t="s">
        <v>13</v>
      </c>
      <c r="F1387" s="143" t="s">
        <v>361</v>
      </c>
      <c r="G1387" s="143" t="s">
        <v>362</v>
      </c>
      <c r="H1387" s="143">
        <v>0.67</v>
      </c>
      <c r="I1387" s="143">
        <v>0.72</v>
      </c>
      <c r="J1387" s="143" t="s">
        <v>366</v>
      </c>
      <c r="K1387" s="143">
        <v>0.61776345378298003</v>
      </c>
      <c r="L1387" s="143">
        <v>3336.6867451718699</v>
      </c>
      <c r="M1387" s="143">
        <v>6.2217533064338202</v>
      </c>
      <c r="N1387" s="143">
        <v>0.83200761765834996</v>
      </c>
      <c r="O1387" s="143">
        <v>3.84357181116824</v>
      </c>
      <c r="P1387" s="143">
        <v>0.51398389945836997</v>
      </c>
      <c r="Q1387" s="143">
        <v>2061.28312788927</v>
      </c>
      <c r="R1387" s="143">
        <v>1730</v>
      </c>
      <c r="S1387" s="143" t="s">
        <v>368</v>
      </c>
      <c r="T1387" s="143">
        <v>1730</v>
      </c>
      <c r="U1387" s="143" t="s">
        <v>365</v>
      </c>
      <c r="V1387" s="143" t="s">
        <v>366</v>
      </c>
      <c r="Z1387" s="143">
        <v>0</v>
      </c>
      <c r="AA1387" s="143">
        <v>1</v>
      </c>
      <c r="AB1387" s="143">
        <v>3.84357181116824</v>
      </c>
      <c r="AC1387" s="143">
        <v>0.51398389945836997</v>
      </c>
      <c r="AD1387" s="143">
        <v>2061.28312788927</v>
      </c>
      <c r="AF1387" s="143">
        <v>-1</v>
      </c>
      <c r="AG1387" s="143">
        <v>-1</v>
      </c>
      <c r="AH1387" s="143">
        <v>-1</v>
      </c>
      <c r="AI1387" s="143">
        <v>-1</v>
      </c>
      <c r="AJ1387" s="143">
        <v>0</v>
      </c>
      <c r="AM1387" s="143" t="s">
        <v>367</v>
      </c>
      <c r="AN1387" s="143">
        <v>-1</v>
      </c>
      <c r="AQ1387" s="143">
        <v>332</v>
      </c>
      <c r="AR1387" s="143" t="s">
        <v>259</v>
      </c>
      <c r="AT1387" s="143" t="s">
        <v>366</v>
      </c>
      <c r="AV1387" s="143">
        <v>200.000000018626</v>
      </c>
      <c r="AW1387" s="143">
        <v>1.6717624718999999</v>
      </c>
    </row>
    <row r="1388" spans="1:49" x14ac:dyDescent="0.25">
      <c r="A1388" s="153">
        <v>830000</v>
      </c>
      <c r="B1388" s="153">
        <v>1400000</v>
      </c>
      <c r="C1388" s="153">
        <v>1400000</v>
      </c>
      <c r="D1388" s="143" t="s">
        <v>360</v>
      </c>
      <c r="E1388" s="143" t="s">
        <v>13</v>
      </c>
      <c r="F1388" s="143" t="s">
        <v>361</v>
      </c>
      <c r="G1388" s="143" t="s">
        <v>362</v>
      </c>
      <c r="H1388" s="143">
        <v>0.67</v>
      </c>
      <c r="I1388" s="143">
        <v>0.72</v>
      </c>
      <c r="J1388" s="143" t="s">
        <v>366</v>
      </c>
      <c r="K1388" s="143">
        <v>0.61776345366790997</v>
      </c>
      <c r="L1388" s="143">
        <v>3300.4249661198501</v>
      </c>
      <c r="M1388" s="143">
        <v>6.1549641842987297</v>
      </c>
      <c r="N1388" s="143">
        <v>0.82314827172302996</v>
      </c>
      <c r="O1388" s="143">
        <v>3.8023119316946898</v>
      </c>
      <c r="P1388" s="143">
        <v>0.50851091922039005</v>
      </c>
      <c r="Q1388" s="143">
        <v>2038.8819256419999</v>
      </c>
      <c r="R1388" s="143">
        <v>1730</v>
      </c>
      <c r="S1388" s="143" t="s">
        <v>368</v>
      </c>
      <c r="T1388" s="143">
        <v>1730</v>
      </c>
      <c r="U1388" s="143" t="s">
        <v>365</v>
      </c>
      <c r="V1388" s="143" t="s">
        <v>366</v>
      </c>
      <c r="Z1388" s="143">
        <v>0</v>
      </c>
      <c r="AA1388" s="143">
        <v>1</v>
      </c>
      <c r="AB1388" s="143">
        <v>3.8023119316946898</v>
      </c>
      <c r="AC1388" s="143">
        <v>0.50851091922039005</v>
      </c>
      <c r="AD1388" s="143">
        <v>2038.8819256419999</v>
      </c>
      <c r="AF1388" s="143">
        <v>-1</v>
      </c>
      <c r="AG1388" s="143">
        <v>-1</v>
      </c>
      <c r="AH1388" s="143">
        <v>-1</v>
      </c>
      <c r="AI1388" s="143">
        <v>-1</v>
      </c>
      <c r="AJ1388" s="143">
        <v>0</v>
      </c>
      <c r="AM1388" s="143" t="s">
        <v>367</v>
      </c>
      <c r="AN1388" s="143">
        <v>-1</v>
      </c>
      <c r="AQ1388" s="143">
        <v>332</v>
      </c>
      <c r="AR1388" s="143" t="s">
        <v>259</v>
      </c>
      <c r="AT1388" s="143" t="s">
        <v>366</v>
      </c>
      <c r="AV1388" s="143">
        <v>200</v>
      </c>
      <c r="AW1388" s="143">
        <v>1.6535944247000001</v>
      </c>
    </row>
    <row r="1389" spans="1:49" x14ac:dyDescent="0.25">
      <c r="A1389" s="153">
        <v>830000</v>
      </c>
      <c r="B1389" s="153">
        <v>1400000</v>
      </c>
      <c r="C1389" s="153">
        <v>1400000</v>
      </c>
      <c r="D1389" s="143" t="s">
        <v>360</v>
      </c>
      <c r="E1389" s="143" t="s">
        <v>13</v>
      </c>
      <c r="F1389" s="143" t="s">
        <v>361</v>
      </c>
      <c r="G1389" s="143" t="s">
        <v>362</v>
      </c>
      <c r="H1389" s="143">
        <v>0.67</v>
      </c>
      <c r="I1389" s="143">
        <v>0.72</v>
      </c>
      <c r="J1389" s="143" t="s">
        <v>363</v>
      </c>
      <c r="K1389" s="143">
        <v>0.54158719637249997</v>
      </c>
      <c r="L1389" s="143">
        <v>2873.1908450627898</v>
      </c>
      <c r="M1389" s="143">
        <v>5.7093843470226098</v>
      </c>
      <c r="N1389" s="143">
        <v>0.77859092011603004</v>
      </c>
      <c r="O1389" s="143">
        <v>3.09212946151706</v>
      </c>
      <c r="P1389" s="143">
        <v>0.42167487354673</v>
      </c>
      <c r="Q1389" s="143">
        <v>1556.08337442071</v>
      </c>
      <c r="R1389" s="143">
        <v>3200</v>
      </c>
      <c r="S1389" s="143" t="s">
        <v>370</v>
      </c>
      <c r="T1389" s="143">
        <v>3200</v>
      </c>
      <c r="U1389" s="143" t="s">
        <v>365</v>
      </c>
      <c r="V1389" s="143" t="s">
        <v>366</v>
      </c>
      <c r="Y1389" s="143" t="s">
        <v>363</v>
      </c>
      <c r="Z1389" s="143">
        <v>0</v>
      </c>
      <c r="AA1389" s="143">
        <v>1</v>
      </c>
      <c r="AB1389" s="143">
        <v>3.09212946151706</v>
      </c>
      <c r="AC1389" s="143">
        <v>0.42167487354673</v>
      </c>
      <c r="AD1389" s="143">
        <v>1556.08337442071</v>
      </c>
      <c r="AF1389" s="143">
        <v>-1</v>
      </c>
      <c r="AG1389" s="143">
        <v>-1</v>
      </c>
      <c r="AH1389" s="143">
        <v>-1</v>
      </c>
      <c r="AI1389" s="143">
        <v>-1</v>
      </c>
      <c r="AJ1389" s="143">
        <v>0</v>
      </c>
      <c r="AM1389" s="143" t="s">
        <v>367</v>
      </c>
      <c r="AN1389" s="143">
        <v>-1</v>
      </c>
      <c r="AQ1389" s="143">
        <v>332</v>
      </c>
      <c r="AR1389" s="143" t="s">
        <v>259</v>
      </c>
      <c r="AT1389" s="143" t="s">
        <v>366</v>
      </c>
      <c r="AV1389" s="143">
        <v>187.18587593224899</v>
      </c>
      <c r="AW1389" s="143">
        <v>1.2620303118</v>
      </c>
    </row>
    <row r="1390" spans="1:49" x14ac:dyDescent="0.25">
      <c r="A1390" s="153">
        <v>830000</v>
      </c>
      <c r="B1390" s="153">
        <v>1400000</v>
      </c>
      <c r="C1390" s="153">
        <v>1400000</v>
      </c>
      <c r="D1390" s="143" t="s">
        <v>360</v>
      </c>
      <c r="E1390" s="143" t="s">
        <v>13</v>
      </c>
      <c r="F1390" s="143" t="s">
        <v>361</v>
      </c>
      <c r="G1390" s="143" t="s">
        <v>362</v>
      </c>
      <c r="H1390" s="143">
        <v>0.67</v>
      </c>
      <c r="I1390" s="143">
        <v>0.72</v>
      </c>
      <c r="J1390" s="143" t="s">
        <v>366</v>
      </c>
      <c r="K1390" s="143">
        <v>7.6176130456589997E-2</v>
      </c>
      <c r="L1390" s="143">
        <v>2873.1908450627898</v>
      </c>
      <c r="M1390" s="143">
        <v>5.7093843470226098</v>
      </c>
      <c r="N1390" s="143">
        <v>0.77859092011603004</v>
      </c>
      <c r="O1390" s="143">
        <v>0.43491880684564999</v>
      </c>
      <c r="P1390" s="143">
        <v>5.9310043503080001E-2</v>
      </c>
      <c r="Q1390" s="143">
        <v>218.86856064020901</v>
      </c>
      <c r="R1390" s="143">
        <v>1730</v>
      </c>
      <c r="S1390" s="143" t="s">
        <v>368</v>
      </c>
      <c r="T1390" s="143">
        <v>1730</v>
      </c>
      <c r="U1390" s="143" t="s">
        <v>365</v>
      </c>
      <c r="V1390" s="143" t="s">
        <v>366</v>
      </c>
      <c r="Z1390" s="143">
        <v>0</v>
      </c>
      <c r="AA1390" s="143">
        <v>1</v>
      </c>
      <c r="AB1390" s="143">
        <v>0.43491880684564999</v>
      </c>
      <c r="AC1390" s="143">
        <v>5.9310043503080001E-2</v>
      </c>
      <c r="AD1390" s="143">
        <v>218.86856064020799</v>
      </c>
      <c r="AF1390" s="143">
        <v>-1</v>
      </c>
      <c r="AG1390" s="143">
        <v>-1</v>
      </c>
      <c r="AH1390" s="143">
        <v>-1</v>
      </c>
      <c r="AI1390" s="143">
        <v>-1</v>
      </c>
      <c r="AJ1390" s="143">
        <v>0</v>
      </c>
      <c r="AM1390" s="143" t="s">
        <v>367</v>
      </c>
      <c r="AN1390" s="143">
        <v>-1</v>
      </c>
      <c r="AQ1390" s="143">
        <v>332</v>
      </c>
      <c r="AR1390" s="143" t="s">
        <v>259</v>
      </c>
      <c r="AT1390" s="143" t="s">
        <v>366</v>
      </c>
      <c r="AV1390" s="143">
        <v>96.039633079002598</v>
      </c>
      <c r="AW1390" s="143">
        <v>0.1775089705</v>
      </c>
    </row>
    <row r="1391" spans="1:49" x14ac:dyDescent="0.25">
      <c r="A1391" s="153">
        <v>830000</v>
      </c>
      <c r="B1391" s="153">
        <v>1400000</v>
      </c>
      <c r="C1391" s="153">
        <v>1400000</v>
      </c>
      <c r="D1391" s="143" t="s">
        <v>360</v>
      </c>
      <c r="E1391" s="143" t="s">
        <v>13</v>
      </c>
      <c r="F1391" s="143" t="s">
        <v>361</v>
      </c>
      <c r="G1391" s="143" t="s">
        <v>362</v>
      </c>
      <c r="H1391" s="143">
        <v>0.67</v>
      </c>
      <c r="I1391" s="143">
        <v>0.72</v>
      </c>
      <c r="J1391" s="143" t="s">
        <v>366</v>
      </c>
      <c r="K1391" s="143">
        <v>0.61776345373694996</v>
      </c>
      <c r="L1391" s="143">
        <v>3345.5426210699302</v>
      </c>
      <c r="M1391" s="143">
        <v>6.6988791915028001</v>
      </c>
      <c r="N1391" s="143">
        <v>0.91458075890720003</v>
      </c>
      <c r="O1391" s="143">
        <v>4.1383227455093801</v>
      </c>
      <c r="P1391" s="143">
        <v>0.56499456834387995</v>
      </c>
      <c r="Q1391" s="143">
        <v>2066.7539642163401</v>
      </c>
      <c r="R1391" s="143">
        <v>1730</v>
      </c>
      <c r="S1391" s="143" t="s">
        <v>368</v>
      </c>
      <c r="T1391" s="143">
        <v>1730</v>
      </c>
      <c r="U1391" s="143" t="s">
        <v>365</v>
      </c>
      <c r="V1391" s="143" t="s">
        <v>366</v>
      </c>
      <c r="Z1391" s="143">
        <v>0</v>
      </c>
      <c r="AA1391" s="143">
        <v>1</v>
      </c>
      <c r="AB1391" s="143">
        <v>4.1383227455093801</v>
      </c>
      <c r="AC1391" s="143">
        <v>0.56499456834387995</v>
      </c>
      <c r="AD1391" s="143">
        <v>2066.7539642163401</v>
      </c>
      <c r="AF1391" s="143">
        <v>-1</v>
      </c>
      <c r="AG1391" s="143">
        <v>-1</v>
      </c>
      <c r="AH1391" s="143">
        <v>-1</v>
      </c>
      <c r="AI1391" s="143">
        <v>-1</v>
      </c>
      <c r="AJ1391" s="143">
        <v>0</v>
      </c>
      <c r="AM1391" s="143" t="s">
        <v>367</v>
      </c>
      <c r="AN1391" s="143">
        <v>-1</v>
      </c>
      <c r="AQ1391" s="143">
        <v>332</v>
      </c>
      <c r="AR1391" s="143" t="s">
        <v>259</v>
      </c>
      <c r="AT1391" s="143" t="s">
        <v>366</v>
      </c>
      <c r="AV1391" s="143">
        <v>200.00000001117499</v>
      </c>
      <c r="AW1391" s="143">
        <v>1.6761994844000001</v>
      </c>
    </row>
    <row r="1392" spans="1:49" x14ac:dyDescent="0.25">
      <c r="A1392" s="153">
        <v>830000</v>
      </c>
      <c r="B1392" s="153">
        <v>1400000</v>
      </c>
      <c r="C1392" s="153">
        <v>1400000</v>
      </c>
      <c r="D1392" s="143" t="s">
        <v>360</v>
      </c>
      <c r="E1392" s="143" t="s">
        <v>13</v>
      </c>
      <c r="F1392" s="143" t="s">
        <v>361</v>
      </c>
      <c r="G1392" s="143" t="s">
        <v>362</v>
      </c>
      <c r="H1392" s="143">
        <v>0.67</v>
      </c>
      <c r="I1392" s="143">
        <v>0.72</v>
      </c>
      <c r="J1392" s="143" t="s">
        <v>363</v>
      </c>
      <c r="K1392" s="143">
        <v>0.61776345362188001</v>
      </c>
      <c r="L1392" s="143">
        <v>2570.46454055511</v>
      </c>
      <c r="M1392" s="143">
        <v>5.0397925684880702</v>
      </c>
      <c r="N1392" s="143">
        <v>0.68973623835144005</v>
      </c>
      <c r="O1392" s="143">
        <v>3.1133996626471099</v>
      </c>
      <c r="P1392" s="143">
        <v>0.42609384069215001</v>
      </c>
      <c r="Q1392" s="143">
        <v>1587.9390519859201</v>
      </c>
      <c r="R1392" s="143">
        <v>3200</v>
      </c>
      <c r="S1392" s="143" t="s">
        <v>370</v>
      </c>
      <c r="T1392" s="143">
        <v>3200</v>
      </c>
      <c r="U1392" s="143" t="s">
        <v>365</v>
      </c>
      <c r="V1392" s="143" t="s">
        <v>366</v>
      </c>
      <c r="Y1392" s="143" t="s">
        <v>363</v>
      </c>
      <c r="Z1392" s="143">
        <v>0</v>
      </c>
      <c r="AA1392" s="143">
        <v>1</v>
      </c>
      <c r="AB1392" s="143">
        <v>3.1133996626471099</v>
      </c>
      <c r="AC1392" s="143">
        <v>0.42609384069215001</v>
      </c>
      <c r="AD1392" s="143">
        <v>1587.9390519859201</v>
      </c>
      <c r="AF1392" s="143">
        <v>-1</v>
      </c>
      <c r="AG1392" s="143">
        <v>-1</v>
      </c>
      <c r="AH1392" s="143">
        <v>-1</v>
      </c>
      <c r="AI1392" s="143">
        <v>-1</v>
      </c>
      <c r="AJ1392" s="143">
        <v>0</v>
      </c>
      <c r="AM1392" s="143" t="s">
        <v>367</v>
      </c>
      <c r="AN1392" s="143">
        <v>-1</v>
      </c>
      <c r="AQ1392" s="143">
        <v>332</v>
      </c>
      <c r="AR1392" s="143" t="s">
        <v>259</v>
      </c>
      <c r="AT1392" s="143" t="s">
        <v>366</v>
      </c>
      <c r="AV1392" s="143">
        <v>199.99999999254899</v>
      </c>
      <c r="AW1392" s="143">
        <v>1.2878662221999999</v>
      </c>
    </row>
    <row r="1393" spans="1:49" x14ac:dyDescent="0.25">
      <c r="A1393" s="153">
        <v>830000</v>
      </c>
      <c r="B1393" s="153">
        <v>1400000</v>
      </c>
      <c r="C1393" s="153">
        <v>1400000</v>
      </c>
      <c r="D1393" s="143" t="s">
        <v>360</v>
      </c>
      <c r="E1393" s="143" t="s">
        <v>13</v>
      </c>
      <c r="F1393" s="143" t="s">
        <v>361</v>
      </c>
      <c r="G1393" s="143" t="s">
        <v>362</v>
      </c>
      <c r="H1393" s="143">
        <v>0.67</v>
      </c>
      <c r="I1393" s="143">
        <v>0.72</v>
      </c>
      <c r="J1393" s="143" t="s">
        <v>366</v>
      </c>
      <c r="K1393" s="143">
        <v>2.862284425798E-2</v>
      </c>
      <c r="L1393" s="143">
        <v>3350.1898893378502</v>
      </c>
      <c r="M1393" s="143">
        <v>7.2142506071601504</v>
      </c>
      <c r="N1393" s="143">
        <v>0.95446261560197998</v>
      </c>
      <c r="O1393" s="143">
        <v>0.2064923715668</v>
      </c>
      <c r="P1393" s="143">
        <v>2.7319434796440001E-2</v>
      </c>
      <c r="Q1393" s="143">
        <v>95.891963437186703</v>
      </c>
      <c r="R1393" s="143">
        <v>1730</v>
      </c>
      <c r="S1393" s="143" t="s">
        <v>368</v>
      </c>
      <c r="T1393" s="143">
        <v>1730</v>
      </c>
      <c r="U1393" s="143" t="s">
        <v>365</v>
      </c>
      <c r="V1393" s="143" t="s">
        <v>366</v>
      </c>
      <c r="Z1393" s="143">
        <v>0</v>
      </c>
      <c r="AA1393" s="143">
        <v>1</v>
      </c>
      <c r="AB1393" s="143">
        <v>0.2064923715668</v>
      </c>
      <c r="AC1393" s="143">
        <v>2.7319434796440001E-2</v>
      </c>
      <c r="AD1393" s="143">
        <v>95.891963437186007</v>
      </c>
      <c r="AF1393" s="143">
        <v>-1</v>
      </c>
      <c r="AG1393" s="143">
        <v>-1</v>
      </c>
      <c r="AH1393" s="143">
        <v>-1</v>
      </c>
      <c r="AI1393" s="143">
        <v>-1</v>
      </c>
      <c r="AJ1393" s="143">
        <v>0</v>
      </c>
      <c r="AM1393" s="143" t="s">
        <v>367</v>
      </c>
      <c r="AN1393" s="143">
        <v>-1</v>
      </c>
      <c r="AQ1393" s="143">
        <v>332</v>
      </c>
      <c r="AR1393" s="143" t="s">
        <v>259</v>
      </c>
      <c r="AT1393" s="143" t="s">
        <v>366</v>
      </c>
      <c r="AV1393" s="143">
        <v>53.351113455536101</v>
      </c>
      <c r="AW1393" s="143">
        <v>7.77712599E-2</v>
      </c>
    </row>
    <row r="1394" spans="1:49" x14ac:dyDescent="0.25">
      <c r="A1394" s="153">
        <v>830000</v>
      </c>
      <c r="B1394" s="153">
        <v>1400000</v>
      </c>
      <c r="C1394" s="153">
        <v>1400000</v>
      </c>
      <c r="D1394" s="143" t="s">
        <v>360</v>
      </c>
      <c r="E1394" s="143" t="s">
        <v>13</v>
      </c>
      <c r="F1394" s="143" t="s">
        <v>361</v>
      </c>
      <c r="G1394" s="143" t="s">
        <v>362</v>
      </c>
      <c r="H1394" s="143">
        <v>0.67</v>
      </c>
      <c r="I1394" s="143">
        <v>0.72</v>
      </c>
      <c r="J1394" s="143" t="s">
        <v>366</v>
      </c>
      <c r="K1394" s="143">
        <v>0.14451271847641001</v>
      </c>
      <c r="L1394" s="143">
        <v>3350.1898893378502</v>
      </c>
      <c r="M1394" s="143">
        <v>7.2142506071601504</v>
      </c>
      <c r="N1394" s="143">
        <v>0.95446261560197998</v>
      </c>
      <c r="O1394" s="143">
        <v>1.0425509670108599</v>
      </c>
      <c r="P1394" s="143">
        <v>0.13793198726475001</v>
      </c>
      <c r="Q1394" s="143">
        <v>484.14504832042297</v>
      </c>
      <c r="R1394" s="143">
        <v>8140</v>
      </c>
      <c r="S1394" s="143" t="s">
        <v>369</v>
      </c>
      <c r="T1394" s="143">
        <v>8140</v>
      </c>
      <c r="U1394" s="143" t="s">
        <v>365</v>
      </c>
      <c r="V1394" s="143" t="s">
        <v>366</v>
      </c>
      <c r="Z1394" s="143">
        <v>0</v>
      </c>
      <c r="AA1394" s="143">
        <v>1</v>
      </c>
      <c r="AB1394" s="143">
        <v>1.0425509670108599</v>
      </c>
      <c r="AC1394" s="143">
        <v>0.13793198726475001</v>
      </c>
      <c r="AD1394" s="143">
        <v>484.14504832042297</v>
      </c>
      <c r="AF1394" s="143">
        <v>-1</v>
      </c>
      <c r="AG1394" s="143">
        <v>-1</v>
      </c>
      <c r="AH1394" s="143">
        <v>-1</v>
      </c>
      <c r="AI1394" s="143">
        <v>-1</v>
      </c>
      <c r="AJ1394" s="143">
        <v>0</v>
      </c>
      <c r="AM1394" s="143" t="s">
        <v>367</v>
      </c>
      <c r="AN1394" s="143">
        <v>-1</v>
      </c>
      <c r="AQ1394" s="143">
        <v>332</v>
      </c>
      <c r="AR1394" s="143" t="s">
        <v>259</v>
      </c>
      <c r="AT1394" s="143" t="s">
        <v>366</v>
      </c>
      <c r="AV1394" s="143">
        <v>122.851997801292</v>
      </c>
      <c r="AW1394" s="143">
        <v>0.39265616250000002</v>
      </c>
    </row>
    <row r="1395" spans="1:49" x14ac:dyDescent="0.25">
      <c r="A1395" s="153">
        <v>830000</v>
      </c>
      <c r="B1395" s="153">
        <v>1400000</v>
      </c>
      <c r="C1395" s="153">
        <v>1400000</v>
      </c>
      <c r="D1395" s="143" t="s">
        <v>360</v>
      </c>
      <c r="E1395" s="143" t="s">
        <v>13</v>
      </c>
      <c r="F1395" s="143" t="s">
        <v>361</v>
      </c>
      <c r="G1395" s="143" t="s">
        <v>362</v>
      </c>
      <c r="H1395" s="143">
        <v>0.67</v>
      </c>
      <c r="I1395" s="143">
        <v>0.72</v>
      </c>
      <c r="J1395" s="143" t="s">
        <v>366</v>
      </c>
      <c r="K1395" s="143">
        <v>0.44462774221982998</v>
      </c>
      <c r="L1395" s="143">
        <v>3350.1898893378502</v>
      </c>
      <c r="M1395" s="143">
        <v>7.2142506071601504</v>
      </c>
      <c r="N1395" s="143">
        <v>0.95446261560197998</v>
      </c>
      <c r="O1395" s="143">
        <v>3.2076559592697098</v>
      </c>
      <c r="P1395" s="143">
        <v>0.42438055780834999</v>
      </c>
      <c r="Q1395" s="143">
        <v>1489.5873665040101</v>
      </c>
      <c r="R1395" s="143">
        <v>1730</v>
      </c>
      <c r="S1395" s="143" t="s">
        <v>368</v>
      </c>
      <c r="T1395" s="143">
        <v>1730</v>
      </c>
      <c r="U1395" s="143" t="s">
        <v>365</v>
      </c>
      <c r="V1395" s="143" t="s">
        <v>366</v>
      </c>
      <c r="Z1395" s="143">
        <v>0</v>
      </c>
      <c r="AA1395" s="143">
        <v>1</v>
      </c>
      <c r="AB1395" s="143">
        <v>3.2076559592697098</v>
      </c>
      <c r="AC1395" s="143">
        <v>0.42438055780834999</v>
      </c>
      <c r="AD1395" s="143">
        <v>1489.5873665040101</v>
      </c>
      <c r="AF1395" s="143">
        <v>-1</v>
      </c>
      <c r="AG1395" s="143">
        <v>-1</v>
      </c>
      <c r="AH1395" s="143">
        <v>-1</v>
      </c>
      <c r="AI1395" s="143">
        <v>-1</v>
      </c>
      <c r="AJ1395" s="143">
        <v>0</v>
      </c>
      <c r="AM1395" s="143" t="s">
        <v>367</v>
      </c>
      <c r="AN1395" s="143">
        <v>-1</v>
      </c>
      <c r="AQ1395" s="143">
        <v>332</v>
      </c>
      <c r="AR1395" s="143" t="s">
        <v>259</v>
      </c>
      <c r="AT1395" s="143" t="s">
        <v>366</v>
      </c>
      <c r="AV1395" s="143">
        <v>178.220663576422</v>
      </c>
      <c r="AW1395" s="143">
        <v>1.2081000539</v>
      </c>
    </row>
    <row r="1396" spans="1:49" x14ac:dyDescent="0.25">
      <c r="A1396" s="153">
        <v>830000</v>
      </c>
      <c r="B1396" s="153">
        <v>1400000</v>
      </c>
      <c r="C1396" s="153">
        <v>1400000</v>
      </c>
      <c r="D1396" s="143" t="s">
        <v>360</v>
      </c>
      <c r="E1396" s="143" t="s">
        <v>13</v>
      </c>
      <c r="F1396" s="143" t="s">
        <v>361</v>
      </c>
      <c r="G1396" s="143" t="s">
        <v>362</v>
      </c>
      <c r="H1396" s="143">
        <v>0.67</v>
      </c>
      <c r="I1396" s="143">
        <v>0.72</v>
      </c>
      <c r="J1396" s="143" t="s">
        <v>366</v>
      </c>
      <c r="K1396" s="143">
        <v>0.43590031436714</v>
      </c>
      <c r="L1396" s="143">
        <v>3305.0507788175701</v>
      </c>
      <c r="M1396" s="143">
        <v>6.2665058623715799</v>
      </c>
      <c r="N1396" s="143">
        <v>0.84703926983739997</v>
      </c>
      <c r="O1396" s="143">
        <v>2.7315718753913498</v>
      </c>
      <c r="P1396" s="143">
        <v>0.36922468400344</v>
      </c>
      <c r="Q1396" s="143">
        <v>1440.6726734859701</v>
      </c>
      <c r="R1396" s="143">
        <v>1730</v>
      </c>
      <c r="S1396" s="143" t="s">
        <v>368</v>
      </c>
      <c r="T1396" s="143">
        <v>1730</v>
      </c>
      <c r="U1396" s="143" t="s">
        <v>365</v>
      </c>
      <c r="V1396" s="143" t="s">
        <v>366</v>
      </c>
      <c r="Z1396" s="143">
        <v>0</v>
      </c>
      <c r="AA1396" s="143">
        <v>1</v>
      </c>
      <c r="AB1396" s="143">
        <v>2.7315718753913498</v>
      </c>
      <c r="AC1396" s="143">
        <v>0.36922468400344</v>
      </c>
      <c r="AD1396" s="143">
        <v>2041.7395840504701</v>
      </c>
      <c r="AF1396" s="143">
        <v>-1</v>
      </c>
      <c r="AG1396" s="143">
        <v>-1</v>
      </c>
      <c r="AH1396" s="143">
        <v>-1</v>
      </c>
      <c r="AI1396" s="143">
        <v>-1</v>
      </c>
      <c r="AJ1396" s="143">
        <v>0</v>
      </c>
      <c r="AM1396" s="143" t="s">
        <v>367</v>
      </c>
      <c r="AN1396" s="143">
        <v>-1</v>
      </c>
      <c r="AQ1396" s="143">
        <v>332</v>
      </c>
      <c r="AR1396" s="143" t="s">
        <v>259</v>
      </c>
      <c r="AT1396" s="143" t="s">
        <v>366</v>
      </c>
      <c r="AV1396" s="143">
        <v>199.89122697222601</v>
      </c>
      <c r="AW1396" s="143">
        <v>1.6559120714</v>
      </c>
    </row>
    <row r="1397" spans="1:49" x14ac:dyDescent="0.25">
      <c r="A1397" s="153">
        <v>830000</v>
      </c>
      <c r="B1397" s="153">
        <v>1400000</v>
      </c>
      <c r="C1397" s="153">
        <v>1400000</v>
      </c>
      <c r="D1397" s="143" t="s">
        <v>360</v>
      </c>
      <c r="E1397" s="143" t="s">
        <v>13</v>
      </c>
      <c r="F1397" s="143" t="s">
        <v>361</v>
      </c>
      <c r="G1397" s="143" t="s">
        <v>362</v>
      </c>
      <c r="H1397" s="143">
        <v>0.67</v>
      </c>
      <c r="I1397" s="143">
        <v>0.72</v>
      </c>
      <c r="J1397" s="143" t="s">
        <v>363</v>
      </c>
      <c r="K1397" s="143">
        <v>0.22652759026149</v>
      </c>
      <c r="L1397" s="143">
        <v>2616.5355762607701</v>
      </c>
      <c r="M1397" s="143">
        <v>5.1971430047726201</v>
      </c>
      <c r="N1397" s="143">
        <v>0.70594507466592005</v>
      </c>
      <c r="O1397" s="143">
        <v>1.1772962811155401</v>
      </c>
      <c r="P1397" s="143">
        <v>0.15991603662104001</v>
      </c>
      <c r="Q1397" s="143">
        <v>592.71749892383298</v>
      </c>
      <c r="R1397" s="143">
        <v>3200</v>
      </c>
      <c r="S1397" s="143" t="s">
        <v>370</v>
      </c>
      <c r="T1397" s="143">
        <v>3200</v>
      </c>
      <c r="U1397" s="143" t="s">
        <v>365</v>
      </c>
      <c r="V1397" s="143" t="s">
        <v>366</v>
      </c>
      <c r="Y1397" s="143" t="s">
        <v>363</v>
      </c>
      <c r="Z1397" s="143">
        <v>0</v>
      </c>
      <c r="AA1397" s="143">
        <v>1</v>
      </c>
      <c r="AB1397" s="143">
        <v>1.1772962811155401</v>
      </c>
      <c r="AC1397" s="143">
        <v>0.15991603662104001</v>
      </c>
      <c r="AD1397" s="143">
        <v>592.71749892383298</v>
      </c>
      <c r="AF1397" s="143">
        <v>-1</v>
      </c>
      <c r="AG1397" s="143">
        <v>-1</v>
      </c>
      <c r="AH1397" s="143">
        <v>-1</v>
      </c>
      <c r="AI1397" s="143">
        <v>-1</v>
      </c>
      <c r="AJ1397" s="143">
        <v>0</v>
      </c>
      <c r="AM1397" s="143" t="s">
        <v>367</v>
      </c>
      <c r="AN1397" s="143">
        <v>-1</v>
      </c>
      <c r="AQ1397" s="143">
        <v>332</v>
      </c>
      <c r="AR1397" s="143" t="s">
        <v>259</v>
      </c>
      <c r="AT1397" s="143" t="s">
        <v>366</v>
      </c>
      <c r="AV1397" s="143">
        <v>156.022019977978</v>
      </c>
      <c r="AW1397" s="143">
        <v>0.48071167799999998</v>
      </c>
    </row>
    <row r="1398" spans="1:49" x14ac:dyDescent="0.25">
      <c r="A1398" s="153">
        <v>830000</v>
      </c>
      <c r="B1398" s="153">
        <v>1400000</v>
      </c>
      <c r="C1398" s="153">
        <v>1400000</v>
      </c>
      <c r="D1398" s="143" t="s">
        <v>360</v>
      </c>
      <c r="E1398" s="143" t="s">
        <v>13</v>
      </c>
      <c r="F1398" s="143" t="s">
        <v>361</v>
      </c>
      <c r="G1398" s="143" t="s">
        <v>362</v>
      </c>
      <c r="H1398" s="143">
        <v>0.67</v>
      </c>
      <c r="I1398" s="143">
        <v>0.72</v>
      </c>
      <c r="J1398" s="143" t="s">
        <v>363</v>
      </c>
      <c r="K1398" s="143">
        <v>0.36908128449234001</v>
      </c>
      <c r="L1398" s="143">
        <v>2616.5355762607701</v>
      </c>
      <c r="M1398" s="143">
        <v>5.1971430047726201</v>
      </c>
      <c r="N1398" s="143">
        <v>0.70594507466592005</v>
      </c>
      <c r="O1398" s="143">
        <v>1.91816821589188</v>
      </c>
      <c r="P1398" s="143">
        <v>0.26055111493874</v>
      </c>
      <c r="Q1398" s="143">
        <v>965.71431140624497</v>
      </c>
      <c r="R1398" s="143">
        <v>3100</v>
      </c>
      <c r="S1398" s="143" t="s">
        <v>371</v>
      </c>
      <c r="T1398" s="143">
        <v>3100</v>
      </c>
      <c r="U1398" s="143" t="s">
        <v>365</v>
      </c>
      <c r="V1398" s="143" t="s">
        <v>366</v>
      </c>
      <c r="Y1398" s="143" t="s">
        <v>363</v>
      </c>
      <c r="Z1398" s="143">
        <v>0</v>
      </c>
      <c r="AA1398" s="143">
        <v>1</v>
      </c>
      <c r="AB1398" s="143">
        <v>1.91816821589188</v>
      </c>
      <c r="AC1398" s="143">
        <v>0.26055111493874</v>
      </c>
      <c r="AD1398" s="143">
        <v>978.52475693799295</v>
      </c>
      <c r="AF1398" s="143">
        <v>-1</v>
      </c>
      <c r="AG1398" s="143">
        <v>-1</v>
      </c>
      <c r="AH1398" s="143">
        <v>-1</v>
      </c>
      <c r="AI1398" s="143">
        <v>-1</v>
      </c>
      <c r="AJ1398" s="143">
        <v>0</v>
      </c>
      <c r="AM1398" s="143" t="s">
        <v>367</v>
      </c>
      <c r="AN1398" s="143">
        <v>-1</v>
      </c>
      <c r="AQ1398" s="143">
        <v>332</v>
      </c>
      <c r="AR1398" s="143" t="s">
        <v>259</v>
      </c>
      <c r="AT1398" s="143" t="s">
        <v>366</v>
      </c>
      <c r="AV1398" s="143">
        <v>152.08459111144001</v>
      </c>
      <c r="AW1398" s="143">
        <v>0.79361294159999995</v>
      </c>
    </row>
    <row r="1399" spans="1:49" x14ac:dyDescent="0.25">
      <c r="A1399" s="153">
        <v>830000</v>
      </c>
      <c r="B1399" s="153">
        <v>1400000</v>
      </c>
      <c r="C1399" s="153">
        <v>1400000</v>
      </c>
      <c r="D1399" s="143" t="s">
        <v>360</v>
      </c>
      <c r="E1399" s="143" t="s">
        <v>13</v>
      </c>
      <c r="F1399" s="143" t="s">
        <v>361</v>
      </c>
      <c r="G1399" s="143" t="s">
        <v>362</v>
      </c>
      <c r="H1399" s="143">
        <v>0.67</v>
      </c>
      <c r="I1399" s="143">
        <v>0.72</v>
      </c>
      <c r="J1399" s="143" t="s">
        <v>366</v>
      </c>
      <c r="K1399" s="143">
        <v>1.56997513719E-3</v>
      </c>
      <c r="L1399" s="143">
        <v>2616.5355762607701</v>
      </c>
      <c r="M1399" s="143">
        <v>5.1971430047726201</v>
      </c>
      <c r="N1399" s="143">
        <v>0.70594507466592005</v>
      </c>
      <c r="O1399" s="143">
        <v>8.1593853019199993E-3</v>
      </c>
      <c r="P1399" s="143">
        <v>1.1083162154400001E-3</v>
      </c>
      <c r="Q1399" s="143">
        <v>4.1078958003077597</v>
      </c>
      <c r="R1399" s="143">
        <v>8140</v>
      </c>
      <c r="S1399" s="143" t="s">
        <v>369</v>
      </c>
      <c r="T1399" s="143">
        <v>8140</v>
      </c>
      <c r="U1399" s="143" t="s">
        <v>365</v>
      </c>
      <c r="V1399" s="143" t="s">
        <v>366</v>
      </c>
      <c r="Z1399" s="143">
        <v>0</v>
      </c>
      <c r="AA1399" s="143">
        <v>1</v>
      </c>
      <c r="AB1399" s="143">
        <v>8.1593853019199993E-3</v>
      </c>
      <c r="AC1399" s="143">
        <v>1.1083162154400001E-3</v>
      </c>
      <c r="AD1399" s="143">
        <v>45.157798675072002</v>
      </c>
      <c r="AF1399" s="143">
        <v>-1</v>
      </c>
      <c r="AG1399" s="143">
        <v>-1</v>
      </c>
      <c r="AH1399" s="143">
        <v>-1</v>
      </c>
      <c r="AI1399" s="143">
        <v>-1</v>
      </c>
      <c r="AJ1399" s="143">
        <v>0</v>
      </c>
      <c r="AM1399" s="143" t="s">
        <v>367</v>
      </c>
      <c r="AN1399" s="143">
        <v>-1</v>
      </c>
      <c r="AQ1399" s="143">
        <v>332</v>
      </c>
      <c r="AR1399" s="143" t="s">
        <v>259</v>
      </c>
      <c r="AT1399" s="143" t="s">
        <v>366</v>
      </c>
      <c r="AV1399" s="143">
        <v>23.543589389891999</v>
      </c>
      <c r="AW1399" s="143">
        <v>3.6624329800000001E-2</v>
      </c>
    </row>
    <row r="1400" spans="1:49" x14ac:dyDescent="0.25">
      <c r="A1400" s="153">
        <v>830000</v>
      </c>
      <c r="B1400" s="153">
        <v>1400000</v>
      </c>
      <c r="C1400" s="153">
        <v>1400000</v>
      </c>
      <c r="D1400" s="143" t="s">
        <v>360</v>
      </c>
      <c r="E1400" s="143" t="s">
        <v>13</v>
      </c>
      <c r="F1400" s="143" t="s">
        <v>361</v>
      </c>
      <c r="G1400" s="143" t="s">
        <v>362</v>
      </c>
      <c r="H1400" s="143">
        <v>0.67</v>
      </c>
      <c r="I1400" s="143">
        <v>0.72</v>
      </c>
      <c r="J1400" s="143" t="s">
        <v>366</v>
      </c>
      <c r="K1400" s="143">
        <v>0.52365085781137999</v>
      </c>
      <c r="L1400" s="143">
        <v>3330.1742418466101</v>
      </c>
      <c r="M1400" s="143">
        <v>7.2484058951363197</v>
      </c>
      <c r="N1400" s="143">
        <v>0.96297629799452999</v>
      </c>
      <c r="O1400" s="143">
        <v>3.79563396475322</v>
      </c>
      <c r="P1400" s="143">
        <v>0.50426336449686004</v>
      </c>
      <c r="Q1400" s="143">
        <v>1743.84859840435</v>
      </c>
      <c r="R1400" s="143">
        <v>1730</v>
      </c>
      <c r="S1400" s="143" t="s">
        <v>368</v>
      </c>
      <c r="T1400" s="143">
        <v>1730</v>
      </c>
      <c r="U1400" s="143" t="s">
        <v>365</v>
      </c>
      <c r="V1400" s="143" t="s">
        <v>366</v>
      </c>
      <c r="Z1400" s="143">
        <v>0</v>
      </c>
      <c r="AA1400" s="143">
        <v>1</v>
      </c>
      <c r="AB1400" s="143">
        <v>3.79563396475322</v>
      </c>
      <c r="AC1400" s="143">
        <v>0.50426336449686004</v>
      </c>
      <c r="AD1400" s="143">
        <v>1749.5253615793099</v>
      </c>
      <c r="AF1400" s="143">
        <v>-1</v>
      </c>
      <c r="AG1400" s="143">
        <v>-1</v>
      </c>
      <c r="AH1400" s="143">
        <v>-1</v>
      </c>
      <c r="AI1400" s="143">
        <v>-1</v>
      </c>
      <c r="AJ1400" s="143">
        <v>0</v>
      </c>
      <c r="AM1400" s="143" t="s">
        <v>367</v>
      </c>
      <c r="AN1400" s="143">
        <v>-1</v>
      </c>
      <c r="AQ1400" s="143">
        <v>332</v>
      </c>
      <c r="AR1400" s="143" t="s">
        <v>259</v>
      </c>
      <c r="AT1400" s="143" t="s">
        <v>366</v>
      </c>
      <c r="AV1400" s="143">
        <v>182.34833616245001</v>
      </c>
      <c r="AW1400" s="143">
        <v>1.4189175681999999</v>
      </c>
    </row>
    <row r="1401" spans="1:49" x14ac:dyDescent="0.25">
      <c r="A1401" s="153">
        <v>830000</v>
      </c>
      <c r="B1401" s="153">
        <v>1400000</v>
      </c>
      <c r="C1401" s="153">
        <v>1400000</v>
      </c>
      <c r="D1401" s="143" t="s">
        <v>360</v>
      </c>
      <c r="E1401" s="143" t="s">
        <v>13</v>
      </c>
      <c r="F1401" s="143" t="s">
        <v>361</v>
      </c>
      <c r="G1401" s="143" t="s">
        <v>362</v>
      </c>
      <c r="H1401" s="143">
        <v>0.67</v>
      </c>
      <c r="I1401" s="143">
        <v>0.72</v>
      </c>
      <c r="J1401" s="143" t="s">
        <v>366</v>
      </c>
      <c r="K1401" s="143">
        <v>9.2407816759809996E-2</v>
      </c>
      <c r="L1401" s="143">
        <v>3330.1742418466101</v>
      </c>
      <c r="M1401" s="143">
        <v>7.2484058951363197</v>
      </c>
      <c r="N1401" s="143">
        <v>0.96297629799452999</v>
      </c>
      <c r="O1401" s="143">
        <v>0.66980936375851996</v>
      </c>
      <c r="P1401" s="143">
        <v>8.8986537289119996E-2</v>
      </c>
      <c r="Q1401" s="143">
        <v>307.73413111882098</v>
      </c>
      <c r="R1401" s="143">
        <v>8140</v>
      </c>
      <c r="S1401" s="143" t="s">
        <v>369</v>
      </c>
      <c r="T1401" s="143">
        <v>8140</v>
      </c>
      <c r="U1401" s="143" t="s">
        <v>365</v>
      </c>
      <c r="V1401" s="143" t="s">
        <v>366</v>
      </c>
      <c r="Z1401" s="143">
        <v>0</v>
      </c>
      <c r="AA1401" s="143">
        <v>1</v>
      </c>
      <c r="AB1401" s="143">
        <v>0.66980936375851996</v>
      </c>
      <c r="AC1401" s="143">
        <v>8.8986537289119996E-2</v>
      </c>
      <c r="AD1401" s="143">
        <v>307.73413111882002</v>
      </c>
      <c r="AF1401" s="143">
        <v>-1</v>
      </c>
      <c r="AG1401" s="143">
        <v>-1</v>
      </c>
      <c r="AH1401" s="143">
        <v>-1</v>
      </c>
      <c r="AI1401" s="143">
        <v>-1</v>
      </c>
      <c r="AJ1401" s="143">
        <v>0</v>
      </c>
      <c r="AM1401" s="143" t="s">
        <v>367</v>
      </c>
      <c r="AN1401" s="143">
        <v>-1</v>
      </c>
      <c r="AQ1401" s="143">
        <v>332</v>
      </c>
      <c r="AR1401" s="143" t="s">
        <v>259</v>
      </c>
      <c r="AT1401" s="143" t="s">
        <v>366</v>
      </c>
      <c r="AV1401" s="143">
        <v>96.435315768997796</v>
      </c>
      <c r="AW1401" s="143">
        <v>0.2495816149</v>
      </c>
    </row>
    <row r="1402" spans="1:49" x14ac:dyDescent="0.25">
      <c r="A1402" s="153">
        <v>830000</v>
      </c>
      <c r="B1402" s="153">
        <v>1400000</v>
      </c>
      <c r="C1402" s="153">
        <v>1400000</v>
      </c>
      <c r="D1402" s="143" t="s">
        <v>360</v>
      </c>
      <c r="E1402" s="143" t="s">
        <v>13</v>
      </c>
      <c r="F1402" s="143" t="s">
        <v>361</v>
      </c>
      <c r="G1402" s="143" t="s">
        <v>362</v>
      </c>
      <c r="H1402" s="143">
        <v>0.67</v>
      </c>
      <c r="I1402" s="143">
        <v>0.72</v>
      </c>
      <c r="J1402" s="143" t="s">
        <v>366</v>
      </c>
      <c r="K1402" s="143">
        <v>0.61776345371394004</v>
      </c>
      <c r="L1402" s="143">
        <v>3337.8559319361698</v>
      </c>
      <c r="M1402" s="143">
        <v>6.6991960103461503</v>
      </c>
      <c r="N1402" s="143">
        <v>0.91388668928150996</v>
      </c>
      <c r="O1402" s="143">
        <v>4.1385184644580901</v>
      </c>
      <c r="P1402" s="143">
        <v>0.56456579747374003</v>
      </c>
      <c r="Q1402" s="143">
        <v>2062.0054085124498</v>
      </c>
      <c r="R1402" s="143">
        <v>1730</v>
      </c>
      <c r="S1402" s="143" t="s">
        <v>368</v>
      </c>
      <c r="T1402" s="143">
        <v>1730</v>
      </c>
      <c r="U1402" s="143" t="s">
        <v>365</v>
      </c>
      <c r="V1402" s="143" t="s">
        <v>366</v>
      </c>
      <c r="Z1402" s="143">
        <v>0</v>
      </c>
      <c r="AA1402" s="143">
        <v>1</v>
      </c>
      <c r="AB1402" s="143">
        <v>4.1385184644580901</v>
      </c>
      <c r="AC1402" s="143">
        <v>0.56456579747374003</v>
      </c>
      <c r="AD1402" s="143">
        <v>2062.0054085124498</v>
      </c>
      <c r="AF1402" s="143">
        <v>-1</v>
      </c>
      <c r="AG1402" s="143">
        <v>-1</v>
      </c>
      <c r="AH1402" s="143">
        <v>-1</v>
      </c>
      <c r="AI1402" s="143">
        <v>-1</v>
      </c>
      <c r="AJ1402" s="143">
        <v>0</v>
      </c>
      <c r="AM1402" s="143" t="s">
        <v>367</v>
      </c>
      <c r="AN1402" s="143">
        <v>-1</v>
      </c>
      <c r="AQ1402" s="143">
        <v>332</v>
      </c>
      <c r="AR1402" s="143" t="s">
        <v>259</v>
      </c>
      <c r="AT1402" s="143" t="s">
        <v>366</v>
      </c>
      <c r="AV1402" s="143">
        <v>200.00000000745001</v>
      </c>
      <c r="AW1402" s="143">
        <v>1.6723482632</v>
      </c>
    </row>
    <row r="1403" spans="1:49" x14ac:dyDescent="0.25">
      <c r="A1403" s="153">
        <v>830000</v>
      </c>
      <c r="B1403" s="153">
        <v>1400000</v>
      </c>
      <c r="C1403" s="153">
        <v>1400000</v>
      </c>
      <c r="D1403" s="143" t="s">
        <v>360</v>
      </c>
      <c r="E1403" s="143" t="s">
        <v>13</v>
      </c>
      <c r="F1403" s="143" t="s">
        <v>361</v>
      </c>
      <c r="G1403" s="143" t="s">
        <v>362</v>
      </c>
      <c r="H1403" s="143">
        <v>0.67</v>
      </c>
      <c r="I1403" s="143">
        <v>0.72</v>
      </c>
      <c r="J1403" s="143" t="s">
        <v>363</v>
      </c>
      <c r="K1403" s="143">
        <v>0.12148541958304</v>
      </c>
      <c r="L1403" s="143">
        <v>3160.7658030451298</v>
      </c>
      <c r="M1403" s="143">
        <v>6.7483142962501104</v>
      </c>
      <c r="N1403" s="143">
        <v>0.90128193170403004</v>
      </c>
      <c r="O1403" s="143">
        <v>0.81982179375820996</v>
      </c>
      <c r="P1403" s="143">
        <v>0.10949261363568</v>
      </c>
      <c r="Q1403" s="143">
        <v>383.98695978668502</v>
      </c>
      <c r="R1403" s="143">
        <v>3200</v>
      </c>
      <c r="S1403" s="143" t="s">
        <v>370</v>
      </c>
      <c r="T1403" s="143">
        <v>3200</v>
      </c>
      <c r="U1403" s="143" t="s">
        <v>365</v>
      </c>
      <c r="V1403" s="143" t="s">
        <v>366</v>
      </c>
      <c r="Y1403" s="143" t="s">
        <v>363</v>
      </c>
      <c r="Z1403" s="143">
        <v>0</v>
      </c>
      <c r="AA1403" s="143">
        <v>1</v>
      </c>
      <c r="AB1403" s="143">
        <v>0.81982179375820996</v>
      </c>
      <c r="AC1403" s="143">
        <v>0.10949261363568</v>
      </c>
      <c r="AD1403" s="143">
        <v>383.98695978668502</v>
      </c>
      <c r="AF1403" s="143">
        <v>-1</v>
      </c>
      <c r="AG1403" s="143">
        <v>-1</v>
      </c>
      <c r="AH1403" s="143">
        <v>-1</v>
      </c>
      <c r="AI1403" s="143">
        <v>-1</v>
      </c>
      <c r="AJ1403" s="143">
        <v>0</v>
      </c>
      <c r="AM1403" s="143" t="s">
        <v>367</v>
      </c>
      <c r="AN1403" s="143">
        <v>-1</v>
      </c>
      <c r="AQ1403" s="143">
        <v>332</v>
      </c>
      <c r="AR1403" s="143" t="s">
        <v>259</v>
      </c>
      <c r="AT1403" s="143" t="s">
        <v>366</v>
      </c>
      <c r="AV1403" s="143">
        <v>104.310648394488</v>
      </c>
      <c r="AW1403" s="143">
        <v>0.31142494710000002</v>
      </c>
    </row>
    <row r="1404" spans="1:49" x14ac:dyDescent="0.25">
      <c r="A1404" s="153">
        <v>830000</v>
      </c>
      <c r="B1404" s="153">
        <v>1400000</v>
      </c>
      <c r="C1404" s="153">
        <v>1400000</v>
      </c>
      <c r="D1404" s="143" t="s">
        <v>360</v>
      </c>
      <c r="E1404" s="143" t="s">
        <v>13</v>
      </c>
      <c r="F1404" s="143" t="s">
        <v>361</v>
      </c>
      <c r="G1404" s="143" t="s">
        <v>362</v>
      </c>
      <c r="H1404" s="143">
        <v>0.67</v>
      </c>
      <c r="I1404" s="143">
        <v>0.72</v>
      </c>
      <c r="J1404" s="143" t="s">
        <v>366</v>
      </c>
      <c r="K1404" s="143">
        <v>2.5883132352199998E-3</v>
      </c>
      <c r="L1404" s="143">
        <v>3160.7658030451298</v>
      </c>
      <c r="M1404" s="143">
        <v>6.7483142962501104</v>
      </c>
      <c r="N1404" s="143">
        <v>0.90128193170403004</v>
      </c>
      <c r="O1404" s="143">
        <v>1.7466751208430002E-2</v>
      </c>
      <c r="P1404" s="143">
        <v>2.3327999524900001E-3</v>
      </c>
      <c r="Q1404" s="143">
        <v>8.1810519614651405</v>
      </c>
      <c r="R1404" s="143">
        <v>8140</v>
      </c>
      <c r="S1404" s="143" t="s">
        <v>369</v>
      </c>
      <c r="T1404" s="143">
        <v>8140</v>
      </c>
      <c r="U1404" s="143" t="s">
        <v>365</v>
      </c>
      <c r="V1404" s="143" t="s">
        <v>366</v>
      </c>
      <c r="Z1404" s="143">
        <v>0</v>
      </c>
      <c r="AA1404" s="143">
        <v>1</v>
      </c>
      <c r="AB1404" s="143">
        <v>1.7466751208430002E-2</v>
      </c>
      <c r="AC1404" s="143">
        <v>2.3327999524900001E-3</v>
      </c>
      <c r="AD1404" s="143">
        <v>8.1810519614639698</v>
      </c>
      <c r="AF1404" s="143">
        <v>-1</v>
      </c>
      <c r="AG1404" s="143">
        <v>-1</v>
      </c>
      <c r="AH1404" s="143">
        <v>-1</v>
      </c>
      <c r="AI1404" s="143">
        <v>-1</v>
      </c>
      <c r="AJ1404" s="143">
        <v>0</v>
      </c>
      <c r="AM1404" s="143" t="s">
        <v>367</v>
      </c>
      <c r="AN1404" s="143">
        <v>-1</v>
      </c>
      <c r="AQ1404" s="143">
        <v>332</v>
      </c>
      <c r="AR1404" s="143" t="s">
        <v>259</v>
      </c>
      <c r="AT1404" s="143" t="s">
        <v>366</v>
      </c>
      <c r="AV1404" s="143">
        <v>16.514754294148101</v>
      </c>
      <c r="AW1404" s="143">
        <v>6.6350786000000002E-3</v>
      </c>
    </row>
    <row r="1405" spans="1:49" x14ac:dyDescent="0.25">
      <c r="A1405" s="153">
        <v>830000</v>
      </c>
      <c r="B1405" s="153">
        <v>1400000</v>
      </c>
      <c r="C1405" s="153">
        <v>1400000</v>
      </c>
      <c r="D1405" s="143" t="s">
        <v>360</v>
      </c>
      <c r="E1405" s="143" t="s">
        <v>13</v>
      </c>
      <c r="F1405" s="143" t="s">
        <v>361</v>
      </c>
      <c r="G1405" s="143" t="s">
        <v>362</v>
      </c>
      <c r="H1405" s="143">
        <v>0.67</v>
      </c>
      <c r="I1405" s="143">
        <v>0.72</v>
      </c>
      <c r="J1405" s="143" t="s">
        <v>366</v>
      </c>
      <c r="K1405" s="143">
        <v>0.45094850091084998</v>
      </c>
      <c r="L1405" s="143">
        <v>3160.7658030451298</v>
      </c>
      <c r="M1405" s="143">
        <v>6.7483142962501104</v>
      </c>
      <c r="N1405" s="143">
        <v>0.90128193170403004</v>
      </c>
      <c r="O1405" s="143">
        <v>3.04314221556929</v>
      </c>
      <c r="P1405" s="143">
        <v>0.40643173599997001</v>
      </c>
      <c r="Q1405" s="143">
        <v>1425.3426006135001</v>
      </c>
      <c r="R1405" s="143">
        <v>1730</v>
      </c>
      <c r="S1405" s="143" t="s">
        <v>368</v>
      </c>
      <c r="T1405" s="143">
        <v>1730</v>
      </c>
      <c r="U1405" s="143" t="s">
        <v>365</v>
      </c>
      <c r="V1405" s="143" t="s">
        <v>366</v>
      </c>
      <c r="Z1405" s="143">
        <v>0</v>
      </c>
      <c r="AA1405" s="143">
        <v>1</v>
      </c>
      <c r="AB1405" s="143">
        <v>3.04314221556929</v>
      </c>
      <c r="AC1405" s="143">
        <v>0.40643173599997001</v>
      </c>
      <c r="AD1405" s="143">
        <v>1425.3426006135001</v>
      </c>
      <c r="AF1405" s="143">
        <v>-1</v>
      </c>
      <c r="AG1405" s="143">
        <v>-1</v>
      </c>
      <c r="AH1405" s="143">
        <v>-1</v>
      </c>
      <c r="AI1405" s="143">
        <v>-1</v>
      </c>
      <c r="AJ1405" s="143">
        <v>0</v>
      </c>
      <c r="AM1405" s="143" t="s">
        <v>367</v>
      </c>
      <c r="AN1405" s="143">
        <v>-1</v>
      </c>
      <c r="AQ1405" s="143">
        <v>332</v>
      </c>
      <c r="AR1405" s="143" t="s">
        <v>259</v>
      </c>
      <c r="AT1405" s="143" t="s">
        <v>366</v>
      </c>
      <c r="AV1405" s="143">
        <v>169.042493396086</v>
      </c>
      <c r="AW1405" s="143">
        <v>1.1559956209</v>
      </c>
    </row>
    <row r="1406" spans="1:49" x14ac:dyDescent="0.25">
      <c r="A1406" s="153">
        <v>830000</v>
      </c>
      <c r="B1406" s="153">
        <v>1400000</v>
      </c>
      <c r="C1406" s="153">
        <v>1400000</v>
      </c>
      <c r="D1406" s="143" t="s">
        <v>360</v>
      </c>
      <c r="E1406" s="143" t="s">
        <v>13</v>
      </c>
      <c r="F1406" s="143" t="s">
        <v>361</v>
      </c>
      <c r="G1406" s="143" t="s">
        <v>362</v>
      </c>
      <c r="H1406" s="143">
        <v>0.67</v>
      </c>
      <c r="I1406" s="143">
        <v>0.72</v>
      </c>
      <c r="J1406" s="143" t="s">
        <v>366</v>
      </c>
      <c r="K1406" s="143">
        <v>4.274121821277E-2</v>
      </c>
      <c r="L1406" s="143">
        <v>3160.7658030451298</v>
      </c>
      <c r="M1406" s="143">
        <v>6.7483142962501104</v>
      </c>
      <c r="N1406" s="143">
        <v>0.90128193170403004</v>
      </c>
      <c r="O1406" s="143">
        <v>0.28843117390440998</v>
      </c>
      <c r="P1406" s="143">
        <v>3.8521887714190003E-2</v>
      </c>
      <c r="Q1406" s="143">
        <v>135.094980907429</v>
      </c>
      <c r="R1406" s="143">
        <v>8140</v>
      </c>
      <c r="S1406" s="143" t="s">
        <v>369</v>
      </c>
      <c r="T1406" s="143">
        <v>8140</v>
      </c>
      <c r="U1406" s="143" t="s">
        <v>365</v>
      </c>
      <c r="V1406" s="143" t="s">
        <v>366</v>
      </c>
      <c r="Z1406" s="143">
        <v>0</v>
      </c>
      <c r="AA1406" s="143">
        <v>1</v>
      </c>
      <c r="AB1406" s="143">
        <v>0.28843117390440998</v>
      </c>
      <c r="AC1406" s="143">
        <v>3.8521887714190003E-2</v>
      </c>
      <c r="AD1406" s="143">
        <v>135.09498090742699</v>
      </c>
      <c r="AF1406" s="143">
        <v>-1</v>
      </c>
      <c r="AG1406" s="143">
        <v>-1</v>
      </c>
      <c r="AH1406" s="143">
        <v>-1</v>
      </c>
      <c r="AI1406" s="143">
        <v>-1</v>
      </c>
      <c r="AJ1406" s="143">
        <v>0</v>
      </c>
      <c r="AM1406" s="143" t="s">
        <v>367</v>
      </c>
      <c r="AN1406" s="143">
        <v>-1</v>
      </c>
      <c r="AQ1406" s="143">
        <v>332</v>
      </c>
      <c r="AR1406" s="143" t="s">
        <v>259</v>
      </c>
      <c r="AT1406" s="143" t="s">
        <v>366</v>
      </c>
      <c r="AV1406" s="143">
        <v>62.608822421739902</v>
      </c>
      <c r="AW1406" s="143">
        <v>0.10956608349999999</v>
      </c>
    </row>
    <row r="1407" spans="1:49" x14ac:dyDescent="0.25">
      <c r="A1407" s="153">
        <v>830000</v>
      </c>
      <c r="B1407" s="153">
        <v>1400000</v>
      </c>
      <c r="C1407" s="153">
        <v>1400000</v>
      </c>
      <c r="D1407" s="143" t="s">
        <v>360</v>
      </c>
      <c r="E1407" s="143" t="s">
        <v>13</v>
      </c>
      <c r="F1407" s="143" t="s">
        <v>361</v>
      </c>
      <c r="G1407" s="143" t="s">
        <v>362</v>
      </c>
      <c r="H1407" s="143">
        <v>0.67</v>
      </c>
      <c r="I1407" s="143">
        <v>0.72</v>
      </c>
      <c r="J1407" s="143" t="s">
        <v>366</v>
      </c>
      <c r="K1407" s="143">
        <v>0.61776345362188001</v>
      </c>
      <c r="L1407" s="143">
        <v>3318.5462043513398</v>
      </c>
      <c r="M1407" s="143">
        <v>6.1875197399093302</v>
      </c>
      <c r="N1407" s="143">
        <v>0.8273941503469</v>
      </c>
      <c r="O1407" s="143">
        <v>3.8224235638799802</v>
      </c>
      <c r="P1407" s="143">
        <v>0.51113386782484005</v>
      </c>
      <c r="Q1407" s="143">
        <v>2050.07656420388</v>
      </c>
      <c r="R1407" s="143">
        <v>1730</v>
      </c>
      <c r="S1407" s="143" t="s">
        <v>368</v>
      </c>
      <c r="T1407" s="143">
        <v>1730</v>
      </c>
      <c r="U1407" s="143" t="s">
        <v>365</v>
      </c>
      <c r="V1407" s="143" t="s">
        <v>366</v>
      </c>
      <c r="Z1407" s="143">
        <v>0</v>
      </c>
      <c r="AA1407" s="143">
        <v>1</v>
      </c>
      <c r="AB1407" s="143">
        <v>3.8224235638799802</v>
      </c>
      <c r="AC1407" s="143">
        <v>0.51113386782484005</v>
      </c>
      <c r="AD1407" s="143">
        <v>2050.07656420388</v>
      </c>
      <c r="AF1407" s="143">
        <v>-1</v>
      </c>
      <c r="AG1407" s="143">
        <v>-1</v>
      </c>
      <c r="AH1407" s="143">
        <v>-1</v>
      </c>
      <c r="AI1407" s="143">
        <v>-1</v>
      </c>
      <c r="AJ1407" s="143">
        <v>0</v>
      </c>
      <c r="AM1407" s="143" t="s">
        <v>367</v>
      </c>
      <c r="AN1407" s="143">
        <v>-1</v>
      </c>
      <c r="AQ1407" s="143">
        <v>332</v>
      </c>
      <c r="AR1407" s="143" t="s">
        <v>259</v>
      </c>
      <c r="AT1407" s="143" t="s">
        <v>366</v>
      </c>
      <c r="AV1407" s="143">
        <v>199.99999999254899</v>
      </c>
      <c r="AW1407" s="143">
        <v>1.6626736124999999</v>
      </c>
    </row>
    <row r="1408" spans="1:49" x14ac:dyDescent="0.25">
      <c r="A1408" s="153">
        <v>830000</v>
      </c>
      <c r="B1408" s="153">
        <v>1400000</v>
      </c>
      <c r="C1408" s="153">
        <v>1400000</v>
      </c>
      <c r="D1408" s="143" t="s">
        <v>360</v>
      </c>
      <c r="E1408" s="143" t="s">
        <v>13</v>
      </c>
      <c r="F1408" s="143" t="s">
        <v>361</v>
      </c>
      <c r="G1408" s="143" t="s">
        <v>362</v>
      </c>
      <c r="H1408" s="143">
        <v>0.67</v>
      </c>
      <c r="I1408" s="143">
        <v>0.72</v>
      </c>
      <c r="J1408" s="143" t="s">
        <v>366</v>
      </c>
      <c r="K1408" s="143">
        <v>7.7430292350999996E-4</v>
      </c>
      <c r="L1408" s="143">
        <v>2432.7119200471102</v>
      </c>
      <c r="M1408" s="143">
        <v>4.8679595327070002</v>
      </c>
      <c r="N1408" s="143">
        <v>0.66195737074991001</v>
      </c>
      <c r="O1408" s="143">
        <v>3.7692752977400001E-3</v>
      </c>
      <c r="P1408" s="143">
        <v>5.1255552741000005E-4</v>
      </c>
      <c r="Q1408" s="143">
        <v>1.88365595177199</v>
      </c>
      <c r="R1408" s="143">
        <v>1730</v>
      </c>
      <c r="S1408" s="143" t="s">
        <v>368</v>
      </c>
      <c r="T1408" s="143">
        <v>1730</v>
      </c>
      <c r="U1408" s="143" t="s">
        <v>365</v>
      </c>
      <c r="V1408" s="143" t="s">
        <v>366</v>
      </c>
      <c r="Z1408" s="143">
        <v>0</v>
      </c>
      <c r="AA1408" s="143">
        <v>1</v>
      </c>
      <c r="AB1408" s="143">
        <v>3.7692752977400001E-3</v>
      </c>
      <c r="AC1408" s="143">
        <v>5.1255552741000005E-4</v>
      </c>
      <c r="AD1408" s="143">
        <v>1.8836559517722</v>
      </c>
      <c r="AF1408" s="143">
        <v>-1</v>
      </c>
      <c r="AG1408" s="143">
        <v>-1</v>
      </c>
      <c r="AH1408" s="143">
        <v>-1</v>
      </c>
      <c r="AI1408" s="143">
        <v>-1</v>
      </c>
      <c r="AJ1408" s="143">
        <v>0</v>
      </c>
      <c r="AM1408" s="143" t="s">
        <v>367</v>
      </c>
      <c r="AN1408" s="143">
        <v>-1</v>
      </c>
      <c r="AQ1408" s="143">
        <v>332</v>
      </c>
      <c r="AR1408" s="143" t="s">
        <v>259</v>
      </c>
      <c r="AT1408" s="143" t="s">
        <v>366</v>
      </c>
      <c r="AV1408" s="143">
        <v>8.6866260231173609</v>
      </c>
      <c r="AW1408" s="143">
        <v>1.5277015E-3</v>
      </c>
    </row>
    <row r="1409" spans="1:49" x14ac:dyDescent="0.25">
      <c r="A1409" s="153">
        <v>830000</v>
      </c>
      <c r="B1409" s="153">
        <v>1400000</v>
      </c>
      <c r="C1409" s="153">
        <v>1400000</v>
      </c>
      <c r="D1409" s="143" t="s">
        <v>360</v>
      </c>
      <c r="E1409" s="143" t="s">
        <v>13</v>
      </c>
      <c r="F1409" s="143" t="s">
        <v>361</v>
      </c>
      <c r="G1409" s="143" t="s">
        <v>362</v>
      </c>
      <c r="H1409" s="143">
        <v>0.67</v>
      </c>
      <c r="I1409" s="143">
        <v>0.72</v>
      </c>
      <c r="J1409" s="143" t="s">
        <v>363</v>
      </c>
      <c r="K1409" s="143">
        <v>0.23290310413049001</v>
      </c>
      <c r="L1409" s="143">
        <v>2432.7119200471102</v>
      </c>
      <c r="M1409" s="143">
        <v>4.8679595327070002</v>
      </c>
      <c r="N1409" s="143">
        <v>0.66195737074991001</v>
      </c>
      <c r="O1409" s="143">
        <v>1.13376288594909</v>
      </c>
      <c r="P1409" s="143">
        <v>0.15417192644971001</v>
      </c>
      <c r="Q1409" s="143">
        <v>566.58615763422597</v>
      </c>
      <c r="R1409" s="143">
        <v>3200</v>
      </c>
      <c r="S1409" s="143" t="s">
        <v>370</v>
      </c>
      <c r="T1409" s="143">
        <v>3200</v>
      </c>
      <c r="U1409" s="143" t="s">
        <v>365</v>
      </c>
      <c r="V1409" s="143" t="s">
        <v>366</v>
      </c>
      <c r="Y1409" s="143" t="s">
        <v>363</v>
      </c>
      <c r="Z1409" s="143">
        <v>0</v>
      </c>
      <c r="AA1409" s="143">
        <v>1</v>
      </c>
      <c r="AB1409" s="143">
        <v>1.13376288594909</v>
      </c>
      <c r="AC1409" s="143">
        <v>0.15417192644971001</v>
      </c>
      <c r="AD1409" s="143">
        <v>1386.45811642591</v>
      </c>
      <c r="AF1409" s="143">
        <v>-1</v>
      </c>
      <c r="AG1409" s="143">
        <v>-1</v>
      </c>
      <c r="AH1409" s="143">
        <v>-1</v>
      </c>
      <c r="AI1409" s="143">
        <v>-1</v>
      </c>
      <c r="AJ1409" s="143">
        <v>0</v>
      </c>
      <c r="AM1409" s="143" t="s">
        <v>367</v>
      </c>
      <c r="AN1409" s="143">
        <v>-1</v>
      </c>
      <c r="AQ1409" s="143">
        <v>332</v>
      </c>
      <c r="AR1409" s="143" t="s">
        <v>259</v>
      </c>
      <c r="AT1409" s="143" t="s">
        <v>366</v>
      </c>
      <c r="AV1409" s="143">
        <v>145.14661815963001</v>
      </c>
      <c r="AW1409" s="143">
        <v>1.1244591373999999</v>
      </c>
    </row>
    <row r="1410" spans="1:49" x14ac:dyDescent="0.25">
      <c r="A1410" s="153">
        <v>830000</v>
      </c>
      <c r="B1410" s="153">
        <v>1400000</v>
      </c>
      <c r="C1410" s="153">
        <v>1400000</v>
      </c>
      <c r="D1410" s="143" t="s">
        <v>360</v>
      </c>
      <c r="E1410" s="143" t="s">
        <v>13</v>
      </c>
      <c r="F1410" s="143" t="s">
        <v>361</v>
      </c>
      <c r="G1410" s="143" t="s">
        <v>362</v>
      </c>
      <c r="H1410" s="143">
        <v>0.67</v>
      </c>
      <c r="I1410" s="143">
        <v>0.72</v>
      </c>
      <c r="J1410" s="143" t="s">
        <v>366</v>
      </c>
      <c r="K1410" s="143">
        <v>4.7066445831499999E-2</v>
      </c>
      <c r="L1410" s="143">
        <v>2432.7119200471102</v>
      </c>
      <c r="M1410" s="143">
        <v>4.8679595327070002</v>
      </c>
      <c r="N1410" s="143">
        <v>0.66195737074991001</v>
      </c>
      <c r="O1410" s="143">
        <v>0.22911755365611</v>
      </c>
      <c r="P1410" s="143">
        <v>3.1155980733160001E-2</v>
      </c>
      <c r="Q1410" s="143">
        <v>114.499103808556</v>
      </c>
      <c r="R1410" s="143">
        <v>8140</v>
      </c>
      <c r="S1410" s="143" t="s">
        <v>369</v>
      </c>
      <c r="T1410" s="143">
        <v>8140</v>
      </c>
      <c r="U1410" s="143" t="s">
        <v>365</v>
      </c>
      <c r="V1410" s="143" t="s">
        <v>366</v>
      </c>
      <c r="Z1410" s="143">
        <v>0</v>
      </c>
      <c r="AA1410" s="143">
        <v>1</v>
      </c>
      <c r="AB1410" s="143">
        <v>0.22911755365611</v>
      </c>
      <c r="AC1410" s="143">
        <v>3.1155980733160001E-2</v>
      </c>
      <c r="AD1410" s="143">
        <v>114.49910380855501</v>
      </c>
      <c r="AF1410" s="143">
        <v>-1</v>
      </c>
      <c r="AG1410" s="143">
        <v>-1</v>
      </c>
      <c r="AH1410" s="143">
        <v>-1</v>
      </c>
      <c r="AI1410" s="143">
        <v>-1</v>
      </c>
      <c r="AJ1410" s="143">
        <v>0</v>
      </c>
      <c r="AM1410" s="143" t="s">
        <v>367</v>
      </c>
      <c r="AN1410" s="143">
        <v>-1</v>
      </c>
      <c r="AQ1410" s="143">
        <v>332</v>
      </c>
      <c r="AR1410" s="143" t="s">
        <v>259</v>
      </c>
      <c r="AT1410" s="143" t="s">
        <v>366</v>
      </c>
      <c r="AV1410" s="143">
        <v>68.540341788754503</v>
      </c>
      <c r="AW1410" s="143">
        <v>9.2862209099999996E-2</v>
      </c>
    </row>
    <row r="1411" spans="1:49" x14ac:dyDescent="0.25">
      <c r="A1411" s="153">
        <v>830000</v>
      </c>
      <c r="B1411" s="153">
        <v>1400000</v>
      </c>
      <c r="C1411" s="153">
        <v>1400000</v>
      </c>
      <c r="D1411" s="143" t="s">
        <v>360</v>
      </c>
      <c r="E1411" s="143" t="s">
        <v>13</v>
      </c>
      <c r="F1411" s="143" t="s">
        <v>361</v>
      </c>
      <c r="G1411" s="143" t="s">
        <v>362</v>
      </c>
      <c r="H1411" s="143">
        <v>0.67</v>
      </c>
      <c r="I1411" s="143">
        <v>0.72</v>
      </c>
      <c r="J1411" s="143" t="s">
        <v>363</v>
      </c>
      <c r="K1411" s="143">
        <v>0.20156011841959001</v>
      </c>
      <c r="L1411" s="143">
        <v>3086.9914726237898</v>
      </c>
      <c r="M1411" s="143">
        <v>6.7236605534028397</v>
      </c>
      <c r="N1411" s="143">
        <v>0.89299501724958996</v>
      </c>
      <c r="O1411" s="143">
        <v>1.35522181735706</v>
      </c>
      <c r="P1411" s="143">
        <v>0.17999218142494</v>
      </c>
      <c r="Q1411" s="143">
        <v>622.21436678234397</v>
      </c>
      <c r="R1411" s="143">
        <v>3200</v>
      </c>
      <c r="S1411" s="143" t="s">
        <v>370</v>
      </c>
      <c r="T1411" s="143">
        <v>3200</v>
      </c>
      <c r="U1411" s="143" t="s">
        <v>365</v>
      </c>
      <c r="V1411" s="143" t="s">
        <v>366</v>
      </c>
      <c r="Y1411" s="143" t="s">
        <v>363</v>
      </c>
      <c r="Z1411" s="143">
        <v>0</v>
      </c>
      <c r="AA1411" s="143">
        <v>1</v>
      </c>
      <c r="AB1411" s="143">
        <v>1.35522181735706</v>
      </c>
      <c r="AC1411" s="143">
        <v>0.17999218142494</v>
      </c>
      <c r="AD1411" s="143">
        <v>634.61212644553905</v>
      </c>
      <c r="AF1411" s="143">
        <v>-1</v>
      </c>
      <c r="AG1411" s="143">
        <v>-1</v>
      </c>
      <c r="AH1411" s="143">
        <v>-1</v>
      </c>
      <c r="AI1411" s="143">
        <v>-1</v>
      </c>
      <c r="AJ1411" s="143">
        <v>0</v>
      </c>
      <c r="AM1411" s="143" t="s">
        <v>367</v>
      </c>
      <c r="AN1411" s="143">
        <v>-1</v>
      </c>
      <c r="AQ1411" s="143">
        <v>332</v>
      </c>
      <c r="AR1411" s="143" t="s">
        <v>259</v>
      </c>
      <c r="AT1411" s="143" t="s">
        <v>366</v>
      </c>
      <c r="AV1411" s="143">
        <v>136.413355513721</v>
      </c>
      <c r="AW1411" s="143">
        <v>0.51468947809999999</v>
      </c>
    </row>
    <row r="1412" spans="1:49" x14ac:dyDescent="0.25">
      <c r="A1412" s="153">
        <v>830000</v>
      </c>
      <c r="B1412" s="153">
        <v>1400000</v>
      </c>
      <c r="C1412" s="153">
        <v>1400000</v>
      </c>
      <c r="D1412" s="143" t="s">
        <v>360</v>
      </c>
      <c r="E1412" s="143" t="s">
        <v>13</v>
      </c>
      <c r="F1412" s="143" t="s">
        <v>361</v>
      </c>
      <c r="G1412" s="143" t="s">
        <v>362</v>
      </c>
      <c r="H1412" s="143">
        <v>0.67</v>
      </c>
      <c r="I1412" s="143">
        <v>0.72</v>
      </c>
      <c r="J1412" s="143" t="s">
        <v>366</v>
      </c>
      <c r="K1412" s="143">
        <v>8.0171051178589997E-2</v>
      </c>
      <c r="L1412" s="143">
        <v>3086.9914726237898</v>
      </c>
      <c r="M1412" s="143">
        <v>6.7236605534028397</v>
      </c>
      <c r="N1412" s="143">
        <v>0.89299501724958996</v>
      </c>
      <c r="O1412" s="143">
        <v>0.53904293433436001</v>
      </c>
      <c r="P1412" s="143">
        <v>7.1592349230140004E-2</v>
      </c>
      <c r="Q1412" s="143">
        <v>247.48735133960801</v>
      </c>
      <c r="R1412" s="143">
        <v>8140</v>
      </c>
      <c r="S1412" s="143" t="s">
        <v>369</v>
      </c>
      <c r="T1412" s="143">
        <v>8140</v>
      </c>
      <c r="U1412" s="143" t="s">
        <v>365</v>
      </c>
      <c r="V1412" s="143" t="s">
        <v>366</v>
      </c>
      <c r="Z1412" s="143">
        <v>0</v>
      </c>
      <c r="AA1412" s="143">
        <v>1</v>
      </c>
      <c r="AB1412" s="143">
        <v>0.53904293433436001</v>
      </c>
      <c r="AC1412" s="143">
        <v>7.1592349230140004E-2</v>
      </c>
      <c r="AD1412" s="143">
        <v>749.208631643697</v>
      </c>
      <c r="AF1412" s="143">
        <v>-1</v>
      </c>
      <c r="AG1412" s="143">
        <v>-1</v>
      </c>
      <c r="AH1412" s="143">
        <v>-1</v>
      </c>
      <c r="AI1412" s="143">
        <v>-1</v>
      </c>
      <c r="AJ1412" s="143">
        <v>0</v>
      </c>
      <c r="AM1412" s="143" t="s">
        <v>367</v>
      </c>
      <c r="AN1412" s="143">
        <v>-1</v>
      </c>
      <c r="AQ1412" s="143">
        <v>332</v>
      </c>
      <c r="AR1412" s="143" t="s">
        <v>259</v>
      </c>
      <c r="AT1412" s="143" t="s">
        <v>366</v>
      </c>
      <c r="AV1412" s="143">
        <v>179.895607847424</v>
      </c>
      <c r="AW1412" s="143">
        <v>0.60763068259999997</v>
      </c>
    </row>
    <row r="1413" spans="1:49" x14ac:dyDescent="0.25">
      <c r="A1413" s="153">
        <v>830000</v>
      </c>
      <c r="B1413" s="153">
        <v>1400000</v>
      </c>
      <c r="C1413" s="153">
        <v>1400000</v>
      </c>
      <c r="D1413" s="143" t="s">
        <v>360</v>
      </c>
      <c r="E1413" s="143" t="s">
        <v>13</v>
      </c>
      <c r="F1413" s="143" t="s">
        <v>361</v>
      </c>
      <c r="G1413" s="143" t="s">
        <v>362</v>
      </c>
      <c r="H1413" s="143">
        <v>0.67</v>
      </c>
      <c r="I1413" s="143">
        <v>0.72</v>
      </c>
      <c r="J1413" s="143" t="s">
        <v>363</v>
      </c>
      <c r="K1413" s="143">
        <v>0.617763453829</v>
      </c>
      <c r="L1413" s="143">
        <v>2730.2505604953999</v>
      </c>
      <c r="M1413" s="143">
        <v>5.3520157371028096</v>
      </c>
      <c r="N1413" s="143">
        <v>0.73271443955683002</v>
      </c>
      <c r="O1413" s="143">
        <v>3.3062797266998398</v>
      </c>
      <c r="P1413" s="143">
        <v>0.45264420285100998</v>
      </c>
      <c r="Q1413" s="143">
        <v>1686.6490160702199</v>
      </c>
      <c r="R1413" s="143">
        <v>3200</v>
      </c>
      <c r="S1413" s="143" t="s">
        <v>370</v>
      </c>
      <c r="T1413" s="143">
        <v>3200</v>
      </c>
      <c r="U1413" s="143" t="s">
        <v>365</v>
      </c>
      <c r="V1413" s="143" t="s">
        <v>366</v>
      </c>
      <c r="Y1413" s="143" t="s">
        <v>363</v>
      </c>
      <c r="Z1413" s="143">
        <v>0</v>
      </c>
      <c r="AA1413" s="143">
        <v>1</v>
      </c>
      <c r="AB1413" s="143">
        <v>3.3062797266998398</v>
      </c>
      <c r="AC1413" s="143">
        <v>0.45264420285100998</v>
      </c>
      <c r="AD1413" s="143">
        <v>1686.6490160702199</v>
      </c>
      <c r="AF1413" s="143">
        <v>-1</v>
      </c>
      <c r="AG1413" s="143">
        <v>-1</v>
      </c>
      <c r="AH1413" s="143">
        <v>-1</v>
      </c>
      <c r="AI1413" s="143">
        <v>-1</v>
      </c>
      <c r="AJ1413" s="143">
        <v>0</v>
      </c>
      <c r="AM1413" s="143" t="s">
        <v>367</v>
      </c>
      <c r="AN1413" s="143">
        <v>-1</v>
      </c>
      <c r="AQ1413" s="143">
        <v>332</v>
      </c>
      <c r="AR1413" s="143" t="s">
        <v>259</v>
      </c>
      <c r="AT1413" s="143" t="s">
        <v>366</v>
      </c>
      <c r="AV1413" s="143">
        <v>200.000000026077</v>
      </c>
      <c r="AW1413" s="143">
        <v>1.3679229652</v>
      </c>
    </row>
    <row r="1414" spans="1:49" x14ac:dyDescent="0.25">
      <c r="A1414" s="153">
        <v>830000</v>
      </c>
      <c r="B1414" s="153">
        <v>1400000</v>
      </c>
      <c r="C1414" s="153">
        <v>1400000</v>
      </c>
      <c r="D1414" s="143" t="s">
        <v>360</v>
      </c>
      <c r="E1414" s="143" t="s">
        <v>13</v>
      </c>
      <c r="F1414" s="143" t="s">
        <v>361</v>
      </c>
      <c r="G1414" s="143" t="s">
        <v>362</v>
      </c>
      <c r="H1414" s="143">
        <v>0.67</v>
      </c>
      <c r="I1414" s="143">
        <v>0.72</v>
      </c>
      <c r="J1414" s="143" t="s">
        <v>366</v>
      </c>
      <c r="K1414" s="143">
        <v>0.60841272317496997</v>
      </c>
      <c r="L1414" s="143">
        <v>3345.3757004084</v>
      </c>
      <c r="M1414" s="143">
        <v>6.2668951994442201</v>
      </c>
      <c r="N1414" s="143">
        <v>0.84087307850426996</v>
      </c>
      <c r="O1414" s="143">
        <v>3.8128587741460298</v>
      </c>
      <c r="P1414" s="143">
        <v>0.51159787953730995</v>
      </c>
      <c r="Q1414" s="143">
        <v>2035.36913992886</v>
      </c>
      <c r="R1414" s="143">
        <v>1730</v>
      </c>
      <c r="S1414" s="143" t="s">
        <v>368</v>
      </c>
      <c r="T1414" s="143">
        <v>1730</v>
      </c>
      <c r="U1414" s="143" t="s">
        <v>365</v>
      </c>
      <c r="V1414" s="143" t="s">
        <v>366</v>
      </c>
      <c r="Z1414" s="143">
        <v>0</v>
      </c>
      <c r="AA1414" s="143">
        <v>1</v>
      </c>
      <c r="AB1414" s="143">
        <v>3.8128587741460298</v>
      </c>
      <c r="AC1414" s="143">
        <v>0.51159787953730995</v>
      </c>
      <c r="AD1414" s="143">
        <v>2035.36913992886</v>
      </c>
      <c r="AF1414" s="143">
        <v>-1</v>
      </c>
      <c r="AG1414" s="143">
        <v>-1</v>
      </c>
      <c r="AH1414" s="143">
        <v>-1</v>
      </c>
      <c r="AI1414" s="143">
        <v>-1</v>
      </c>
      <c r="AJ1414" s="143">
        <v>0</v>
      </c>
      <c r="AM1414" s="143" t="s">
        <v>367</v>
      </c>
      <c r="AN1414" s="143">
        <v>-1</v>
      </c>
      <c r="AQ1414" s="143">
        <v>332</v>
      </c>
      <c r="AR1414" s="143" t="s">
        <v>259</v>
      </c>
      <c r="AT1414" s="143" t="s">
        <v>366</v>
      </c>
      <c r="AV1414" s="143">
        <v>195.03181757491001</v>
      </c>
      <c r="AW1414" s="143">
        <v>1.6507454501000001</v>
      </c>
    </row>
    <row r="1415" spans="1:49" x14ac:dyDescent="0.25">
      <c r="A1415" s="153">
        <v>830000</v>
      </c>
      <c r="B1415" s="153">
        <v>1400000</v>
      </c>
      <c r="C1415" s="153">
        <v>1400000</v>
      </c>
      <c r="D1415" s="143" t="s">
        <v>360</v>
      </c>
      <c r="E1415" s="143" t="s">
        <v>13</v>
      </c>
      <c r="F1415" s="143" t="s">
        <v>361</v>
      </c>
      <c r="G1415" s="143" t="s">
        <v>362</v>
      </c>
      <c r="H1415" s="143">
        <v>0.67</v>
      </c>
      <c r="I1415" s="143">
        <v>0.72</v>
      </c>
      <c r="J1415" s="143" t="s">
        <v>366</v>
      </c>
      <c r="K1415" s="143">
        <v>9.3507643457700004E-3</v>
      </c>
      <c r="L1415" s="143">
        <v>3345.3757004084</v>
      </c>
      <c r="M1415" s="143">
        <v>6.2668951994442201</v>
      </c>
      <c r="N1415" s="143">
        <v>0.84087307850426996</v>
      </c>
      <c r="O1415" s="143">
        <v>5.8600260189639999E-2</v>
      </c>
      <c r="P1415" s="143">
        <v>7.8628060017900004E-3</v>
      </c>
      <c r="Q1415" s="143">
        <v>31.2818198225842</v>
      </c>
      <c r="R1415" s="143">
        <v>8140</v>
      </c>
      <c r="S1415" s="143" t="s">
        <v>369</v>
      </c>
      <c r="T1415" s="143">
        <v>8140</v>
      </c>
      <c r="U1415" s="143" t="s">
        <v>365</v>
      </c>
      <c r="V1415" s="143" t="s">
        <v>366</v>
      </c>
      <c r="Z1415" s="143">
        <v>0</v>
      </c>
      <c r="AA1415" s="143">
        <v>1</v>
      </c>
      <c r="AB1415" s="143">
        <v>5.8600260189639999E-2</v>
      </c>
      <c r="AC1415" s="143">
        <v>7.8628060017900004E-3</v>
      </c>
      <c r="AD1415" s="143">
        <v>31.281819822584598</v>
      </c>
      <c r="AF1415" s="143">
        <v>-1</v>
      </c>
      <c r="AG1415" s="143">
        <v>-1</v>
      </c>
      <c r="AH1415" s="143">
        <v>-1</v>
      </c>
      <c r="AI1415" s="143">
        <v>-1</v>
      </c>
      <c r="AJ1415" s="143">
        <v>0</v>
      </c>
      <c r="AM1415" s="143" t="s">
        <v>367</v>
      </c>
      <c r="AN1415" s="143">
        <v>-1</v>
      </c>
      <c r="AQ1415" s="143">
        <v>332</v>
      </c>
      <c r="AR1415" s="143" t="s">
        <v>259</v>
      </c>
      <c r="AT1415" s="143" t="s">
        <v>366</v>
      </c>
      <c r="AV1415" s="143">
        <v>30.466810231025701</v>
      </c>
      <c r="AW1415" s="143">
        <v>2.5370494600000001E-2</v>
      </c>
    </row>
    <row r="1416" spans="1:49" x14ac:dyDescent="0.25">
      <c r="A1416" s="153">
        <v>830000</v>
      </c>
      <c r="B1416" s="153">
        <v>1400000</v>
      </c>
      <c r="C1416" s="153">
        <v>1400000</v>
      </c>
      <c r="D1416" s="143" t="s">
        <v>360</v>
      </c>
      <c r="E1416" s="143" t="s">
        <v>13</v>
      </c>
      <c r="F1416" s="143" t="s">
        <v>361</v>
      </c>
      <c r="G1416" s="143" t="s">
        <v>362</v>
      </c>
      <c r="H1416" s="143">
        <v>0.67</v>
      </c>
      <c r="I1416" s="143">
        <v>0.72</v>
      </c>
      <c r="J1416" s="143" t="s">
        <v>366</v>
      </c>
      <c r="K1416" s="143">
        <v>2.8066094902899998E-3</v>
      </c>
      <c r="L1416" s="143">
        <v>3027.1092469189098</v>
      </c>
      <c r="M1416" s="143">
        <v>6.3595644294028704</v>
      </c>
      <c r="N1416" s="143">
        <v>0.85314916391241002</v>
      </c>
      <c r="O1416" s="143">
        <v>1.784881388169E-2</v>
      </c>
      <c r="P1416" s="143">
        <v>2.3944565400700001E-3</v>
      </c>
      <c r="Q1416" s="143">
        <v>8.4959135405563107</v>
      </c>
      <c r="R1416" s="143">
        <v>1730</v>
      </c>
      <c r="S1416" s="143" t="s">
        <v>368</v>
      </c>
      <c r="T1416" s="143">
        <v>1730</v>
      </c>
      <c r="U1416" s="143" t="s">
        <v>365</v>
      </c>
      <c r="V1416" s="143" t="s">
        <v>366</v>
      </c>
      <c r="Z1416" s="143">
        <v>0</v>
      </c>
      <c r="AA1416" s="143">
        <v>1</v>
      </c>
      <c r="AB1416" s="143">
        <v>1.784881388169E-2</v>
      </c>
      <c r="AC1416" s="143">
        <v>2.3944565400700001E-3</v>
      </c>
      <c r="AD1416" s="143">
        <v>1258.2292961597</v>
      </c>
      <c r="AF1416" s="143">
        <v>-1</v>
      </c>
      <c r="AG1416" s="143">
        <v>-1</v>
      </c>
      <c r="AH1416" s="143">
        <v>-1</v>
      </c>
      <c r="AI1416" s="143">
        <v>-1</v>
      </c>
      <c r="AJ1416" s="143">
        <v>0</v>
      </c>
      <c r="AM1416" s="143" t="s">
        <v>367</v>
      </c>
      <c r="AN1416" s="143">
        <v>-1</v>
      </c>
      <c r="AQ1416" s="143">
        <v>332</v>
      </c>
      <c r="AR1416" s="143" t="s">
        <v>259</v>
      </c>
      <c r="AT1416" s="143" t="s">
        <v>366</v>
      </c>
      <c r="AV1416" s="143">
        <v>15.805809947010401</v>
      </c>
      <c r="AW1416" s="143">
        <v>1.0204617163</v>
      </c>
    </row>
    <row r="1417" spans="1:49" x14ac:dyDescent="0.25">
      <c r="A1417" s="153">
        <v>830000</v>
      </c>
      <c r="B1417" s="153">
        <v>1400000</v>
      </c>
      <c r="C1417" s="153">
        <v>1400000</v>
      </c>
      <c r="D1417" s="143" t="s">
        <v>360</v>
      </c>
      <c r="E1417" s="143" t="s">
        <v>13</v>
      </c>
      <c r="F1417" s="143" t="s">
        <v>361</v>
      </c>
      <c r="G1417" s="143" t="s">
        <v>362</v>
      </c>
      <c r="H1417" s="143">
        <v>0.67</v>
      </c>
      <c r="I1417" s="143">
        <v>0.72</v>
      </c>
      <c r="J1417" s="143" t="s">
        <v>363</v>
      </c>
      <c r="K1417" s="143">
        <v>9.3334456469999994E-5</v>
      </c>
      <c r="L1417" s="143">
        <v>3027.1092469189098</v>
      </c>
      <c r="M1417" s="143">
        <v>6.3595644294028704</v>
      </c>
      <c r="N1417" s="143">
        <v>0.85314916391241002</v>
      </c>
      <c r="O1417" s="143">
        <v>5.9356648940000003E-4</v>
      </c>
      <c r="P1417" s="143">
        <v>7.9628213500000005E-5</v>
      </c>
      <c r="Q1417" s="143">
        <v>0.28253359623648</v>
      </c>
      <c r="R1417" s="143">
        <v>3200</v>
      </c>
      <c r="S1417" s="143" t="s">
        <v>370</v>
      </c>
      <c r="T1417" s="143">
        <v>3200</v>
      </c>
      <c r="U1417" s="143" t="s">
        <v>365</v>
      </c>
      <c r="V1417" s="143" t="s">
        <v>366</v>
      </c>
      <c r="Y1417" s="143" t="s">
        <v>363</v>
      </c>
      <c r="Z1417" s="143">
        <v>0</v>
      </c>
      <c r="AA1417" s="143">
        <v>1</v>
      </c>
      <c r="AB1417" s="143">
        <v>5.9356648940000003E-4</v>
      </c>
      <c r="AC1417" s="143">
        <v>7.9628213500000005E-5</v>
      </c>
      <c r="AD1417" s="143">
        <v>611.80784318655003</v>
      </c>
      <c r="AF1417" s="143">
        <v>-1</v>
      </c>
      <c r="AG1417" s="143">
        <v>-1</v>
      </c>
      <c r="AH1417" s="143">
        <v>-1</v>
      </c>
      <c r="AI1417" s="143">
        <v>-1</v>
      </c>
      <c r="AJ1417" s="143">
        <v>0</v>
      </c>
      <c r="AM1417" s="143" t="s">
        <v>367</v>
      </c>
      <c r="AN1417" s="143">
        <v>-1</v>
      </c>
      <c r="AQ1417" s="143">
        <v>332</v>
      </c>
      <c r="AR1417" s="143" t="s">
        <v>259</v>
      </c>
      <c r="AT1417" s="143" t="s">
        <v>366</v>
      </c>
      <c r="AV1417" s="143">
        <v>3.0168730945538802</v>
      </c>
      <c r="AW1417" s="143">
        <v>0.49619451999999997</v>
      </c>
    </row>
    <row r="1418" spans="1:49" x14ac:dyDescent="0.25">
      <c r="A1418" s="153">
        <v>830000</v>
      </c>
      <c r="B1418" s="153">
        <v>1400000</v>
      </c>
      <c r="C1418" s="153">
        <v>1400000</v>
      </c>
      <c r="D1418" s="143" t="s">
        <v>360</v>
      </c>
      <c r="E1418" s="143" t="s">
        <v>13</v>
      </c>
      <c r="F1418" s="143" t="s">
        <v>361</v>
      </c>
      <c r="G1418" s="143" t="s">
        <v>362</v>
      </c>
      <c r="H1418" s="143">
        <v>0.67</v>
      </c>
      <c r="I1418" s="143">
        <v>0.72</v>
      </c>
      <c r="J1418" s="143" t="s">
        <v>363</v>
      </c>
      <c r="K1418" s="143">
        <v>0.61776345359886997</v>
      </c>
      <c r="L1418" s="143">
        <v>2583.6822357531701</v>
      </c>
      <c r="M1418" s="143">
        <v>5.0656695509382903</v>
      </c>
      <c r="N1418" s="143">
        <v>0.69328666548776996</v>
      </c>
      <c r="O1418" s="143">
        <v>3.12938551657829</v>
      </c>
      <c r="P1418" s="143">
        <v>0.42828716480577</v>
      </c>
      <c r="Q1418" s="143">
        <v>1596.1044609609401</v>
      </c>
      <c r="R1418" s="143">
        <v>3200</v>
      </c>
      <c r="S1418" s="143" t="s">
        <v>370</v>
      </c>
      <c r="T1418" s="143">
        <v>3200</v>
      </c>
      <c r="U1418" s="143" t="s">
        <v>365</v>
      </c>
      <c r="V1418" s="143" t="s">
        <v>366</v>
      </c>
      <c r="Y1418" s="143" t="s">
        <v>363</v>
      </c>
      <c r="Z1418" s="143">
        <v>0</v>
      </c>
      <c r="AA1418" s="143">
        <v>1</v>
      </c>
      <c r="AB1418" s="143">
        <v>3.12938551657829</v>
      </c>
      <c r="AC1418" s="143">
        <v>0.42828716480577</v>
      </c>
      <c r="AD1418" s="143">
        <v>1596.1044609609401</v>
      </c>
      <c r="AF1418" s="143">
        <v>-1</v>
      </c>
      <c r="AG1418" s="143">
        <v>-1</v>
      </c>
      <c r="AH1418" s="143">
        <v>-1</v>
      </c>
      <c r="AI1418" s="143">
        <v>-1</v>
      </c>
      <c r="AJ1418" s="143">
        <v>0</v>
      </c>
      <c r="AM1418" s="143" t="s">
        <v>367</v>
      </c>
      <c r="AN1418" s="143">
        <v>-1</v>
      </c>
      <c r="AQ1418" s="143">
        <v>332</v>
      </c>
      <c r="AR1418" s="143" t="s">
        <v>259</v>
      </c>
      <c r="AT1418" s="143" t="s">
        <v>366</v>
      </c>
      <c r="AV1418" s="143">
        <v>199.99999998882399</v>
      </c>
      <c r="AW1418" s="143">
        <v>1.2944886139</v>
      </c>
    </row>
    <row r="1419" spans="1:49" x14ac:dyDescent="0.25">
      <c r="A1419" s="153">
        <v>830000</v>
      </c>
      <c r="B1419" s="153">
        <v>1400000</v>
      </c>
      <c r="C1419" s="153">
        <v>1400000</v>
      </c>
      <c r="D1419" s="143" t="s">
        <v>360</v>
      </c>
      <c r="E1419" s="143" t="s">
        <v>13</v>
      </c>
      <c r="F1419" s="143" t="s">
        <v>361</v>
      </c>
      <c r="G1419" s="143" t="s">
        <v>362</v>
      </c>
      <c r="H1419" s="143">
        <v>0.67</v>
      </c>
      <c r="I1419" s="143">
        <v>0.72</v>
      </c>
      <c r="J1419" s="143" t="s">
        <v>363</v>
      </c>
      <c r="K1419" s="143">
        <v>0.10674168470694</v>
      </c>
      <c r="L1419" s="143">
        <v>2436.3967020608102</v>
      </c>
      <c r="M1419" s="143">
        <v>4.8440556515382696</v>
      </c>
      <c r="N1419" s="143">
        <v>0.83503042246731995</v>
      </c>
      <c r="O1419" s="143">
        <v>0.51706266105939003</v>
      </c>
      <c r="P1419" s="143">
        <v>8.9132554075709997E-2</v>
      </c>
      <c r="Q1419" s="143">
        <v>260.06508859241802</v>
      </c>
      <c r="R1419" s="143">
        <v>4210</v>
      </c>
      <c r="S1419" s="143" t="s">
        <v>374</v>
      </c>
      <c r="T1419" s="143">
        <v>4210</v>
      </c>
      <c r="U1419" s="143" t="s">
        <v>365</v>
      </c>
      <c r="V1419" s="143" t="s">
        <v>366</v>
      </c>
      <c r="Y1419" s="143" t="s">
        <v>363</v>
      </c>
      <c r="Z1419" s="143">
        <v>0</v>
      </c>
      <c r="AA1419" s="143">
        <v>1</v>
      </c>
      <c r="AB1419" s="143">
        <v>0.51706266105939003</v>
      </c>
      <c r="AC1419" s="143">
        <v>8.9132554075709997E-2</v>
      </c>
      <c r="AD1419" s="143">
        <v>1314.8669839517399</v>
      </c>
      <c r="AF1419" s="143">
        <v>-1</v>
      </c>
      <c r="AG1419" s="143">
        <v>-1</v>
      </c>
      <c r="AH1419" s="143">
        <v>-1</v>
      </c>
      <c r="AI1419" s="143">
        <v>-1</v>
      </c>
      <c r="AJ1419" s="143">
        <v>0</v>
      </c>
      <c r="AM1419" s="143" t="s">
        <v>367</v>
      </c>
      <c r="AN1419" s="143">
        <v>-1</v>
      </c>
      <c r="AQ1419" s="143">
        <v>332</v>
      </c>
      <c r="AR1419" s="143" t="s">
        <v>259</v>
      </c>
      <c r="AT1419" s="143" t="s">
        <v>366</v>
      </c>
      <c r="AV1419" s="143">
        <v>104.651471848651</v>
      </c>
      <c r="AW1419" s="143">
        <v>1.0663965807</v>
      </c>
    </row>
    <row r="1420" spans="1:49" x14ac:dyDescent="0.25">
      <c r="A1420" s="153">
        <v>830000</v>
      </c>
      <c r="B1420" s="153">
        <v>1400000</v>
      </c>
      <c r="C1420" s="153">
        <v>1400000</v>
      </c>
      <c r="D1420" s="143" t="s">
        <v>360</v>
      </c>
      <c r="E1420" s="143" t="s">
        <v>13</v>
      </c>
      <c r="F1420" s="143" t="s">
        <v>361</v>
      </c>
      <c r="G1420" s="143" t="s">
        <v>362</v>
      </c>
      <c r="H1420" s="143">
        <v>0.67</v>
      </c>
      <c r="I1420" s="143">
        <v>0.72</v>
      </c>
      <c r="J1420" s="143" t="s">
        <v>363</v>
      </c>
      <c r="K1420" s="143">
        <v>4.2925305749329998E-2</v>
      </c>
      <c r="L1420" s="143">
        <v>2436.3967020608102</v>
      </c>
      <c r="M1420" s="143">
        <v>4.8440556515382696</v>
      </c>
      <c r="N1420" s="143">
        <v>0.83503042246731995</v>
      </c>
      <c r="O1420" s="143">
        <v>0.20793256990909001</v>
      </c>
      <c r="P1420" s="143">
        <v>3.5843936194410002E-2</v>
      </c>
      <c r="Q1420" s="143">
        <v>104.583073362641</v>
      </c>
      <c r="R1420" s="143">
        <v>3100</v>
      </c>
      <c r="S1420" s="143" t="s">
        <v>371</v>
      </c>
      <c r="T1420" s="143">
        <v>3100</v>
      </c>
      <c r="U1420" s="143" t="s">
        <v>365</v>
      </c>
      <c r="V1420" s="143" t="s">
        <v>366</v>
      </c>
      <c r="Y1420" s="143" t="s">
        <v>363</v>
      </c>
      <c r="Z1420" s="143">
        <v>0</v>
      </c>
      <c r="AA1420" s="143">
        <v>1</v>
      </c>
      <c r="AB1420" s="143">
        <v>0.20793256990909001</v>
      </c>
      <c r="AC1420" s="143">
        <v>3.5843936194410002E-2</v>
      </c>
      <c r="AD1420" s="143">
        <v>131.84914340491099</v>
      </c>
      <c r="AF1420" s="143">
        <v>-1</v>
      </c>
      <c r="AG1420" s="143">
        <v>-1</v>
      </c>
      <c r="AH1420" s="143">
        <v>-1</v>
      </c>
      <c r="AI1420" s="143">
        <v>-1</v>
      </c>
      <c r="AJ1420" s="143">
        <v>0</v>
      </c>
      <c r="AM1420" s="143" t="s">
        <v>367</v>
      </c>
      <c r="AN1420" s="143">
        <v>-1</v>
      </c>
      <c r="AQ1420" s="143">
        <v>332</v>
      </c>
      <c r="AR1420" s="143" t="s">
        <v>259</v>
      </c>
      <c r="AT1420" s="143" t="s">
        <v>366</v>
      </c>
      <c r="AV1420" s="143">
        <v>63.963950659360002</v>
      </c>
      <c r="AW1420" s="143">
        <v>0.10693361179999999</v>
      </c>
    </row>
    <row r="1421" spans="1:49" x14ac:dyDescent="0.25">
      <c r="A1421" s="153">
        <v>830000</v>
      </c>
      <c r="B1421" s="153">
        <v>1400000</v>
      </c>
      <c r="C1421" s="153">
        <v>1400000</v>
      </c>
      <c r="D1421" s="143" t="s">
        <v>360</v>
      </c>
      <c r="E1421" s="143" t="s">
        <v>13</v>
      </c>
      <c r="F1421" s="143" t="s">
        <v>361</v>
      </c>
      <c r="G1421" s="143" t="s">
        <v>362</v>
      </c>
      <c r="H1421" s="143">
        <v>0.67</v>
      </c>
      <c r="I1421" s="143">
        <v>0.72</v>
      </c>
      <c r="J1421" s="143" t="s">
        <v>366</v>
      </c>
      <c r="K1421" s="143">
        <v>2.3970116874650001E-2</v>
      </c>
      <c r="L1421" s="143">
        <v>2436.3967020608102</v>
      </c>
      <c r="M1421" s="143">
        <v>4.8440556515382696</v>
      </c>
      <c r="N1421" s="143">
        <v>0.83503042246731995</v>
      </c>
      <c r="O1421" s="143">
        <v>0.11611258011467999</v>
      </c>
      <c r="P1421" s="143">
        <v>2.0015776820430001E-2</v>
      </c>
      <c r="Q1421" s="143">
        <v>58.400713701409401</v>
      </c>
      <c r="R1421" s="143">
        <v>8140</v>
      </c>
      <c r="S1421" s="143" t="s">
        <v>369</v>
      </c>
      <c r="T1421" s="143">
        <v>8140</v>
      </c>
      <c r="U1421" s="143" t="s">
        <v>365</v>
      </c>
      <c r="V1421" s="143" t="s">
        <v>366</v>
      </c>
      <c r="Z1421" s="143">
        <v>0</v>
      </c>
      <c r="AA1421" s="143">
        <v>1</v>
      </c>
      <c r="AB1421" s="143">
        <v>0.11611258011467999</v>
      </c>
      <c r="AC1421" s="143">
        <v>2.0015776820430001E-2</v>
      </c>
      <c r="AD1421" s="143">
        <v>58.400713701409202</v>
      </c>
      <c r="AF1421" s="143">
        <v>-1</v>
      </c>
      <c r="AG1421" s="143">
        <v>-1</v>
      </c>
      <c r="AH1421" s="143">
        <v>-1</v>
      </c>
      <c r="AI1421" s="143">
        <v>-1</v>
      </c>
      <c r="AJ1421" s="143">
        <v>0</v>
      </c>
      <c r="AM1421" s="143" t="s">
        <v>367</v>
      </c>
      <c r="AN1421" s="143">
        <v>-1</v>
      </c>
      <c r="AQ1421" s="143">
        <v>332</v>
      </c>
      <c r="AR1421" s="143" t="s">
        <v>259</v>
      </c>
      <c r="AT1421" s="143" t="s">
        <v>366</v>
      </c>
      <c r="AV1421" s="143">
        <v>64.814832513043001</v>
      </c>
      <c r="AW1421" s="143">
        <v>4.7364731299999997E-2</v>
      </c>
    </row>
    <row r="1422" spans="1:49" x14ac:dyDescent="0.25">
      <c r="A1422" s="153">
        <v>840000</v>
      </c>
      <c r="B1422" s="153">
        <v>2500000</v>
      </c>
      <c r="C1422" s="153">
        <v>1400000</v>
      </c>
      <c r="D1422" s="143" t="s">
        <v>360</v>
      </c>
      <c r="E1422" s="143" t="s">
        <v>13</v>
      </c>
      <c r="F1422" s="143" t="s">
        <v>361</v>
      </c>
      <c r="G1422" s="143" t="s">
        <v>362</v>
      </c>
      <c r="H1422" s="143">
        <v>0.67</v>
      </c>
      <c r="I1422" s="143">
        <v>0.72</v>
      </c>
      <c r="J1422" s="143" t="s">
        <v>366</v>
      </c>
      <c r="K1422" s="143">
        <v>2.9670580189999999E-5</v>
      </c>
      <c r="L1422" s="143">
        <v>3396.1907002268999</v>
      </c>
      <c r="M1422" s="143">
        <v>7.0257629100835004</v>
      </c>
      <c r="N1422" s="143">
        <v>0.93495910354274003</v>
      </c>
      <c r="O1422" s="143">
        <v>2.0845846185999999E-4</v>
      </c>
      <c r="P1422" s="143">
        <v>2.7740779059999999E-5</v>
      </c>
      <c r="Q1422" s="143">
        <v>0.10076694853538</v>
      </c>
      <c r="R1422" s="143">
        <v>1730</v>
      </c>
      <c r="S1422" s="143" t="s">
        <v>368</v>
      </c>
      <c r="T1422" s="143">
        <v>1730</v>
      </c>
      <c r="U1422" s="143" t="s">
        <v>365</v>
      </c>
      <c r="V1422" s="143" t="s">
        <v>366</v>
      </c>
      <c r="Z1422" s="143">
        <v>0</v>
      </c>
      <c r="AA1422" s="143">
        <v>1</v>
      </c>
      <c r="AB1422" s="143">
        <v>2.0845846185999999E-4</v>
      </c>
      <c r="AC1422" s="143">
        <v>2.7740779059999999E-5</v>
      </c>
      <c r="AD1422" s="143">
        <v>0.1007669484602</v>
      </c>
      <c r="AF1422" s="143">
        <v>-1</v>
      </c>
      <c r="AG1422" s="143">
        <v>-1</v>
      </c>
      <c r="AH1422" s="143">
        <v>-1</v>
      </c>
      <c r="AI1422" s="143">
        <v>-1</v>
      </c>
      <c r="AJ1422" s="143">
        <v>0</v>
      </c>
      <c r="AM1422" s="143" t="s">
        <v>367</v>
      </c>
      <c r="AN1422" s="143">
        <v>-1</v>
      </c>
      <c r="AQ1422" s="143">
        <v>332</v>
      </c>
      <c r="AR1422" s="143" t="s">
        <v>259</v>
      </c>
      <c r="AT1422" s="143" t="s">
        <v>366</v>
      </c>
      <c r="AV1422" s="143">
        <v>5.7645736114597597</v>
      </c>
      <c r="AW1422" s="143">
        <v>8.1724999999999994E-5</v>
      </c>
    </row>
    <row r="1423" spans="1:49" x14ac:dyDescent="0.25">
      <c r="A1423" s="153">
        <v>840000</v>
      </c>
      <c r="B1423" s="153">
        <v>2500000</v>
      </c>
      <c r="C1423" s="153">
        <v>1400000</v>
      </c>
      <c r="D1423" s="143" t="s">
        <v>360</v>
      </c>
      <c r="E1423" s="143" t="s">
        <v>13</v>
      </c>
      <c r="F1423" s="143" t="s">
        <v>361</v>
      </c>
      <c r="G1423" s="143" t="s">
        <v>362</v>
      </c>
      <c r="H1423" s="143">
        <v>0.67</v>
      </c>
      <c r="I1423" s="143">
        <v>0.72</v>
      </c>
      <c r="J1423" s="143" t="s">
        <v>366</v>
      </c>
      <c r="K1423" s="143">
        <v>2.9670580189999999E-5</v>
      </c>
      <c r="L1423" s="143">
        <v>3396.1907002268999</v>
      </c>
      <c r="M1423" s="143">
        <v>7.0257629100835004</v>
      </c>
      <c r="N1423" s="143">
        <v>0.93495910354274003</v>
      </c>
      <c r="O1423" s="143">
        <v>2.0845846185999999E-4</v>
      </c>
      <c r="P1423" s="143">
        <v>2.7740779059999999E-5</v>
      </c>
      <c r="Q1423" s="143">
        <v>0.10076694853538</v>
      </c>
      <c r="R1423" s="143">
        <v>8140</v>
      </c>
      <c r="S1423" s="143" t="s">
        <v>369</v>
      </c>
      <c r="T1423" s="143">
        <v>8140</v>
      </c>
      <c r="U1423" s="143" t="s">
        <v>365</v>
      </c>
      <c r="V1423" s="143" t="s">
        <v>366</v>
      </c>
      <c r="Z1423" s="143">
        <v>0</v>
      </c>
      <c r="AA1423" s="143">
        <v>1</v>
      </c>
      <c r="AB1423" s="143">
        <v>2.0845846185999999E-4</v>
      </c>
      <c r="AC1423" s="143">
        <v>2.7740779059999999E-5</v>
      </c>
      <c r="AD1423" s="143">
        <v>0.1007669484602</v>
      </c>
      <c r="AF1423" s="143">
        <v>-1</v>
      </c>
      <c r="AG1423" s="143">
        <v>-1</v>
      </c>
      <c r="AH1423" s="143">
        <v>-1</v>
      </c>
      <c r="AI1423" s="143">
        <v>-1</v>
      </c>
      <c r="AJ1423" s="143">
        <v>0</v>
      </c>
      <c r="AM1423" s="143" t="s">
        <v>367</v>
      </c>
      <c r="AN1423" s="143">
        <v>-1</v>
      </c>
      <c r="AQ1423" s="143">
        <v>332</v>
      </c>
      <c r="AR1423" s="143" t="s">
        <v>259</v>
      </c>
      <c r="AT1423" s="143" t="s">
        <v>366</v>
      </c>
      <c r="AV1423" s="143">
        <v>5.7645736114597597</v>
      </c>
      <c r="AW1423" s="143">
        <v>8.1724999999999994E-5</v>
      </c>
    </row>
    <row r="1424" spans="1:49" x14ac:dyDescent="0.25">
      <c r="A1424" s="153">
        <v>840000</v>
      </c>
      <c r="B1424" s="153">
        <v>2500000</v>
      </c>
      <c r="C1424" s="153">
        <v>1400000</v>
      </c>
      <c r="D1424" s="143" t="s">
        <v>360</v>
      </c>
      <c r="E1424" s="143" t="s">
        <v>13</v>
      </c>
      <c r="F1424" s="143" t="s">
        <v>361</v>
      </c>
      <c r="G1424" s="143" t="s">
        <v>362</v>
      </c>
      <c r="H1424" s="143">
        <v>0.67</v>
      </c>
      <c r="I1424" s="143">
        <v>0.72</v>
      </c>
      <c r="J1424" s="143" t="s">
        <v>366</v>
      </c>
      <c r="K1424" s="143">
        <v>3.5639701828999999E-4</v>
      </c>
      <c r="L1424" s="143">
        <v>3370.5733285740598</v>
      </c>
      <c r="M1424" s="143">
        <v>7.4017960056580803</v>
      </c>
      <c r="N1424" s="143">
        <v>0.98174200130759004</v>
      </c>
      <c r="O1424" s="143">
        <v>2.6379780264500002E-3</v>
      </c>
      <c r="P1424" s="143">
        <v>3.4988992199999999E-4</v>
      </c>
      <c r="Q1424" s="143">
        <v>1.2012622842551901</v>
      </c>
      <c r="R1424" s="143">
        <v>1730</v>
      </c>
      <c r="S1424" s="143" t="s">
        <v>368</v>
      </c>
      <c r="T1424" s="143">
        <v>1730</v>
      </c>
      <c r="U1424" s="143" t="s">
        <v>365</v>
      </c>
      <c r="V1424" s="143" t="s">
        <v>366</v>
      </c>
      <c r="Z1424" s="143">
        <v>0</v>
      </c>
      <c r="AA1424" s="143">
        <v>1</v>
      </c>
      <c r="AB1424" s="143">
        <v>2.6379780264500002E-3</v>
      </c>
      <c r="AC1424" s="143">
        <v>3.4988992199999999E-4</v>
      </c>
      <c r="AD1424" s="143">
        <v>1.2012622837016</v>
      </c>
      <c r="AF1424" s="143">
        <v>-1</v>
      </c>
      <c r="AG1424" s="143">
        <v>-1</v>
      </c>
      <c r="AH1424" s="143">
        <v>-1</v>
      </c>
      <c r="AI1424" s="143">
        <v>-1</v>
      </c>
      <c r="AJ1424" s="143">
        <v>0</v>
      </c>
      <c r="AM1424" s="143" t="s">
        <v>367</v>
      </c>
      <c r="AN1424" s="143">
        <v>-1</v>
      </c>
      <c r="AQ1424" s="143">
        <v>332</v>
      </c>
      <c r="AR1424" s="143" t="s">
        <v>259</v>
      </c>
      <c r="AT1424" s="143" t="s">
        <v>366</v>
      </c>
      <c r="AV1424" s="143">
        <v>46.339890735965803</v>
      </c>
      <c r="AW1424" s="143">
        <v>9.7425980000000005E-4</v>
      </c>
    </row>
    <row r="1425" spans="1:49" x14ac:dyDescent="0.25">
      <c r="A1425" s="153">
        <v>840000</v>
      </c>
      <c r="B1425" s="153">
        <v>2500000</v>
      </c>
      <c r="C1425" s="153">
        <v>1400000</v>
      </c>
      <c r="D1425" s="143" t="s">
        <v>360</v>
      </c>
      <c r="E1425" s="143" t="s">
        <v>13</v>
      </c>
      <c r="F1425" s="143" t="s">
        <v>361</v>
      </c>
      <c r="G1425" s="143" t="s">
        <v>362</v>
      </c>
      <c r="H1425" s="143">
        <v>0.67</v>
      </c>
      <c r="I1425" s="143">
        <v>0.72</v>
      </c>
      <c r="J1425" s="143" t="s">
        <v>366</v>
      </c>
      <c r="K1425" s="143">
        <v>3.5639701828999999E-4</v>
      </c>
      <c r="L1425" s="143">
        <v>3370.5733285740598</v>
      </c>
      <c r="M1425" s="143">
        <v>7.4017960056580803</v>
      </c>
      <c r="N1425" s="143">
        <v>0.98174200130759004</v>
      </c>
      <c r="O1425" s="143">
        <v>2.6379780264500002E-3</v>
      </c>
      <c r="P1425" s="143">
        <v>3.4988992199999999E-4</v>
      </c>
      <c r="Q1425" s="143">
        <v>1.2012622842551901</v>
      </c>
      <c r="R1425" s="143">
        <v>8140</v>
      </c>
      <c r="S1425" s="143" t="s">
        <v>369</v>
      </c>
      <c r="T1425" s="143">
        <v>8140</v>
      </c>
      <c r="U1425" s="143" t="s">
        <v>365</v>
      </c>
      <c r="V1425" s="143" t="s">
        <v>366</v>
      </c>
      <c r="Z1425" s="143">
        <v>0</v>
      </c>
      <c r="AA1425" s="143">
        <v>1</v>
      </c>
      <c r="AB1425" s="143">
        <v>2.6379780264500002E-3</v>
      </c>
      <c r="AC1425" s="143">
        <v>3.4988992199999999E-4</v>
      </c>
      <c r="AD1425" s="143">
        <v>1.2012622837016</v>
      </c>
      <c r="AF1425" s="143">
        <v>-1</v>
      </c>
      <c r="AG1425" s="143">
        <v>-1</v>
      </c>
      <c r="AH1425" s="143">
        <v>-1</v>
      </c>
      <c r="AI1425" s="143">
        <v>-1</v>
      </c>
      <c r="AJ1425" s="143">
        <v>0</v>
      </c>
      <c r="AM1425" s="143" t="s">
        <v>367</v>
      </c>
      <c r="AN1425" s="143">
        <v>-1</v>
      </c>
      <c r="AQ1425" s="143">
        <v>332</v>
      </c>
      <c r="AR1425" s="143" t="s">
        <v>259</v>
      </c>
      <c r="AT1425" s="143" t="s">
        <v>366</v>
      </c>
      <c r="AV1425" s="143">
        <v>46.339890735965803</v>
      </c>
      <c r="AW1425" s="143">
        <v>9.7425980000000005E-4</v>
      </c>
    </row>
    <row r="1426" spans="1:49" x14ac:dyDescent="0.25">
      <c r="A1426" s="153">
        <v>840000</v>
      </c>
      <c r="B1426" s="153">
        <v>2500000</v>
      </c>
      <c r="C1426" s="153">
        <v>1400000</v>
      </c>
      <c r="D1426" s="143" t="s">
        <v>360</v>
      </c>
      <c r="E1426" s="143" t="s">
        <v>13</v>
      </c>
      <c r="F1426" s="143" t="s">
        <v>361</v>
      </c>
      <c r="G1426" s="143" t="s">
        <v>362</v>
      </c>
      <c r="H1426" s="143">
        <v>0.67</v>
      </c>
      <c r="I1426" s="143">
        <v>0.72</v>
      </c>
      <c r="J1426" s="143" t="s">
        <v>366</v>
      </c>
      <c r="K1426" s="143">
        <v>3.9335890219999999E-5</v>
      </c>
      <c r="L1426" s="143">
        <v>3361.3431316462802</v>
      </c>
      <c r="M1426" s="143">
        <v>7.4141874181091998</v>
      </c>
      <c r="N1426" s="143">
        <v>0.98143071809170002</v>
      </c>
      <c r="O1426" s="143">
        <v>2.9164366239000001E-4</v>
      </c>
      <c r="P1426" s="143">
        <v>3.8605450989999998E-5</v>
      </c>
      <c r="Q1426" s="143">
        <v>0.13222142443835</v>
      </c>
      <c r="R1426" s="143">
        <v>1730</v>
      </c>
      <c r="S1426" s="143" t="s">
        <v>368</v>
      </c>
      <c r="T1426" s="143">
        <v>1730</v>
      </c>
      <c r="U1426" s="143" t="s">
        <v>365</v>
      </c>
      <c r="V1426" s="143" t="s">
        <v>366</v>
      </c>
      <c r="Z1426" s="143">
        <v>0</v>
      </c>
      <c r="AA1426" s="143">
        <v>1</v>
      </c>
      <c r="AB1426" s="143">
        <v>2.9164366239000001E-4</v>
      </c>
      <c r="AC1426" s="143">
        <v>3.8605450989999998E-5</v>
      </c>
      <c r="AD1426" s="143">
        <v>0.13222142468197001</v>
      </c>
      <c r="AF1426" s="143">
        <v>-1</v>
      </c>
      <c r="AG1426" s="143">
        <v>-1</v>
      </c>
      <c r="AH1426" s="143">
        <v>-1</v>
      </c>
      <c r="AI1426" s="143">
        <v>-1</v>
      </c>
      <c r="AJ1426" s="143">
        <v>0</v>
      </c>
      <c r="AM1426" s="143" t="s">
        <v>367</v>
      </c>
      <c r="AN1426" s="143">
        <v>-1</v>
      </c>
      <c r="AQ1426" s="143">
        <v>332</v>
      </c>
      <c r="AR1426" s="143" t="s">
        <v>259</v>
      </c>
      <c r="AT1426" s="143" t="s">
        <v>366</v>
      </c>
      <c r="AV1426" s="143">
        <v>6.8838129412488103</v>
      </c>
      <c r="AW1426" s="143">
        <v>1.0723549999999999E-4</v>
      </c>
    </row>
    <row r="1427" spans="1:49" x14ac:dyDescent="0.25">
      <c r="A1427" s="153">
        <v>840000</v>
      </c>
      <c r="B1427" s="153">
        <v>2500000</v>
      </c>
      <c r="C1427" s="153">
        <v>1400000</v>
      </c>
      <c r="D1427" s="143" t="s">
        <v>360</v>
      </c>
      <c r="E1427" s="143" t="s">
        <v>13</v>
      </c>
      <c r="F1427" s="143" t="s">
        <v>361</v>
      </c>
      <c r="G1427" s="143" t="s">
        <v>362</v>
      </c>
      <c r="H1427" s="143">
        <v>0.67</v>
      </c>
      <c r="I1427" s="143">
        <v>0.72</v>
      </c>
      <c r="J1427" s="143" t="s">
        <v>366</v>
      </c>
      <c r="K1427" s="143">
        <v>3.9335890219999999E-5</v>
      </c>
      <c r="L1427" s="143">
        <v>3361.3431316462802</v>
      </c>
      <c r="M1427" s="143">
        <v>7.4141874181091998</v>
      </c>
      <c r="N1427" s="143">
        <v>0.98143071809170002</v>
      </c>
      <c r="O1427" s="143">
        <v>2.9164366239000001E-4</v>
      </c>
      <c r="P1427" s="143">
        <v>3.8605450989999998E-5</v>
      </c>
      <c r="Q1427" s="143">
        <v>0.13222142443835</v>
      </c>
      <c r="R1427" s="143">
        <v>8140</v>
      </c>
      <c r="S1427" s="143" t="s">
        <v>369</v>
      </c>
      <c r="T1427" s="143">
        <v>8140</v>
      </c>
      <c r="U1427" s="143" t="s">
        <v>365</v>
      </c>
      <c r="V1427" s="143" t="s">
        <v>366</v>
      </c>
      <c r="Z1427" s="143">
        <v>0</v>
      </c>
      <c r="AA1427" s="143">
        <v>1</v>
      </c>
      <c r="AB1427" s="143">
        <v>2.9164366239000001E-4</v>
      </c>
      <c r="AC1427" s="143">
        <v>3.8605450989999998E-5</v>
      </c>
      <c r="AD1427" s="143">
        <v>0.13222142468197001</v>
      </c>
      <c r="AF1427" s="143">
        <v>-1</v>
      </c>
      <c r="AG1427" s="143">
        <v>-1</v>
      </c>
      <c r="AH1427" s="143">
        <v>-1</v>
      </c>
      <c r="AI1427" s="143">
        <v>-1</v>
      </c>
      <c r="AJ1427" s="143">
        <v>0</v>
      </c>
      <c r="AM1427" s="143" t="s">
        <v>367</v>
      </c>
      <c r="AN1427" s="143">
        <v>-1</v>
      </c>
      <c r="AQ1427" s="143">
        <v>332</v>
      </c>
      <c r="AR1427" s="143" t="s">
        <v>259</v>
      </c>
      <c r="AT1427" s="143" t="s">
        <v>366</v>
      </c>
      <c r="AV1427" s="143">
        <v>6.8838129412488103</v>
      </c>
      <c r="AW1427" s="143">
        <v>1.0723549999999999E-4</v>
      </c>
    </row>
    <row r="1428" spans="1:49" x14ac:dyDescent="0.25">
      <c r="A1428" s="153">
        <v>100000</v>
      </c>
      <c r="B1428" s="153">
        <v>79000</v>
      </c>
      <c r="C1428" s="153">
        <v>79000</v>
      </c>
      <c r="D1428" s="143" t="s">
        <v>360</v>
      </c>
      <c r="E1428" s="143" t="s">
        <v>73</v>
      </c>
      <c r="F1428" s="143" t="s">
        <v>378</v>
      </c>
      <c r="G1428" s="143" t="s">
        <v>379</v>
      </c>
      <c r="H1428" s="143">
        <v>0.59</v>
      </c>
      <c r="I1428" s="143">
        <v>0.64</v>
      </c>
      <c r="J1428" s="143" t="s">
        <v>380</v>
      </c>
      <c r="K1428" s="143">
        <v>0.61382224754106995</v>
      </c>
      <c r="L1428" s="143">
        <v>3813.2759900633901</v>
      </c>
      <c r="M1428" s="143">
        <v>8.1570277144456806</v>
      </c>
      <c r="N1428" s="143">
        <v>1.08917497049223</v>
      </c>
      <c r="O1428" s="143">
        <v>5.00696508493587</v>
      </c>
      <c r="P1428" s="143">
        <v>0.66855982835301997</v>
      </c>
      <c r="Q1428" s="143">
        <v>2340.67363871512</v>
      </c>
      <c r="R1428" s="143">
        <v>1750</v>
      </c>
      <c r="S1428" s="143" t="s">
        <v>381</v>
      </c>
      <c r="T1428" s="143">
        <v>1750</v>
      </c>
      <c r="U1428" s="143" t="s">
        <v>382</v>
      </c>
      <c r="V1428" s="143" t="s">
        <v>380</v>
      </c>
      <c r="Z1428" s="143">
        <v>0</v>
      </c>
      <c r="AA1428" s="143">
        <v>1</v>
      </c>
      <c r="AB1428" s="143">
        <v>5.00696508493587</v>
      </c>
      <c r="AC1428" s="143">
        <v>0.66855982835301997</v>
      </c>
      <c r="AD1428" s="143">
        <v>2340.67363871512</v>
      </c>
      <c r="AF1428" s="143">
        <v>-1</v>
      </c>
      <c r="AG1428" s="143">
        <v>-1</v>
      </c>
      <c r="AH1428" s="143">
        <v>-1</v>
      </c>
      <c r="AI1428" s="143">
        <v>-1</v>
      </c>
      <c r="AJ1428" s="143">
        <v>0</v>
      </c>
      <c r="AM1428" s="143" t="s">
        <v>383</v>
      </c>
      <c r="AN1428" s="143">
        <v>-1</v>
      </c>
      <c r="AQ1428" s="143">
        <v>637</v>
      </c>
      <c r="AR1428" s="143" t="s">
        <v>275</v>
      </c>
      <c r="AS1428" s="143" t="s">
        <v>384</v>
      </c>
      <c r="AT1428" s="143" t="s">
        <v>366</v>
      </c>
      <c r="AV1428" s="143">
        <v>197.515567788922</v>
      </c>
      <c r="AW1428" s="143">
        <v>1.8983565602000001</v>
      </c>
    </row>
    <row r="1429" spans="1:49" x14ac:dyDescent="0.25">
      <c r="A1429" s="153">
        <v>100000</v>
      </c>
      <c r="B1429" s="153">
        <v>79000</v>
      </c>
      <c r="C1429" s="153">
        <v>79000</v>
      </c>
      <c r="D1429" s="143" t="s">
        <v>360</v>
      </c>
      <c r="E1429" s="143" t="s">
        <v>73</v>
      </c>
      <c r="F1429" s="143" t="s">
        <v>378</v>
      </c>
      <c r="G1429" s="143" t="s">
        <v>379</v>
      </c>
      <c r="H1429" s="143">
        <v>0.59</v>
      </c>
      <c r="I1429" s="143">
        <v>0.64</v>
      </c>
      <c r="J1429" s="143" t="s">
        <v>380</v>
      </c>
      <c r="K1429" s="143">
        <v>3.9412058736900003E-3</v>
      </c>
      <c r="L1429" s="143">
        <v>3813.2759900633901</v>
      </c>
      <c r="M1429" s="143">
        <v>8.1570277144456806</v>
      </c>
      <c r="N1429" s="143">
        <v>1.08917497049223</v>
      </c>
      <c r="O1429" s="143">
        <v>3.2148525540040003E-2</v>
      </c>
      <c r="P1429" s="143">
        <v>4.29266279118E-3</v>
      </c>
      <c r="Q1429" s="143">
        <v>15.0289057300465</v>
      </c>
      <c r="R1429" s="143">
        <v>1750</v>
      </c>
      <c r="S1429" s="143" t="s">
        <v>381</v>
      </c>
      <c r="T1429" s="143">
        <v>1750</v>
      </c>
      <c r="U1429" s="143" t="s">
        <v>382</v>
      </c>
      <c r="V1429" s="143" t="s">
        <v>380</v>
      </c>
      <c r="Z1429" s="143">
        <v>0</v>
      </c>
      <c r="AA1429" s="143">
        <v>1</v>
      </c>
      <c r="AB1429" s="143">
        <v>3.2148525540040003E-2</v>
      </c>
      <c r="AC1429" s="143">
        <v>4.29266279118E-3</v>
      </c>
      <c r="AD1429" s="143">
        <v>15.0289057300482</v>
      </c>
      <c r="AF1429" s="143">
        <v>-1</v>
      </c>
      <c r="AG1429" s="143">
        <v>-1</v>
      </c>
      <c r="AH1429" s="143">
        <v>-1</v>
      </c>
      <c r="AI1429" s="143">
        <v>-1</v>
      </c>
      <c r="AJ1429" s="143">
        <v>0</v>
      </c>
      <c r="AM1429" s="143" t="s">
        <v>383</v>
      </c>
      <c r="AN1429" s="143">
        <v>-1</v>
      </c>
      <c r="AQ1429" s="143">
        <v>637</v>
      </c>
      <c r="AR1429" s="143" t="s">
        <v>275</v>
      </c>
      <c r="AS1429" s="143" t="s">
        <v>384</v>
      </c>
      <c r="AT1429" s="143" t="s">
        <v>366</v>
      </c>
      <c r="AV1429" s="143">
        <v>26.329538455301101</v>
      </c>
      <c r="AW1429" s="143">
        <v>1.2188893500000001E-2</v>
      </c>
    </row>
    <row r="1430" spans="1:49" x14ac:dyDescent="0.25">
      <c r="A1430" s="153">
        <v>100000</v>
      </c>
      <c r="B1430" s="153">
        <v>82000</v>
      </c>
      <c r="C1430" s="153">
        <v>82000</v>
      </c>
      <c r="D1430" s="143" t="s">
        <v>360</v>
      </c>
      <c r="E1430" s="143" t="s">
        <v>73</v>
      </c>
      <c r="F1430" s="143" t="s">
        <v>378</v>
      </c>
      <c r="G1430" s="143" t="s">
        <v>379</v>
      </c>
      <c r="H1430" s="143">
        <v>0.59</v>
      </c>
      <c r="I1430" s="143">
        <v>0.64</v>
      </c>
      <c r="J1430" s="143" t="s">
        <v>380</v>
      </c>
      <c r="K1430" s="143">
        <v>0.59481986007743004</v>
      </c>
      <c r="L1430" s="143">
        <v>3813.2759899213402</v>
      </c>
      <c r="M1430" s="143">
        <v>8.1570277141418099</v>
      </c>
      <c r="N1430" s="143">
        <v>1.08917497045166</v>
      </c>
      <c r="O1430" s="143">
        <v>4.8519620835736204</v>
      </c>
      <c r="P1430" s="143">
        <v>0.64786290352389997</v>
      </c>
      <c r="Q1430" s="143">
        <v>2268.2122907616699</v>
      </c>
      <c r="R1430" s="143">
        <v>1750</v>
      </c>
      <c r="S1430" s="143" t="s">
        <v>381</v>
      </c>
      <c r="T1430" s="143">
        <v>1750</v>
      </c>
      <c r="U1430" s="143" t="s">
        <v>382</v>
      </c>
      <c r="V1430" s="143" t="s">
        <v>380</v>
      </c>
      <c r="Z1430" s="143">
        <v>0</v>
      </c>
      <c r="AA1430" s="143">
        <v>1</v>
      </c>
      <c r="AB1430" s="143">
        <v>4.8519620835736204</v>
      </c>
      <c r="AC1430" s="143">
        <v>0.64786290352389997</v>
      </c>
      <c r="AD1430" s="143">
        <v>2355.7025446206799</v>
      </c>
      <c r="AF1430" s="143">
        <v>-1</v>
      </c>
      <c r="AG1430" s="143">
        <v>-1</v>
      </c>
      <c r="AH1430" s="143">
        <v>-1</v>
      </c>
      <c r="AI1430" s="143">
        <v>-1</v>
      </c>
      <c r="AJ1430" s="143">
        <v>0</v>
      </c>
      <c r="AM1430" s="143" t="s">
        <v>383</v>
      </c>
      <c r="AN1430" s="143">
        <v>-1</v>
      </c>
      <c r="AQ1430" s="143">
        <v>637</v>
      </c>
      <c r="AR1430" s="143" t="s">
        <v>275</v>
      </c>
      <c r="AS1430" s="143" t="s">
        <v>384</v>
      </c>
      <c r="AT1430" s="143" t="s">
        <v>366</v>
      </c>
      <c r="AV1430" s="143">
        <v>197.77098451823801</v>
      </c>
      <c r="AW1430" s="143">
        <v>1.9105454539</v>
      </c>
    </row>
    <row r="1431" spans="1:49" x14ac:dyDescent="0.25">
      <c r="A1431" s="153">
        <v>100000</v>
      </c>
      <c r="B1431" s="153">
        <v>84000</v>
      </c>
      <c r="C1431" s="153">
        <v>84000</v>
      </c>
      <c r="D1431" s="143" t="s">
        <v>360</v>
      </c>
      <c r="E1431" s="143" t="s">
        <v>73</v>
      </c>
      <c r="F1431" s="143" t="s">
        <v>378</v>
      </c>
      <c r="G1431" s="143" t="s">
        <v>379</v>
      </c>
      <c r="H1431" s="143">
        <v>0.59</v>
      </c>
      <c r="I1431" s="143">
        <v>0.64</v>
      </c>
      <c r="J1431" s="143" t="s">
        <v>380</v>
      </c>
      <c r="K1431" s="143">
        <v>6.7804209249029995E-2</v>
      </c>
      <c r="L1431" s="143">
        <v>3813.2759900633901</v>
      </c>
      <c r="M1431" s="143">
        <v>8.1570277144456806</v>
      </c>
      <c r="N1431" s="143">
        <v>1.08917497049223</v>
      </c>
      <c r="O1431" s="143">
        <v>0.55308081400047004</v>
      </c>
      <c r="P1431" s="143">
        <v>7.3850647608070003E-2</v>
      </c>
      <c r="Q1431" s="143">
        <v>258.55616315458701</v>
      </c>
      <c r="R1431" s="143">
        <v>1750</v>
      </c>
      <c r="S1431" s="143" t="s">
        <v>381</v>
      </c>
      <c r="T1431" s="143">
        <v>1750</v>
      </c>
      <c r="U1431" s="143" t="s">
        <v>382</v>
      </c>
      <c r="V1431" s="143" t="s">
        <v>380</v>
      </c>
      <c r="Z1431" s="143">
        <v>0</v>
      </c>
      <c r="AA1431" s="143">
        <v>1</v>
      </c>
      <c r="AB1431" s="143">
        <v>0.55308081400047004</v>
      </c>
      <c r="AC1431" s="143">
        <v>7.3850647608070003E-2</v>
      </c>
      <c r="AD1431" s="143">
        <v>1898.85467816502</v>
      </c>
      <c r="AF1431" s="143">
        <v>-1</v>
      </c>
      <c r="AG1431" s="143">
        <v>-1</v>
      </c>
      <c r="AH1431" s="143">
        <v>-1</v>
      </c>
      <c r="AI1431" s="143">
        <v>-1</v>
      </c>
      <c r="AJ1431" s="143">
        <v>0</v>
      </c>
      <c r="AM1431" s="143" t="s">
        <v>383</v>
      </c>
      <c r="AN1431" s="143">
        <v>-1</v>
      </c>
      <c r="AQ1431" s="143">
        <v>637</v>
      </c>
      <c r="AR1431" s="143" t="s">
        <v>275</v>
      </c>
      <c r="AS1431" s="143" t="s">
        <v>384</v>
      </c>
      <c r="AT1431" s="143" t="s">
        <v>366</v>
      </c>
      <c r="AV1431" s="143">
        <v>104.763373115401</v>
      </c>
      <c r="AW1431" s="143">
        <v>1.5400281250000001</v>
      </c>
    </row>
    <row r="1432" spans="1:49" x14ac:dyDescent="0.25">
      <c r="A1432" s="153">
        <v>100000</v>
      </c>
      <c r="B1432" s="153">
        <v>84000</v>
      </c>
      <c r="C1432" s="153">
        <v>84000</v>
      </c>
      <c r="D1432" s="143" t="s">
        <v>360</v>
      </c>
      <c r="E1432" s="143" t="s">
        <v>73</v>
      </c>
      <c r="F1432" s="143" t="s">
        <v>378</v>
      </c>
      <c r="G1432" s="143" t="s">
        <v>379</v>
      </c>
      <c r="H1432" s="143">
        <v>0.59</v>
      </c>
      <c r="I1432" s="143">
        <v>0.64</v>
      </c>
      <c r="J1432" s="143" t="s">
        <v>380</v>
      </c>
      <c r="K1432" s="143">
        <v>9.2860834265700003E-3</v>
      </c>
      <c r="L1432" s="143">
        <v>3813.2759900633901</v>
      </c>
      <c r="M1432" s="143">
        <v>8.1570277144456806</v>
      </c>
      <c r="N1432" s="143">
        <v>1.08917497049223</v>
      </c>
      <c r="O1432" s="143">
        <v>7.5746839869210006E-2</v>
      </c>
      <c r="P1432" s="143">
        <v>1.0114169642120001E-2</v>
      </c>
      <c r="Q1432" s="143">
        <v>35.410398972276397</v>
      </c>
      <c r="R1432" s="143">
        <v>1750</v>
      </c>
      <c r="S1432" s="143" t="s">
        <v>381</v>
      </c>
      <c r="T1432" s="143">
        <v>1750</v>
      </c>
      <c r="U1432" s="143" t="s">
        <v>382</v>
      </c>
      <c r="V1432" s="143" t="s">
        <v>380</v>
      </c>
      <c r="Z1432" s="143">
        <v>0</v>
      </c>
      <c r="AA1432" s="143">
        <v>1</v>
      </c>
      <c r="AB1432" s="143">
        <v>7.5746839869210006E-2</v>
      </c>
      <c r="AC1432" s="143">
        <v>1.0114169642120001E-2</v>
      </c>
      <c r="AD1432" s="143">
        <v>456.84786698220699</v>
      </c>
      <c r="AF1432" s="143">
        <v>-1</v>
      </c>
      <c r="AG1432" s="143">
        <v>-1</v>
      </c>
      <c r="AH1432" s="143">
        <v>-1</v>
      </c>
      <c r="AI1432" s="143">
        <v>-1</v>
      </c>
      <c r="AJ1432" s="143">
        <v>0</v>
      </c>
      <c r="AM1432" s="143" t="s">
        <v>383</v>
      </c>
      <c r="AN1432" s="143">
        <v>-1</v>
      </c>
      <c r="AQ1432" s="143">
        <v>637</v>
      </c>
      <c r="AR1432" s="143" t="s">
        <v>275</v>
      </c>
      <c r="AS1432" s="143" t="s">
        <v>384</v>
      </c>
      <c r="AT1432" s="143" t="s">
        <v>366</v>
      </c>
      <c r="AV1432" s="143">
        <v>28.1479901063549</v>
      </c>
      <c r="AW1432" s="143">
        <v>0.37051732929999998</v>
      </c>
    </row>
    <row r="1433" spans="1:49" x14ac:dyDescent="0.25">
      <c r="A1433" s="153">
        <v>100000</v>
      </c>
      <c r="B1433" s="153">
        <v>84000</v>
      </c>
      <c r="C1433" s="153">
        <v>84000</v>
      </c>
      <c r="D1433" s="143" t="s">
        <v>360</v>
      </c>
      <c r="E1433" s="143" t="s">
        <v>73</v>
      </c>
      <c r="F1433" s="143" t="s">
        <v>378</v>
      </c>
      <c r="G1433" s="143" t="s">
        <v>379</v>
      </c>
      <c r="H1433" s="143">
        <v>0.59</v>
      </c>
      <c r="I1433" s="143">
        <v>0.64</v>
      </c>
      <c r="J1433" s="143" t="s">
        <v>380</v>
      </c>
      <c r="K1433" s="143">
        <v>3.8206613677290002E-2</v>
      </c>
      <c r="L1433" s="143">
        <v>3811.3861017640602</v>
      </c>
      <c r="M1433" s="143">
        <v>8.1530511021651595</v>
      </c>
      <c r="N1433" s="143">
        <v>1.0886410864628</v>
      </c>
      <c r="O1433" s="143">
        <v>0.31150047375167</v>
      </c>
      <c r="P1433" s="143">
        <v>4.1593289423710003E-2</v>
      </c>
      <c r="Q1433" s="143">
        <v>145.62015636511401</v>
      </c>
      <c r="R1433" s="143">
        <v>1750</v>
      </c>
      <c r="S1433" s="143" t="s">
        <v>381</v>
      </c>
      <c r="T1433" s="143">
        <v>1750</v>
      </c>
      <c r="U1433" s="143" t="s">
        <v>382</v>
      </c>
      <c r="V1433" s="143" t="s">
        <v>380</v>
      </c>
      <c r="Z1433" s="143">
        <v>0</v>
      </c>
      <c r="AA1433" s="143">
        <v>1</v>
      </c>
      <c r="AB1433" s="143">
        <v>0.31150047375167</v>
      </c>
      <c r="AC1433" s="143">
        <v>4.1593289423710003E-2</v>
      </c>
      <c r="AD1433" s="143">
        <v>145.62015636511501</v>
      </c>
      <c r="AF1433" s="143">
        <v>-1</v>
      </c>
      <c r="AG1433" s="143">
        <v>-1</v>
      </c>
      <c r="AH1433" s="143">
        <v>-1</v>
      </c>
      <c r="AI1433" s="143">
        <v>-1</v>
      </c>
      <c r="AJ1433" s="143">
        <v>0</v>
      </c>
      <c r="AM1433" s="143" t="s">
        <v>383</v>
      </c>
      <c r="AN1433" s="143">
        <v>-1</v>
      </c>
      <c r="AQ1433" s="143">
        <v>637</v>
      </c>
      <c r="AR1433" s="143" t="s">
        <v>275</v>
      </c>
      <c r="AS1433" s="143" t="s">
        <v>384</v>
      </c>
      <c r="AT1433" s="143" t="s">
        <v>366</v>
      </c>
      <c r="AV1433" s="143">
        <v>85.340499836646799</v>
      </c>
      <c r="AW1433" s="143">
        <v>0.11810231660000001</v>
      </c>
    </row>
    <row r="1434" spans="1:49" x14ac:dyDescent="0.25">
      <c r="A1434" s="153">
        <v>100000</v>
      </c>
      <c r="B1434" s="153">
        <v>84000</v>
      </c>
      <c r="C1434" s="153">
        <v>84000</v>
      </c>
      <c r="D1434" s="143" t="s">
        <v>360</v>
      </c>
      <c r="E1434" s="143" t="s">
        <v>73</v>
      </c>
      <c r="F1434" s="143" t="s">
        <v>378</v>
      </c>
      <c r="G1434" s="143" t="s">
        <v>379</v>
      </c>
      <c r="H1434" s="143">
        <v>0.59</v>
      </c>
      <c r="I1434" s="143">
        <v>0.64</v>
      </c>
      <c r="J1434" s="143" t="s">
        <v>380</v>
      </c>
      <c r="K1434" s="143">
        <v>4.440310013248E-2</v>
      </c>
      <c r="L1434" s="143">
        <v>3811.3861017640602</v>
      </c>
      <c r="M1434" s="143">
        <v>8.1530511021651595</v>
      </c>
      <c r="N1434" s="143">
        <v>1.0886410864628</v>
      </c>
      <c r="O1434" s="143">
        <v>0.36202074447469001</v>
      </c>
      <c r="P1434" s="143">
        <v>4.8339039170539999E-2</v>
      </c>
      <c r="Q1434" s="143">
        <v>169.23735872018301</v>
      </c>
      <c r="R1434" s="143">
        <v>1750</v>
      </c>
      <c r="S1434" s="143" t="s">
        <v>381</v>
      </c>
      <c r="T1434" s="143">
        <v>1750</v>
      </c>
      <c r="U1434" s="143" t="s">
        <v>382</v>
      </c>
      <c r="V1434" s="143" t="s">
        <v>380</v>
      </c>
      <c r="Z1434" s="143">
        <v>0</v>
      </c>
      <c r="AA1434" s="143">
        <v>1</v>
      </c>
      <c r="AB1434" s="143">
        <v>0.36202074447469001</v>
      </c>
      <c r="AC1434" s="143">
        <v>4.8339039170539999E-2</v>
      </c>
      <c r="AD1434" s="143">
        <v>2208.91488485939</v>
      </c>
      <c r="AF1434" s="143">
        <v>-1</v>
      </c>
      <c r="AG1434" s="143">
        <v>-1</v>
      </c>
      <c r="AH1434" s="143">
        <v>-1</v>
      </c>
      <c r="AI1434" s="143">
        <v>-1</v>
      </c>
      <c r="AJ1434" s="143">
        <v>0</v>
      </c>
      <c r="AM1434" s="143" t="s">
        <v>383</v>
      </c>
      <c r="AN1434" s="143">
        <v>-1</v>
      </c>
      <c r="AQ1434" s="143">
        <v>637</v>
      </c>
      <c r="AR1434" s="143" t="s">
        <v>275</v>
      </c>
      <c r="AS1434" s="143" t="s">
        <v>384</v>
      </c>
      <c r="AT1434" s="143" t="s">
        <v>366</v>
      </c>
      <c r="AV1434" s="143">
        <v>106.255538913289</v>
      </c>
      <c r="AW1434" s="143">
        <v>1.7914962569999999</v>
      </c>
    </row>
    <row r="1435" spans="1:49" x14ac:dyDescent="0.25">
      <c r="A1435" s="153">
        <v>100000</v>
      </c>
      <c r="B1435" s="153">
        <v>86000</v>
      </c>
      <c r="C1435" s="153">
        <v>87000</v>
      </c>
      <c r="D1435" s="143" t="s">
        <v>360</v>
      </c>
      <c r="E1435" s="143" t="s">
        <v>73</v>
      </c>
      <c r="F1435" s="143" t="s">
        <v>378</v>
      </c>
      <c r="G1435" s="143" t="s">
        <v>379</v>
      </c>
      <c r="H1435" s="143">
        <v>0.59</v>
      </c>
      <c r="I1435" s="143">
        <v>0.64</v>
      </c>
      <c r="J1435" s="143" t="s">
        <v>380</v>
      </c>
      <c r="K1435" s="143">
        <v>8.2970697226600002E-3</v>
      </c>
      <c r="L1435" s="143">
        <v>3813.2759899213402</v>
      </c>
      <c r="M1435" s="143">
        <v>8.1570277141418099</v>
      </c>
      <c r="N1435" s="143">
        <v>1.08917497045166</v>
      </c>
      <c r="O1435" s="143">
        <v>6.7679427673909998E-2</v>
      </c>
      <c r="P1435" s="143">
        <v>9.0369606700100007E-3</v>
      </c>
      <c r="Q1435" s="143">
        <v>31.639016760126498</v>
      </c>
      <c r="R1435" s="143">
        <v>1750</v>
      </c>
      <c r="S1435" s="143" t="s">
        <v>381</v>
      </c>
      <c r="T1435" s="143">
        <v>1750</v>
      </c>
      <c r="U1435" s="143" t="s">
        <v>382</v>
      </c>
      <c r="V1435" s="143" t="s">
        <v>380</v>
      </c>
      <c r="Z1435" s="143">
        <v>0</v>
      </c>
      <c r="AA1435" s="143">
        <v>1</v>
      </c>
      <c r="AB1435" s="143">
        <v>6.7679427673909998E-2</v>
      </c>
      <c r="AC1435" s="143">
        <v>9.0369606700100007E-3</v>
      </c>
      <c r="AD1435" s="143">
        <v>2355.7025453227302</v>
      </c>
      <c r="AF1435" s="143">
        <v>-1</v>
      </c>
      <c r="AG1435" s="143">
        <v>-1</v>
      </c>
      <c r="AH1435" s="143">
        <v>-1</v>
      </c>
      <c r="AI1435" s="143">
        <v>-1</v>
      </c>
      <c r="AJ1435" s="143">
        <v>0</v>
      </c>
      <c r="AM1435" s="143" t="s">
        <v>383</v>
      </c>
      <c r="AN1435" s="143">
        <v>-1</v>
      </c>
      <c r="AQ1435" s="143">
        <v>637</v>
      </c>
      <c r="AR1435" s="143" t="s">
        <v>275</v>
      </c>
      <c r="AS1435" s="143" t="s">
        <v>384</v>
      </c>
      <c r="AT1435" s="143" t="s">
        <v>366</v>
      </c>
      <c r="AV1435" s="143">
        <v>48.495588113227001</v>
      </c>
      <c r="AW1435" s="143">
        <v>1.9105454544</v>
      </c>
    </row>
    <row r="1436" spans="1:49" x14ac:dyDescent="0.25">
      <c r="A1436" s="153">
        <v>100000</v>
      </c>
      <c r="B1436" s="153">
        <v>88000</v>
      </c>
      <c r="C1436" s="153">
        <v>88000</v>
      </c>
      <c r="D1436" s="143" t="s">
        <v>360</v>
      </c>
      <c r="E1436" s="143" t="s">
        <v>73</v>
      </c>
      <c r="F1436" s="143" t="s">
        <v>378</v>
      </c>
      <c r="G1436" s="143" t="s">
        <v>379</v>
      </c>
      <c r="H1436" s="143">
        <v>0.59</v>
      </c>
      <c r="I1436" s="143">
        <v>0.64</v>
      </c>
      <c r="J1436" s="143" t="s">
        <v>380</v>
      </c>
      <c r="K1436" s="143">
        <v>5.7286564466999998E-4</v>
      </c>
      <c r="L1436" s="143">
        <v>3811.3861017624399</v>
      </c>
      <c r="M1436" s="143">
        <v>8.1530511021619994</v>
      </c>
      <c r="N1436" s="143">
        <v>1.0886410864623599</v>
      </c>
      <c r="O1436" s="143">
        <v>4.6706028757399999E-3</v>
      </c>
      <c r="P1436" s="143">
        <v>6.2364507782000005E-4</v>
      </c>
      <c r="Q1436" s="143">
        <v>2.1834121563067201</v>
      </c>
      <c r="R1436" s="143">
        <v>1750</v>
      </c>
      <c r="S1436" s="143" t="s">
        <v>381</v>
      </c>
      <c r="T1436" s="143">
        <v>1750</v>
      </c>
      <c r="U1436" s="143" t="s">
        <v>382</v>
      </c>
      <c r="V1436" s="143" t="s">
        <v>380</v>
      </c>
      <c r="Z1436" s="143">
        <v>0</v>
      </c>
      <c r="AA1436" s="143">
        <v>1</v>
      </c>
      <c r="AB1436" s="143">
        <v>4.6706028757399999E-3</v>
      </c>
      <c r="AC1436" s="143">
        <v>6.2364507782000005E-4</v>
      </c>
      <c r="AD1436" s="143">
        <v>2354.53504192521</v>
      </c>
      <c r="AF1436" s="143">
        <v>-1</v>
      </c>
      <c r="AG1436" s="143">
        <v>-1</v>
      </c>
      <c r="AH1436" s="143">
        <v>-1</v>
      </c>
      <c r="AI1436" s="143">
        <v>-1</v>
      </c>
      <c r="AJ1436" s="143">
        <v>0</v>
      </c>
      <c r="AM1436" s="143" t="s">
        <v>383</v>
      </c>
      <c r="AN1436" s="143">
        <v>-1</v>
      </c>
      <c r="AQ1436" s="143">
        <v>637</v>
      </c>
      <c r="AR1436" s="143" t="s">
        <v>275</v>
      </c>
      <c r="AS1436" s="143" t="s">
        <v>384</v>
      </c>
      <c r="AT1436" s="143" t="s">
        <v>366</v>
      </c>
      <c r="AV1436" s="143">
        <v>9.2212048992341202</v>
      </c>
      <c r="AW1436" s="143">
        <v>1.9095985740999999</v>
      </c>
    </row>
    <row r="1437" spans="1:49" x14ac:dyDescent="0.25">
      <c r="A1437" s="153">
        <v>100000</v>
      </c>
      <c r="B1437" s="153">
        <v>90000</v>
      </c>
      <c r="C1437" s="153">
        <v>90000</v>
      </c>
      <c r="D1437" s="143" t="s">
        <v>360</v>
      </c>
      <c r="E1437" s="143" t="s">
        <v>73</v>
      </c>
      <c r="F1437" s="143" t="s">
        <v>378</v>
      </c>
      <c r="G1437" s="143" t="s">
        <v>379</v>
      </c>
      <c r="H1437" s="143">
        <v>0.59</v>
      </c>
      <c r="I1437" s="143">
        <v>0.64</v>
      </c>
      <c r="J1437" s="143" t="s">
        <v>380</v>
      </c>
      <c r="K1437" s="143">
        <v>3.1221379731999999E-2</v>
      </c>
      <c r="L1437" s="143">
        <v>3811.3861017640602</v>
      </c>
      <c r="M1437" s="143">
        <v>8.1530511021651595</v>
      </c>
      <c r="N1437" s="143">
        <v>1.0886410864628</v>
      </c>
      <c r="O1437" s="143">
        <v>0.25454950443510999</v>
      </c>
      <c r="P1437" s="143">
        <v>3.398887675231E-2</v>
      </c>
      <c r="Q1437" s="143">
        <v>118.99673278845</v>
      </c>
      <c r="R1437" s="143">
        <v>1750</v>
      </c>
      <c r="S1437" s="143" t="s">
        <v>381</v>
      </c>
      <c r="T1437" s="143">
        <v>1750</v>
      </c>
      <c r="U1437" s="143" t="s">
        <v>382</v>
      </c>
      <c r="V1437" s="143" t="s">
        <v>380</v>
      </c>
      <c r="Z1437" s="143">
        <v>0</v>
      </c>
      <c r="AA1437" s="143">
        <v>1</v>
      </c>
      <c r="AB1437" s="143">
        <v>0.25454950443510999</v>
      </c>
      <c r="AC1437" s="143">
        <v>3.398887675231E-2</v>
      </c>
      <c r="AD1437" s="143">
        <v>533.81903127639805</v>
      </c>
      <c r="AF1437" s="143">
        <v>-1</v>
      </c>
      <c r="AG1437" s="143">
        <v>-1</v>
      </c>
      <c r="AH1437" s="143">
        <v>-1</v>
      </c>
      <c r="AI1437" s="143">
        <v>-1</v>
      </c>
      <c r="AJ1437" s="143">
        <v>0</v>
      </c>
      <c r="AM1437" s="143" t="s">
        <v>383</v>
      </c>
      <c r="AN1437" s="143">
        <v>-1</v>
      </c>
      <c r="AQ1437" s="143">
        <v>637</v>
      </c>
      <c r="AR1437" s="143" t="s">
        <v>275</v>
      </c>
      <c r="AS1437" s="143" t="s">
        <v>384</v>
      </c>
      <c r="AT1437" s="143" t="s">
        <v>366</v>
      </c>
      <c r="AV1437" s="143">
        <v>46.318875474985298</v>
      </c>
      <c r="AW1437" s="143">
        <v>0.4329432533</v>
      </c>
    </row>
    <row r="1438" spans="1:49" x14ac:dyDescent="0.25">
      <c r="A1438" s="153">
        <v>100000</v>
      </c>
      <c r="B1438" s="153">
        <v>90000</v>
      </c>
      <c r="C1438" s="153">
        <v>90000</v>
      </c>
      <c r="D1438" s="143" t="s">
        <v>360</v>
      </c>
      <c r="E1438" s="143" t="s">
        <v>73</v>
      </c>
      <c r="F1438" s="143" t="s">
        <v>378</v>
      </c>
      <c r="G1438" s="143" t="s">
        <v>379</v>
      </c>
      <c r="H1438" s="143">
        <v>0.59</v>
      </c>
      <c r="I1438" s="143">
        <v>0.64</v>
      </c>
      <c r="J1438" s="143" t="s">
        <v>380</v>
      </c>
      <c r="K1438" s="143">
        <v>1.096964449943E-2</v>
      </c>
      <c r="L1438" s="143">
        <v>3811.3861017640602</v>
      </c>
      <c r="M1438" s="143">
        <v>8.1530511021651595</v>
      </c>
      <c r="N1438" s="143">
        <v>1.0886410864628</v>
      </c>
      <c r="O1438" s="143">
        <v>8.9436072176430001E-2</v>
      </c>
      <c r="P1438" s="143">
        <v>1.194200570597E-2</v>
      </c>
      <c r="Q1438" s="143">
        <v>41.809550586420002</v>
      </c>
      <c r="R1438" s="143">
        <v>1750</v>
      </c>
      <c r="S1438" s="143" t="s">
        <v>381</v>
      </c>
      <c r="T1438" s="143">
        <v>1750</v>
      </c>
      <c r="U1438" s="143" t="s">
        <v>382</v>
      </c>
      <c r="V1438" s="143" t="s">
        <v>380</v>
      </c>
      <c r="Z1438" s="143">
        <v>0</v>
      </c>
      <c r="AA1438" s="143">
        <v>1</v>
      </c>
      <c r="AB1438" s="143">
        <v>8.9436072176430001E-2</v>
      </c>
      <c r="AC1438" s="143">
        <v>1.194200570597E-2</v>
      </c>
      <c r="AD1438" s="143">
        <v>1820.71601047438</v>
      </c>
      <c r="AF1438" s="143">
        <v>-1</v>
      </c>
      <c r="AG1438" s="143">
        <v>-1</v>
      </c>
      <c r="AH1438" s="143">
        <v>-1</v>
      </c>
      <c r="AI1438" s="143">
        <v>-1</v>
      </c>
      <c r="AJ1438" s="143">
        <v>0</v>
      </c>
      <c r="AM1438" s="143" t="s">
        <v>383</v>
      </c>
      <c r="AN1438" s="143">
        <v>-1</v>
      </c>
      <c r="AQ1438" s="143">
        <v>637</v>
      </c>
      <c r="AR1438" s="143" t="s">
        <v>275</v>
      </c>
      <c r="AS1438" s="143" t="s">
        <v>384</v>
      </c>
      <c r="AT1438" s="143" t="s">
        <v>366</v>
      </c>
      <c r="AV1438" s="143">
        <v>33.874627116444998</v>
      </c>
      <c r="AW1438" s="143">
        <v>1.4766553206999999</v>
      </c>
    </row>
    <row r="1439" spans="1:49" x14ac:dyDescent="0.25">
      <c r="A1439" s="153">
        <v>100000</v>
      </c>
      <c r="B1439" s="153">
        <v>93000</v>
      </c>
      <c r="C1439" s="153">
        <v>93000</v>
      </c>
      <c r="D1439" s="143" t="s">
        <v>360</v>
      </c>
      <c r="E1439" s="143" t="s">
        <v>73</v>
      </c>
      <c r="F1439" s="143" t="s">
        <v>378</v>
      </c>
      <c r="G1439" s="143" t="s">
        <v>379</v>
      </c>
      <c r="H1439" s="143">
        <v>0.59</v>
      </c>
      <c r="I1439" s="143">
        <v>0.64</v>
      </c>
      <c r="J1439" s="143" t="s">
        <v>380</v>
      </c>
      <c r="K1439" s="143">
        <v>0.14176288247853999</v>
      </c>
      <c r="L1439" s="143">
        <v>3813.2759899213402</v>
      </c>
      <c r="M1439" s="143">
        <v>8.1570277141418099</v>
      </c>
      <c r="N1439" s="143">
        <v>1.08917497045166</v>
      </c>
      <c r="O1439" s="143">
        <v>1.15636376121411</v>
      </c>
      <c r="P1439" s="143">
        <v>0.15440458333470999</v>
      </c>
      <c r="Q1439" s="143">
        <v>540.58099601747301</v>
      </c>
      <c r="R1439" s="143">
        <v>1750</v>
      </c>
      <c r="S1439" s="143" t="s">
        <v>381</v>
      </c>
      <c r="T1439" s="143">
        <v>1750</v>
      </c>
      <c r="U1439" s="143" t="s">
        <v>382</v>
      </c>
      <c r="V1439" s="143" t="s">
        <v>380</v>
      </c>
      <c r="Z1439" s="143">
        <v>0</v>
      </c>
      <c r="AA1439" s="143">
        <v>1</v>
      </c>
      <c r="AB1439" s="143">
        <v>1.15636376121411</v>
      </c>
      <c r="AC1439" s="143">
        <v>0.15440458333470999</v>
      </c>
      <c r="AD1439" s="143">
        <v>738.39452147075997</v>
      </c>
      <c r="AF1439" s="143">
        <v>-1</v>
      </c>
      <c r="AG1439" s="143">
        <v>-1</v>
      </c>
      <c r="AH1439" s="143">
        <v>-1</v>
      </c>
      <c r="AI1439" s="143">
        <v>-1</v>
      </c>
      <c r="AJ1439" s="143">
        <v>0</v>
      </c>
      <c r="AM1439" s="143" t="s">
        <v>383</v>
      </c>
      <c r="AN1439" s="143">
        <v>-1</v>
      </c>
      <c r="AQ1439" s="143">
        <v>637</v>
      </c>
      <c r="AR1439" s="143" t="s">
        <v>275</v>
      </c>
      <c r="AS1439" s="143" t="s">
        <v>384</v>
      </c>
      <c r="AT1439" s="143" t="s">
        <v>366</v>
      </c>
      <c r="AV1439" s="143">
        <v>120.42281545177801</v>
      </c>
      <c r="AW1439" s="143">
        <v>0.5988601147</v>
      </c>
    </row>
    <row r="1440" spans="1:49" x14ac:dyDescent="0.25">
      <c r="A1440" s="153">
        <v>110000</v>
      </c>
      <c r="B1440" s="153">
        <v>98000</v>
      </c>
      <c r="C1440" s="153">
        <v>98000</v>
      </c>
      <c r="D1440" s="143" t="s">
        <v>360</v>
      </c>
      <c r="E1440" s="143" t="s">
        <v>73</v>
      </c>
      <c r="F1440" s="143" t="s">
        <v>378</v>
      </c>
      <c r="G1440" s="143" t="s">
        <v>379</v>
      </c>
      <c r="H1440" s="143">
        <v>0.59</v>
      </c>
      <c r="I1440" s="143">
        <v>0.64</v>
      </c>
      <c r="J1440" s="143" t="s">
        <v>380</v>
      </c>
      <c r="K1440" s="143">
        <v>5.1067323902999999E-3</v>
      </c>
      <c r="L1440" s="143">
        <v>3813.2759894951701</v>
      </c>
      <c r="M1440" s="143">
        <v>8.1570277132301907</v>
      </c>
      <c r="N1440" s="143">
        <v>1.08917497032993</v>
      </c>
      <c r="O1440" s="143">
        <v>4.1655757631730003E-2</v>
      </c>
      <c r="P1440" s="143">
        <v>5.5621250996799997E-3</v>
      </c>
      <c r="Q1440" s="143">
        <v>19.473380008712098</v>
      </c>
      <c r="R1440" s="143">
        <v>1750</v>
      </c>
      <c r="S1440" s="143" t="s">
        <v>381</v>
      </c>
      <c r="T1440" s="143">
        <v>1750</v>
      </c>
      <c r="U1440" s="143" t="s">
        <v>382</v>
      </c>
      <c r="V1440" s="143" t="s">
        <v>380</v>
      </c>
      <c r="Z1440" s="143">
        <v>0</v>
      </c>
      <c r="AA1440" s="143">
        <v>1</v>
      </c>
      <c r="AB1440" s="143">
        <v>4.1655757631730003E-2</v>
      </c>
      <c r="AC1440" s="143">
        <v>5.5621250996799997E-3</v>
      </c>
      <c r="AD1440" s="143">
        <v>2355.7025447962001</v>
      </c>
      <c r="AF1440" s="143">
        <v>-1</v>
      </c>
      <c r="AG1440" s="143">
        <v>-1</v>
      </c>
      <c r="AH1440" s="143">
        <v>-1</v>
      </c>
      <c r="AI1440" s="143">
        <v>-1</v>
      </c>
      <c r="AJ1440" s="143">
        <v>0</v>
      </c>
      <c r="AM1440" s="143" t="s">
        <v>383</v>
      </c>
      <c r="AN1440" s="143">
        <v>-1</v>
      </c>
      <c r="AQ1440" s="143">
        <v>637</v>
      </c>
      <c r="AR1440" s="143" t="s">
        <v>275</v>
      </c>
      <c r="AS1440" s="143" t="s">
        <v>384</v>
      </c>
      <c r="AT1440" s="143" t="s">
        <v>366</v>
      </c>
      <c r="AV1440" s="143">
        <v>41.733581774747499</v>
      </c>
      <c r="AW1440" s="143">
        <v>1.910545454</v>
      </c>
    </row>
    <row r="1441" spans="1:49" x14ac:dyDescent="0.25">
      <c r="A1441" s="153">
        <v>110000</v>
      </c>
      <c r="B1441" s="153">
        <v>100000</v>
      </c>
      <c r="C1441" s="153">
        <v>100000</v>
      </c>
      <c r="D1441" s="143" t="s">
        <v>360</v>
      </c>
      <c r="E1441" s="143" t="s">
        <v>73</v>
      </c>
      <c r="F1441" s="143" t="s">
        <v>378</v>
      </c>
      <c r="G1441" s="143" t="s">
        <v>379</v>
      </c>
      <c r="H1441" s="143">
        <v>0.59</v>
      </c>
      <c r="I1441" s="143">
        <v>0.64</v>
      </c>
      <c r="J1441" s="143" t="s">
        <v>380</v>
      </c>
      <c r="K1441" s="143">
        <v>0.18372307874308</v>
      </c>
      <c r="L1441" s="143">
        <v>3813.2759900633901</v>
      </c>
      <c r="M1441" s="143">
        <v>8.1570277144456806</v>
      </c>
      <c r="N1441" s="143">
        <v>1.08917497049223</v>
      </c>
      <c r="O1441" s="143">
        <v>1.49863424509065</v>
      </c>
      <c r="P1441" s="143">
        <v>0.20010657886874</v>
      </c>
      <c r="Q1441" s="143">
        <v>700.586804991544</v>
      </c>
      <c r="R1441" s="143">
        <v>1750</v>
      </c>
      <c r="S1441" s="143" t="s">
        <v>381</v>
      </c>
      <c r="T1441" s="143">
        <v>1750</v>
      </c>
      <c r="U1441" s="143" t="s">
        <v>382</v>
      </c>
      <c r="V1441" s="143" t="s">
        <v>380</v>
      </c>
      <c r="Z1441" s="143">
        <v>0</v>
      </c>
      <c r="AA1441" s="143">
        <v>1</v>
      </c>
      <c r="AB1441" s="143">
        <v>1.49863424509065</v>
      </c>
      <c r="AC1441" s="143">
        <v>0.20010657886874</v>
      </c>
      <c r="AD1441" s="143">
        <v>2070.5774035157101</v>
      </c>
      <c r="AF1441" s="143">
        <v>-1</v>
      </c>
      <c r="AG1441" s="143">
        <v>-1</v>
      </c>
      <c r="AH1441" s="143">
        <v>-1</v>
      </c>
      <c r="AI1441" s="143">
        <v>-1</v>
      </c>
      <c r="AJ1441" s="143">
        <v>0</v>
      </c>
      <c r="AM1441" s="143" t="s">
        <v>383</v>
      </c>
      <c r="AN1441" s="143">
        <v>-1</v>
      </c>
      <c r="AQ1441" s="143">
        <v>637</v>
      </c>
      <c r="AR1441" s="143" t="s">
        <v>275</v>
      </c>
      <c r="AS1441" s="143" t="s">
        <v>384</v>
      </c>
      <c r="AT1441" s="143" t="s">
        <v>366</v>
      </c>
      <c r="AV1441" s="143">
        <v>127.455921214475</v>
      </c>
      <c r="AW1441" s="143">
        <v>1.6793004084000001</v>
      </c>
    </row>
    <row r="1442" spans="1:49" x14ac:dyDescent="0.25">
      <c r="A1442" s="153">
        <v>820000</v>
      </c>
      <c r="B1442" s="153">
        <v>1400000</v>
      </c>
      <c r="C1442" s="153">
        <v>1400000</v>
      </c>
      <c r="D1442" s="143" t="s">
        <v>360</v>
      </c>
      <c r="E1442" s="143" t="s">
        <v>73</v>
      </c>
      <c r="F1442" s="143" t="s">
        <v>378</v>
      </c>
      <c r="G1442" s="143" t="s">
        <v>379</v>
      </c>
      <c r="H1442" s="143">
        <v>0.59</v>
      </c>
      <c r="I1442" s="143">
        <v>0.64</v>
      </c>
      <c r="J1442" s="143" t="s">
        <v>366</v>
      </c>
      <c r="K1442" s="143">
        <v>8.6094163936220006E-2</v>
      </c>
      <c r="L1442" s="143">
        <v>3843.3820097059702</v>
      </c>
      <c r="M1442" s="143">
        <v>11.616600203122101</v>
      </c>
      <c r="N1442" s="143">
        <v>1.52973402950271</v>
      </c>
      <c r="O1442" s="143">
        <v>1.00012148226919</v>
      </c>
      <c r="P1442" s="143">
        <v>0.13170117231483</v>
      </c>
      <c r="Q1442" s="143">
        <v>330.892760813167</v>
      </c>
      <c r="R1442" s="143">
        <v>1730</v>
      </c>
      <c r="S1442" s="143" t="s">
        <v>368</v>
      </c>
      <c r="T1442" s="143">
        <v>1730</v>
      </c>
      <c r="U1442" s="143" t="s">
        <v>385</v>
      </c>
      <c r="V1442" s="143" t="s">
        <v>366</v>
      </c>
      <c r="Z1442" s="143">
        <v>0</v>
      </c>
      <c r="AA1442" s="143">
        <v>1</v>
      </c>
      <c r="AB1442" s="143">
        <v>1.00012148226919</v>
      </c>
      <c r="AC1442" s="143">
        <v>0.13170117231483</v>
      </c>
      <c r="AD1442" s="143">
        <v>364.925254144755</v>
      </c>
      <c r="AF1442" s="143">
        <v>-1</v>
      </c>
      <c r="AG1442" s="143">
        <v>-1</v>
      </c>
      <c r="AH1442" s="143">
        <v>-1</v>
      </c>
      <c r="AI1442" s="143">
        <v>-1</v>
      </c>
      <c r="AJ1442" s="143">
        <v>0</v>
      </c>
      <c r="AM1442" s="143" t="s">
        <v>383</v>
      </c>
      <c r="AN1442" s="143">
        <v>-1</v>
      </c>
      <c r="AQ1442" s="143">
        <v>638</v>
      </c>
      <c r="AR1442" s="143" t="s">
        <v>277</v>
      </c>
      <c r="AS1442" s="143" t="s">
        <v>386</v>
      </c>
      <c r="AT1442" s="143" t="s">
        <v>366</v>
      </c>
      <c r="AV1442" s="143">
        <v>80.607731529213396</v>
      </c>
      <c r="AW1442" s="143">
        <v>0.29596533180000001</v>
      </c>
    </row>
    <row r="1443" spans="1:49" x14ac:dyDescent="0.25">
      <c r="A1443" s="153">
        <v>820000</v>
      </c>
      <c r="B1443" s="153">
        <v>1400000</v>
      </c>
      <c r="C1443" s="153">
        <v>1400000</v>
      </c>
      <c r="D1443" s="143" t="s">
        <v>360</v>
      </c>
      <c r="E1443" s="143" t="s">
        <v>73</v>
      </c>
      <c r="F1443" s="143" t="s">
        <v>378</v>
      </c>
      <c r="G1443" s="143" t="s">
        <v>379</v>
      </c>
      <c r="H1443" s="143">
        <v>0.59</v>
      </c>
      <c r="I1443" s="143">
        <v>0.64</v>
      </c>
      <c r="J1443" s="143" t="s">
        <v>366</v>
      </c>
      <c r="K1443" s="143">
        <v>4.2139323018699996E-3</v>
      </c>
      <c r="L1443" s="143">
        <v>3778.7928724420499</v>
      </c>
      <c r="M1443" s="143">
        <v>8.3174213691640109</v>
      </c>
      <c r="N1443" s="143">
        <v>1.10264014195388</v>
      </c>
      <c r="O1443" s="143">
        <v>3.5049050575800003E-2</v>
      </c>
      <c r="P1443" s="143">
        <v>4.64645091152E-3</v>
      </c>
      <c r="Q1443" s="143">
        <v>15.923577347270999</v>
      </c>
      <c r="R1443" s="143">
        <v>1730</v>
      </c>
      <c r="S1443" s="143" t="s">
        <v>368</v>
      </c>
      <c r="T1443" s="143">
        <v>1730</v>
      </c>
      <c r="U1443" s="143" t="s">
        <v>385</v>
      </c>
      <c r="V1443" s="143" t="s">
        <v>366</v>
      </c>
      <c r="Z1443" s="143">
        <v>0</v>
      </c>
      <c r="AA1443" s="143">
        <v>1</v>
      </c>
      <c r="AB1443" s="143">
        <v>3.5049050575800003E-2</v>
      </c>
      <c r="AC1443" s="143">
        <v>4.64645091152E-3</v>
      </c>
      <c r="AD1443" s="143">
        <v>151.10431665046099</v>
      </c>
      <c r="AF1443" s="143">
        <v>-1</v>
      </c>
      <c r="AG1443" s="143">
        <v>-1</v>
      </c>
      <c r="AH1443" s="143">
        <v>-1</v>
      </c>
      <c r="AI1443" s="143">
        <v>-1</v>
      </c>
      <c r="AJ1443" s="143">
        <v>0</v>
      </c>
      <c r="AM1443" s="143" t="s">
        <v>383</v>
      </c>
      <c r="AN1443" s="143">
        <v>-1</v>
      </c>
      <c r="AQ1443" s="143">
        <v>638</v>
      </c>
      <c r="AR1443" s="143" t="s">
        <v>277</v>
      </c>
      <c r="AS1443" s="143" t="s">
        <v>386</v>
      </c>
      <c r="AT1443" s="143" t="s">
        <v>366</v>
      </c>
      <c r="AV1443" s="143">
        <v>37.203630952944202</v>
      </c>
      <c r="AW1443" s="143">
        <v>0.12255013519999999</v>
      </c>
    </row>
    <row r="1444" spans="1:49" x14ac:dyDescent="0.25">
      <c r="A1444" s="153">
        <v>820000</v>
      </c>
      <c r="B1444" s="153">
        <v>1400000</v>
      </c>
      <c r="C1444" s="153">
        <v>1400000</v>
      </c>
      <c r="D1444" s="143" t="s">
        <v>360</v>
      </c>
      <c r="E1444" s="143" t="s">
        <v>73</v>
      </c>
      <c r="F1444" s="143" t="s">
        <v>378</v>
      </c>
      <c r="G1444" s="143" t="s">
        <v>379</v>
      </c>
      <c r="H1444" s="143">
        <v>0.59</v>
      </c>
      <c r="I1444" s="143">
        <v>0.64</v>
      </c>
      <c r="J1444" s="143" t="s">
        <v>366</v>
      </c>
      <c r="K1444" s="143">
        <v>0.31952773786768002</v>
      </c>
      <c r="L1444" s="143">
        <v>3822.9752465320698</v>
      </c>
      <c r="M1444" s="143">
        <v>9.9927182121698994</v>
      </c>
      <c r="N1444" s="143">
        <v>1.32045342225994</v>
      </c>
      <c r="O1444" s="143">
        <v>3.1929506454838998</v>
      </c>
      <c r="P1444" s="143">
        <v>0.42192149497435999</v>
      </c>
      <c r="Q1444" s="143">
        <v>1221.5466324485601</v>
      </c>
      <c r="R1444" s="143">
        <v>1730</v>
      </c>
      <c r="S1444" s="143" t="s">
        <v>368</v>
      </c>
      <c r="T1444" s="143">
        <v>1730</v>
      </c>
      <c r="U1444" s="143" t="s">
        <v>385</v>
      </c>
      <c r="V1444" s="143" t="s">
        <v>366</v>
      </c>
      <c r="Z1444" s="143">
        <v>0</v>
      </c>
      <c r="AA1444" s="143">
        <v>1</v>
      </c>
      <c r="AB1444" s="143">
        <v>3.1929506454838998</v>
      </c>
      <c r="AC1444" s="143">
        <v>0.42192149497435999</v>
      </c>
      <c r="AD1444" s="143">
        <v>1221.5466324485601</v>
      </c>
      <c r="AF1444" s="143">
        <v>-1</v>
      </c>
      <c r="AG1444" s="143">
        <v>-1</v>
      </c>
      <c r="AH1444" s="143">
        <v>-1</v>
      </c>
      <c r="AI1444" s="143">
        <v>-1</v>
      </c>
      <c r="AJ1444" s="143">
        <v>0</v>
      </c>
      <c r="AM1444" s="143" t="s">
        <v>383</v>
      </c>
      <c r="AN1444" s="143">
        <v>-1</v>
      </c>
      <c r="AQ1444" s="143">
        <v>638</v>
      </c>
      <c r="AR1444" s="143" t="s">
        <v>277</v>
      </c>
      <c r="AS1444" s="143" t="s">
        <v>386</v>
      </c>
      <c r="AT1444" s="143" t="s">
        <v>366</v>
      </c>
      <c r="AV1444" s="143">
        <v>149.85778716171299</v>
      </c>
      <c r="AW1444" s="143">
        <v>0.99071097519999995</v>
      </c>
    </row>
    <row r="1445" spans="1:49" x14ac:dyDescent="0.25">
      <c r="A1445" s="153">
        <v>820000</v>
      </c>
      <c r="B1445" s="153">
        <v>1400000</v>
      </c>
      <c r="C1445" s="153">
        <v>1400000</v>
      </c>
      <c r="D1445" s="143" t="s">
        <v>360</v>
      </c>
      <c r="E1445" s="143" t="s">
        <v>73</v>
      </c>
      <c r="F1445" s="143" t="s">
        <v>378</v>
      </c>
      <c r="G1445" s="143" t="s">
        <v>379</v>
      </c>
      <c r="H1445" s="143">
        <v>0.59</v>
      </c>
      <c r="I1445" s="143">
        <v>0.64</v>
      </c>
      <c r="J1445" s="143" t="s">
        <v>387</v>
      </c>
      <c r="K1445" s="143">
        <v>8.4732116435000003E-4</v>
      </c>
      <c r="L1445" s="143">
        <v>3822.9752465320698</v>
      </c>
      <c r="M1445" s="143">
        <v>9.9927182121698994</v>
      </c>
      <c r="N1445" s="143">
        <v>1.32045342225994</v>
      </c>
      <c r="O1445" s="143">
        <v>8.4670416305700005E-3</v>
      </c>
      <c r="P1445" s="143">
        <v>1.1188481312199999E-3</v>
      </c>
      <c r="Q1445" s="143">
        <v>3.2392878371804299</v>
      </c>
      <c r="R1445" s="143">
        <v>1730</v>
      </c>
      <c r="S1445" s="143" t="s">
        <v>368</v>
      </c>
      <c r="T1445" s="143">
        <v>1730</v>
      </c>
      <c r="U1445" s="143" t="s">
        <v>388</v>
      </c>
      <c r="V1445" s="143" t="s">
        <v>387</v>
      </c>
      <c r="Z1445" s="143">
        <v>0</v>
      </c>
      <c r="AA1445" s="143">
        <v>1</v>
      </c>
      <c r="AB1445" s="143">
        <v>8.4670416305700005E-3</v>
      </c>
      <c r="AC1445" s="143">
        <v>1.1188481312199999E-3</v>
      </c>
      <c r="AD1445" s="143">
        <v>3.2392878371792002</v>
      </c>
      <c r="AF1445" s="143">
        <v>-1</v>
      </c>
      <c r="AG1445" s="143">
        <v>-1</v>
      </c>
      <c r="AH1445" s="143">
        <v>-1</v>
      </c>
      <c r="AI1445" s="143">
        <v>-1</v>
      </c>
      <c r="AJ1445" s="143">
        <v>0</v>
      </c>
      <c r="AM1445" s="143" t="s">
        <v>383</v>
      </c>
      <c r="AN1445" s="143">
        <v>-1</v>
      </c>
      <c r="AQ1445" s="143">
        <v>638</v>
      </c>
      <c r="AR1445" s="143" t="s">
        <v>277</v>
      </c>
      <c r="AS1445" s="143" t="s">
        <v>386</v>
      </c>
      <c r="AT1445" s="143" t="s">
        <v>366</v>
      </c>
      <c r="AV1445" s="143">
        <v>24.934178791519301</v>
      </c>
      <c r="AW1445" s="143">
        <v>2.6271596000000002E-3</v>
      </c>
    </row>
    <row r="1446" spans="1:49" x14ac:dyDescent="0.25">
      <c r="A1446" s="153">
        <v>820000</v>
      </c>
      <c r="B1446" s="153">
        <v>1400000</v>
      </c>
      <c r="C1446" s="153">
        <v>1400000</v>
      </c>
      <c r="D1446" s="143" t="s">
        <v>360</v>
      </c>
      <c r="E1446" s="143" t="s">
        <v>73</v>
      </c>
      <c r="F1446" s="143" t="s">
        <v>378</v>
      </c>
      <c r="G1446" s="143" t="s">
        <v>379</v>
      </c>
      <c r="H1446" s="143">
        <v>0.59</v>
      </c>
      <c r="I1446" s="143">
        <v>0.64</v>
      </c>
      <c r="J1446" s="143" t="s">
        <v>366</v>
      </c>
      <c r="K1446" s="143">
        <v>4.7756418744260003E-2</v>
      </c>
      <c r="L1446" s="143">
        <v>3833.8047137908202</v>
      </c>
      <c r="M1446" s="143">
        <v>10.668234541643701</v>
      </c>
      <c r="N1446" s="143">
        <v>1.4075289133356099</v>
      </c>
      <c r="O1446" s="143">
        <v>0.5094766760328</v>
      </c>
      <c r="P1446" s="143">
        <v>6.7218540179920003E-2</v>
      </c>
      <c r="Q1446" s="143">
        <v>183.08878329554301</v>
      </c>
      <c r="R1446" s="143">
        <v>1730</v>
      </c>
      <c r="S1446" s="143" t="s">
        <v>368</v>
      </c>
      <c r="T1446" s="143">
        <v>1730</v>
      </c>
      <c r="U1446" s="143" t="s">
        <v>385</v>
      </c>
      <c r="V1446" s="143" t="s">
        <v>366</v>
      </c>
      <c r="Z1446" s="143">
        <v>0</v>
      </c>
      <c r="AA1446" s="143">
        <v>1</v>
      </c>
      <c r="AB1446" s="143">
        <v>0.5094766760328</v>
      </c>
      <c r="AC1446" s="143">
        <v>6.7218540179920003E-2</v>
      </c>
      <c r="AD1446" s="143">
        <v>916.982399487007</v>
      </c>
      <c r="AF1446" s="143">
        <v>-1</v>
      </c>
      <c r="AG1446" s="143">
        <v>-1</v>
      </c>
      <c r="AH1446" s="143">
        <v>-1</v>
      </c>
      <c r="AI1446" s="143">
        <v>-1</v>
      </c>
      <c r="AJ1446" s="143">
        <v>0</v>
      </c>
      <c r="AM1446" s="143" t="s">
        <v>383</v>
      </c>
      <c r="AN1446" s="143">
        <v>-1</v>
      </c>
      <c r="AQ1446" s="143">
        <v>638</v>
      </c>
      <c r="AR1446" s="143" t="s">
        <v>277</v>
      </c>
      <c r="AS1446" s="143" t="s">
        <v>386</v>
      </c>
      <c r="AT1446" s="143" t="s">
        <v>366</v>
      </c>
      <c r="AV1446" s="143">
        <v>60.529867074219297</v>
      </c>
      <c r="AW1446" s="143">
        <v>0.74370024290000003</v>
      </c>
    </row>
    <row r="1447" spans="1:49" x14ac:dyDescent="0.25">
      <c r="A1447" s="153">
        <v>820000</v>
      </c>
      <c r="B1447" s="153">
        <v>1400000</v>
      </c>
      <c r="C1447" s="153">
        <v>1400000</v>
      </c>
      <c r="D1447" s="143" t="s">
        <v>360</v>
      </c>
      <c r="E1447" s="143" t="s">
        <v>73</v>
      </c>
      <c r="F1447" s="143" t="s">
        <v>378</v>
      </c>
      <c r="G1447" s="143" t="s">
        <v>379</v>
      </c>
      <c r="H1447" s="143">
        <v>0.59</v>
      </c>
      <c r="I1447" s="143">
        <v>0.64</v>
      </c>
      <c r="J1447" s="143" t="s">
        <v>366</v>
      </c>
      <c r="K1447" s="143">
        <v>0.25631194522146</v>
      </c>
      <c r="L1447" s="143">
        <v>3778.7928724420499</v>
      </c>
      <c r="M1447" s="143">
        <v>8.3174213691640109</v>
      </c>
      <c r="N1447" s="143">
        <v>1.10264014195388</v>
      </c>
      <c r="O1447" s="143">
        <v>2.1318544503569998</v>
      </c>
      <c r="P1447" s="143">
        <v>0.28261983966346998</v>
      </c>
      <c r="Q1447" s="143">
        <v>968.549751724629</v>
      </c>
      <c r="R1447" s="143">
        <v>1730</v>
      </c>
      <c r="S1447" s="143" t="s">
        <v>368</v>
      </c>
      <c r="T1447" s="143">
        <v>1730</v>
      </c>
      <c r="U1447" s="143" t="s">
        <v>385</v>
      </c>
      <c r="V1447" s="143" t="s">
        <v>366</v>
      </c>
      <c r="Z1447" s="143">
        <v>0</v>
      </c>
      <c r="AA1447" s="143">
        <v>1</v>
      </c>
      <c r="AB1447" s="143">
        <v>2.1318544503569998</v>
      </c>
      <c r="AC1447" s="143">
        <v>0.28261983966346998</v>
      </c>
      <c r="AD1447" s="143">
        <v>2297.15024856419</v>
      </c>
      <c r="AF1447" s="143">
        <v>-1</v>
      </c>
      <c r="AG1447" s="143">
        <v>-1</v>
      </c>
      <c r="AH1447" s="143">
        <v>-1</v>
      </c>
      <c r="AI1447" s="143">
        <v>-1</v>
      </c>
      <c r="AJ1447" s="143">
        <v>0</v>
      </c>
      <c r="AM1447" s="143" t="s">
        <v>383</v>
      </c>
      <c r="AN1447" s="143">
        <v>-1</v>
      </c>
      <c r="AQ1447" s="143">
        <v>638</v>
      </c>
      <c r="AR1447" s="143" t="s">
        <v>277</v>
      </c>
      <c r="AS1447" s="143" t="s">
        <v>386</v>
      </c>
      <c r="AT1447" s="143" t="s">
        <v>366</v>
      </c>
      <c r="AV1447" s="143">
        <v>139.58846033707599</v>
      </c>
      <c r="AW1447" s="143">
        <v>1.8630577847000001</v>
      </c>
    </row>
    <row r="1448" spans="1:49" x14ac:dyDescent="0.25">
      <c r="A1448" s="153">
        <v>820000</v>
      </c>
      <c r="B1448" s="153">
        <v>2400000</v>
      </c>
      <c r="C1448" s="153">
        <v>2400000</v>
      </c>
      <c r="D1448" s="143" t="s">
        <v>360</v>
      </c>
      <c r="E1448" s="143" t="s">
        <v>73</v>
      </c>
      <c r="F1448" s="143" t="s">
        <v>378</v>
      </c>
      <c r="G1448" s="143" t="s">
        <v>379</v>
      </c>
      <c r="H1448" s="143">
        <v>0.59</v>
      </c>
      <c r="I1448" s="143">
        <v>0.64</v>
      </c>
      <c r="J1448" s="143" t="s">
        <v>366</v>
      </c>
      <c r="K1448" s="143">
        <v>2.0426473107840001E-2</v>
      </c>
      <c r="L1448" s="143">
        <v>3843.3820097059702</v>
      </c>
      <c r="M1448" s="143">
        <v>11.616600203122101</v>
      </c>
      <c r="N1448" s="143">
        <v>1.52973402950271</v>
      </c>
      <c r="O1448" s="143">
        <v>0.23728617165369001</v>
      </c>
      <c r="P1448" s="143">
        <v>3.1247071015789999E-2</v>
      </c>
      <c r="Q1448" s="143">
        <v>78.506739264445798</v>
      </c>
      <c r="R1448" s="143">
        <v>1400</v>
      </c>
      <c r="S1448" s="143" t="s">
        <v>389</v>
      </c>
      <c r="T1448" s="143">
        <v>1400</v>
      </c>
      <c r="U1448" s="143" t="s">
        <v>385</v>
      </c>
      <c r="V1448" s="143" t="s">
        <v>366</v>
      </c>
      <c r="Z1448" s="143">
        <v>0</v>
      </c>
      <c r="AA1448" s="143">
        <v>1</v>
      </c>
      <c r="AB1448" s="143">
        <v>0.23728617165369001</v>
      </c>
      <c r="AC1448" s="143">
        <v>3.1247071015789999E-2</v>
      </c>
      <c r="AD1448" s="143">
        <v>2009.3763384045899</v>
      </c>
      <c r="AF1448" s="143">
        <v>-1</v>
      </c>
      <c r="AG1448" s="143">
        <v>-1</v>
      </c>
      <c r="AH1448" s="143">
        <v>-1</v>
      </c>
      <c r="AI1448" s="143">
        <v>-1</v>
      </c>
      <c r="AJ1448" s="143">
        <v>0</v>
      </c>
      <c r="AM1448" s="143" t="s">
        <v>383</v>
      </c>
      <c r="AN1448" s="143">
        <v>-1</v>
      </c>
      <c r="AQ1448" s="143">
        <v>638</v>
      </c>
      <c r="AR1448" s="143" t="s">
        <v>277</v>
      </c>
      <c r="AS1448" s="143" t="s">
        <v>386</v>
      </c>
      <c r="AT1448" s="143" t="s">
        <v>366</v>
      </c>
      <c r="AV1448" s="143">
        <v>49.0400097744307</v>
      </c>
      <c r="AW1448" s="143">
        <v>1.6296645080000001</v>
      </c>
    </row>
    <row r="1449" spans="1:49" x14ac:dyDescent="0.25">
      <c r="A1449" s="153">
        <v>820000</v>
      </c>
      <c r="B1449" s="153">
        <v>2400000</v>
      </c>
      <c r="C1449" s="153">
        <v>2400000</v>
      </c>
      <c r="D1449" s="143" t="s">
        <v>360</v>
      </c>
      <c r="E1449" s="143" t="s">
        <v>73</v>
      </c>
      <c r="F1449" s="143" t="s">
        <v>378</v>
      </c>
      <c r="G1449" s="143" t="s">
        <v>379</v>
      </c>
      <c r="H1449" s="143">
        <v>0.59</v>
      </c>
      <c r="I1449" s="143">
        <v>0.64</v>
      </c>
      <c r="J1449" s="143" t="s">
        <v>366</v>
      </c>
      <c r="K1449" s="143">
        <v>0.25051173389446002</v>
      </c>
      <c r="L1449" s="143">
        <v>3822.9752465320698</v>
      </c>
      <c r="M1449" s="143">
        <v>9.9927182121698994</v>
      </c>
      <c r="N1449" s="143">
        <v>1.32045342225994</v>
      </c>
      <c r="O1449" s="143">
        <v>2.5032931656495201</v>
      </c>
      <c r="P1449" s="143">
        <v>0.33078907633721999</v>
      </c>
      <c r="Q1449" s="143">
        <v>957.70015764438597</v>
      </c>
      <c r="R1449" s="143">
        <v>1400</v>
      </c>
      <c r="S1449" s="143" t="s">
        <v>389</v>
      </c>
      <c r="T1449" s="143">
        <v>1400</v>
      </c>
      <c r="U1449" s="143" t="s">
        <v>385</v>
      </c>
      <c r="V1449" s="143" t="s">
        <v>366</v>
      </c>
      <c r="Z1449" s="143">
        <v>0</v>
      </c>
      <c r="AA1449" s="143">
        <v>1</v>
      </c>
      <c r="AB1449" s="143">
        <v>2.5032931656495201</v>
      </c>
      <c r="AC1449" s="143">
        <v>0.33078907633721999</v>
      </c>
      <c r="AD1449" s="143">
        <v>962.692662849915</v>
      </c>
      <c r="AF1449" s="143">
        <v>-1</v>
      </c>
      <c r="AG1449" s="143">
        <v>-1</v>
      </c>
      <c r="AH1449" s="143">
        <v>-1</v>
      </c>
      <c r="AI1449" s="143">
        <v>-1</v>
      </c>
      <c r="AJ1449" s="143">
        <v>0</v>
      </c>
      <c r="AM1449" s="143" t="s">
        <v>383</v>
      </c>
      <c r="AN1449" s="143">
        <v>-1</v>
      </c>
      <c r="AQ1449" s="143">
        <v>638</v>
      </c>
      <c r="AR1449" s="143" t="s">
        <v>277</v>
      </c>
      <c r="AS1449" s="143" t="s">
        <v>386</v>
      </c>
      <c r="AT1449" s="143" t="s">
        <v>366</v>
      </c>
      <c r="AV1449" s="143">
        <v>132.86049346916201</v>
      </c>
      <c r="AW1449" s="143">
        <v>0.78077263819999998</v>
      </c>
    </row>
    <row r="1450" spans="1:49" x14ac:dyDescent="0.25">
      <c r="A1450" s="153">
        <v>820000</v>
      </c>
      <c r="B1450" s="153">
        <v>2400000</v>
      </c>
      <c r="C1450" s="153">
        <v>2400000</v>
      </c>
      <c r="D1450" s="143" t="s">
        <v>360</v>
      </c>
      <c r="E1450" s="143" t="s">
        <v>73</v>
      </c>
      <c r="F1450" s="143" t="s">
        <v>378</v>
      </c>
      <c r="G1450" s="143" t="s">
        <v>379</v>
      </c>
      <c r="H1450" s="143">
        <v>0.59</v>
      </c>
      <c r="I1450" s="143">
        <v>0.64</v>
      </c>
      <c r="J1450" s="143" t="s">
        <v>387</v>
      </c>
      <c r="K1450" s="143">
        <v>1.2660748836E-4</v>
      </c>
      <c r="L1450" s="143">
        <v>3822.9752465320698</v>
      </c>
      <c r="M1450" s="143">
        <v>9.9927182121698994</v>
      </c>
      <c r="N1450" s="143">
        <v>1.32045342225994</v>
      </c>
      <c r="O1450" s="143">
        <v>1.2651529547799999E-3</v>
      </c>
      <c r="P1450" s="143">
        <v>1.6717929129000001E-4</v>
      </c>
      <c r="Q1450" s="143">
        <v>0.48401729404499</v>
      </c>
      <c r="R1450" s="143">
        <v>1400</v>
      </c>
      <c r="S1450" s="143" t="s">
        <v>389</v>
      </c>
      <c r="T1450" s="143">
        <v>1400</v>
      </c>
      <c r="U1450" s="143" t="s">
        <v>390</v>
      </c>
      <c r="V1450" s="143" t="s">
        <v>387</v>
      </c>
      <c r="Z1450" s="143">
        <v>0</v>
      </c>
      <c r="AA1450" s="143">
        <v>1</v>
      </c>
      <c r="AB1450" s="143">
        <v>1.2651529547799999E-3</v>
      </c>
      <c r="AC1450" s="143">
        <v>1.6717929129000001E-4</v>
      </c>
      <c r="AD1450" s="143">
        <v>0.48401729404660998</v>
      </c>
      <c r="AF1450" s="143">
        <v>-1</v>
      </c>
      <c r="AG1450" s="143">
        <v>-1</v>
      </c>
      <c r="AH1450" s="143">
        <v>-1</v>
      </c>
      <c r="AI1450" s="143">
        <v>-1</v>
      </c>
      <c r="AJ1450" s="143">
        <v>0</v>
      </c>
      <c r="AM1450" s="143" t="s">
        <v>383</v>
      </c>
      <c r="AN1450" s="143">
        <v>-1</v>
      </c>
      <c r="AQ1450" s="143">
        <v>638</v>
      </c>
      <c r="AR1450" s="143" t="s">
        <v>277</v>
      </c>
      <c r="AS1450" s="143" t="s">
        <v>386</v>
      </c>
      <c r="AT1450" s="143" t="s">
        <v>366</v>
      </c>
      <c r="AV1450" s="143">
        <v>11.700274104197399</v>
      </c>
      <c r="AW1450" s="143">
        <v>3.9255250000000001E-4</v>
      </c>
    </row>
    <row r="1451" spans="1:49" x14ac:dyDescent="0.25">
      <c r="A1451" s="153">
        <v>820000</v>
      </c>
      <c r="B1451" s="153">
        <v>2400000</v>
      </c>
      <c r="C1451" s="153">
        <v>2400000</v>
      </c>
      <c r="D1451" s="143" t="s">
        <v>360</v>
      </c>
      <c r="E1451" s="143" t="s">
        <v>73</v>
      </c>
      <c r="F1451" s="143" t="s">
        <v>378</v>
      </c>
      <c r="G1451" s="143" t="s">
        <v>379</v>
      </c>
      <c r="H1451" s="143">
        <v>0.59</v>
      </c>
      <c r="I1451" s="143">
        <v>0.64</v>
      </c>
      <c r="J1451" s="143" t="s">
        <v>387</v>
      </c>
      <c r="K1451" s="143">
        <v>5.6316522860100004E-3</v>
      </c>
      <c r="L1451" s="143">
        <v>3822.9752465320698</v>
      </c>
      <c r="M1451" s="143">
        <v>9.9927182121698994</v>
      </c>
      <c r="N1451" s="143">
        <v>1.32045342225994</v>
      </c>
      <c r="O1451" s="143">
        <v>5.6275514363049998E-2</v>
      </c>
      <c r="P1451" s="143">
        <v>7.4363345340399999E-3</v>
      </c>
      <c r="Q1451" s="143">
        <v>21.5296672865034</v>
      </c>
      <c r="R1451" s="143">
        <v>1400</v>
      </c>
      <c r="S1451" s="143" t="s">
        <v>389</v>
      </c>
      <c r="T1451" s="143">
        <v>1400</v>
      </c>
      <c r="U1451" s="143" t="s">
        <v>388</v>
      </c>
      <c r="V1451" s="143" t="s">
        <v>387</v>
      </c>
      <c r="Z1451" s="143">
        <v>0</v>
      </c>
      <c r="AA1451" s="143">
        <v>1</v>
      </c>
      <c r="AB1451" s="143">
        <v>5.6275514363049998E-2</v>
      </c>
      <c r="AC1451" s="143">
        <v>7.4363345340399999E-3</v>
      </c>
      <c r="AD1451" s="143">
        <v>21.5296672865034</v>
      </c>
      <c r="AF1451" s="143">
        <v>-1</v>
      </c>
      <c r="AG1451" s="143">
        <v>-1</v>
      </c>
      <c r="AH1451" s="143">
        <v>-1</v>
      </c>
      <c r="AI1451" s="143">
        <v>-1</v>
      </c>
      <c r="AJ1451" s="143">
        <v>0</v>
      </c>
      <c r="AM1451" s="143" t="s">
        <v>383</v>
      </c>
      <c r="AN1451" s="143">
        <v>-1</v>
      </c>
      <c r="AQ1451" s="143">
        <v>638</v>
      </c>
      <c r="AR1451" s="143" t="s">
        <v>277</v>
      </c>
      <c r="AS1451" s="143" t="s">
        <v>386</v>
      </c>
      <c r="AT1451" s="143" t="s">
        <v>366</v>
      </c>
      <c r="AV1451" s="143">
        <v>46.672626327228102</v>
      </c>
      <c r="AW1451" s="143">
        <v>1.7461206199999999E-2</v>
      </c>
    </row>
    <row r="1452" spans="1:49" x14ac:dyDescent="0.25">
      <c r="A1452" s="153">
        <v>820000</v>
      </c>
      <c r="B1452" s="153">
        <v>2400000</v>
      </c>
      <c r="C1452" s="153">
        <v>2500000</v>
      </c>
      <c r="D1452" s="143" t="s">
        <v>360</v>
      </c>
      <c r="E1452" s="143" t="s">
        <v>73</v>
      </c>
      <c r="F1452" s="143" t="s">
        <v>378</v>
      </c>
      <c r="G1452" s="143" t="s">
        <v>379</v>
      </c>
      <c r="H1452" s="143">
        <v>0.59</v>
      </c>
      <c r="I1452" s="143">
        <v>0.64</v>
      </c>
      <c r="J1452" s="143" t="s">
        <v>366</v>
      </c>
      <c r="K1452" s="143">
        <v>0.18185418598778999</v>
      </c>
      <c r="L1452" s="143">
        <v>3858.5242066344899</v>
      </c>
      <c r="M1452" s="143">
        <v>12.034556705429701</v>
      </c>
      <c r="N1452" s="143">
        <v>1.58696620623764</v>
      </c>
      <c r="O1452" s="143">
        <v>2.1885345133898801</v>
      </c>
      <c r="P1452" s="143">
        <v>0.28859644762547998</v>
      </c>
      <c r="Q1452" s="143">
        <v>701.68877871171696</v>
      </c>
      <c r="R1452" s="143">
        <v>1400</v>
      </c>
      <c r="S1452" s="143" t="s">
        <v>389</v>
      </c>
      <c r="T1452" s="143">
        <v>1400</v>
      </c>
      <c r="U1452" s="143" t="s">
        <v>385</v>
      </c>
      <c r="V1452" s="143" t="s">
        <v>366</v>
      </c>
      <c r="Z1452" s="143">
        <v>0</v>
      </c>
      <c r="AA1452" s="143">
        <v>1</v>
      </c>
      <c r="AB1452" s="143">
        <v>2.1885345133898801</v>
      </c>
      <c r="AC1452" s="143">
        <v>0.28859644762547998</v>
      </c>
      <c r="AD1452" s="143">
        <v>1799.427845636</v>
      </c>
      <c r="AF1452" s="143">
        <v>-1</v>
      </c>
      <c r="AG1452" s="143">
        <v>-1</v>
      </c>
      <c r="AH1452" s="143">
        <v>-1</v>
      </c>
      <c r="AI1452" s="143">
        <v>-1</v>
      </c>
      <c r="AJ1452" s="143">
        <v>0</v>
      </c>
      <c r="AM1452" s="143" t="s">
        <v>383</v>
      </c>
      <c r="AN1452" s="143">
        <v>-1</v>
      </c>
      <c r="AQ1452" s="143">
        <v>638</v>
      </c>
      <c r="AR1452" s="143" t="s">
        <v>277</v>
      </c>
      <c r="AS1452" s="143" t="s">
        <v>386</v>
      </c>
      <c r="AT1452" s="143" t="s">
        <v>366</v>
      </c>
      <c r="AV1452" s="143">
        <v>116.128797758807</v>
      </c>
      <c r="AW1452" s="143">
        <v>1.4593899802000001</v>
      </c>
    </row>
    <row r="1453" spans="1:49" x14ac:dyDescent="0.25">
      <c r="A1453" s="153">
        <v>820000</v>
      </c>
      <c r="B1453" s="153">
        <v>2400000</v>
      </c>
      <c r="C1453" s="153">
        <v>2500000</v>
      </c>
      <c r="D1453" s="143" t="s">
        <v>360</v>
      </c>
      <c r="E1453" s="143" t="s">
        <v>73</v>
      </c>
      <c r="F1453" s="143" t="s">
        <v>378</v>
      </c>
      <c r="G1453" s="143" t="s">
        <v>379</v>
      </c>
      <c r="H1453" s="143">
        <v>0.59</v>
      </c>
      <c r="I1453" s="143">
        <v>0.64</v>
      </c>
      <c r="J1453" s="143" t="s">
        <v>387</v>
      </c>
      <c r="K1453" s="143">
        <v>4.5292736082299997E-3</v>
      </c>
      <c r="L1453" s="143">
        <v>3858.5242066344899</v>
      </c>
      <c r="M1453" s="143">
        <v>12.034556705429701</v>
      </c>
      <c r="N1453" s="143">
        <v>1.58696620623764</v>
      </c>
      <c r="O1453" s="143">
        <v>5.4507800072649999E-2</v>
      </c>
      <c r="P1453" s="143">
        <v>7.1878041550600003E-3</v>
      </c>
      <c r="Q1453" s="143">
        <v>17.476311855826101</v>
      </c>
      <c r="R1453" s="143">
        <v>1400</v>
      </c>
      <c r="S1453" s="143" t="s">
        <v>389</v>
      </c>
      <c r="T1453" s="143">
        <v>1400</v>
      </c>
      <c r="U1453" s="143" t="s">
        <v>390</v>
      </c>
      <c r="V1453" s="143" t="s">
        <v>387</v>
      </c>
      <c r="Z1453" s="143">
        <v>0</v>
      </c>
      <c r="AA1453" s="143">
        <v>1</v>
      </c>
      <c r="AB1453" s="143">
        <v>5.4507800072649999E-2</v>
      </c>
      <c r="AC1453" s="143">
        <v>7.1878041550600003E-3</v>
      </c>
      <c r="AD1453" s="143">
        <v>38.1715195047272</v>
      </c>
      <c r="AF1453" s="143">
        <v>-1</v>
      </c>
      <c r="AG1453" s="143">
        <v>-1</v>
      </c>
      <c r="AH1453" s="143">
        <v>-1</v>
      </c>
      <c r="AI1453" s="143">
        <v>-1</v>
      </c>
      <c r="AJ1453" s="143">
        <v>0</v>
      </c>
      <c r="AM1453" s="143" t="s">
        <v>383</v>
      </c>
      <c r="AN1453" s="143">
        <v>-1</v>
      </c>
      <c r="AQ1453" s="143">
        <v>638</v>
      </c>
      <c r="AR1453" s="143" t="s">
        <v>277</v>
      </c>
      <c r="AS1453" s="143" t="s">
        <v>386</v>
      </c>
      <c r="AT1453" s="143" t="s">
        <v>366</v>
      </c>
      <c r="AV1453" s="143">
        <v>59.636864849632197</v>
      </c>
      <c r="AW1453" s="143">
        <v>3.0958247800000002E-2</v>
      </c>
    </row>
    <row r="1454" spans="1:49" x14ac:dyDescent="0.25">
      <c r="A1454" s="153">
        <v>820000</v>
      </c>
      <c r="B1454" s="153">
        <v>2400000</v>
      </c>
      <c r="C1454" s="153">
        <v>2500000</v>
      </c>
      <c r="D1454" s="143" t="s">
        <v>360</v>
      </c>
      <c r="E1454" s="143" t="s">
        <v>73</v>
      </c>
      <c r="F1454" s="143" t="s">
        <v>378</v>
      </c>
      <c r="G1454" s="143" t="s">
        <v>379</v>
      </c>
      <c r="H1454" s="143">
        <v>0.59</v>
      </c>
      <c r="I1454" s="143">
        <v>0.64</v>
      </c>
      <c r="J1454" s="143" t="s">
        <v>387</v>
      </c>
      <c r="K1454" s="143">
        <v>1.023634663894E-2</v>
      </c>
      <c r="L1454" s="143">
        <v>3858.5242066344899</v>
      </c>
      <c r="M1454" s="143">
        <v>12.034556705429701</v>
      </c>
      <c r="N1454" s="143">
        <v>1.58696620623764</v>
      </c>
      <c r="O1454" s="143">
        <v>0.1231898940828</v>
      </c>
      <c r="P1454" s="143">
        <v>1.624473619133E-2</v>
      </c>
      <c r="Q1454" s="143">
        <v>39.497191293866997</v>
      </c>
      <c r="R1454" s="143">
        <v>1400</v>
      </c>
      <c r="S1454" s="143" t="s">
        <v>389</v>
      </c>
      <c r="T1454" s="143">
        <v>1400</v>
      </c>
      <c r="U1454" s="143" t="s">
        <v>388</v>
      </c>
      <c r="V1454" s="143" t="s">
        <v>387</v>
      </c>
      <c r="Z1454" s="143">
        <v>0</v>
      </c>
      <c r="AA1454" s="143">
        <v>1</v>
      </c>
      <c r="AB1454" s="143">
        <v>0.1231898940828</v>
      </c>
      <c r="AC1454" s="143">
        <v>1.624473619133E-2</v>
      </c>
      <c r="AD1454" s="143">
        <v>74.606850929001993</v>
      </c>
      <c r="AF1454" s="143">
        <v>-1</v>
      </c>
      <c r="AG1454" s="143">
        <v>-1</v>
      </c>
      <c r="AH1454" s="143">
        <v>-1</v>
      </c>
      <c r="AI1454" s="143">
        <v>-1</v>
      </c>
      <c r="AJ1454" s="143">
        <v>0</v>
      </c>
      <c r="AM1454" s="143" t="s">
        <v>383</v>
      </c>
      <c r="AN1454" s="143">
        <v>-1</v>
      </c>
      <c r="AQ1454" s="143">
        <v>638</v>
      </c>
      <c r="AR1454" s="143" t="s">
        <v>277</v>
      </c>
      <c r="AS1454" s="143" t="s">
        <v>386</v>
      </c>
      <c r="AT1454" s="143" t="s">
        <v>366</v>
      </c>
      <c r="AV1454" s="143">
        <v>60.3571012140807</v>
      </c>
      <c r="AW1454" s="143">
        <v>6.0508394899999998E-2</v>
      </c>
    </row>
    <row r="1455" spans="1:49" x14ac:dyDescent="0.25">
      <c r="A1455" s="153">
        <v>820000</v>
      </c>
      <c r="B1455" s="153">
        <v>1400000</v>
      </c>
      <c r="C1455" s="153">
        <v>1400000</v>
      </c>
      <c r="D1455" s="143" t="s">
        <v>360</v>
      </c>
      <c r="E1455" s="143" t="s">
        <v>73</v>
      </c>
      <c r="F1455" s="143" t="s">
        <v>378</v>
      </c>
      <c r="G1455" s="143" t="s">
        <v>379</v>
      </c>
      <c r="H1455" s="143">
        <v>0.59</v>
      </c>
      <c r="I1455" s="143">
        <v>0.64</v>
      </c>
      <c r="J1455" s="143" t="s">
        <v>366</v>
      </c>
      <c r="K1455" s="143">
        <v>2.0953480906900001E-3</v>
      </c>
      <c r="L1455" s="143">
        <v>3333.1688407028601</v>
      </c>
      <c r="M1455" s="143">
        <v>6.7846829745982102</v>
      </c>
      <c r="N1455" s="143">
        <v>0.91562119278901999</v>
      </c>
      <c r="O1455" s="143">
        <v>1.4216272516800001E-2</v>
      </c>
      <c r="P1455" s="143">
        <v>1.9185451181100001E-3</v>
      </c>
      <c r="Q1455" s="143">
        <v>6.9841489663374796</v>
      </c>
      <c r="R1455" s="143">
        <v>1730</v>
      </c>
      <c r="S1455" s="143" t="s">
        <v>368</v>
      </c>
      <c r="T1455" s="143">
        <v>1730</v>
      </c>
      <c r="U1455" s="143" t="s">
        <v>385</v>
      </c>
      <c r="V1455" s="143" t="s">
        <v>366</v>
      </c>
      <c r="Z1455" s="143">
        <v>0</v>
      </c>
      <c r="AA1455" s="143">
        <v>1</v>
      </c>
      <c r="AB1455" s="143">
        <v>1.4216272516800001E-2</v>
      </c>
      <c r="AC1455" s="143">
        <v>1.9185451181100001E-3</v>
      </c>
      <c r="AD1455" s="143">
        <v>261.15357432919001</v>
      </c>
      <c r="AF1455" s="143">
        <v>-1</v>
      </c>
      <c r="AG1455" s="143">
        <v>-1</v>
      </c>
      <c r="AH1455" s="143">
        <v>-1</v>
      </c>
      <c r="AI1455" s="143">
        <v>-1</v>
      </c>
      <c r="AJ1455" s="143">
        <v>0</v>
      </c>
      <c r="AM1455" s="143" t="s">
        <v>383</v>
      </c>
      <c r="AN1455" s="143">
        <v>-1</v>
      </c>
      <c r="AQ1455" s="143">
        <v>639</v>
      </c>
      <c r="AR1455" s="143" t="s">
        <v>279</v>
      </c>
      <c r="AS1455" s="143" t="s">
        <v>391</v>
      </c>
      <c r="AT1455" s="143" t="s">
        <v>366</v>
      </c>
      <c r="AV1455" s="143">
        <v>30.088652648428798</v>
      </c>
      <c r="AW1455" s="143">
        <v>0.2118033855</v>
      </c>
    </row>
    <row r="1456" spans="1:49" x14ac:dyDescent="0.25">
      <c r="A1456" s="153">
        <v>820000</v>
      </c>
      <c r="B1456" s="153">
        <v>2400000</v>
      </c>
      <c r="C1456" s="153">
        <v>2400000</v>
      </c>
      <c r="D1456" s="143" t="s">
        <v>360</v>
      </c>
      <c r="E1456" s="143" t="s">
        <v>73</v>
      </c>
      <c r="F1456" s="143" t="s">
        <v>378</v>
      </c>
      <c r="G1456" s="143" t="s">
        <v>379</v>
      </c>
      <c r="H1456" s="143">
        <v>0.59</v>
      </c>
      <c r="I1456" s="143">
        <v>0.64</v>
      </c>
      <c r="J1456" s="143" t="s">
        <v>363</v>
      </c>
      <c r="K1456" s="143">
        <v>2.3463618507999998E-3</v>
      </c>
      <c r="L1456" s="143">
        <v>3289.1470454149699</v>
      </c>
      <c r="M1456" s="143">
        <v>6.9277414289776402</v>
      </c>
      <c r="N1456" s="143">
        <v>0.89962732915475996</v>
      </c>
      <c r="O1456" s="143">
        <v>1.625498820116E-2</v>
      </c>
      <c r="P1456" s="143">
        <v>2.11085124506E-3</v>
      </c>
      <c r="Q1456" s="143">
        <v>7.7175291490332301</v>
      </c>
      <c r="R1456" s="143">
        <v>3100</v>
      </c>
      <c r="S1456" s="143" t="s">
        <v>371</v>
      </c>
      <c r="T1456" s="143">
        <v>3100</v>
      </c>
      <c r="U1456" s="143" t="s">
        <v>385</v>
      </c>
      <c r="V1456" s="143" t="s">
        <v>366</v>
      </c>
      <c r="Y1456" s="143" t="s">
        <v>363</v>
      </c>
      <c r="Z1456" s="143">
        <v>0</v>
      </c>
      <c r="AA1456" s="143">
        <v>1</v>
      </c>
      <c r="AB1456" s="143">
        <v>1.625498820116E-2</v>
      </c>
      <c r="AC1456" s="143">
        <v>2.11085124506E-3</v>
      </c>
      <c r="AD1456" s="143">
        <v>30.682691456709101</v>
      </c>
      <c r="AF1456" s="143">
        <v>-1</v>
      </c>
      <c r="AG1456" s="143">
        <v>-1</v>
      </c>
      <c r="AH1456" s="143">
        <v>-1</v>
      </c>
      <c r="AI1456" s="143">
        <v>-1</v>
      </c>
      <c r="AJ1456" s="143">
        <v>0</v>
      </c>
      <c r="AM1456" s="143" t="s">
        <v>383</v>
      </c>
      <c r="AN1456" s="143">
        <v>-1</v>
      </c>
      <c r="AQ1456" s="143">
        <v>639</v>
      </c>
      <c r="AR1456" s="143" t="s">
        <v>279</v>
      </c>
      <c r="AS1456" s="143" t="s">
        <v>391</v>
      </c>
      <c r="AT1456" s="143" t="s">
        <v>366</v>
      </c>
      <c r="AV1456" s="143">
        <v>18.345589407868601</v>
      </c>
      <c r="AW1456" s="143">
        <v>2.4884583500000002E-2</v>
      </c>
    </row>
    <row r="1457" spans="1:49" x14ac:dyDescent="0.25">
      <c r="A1457" s="153">
        <v>820000</v>
      </c>
      <c r="B1457" s="153">
        <v>2400000</v>
      </c>
      <c r="C1457" s="153">
        <v>2400000</v>
      </c>
      <c r="D1457" s="143" t="s">
        <v>360</v>
      </c>
      <c r="E1457" s="143" t="s">
        <v>73</v>
      </c>
      <c r="F1457" s="143" t="s">
        <v>378</v>
      </c>
      <c r="G1457" s="143" t="s">
        <v>379</v>
      </c>
      <c r="H1457" s="143">
        <v>0.59</v>
      </c>
      <c r="I1457" s="143">
        <v>0.64</v>
      </c>
      <c r="J1457" s="143" t="s">
        <v>363</v>
      </c>
      <c r="K1457" s="143">
        <v>0.36815312843894998</v>
      </c>
      <c r="L1457" s="143">
        <v>3289.1470454149699</v>
      </c>
      <c r="M1457" s="143">
        <v>6.9277414289776402</v>
      </c>
      <c r="N1457" s="143">
        <v>0.89962732915475996</v>
      </c>
      <c r="O1457" s="143">
        <v>2.5504696800942801</v>
      </c>
      <c r="P1457" s="143">
        <v>0.33120061565749997</v>
      </c>
      <c r="Q1457" s="143">
        <v>1210.9097746652701</v>
      </c>
      <c r="R1457" s="143">
        <v>3100</v>
      </c>
      <c r="S1457" s="143" t="s">
        <v>371</v>
      </c>
      <c r="T1457" s="143">
        <v>3100</v>
      </c>
      <c r="U1457" s="143" t="s">
        <v>385</v>
      </c>
      <c r="V1457" s="143" t="s">
        <v>366</v>
      </c>
      <c r="Y1457" s="143" t="s">
        <v>363</v>
      </c>
      <c r="Z1457" s="143">
        <v>0</v>
      </c>
      <c r="AA1457" s="143">
        <v>1</v>
      </c>
      <c r="AB1457" s="143">
        <v>2.5504696800942801</v>
      </c>
      <c r="AC1457" s="143">
        <v>0.33120061565749997</v>
      </c>
      <c r="AD1457" s="143">
        <v>1504.2112508228399</v>
      </c>
      <c r="AF1457" s="143">
        <v>-1</v>
      </c>
      <c r="AG1457" s="143">
        <v>-1</v>
      </c>
      <c r="AH1457" s="143">
        <v>-1</v>
      </c>
      <c r="AI1457" s="143">
        <v>-1</v>
      </c>
      <c r="AJ1457" s="143">
        <v>0</v>
      </c>
      <c r="AM1457" s="143" t="s">
        <v>383</v>
      </c>
      <c r="AN1457" s="143">
        <v>-1</v>
      </c>
      <c r="AQ1457" s="143">
        <v>639</v>
      </c>
      <c r="AR1457" s="143" t="s">
        <v>279</v>
      </c>
      <c r="AS1457" s="143" t="s">
        <v>391</v>
      </c>
      <c r="AT1457" s="143" t="s">
        <v>366</v>
      </c>
      <c r="AV1457" s="143">
        <v>156.79692469621401</v>
      </c>
      <c r="AW1457" s="143">
        <v>1.2199604630000001</v>
      </c>
    </row>
    <row r="1458" spans="1:49" x14ac:dyDescent="0.25">
      <c r="A1458" s="153">
        <v>820000</v>
      </c>
      <c r="B1458" s="153">
        <v>2400000</v>
      </c>
      <c r="C1458" s="153">
        <v>2400000</v>
      </c>
      <c r="D1458" s="143" t="s">
        <v>360</v>
      </c>
      <c r="E1458" s="143" t="s">
        <v>73</v>
      </c>
      <c r="F1458" s="143" t="s">
        <v>378</v>
      </c>
      <c r="G1458" s="143" t="s">
        <v>379</v>
      </c>
      <c r="H1458" s="143">
        <v>0.59</v>
      </c>
      <c r="I1458" s="143">
        <v>0.64</v>
      </c>
      <c r="J1458" s="143" t="s">
        <v>363</v>
      </c>
      <c r="K1458" s="143">
        <v>0.13463514603379001</v>
      </c>
      <c r="L1458" s="143">
        <v>3298.1579280773299</v>
      </c>
      <c r="M1458" s="143">
        <v>6.7236097942259496</v>
      </c>
      <c r="N1458" s="143">
        <v>0.90662022458840996</v>
      </c>
      <c r="O1458" s="143">
        <v>0.90523418651985998</v>
      </c>
      <c r="P1458" s="143">
        <v>0.12206294633464999</v>
      </c>
      <c r="Q1458" s="143">
        <v>444.04797428921</v>
      </c>
      <c r="R1458" s="143">
        <v>3100</v>
      </c>
      <c r="S1458" s="143" t="s">
        <v>371</v>
      </c>
      <c r="T1458" s="143">
        <v>3100</v>
      </c>
      <c r="U1458" s="143" t="s">
        <v>385</v>
      </c>
      <c r="V1458" s="143" t="s">
        <v>366</v>
      </c>
      <c r="Y1458" s="143" t="s">
        <v>363</v>
      </c>
      <c r="Z1458" s="143">
        <v>0</v>
      </c>
      <c r="AA1458" s="143">
        <v>1</v>
      </c>
      <c r="AB1458" s="143">
        <v>0.90523418651985998</v>
      </c>
      <c r="AC1458" s="143">
        <v>0.12206294633464999</v>
      </c>
      <c r="AD1458" s="143">
        <v>809.55472238250104</v>
      </c>
      <c r="AF1458" s="143">
        <v>-1</v>
      </c>
      <c r="AG1458" s="143">
        <v>-1</v>
      </c>
      <c r="AH1458" s="143">
        <v>-1</v>
      </c>
      <c r="AI1458" s="143">
        <v>-1</v>
      </c>
      <c r="AJ1458" s="143">
        <v>0</v>
      </c>
      <c r="AM1458" s="143" t="s">
        <v>383</v>
      </c>
      <c r="AN1458" s="143">
        <v>-1</v>
      </c>
      <c r="AQ1458" s="143">
        <v>639</v>
      </c>
      <c r="AR1458" s="143" t="s">
        <v>279</v>
      </c>
      <c r="AS1458" s="143" t="s">
        <v>391</v>
      </c>
      <c r="AT1458" s="143" t="s">
        <v>366</v>
      </c>
      <c r="AV1458" s="143">
        <v>121.94477331273001</v>
      </c>
      <c r="AW1458" s="143">
        <v>0.65657317309999996</v>
      </c>
    </row>
    <row r="1459" spans="1:49" x14ac:dyDescent="0.25">
      <c r="A1459" s="153">
        <v>820000</v>
      </c>
      <c r="B1459" s="153">
        <v>2400000</v>
      </c>
      <c r="C1459" s="153">
        <v>2400000</v>
      </c>
      <c r="D1459" s="143" t="s">
        <v>360</v>
      </c>
      <c r="E1459" s="143" t="s">
        <v>73</v>
      </c>
      <c r="F1459" s="143" t="s">
        <v>378</v>
      </c>
      <c r="G1459" s="143" t="s">
        <v>379</v>
      </c>
      <c r="H1459" s="143">
        <v>0.59</v>
      </c>
      <c r="I1459" s="143">
        <v>0.64</v>
      </c>
      <c r="J1459" s="143" t="s">
        <v>363</v>
      </c>
      <c r="K1459" s="143">
        <v>0.15388954860362</v>
      </c>
      <c r="L1459" s="143">
        <v>3307.0488447254202</v>
      </c>
      <c r="M1459" s="143">
        <v>6.6266575061413597</v>
      </c>
      <c r="N1459" s="143">
        <v>0.89830251946928996</v>
      </c>
      <c r="O1459" s="143">
        <v>1.0197733323709299</v>
      </c>
      <c r="P1459" s="143">
        <v>0.13823936923062999</v>
      </c>
      <c r="Q1459" s="143">
        <v>508.92025392494401</v>
      </c>
      <c r="R1459" s="143">
        <v>3100</v>
      </c>
      <c r="S1459" s="143" t="s">
        <v>371</v>
      </c>
      <c r="T1459" s="143">
        <v>3100</v>
      </c>
      <c r="U1459" s="143" t="s">
        <v>385</v>
      </c>
      <c r="V1459" s="143" t="s">
        <v>366</v>
      </c>
      <c r="Y1459" s="143" t="s">
        <v>363</v>
      </c>
      <c r="Z1459" s="143">
        <v>0</v>
      </c>
      <c r="AA1459" s="143">
        <v>1</v>
      </c>
      <c r="AB1459" s="143">
        <v>1.0197733323709299</v>
      </c>
      <c r="AC1459" s="143">
        <v>0.13823936923062999</v>
      </c>
      <c r="AD1459" s="143">
        <v>1662.4719452951499</v>
      </c>
      <c r="AF1459" s="143">
        <v>-1</v>
      </c>
      <c r="AG1459" s="143">
        <v>-1</v>
      </c>
      <c r="AH1459" s="143">
        <v>-1</v>
      </c>
      <c r="AI1459" s="143">
        <v>-1</v>
      </c>
      <c r="AJ1459" s="143">
        <v>0</v>
      </c>
      <c r="AM1459" s="143" t="s">
        <v>383</v>
      </c>
      <c r="AN1459" s="143">
        <v>-1</v>
      </c>
      <c r="AQ1459" s="143">
        <v>639</v>
      </c>
      <c r="AR1459" s="143" t="s">
        <v>279</v>
      </c>
      <c r="AS1459" s="143" t="s">
        <v>391</v>
      </c>
      <c r="AT1459" s="143" t="s">
        <v>366</v>
      </c>
      <c r="AV1459" s="143">
        <v>114.69745520343901</v>
      </c>
      <c r="AW1459" s="143">
        <v>1.3483146353</v>
      </c>
    </row>
    <row r="1460" spans="1:49" x14ac:dyDescent="0.25">
      <c r="A1460" s="153">
        <v>820000</v>
      </c>
      <c r="B1460" s="153">
        <v>2400000</v>
      </c>
      <c r="C1460" s="153">
        <v>2400000</v>
      </c>
      <c r="D1460" s="143" t="s">
        <v>360</v>
      </c>
      <c r="E1460" s="143" t="s">
        <v>73</v>
      </c>
      <c r="F1460" s="143" t="s">
        <v>378</v>
      </c>
      <c r="G1460" s="143" t="s">
        <v>379</v>
      </c>
      <c r="H1460" s="143">
        <v>0.59</v>
      </c>
      <c r="I1460" s="143">
        <v>0.64</v>
      </c>
      <c r="J1460" s="143" t="s">
        <v>363</v>
      </c>
      <c r="K1460" s="143">
        <v>0.61717970829971003</v>
      </c>
      <c r="L1460" s="143">
        <v>3193.2412512280698</v>
      </c>
      <c r="M1460" s="143">
        <v>6.3115698945911101</v>
      </c>
      <c r="N1460" s="143">
        <v>0.85796141006574</v>
      </c>
      <c r="O1460" s="143">
        <v>3.8953728664570102</v>
      </c>
      <c r="P1460" s="143">
        <v>0.52951637279677999</v>
      </c>
      <c r="Q1460" s="143">
        <v>1970.8037039635601</v>
      </c>
      <c r="R1460" s="143">
        <v>3100</v>
      </c>
      <c r="S1460" s="143" t="s">
        <v>371</v>
      </c>
      <c r="T1460" s="143">
        <v>3100</v>
      </c>
      <c r="U1460" s="143" t="s">
        <v>385</v>
      </c>
      <c r="V1460" s="143" t="s">
        <v>366</v>
      </c>
      <c r="Y1460" s="143" t="s">
        <v>363</v>
      </c>
      <c r="Z1460" s="143">
        <v>0</v>
      </c>
      <c r="AA1460" s="143">
        <v>1</v>
      </c>
      <c r="AB1460" s="143">
        <v>3.8953728664570102</v>
      </c>
      <c r="AC1460" s="143">
        <v>0.52951637279677999</v>
      </c>
      <c r="AD1460" s="143">
        <v>1972.6677437535</v>
      </c>
      <c r="AF1460" s="143">
        <v>-1</v>
      </c>
      <c r="AG1460" s="143">
        <v>-1</v>
      </c>
      <c r="AH1460" s="143">
        <v>-1</v>
      </c>
      <c r="AI1460" s="143">
        <v>-1</v>
      </c>
      <c r="AJ1460" s="143">
        <v>0</v>
      </c>
      <c r="AM1460" s="143" t="s">
        <v>383</v>
      </c>
      <c r="AN1460" s="143">
        <v>-1</v>
      </c>
      <c r="AQ1460" s="143">
        <v>639</v>
      </c>
      <c r="AR1460" s="143" t="s">
        <v>279</v>
      </c>
      <c r="AS1460" s="143" t="s">
        <v>391</v>
      </c>
      <c r="AT1460" s="143" t="s">
        <v>366</v>
      </c>
      <c r="AV1460" s="143">
        <v>198.789149172664</v>
      </c>
      <c r="AW1460" s="143">
        <v>1.5998927361999999</v>
      </c>
    </row>
    <row r="1461" spans="1:49" x14ac:dyDescent="0.25">
      <c r="A1461" s="153">
        <v>820000</v>
      </c>
      <c r="B1461" s="153">
        <v>2400000</v>
      </c>
      <c r="C1461" s="153">
        <v>2400000</v>
      </c>
      <c r="D1461" s="143" t="s">
        <v>360</v>
      </c>
      <c r="E1461" s="143" t="s">
        <v>73</v>
      </c>
      <c r="F1461" s="143" t="s">
        <v>378</v>
      </c>
      <c r="G1461" s="143" t="s">
        <v>379</v>
      </c>
      <c r="H1461" s="143">
        <v>0.59</v>
      </c>
      <c r="I1461" s="143">
        <v>0.64</v>
      </c>
      <c r="J1461" s="143" t="s">
        <v>363</v>
      </c>
      <c r="K1461" s="143">
        <v>0.34884321530909002</v>
      </c>
      <c r="L1461" s="143">
        <v>3333.1688407028601</v>
      </c>
      <c r="M1461" s="143">
        <v>6.7846829745982102</v>
      </c>
      <c r="N1461" s="143">
        <v>0.91562119278901999</v>
      </c>
      <c r="O1461" s="143">
        <v>2.3667906237117098</v>
      </c>
      <c r="P1461" s="143">
        <v>0.31940824089767</v>
      </c>
      <c r="Q1461" s="143">
        <v>1162.75333555887</v>
      </c>
      <c r="R1461" s="143">
        <v>3100</v>
      </c>
      <c r="S1461" s="143" t="s">
        <v>371</v>
      </c>
      <c r="T1461" s="143">
        <v>3100</v>
      </c>
      <c r="U1461" s="143" t="s">
        <v>385</v>
      </c>
      <c r="V1461" s="143" t="s">
        <v>366</v>
      </c>
      <c r="Y1461" s="143" t="s">
        <v>363</v>
      </c>
      <c r="Z1461" s="143">
        <v>0</v>
      </c>
      <c r="AA1461" s="143">
        <v>1</v>
      </c>
      <c r="AB1461" s="143">
        <v>2.3667906237117098</v>
      </c>
      <c r="AC1461" s="143">
        <v>0.31940824089767</v>
      </c>
      <c r="AD1461" s="143">
        <v>1501.48767807083</v>
      </c>
      <c r="AF1461" s="143">
        <v>-1</v>
      </c>
      <c r="AG1461" s="143">
        <v>-1</v>
      </c>
      <c r="AH1461" s="143">
        <v>-1</v>
      </c>
      <c r="AI1461" s="143">
        <v>-1</v>
      </c>
      <c r="AJ1461" s="143">
        <v>0</v>
      </c>
      <c r="AM1461" s="143" t="s">
        <v>383</v>
      </c>
      <c r="AN1461" s="143">
        <v>-1</v>
      </c>
      <c r="AQ1461" s="143">
        <v>639</v>
      </c>
      <c r="AR1461" s="143" t="s">
        <v>279</v>
      </c>
      <c r="AS1461" s="143" t="s">
        <v>391</v>
      </c>
      <c r="AT1461" s="143" t="s">
        <v>366</v>
      </c>
      <c r="AV1461" s="143">
        <v>155.891841321892</v>
      </c>
      <c r="AW1461" s="143">
        <v>1.2177515637</v>
      </c>
    </row>
    <row r="1462" spans="1:49" x14ac:dyDescent="0.25">
      <c r="A1462" s="153">
        <v>820000</v>
      </c>
      <c r="B1462" s="153">
        <v>2400000</v>
      </c>
      <c r="C1462" s="153">
        <v>2400000</v>
      </c>
      <c r="D1462" s="143" t="s">
        <v>360</v>
      </c>
      <c r="E1462" s="143" t="s">
        <v>73</v>
      </c>
      <c r="F1462" s="143" t="s">
        <v>378</v>
      </c>
      <c r="G1462" s="143" t="s">
        <v>379</v>
      </c>
      <c r="H1462" s="143">
        <v>0.59</v>
      </c>
      <c r="I1462" s="143">
        <v>0.64</v>
      </c>
      <c r="J1462" s="143" t="s">
        <v>363</v>
      </c>
      <c r="K1462" s="143">
        <v>0.19869162221634001</v>
      </c>
      <c r="L1462" s="143">
        <v>3587.5340619353201</v>
      </c>
      <c r="M1462" s="143">
        <v>7.2802371345605801</v>
      </c>
      <c r="N1462" s="143">
        <v>0.98674767898173998</v>
      </c>
      <c r="O1462" s="143">
        <v>1.4465221263855399</v>
      </c>
      <c r="P1462" s="143">
        <v>0.19605849705510001</v>
      </c>
      <c r="Q1462" s="143">
        <v>712.81296252233597</v>
      </c>
      <c r="R1462" s="143">
        <v>3100</v>
      </c>
      <c r="S1462" s="143" t="s">
        <v>371</v>
      </c>
      <c r="T1462" s="143">
        <v>3100</v>
      </c>
      <c r="U1462" s="143" t="s">
        <v>385</v>
      </c>
      <c r="V1462" s="143" t="s">
        <v>366</v>
      </c>
      <c r="Y1462" s="143" t="s">
        <v>363</v>
      </c>
      <c r="Z1462" s="143">
        <v>0</v>
      </c>
      <c r="AA1462" s="143">
        <v>1</v>
      </c>
      <c r="AB1462" s="143">
        <v>1.4465221263855399</v>
      </c>
      <c r="AC1462" s="143">
        <v>0.19605849705510001</v>
      </c>
      <c r="AD1462" s="143">
        <v>775.04755601467104</v>
      </c>
      <c r="AF1462" s="143">
        <v>-1</v>
      </c>
      <c r="AG1462" s="143">
        <v>-1</v>
      </c>
      <c r="AH1462" s="143">
        <v>-1</v>
      </c>
      <c r="AI1462" s="143">
        <v>-1</v>
      </c>
      <c r="AJ1462" s="143">
        <v>0</v>
      </c>
      <c r="AM1462" s="143" t="s">
        <v>383</v>
      </c>
      <c r="AN1462" s="143">
        <v>-1</v>
      </c>
      <c r="AQ1462" s="143">
        <v>639</v>
      </c>
      <c r="AR1462" s="143" t="s">
        <v>279</v>
      </c>
      <c r="AS1462" s="143" t="s">
        <v>391</v>
      </c>
      <c r="AT1462" s="143" t="s">
        <v>366</v>
      </c>
      <c r="AV1462" s="143">
        <v>140.32693232135699</v>
      </c>
      <c r="AW1462" s="143">
        <v>0.62858682560000001</v>
      </c>
    </row>
    <row r="1463" spans="1:49" x14ac:dyDescent="0.25">
      <c r="A1463" s="153">
        <v>820000</v>
      </c>
      <c r="B1463" s="153">
        <v>2400000</v>
      </c>
      <c r="C1463" s="153">
        <v>2500000</v>
      </c>
      <c r="D1463" s="143" t="s">
        <v>360</v>
      </c>
      <c r="E1463" s="143" t="s">
        <v>73</v>
      </c>
      <c r="F1463" s="143" t="s">
        <v>378</v>
      </c>
      <c r="G1463" s="143" t="s">
        <v>379</v>
      </c>
      <c r="H1463" s="143">
        <v>0.59</v>
      </c>
      <c r="I1463" s="143">
        <v>0.64</v>
      </c>
      <c r="J1463" s="143" t="s">
        <v>363</v>
      </c>
      <c r="K1463" s="143">
        <v>0.48157163955558002</v>
      </c>
      <c r="L1463" s="143">
        <v>3191.3722887088102</v>
      </c>
      <c r="M1463" s="143">
        <v>6.4774716670218497</v>
      </c>
      <c r="N1463" s="143">
        <v>0.85501952445287999</v>
      </c>
      <c r="O1463" s="143">
        <v>3.11936665086253</v>
      </c>
      <c r="P1463" s="143">
        <v>0.41175315424281</v>
      </c>
      <c r="Q1463" s="143">
        <v>1536.8743855057501</v>
      </c>
      <c r="R1463" s="143">
        <v>3100</v>
      </c>
      <c r="S1463" s="143" t="s">
        <v>371</v>
      </c>
      <c r="T1463" s="143">
        <v>3100</v>
      </c>
      <c r="U1463" s="143" t="s">
        <v>385</v>
      </c>
      <c r="V1463" s="143" t="s">
        <v>366</v>
      </c>
      <c r="Y1463" s="143" t="s">
        <v>363</v>
      </c>
      <c r="Z1463" s="143">
        <v>0</v>
      </c>
      <c r="AA1463" s="143">
        <v>1</v>
      </c>
      <c r="AB1463" s="143">
        <v>3.11936665086253</v>
      </c>
      <c r="AC1463" s="143">
        <v>0.41175315424281</v>
      </c>
      <c r="AD1463" s="143">
        <v>1971.5131673800499</v>
      </c>
      <c r="AF1463" s="143">
        <v>-1</v>
      </c>
      <c r="AG1463" s="143">
        <v>-1</v>
      </c>
      <c r="AH1463" s="143">
        <v>-1</v>
      </c>
      <c r="AI1463" s="143">
        <v>-1</v>
      </c>
      <c r="AJ1463" s="143">
        <v>0</v>
      </c>
      <c r="AM1463" s="143" t="s">
        <v>383</v>
      </c>
      <c r="AN1463" s="143">
        <v>-1</v>
      </c>
      <c r="AQ1463" s="143">
        <v>639</v>
      </c>
      <c r="AR1463" s="143" t="s">
        <v>279</v>
      </c>
      <c r="AS1463" s="143" t="s">
        <v>391</v>
      </c>
      <c r="AT1463" s="143" t="s">
        <v>366</v>
      </c>
      <c r="AV1463" s="143">
        <v>181.732864505972</v>
      </c>
      <c r="AW1463" s="143">
        <v>1.5989563401</v>
      </c>
    </row>
    <row r="1464" spans="1:49" x14ac:dyDescent="0.25">
      <c r="A1464" s="153">
        <v>820000</v>
      </c>
      <c r="B1464" s="153">
        <v>2400000</v>
      </c>
      <c r="C1464" s="153">
        <v>2500000</v>
      </c>
      <c r="D1464" s="143" t="s">
        <v>360</v>
      </c>
      <c r="E1464" s="143" t="s">
        <v>73</v>
      </c>
      <c r="F1464" s="143" t="s">
        <v>378</v>
      </c>
      <c r="G1464" s="143" t="s">
        <v>379</v>
      </c>
      <c r="H1464" s="143">
        <v>0.59</v>
      </c>
      <c r="I1464" s="143">
        <v>0.64</v>
      </c>
      <c r="J1464" s="143" t="s">
        <v>363</v>
      </c>
      <c r="K1464" s="143">
        <v>3.1124210974999998E-4</v>
      </c>
      <c r="L1464" s="143">
        <v>3798.8341273091801</v>
      </c>
      <c r="M1464" s="143">
        <v>7.6441646201171096</v>
      </c>
      <c r="N1464" s="143">
        <v>1.04182671927078</v>
      </c>
      <c r="O1464" s="143">
        <v>2.3791859237099998E-3</v>
      </c>
      <c r="P1464" s="143">
        <v>3.2426034609999999E-4</v>
      </c>
      <c r="Q1464" s="143">
        <v>1.1823571484081901</v>
      </c>
      <c r="R1464" s="143">
        <v>3100</v>
      </c>
      <c r="S1464" s="143" t="s">
        <v>371</v>
      </c>
      <c r="T1464" s="143">
        <v>3100</v>
      </c>
      <c r="U1464" s="143" t="s">
        <v>385</v>
      </c>
      <c r="V1464" s="143" t="s">
        <v>366</v>
      </c>
      <c r="Y1464" s="143" t="s">
        <v>363</v>
      </c>
      <c r="Z1464" s="143">
        <v>0</v>
      </c>
      <c r="AA1464" s="143">
        <v>1</v>
      </c>
      <c r="AB1464" s="143">
        <v>2.3791859237099998E-3</v>
      </c>
      <c r="AC1464" s="143">
        <v>3.2426034609999999E-4</v>
      </c>
      <c r="AD1464" s="143">
        <v>13.680579630599899</v>
      </c>
      <c r="AF1464" s="143">
        <v>-1</v>
      </c>
      <c r="AG1464" s="143">
        <v>-1</v>
      </c>
      <c r="AH1464" s="143">
        <v>-1</v>
      </c>
      <c r="AI1464" s="143">
        <v>-1</v>
      </c>
      <c r="AJ1464" s="143">
        <v>0</v>
      </c>
      <c r="AM1464" s="143" t="s">
        <v>383</v>
      </c>
      <c r="AN1464" s="143">
        <v>-1</v>
      </c>
      <c r="AQ1464" s="143">
        <v>639</v>
      </c>
      <c r="AR1464" s="143" t="s">
        <v>279</v>
      </c>
      <c r="AS1464" s="143" t="s">
        <v>391</v>
      </c>
      <c r="AT1464" s="143" t="s">
        <v>366</v>
      </c>
      <c r="AV1464" s="143">
        <v>5.6773307229944603</v>
      </c>
      <c r="AW1464" s="143">
        <v>1.10953606E-2</v>
      </c>
    </row>
    <row r="1465" spans="1:49" x14ac:dyDescent="0.25">
      <c r="A1465" s="153">
        <v>820000</v>
      </c>
      <c r="B1465" s="153">
        <v>2500000</v>
      </c>
      <c r="C1465" s="153">
        <v>2500000</v>
      </c>
      <c r="D1465" s="143" t="s">
        <v>360</v>
      </c>
      <c r="E1465" s="143" t="s">
        <v>73</v>
      </c>
      <c r="F1465" s="143" t="s">
        <v>378</v>
      </c>
      <c r="G1465" s="143" t="s">
        <v>379</v>
      </c>
      <c r="H1465" s="143">
        <v>0.59</v>
      </c>
      <c r="I1465" s="143">
        <v>0.64</v>
      </c>
      <c r="J1465" s="143" t="s">
        <v>363</v>
      </c>
      <c r="K1465" s="143">
        <v>0.13436620501560001</v>
      </c>
      <c r="L1465" s="143">
        <v>3259.4404442144601</v>
      </c>
      <c r="M1465" s="143">
        <v>7.4410616944125296</v>
      </c>
      <c r="N1465" s="143">
        <v>0.87863767714982999</v>
      </c>
      <c r="O1465" s="143">
        <v>0.99982722116519995</v>
      </c>
      <c r="P1465" s="143">
        <v>0.11805921026233999</v>
      </c>
      <c r="Q1465" s="143">
        <v>437.95864296347497</v>
      </c>
      <c r="R1465" s="143">
        <v>3100</v>
      </c>
      <c r="S1465" s="143" t="s">
        <v>371</v>
      </c>
      <c r="T1465" s="143">
        <v>3100</v>
      </c>
      <c r="U1465" s="143" t="s">
        <v>385</v>
      </c>
      <c r="V1465" s="143" t="s">
        <v>366</v>
      </c>
      <c r="Y1465" s="143" t="s">
        <v>363</v>
      </c>
      <c r="Z1465" s="143">
        <v>0</v>
      </c>
      <c r="AA1465" s="143">
        <v>1</v>
      </c>
      <c r="AB1465" s="143">
        <v>0.99982722116519995</v>
      </c>
      <c r="AC1465" s="143">
        <v>0.11805921026233999</v>
      </c>
      <c r="AD1465" s="143">
        <v>1691.51435774009</v>
      </c>
      <c r="AF1465" s="143">
        <v>-1</v>
      </c>
      <c r="AG1465" s="143">
        <v>-1</v>
      </c>
      <c r="AH1465" s="143">
        <v>-1</v>
      </c>
      <c r="AI1465" s="143">
        <v>-1</v>
      </c>
      <c r="AJ1465" s="143">
        <v>0</v>
      </c>
      <c r="AM1465" s="143" t="s">
        <v>383</v>
      </c>
      <c r="AN1465" s="143">
        <v>-1</v>
      </c>
      <c r="AQ1465" s="143">
        <v>639</v>
      </c>
      <c r="AR1465" s="143" t="s">
        <v>279</v>
      </c>
      <c r="AS1465" s="143" t="s">
        <v>391</v>
      </c>
      <c r="AT1465" s="143" t="s">
        <v>366</v>
      </c>
      <c r="AV1465" s="143">
        <v>113.802741690674</v>
      </c>
      <c r="AW1465" s="143">
        <v>1.3718689033</v>
      </c>
    </row>
    <row r="1466" spans="1:49" x14ac:dyDescent="0.25">
      <c r="A1466" s="153">
        <v>820000</v>
      </c>
      <c r="B1466" s="153">
        <v>2500000</v>
      </c>
      <c r="C1466" s="153">
        <v>2500000</v>
      </c>
      <c r="D1466" s="143" t="s">
        <v>360</v>
      </c>
      <c r="E1466" s="143" t="s">
        <v>73</v>
      </c>
      <c r="F1466" s="143" t="s">
        <v>378</v>
      </c>
      <c r="G1466" s="143" t="s">
        <v>379</v>
      </c>
      <c r="H1466" s="143">
        <v>0.59</v>
      </c>
      <c r="I1466" s="143">
        <v>0.64</v>
      </c>
      <c r="J1466" s="143" t="s">
        <v>363</v>
      </c>
      <c r="K1466" s="143">
        <v>2.1643213709629999E-2</v>
      </c>
      <c r="L1466" s="143">
        <v>3259.4404442144601</v>
      </c>
      <c r="M1466" s="143">
        <v>7.4410616944125296</v>
      </c>
      <c r="N1466" s="143">
        <v>0.87863767714982999</v>
      </c>
      <c r="O1466" s="143">
        <v>0.16104848847871001</v>
      </c>
      <c r="P1466" s="143">
        <v>1.9016543019880001E-2</v>
      </c>
      <c r="Q1466" s="143">
        <v>70.544766107944994</v>
      </c>
      <c r="R1466" s="143">
        <v>3100</v>
      </c>
      <c r="S1466" s="143" t="s">
        <v>371</v>
      </c>
      <c r="T1466" s="143">
        <v>3100</v>
      </c>
      <c r="U1466" s="143" t="s">
        <v>385</v>
      </c>
      <c r="V1466" s="143" t="s">
        <v>366</v>
      </c>
      <c r="Y1466" s="143" t="s">
        <v>363</v>
      </c>
      <c r="Z1466" s="143">
        <v>0</v>
      </c>
      <c r="AA1466" s="143">
        <v>1</v>
      </c>
      <c r="AB1466" s="143">
        <v>0.16104848847871001</v>
      </c>
      <c r="AC1466" s="143">
        <v>1.9016543019880001E-2</v>
      </c>
      <c r="AD1466" s="143">
        <v>90.928013373624694</v>
      </c>
      <c r="AF1466" s="143">
        <v>-1</v>
      </c>
      <c r="AG1466" s="143">
        <v>-1</v>
      </c>
      <c r="AH1466" s="143">
        <v>-1</v>
      </c>
      <c r="AI1466" s="143">
        <v>-1</v>
      </c>
      <c r="AJ1466" s="143">
        <v>0</v>
      </c>
      <c r="AM1466" s="143" t="s">
        <v>383</v>
      </c>
      <c r="AN1466" s="143">
        <v>-1</v>
      </c>
      <c r="AQ1466" s="143">
        <v>639</v>
      </c>
      <c r="AR1466" s="143" t="s">
        <v>279</v>
      </c>
      <c r="AS1466" s="143" t="s">
        <v>391</v>
      </c>
      <c r="AT1466" s="143" t="s">
        <v>366</v>
      </c>
      <c r="AV1466" s="143">
        <v>57.665725800098699</v>
      </c>
      <c r="AW1466" s="143">
        <v>7.3745347399999994E-2</v>
      </c>
    </row>
    <row r="1467" spans="1:49" x14ac:dyDescent="0.25">
      <c r="A1467" s="153">
        <v>820000</v>
      </c>
      <c r="B1467" s="153">
        <v>2500000</v>
      </c>
      <c r="C1467" s="153">
        <v>2500000</v>
      </c>
      <c r="D1467" s="143" t="s">
        <v>360</v>
      </c>
      <c r="E1467" s="143" t="s">
        <v>73</v>
      </c>
      <c r="F1467" s="143" t="s">
        <v>378</v>
      </c>
      <c r="G1467" s="143" t="s">
        <v>379</v>
      </c>
      <c r="H1467" s="143">
        <v>0.59</v>
      </c>
      <c r="I1467" s="143">
        <v>0.64</v>
      </c>
      <c r="J1467" s="143" t="s">
        <v>363</v>
      </c>
      <c r="K1467" s="143">
        <v>0.61719361363264003</v>
      </c>
      <c r="L1467" s="143">
        <v>3194.4097301168599</v>
      </c>
      <c r="M1467" s="143">
        <v>6.3138546455880897</v>
      </c>
      <c r="N1467" s="143">
        <v>0.85827571415170001</v>
      </c>
      <c r="O1467" s="143">
        <v>3.8968707646617502</v>
      </c>
      <c r="P1467" s="143">
        <v>0.52972228951042</v>
      </c>
      <c r="Q1467" s="143">
        <v>1971.5692847540899</v>
      </c>
      <c r="R1467" s="143">
        <v>3100</v>
      </c>
      <c r="S1467" s="143" t="s">
        <v>371</v>
      </c>
      <c r="T1467" s="143">
        <v>3100</v>
      </c>
      <c r="U1467" s="143" t="s">
        <v>385</v>
      </c>
      <c r="V1467" s="143" t="s">
        <v>366</v>
      </c>
      <c r="Y1467" s="143" t="s">
        <v>363</v>
      </c>
      <c r="Z1467" s="143">
        <v>0</v>
      </c>
      <c r="AA1467" s="143">
        <v>1</v>
      </c>
      <c r="AB1467" s="143">
        <v>3.8968707646617502</v>
      </c>
      <c r="AC1467" s="143">
        <v>0.52972228951042</v>
      </c>
      <c r="AD1467" s="143">
        <v>1973.38958745441</v>
      </c>
      <c r="AF1467" s="143">
        <v>-1</v>
      </c>
      <c r="AG1467" s="143">
        <v>-1</v>
      </c>
      <c r="AH1467" s="143">
        <v>-1</v>
      </c>
      <c r="AI1467" s="143">
        <v>-1</v>
      </c>
      <c r="AJ1467" s="143">
        <v>0</v>
      </c>
      <c r="AM1467" s="143" t="s">
        <v>383</v>
      </c>
      <c r="AN1467" s="143">
        <v>-1</v>
      </c>
      <c r="AQ1467" s="143">
        <v>639</v>
      </c>
      <c r="AR1467" s="143" t="s">
        <v>279</v>
      </c>
      <c r="AS1467" s="143" t="s">
        <v>391</v>
      </c>
      <c r="AT1467" s="143" t="s">
        <v>366</v>
      </c>
      <c r="AV1467" s="143">
        <v>198.82015505710399</v>
      </c>
      <c r="AW1467" s="143">
        <v>1.6004781731</v>
      </c>
    </row>
    <row r="1468" spans="1:49" x14ac:dyDescent="0.25">
      <c r="A1468" s="153">
        <v>820000</v>
      </c>
      <c r="B1468" s="153">
        <v>2500000</v>
      </c>
      <c r="C1468" s="153">
        <v>2500000</v>
      </c>
      <c r="D1468" s="143" t="s">
        <v>360</v>
      </c>
      <c r="E1468" s="143" t="s">
        <v>73</v>
      </c>
      <c r="F1468" s="143" t="s">
        <v>378</v>
      </c>
      <c r="G1468" s="143" t="s">
        <v>379</v>
      </c>
      <c r="H1468" s="143">
        <v>0.59</v>
      </c>
      <c r="I1468" s="143">
        <v>0.64</v>
      </c>
      <c r="J1468" s="143" t="s">
        <v>363</v>
      </c>
      <c r="K1468" s="143">
        <v>0.14824857743106001</v>
      </c>
      <c r="L1468" s="143">
        <v>3194.4157564861898</v>
      </c>
      <c r="M1468" s="143">
        <v>6.3138822168455002</v>
      </c>
      <c r="N1468" s="143">
        <v>0.85827710804273005</v>
      </c>
      <c r="O1468" s="143">
        <v>0.93602405671465005</v>
      </c>
      <c r="P1468" s="143">
        <v>0.12723836030898</v>
      </c>
      <c r="Q1468" s="143">
        <v>473.56759162246101</v>
      </c>
      <c r="R1468" s="143">
        <v>3100</v>
      </c>
      <c r="S1468" s="143" t="s">
        <v>371</v>
      </c>
      <c r="T1468" s="143">
        <v>3100</v>
      </c>
      <c r="U1468" s="143" t="s">
        <v>385</v>
      </c>
      <c r="V1468" s="143" t="s">
        <v>366</v>
      </c>
      <c r="Y1468" s="143" t="s">
        <v>363</v>
      </c>
      <c r="Z1468" s="143">
        <v>0</v>
      </c>
      <c r="AA1468" s="143">
        <v>1</v>
      </c>
      <c r="AB1468" s="143">
        <v>0.93602405671465005</v>
      </c>
      <c r="AC1468" s="143">
        <v>0.12723836030898</v>
      </c>
      <c r="AD1468" s="143">
        <v>1973.39331069271</v>
      </c>
      <c r="AF1468" s="143">
        <v>-1</v>
      </c>
      <c r="AG1468" s="143">
        <v>-1</v>
      </c>
      <c r="AH1468" s="143">
        <v>-1</v>
      </c>
      <c r="AI1468" s="143">
        <v>-1</v>
      </c>
      <c r="AJ1468" s="143">
        <v>0</v>
      </c>
      <c r="AM1468" s="143" t="s">
        <v>383</v>
      </c>
      <c r="AN1468" s="143">
        <v>-1</v>
      </c>
      <c r="AQ1468" s="143">
        <v>639</v>
      </c>
      <c r="AR1468" s="143" t="s">
        <v>279</v>
      </c>
      <c r="AS1468" s="143" t="s">
        <v>391</v>
      </c>
      <c r="AT1468" s="143" t="s">
        <v>366</v>
      </c>
      <c r="AV1468" s="143">
        <v>126.102766213902</v>
      </c>
      <c r="AW1468" s="143">
        <v>1.6004811928</v>
      </c>
    </row>
    <row r="1469" spans="1:49" x14ac:dyDescent="0.25">
      <c r="A1469" s="153">
        <v>820000</v>
      </c>
      <c r="B1469" s="153">
        <v>2500000</v>
      </c>
      <c r="C1469" s="153">
        <v>2500000</v>
      </c>
      <c r="D1469" s="143" t="s">
        <v>360</v>
      </c>
      <c r="E1469" s="143" t="s">
        <v>73</v>
      </c>
      <c r="F1469" s="143" t="s">
        <v>378</v>
      </c>
      <c r="G1469" s="143" t="s">
        <v>379</v>
      </c>
      <c r="H1469" s="143">
        <v>0.59</v>
      </c>
      <c r="I1469" s="143">
        <v>0.64</v>
      </c>
      <c r="J1469" s="143" t="s">
        <v>363</v>
      </c>
      <c r="K1469" s="143">
        <v>1.37148593582E-3</v>
      </c>
      <c r="L1469" s="143">
        <v>3184.2467144319899</v>
      </c>
      <c r="M1469" s="143">
        <v>7.0137201989655003</v>
      </c>
      <c r="N1469" s="143">
        <v>0.84518817854482997</v>
      </c>
      <c r="O1469" s="143">
        <v>9.6192186106699995E-3</v>
      </c>
      <c r="P1469" s="143">
        <v>1.1591636999899999E-3</v>
      </c>
      <c r="Q1469" s="143">
        <v>4.3671495850340802</v>
      </c>
      <c r="R1469" s="143">
        <v>3100</v>
      </c>
      <c r="S1469" s="143" t="s">
        <v>371</v>
      </c>
      <c r="T1469" s="143">
        <v>3100</v>
      </c>
      <c r="U1469" s="143" t="s">
        <v>385</v>
      </c>
      <c r="V1469" s="143" t="s">
        <v>366</v>
      </c>
      <c r="Y1469" s="143" t="s">
        <v>363</v>
      </c>
      <c r="Z1469" s="143">
        <v>0</v>
      </c>
      <c r="AA1469" s="143">
        <v>1</v>
      </c>
      <c r="AB1469" s="143">
        <v>9.6192186106699995E-3</v>
      </c>
      <c r="AC1469" s="143">
        <v>1.1591636999899999E-3</v>
      </c>
      <c r="AD1469" s="143">
        <v>637.20807978581797</v>
      </c>
      <c r="AF1469" s="143">
        <v>-1</v>
      </c>
      <c r="AG1469" s="143">
        <v>-1</v>
      </c>
      <c r="AH1469" s="143">
        <v>-1</v>
      </c>
      <c r="AI1469" s="143">
        <v>-1</v>
      </c>
      <c r="AJ1469" s="143">
        <v>0</v>
      </c>
      <c r="AM1469" s="143" t="s">
        <v>383</v>
      </c>
      <c r="AN1469" s="143">
        <v>-1</v>
      </c>
      <c r="AQ1469" s="143">
        <v>639</v>
      </c>
      <c r="AR1469" s="143" t="s">
        <v>279</v>
      </c>
      <c r="AS1469" s="143" t="s">
        <v>391</v>
      </c>
      <c r="AT1469" s="143" t="s">
        <v>366</v>
      </c>
      <c r="AV1469" s="143">
        <v>12.7040519773395</v>
      </c>
      <c r="AW1469" s="143">
        <v>0.51679487410000002</v>
      </c>
    </row>
    <row r="1470" spans="1:49" x14ac:dyDescent="0.25">
      <c r="A1470" s="153">
        <v>820000</v>
      </c>
      <c r="B1470" s="153">
        <v>2400000</v>
      </c>
      <c r="C1470" s="153">
        <v>2400000</v>
      </c>
      <c r="D1470" s="143" t="s">
        <v>360</v>
      </c>
      <c r="E1470" s="143" t="s">
        <v>73</v>
      </c>
      <c r="F1470" s="143" t="s">
        <v>378</v>
      </c>
      <c r="G1470" s="143" t="s">
        <v>379</v>
      </c>
      <c r="H1470" s="143">
        <v>0.59</v>
      </c>
      <c r="I1470" s="143">
        <v>0.64</v>
      </c>
      <c r="J1470" s="143" t="s">
        <v>363</v>
      </c>
      <c r="K1470" s="143">
        <v>0.15182393604677</v>
      </c>
      <c r="L1470" s="143">
        <v>3449.4836672382798</v>
      </c>
      <c r="M1470" s="143">
        <v>7.0646276985812104</v>
      </c>
      <c r="N1470" s="143">
        <v>0.95254367494287995</v>
      </c>
      <c r="O1470" s="143">
        <v>1.0725795839036301</v>
      </c>
      <c r="P1470" s="143">
        <v>0.14461892998628001</v>
      </c>
      <c r="Q1470" s="143">
        <v>523.71418768916203</v>
      </c>
      <c r="R1470" s="143">
        <v>3100</v>
      </c>
      <c r="S1470" s="143" t="s">
        <v>371</v>
      </c>
      <c r="T1470" s="143">
        <v>3100</v>
      </c>
      <c r="U1470" s="143" t="s">
        <v>385</v>
      </c>
      <c r="V1470" s="143" t="s">
        <v>366</v>
      </c>
      <c r="Y1470" s="143" t="s">
        <v>363</v>
      </c>
      <c r="Z1470" s="143">
        <v>0</v>
      </c>
      <c r="AA1470" s="143">
        <v>1</v>
      </c>
      <c r="AB1470" s="143">
        <v>1.0725795839036301</v>
      </c>
      <c r="AC1470" s="143">
        <v>0.14461892998628001</v>
      </c>
      <c r="AD1470" s="143">
        <v>718.41585038231506</v>
      </c>
      <c r="AF1470" s="143">
        <v>-1</v>
      </c>
      <c r="AG1470" s="143">
        <v>-1</v>
      </c>
      <c r="AH1470" s="143">
        <v>-1</v>
      </c>
      <c r="AI1470" s="143">
        <v>-1</v>
      </c>
      <c r="AJ1470" s="143">
        <v>0</v>
      </c>
      <c r="AM1470" s="143" t="s">
        <v>383</v>
      </c>
      <c r="AN1470" s="143">
        <v>-1</v>
      </c>
      <c r="AQ1470" s="143">
        <v>640</v>
      </c>
      <c r="AR1470" s="143" t="s">
        <v>281</v>
      </c>
      <c r="AS1470" s="143" t="s">
        <v>392</v>
      </c>
      <c r="AT1470" s="143" t="s">
        <v>366</v>
      </c>
      <c r="AV1470" s="143">
        <v>122.447209106006</v>
      </c>
      <c r="AW1470" s="143">
        <v>0.58265681300000005</v>
      </c>
    </row>
    <row r="1471" spans="1:49" x14ac:dyDescent="0.25">
      <c r="A1471" s="153">
        <v>820000</v>
      </c>
      <c r="B1471" s="153">
        <v>2400000</v>
      </c>
      <c r="C1471" s="153">
        <v>2400000</v>
      </c>
      <c r="D1471" s="143" t="s">
        <v>360</v>
      </c>
      <c r="E1471" s="143" t="s">
        <v>73</v>
      </c>
      <c r="F1471" s="143" t="s">
        <v>378</v>
      </c>
      <c r="G1471" s="143" t="s">
        <v>379</v>
      </c>
      <c r="H1471" s="143">
        <v>0.59</v>
      </c>
      <c r="I1471" s="143">
        <v>0.64</v>
      </c>
      <c r="J1471" s="143" t="s">
        <v>363</v>
      </c>
      <c r="K1471" s="143">
        <v>0.19420479120369999</v>
      </c>
      <c r="L1471" s="143">
        <v>3391.4960182069499</v>
      </c>
      <c r="M1471" s="143">
        <v>7.8872169807428101</v>
      </c>
      <c r="N1471" s="143">
        <v>0.93766822898583002</v>
      </c>
      <c r="O1471" s="143">
        <v>1.5317353269234699</v>
      </c>
      <c r="P1471" s="143">
        <v>0.18209966262853999</v>
      </c>
      <c r="Q1471" s="143">
        <v>658.64477608407901</v>
      </c>
      <c r="R1471" s="143">
        <v>3100</v>
      </c>
      <c r="S1471" s="143" t="s">
        <v>371</v>
      </c>
      <c r="T1471" s="143">
        <v>3100</v>
      </c>
      <c r="U1471" s="143" t="s">
        <v>385</v>
      </c>
      <c r="V1471" s="143" t="s">
        <v>366</v>
      </c>
      <c r="Y1471" s="143" t="s">
        <v>363</v>
      </c>
      <c r="Z1471" s="143">
        <v>0</v>
      </c>
      <c r="AA1471" s="143">
        <v>1</v>
      </c>
      <c r="AB1471" s="143">
        <v>1.5317353269234699</v>
      </c>
      <c r="AC1471" s="143">
        <v>0.18209966262853999</v>
      </c>
      <c r="AD1471" s="143">
        <v>1489.33738532799</v>
      </c>
      <c r="AF1471" s="143">
        <v>-1</v>
      </c>
      <c r="AG1471" s="143">
        <v>-1</v>
      </c>
      <c r="AH1471" s="143">
        <v>-1</v>
      </c>
      <c r="AI1471" s="143">
        <v>-1</v>
      </c>
      <c r="AJ1471" s="143">
        <v>0</v>
      </c>
      <c r="AM1471" s="143" t="s">
        <v>383</v>
      </c>
      <c r="AN1471" s="143">
        <v>-1</v>
      </c>
      <c r="AQ1471" s="143">
        <v>640</v>
      </c>
      <c r="AR1471" s="143" t="s">
        <v>281</v>
      </c>
      <c r="AS1471" s="143" t="s">
        <v>392</v>
      </c>
      <c r="AT1471" s="143" t="s">
        <v>366</v>
      </c>
      <c r="AV1471" s="143">
        <v>114.057956439283</v>
      </c>
      <c r="AW1471" s="143">
        <v>1.2078973117</v>
      </c>
    </row>
    <row r="1472" spans="1:49" x14ac:dyDescent="0.25">
      <c r="A1472" s="153">
        <v>820000</v>
      </c>
      <c r="B1472" s="153">
        <v>2400000</v>
      </c>
      <c r="C1472" s="153">
        <v>2400000</v>
      </c>
      <c r="D1472" s="143" t="s">
        <v>360</v>
      </c>
      <c r="E1472" s="143" t="s">
        <v>73</v>
      </c>
      <c r="F1472" s="143" t="s">
        <v>378</v>
      </c>
      <c r="G1472" s="143" t="s">
        <v>379</v>
      </c>
      <c r="H1472" s="143">
        <v>0.59</v>
      </c>
      <c r="I1472" s="143">
        <v>0.64</v>
      </c>
      <c r="J1472" s="143" t="s">
        <v>363</v>
      </c>
      <c r="K1472" s="143">
        <v>7.0070840225340006E-2</v>
      </c>
      <c r="L1472" s="143">
        <v>3368.5347472301901</v>
      </c>
      <c r="M1472" s="143">
        <v>6.8239093743591503</v>
      </c>
      <c r="N1472" s="143">
        <v>0.92237603079771002</v>
      </c>
      <c r="O1472" s="143">
        <v>0.47815706348295001</v>
      </c>
      <c r="P1472" s="143">
        <v>6.4631663481709997E-2</v>
      </c>
      <c r="Q1472" s="143">
        <v>236.036060066689</v>
      </c>
      <c r="R1472" s="143">
        <v>3100</v>
      </c>
      <c r="S1472" s="143" t="s">
        <v>371</v>
      </c>
      <c r="T1472" s="143">
        <v>3100</v>
      </c>
      <c r="U1472" s="143" t="s">
        <v>385</v>
      </c>
      <c r="V1472" s="143" t="s">
        <v>366</v>
      </c>
      <c r="Y1472" s="143" t="s">
        <v>363</v>
      </c>
      <c r="Z1472" s="143">
        <v>0</v>
      </c>
      <c r="AA1472" s="143">
        <v>1</v>
      </c>
      <c r="AB1472" s="143">
        <v>0.47815706348295001</v>
      </c>
      <c r="AC1472" s="143">
        <v>6.4631663481709997E-2</v>
      </c>
      <c r="AD1472" s="143">
        <v>352.17107897241999</v>
      </c>
      <c r="AF1472" s="143">
        <v>-1</v>
      </c>
      <c r="AG1472" s="143">
        <v>-1</v>
      </c>
      <c r="AH1472" s="143">
        <v>-1</v>
      </c>
      <c r="AI1472" s="143">
        <v>-1</v>
      </c>
      <c r="AJ1472" s="143">
        <v>0</v>
      </c>
      <c r="AM1472" s="143" t="s">
        <v>383</v>
      </c>
      <c r="AN1472" s="143">
        <v>-1</v>
      </c>
      <c r="AQ1472" s="143">
        <v>640</v>
      </c>
      <c r="AR1472" s="143" t="s">
        <v>281</v>
      </c>
      <c r="AS1472" s="143" t="s">
        <v>392</v>
      </c>
      <c r="AT1472" s="143" t="s">
        <v>366</v>
      </c>
      <c r="AV1472" s="143">
        <v>77.695919037503799</v>
      </c>
      <c r="AW1472" s="143">
        <v>0.28562131299999999</v>
      </c>
    </row>
    <row r="1473" spans="1:49" x14ac:dyDescent="0.25">
      <c r="A1473" s="153">
        <v>820000</v>
      </c>
      <c r="B1473" s="153">
        <v>2400000</v>
      </c>
      <c r="C1473" s="153">
        <v>2400000</v>
      </c>
      <c r="D1473" s="143" t="s">
        <v>360</v>
      </c>
      <c r="E1473" s="143" t="s">
        <v>73</v>
      </c>
      <c r="F1473" s="143" t="s">
        <v>378</v>
      </c>
      <c r="G1473" s="143" t="s">
        <v>379</v>
      </c>
      <c r="H1473" s="143">
        <v>0.59</v>
      </c>
      <c r="I1473" s="143">
        <v>0.64</v>
      </c>
      <c r="J1473" s="143" t="s">
        <v>363</v>
      </c>
      <c r="K1473" s="143">
        <v>0.27138684807116997</v>
      </c>
      <c r="L1473" s="143">
        <v>3368.5347472301901</v>
      </c>
      <c r="M1473" s="143">
        <v>6.8239093743591503</v>
      </c>
      <c r="N1473" s="143">
        <v>0.92237603079771002</v>
      </c>
      <c r="O1473" s="143">
        <v>1.8519192566306899</v>
      </c>
      <c r="P1473" s="143">
        <v>0.25032072373459002</v>
      </c>
      <c r="Q1473" s="143">
        <v>914.17602766904395</v>
      </c>
      <c r="R1473" s="143">
        <v>3100</v>
      </c>
      <c r="S1473" s="143" t="s">
        <v>371</v>
      </c>
      <c r="T1473" s="143">
        <v>3100</v>
      </c>
      <c r="U1473" s="143" t="s">
        <v>385</v>
      </c>
      <c r="V1473" s="143" t="s">
        <v>366</v>
      </c>
      <c r="Y1473" s="143" t="s">
        <v>363</v>
      </c>
      <c r="Z1473" s="143">
        <v>0</v>
      </c>
      <c r="AA1473" s="143">
        <v>1</v>
      </c>
      <c r="AB1473" s="143">
        <v>1.8519192566306899</v>
      </c>
      <c r="AC1473" s="143">
        <v>0.25032072373459002</v>
      </c>
      <c r="AD1473" s="143">
        <v>1010.55427616008</v>
      </c>
      <c r="AF1473" s="143">
        <v>-1</v>
      </c>
      <c r="AG1473" s="143">
        <v>-1</v>
      </c>
      <c r="AH1473" s="143">
        <v>-1</v>
      </c>
      <c r="AI1473" s="143">
        <v>-1</v>
      </c>
      <c r="AJ1473" s="143">
        <v>0</v>
      </c>
      <c r="AM1473" s="143" t="s">
        <v>383</v>
      </c>
      <c r="AN1473" s="143">
        <v>-1</v>
      </c>
      <c r="AQ1473" s="143">
        <v>640</v>
      </c>
      <c r="AR1473" s="143" t="s">
        <v>281</v>
      </c>
      <c r="AS1473" s="143" t="s">
        <v>392</v>
      </c>
      <c r="AT1473" s="143" t="s">
        <v>366</v>
      </c>
      <c r="AV1473" s="143">
        <v>138.11455778541401</v>
      </c>
      <c r="AW1473" s="143">
        <v>0.81958984280000002</v>
      </c>
    </row>
    <row r="1474" spans="1:49" x14ac:dyDescent="0.25">
      <c r="A1474" s="153">
        <v>820000</v>
      </c>
      <c r="B1474" s="153">
        <v>2400000</v>
      </c>
      <c r="C1474" s="153">
        <v>2400000</v>
      </c>
      <c r="D1474" s="143" t="s">
        <v>360</v>
      </c>
      <c r="E1474" s="143" t="s">
        <v>73</v>
      </c>
      <c r="F1474" s="143" t="s">
        <v>378</v>
      </c>
      <c r="G1474" s="143" t="s">
        <v>379</v>
      </c>
      <c r="H1474" s="143">
        <v>0.59</v>
      </c>
      <c r="I1474" s="143">
        <v>0.64</v>
      </c>
      <c r="J1474" s="143" t="s">
        <v>363</v>
      </c>
      <c r="K1474" s="143">
        <v>0.45152718610512999</v>
      </c>
      <c r="L1474" s="143">
        <v>3210.8881106891099</v>
      </c>
      <c r="M1474" s="143">
        <v>6.3460966514185202</v>
      </c>
      <c r="N1474" s="143">
        <v>0.86270861715499003</v>
      </c>
      <c r="O1474" s="143">
        <v>2.8654351637662399</v>
      </c>
      <c r="P1474" s="143">
        <v>0.38953639433265003</v>
      </c>
      <c r="Q1474" s="143">
        <v>1449.8032735178899</v>
      </c>
      <c r="R1474" s="143">
        <v>3100</v>
      </c>
      <c r="S1474" s="143" t="s">
        <v>371</v>
      </c>
      <c r="T1474" s="143">
        <v>3100</v>
      </c>
      <c r="U1474" s="143" t="s">
        <v>385</v>
      </c>
      <c r="V1474" s="143" t="s">
        <v>366</v>
      </c>
      <c r="Y1474" s="143" t="s">
        <v>363</v>
      </c>
      <c r="Z1474" s="143">
        <v>0</v>
      </c>
      <c r="AA1474" s="143">
        <v>1</v>
      </c>
      <c r="AB1474" s="143">
        <v>2.8654351637662399</v>
      </c>
      <c r="AC1474" s="143">
        <v>0.38953639433265003</v>
      </c>
      <c r="AD1474" s="143">
        <v>1467.4430114631</v>
      </c>
      <c r="AF1474" s="143">
        <v>-1</v>
      </c>
      <c r="AG1474" s="143">
        <v>-1</v>
      </c>
      <c r="AH1474" s="143">
        <v>-1</v>
      </c>
      <c r="AI1474" s="143">
        <v>-1</v>
      </c>
      <c r="AJ1474" s="143">
        <v>0</v>
      </c>
      <c r="AM1474" s="143" t="s">
        <v>383</v>
      </c>
      <c r="AN1474" s="143">
        <v>-1</v>
      </c>
      <c r="AQ1474" s="143">
        <v>640</v>
      </c>
      <c r="AR1474" s="143" t="s">
        <v>281</v>
      </c>
      <c r="AS1474" s="143" t="s">
        <v>392</v>
      </c>
      <c r="AT1474" s="143" t="s">
        <v>366</v>
      </c>
      <c r="AV1474" s="143">
        <v>172.54065739493601</v>
      </c>
      <c r="AW1474" s="143">
        <v>1.1901403175</v>
      </c>
    </row>
    <row r="1475" spans="1:49" x14ac:dyDescent="0.25">
      <c r="A1475" s="153">
        <v>820000</v>
      </c>
      <c r="B1475" s="153">
        <v>2400000</v>
      </c>
      <c r="C1475" s="153">
        <v>2400000</v>
      </c>
      <c r="D1475" s="143" t="s">
        <v>360</v>
      </c>
      <c r="E1475" s="143" t="s">
        <v>73</v>
      </c>
      <c r="F1475" s="143" t="s">
        <v>378</v>
      </c>
      <c r="G1475" s="143" t="s">
        <v>379</v>
      </c>
      <c r="H1475" s="143">
        <v>0.59</v>
      </c>
      <c r="I1475" s="143">
        <v>0.64</v>
      </c>
      <c r="J1475" s="143" t="s">
        <v>363</v>
      </c>
      <c r="K1475" s="143">
        <v>0.16073610130850999</v>
      </c>
      <c r="L1475" s="143">
        <v>3210.8881106891099</v>
      </c>
      <c r="M1475" s="143">
        <v>6.3460966514185202</v>
      </c>
      <c r="N1475" s="143">
        <v>0.86270861715499003</v>
      </c>
      <c r="O1475" s="143">
        <v>1.0200468342760201</v>
      </c>
      <c r="P1475" s="143">
        <v>0.13866841968675001</v>
      </c>
      <c r="Q1475" s="143">
        <v>516.10563665002803</v>
      </c>
      <c r="R1475" s="143">
        <v>3100</v>
      </c>
      <c r="S1475" s="143" t="s">
        <v>371</v>
      </c>
      <c r="T1475" s="143">
        <v>3100</v>
      </c>
      <c r="U1475" s="143" t="s">
        <v>385</v>
      </c>
      <c r="V1475" s="143" t="s">
        <v>366</v>
      </c>
      <c r="Y1475" s="143" t="s">
        <v>363</v>
      </c>
      <c r="Z1475" s="143">
        <v>0</v>
      </c>
      <c r="AA1475" s="143">
        <v>1</v>
      </c>
      <c r="AB1475" s="143">
        <v>1.0200468342760201</v>
      </c>
      <c r="AC1475" s="143">
        <v>0.13866841968675001</v>
      </c>
      <c r="AD1475" s="143">
        <v>516.10563665002803</v>
      </c>
      <c r="AF1475" s="143">
        <v>-1</v>
      </c>
      <c r="AG1475" s="143">
        <v>-1</v>
      </c>
      <c r="AH1475" s="143">
        <v>-1</v>
      </c>
      <c r="AI1475" s="143">
        <v>-1</v>
      </c>
      <c r="AJ1475" s="143">
        <v>0</v>
      </c>
      <c r="AM1475" s="143" t="s">
        <v>383</v>
      </c>
      <c r="AN1475" s="143">
        <v>-1</v>
      </c>
      <c r="AQ1475" s="143">
        <v>640</v>
      </c>
      <c r="AR1475" s="143" t="s">
        <v>281</v>
      </c>
      <c r="AS1475" s="143" t="s">
        <v>392</v>
      </c>
      <c r="AT1475" s="143" t="s">
        <v>366</v>
      </c>
      <c r="AV1475" s="143">
        <v>128.397419414083</v>
      </c>
      <c r="AW1475" s="143">
        <v>0.41857715870000001</v>
      </c>
    </row>
    <row r="1476" spans="1:49" x14ac:dyDescent="0.25">
      <c r="A1476" s="153">
        <v>820000</v>
      </c>
      <c r="B1476" s="153">
        <v>2400000</v>
      </c>
      <c r="C1476" s="153">
        <v>2400000</v>
      </c>
      <c r="D1476" s="143" t="s">
        <v>360</v>
      </c>
      <c r="E1476" s="143" t="s">
        <v>73</v>
      </c>
      <c r="F1476" s="143" t="s">
        <v>378</v>
      </c>
      <c r="G1476" s="143" t="s">
        <v>379</v>
      </c>
      <c r="H1476" s="143">
        <v>0.59</v>
      </c>
      <c r="I1476" s="143">
        <v>0.64</v>
      </c>
      <c r="J1476" s="143" t="s">
        <v>363</v>
      </c>
      <c r="K1476" s="143">
        <v>0.12033579100793999</v>
      </c>
      <c r="L1476" s="143">
        <v>3307.0488447254202</v>
      </c>
      <c r="M1476" s="143">
        <v>6.6266575061413597</v>
      </c>
      <c r="N1476" s="143">
        <v>0.89830251946928996</v>
      </c>
      <c r="O1476" s="143">
        <v>0.79742407274022997</v>
      </c>
      <c r="P1476" s="143">
        <v>0.10809794424476001</v>
      </c>
      <c r="Q1476" s="143">
        <v>397.95633863193399</v>
      </c>
      <c r="R1476" s="143">
        <v>3100</v>
      </c>
      <c r="S1476" s="143" t="s">
        <v>371</v>
      </c>
      <c r="T1476" s="143">
        <v>3100</v>
      </c>
      <c r="U1476" s="143" t="s">
        <v>385</v>
      </c>
      <c r="V1476" s="143" t="s">
        <v>366</v>
      </c>
      <c r="Y1476" s="143" t="s">
        <v>363</v>
      </c>
      <c r="Z1476" s="143">
        <v>0</v>
      </c>
      <c r="AA1476" s="143">
        <v>1</v>
      </c>
      <c r="AB1476" s="143">
        <v>0.79742407274022997</v>
      </c>
      <c r="AC1476" s="143">
        <v>0.10809794424476001</v>
      </c>
      <c r="AD1476" s="143">
        <v>1662.4719452951499</v>
      </c>
      <c r="AF1476" s="143">
        <v>-1</v>
      </c>
      <c r="AG1476" s="143">
        <v>-1</v>
      </c>
      <c r="AH1476" s="143">
        <v>-1</v>
      </c>
      <c r="AI1476" s="143">
        <v>-1</v>
      </c>
      <c r="AJ1476" s="143">
        <v>0</v>
      </c>
      <c r="AM1476" s="143" t="s">
        <v>383</v>
      </c>
      <c r="AN1476" s="143">
        <v>-1</v>
      </c>
      <c r="AQ1476" s="143">
        <v>640</v>
      </c>
      <c r="AR1476" s="143" t="s">
        <v>281</v>
      </c>
      <c r="AS1476" s="143" t="s">
        <v>392</v>
      </c>
      <c r="AT1476" s="143" t="s">
        <v>366</v>
      </c>
      <c r="AV1476" s="143">
        <v>97.334188202812697</v>
      </c>
      <c r="AW1476" s="143">
        <v>1.3483146353</v>
      </c>
    </row>
    <row r="1477" spans="1:49" x14ac:dyDescent="0.25">
      <c r="A1477" s="153">
        <v>820000</v>
      </c>
      <c r="B1477" s="153">
        <v>2400000</v>
      </c>
      <c r="C1477" s="153">
        <v>2400000</v>
      </c>
      <c r="D1477" s="143" t="s">
        <v>360</v>
      </c>
      <c r="E1477" s="143" t="s">
        <v>73</v>
      </c>
      <c r="F1477" s="143" t="s">
        <v>378</v>
      </c>
      <c r="G1477" s="143" t="s">
        <v>379</v>
      </c>
      <c r="H1477" s="143">
        <v>0.59</v>
      </c>
      <c r="I1477" s="143">
        <v>0.64</v>
      </c>
      <c r="J1477" s="143" t="s">
        <v>363</v>
      </c>
      <c r="K1477" s="143">
        <v>0.23673033630375001</v>
      </c>
      <c r="L1477" s="143">
        <v>3445.86273179814</v>
      </c>
      <c r="M1477" s="143">
        <v>6.8557868228913899</v>
      </c>
      <c r="N1477" s="143">
        <v>0.9335968321525</v>
      </c>
      <c r="O1477" s="143">
        <v>1.62297272020993</v>
      </c>
      <c r="P1477" s="143">
        <v>0.22101069204758</v>
      </c>
      <c r="Q1477" s="143">
        <v>815.74024335515003</v>
      </c>
      <c r="R1477" s="143">
        <v>3100</v>
      </c>
      <c r="S1477" s="143" t="s">
        <v>371</v>
      </c>
      <c r="T1477" s="143">
        <v>3100</v>
      </c>
      <c r="U1477" s="143" t="s">
        <v>385</v>
      </c>
      <c r="V1477" s="143" t="s">
        <v>366</v>
      </c>
      <c r="Y1477" s="143" t="s">
        <v>363</v>
      </c>
      <c r="Z1477" s="143">
        <v>0</v>
      </c>
      <c r="AA1477" s="143">
        <v>1</v>
      </c>
      <c r="AB1477" s="143">
        <v>1.62297272020993</v>
      </c>
      <c r="AC1477" s="143">
        <v>0.22101069204758</v>
      </c>
      <c r="AD1477" s="143">
        <v>1250.57785700612</v>
      </c>
      <c r="AF1477" s="143">
        <v>-1</v>
      </c>
      <c r="AG1477" s="143">
        <v>-1</v>
      </c>
      <c r="AH1477" s="143">
        <v>-1</v>
      </c>
      <c r="AI1477" s="143">
        <v>-1</v>
      </c>
      <c r="AJ1477" s="143">
        <v>0</v>
      </c>
      <c r="AM1477" s="143" t="s">
        <v>383</v>
      </c>
      <c r="AN1477" s="143">
        <v>-1</v>
      </c>
      <c r="AQ1477" s="143">
        <v>640</v>
      </c>
      <c r="AR1477" s="143" t="s">
        <v>281</v>
      </c>
      <c r="AS1477" s="143" t="s">
        <v>392</v>
      </c>
      <c r="AT1477" s="143" t="s">
        <v>366</v>
      </c>
      <c r="AV1477" s="143">
        <v>144.16532296334</v>
      </c>
      <c r="AW1477" s="143">
        <v>1.0142561695000001</v>
      </c>
    </row>
    <row r="1478" spans="1:49" x14ac:dyDescent="0.25">
      <c r="A1478" s="153">
        <v>820000</v>
      </c>
      <c r="B1478" s="153">
        <v>2400000</v>
      </c>
      <c r="C1478" s="153">
        <v>2400000</v>
      </c>
      <c r="D1478" s="143" t="s">
        <v>360</v>
      </c>
      <c r="E1478" s="143" t="s">
        <v>73</v>
      </c>
      <c r="F1478" s="143" t="s">
        <v>378</v>
      </c>
      <c r="G1478" s="143" t="s">
        <v>379</v>
      </c>
      <c r="H1478" s="143">
        <v>0.59</v>
      </c>
      <c r="I1478" s="143">
        <v>0.64</v>
      </c>
      <c r="J1478" s="143" t="s">
        <v>363</v>
      </c>
      <c r="K1478" s="143">
        <v>0.44290141343424999</v>
      </c>
      <c r="L1478" s="143">
        <v>3291.43994095669</v>
      </c>
      <c r="M1478" s="143">
        <v>6.5807752929271199</v>
      </c>
      <c r="N1478" s="143">
        <v>0.89223449573863001</v>
      </c>
      <c r="O1478" s="143">
        <v>2.9146346787306698</v>
      </c>
      <c r="P1478" s="143">
        <v>0.39517191927744</v>
      </c>
      <c r="Q1478" s="143">
        <v>1457.7834020836899</v>
      </c>
      <c r="R1478" s="143">
        <v>3100</v>
      </c>
      <c r="S1478" s="143" t="s">
        <v>371</v>
      </c>
      <c r="T1478" s="143">
        <v>3100</v>
      </c>
      <c r="U1478" s="143" t="s">
        <v>385</v>
      </c>
      <c r="V1478" s="143" t="s">
        <v>366</v>
      </c>
      <c r="Y1478" s="143" t="s">
        <v>363</v>
      </c>
      <c r="Z1478" s="143">
        <v>0</v>
      </c>
      <c r="AA1478" s="143">
        <v>1</v>
      </c>
      <c r="AB1478" s="143">
        <v>2.9146346787306698</v>
      </c>
      <c r="AC1478" s="143">
        <v>0.39517191927744</v>
      </c>
      <c r="AD1478" s="143">
        <v>1784.7135716977</v>
      </c>
      <c r="AF1478" s="143">
        <v>-1</v>
      </c>
      <c r="AG1478" s="143">
        <v>-1</v>
      </c>
      <c r="AH1478" s="143">
        <v>-1</v>
      </c>
      <c r="AI1478" s="143">
        <v>-1</v>
      </c>
      <c r="AJ1478" s="143">
        <v>0</v>
      </c>
      <c r="AM1478" s="143" t="s">
        <v>383</v>
      </c>
      <c r="AN1478" s="143">
        <v>-1</v>
      </c>
      <c r="AQ1478" s="143">
        <v>640</v>
      </c>
      <c r="AR1478" s="143" t="s">
        <v>281</v>
      </c>
      <c r="AS1478" s="143" t="s">
        <v>392</v>
      </c>
      <c r="AT1478" s="143" t="s">
        <v>366</v>
      </c>
      <c r="AV1478" s="143">
        <v>192.71545712787201</v>
      </c>
      <c r="AW1478" s="143">
        <v>1.4474562625</v>
      </c>
    </row>
    <row r="1479" spans="1:49" x14ac:dyDescent="0.25">
      <c r="A1479" s="153">
        <v>820000</v>
      </c>
      <c r="B1479" s="153">
        <v>2400000</v>
      </c>
      <c r="C1479" s="153">
        <v>2400000</v>
      </c>
      <c r="D1479" s="143" t="s">
        <v>360</v>
      </c>
      <c r="E1479" s="143" t="s">
        <v>73</v>
      </c>
      <c r="F1479" s="143" t="s">
        <v>378</v>
      </c>
      <c r="G1479" s="143" t="s">
        <v>379</v>
      </c>
      <c r="H1479" s="143">
        <v>0.59</v>
      </c>
      <c r="I1479" s="143">
        <v>0.64</v>
      </c>
      <c r="J1479" s="143" t="s">
        <v>363</v>
      </c>
      <c r="K1479" s="143">
        <v>0.54747279818489003</v>
      </c>
      <c r="L1479" s="143">
        <v>3204.87466429498</v>
      </c>
      <c r="M1479" s="143">
        <v>6.3380100934426196</v>
      </c>
      <c r="N1479" s="143">
        <v>0.86154611581661</v>
      </c>
      <c r="O1479" s="143">
        <v>3.4698881207811199</v>
      </c>
      <c r="P1479" s="143">
        <v>0.47167306279144</v>
      </c>
      <c r="Q1479" s="143">
        <v>1754.58170029344</v>
      </c>
      <c r="R1479" s="143">
        <v>3100</v>
      </c>
      <c r="S1479" s="143" t="s">
        <v>371</v>
      </c>
      <c r="T1479" s="143">
        <v>3100</v>
      </c>
      <c r="U1479" s="143" t="s">
        <v>385</v>
      </c>
      <c r="V1479" s="143" t="s">
        <v>366</v>
      </c>
      <c r="Y1479" s="143" t="s">
        <v>363</v>
      </c>
      <c r="Z1479" s="143">
        <v>0</v>
      </c>
      <c r="AA1479" s="143">
        <v>1</v>
      </c>
      <c r="AB1479" s="143">
        <v>3.4698881207811199</v>
      </c>
      <c r="AC1479" s="143">
        <v>0.47167306279144</v>
      </c>
      <c r="AD1479" s="143">
        <v>1947.42139767715</v>
      </c>
      <c r="AF1479" s="143">
        <v>-1</v>
      </c>
      <c r="AG1479" s="143">
        <v>-1</v>
      </c>
      <c r="AH1479" s="143">
        <v>-1</v>
      </c>
      <c r="AI1479" s="143">
        <v>-1</v>
      </c>
      <c r="AJ1479" s="143">
        <v>0</v>
      </c>
      <c r="AM1479" s="143" t="s">
        <v>383</v>
      </c>
      <c r="AN1479" s="143">
        <v>-1</v>
      </c>
      <c r="AQ1479" s="143">
        <v>640</v>
      </c>
      <c r="AR1479" s="143" t="s">
        <v>281</v>
      </c>
      <c r="AS1479" s="143" t="s">
        <v>392</v>
      </c>
      <c r="AT1479" s="143" t="s">
        <v>366</v>
      </c>
      <c r="AV1479" s="143">
        <v>187.01802376064501</v>
      </c>
      <c r="AW1479" s="143">
        <v>1.579417192</v>
      </c>
    </row>
    <row r="1480" spans="1:49" x14ac:dyDescent="0.25">
      <c r="A1480" s="153">
        <v>820000</v>
      </c>
      <c r="B1480" s="153">
        <v>2400000</v>
      </c>
      <c r="C1480" s="153">
        <v>2400000</v>
      </c>
      <c r="D1480" s="143" t="s">
        <v>360</v>
      </c>
      <c r="E1480" s="143" t="s">
        <v>73</v>
      </c>
      <c r="F1480" s="143" t="s">
        <v>378</v>
      </c>
      <c r="G1480" s="143" t="s">
        <v>379</v>
      </c>
      <c r="H1480" s="143">
        <v>0.59</v>
      </c>
      <c r="I1480" s="143">
        <v>0.64</v>
      </c>
      <c r="J1480" s="143" t="s">
        <v>363</v>
      </c>
      <c r="K1480" s="143">
        <v>0.61776345378298003</v>
      </c>
      <c r="L1480" s="143">
        <v>3198.3554322162599</v>
      </c>
      <c r="M1480" s="143">
        <v>7.18720264465213</v>
      </c>
      <c r="N1480" s="143">
        <v>0.84688443428454996</v>
      </c>
      <c r="O1480" s="143">
        <v>4.4399911287984697</v>
      </c>
      <c r="P1480" s="143">
        <v>0.52317425307867005</v>
      </c>
      <c r="Q1480" s="143">
        <v>1975.82709823147</v>
      </c>
      <c r="R1480" s="143">
        <v>3100</v>
      </c>
      <c r="S1480" s="143" t="s">
        <v>371</v>
      </c>
      <c r="T1480" s="143">
        <v>3100</v>
      </c>
      <c r="U1480" s="143" t="s">
        <v>385</v>
      </c>
      <c r="V1480" s="143" t="s">
        <v>366</v>
      </c>
      <c r="Y1480" s="143" t="s">
        <v>363</v>
      </c>
      <c r="Z1480" s="143">
        <v>0</v>
      </c>
      <c r="AA1480" s="143">
        <v>1</v>
      </c>
      <c r="AB1480" s="143">
        <v>4.4399911287984697</v>
      </c>
      <c r="AC1480" s="143">
        <v>0.52317425307867005</v>
      </c>
      <c r="AD1480" s="143">
        <v>1975.82709823147</v>
      </c>
      <c r="AF1480" s="143">
        <v>-1</v>
      </c>
      <c r="AG1480" s="143">
        <v>-1</v>
      </c>
      <c r="AH1480" s="143">
        <v>-1</v>
      </c>
      <c r="AI1480" s="143">
        <v>-1</v>
      </c>
      <c r="AJ1480" s="143">
        <v>0</v>
      </c>
      <c r="AM1480" s="143" t="s">
        <v>383</v>
      </c>
      <c r="AN1480" s="143">
        <v>-1</v>
      </c>
      <c r="AQ1480" s="143">
        <v>640</v>
      </c>
      <c r="AR1480" s="143" t="s">
        <v>281</v>
      </c>
      <c r="AS1480" s="143" t="s">
        <v>392</v>
      </c>
      <c r="AT1480" s="143" t="s">
        <v>366</v>
      </c>
      <c r="AV1480" s="143">
        <v>200.000000018626</v>
      </c>
      <c r="AW1480" s="143">
        <v>1.6024550675</v>
      </c>
    </row>
    <row r="1481" spans="1:49" x14ac:dyDescent="0.25">
      <c r="A1481" s="153">
        <v>820000</v>
      </c>
      <c r="B1481" s="153">
        <v>2400000</v>
      </c>
      <c r="C1481" s="153">
        <v>2400000</v>
      </c>
      <c r="D1481" s="143" t="s">
        <v>360</v>
      </c>
      <c r="E1481" s="143" t="s">
        <v>73</v>
      </c>
      <c r="F1481" s="143" t="s">
        <v>378</v>
      </c>
      <c r="G1481" s="143" t="s">
        <v>379</v>
      </c>
      <c r="H1481" s="143">
        <v>0.59</v>
      </c>
      <c r="I1481" s="143">
        <v>0.64</v>
      </c>
      <c r="J1481" s="143" t="s">
        <v>363</v>
      </c>
      <c r="K1481" s="143">
        <v>1.2972861841500001E-3</v>
      </c>
      <c r="L1481" s="143">
        <v>3681.4202899573002</v>
      </c>
      <c r="M1481" s="143">
        <v>7.3459370217192799</v>
      </c>
      <c r="N1481" s="143">
        <v>1.0032488631606</v>
      </c>
      <c r="O1481" s="143">
        <v>9.5297826079699995E-3</v>
      </c>
      <c r="P1481" s="143">
        <v>1.3015008894499999E-3</v>
      </c>
      <c r="Q1481" s="143">
        <v>4.7758556802442298</v>
      </c>
      <c r="R1481" s="143">
        <v>3100</v>
      </c>
      <c r="S1481" s="143" t="s">
        <v>371</v>
      </c>
      <c r="T1481" s="143">
        <v>3100</v>
      </c>
      <c r="U1481" s="143" t="s">
        <v>385</v>
      </c>
      <c r="V1481" s="143" t="s">
        <v>366</v>
      </c>
      <c r="Y1481" s="143" t="s">
        <v>363</v>
      </c>
      <c r="Z1481" s="143">
        <v>0</v>
      </c>
      <c r="AA1481" s="143">
        <v>1</v>
      </c>
      <c r="AB1481" s="143">
        <v>9.5297826079699995E-3</v>
      </c>
      <c r="AC1481" s="143">
        <v>1.3015008894499999E-3</v>
      </c>
      <c r="AD1481" s="143">
        <v>193.91558653176801</v>
      </c>
      <c r="AF1481" s="143">
        <v>-1</v>
      </c>
      <c r="AG1481" s="143">
        <v>-1</v>
      </c>
      <c r="AH1481" s="143">
        <v>-1</v>
      </c>
      <c r="AI1481" s="143">
        <v>-1</v>
      </c>
      <c r="AJ1481" s="143">
        <v>0</v>
      </c>
      <c r="AM1481" s="143" t="s">
        <v>383</v>
      </c>
      <c r="AN1481" s="143">
        <v>-1</v>
      </c>
      <c r="AQ1481" s="143">
        <v>640</v>
      </c>
      <c r="AR1481" s="143" t="s">
        <v>281</v>
      </c>
      <c r="AS1481" s="143" t="s">
        <v>392</v>
      </c>
      <c r="AT1481" s="143" t="s">
        <v>366</v>
      </c>
      <c r="AV1481" s="143">
        <v>11.224318310200299</v>
      </c>
      <c r="AW1481" s="143">
        <v>0.1572713597</v>
      </c>
    </row>
    <row r="1482" spans="1:49" x14ac:dyDescent="0.25">
      <c r="A1482" s="153">
        <v>820000</v>
      </c>
      <c r="B1482" s="153">
        <v>2400000</v>
      </c>
      <c r="C1482" s="153">
        <v>2500000</v>
      </c>
      <c r="D1482" s="143" t="s">
        <v>360</v>
      </c>
      <c r="E1482" s="143" t="s">
        <v>73</v>
      </c>
      <c r="F1482" s="143" t="s">
        <v>378</v>
      </c>
      <c r="G1482" s="143" t="s">
        <v>379</v>
      </c>
      <c r="H1482" s="143">
        <v>0.59</v>
      </c>
      <c r="I1482" s="143">
        <v>0.64</v>
      </c>
      <c r="J1482" s="143" t="s">
        <v>363</v>
      </c>
      <c r="K1482" s="143">
        <v>4.8991525194400001E-3</v>
      </c>
      <c r="L1482" s="143">
        <v>3191.3722887088102</v>
      </c>
      <c r="M1482" s="143">
        <v>6.4774716670218497</v>
      </c>
      <c r="N1482" s="143">
        <v>0.85501952445287999</v>
      </c>
      <c r="O1482" s="143">
        <v>3.1734121637090003E-2</v>
      </c>
      <c r="P1482" s="143">
        <v>4.1888710573900001E-3</v>
      </c>
      <c r="Q1482" s="143">
        <v>15.635019588701899</v>
      </c>
      <c r="R1482" s="143">
        <v>3100</v>
      </c>
      <c r="S1482" s="143" t="s">
        <v>371</v>
      </c>
      <c r="T1482" s="143">
        <v>3100</v>
      </c>
      <c r="U1482" s="143" t="s">
        <v>385</v>
      </c>
      <c r="V1482" s="143" t="s">
        <v>366</v>
      </c>
      <c r="Y1482" s="143" t="s">
        <v>363</v>
      </c>
      <c r="Z1482" s="143">
        <v>0</v>
      </c>
      <c r="AA1482" s="143">
        <v>1</v>
      </c>
      <c r="AB1482" s="143">
        <v>3.1734121637090003E-2</v>
      </c>
      <c r="AC1482" s="143">
        <v>4.1888710573900001E-3</v>
      </c>
      <c r="AD1482" s="143">
        <v>1971.5131673800499</v>
      </c>
      <c r="AF1482" s="143">
        <v>-1</v>
      </c>
      <c r="AG1482" s="143">
        <v>-1</v>
      </c>
      <c r="AH1482" s="143">
        <v>-1</v>
      </c>
      <c r="AI1482" s="143">
        <v>-1</v>
      </c>
      <c r="AJ1482" s="143">
        <v>0</v>
      </c>
      <c r="AM1482" s="143" t="s">
        <v>383</v>
      </c>
      <c r="AN1482" s="143">
        <v>-1</v>
      </c>
      <c r="AQ1482" s="143">
        <v>640</v>
      </c>
      <c r="AR1482" s="143" t="s">
        <v>281</v>
      </c>
      <c r="AS1482" s="143" t="s">
        <v>392</v>
      </c>
      <c r="AT1482" s="143" t="s">
        <v>366</v>
      </c>
      <c r="AV1482" s="143">
        <v>23.171807148172899</v>
      </c>
      <c r="AW1482" s="143">
        <v>1.5989563401</v>
      </c>
    </row>
    <row r="1483" spans="1:49" x14ac:dyDescent="0.25">
      <c r="A1483" s="153">
        <v>820000</v>
      </c>
      <c r="B1483" s="153">
        <v>2400000</v>
      </c>
      <c r="C1483" s="153">
        <v>2500000</v>
      </c>
      <c r="D1483" s="143" t="s">
        <v>360</v>
      </c>
      <c r="E1483" s="143" t="s">
        <v>73</v>
      </c>
      <c r="F1483" s="143" t="s">
        <v>378</v>
      </c>
      <c r="G1483" s="143" t="s">
        <v>379</v>
      </c>
      <c r="H1483" s="143">
        <v>0.59</v>
      </c>
      <c r="I1483" s="143">
        <v>0.64</v>
      </c>
      <c r="J1483" s="143" t="s">
        <v>363</v>
      </c>
      <c r="K1483" s="143">
        <v>2.159702289413E-2</v>
      </c>
      <c r="L1483" s="143">
        <v>3355.49711268286</v>
      </c>
      <c r="M1483" s="143">
        <v>6.7817366796095602</v>
      </c>
      <c r="N1483" s="143">
        <v>0.91717144122492</v>
      </c>
      <c r="O1483" s="143">
        <v>0.14646532233151</v>
      </c>
      <c r="P1483" s="143">
        <v>1.9808172613980001E-2</v>
      </c>
      <c r="Q1483" s="143">
        <v>72.468747963812405</v>
      </c>
      <c r="R1483" s="143">
        <v>3100</v>
      </c>
      <c r="S1483" s="143" t="s">
        <v>371</v>
      </c>
      <c r="T1483" s="143">
        <v>3100</v>
      </c>
      <c r="U1483" s="143" t="s">
        <v>385</v>
      </c>
      <c r="V1483" s="143" t="s">
        <v>366</v>
      </c>
      <c r="Y1483" s="143" t="s">
        <v>363</v>
      </c>
      <c r="Z1483" s="143">
        <v>0</v>
      </c>
      <c r="AA1483" s="143">
        <v>1</v>
      </c>
      <c r="AB1483" s="143">
        <v>0.14646532233151</v>
      </c>
      <c r="AC1483" s="143">
        <v>1.9808172613980001E-2</v>
      </c>
      <c r="AD1483" s="143">
        <v>146.90279501827101</v>
      </c>
      <c r="AF1483" s="143">
        <v>-1</v>
      </c>
      <c r="AG1483" s="143">
        <v>-1</v>
      </c>
      <c r="AH1483" s="143">
        <v>-1</v>
      </c>
      <c r="AI1483" s="143">
        <v>-1</v>
      </c>
      <c r="AJ1483" s="143">
        <v>0</v>
      </c>
      <c r="AM1483" s="143" t="s">
        <v>383</v>
      </c>
      <c r="AN1483" s="143">
        <v>-1</v>
      </c>
      <c r="AQ1483" s="143">
        <v>640</v>
      </c>
      <c r="AR1483" s="143" t="s">
        <v>281</v>
      </c>
      <c r="AS1483" s="143" t="s">
        <v>392</v>
      </c>
      <c r="AT1483" s="143" t="s">
        <v>366</v>
      </c>
      <c r="AV1483" s="143">
        <v>46.398353883707401</v>
      </c>
      <c r="AW1483" s="143">
        <v>0.119142575</v>
      </c>
    </row>
    <row r="1484" spans="1:49" x14ac:dyDescent="0.25">
      <c r="A1484" s="153">
        <v>820000</v>
      </c>
      <c r="B1484" s="153">
        <v>2400000</v>
      </c>
      <c r="C1484" s="153">
        <v>2500000</v>
      </c>
      <c r="D1484" s="143" t="s">
        <v>360</v>
      </c>
      <c r="E1484" s="143" t="s">
        <v>73</v>
      </c>
      <c r="F1484" s="143" t="s">
        <v>378</v>
      </c>
      <c r="G1484" s="143" t="s">
        <v>379</v>
      </c>
      <c r="H1484" s="143">
        <v>0.59</v>
      </c>
      <c r="I1484" s="143">
        <v>0.64</v>
      </c>
      <c r="J1484" s="143" t="s">
        <v>363</v>
      </c>
      <c r="K1484" s="143">
        <v>0.61776345327668003</v>
      </c>
      <c r="L1484" s="143">
        <v>3194.72571518616</v>
      </c>
      <c r="M1484" s="143">
        <v>6.3145147273937896</v>
      </c>
      <c r="N1484" s="143">
        <v>0.85836010211244995</v>
      </c>
      <c r="O1484" s="143">
        <v>3.9008764237612601</v>
      </c>
      <c r="P1484" s="143">
        <v>0.53026350083591001</v>
      </c>
      <c r="Q1484" s="143">
        <v>1973.58479008523</v>
      </c>
      <c r="R1484" s="143">
        <v>3100</v>
      </c>
      <c r="S1484" s="143" t="s">
        <v>371</v>
      </c>
      <c r="T1484" s="143">
        <v>3100</v>
      </c>
      <c r="U1484" s="143" t="s">
        <v>385</v>
      </c>
      <c r="V1484" s="143" t="s">
        <v>366</v>
      </c>
      <c r="Y1484" s="143" t="s">
        <v>363</v>
      </c>
      <c r="Z1484" s="143">
        <v>0</v>
      </c>
      <c r="AA1484" s="143">
        <v>1</v>
      </c>
      <c r="AB1484" s="143">
        <v>3.9008764237612601</v>
      </c>
      <c r="AC1484" s="143">
        <v>0.53026350083591001</v>
      </c>
      <c r="AD1484" s="143">
        <v>1973.58479008523</v>
      </c>
      <c r="AF1484" s="143">
        <v>-1</v>
      </c>
      <c r="AG1484" s="143">
        <v>-1</v>
      </c>
      <c r="AH1484" s="143">
        <v>-1</v>
      </c>
      <c r="AI1484" s="143">
        <v>-1</v>
      </c>
      <c r="AJ1484" s="143">
        <v>0</v>
      </c>
      <c r="AM1484" s="143" t="s">
        <v>383</v>
      </c>
      <c r="AN1484" s="143">
        <v>-1</v>
      </c>
      <c r="AQ1484" s="143">
        <v>640</v>
      </c>
      <c r="AR1484" s="143" t="s">
        <v>281</v>
      </c>
      <c r="AS1484" s="143" t="s">
        <v>392</v>
      </c>
      <c r="AT1484" s="143" t="s">
        <v>366</v>
      </c>
      <c r="AV1484" s="143">
        <v>199.99999993667001</v>
      </c>
      <c r="AW1484" s="143">
        <v>1.6006364882999999</v>
      </c>
    </row>
    <row r="1485" spans="1:49" x14ac:dyDescent="0.25">
      <c r="A1485" s="153">
        <v>820000</v>
      </c>
      <c r="B1485" s="153">
        <v>2500000</v>
      </c>
      <c r="C1485" s="153">
        <v>2500000</v>
      </c>
      <c r="D1485" s="143" t="s">
        <v>360</v>
      </c>
      <c r="E1485" s="143" t="s">
        <v>73</v>
      </c>
      <c r="F1485" s="143" t="s">
        <v>378</v>
      </c>
      <c r="G1485" s="143" t="s">
        <v>379</v>
      </c>
      <c r="H1485" s="143">
        <v>0.59</v>
      </c>
      <c r="I1485" s="143">
        <v>0.64</v>
      </c>
      <c r="J1485" s="143" t="s">
        <v>363</v>
      </c>
      <c r="K1485" s="143">
        <v>0.19042980069509999</v>
      </c>
      <c r="L1485" s="143">
        <v>3484.8218217417898</v>
      </c>
      <c r="M1485" s="143">
        <v>6.9732563900384603</v>
      </c>
      <c r="N1485" s="143">
        <v>0.94827588726601997</v>
      </c>
      <c r="O1485" s="143">
        <v>1.32791582455089</v>
      </c>
      <c r="P1485" s="143">
        <v>0.18057998821603999</v>
      </c>
      <c r="Q1485" s="143">
        <v>663.61392497224199</v>
      </c>
      <c r="R1485" s="143">
        <v>3100</v>
      </c>
      <c r="S1485" s="143" t="s">
        <v>371</v>
      </c>
      <c r="T1485" s="143">
        <v>3100</v>
      </c>
      <c r="U1485" s="143" t="s">
        <v>385</v>
      </c>
      <c r="V1485" s="143" t="s">
        <v>366</v>
      </c>
      <c r="Y1485" s="143" t="s">
        <v>363</v>
      </c>
      <c r="Z1485" s="143">
        <v>0</v>
      </c>
      <c r="AA1485" s="143">
        <v>1</v>
      </c>
      <c r="AB1485" s="143">
        <v>1.32791582455089</v>
      </c>
      <c r="AC1485" s="143">
        <v>0.18057998821603999</v>
      </c>
      <c r="AD1485" s="143">
        <v>1125.3446469088201</v>
      </c>
      <c r="AF1485" s="143">
        <v>-1</v>
      </c>
      <c r="AG1485" s="143">
        <v>-1</v>
      </c>
      <c r="AH1485" s="143">
        <v>-1</v>
      </c>
      <c r="AI1485" s="143">
        <v>-1</v>
      </c>
      <c r="AJ1485" s="143">
        <v>0</v>
      </c>
      <c r="AM1485" s="143" t="s">
        <v>383</v>
      </c>
      <c r="AN1485" s="143">
        <v>-1</v>
      </c>
      <c r="AQ1485" s="143">
        <v>640</v>
      </c>
      <c r="AR1485" s="143" t="s">
        <v>281</v>
      </c>
      <c r="AS1485" s="143" t="s">
        <v>392</v>
      </c>
      <c r="AT1485" s="143" t="s">
        <v>366</v>
      </c>
      <c r="AV1485" s="143">
        <v>133.97989903830799</v>
      </c>
      <c r="AW1485" s="143">
        <v>0.91268827809999997</v>
      </c>
    </row>
    <row r="1486" spans="1:49" x14ac:dyDescent="0.25">
      <c r="A1486" s="153">
        <v>820000</v>
      </c>
      <c r="B1486" s="153">
        <v>2500000</v>
      </c>
      <c r="C1486" s="153">
        <v>2500000</v>
      </c>
      <c r="D1486" s="143" t="s">
        <v>360</v>
      </c>
      <c r="E1486" s="143" t="s">
        <v>73</v>
      </c>
      <c r="F1486" s="143" t="s">
        <v>378</v>
      </c>
      <c r="G1486" s="143" t="s">
        <v>379</v>
      </c>
      <c r="H1486" s="143">
        <v>0.59</v>
      </c>
      <c r="I1486" s="143">
        <v>0.64</v>
      </c>
      <c r="J1486" s="143" t="s">
        <v>363</v>
      </c>
      <c r="K1486" s="143">
        <v>1.3887410618609999E-2</v>
      </c>
      <c r="L1486" s="143">
        <v>3706.4589455598202</v>
      </c>
      <c r="M1486" s="143">
        <v>7.4082430699782398</v>
      </c>
      <c r="N1486" s="143">
        <v>1.01084254889234</v>
      </c>
      <c r="O1486" s="143">
        <v>0.10288131347531</v>
      </c>
      <c r="P1486" s="143">
        <v>1.403798554723E-2</v>
      </c>
      <c r="Q1486" s="143">
        <v>51.473117318035399</v>
      </c>
      <c r="R1486" s="143">
        <v>3100</v>
      </c>
      <c r="S1486" s="143" t="s">
        <v>371</v>
      </c>
      <c r="T1486" s="143">
        <v>3100</v>
      </c>
      <c r="U1486" s="143" t="s">
        <v>385</v>
      </c>
      <c r="V1486" s="143" t="s">
        <v>366</v>
      </c>
      <c r="Y1486" s="143" t="s">
        <v>363</v>
      </c>
      <c r="Z1486" s="143">
        <v>0</v>
      </c>
      <c r="AA1486" s="143">
        <v>1</v>
      </c>
      <c r="AB1486" s="143">
        <v>0.10288131347531</v>
      </c>
      <c r="AC1486" s="143">
        <v>1.403798554723E-2</v>
      </c>
      <c r="AD1486" s="143">
        <v>364.39254365969902</v>
      </c>
      <c r="AF1486" s="143">
        <v>-1</v>
      </c>
      <c r="AG1486" s="143">
        <v>-1</v>
      </c>
      <c r="AH1486" s="143">
        <v>-1</v>
      </c>
      <c r="AI1486" s="143">
        <v>-1</v>
      </c>
      <c r="AJ1486" s="143">
        <v>0</v>
      </c>
      <c r="AM1486" s="143" t="s">
        <v>383</v>
      </c>
      <c r="AN1486" s="143">
        <v>-1</v>
      </c>
      <c r="AQ1486" s="143">
        <v>640</v>
      </c>
      <c r="AR1486" s="143" t="s">
        <v>281</v>
      </c>
      <c r="AS1486" s="143" t="s">
        <v>392</v>
      </c>
      <c r="AT1486" s="143" t="s">
        <v>366</v>
      </c>
      <c r="AV1486" s="143">
        <v>41.273353875488503</v>
      </c>
      <c r="AW1486" s="143">
        <v>0.29553328760000003</v>
      </c>
    </row>
    <row r="1487" spans="1:49" x14ac:dyDescent="0.25">
      <c r="A1487" s="153">
        <v>820000</v>
      </c>
      <c r="B1487" s="153">
        <v>2500000</v>
      </c>
      <c r="C1487" s="153">
        <v>2500000</v>
      </c>
      <c r="D1487" s="143" t="s">
        <v>360</v>
      </c>
      <c r="E1487" s="143" t="s">
        <v>73</v>
      </c>
      <c r="F1487" s="143" t="s">
        <v>378</v>
      </c>
      <c r="G1487" s="143" t="s">
        <v>379</v>
      </c>
      <c r="H1487" s="143">
        <v>0.59</v>
      </c>
      <c r="I1487" s="143">
        <v>0.64</v>
      </c>
      <c r="J1487" s="143" t="s">
        <v>363</v>
      </c>
      <c r="K1487" s="143">
        <v>9.6523752007360006E-2</v>
      </c>
      <c r="L1487" s="143">
        <v>3259.4404442144601</v>
      </c>
      <c r="M1487" s="143">
        <v>7.4410616944125296</v>
      </c>
      <c r="N1487" s="143">
        <v>0.87863767714982999</v>
      </c>
      <c r="O1487" s="143">
        <v>0.71823919366297995</v>
      </c>
      <c r="P1487" s="143">
        <v>8.4809405253530007E-2</v>
      </c>
      <c r="Q1487" s="143">
        <v>314.613421120135</v>
      </c>
      <c r="R1487" s="143">
        <v>3100</v>
      </c>
      <c r="S1487" s="143" t="s">
        <v>371</v>
      </c>
      <c r="T1487" s="143">
        <v>3100</v>
      </c>
      <c r="U1487" s="143" t="s">
        <v>385</v>
      </c>
      <c r="V1487" s="143" t="s">
        <v>366</v>
      </c>
      <c r="Y1487" s="143" t="s">
        <v>363</v>
      </c>
      <c r="Z1487" s="143">
        <v>0</v>
      </c>
      <c r="AA1487" s="143">
        <v>1</v>
      </c>
      <c r="AB1487" s="143">
        <v>0.71823919366297995</v>
      </c>
      <c r="AC1487" s="143">
        <v>8.4809405253530007E-2</v>
      </c>
      <c r="AD1487" s="143">
        <v>1691.51435774009</v>
      </c>
      <c r="AF1487" s="143">
        <v>-1</v>
      </c>
      <c r="AG1487" s="143">
        <v>-1</v>
      </c>
      <c r="AH1487" s="143">
        <v>-1</v>
      </c>
      <c r="AI1487" s="143">
        <v>-1</v>
      </c>
      <c r="AJ1487" s="143">
        <v>0</v>
      </c>
      <c r="AM1487" s="143" t="s">
        <v>383</v>
      </c>
      <c r="AN1487" s="143">
        <v>-1</v>
      </c>
      <c r="AQ1487" s="143">
        <v>640</v>
      </c>
      <c r="AR1487" s="143" t="s">
        <v>281</v>
      </c>
      <c r="AS1487" s="143" t="s">
        <v>392</v>
      </c>
      <c r="AT1487" s="143" t="s">
        <v>366</v>
      </c>
      <c r="AV1487" s="143">
        <v>84.255353983269899</v>
      </c>
      <c r="AW1487" s="143">
        <v>1.3718689033</v>
      </c>
    </row>
    <row r="1488" spans="1:49" x14ac:dyDescent="0.25">
      <c r="A1488" s="153">
        <v>820000</v>
      </c>
      <c r="B1488" s="153">
        <v>2500000</v>
      </c>
      <c r="C1488" s="153">
        <v>2500000</v>
      </c>
      <c r="D1488" s="143" t="s">
        <v>360</v>
      </c>
      <c r="E1488" s="143" t="s">
        <v>73</v>
      </c>
      <c r="F1488" s="143" t="s">
        <v>378</v>
      </c>
      <c r="G1488" s="143" t="s">
        <v>379</v>
      </c>
      <c r="H1488" s="143">
        <v>0.59</v>
      </c>
      <c r="I1488" s="143">
        <v>0.64</v>
      </c>
      <c r="J1488" s="143" t="s">
        <v>363</v>
      </c>
      <c r="K1488" s="143">
        <v>2.5358651989999998E-4</v>
      </c>
      <c r="L1488" s="143">
        <v>3204.4138665167802</v>
      </c>
      <c r="M1488" s="143">
        <v>7.5129049640190999</v>
      </c>
      <c r="N1488" s="143">
        <v>0.84399906881540998</v>
      </c>
      <c r="O1488" s="143">
        <v>1.9051714241600001E-3</v>
      </c>
      <c r="P1488" s="143">
        <v>2.1402678666E-4</v>
      </c>
      <c r="Q1488" s="143">
        <v>0.81259616072928997</v>
      </c>
      <c r="R1488" s="143">
        <v>3100</v>
      </c>
      <c r="S1488" s="143" t="s">
        <v>371</v>
      </c>
      <c r="T1488" s="143">
        <v>3100</v>
      </c>
      <c r="U1488" s="143" t="s">
        <v>385</v>
      </c>
      <c r="V1488" s="143" t="s">
        <v>366</v>
      </c>
      <c r="Y1488" s="143" t="s">
        <v>363</v>
      </c>
      <c r="Z1488" s="143">
        <v>0</v>
      </c>
      <c r="AA1488" s="143">
        <v>1</v>
      </c>
      <c r="AB1488" s="143">
        <v>1.9051714241600001E-3</v>
      </c>
      <c r="AC1488" s="143">
        <v>2.1402678666E-4</v>
      </c>
      <c r="AD1488" s="143">
        <v>1979.56977752948</v>
      </c>
      <c r="AF1488" s="143">
        <v>-1</v>
      </c>
      <c r="AG1488" s="143">
        <v>-1</v>
      </c>
      <c r="AH1488" s="143">
        <v>-1</v>
      </c>
      <c r="AI1488" s="143">
        <v>-1</v>
      </c>
      <c r="AJ1488" s="143">
        <v>0</v>
      </c>
      <c r="AM1488" s="143" t="s">
        <v>383</v>
      </c>
      <c r="AN1488" s="143">
        <v>-1</v>
      </c>
      <c r="AQ1488" s="143">
        <v>640</v>
      </c>
      <c r="AR1488" s="143" t="s">
        <v>281</v>
      </c>
      <c r="AS1488" s="143" t="s">
        <v>392</v>
      </c>
      <c r="AT1488" s="143" t="s">
        <v>366</v>
      </c>
      <c r="AV1488" s="143">
        <v>6.1136352386380999</v>
      </c>
      <c r="AW1488" s="143">
        <v>1.6054904927</v>
      </c>
    </row>
    <row r="1489" spans="1:49" x14ac:dyDescent="0.25">
      <c r="A1489" s="153">
        <v>820000</v>
      </c>
      <c r="B1489" s="153">
        <v>2500000</v>
      </c>
      <c r="C1489" s="153">
        <v>2500000</v>
      </c>
      <c r="D1489" s="143" t="s">
        <v>360</v>
      </c>
      <c r="E1489" s="143" t="s">
        <v>73</v>
      </c>
      <c r="F1489" s="143" t="s">
        <v>378</v>
      </c>
      <c r="G1489" s="143" t="s">
        <v>379</v>
      </c>
      <c r="H1489" s="143">
        <v>0.59</v>
      </c>
      <c r="I1489" s="143">
        <v>0.64</v>
      </c>
      <c r="J1489" s="143" t="s">
        <v>363</v>
      </c>
      <c r="K1489" s="143">
        <v>0.22485516203745001</v>
      </c>
      <c r="L1489" s="143">
        <v>3194.4247965272202</v>
      </c>
      <c r="M1489" s="143">
        <v>6.3139235747062799</v>
      </c>
      <c r="N1489" s="143">
        <v>0.85827919900995997</v>
      </c>
      <c r="O1489" s="143">
        <v>1.4197183084826901</v>
      </c>
      <c r="P1489" s="143">
        <v>0.19298850836675999</v>
      </c>
      <c r="Q1489" s="143">
        <v>718.28290523959697</v>
      </c>
      <c r="R1489" s="143">
        <v>3100</v>
      </c>
      <c r="S1489" s="143" t="s">
        <v>371</v>
      </c>
      <c r="T1489" s="143">
        <v>3100</v>
      </c>
      <c r="U1489" s="143" t="s">
        <v>385</v>
      </c>
      <c r="V1489" s="143" t="s">
        <v>366</v>
      </c>
      <c r="Y1489" s="143" t="s">
        <v>363</v>
      </c>
      <c r="Z1489" s="143">
        <v>0</v>
      </c>
      <c r="AA1489" s="143">
        <v>1</v>
      </c>
      <c r="AB1489" s="143">
        <v>1.4197183084826901</v>
      </c>
      <c r="AC1489" s="143">
        <v>0.19298850836675999</v>
      </c>
      <c r="AD1489" s="143">
        <v>718.28290523959697</v>
      </c>
      <c r="AF1489" s="143">
        <v>-1</v>
      </c>
      <c r="AG1489" s="143">
        <v>-1</v>
      </c>
      <c r="AH1489" s="143">
        <v>-1</v>
      </c>
      <c r="AI1489" s="143">
        <v>-1</v>
      </c>
      <c r="AJ1489" s="143">
        <v>0</v>
      </c>
      <c r="AM1489" s="143" t="s">
        <v>383</v>
      </c>
      <c r="AN1489" s="143">
        <v>-1</v>
      </c>
      <c r="AQ1489" s="143">
        <v>640</v>
      </c>
      <c r="AR1489" s="143" t="s">
        <v>281</v>
      </c>
      <c r="AS1489" s="143" t="s">
        <v>392</v>
      </c>
      <c r="AT1489" s="143" t="s">
        <v>366</v>
      </c>
      <c r="AV1489" s="143">
        <v>138.77664476808499</v>
      </c>
      <c r="AW1489" s="143">
        <v>0.58254899049999997</v>
      </c>
    </row>
    <row r="1490" spans="1:49" x14ac:dyDescent="0.25">
      <c r="A1490" s="153">
        <v>820000</v>
      </c>
      <c r="B1490" s="153">
        <v>2500000</v>
      </c>
      <c r="C1490" s="153">
        <v>2500000</v>
      </c>
      <c r="D1490" s="143" t="s">
        <v>360</v>
      </c>
      <c r="E1490" s="143" t="s">
        <v>73</v>
      </c>
      <c r="F1490" s="143" t="s">
        <v>378</v>
      </c>
      <c r="G1490" s="143" t="s">
        <v>379</v>
      </c>
      <c r="H1490" s="143">
        <v>0.59</v>
      </c>
      <c r="I1490" s="143">
        <v>0.64</v>
      </c>
      <c r="J1490" s="143" t="s">
        <v>363</v>
      </c>
      <c r="K1490" s="143">
        <v>0.39290829160744001</v>
      </c>
      <c r="L1490" s="143">
        <v>3194.4247965272202</v>
      </c>
      <c r="M1490" s="143">
        <v>6.3139235747062799</v>
      </c>
      <c r="N1490" s="143">
        <v>0.85827919900995997</v>
      </c>
      <c r="O1490" s="143">
        <v>2.48079292507781</v>
      </c>
      <c r="P1490" s="143">
        <v>0.33722501380521003</v>
      </c>
      <c r="Q1490" s="143">
        <v>1255.1159894719699</v>
      </c>
      <c r="R1490" s="143">
        <v>3100</v>
      </c>
      <c r="S1490" s="143" t="s">
        <v>371</v>
      </c>
      <c r="T1490" s="143">
        <v>3100</v>
      </c>
      <c r="U1490" s="143" t="s">
        <v>385</v>
      </c>
      <c r="V1490" s="143" t="s">
        <v>366</v>
      </c>
      <c r="Y1490" s="143" t="s">
        <v>363</v>
      </c>
      <c r="Z1490" s="143">
        <v>0</v>
      </c>
      <c r="AA1490" s="143">
        <v>1</v>
      </c>
      <c r="AB1490" s="143">
        <v>2.48079292507781</v>
      </c>
      <c r="AC1490" s="143">
        <v>0.33722501380521003</v>
      </c>
      <c r="AD1490" s="143">
        <v>1255.1159894719699</v>
      </c>
      <c r="AF1490" s="143">
        <v>-1</v>
      </c>
      <c r="AG1490" s="143">
        <v>-1</v>
      </c>
      <c r="AH1490" s="143">
        <v>-1</v>
      </c>
      <c r="AI1490" s="143">
        <v>-1</v>
      </c>
      <c r="AJ1490" s="143">
        <v>0</v>
      </c>
      <c r="AM1490" s="143" t="s">
        <v>383</v>
      </c>
      <c r="AN1490" s="143">
        <v>-1</v>
      </c>
      <c r="AQ1490" s="143">
        <v>640</v>
      </c>
      <c r="AR1490" s="143" t="s">
        <v>281</v>
      </c>
      <c r="AS1490" s="143" t="s">
        <v>392</v>
      </c>
      <c r="AT1490" s="143" t="s">
        <v>366</v>
      </c>
      <c r="AV1490" s="143">
        <v>165.980120232221</v>
      </c>
      <c r="AW1490" s="143">
        <v>1.0179367311</v>
      </c>
    </row>
    <row r="1491" spans="1:49" x14ac:dyDescent="0.25">
      <c r="A1491" s="153">
        <v>820000</v>
      </c>
      <c r="B1491" s="153">
        <v>2500000</v>
      </c>
      <c r="C1491" s="153">
        <v>2500000</v>
      </c>
      <c r="D1491" s="143" t="s">
        <v>360</v>
      </c>
      <c r="E1491" s="143" t="s">
        <v>73</v>
      </c>
      <c r="F1491" s="143" t="s">
        <v>378</v>
      </c>
      <c r="G1491" s="143" t="s">
        <v>379</v>
      </c>
      <c r="H1491" s="143">
        <v>0.59</v>
      </c>
      <c r="I1491" s="143">
        <v>0.64</v>
      </c>
      <c r="J1491" s="143" t="s">
        <v>363</v>
      </c>
      <c r="K1491" s="143">
        <v>0.55865624470727004</v>
      </c>
      <c r="L1491" s="143">
        <v>3195.0034911028101</v>
      </c>
      <c r="M1491" s="143">
        <v>6.3150325306339097</v>
      </c>
      <c r="N1491" s="143">
        <v>0.85843518435377997</v>
      </c>
      <c r="O1491" s="143">
        <v>3.5279323587681901</v>
      </c>
      <c r="P1491" s="143">
        <v>0.47957017641567001</v>
      </c>
      <c r="Q1491" s="143">
        <v>1784.90865216612</v>
      </c>
      <c r="R1491" s="143">
        <v>3100</v>
      </c>
      <c r="S1491" s="143" t="s">
        <v>371</v>
      </c>
      <c r="T1491" s="143">
        <v>3100</v>
      </c>
      <c r="U1491" s="143" t="s">
        <v>385</v>
      </c>
      <c r="V1491" s="143" t="s">
        <v>366</v>
      </c>
      <c r="Y1491" s="143" t="s">
        <v>363</v>
      </c>
      <c r="Z1491" s="143">
        <v>0</v>
      </c>
      <c r="AA1491" s="143">
        <v>1</v>
      </c>
      <c r="AB1491" s="143">
        <v>3.5279323587681901</v>
      </c>
      <c r="AC1491" s="143">
        <v>0.47957017641567001</v>
      </c>
      <c r="AD1491" s="143">
        <v>1973.7563915123501</v>
      </c>
      <c r="AF1491" s="143">
        <v>-1</v>
      </c>
      <c r="AG1491" s="143">
        <v>-1</v>
      </c>
      <c r="AH1491" s="143">
        <v>-1</v>
      </c>
      <c r="AI1491" s="143">
        <v>-1</v>
      </c>
      <c r="AJ1491" s="143">
        <v>0</v>
      </c>
      <c r="AM1491" s="143" t="s">
        <v>383</v>
      </c>
      <c r="AN1491" s="143">
        <v>-1</v>
      </c>
      <c r="AQ1491" s="143">
        <v>640</v>
      </c>
      <c r="AR1491" s="143" t="s">
        <v>281</v>
      </c>
      <c r="AS1491" s="143" t="s">
        <v>392</v>
      </c>
      <c r="AT1491" s="143" t="s">
        <v>366</v>
      </c>
      <c r="AV1491" s="143">
        <v>187.42646062313301</v>
      </c>
      <c r="AW1491" s="143">
        <v>1.6007756622</v>
      </c>
    </row>
    <row r="1492" spans="1:49" x14ac:dyDescent="0.25">
      <c r="A1492" s="153">
        <v>820000</v>
      </c>
      <c r="B1492" s="153">
        <v>2500000</v>
      </c>
      <c r="C1492" s="153">
        <v>2500000</v>
      </c>
      <c r="D1492" s="143" t="s">
        <v>360</v>
      </c>
      <c r="E1492" s="143" t="s">
        <v>73</v>
      </c>
      <c r="F1492" s="143" t="s">
        <v>378</v>
      </c>
      <c r="G1492" s="143" t="s">
        <v>379</v>
      </c>
      <c r="H1492" s="143">
        <v>0.59</v>
      </c>
      <c r="I1492" s="143">
        <v>0.64</v>
      </c>
      <c r="J1492" s="143" t="s">
        <v>363</v>
      </c>
      <c r="K1492" s="143">
        <v>0.61776345346078998</v>
      </c>
      <c r="L1492" s="143">
        <v>3195.0034920550002</v>
      </c>
      <c r="M1492" s="143">
        <v>6.3150325325159304</v>
      </c>
      <c r="N1492" s="143">
        <v>0.85843518460960999</v>
      </c>
      <c r="O1492" s="143">
        <v>3.90119630600429</v>
      </c>
      <c r="P1492" s="143">
        <v>0.53030988421668002</v>
      </c>
      <c r="Q1492" s="143">
        <v>1973.7563910711799</v>
      </c>
      <c r="R1492" s="143">
        <v>3100</v>
      </c>
      <c r="S1492" s="143" t="s">
        <v>371</v>
      </c>
      <c r="T1492" s="143">
        <v>3100</v>
      </c>
      <c r="U1492" s="143" t="s">
        <v>385</v>
      </c>
      <c r="V1492" s="143" t="s">
        <v>366</v>
      </c>
      <c r="Y1492" s="143" t="s">
        <v>363</v>
      </c>
      <c r="Z1492" s="143">
        <v>0</v>
      </c>
      <c r="AA1492" s="143">
        <v>1</v>
      </c>
      <c r="AB1492" s="143">
        <v>3.90119630600429</v>
      </c>
      <c r="AC1492" s="143">
        <v>0.53030988421668002</v>
      </c>
      <c r="AD1492" s="143">
        <v>1973.7563910711799</v>
      </c>
      <c r="AF1492" s="143">
        <v>-1</v>
      </c>
      <c r="AG1492" s="143">
        <v>-1</v>
      </c>
      <c r="AH1492" s="143">
        <v>-1</v>
      </c>
      <c r="AI1492" s="143">
        <v>-1</v>
      </c>
      <c r="AJ1492" s="143">
        <v>0</v>
      </c>
      <c r="AM1492" s="143" t="s">
        <v>383</v>
      </c>
      <c r="AN1492" s="143">
        <v>-1</v>
      </c>
      <c r="AQ1492" s="143">
        <v>640</v>
      </c>
      <c r="AR1492" s="143" t="s">
        <v>281</v>
      </c>
      <c r="AS1492" s="143" t="s">
        <v>392</v>
      </c>
      <c r="AT1492" s="143" t="s">
        <v>366</v>
      </c>
      <c r="AV1492" s="143">
        <v>199.99999996647199</v>
      </c>
      <c r="AW1492" s="143">
        <v>1.6007756619</v>
      </c>
    </row>
    <row r="1493" spans="1:49" x14ac:dyDescent="0.25">
      <c r="A1493" s="153">
        <v>820000</v>
      </c>
      <c r="B1493" s="153">
        <v>2500000</v>
      </c>
      <c r="C1493" s="153">
        <v>2500000</v>
      </c>
      <c r="D1493" s="143" t="s">
        <v>360</v>
      </c>
      <c r="E1493" s="143" t="s">
        <v>73</v>
      </c>
      <c r="F1493" s="143" t="s">
        <v>378</v>
      </c>
      <c r="G1493" s="143" t="s">
        <v>379</v>
      </c>
      <c r="H1493" s="143">
        <v>0.59</v>
      </c>
      <c r="I1493" s="143">
        <v>0.64</v>
      </c>
      <c r="J1493" s="143" t="s">
        <v>363</v>
      </c>
      <c r="K1493" s="143">
        <v>0.61776345369092001</v>
      </c>
      <c r="L1493" s="143">
        <v>3194.6591248611899</v>
      </c>
      <c r="M1493" s="143">
        <v>6.3143846345208603</v>
      </c>
      <c r="N1493" s="143">
        <v>0.85834218864936995</v>
      </c>
      <c r="O1493" s="143">
        <v>3.9007960597545202</v>
      </c>
      <c r="P1493" s="143">
        <v>0.53025243490866003</v>
      </c>
      <c r="Q1493" s="143">
        <v>1973.5436543394801</v>
      </c>
      <c r="R1493" s="143">
        <v>3100</v>
      </c>
      <c r="S1493" s="143" t="s">
        <v>371</v>
      </c>
      <c r="T1493" s="143">
        <v>3100</v>
      </c>
      <c r="U1493" s="143" t="s">
        <v>385</v>
      </c>
      <c r="V1493" s="143" t="s">
        <v>366</v>
      </c>
      <c r="Y1493" s="143" t="s">
        <v>363</v>
      </c>
      <c r="Z1493" s="143">
        <v>0</v>
      </c>
      <c r="AA1493" s="143">
        <v>1</v>
      </c>
      <c r="AB1493" s="143">
        <v>3.9007960597545202</v>
      </c>
      <c r="AC1493" s="143">
        <v>0.53025243490866003</v>
      </c>
      <c r="AD1493" s="143">
        <v>1973.5436543394801</v>
      </c>
      <c r="AF1493" s="143">
        <v>-1</v>
      </c>
      <c r="AG1493" s="143">
        <v>-1</v>
      </c>
      <c r="AH1493" s="143">
        <v>-1</v>
      </c>
      <c r="AI1493" s="143">
        <v>-1</v>
      </c>
      <c r="AJ1493" s="143">
        <v>0</v>
      </c>
      <c r="AM1493" s="143" t="s">
        <v>383</v>
      </c>
      <c r="AN1493" s="143">
        <v>-1</v>
      </c>
      <c r="AQ1493" s="143">
        <v>640</v>
      </c>
      <c r="AR1493" s="143" t="s">
        <v>281</v>
      </c>
      <c r="AS1493" s="143" t="s">
        <v>392</v>
      </c>
      <c r="AT1493" s="143" t="s">
        <v>366</v>
      </c>
      <c r="AV1493" s="143">
        <v>200.00000000372501</v>
      </c>
      <c r="AW1493" s="143">
        <v>1.600603126</v>
      </c>
    </row>
    <row r="1494" spans="1:49" x14ac:dyDescent="0.25">
      <c r="A1494" s="153">
        <v>820000</v>
      </c>
      <c r="B1494" s="153">
        <v>2500000</v>
      </c>
      <c r="C1494" s="153">
        <v>2500000</v>
      </c>
      <c r="D1494" s="143" t="s">
        <v>360</v>
      </c>
      <c r="E1494" s="143" t="s">
        <v>73</v>
      </c>
      <c r="F1494" s="143" t="s">
        <v>378</v>
      </c>
      <c r="G1494" s="143" t="s">
        <v>379</v>
      </c>
      <c r="H1494" s="143">
        <v>0.59</v>
      </c>
      <c r="I1494" s="143">
        <v>0.64</v>
      </c>
      <c r="J1494" s="143" t="s">
        <v>363</v>
      </c>
      <c r="K1494" s="143">
        <v>0.60702821317744005</v>
      </c>
      <c r="L1494" s="143">
        <v>3210.8820552198399</v>
      </c>
      <c r="M1494" s="143">
        <v>6.3460782379356102</v>
      </c>
      <c r="N1494" s="143">
        <v>0.86270631914546003</v>
      </c>
      <c r="O1494" s="143">
        <v>3.8522485334583401</v>
      </c>
      <c r="P1494" s="143">
        <v>0.52368707540776005</v>
      </c>
      <c r="Q1494" s="143">
        <v>1949.0959967036299</v>
      </c>
      <c r="R1494" s="143">
        <v>3100</v>
      </c>
      <c r="S1494" s="143" t="s">
        <v>371</v>
      </c>
      <c r="T1494" s="143">
        <v>3100</v>
      </c>
      <c r="U1494" s="143" t="s">
        <v>385</v>
      </c>
      <c r="V1494" s="143" t="s">
        <v>366</v>
      </c>
      <c r="Y1494" s="143" t="s">
        <v>363</v>
      </c>
      <c r="Z1494" s="143">
        <v>0</v>
      </c>
      <c r="AA1494" s="143">
        <v>1</v>
      </c>
      <c r="AB1494" s="143">
        <v>3.8522485334583401</v>
      </c>
      <c r="AC1494" s="143">
        <v>0.52368707540776005</v>
      </c>
      <c r="AD1494" s="143">
        <v>1949.0959967036299</v>
      </c>
      <c r="AF1494" s="143">
        <v>-1</v>
      </c>
      <c r="AG1494" s="143">
        <v>-1</v>
      </c>
      <c r="AH1494" s="143">
        <v>-1</v>
      </c>
      <c r="AI1494" s="143">
        <v>-1</v>
      </c>
      <c r="AJ1494" s="143">
        <v>0</v>
      </c>
      <c r="AM1494" s="143" t="s">
        <v>383</v>
      </c>
      <c r="AN1494" s="143">
        <v>-1</v>
      </c>
      <c r="AQ1494" s="143">
        <v>640</v>
      </c>
      <c r="AR1494" s="143" t="s">
        <v>281</v>
      </c>
      <c r="AS1494" s="143" t="s">
        <v>392</v>
      </c>
      <c r="AT1494" s="143" t="s">
        <v>366</v>
      </c>
      <c r="AV1494" s="143">
        <v>195.586339573174</v>
      </c>
      <c r="AW1494" s="143">
        <v>1.5807753419999999</v>
      </c>
    </row>
    <row r="1495" spans="1:49" x14ac:dyDescent="0.25">
      <c r="A1495" s="153">
        <v>820000</v>
      </c>
      <c r="B1495" s="153">
        <v>2500000</v>
      </c>
      <c r="C1495" s="153">
        <v>2500000</v>
      </c>
      <c r="D1495" s="143" t="s">
        <v>360</v>
      </c>
      <c r="E1495" s="143" t="s">
        <v>73</v>
      </c>
      <c r="F1495" s="143" t="s">
        <v>378</v>
      </c>
      <c r="G1495" s="143" t="s">
        <v>379</v>
      </c>
      <c r="H1495" s="143">
        <v>0.59</v>
      </c>
      <c r="I1495" s="143">
        <v>0.64</v>
      </c>
      <c r="J1495" s="143" t="s">
        <v>363</v>
      </c>
      <c r="K1495" s="143">
        <v>1.0735240605529999E-2</v>
      </c>
      <c r="L1495" s="143">
        <v>3210.8820552198399</v>
      </c>
      <c r="M1495" s="143">
        <v>6.3460782379356102</v>
      </c>
      <c r="N1495" s="143">
        <v>0.86270631914546003</v>
      </c>
      <c r="O1495" s="143">
        <v>6.8126676785759996E-2</v>
      </c>
      <c r="P1495" s="143">
        <v>9.2613599079300005E-3</v>
      </c>
      <c r="Q1495" s="143">
        <v>34.469591418770001</v>
      </c>
      <c r="R1495" s="143">
        <v>3100</v>
      </c>
      <c r="S1495" s="143" t="s">
        <v>371</v>
      </c>
      <c r="T1495" s="143">
        <v>3100</v>
      </c>
      <c r="U1495" s="143" t="s">
        <v>385</v>
      </c>
      <c r="V1495" s="143" t="s">
        <v>366</v>
      </c>
      <c r="Y1495" s="143" t="s">
        <v>363</v>
      </c>
      <c r="Z1495" s="143">
        <v>0</v>
      </c>
      <c r="AA1495" s="143">
        <v>1</v>
      </c>
      <c r="AB1495" s="143">
        <v>6.8126676785759996E-2</v>
      </c>
      <c r="AC1495" s="143">
        <v>9.2613599079300005E-3</v>
      </c>
      <c r="AD1495" s="143">
        <v>34.469591418769703</v>
      </c>
      <c r="AF1495" s="143">
        <v>-1</v>
      </c>
      <c r="AG1495" s="143">
        <v>-1</v>
      </c>
      <c r="AH1495" s="143">
        <v>-1</v>
      </c>
      <c r="AI1495" s="143">
        <v>-1</v>
      </c>
      <c r="AJ1495" s="143">
        <v>0</v>
      </c>
      <c r="AM1495" s="143" t="s">
        <v>383</v>
      </c>
      <c r="AN1495" s="143">
        <v>-1</v>
      </c>
      <c r="AQ1495" s="143">
        <v>640</v>
      </c>
      <c r="AR1495" s="143" t="s">
        <v>281</v>
      </c>
      <c r="AS1495" s="143" t="s">
        <v>392</v>
      </c>
      <c r="AT1495" s="143" t="s">
        <v>366</v>
      </c>
      <c r="AV1495" s="143">
        <v>39.372287857144897</v>
      </c>
      <c r="AW1495" s="143">
        <v>2.7955872999999999E-2</v>
      </c>
    </row>
    <row r="1496" spans="1:49" x14ac:dyDescent="0.25">
      <c r="A1496" s="153">
        <v>820000</v>
      </c>
      <c r="B1496" s="153">
        <v>2500000</v>
      </c>
      <c r="C1496" s="153">
        <v>2500000</v>
      </c>
      <c r="D1496" s="143" t="s">
        <v>360</v>
      </c>
      <c r="E1496" s="143" t="s">
        <v>73</v>
      </c>
      <c r="F1496" s="143" t="s">
        <v>378</v>
      </c>
      <c r="G1496" s="143" t="s">
        <v>379</v>
      </c>
      <c r="H1496" s="143">
        <v>0.59</v>
      </c>
      <c r="I1496" s="143">
        <v>0.64</v>
      </c>
      <c r="J1496" s="143" t="s">
        <v>363</v>
      </c>
      <c r="K1496" s="143">
        <v>0.52266370493578995</v>
      </c>
      <c r="L1496" s="143">
        <v>3255.7479124175202</v>
      </c>
      <c r="M1496" s="143">
        <v>6.4984461884913998</v>
      </c>
      <c r="N1496" s="143">
        <v>0.88135250181135005</v>
      </c>
      <c r="O1496" s="143">
        <v>3.39650196120279</v>
      </c>
      <c r="P1496" s="143">
        <v>0.46065096395115002</v>
      </c>
      <c r="Q1496" s="143">
        <v>1701.6612662411101</v>
      </c>
      <c r="R1496" s="143">
        <v>3100</v>
      </c>
      <c r="S1496" s="143" t="s">
        <v>371</v>
      </c>
      <c r="T1496" s="143">
        <v>3100</v>
      </c>
      <c r="U1496" s="143" t="s">
        <v>385</v>
      </c>
      <c r="V1496" s="143" t="s">
        <v>366</v>
      </c>
      <c r="Y1496" s="143" t="s">
        <v>363</v>
      </c>
      <c r="Z1496" s="143">
        <v>0</v>
      </c>
      <c r="AA1496" s="143">
        <v>1</v>
      </c>
      <c r="AB1496" s="143">
        <v>3.39650196120279</v>
      </c>
      <c r="AC1496" s="143">
        <v>0.46065096395115002</v>
      </c>
      <c r="AD1496" s="143">
        <v>1804.8048461308799</v>
      </c>
      <c r="AF1496" s="143">
        <v>-1</v>
      </c>
      <c r="AG1496" s="143">
        <v>-1</v>
      </c>
      <c r="AH1496" s="143">
        <v>-1</v>
      </c>
      <c r="AI1496" s="143">
        <v>-1</v>
      </c>
      <c r="AJ1496" s="143">
        <v>0</v>
      </c>
      <c r="AM1496" s="143" t="s">
        <v>383</v>
      </c>
      <c r="AN1496" s="143">
        <v>-1</v>
      </c>
      <c r="AQ1496" s="143">
        <v>640</v>
      </c>
      <c r="AR1496" s="143" t="s">
        <v>281</v>
      </c>
      <c r="AS1496" s="143" t="s">
        <v>392</v>
      </c>
      <c r="AT1496" s="143" t="s">
        <v>366</v>
      </c>
      <c r="AV1496" s="143">
        <v>184.19426349364201</v>
      </c>
      <c r="AW1496" s="143">
        <v>1.4637508889999999</v>
      </c>
    </row>
    <row r="1497" spans="1:49" x14ac:dyDescent="0.25">
      <c r="A1497" s="153">
        <v>820000</v>
      </c>
      <c r="B1497" s="153">
        <v>2500000</v>
      </c>
      <c r="C1497" s="153">
        <v>2500000</v>
      </c>
      <c r="D1497" s="143" t="s">
        <v>360</v>
      </c>
      <c r="E1497" s="143" t="s">
        <v>73</v>
      </c>
      <c r="F1497" s="143" t="s">
        <v>378</v>
      </c>
      <c r="G1497" s="143" t="s">
        <v>379</v>
      </c>
      <c r="H1497" s="143">
        <v>0.59</v>
      </c>
      <c r="I1497" s="143">
        <v>0.64</v>
      </c>
      <c r="J1497" s="143" t="s">
        <v>363</v>
      </c>
      <c r="K1497" s="143">
        <v>4.2794770919329997E-2</v>
      </c>
      <c r="L1497" s="143">
        <v>3194.72571423406</v>
      </c>
      <c r="M1497" s="143">
        <v>6.3145147255119198</v>
      </c>
      <c r="N1497" s="143">
        <v>0.85836010185664002</v>
      </c>
      <c r="O1497" s="143">
        <v>0.27022821114503998</v>
      </c>
      <c r="P1497" s="143">
        <v>3.673332392525E-2</v>
      </c>
      <c r="Q1497" s="143">
        <v>136.717555090752</v>
      </c>
      <c r="R1497" s="143">
        <v>3100</v>
      </c>
      <c r="S1497" s="143" t="s">
        <v>371</v>
      </c>
      <c r="T1497" s="143">
        <v>3100</v>
      </c>
      <c r="U1497" s="143" t="s">
        <v>385</v>
      </c>
      <c r="V1497" s="143" t="s">
        <v>366</v>
      </c>
      <c r="Y1497" s="143" t="s">
        <v>363</v>
      </c>
      <c r="Z1497" s="143">
        <v>0</v>
      </c>
      <c r="AA1497" s="143">
        <v>1</v>
      </c>
      <c r="AB1497" s="143">
        <v>0.27022821114503998</v>
      </c>
      <c r="AC1497" s="143">
        <v>3.673332392525E-2</v>
      </c>
      <c r="AD1497" s="143">
        <v>136.717555090753</v>
      </c>
      <c r="AF1497" s="143">
        <v>-1</v>
      </c>
      <c r="AG1497" s="143">
        <v>-1</v>
      </c>
      <c r="AH1497" s="143">
        <v>-1</v>
      </c>
      <c r="AI1497" s="143">
        <v>-1</v>
      </c>
      <c r="AJ1497" s="143">
        <v>0</v>
      </c>
      <c r="AM1497" s="143" t="s">
        <v>383</v>
      </c>
      <c r="AN1497" s="143">
        <v>-1</v>
      </c>
      <c r="AQ1497" s="143">
        <v>640</v>
      </c>
      <c r="AR1497" s="143" t="s">
        <v>281</v>
      </c>
      <c r="AS1497" s="143" t="s">
        <v>392</v>
      </c>
      <c r="AT1497" s="143" t="s">
        <v>366</v>
      </c>
      <c r="AV1497" s="143">
        <v>78.610419455247097</v>
      </c>
      <c r="AW1497" s="143">
        <v>0.1108820398</v>
      </c>
    </row>
    <row r="1498" spans="1:49" x14ac:dyDescent="0.25">
      <c r="A1498" s="153">
        <v>820000</v>
      </c>
      <c r="B1498" s="153">
        <v>2500000</v>
      </c>
      <c r="C1498" s="153">
        <v>2500000</v>
      </c>
      <c r="D1498" s="143" t="s">
        <v>360</v>
      </c>
      <c r="E1498" s="143" t="s">
        <v>73</v>
      </c>
      <c r="F1498" s="143" t="s">
        <v>378</v>
      </c>
      <c r="G1498" s="143" t="s">
        <v>379</v>
      </c>
      <c r="H1498" s="143">
        <v>0.59</v>
      </c>
      <c r="I1498" s="143">
        <v>0.64</v>
      </c>
      <c r="J1498" s="143" t="s">
        <v>363</v>
      </c>
      <c r="K1498" s="143">
        <v>0.57496868267953005</v>
      </c>
      <c r="L1498" s="143">
        <v>3194.72571423406</v>
      </c>
      <c r="M1498" s="143">
        <v>6.3145147255119198</v>
      </c>
      <c r="N1498" s="143">
        <v>0.85836010185664002</v>
      </c>
      <c r="O1498" s="143">
        <v>3.6306482134881399</v>
      </c>
      <c r="P1498" s="143">
        <v>0.49353017702919</v>
      </c>
      <c r="Q1498" s="143">
        <v>1836.8672354355999</v>
      </c>
      <c r="R1498" s="143">
        <v>3100</v>
      </c>
      <c r="S1498" s="143" t="s">
        <v>371</v>
      </c>
      <c r="T1498" s="143">
        <v>3100</v>
      </c>
      <c r="U1498" s="143" t="s">
        <v>385</v>
      </c>
      <c r="V1498" s="143" t="s">
        <v>366</v>
      </c>
      <c r="Y1498" s="143" t="s">
        <v>363</v>
      </c>
      <c r="Z1498" s="143">
        <v>0</v>
      </c>
      <c r="AA1498" s="143">
        <v>1</v>
      </c>
      <c r="AB1498" s="143">
        <v>3.6306482134881399</v>
      </c>
      <c r="AC1498" s="143">
        <v>0.49353017702919</v>
      </c>
      <c r="AD1498" s="143">
        <v>1836.8672354355999</v>
      </c>
      <c r="AF1498" s="143">
        <v>-1</v>
      </c>
      <c r="AG1498" s="143">
        <v>-1</v>
      </c>
      <c r="AH1498" s="143">
        <v>-1</v>
      </c>
      <c r="AI1498" s="143">
        <v>-1</v>
      </c>
      <c r="AJ1498" s="143">
        <v>0</v>
      </c>
      <c r="AM1498" s="143" t="s">
        <v>383</v>
      </c>
      <c r="AN1498" s="143">
        <v>-1</v>
      </c>
      <c r="AQ1498" s="143">
        <v>640</v>
      </c>
      <c r="AR1498" s="143" t="s">
        <v>281</v>
      </c>
      <c r="AS1498" s="143" t="s">
        <v>392</v>
      </c>
      <c r="AT1498" s="143" t="s">
        <v>366</v>
      </c>
      <c r="AV1498" s="143">
        <v>191.18771811880299</v>
      </c>
      <c r="AW1498" s="143">
        <v>1.4897544489000001</v>
      </c>
    </row>
    <row r="1499" spans="1:49" x14ac:dyDescent="0.25">
      <c r="A1499" s="153">
        <v>820000</v>
      </c>
      <c r="B1499" s="153">
        <v>2500000</v>
      </c>
      <c r="C1499" s="153">
        <v>2500000</v>
      </c>
      <c r="D1499" s="143" t="s">
        <v>360</v>
      </c>
      <c r="E1499" s="143" t="s">
        <v>73</v>
      </c>
      <c r="F1499" s="143" t="s">
        <v>378</v>
      </c>
      <c r="G1499" s="143" t="s">
        <v>379</v>
      </c>
      <c r="H1499" s="143">
        <v>0.59</v>
      </c>
      <c r="I1499" s="143">
        <v>0.64</v>
      </c>
      <c r="J1499" s="143" t="s">
        <v>363</v>
      </c>
      <c r="K1499" s="143">
        <v>9.1325736731929993E-2</v>
      </c>
      <c r="L1499" s="143">
        <v>3215.60017456283</v>
      </c>
      <c r="M1499" s="143">
        <v>6.8116591573153702</v>
      </c>
      <c r="N1499" s="143">
        <v>0.85743027962114005</v>
      </c>
      <c r="O1499" s="143">
        <v>0.62207979090865995</v>
      </c>
      <c r="P1499" s="143">
        <v>7.8305451982669999E-2</v>
      </c>
      <c r="Q1499" s="143">
        <v>293.66705497729299</v>
      </c>
      <c r="R1499" s="143">
        <v>3100</v>
      </c>
      <c r="S1499" s="143" t="s">
        <v>371</v>
      </c>
      <c r="T1499" s="143">
        <v>3100</v>
      </c>
      <c r="U1499" s="143" t="s">
        <v>385</v>
      </c>
      <c r="V1499" s="143" t="s">
        <v>366</v>
      </c>
      <c r="Y1499" s="143" t="s">
        <v>363</v>
      </c>
      <c r="Z1499" s="143">
        <v>0</v>
      </c>
      <c r="AA1499" s="143">
        <v>1</v>
      </c>
      <c r="AB1499" s="143">
        <v>0.62207979090865995</v>
      </c>
      <c r="AC1499" s="143">
        <v>7.8305451982669999E-2</v>
      </c>
      <c r="AD1499" s="143">
        <v>1985.9444447902199</v>
      </c>
      <c r="AF1499" s="143">
        <v>-1</v>
      </c>
      <c r="AG1499" s="143">
        <v>-1</v>
      </c>
      <c r="AH1499" s="143">
        <v>-1</v>
      </c>
      <c r="AI1499" s="143">
        <v>-1</v>
      </c>
      <c r="AJ1499" s="143">
        <v>0</v>
      </c>
      <c r="AM1499" s="143" t="s">
        <v>383</v>
      </c>
      <c r="AN1499" s="143">
        <v>-1</v>
      </c>
      <c r="AQ1499" s="143">
        <v>640</v>
      </c>
      <c r="AR1499" s="143" t="s">
        <v>281</v>
      </c>
      <c r="AS1499" s="143" t="s">
        <v>392</v>
      </c>
      <c r="AT1499" s="143" t="s">
        <v>366</v>
      </c>
      <c r="AV1499" s="143">
        <v>111.596728270916</v>
      </c>
      <c r="AW1499" s="143">
        <v>1.6106605392</v>
      </c>
    </row>
    <row r="1500" spans="1:49" x14ac:dyDescent="0.25">
      <c r="A1500" s="153">
        <v>820000</v>
      </c>
      <c r="B1500" s="153">
        <v>2500000</v>
      </c>
      <c r="C1500" s="153">
        <v>2500000</v>
      </c>
      <c r="D1500" s="143" t="s">
        <v>360</v>
      </c>
      <c r="E1500" s="143" t="s">
        <v>73</v>
      </c>
      <c r="F1500" s="143" t="s">
        <v>378</v>
      </c>
      <c r="G1500" s="143" t="s">
        <v>379</v>
      </c>
      <c r="H1500" s="143">
        <v>0.59</v>
      </c>
      <c r="I1500" s="143">
        <v>0.64</v>
      </c>
      <c r="J1500" s="143" t="s">
        <v>363</v>
      </c>
      <c r="K1500" s="143">
        <v>0.61776345371394004</v>
      </c>
      <c r="L1500" s="143">
        <v>3221.2274980637499</v>
      </c>
      <c r="M1500" s="143">
        <v>6.3761728496518097</v>
      </c>
      <c r="N1500" s="143">
        <v>0.86534716780632004</v>
      </c>
      <c r="O1500" s="143">
        <v>3.9389665610779598</v>
      </c>
      <c r="P1500" s="143">
        <v>0.53457985504561001</v>
      </c>
      <c r="Q1500" s="143">
        <v>1989.9566244021701</v>
      </c>
      <c r="R1500" s="143">
        <v>3100</v>
      </c>
      <c r="S1500" s="143" t="s">
        <v>371</v>
      </c>
      <c r="T1500" s="143">
        <v>3100</v>
      </c>
      <c r="U1500" s="143" t="s">
        <v>385</v>
      </c>
      <c r="V1500" s="143" t="s">
        <v>366</v>
      </c>
      <c r="Y1500" s="143" t="s">
        <v>363</v>
      </c>
      <c r="Z1500" s="143">
        <v>0</v>
      </c>
      <c r="AA1500" s="143">
        <v>1</v>
      </c>
      <c r="AB1500" s="143">
        <v>3.9389665610779598</v>
      </c>
      <c r="AC1500" s="143">
        <v>0.53457985504561001</v>
      </c>
      <c r="AD1500" s="143">
        <v>1989.9566244021701</v>
      </c>
      <c r="AF1500" s="143">
        <v>-1</v>
      </c>
      <c r="AG1500" s="143">
        <v>-1</v>
      </c>
      <c r="AH1500" s="143">
        <v>-1</v>
      </c>
      <c r="AI1500" s="143">
        <v>-1</v>
      </c>
      <c r="AJ1500" s="143">
        <v>0</v>
      </c>
      <c r="AM1500" s="143" t="s">
        <v>383</v>
      </c>
      <c r="AN1500" s="143">
        <v>-1</v>
      </c>
      <c r="AQ1500" s="143">
        <v>640</v>
      </c>
      <c r="AR1500" s="143" t="s">
        <v>281</v>
      </c>
      <c r="AS1500" s="143" t="s">
        <v>392</v>
      </c>
      <c r="AT1500" s="143" t="s">
        <v>366</v>
      </c>
      <c r="AV1500" s="143">
        <v>200.00000000745001</v>
      </c>
      <c r="AW1500" s="143">
        <v>1.6139145372000001</v>
      </c>
    </row>
    <row r="1501" spans="1:49" x14ac:dyDescent="0.25">
      <c r="A1501" s="153">
        <v>820000</v>
      </c>
      <c r="B1501" s="153">
        <v>2500000</v>
      </c>
      <c r="C1501" s="153">
        <v>2500000</v>
      </c>
      <c r="D1501" s="143" t="s">
        <v>360</v>
      </c>
      <c r="E1501" s="143" t="s">
        <v>73</v>
      </c>
      <c r="F1501" s="143" t="s">
        <v>378</v>
      </c>
      <c r="G1501" s="143" t="s">
        <v>379</v>
      </c>
      <c r="H1501" s="143">
        <v>0.59</v>
      </c>
      <c r="I1501" s="143">
        <v>0.64</v>
      </c>
      <c r="J1501" s="143" t="s">
        <v>363</v>
      </c>
      <c r="K1501" s="143">
        <v>0.53346775103649002</v>
      </c>
      <c r="L1501" s="143">
        <v>3205.8393010381801</v>
      </c>
      <c r="M1501" s="143">
        <v>7.4241010797051503</v>
      </c>
      <c r="N1501" s="143">
        <v>0.84570007942158998</v>
      </c>
      <c r="O1501" s="143">
        <v>3.96051850645794</v>
      </c>
      <c r="P1501" s="143">
        <v>0.45115371942041999</v>
      </c>
      <c r="Q1501" s="143">
        <v>1710.2118821092599</v>
      </c>
      <c r="R1501" s="143">
        <v>3100</v>
      </c>
      <c r="S1501" s="143" t="s">
        <v>371</v>
      </c>
      <c r="T1501" s="143">
        <v>3100</v>
      </c>
      <c r="U1501" s="143" t="s">
        <v>385</v>
      </c>
      <c r="V1501" s="143" t="s">
        <v>366</v>
      </c>
      <c r="Y1501" s="143" t="s">
        <v>363</v>
      </c>
      <c r="Z1501" s="143">
        <v>0</v>
      </c>
      <c r="AA1501" s="143">
        <v>1</v>
      </c>
      <c r="AB1501" s="143">
        <v>3.96051850645794</v>
      </c>
      <c r="AC1501" s="143">
        <v>0.45115371942041999</v>
      </c>
      <c r="AD1501" s="143">
        <v>1980.4503585136699</v>
      </c>
      <c r="AF1501" s="143">
        <v>-1</v>
      </c>
      <c r="AG1501" s="143">
        <v>-1</v>
      </c>
      <c r="AH1501" s="143">
        <v>-1</v>
      </c>
      <c r="AI1501" s="143">
        <v>-1</v>
      </c>
      <c r="AJ1501" s="143">
        <v>0</v>
      </c>
      <c r="AM1501" s="143" t="s">
        <v>383</v>
      </c>
      <c r="AN1501" s="143">
        <v>-1</v>
      </c>
      <c r="AQ1501" s="143">
        <v>640</v>
      </c>
      <c r="AR1501" s="143" t="s">
        <v>281</v>
      </c>
      <c r="AS1501" s="143" t="s">
        <v>392</v>
      </c>
      <c r="AT1501" s="143" t="s">
        <v>366</v>
      </c>
      <c r="AV1501" s="143">
        <v>187.58179541003099</v>
      </c>
      <c r="AW1501" s="143">
        <v>1.6062046702999999</v>
      </c>
    </row>
    <row r="1502" spans="1:49" x14ac:dyDescent="0.25">
      <c r="A1502" s="153">
        <v>820000</v>
      </c>
      <c r="B1502" s="153">
        <v>2500000</v>
      </c>
      <c r="C1502" s="153">
        <v>2500000</v>
      </c>
      <c r="D1502" s="143" t="s">
        <v>360</v>
      </c>
      <c r="E1502" s="143" t="s">
        <v>73</v>
      </c>
      <c r="F1502" s="143" t="s">
        <v>378</v>
      </c>
      <c r="G1502" s="143" t="s">
        <v>379</v>
      </c>
      <c r="H1502" s="143">
        <v>0.59</v>
      </c>
      <c r="I1502" s="143">
        <v>0.64</v>
      </c>
      <c r="J1502" s="143" t="s">
        <v>363</v>
      </c>
      <c r="K1502" s="143">
        <v>0.21479601099317</v>
      </c>
      <c r="L1502" s="143">
        <v>3194.4157564861898</v>
      </c>
      <c r="M1502" s="143">
        <v>6.3138822168455002</v>
      </c>
      <c r="N1502" s="143">
        <v>0.85827710804273005</v>
      </c>
      <c r="O1502" s="143">
        <v>1.35619671405914</v>
      </c>
      <c r="P1502" s="143">
        <v>0.18435449913433</v>
      </c>
      <c r="Q1502" s="143">
        <v>686.14776194697299</v>
      </c>
      <c r="R1502" s="143">
        <v>3100</v>
      </c>
      <c r="S1502" s="143" t="s">
        <v>371</v>
      </c>
      <c r="T1502" s="143">
        <v>3100</v>
      </c>
      <c r="U1502" s="143" t="s">
        <v>385</v>
      </c>
      <c r="V1502" s="143" t="s">
        <v>366</v>
      </c>
      <c r="Y1502" s="143" t="s">
        <v>363</v>
      </c>
      <c r="Z1502" s="143">
        <v>0</v>
      </c>
      <c r="AA1502" s="143">
        <v>1</v>
      </c>
      <c r="AB1502" s="143">
        <v>1.35619671405914</v>
      </c>
      <c r="AC1502" s="143">
        <v>0.18435449913433</v>
      </c>
      <c r="AD1502" s="143">
        <v>1973.39331069271</v>
      </c>
      <c r="AF1502" s="143">
        <v>-1</v>
      </c>
      <c r="AG1502" s="143">
        <v>-1</v>
      </c>
      <c r="AH1502" s="143">
        <v>-1</v>
      </c>
      <c r="AI1502" s="143">
        <v>-1</v>
      </c>
      <c r="AJ1502" s="143">
        <v>0</v>
      </c>
      <c r="AM1502" s="143" t="s">
        <v>383</v>
      </c>
      <c r="AN1502" s="143">
        <v>-1</v>
      </c>
      <c r="AQ1502" s="143">
        <v>640</v>
      </c>
      <c r="AR1502" s="143" t="s">
        <v>281</v>
      </c>
      <c r="AS1502" s="143" t="s">
        <v>392</v>
      </c>
      <c r="AT1502" s="143" t="s">
        <v>366</v>
      </c>
      <c r="AV1502" s="143">
        <v>141.933312096349</v>
      </c>
      <c r="AW1502" s="143">
        <v>1.6004811928</v>
      </c>
    </row>
    <row r="1503" spans="1:49" x14ac:dyDescent="0.25">
      <c r="A1503" s="153">
        <v>820000</v>
      </c>
      <c r="B1503" s="153">
        <v>2500000</v>
      </c>
      <c r="C1503" s="153">
        <v>2500000</v>
      </c>
      <c r="D1503" s="143" t="s">
        <v>360</v>
      </c>
      <c r="E1503" s="143" t="s">
        <v>73</v>
      </c>
      <c r="F1503" s="143" t="s">
        <v>378</v>
      </c>
      <c r="G1503" s="143" t="s">
        <v>379</v>
      </c>
      <c r="H1503" s="143">
        <v>0.59</v>
      </c>
      <c r="I1503" s="143">
        <v>0.64</v>
      </c>
      <c r="J1503" s="143" t="s">
        <v>363</v>
      </c>
      <c r="K1503" s="143">
        <v>0.38399207185130002</v>
      </c>
      <c r="L1503" s="143">
        <v>3184.2467144319899</v>
      </c>
      <c r="M1503" s="143">
        <v>7.0137201989655003</v>
      </c>
      <c r="N1503" s="143">
        <v>0.84518817854482997</v>
      </c>
      <c r="O1503" s="143">
        <v>2.6932129505861302</v>
      </c>
      <c r="P1503" s="143">
        <v>0.32454555978366001</v>
      </c>
      <c r="Q1503" s="143">
        <v>1222.72549316046</v>
      </c>
      <c r="R1503" s="143">
        <v>3100</v>
      </c>
      <c r="S1503" s="143" t="s">
        <v>371</v>
      </c>
      <c r="T1503" s="143">
        <v>3100</v>
      </c>
      <c r="U1503" s="143" t="s">
        <v>385</v>
      </c>
      <c r="V1503" s="143" t="s">
        <v>366</v>
      </c>
      <c r="Y1503" s="143" t="s">
        <v>363</v>
      </c>
      <c r="Z1503" s="143">
        <v>0</v>
      </c>
      <c r="AA1503" s="143">
        <v>1</v>
      </c>
      <c r="AB1503" s="143">
        <v>2.6932129505861302</v>
      </c>
      <c r="AC1503" s="143">
        <v>0.32454555978366001</v>
      </c>
      <c r="AD1503" s="143">
        <v>1329.9031676325501</v>
      </c>
      <c r="AF1503" s="143">
        <v>-1</v>
      </c>
      <c r="AG1503" s="143">
        <v>-1</v>
      </c>
      <c r="AH1503" s="143">
        <v>-1</v>
      </c>
      <c r="AI1503" s="143">
        <v>-1</v>
      </c>
      <c r="AJ1503" s="143">
        <v>0</v>
      </c>
      <c r="AM1503" s="143" t="s">
        <v>383</v>
      </c>
      <c r="AN1503" s="143">
        <v>-1</v>
      </c>
      <c r="AQ1503" s="143">
        <v>640</v>
      </c>
      <c r="AR1503" s="143" t="s">
        <v>281</v>
      </c>
      <c r="AS1503" s="143" t="s">
        <v>392</v>
      </c>
      <c r="AT1503" s="143" t="s">
        <v>366</v>
      </c>
      <c r="AV1503" s="143">
        <v>156.22975874461901</v>
      </c>
      <c r="AW1503" s="143">
        <v>1.0785913767999999</v>
      </c>
    </row>
    <row r="1504" spans="1:49" x14ac:dyDescent="0.25">
      <c r="A1504" s="153">
        <v>820000</v>
      </c>
      <c r="B1504" s="153">
        <v>2500000</v>
      </c>
      <c r="C1504" s="153">
        <v>2500000</v>
      </c>
      <c r="D1504" s="143" t="s">
        <v>360</v>
      </c>
      <c r="E1504" s="143" t="s">
        <v>73</v>
      </c>
      <c r="F1504" s="143" t="s">
        <v>378</v>
      </c>
      <c r="G1504" s="143" t="s">
        <v>379</v>
      </c>
      <c r="H1504" s="143">
        <v>0.59</v>
      </c>
      <c r="I1504" s="143">
        <v>0.64</v>
      </c>
      <c r="J1504" s="143" t="s">
        <v>363</v>
      </c>
      <c r="K1504" s="143">
        <v>0.11577036578688001</v>
      </c>
      <c r="L1504" s="143">
        <v>3184.2467144319899</v>
      </c>
      <c r="M1504" s="143">
        <v>7.0137201989655003</v>
      </c>
      <c r="N1504" s="143">
        <v>0.84518817854482997</v>
      </c>
      <c r="O1504" s="143">
        <v>0.81198095296112005</v>
      </c>
      <c r="P1504" s="143">
        <v>9.7847744588880001E-2</v>
      </c>
      <c r="Q1504" s="143">
        <v>368.64140688548798</v>
      </c>
      <c r="R1504" s="143">
        <v>3100</v>
      </c>
      <c r="S1504" s="143" t="s">
        <v>371</v>
      </c>
      <c r="T1504" s="143">
        <v>3100</v>
      </c>
      <c r="U1504" s="143" t="s">
        <v>385</v>
      </c>
      <c r="V1504" s="143" t="s">
        <v>366</v>
      </c>
      <c r="Y1504" s="143" t="s">
        <v>363</v>
      </c>
      <c r="Z1504" s="143">
        <v>0</v>
      </c>
      <c r="AA1504" s="143">
        <v>1</v>
      </c>
      <c r="AB1504" s="143">
        <v>0.81198095296112005</v>
      </c>
      <c r="AC1504" s="143">
        <v>9.7847744588880001E-2</v>
      </c>
      <c r="AD1504" s="143">
        <v>637.20807978581797</v>
      </c>
      <c r="AF1504" s="143">
        <v>-1</v>
      </c>
      <c r="AG1504" s="143">
        <v>-1</v>
      </c>
      <c r="AH1504" s="143">
        <v>-1</v>
      </c>
      <c r="AI1504" s="143">
        <v>-1</v>
      </c>
      <c r="AJ1504" s="143">
        <v>0</v>
      </c>
      <c r="AM1504" s="143" t="s">
        <v>383</v>
      </c>
      <c r="AN1504" s="143">
        <v>-1</v>
      </c>
      <c r="AQ1504" s="143">
        <v>640</v>
      </c>
      <c r="AR1504" s="143" t="s">
        <v>281</v>
      </c>
      <c r="AS1504" s="143" t="s">
        <v>392</v>
      </c>
      <c r="AT1504" s="143" t="s">
        <v>366</v>
      </c>
      <c r="AV1504" s="143">
        <v>95.790057308384405</v>
      </c>
      <c r="AW1504" s="143">
        <v>0.51679487410000002</v>
      </c>
    </row>
    <row r="1505" spans="1:49" x14ac:dyDescent="0.25">
      <c r="A1505" s="153">
        <v>820000</v>
      </c>
      <c r="B1505" s="153">
        <v>2500000</v>
      </c>
      <c r="C1505" s="153">
        <v>2500000</v>
      </c>
      <c r="D1505" s="143" t="s">
        <v>360</v>
      </c>
      <c r="E1505" s="143" t="s">
        <v>73</v>
      </c>
      <c r="F1505" s="143" t="s">
        <v>378</v>
      </c>
      <c r="G1505" s="143" t="s">
        <v>379</v>
      </c>
      <c r="H1505" s="143">
        <v>0.59</v>
      </c>
      <c r="I1505" s="143">
        <v>0.64</v>
      </c>
      <c r="J1505" s="143" t="s">
        <v>363</v>
      </c>
      <c r="K1505" s="143">
        <v>5.9128355712489998E-2</v>
      </c>
      <c r="L1505" s="143">
        <v>3637.0331675931302</v>
      </c>
      <c r="M1505" s="143">
        <v>7.5845333357477696</v>
      </c>
      <c r="N1505" s="143">
        <v>1.0193204779112499</v>
      </c>
      <c r="O1505" s="143">
        <v>0.44846098498934001</v>
      </c>
      <c r="P1505" s="143">
        <v>6.0270743802959999E-2</v>
      </c>
      <c r="Q1505" s="143">
        <v>215.05179087157799</v>
      </c>
      <c r="R1505" s="143">
        <v>3100</v>
      </c>
      <c r="S1505" s="143" t="s">
        <v>371</v>
      </c>
      <c r="T1505" s="143">
        <v>3100</v>
      </c>
      <c r="U1505" s="143" t="s">
        <v>385</v>
      </c>
      <c r="V1505" s="143" t="s">
        <v>366</v>
      </c>
      <c r="Y1505" s="143" t="s">
        <v>363</v>
      </c>
      <c r="Z1505" s="143">
        <v>0</v>
      </c>
      <c r="AA1505" s="143">
        <v>1</v>
      </c>
      <c r="AB1505" s="143">
        <v>0.44846098498934001</v>
      </c>
      <c r="AC1505" s="143">
        <v>6.0270743802959999E-2</v>
      </c>
      <c r="AD1505" s="143">
        <v>554.55789702031097</v>
      </c>
      <c r="AF1505" s="143">
        <v>-1</v>
      </c>
      <c r="AG1505" s="143">
        <v>-1</v>
      </c>
      <c r="AH1505" s="143">
        <v>-1</v>
      </c>
      <c r="AI1505" s="143">
        <v>-1</v>
      </c>
      <c r="AJ1505" s="143">
        <v>0</v>
      </c>
      <c r="AM1505" s="143" t="s">
        <v>383</v>
      </c>
      <c r="AN1505" s="143">
        <v>-1</v>
      </c>
      <c r="AQ1505" s="143">
        <v>640</v>
      </c>
      <c r="AR1505" s="143" t="s">
        <v>281</v>
      </c>
      <c r="AS1505" s="143" t="s">
        <v>392</v>
      </c>
      <c r="AT1505" s="143" t="s">
        <v>366</v>
      </c>
      <c r="AV1505" s="143">
        <v>67.770180198718293</v>
      </c>
      <c r="AW1505" s="143">
        <v>0.4497630957</v>
      </c>
    </row>
    <row r="1506" spans="1:49" x14ac:dyDescent="0.25">
      <c r="A1506" s="153">
        <v>820000</v>
      </c>
      <c r="B1506" s="153">
        <v>2500000</v>
      </c>
      <c r="C1506" s="153">
        <v>2500000</v>
      </c>
      <c r="D1506" s="143" t="s">
        <v>360</v>
      </c>
      <c r="E1506" s="143" t="s">
        <v>73</v>
      </c>
      <c r="F1506" s="143" t="s">
        <v>378</v>
      </c>
      <c r="G1506" s="143" t="s">
        <v>379</v>
      </c>
      <c r="H1506" s="143">
        <v>0.59</v>
      </c>
      <c r="I1506" s="143">
        <v>0.64</v>
      </c>
      <c r="J1506" s="143" t="s">
        <v>363</v>
      </c>
      <c r="K1506" s="143">
        <v>0.617763453829</v>
      </c>
      <c r="L1506" s="143">
        <v>3210.5812209054202</v>
      </c>
      <c r="M1506" s="143">
        <v>6.3454872500478796</v>
      </c>
      <c r="N1506" s="143">
        <v>0.86262543873217001</v>
      </c>
      <c r="O1506" s="143">
        <v>3.9200101198175101</v>
      </c>
      <c r="P1506" s="143">
        <v>0.53289847039195004</v>
      </c>
      <c r="Q1506" s="143">
        <v>1983.3797438250799</v>
      </c>
      <c r="R1506" s="143">
        <v>3100</v>
      </c>
      <c r="S1506" s="143" t="s">
        <v>371</v>
      </c>
      <c r="T1506" s="143">
        <v>3100</v>
      </c>
      <c r="U1506" s="143" t="s">
        <v>385</v>
      </c>
      <c r="V1506" s="143" t="s">
        <v>366</v>
      </c>
      <c r="Y1506" s="143" t="s">
        <v>363</v>
      </c>
      <c r="Z1506" s="143">
        <v>0</v>
      </c>
      <c r="AA1506" s="143">
        <v>1</v>
      </c>
      <c r="AB1506" s="143">
        <v>3.9200101198175101</v>
      </c>
      <c r="AC1506" s="143">
        <v>0.53289847039195004</v>
      </c>
      <c r="AD1506" s="143">
        <v>1983.3797438250799</v>
      </c>
      <c r="AF1506" s="143">
        <v>-1</v>
      </c>
      <c r="AG1506" s="143">
        <v>-1</v>
      </c>
      <c r="AH1506" s="143">
        <v>-1</v>
      </c>
      <c r="AI1506" s="143">
        <v>-1</v>
      </c>
      <c r="AJ1506" s="143">
        <v>0</v>
      </c>
      <c r="AM1506" s="143" t="s">
        <v>383</v>
      </c>
      <c r="AN1506" s="143">
        <v>-1</v>
      </c>
      <c r="AQ1506" s="143">
        <v>640</v>
      </c>
      <c r="AR1506" s="143" t="s">
        <v>281</v>
      </c>
      <c r="AS1506" s="143" t="s">
        <v>392</v>
      </c>
      <c r="AT1506" s="143" t="s">
        <v>366</v>
      </c>
      <c r="AV1506" s="143">
        <v>200.000000026077</v>
      </c>
      <c r="AW1506" s="143">
        <v>1.6085804897</v>
      </c>
    </row>
    <row r="1507" spans="1:49" x14ac:dyDescent="0.25">
      <c r="A1507" s="153">
        <v>820000</v>
      </c>
      <c r="B1507" s="153">
        <v>2500000</v>
      </c>
      <c r="C1507" s="153">
        <v>2500000</v>
      </c>
      <c r="D1507" s="143" t="s">
        <v>360</v>
      </c>
      <c r="E1507" s="143" t="s">
        <v>73</v>
      </c>
      <c r="F1507" s="143" t="s">
        <v>378</v>
      </c>
      <c r="G1507" s="143" t="s">
        <v>379</v>
      </c>
      <c r="H1507" s="143">
        <v>0.59</v>
      </c>
      <c r="I1507" s="143">
        <v>0.64</v>
      </c>
      <c r="J1507" s="143" t="s">
        <v>363</v>
      </c>
      <c r="K1507" s="143">
        <v>0.29818578233039</v>
      </c>
      <c r="L1507" s="143">
        <v>3308.6213459766</v>
      </c>
      <c r="M1507" s="143">
        <v>7.6533004530103703</v>
      </c>
      <c r="N1507" s="143">
        <v>0.89894852896695998</v>
      </c>
      <c r="O1507" s="143">
        <v>2.28210538299049</v>
      </c>
      <c r="P1507" s="143">
        <v>0.26805367038477002</v>
      </c>
      <c r="Q1507" s="143">
        <v>986.58384448509003</v>
      </c>
      <c r="R1507" s="143">
        <v>3100</v>
      </c>
      <c r="S1507" s="143" t="s">
        <v>371</v>
      </c>
      <c r="T1507" s="143">
        <v>3100</v>
      </c>
      <c r="U1507" s="143" t="s">
        <v>385</v>
      </c>
      <c r="V1507" s="143" t="s">
        <v>366</v>
      </c>
      <c r="Y1507" s="143" t="s">
        <v>363</v>
      </c>
      <c r="Z1507" s="143">
        <v>0</v>
      </c>
      <c r="AA1507" s="143">
        <v>1</v>
      </c>
      <c r="AB1507" s="143">
        <v>2.28210538299049</v>
      </c>
      <c r="AC1507" s="143">
        <v>0.26805367038477002</v>
      </c>
      <c r="AD1507" s="143">
        <v>1690.3502300780899</v>
      </c>
      <c r="AF1507" s="143">
        <v>-1</v>
      </c>
      <c r="AG1507" s="143">
        <v>-1</v>
      </c>
      <c r="AH1507" s="143">
        <v>-1</v>
      </c>
      <c r="AI1507" s="143">
        <v>-1</v>
      </c>
      <c r="AJ1507" s="143">
        <v>0</v>
      </c>
      <c r="AM1507" s="143" t="s">
        <v>383</v>
      </c>
      <c r="AN1507" s="143">
        <v>-1</v>
      </c>
      <c r="AQ1507" s="143">
        <v>640</v>
      </c>
      <c r="AR1507" s="143" t="s">
        <v>281</v>
      </c>
      <c r="AS1507" s="143" t="s">
        <v>392</v>
      </c>
      <c r="AT1507" s="143" t="s">
        <v>366</v>
      </c>
      <c r="AV1507" s="143">
        <v>147.51647635438999</v>
      </c>
      <c r="AW1507" s="143">
        <v>1.3709247607999999</v>
      </c>
    </row>
    <row r="1508" spans="1:49" x14ac:dyDescent="0.25">
      <c r="A1508" s="153">
        <v>820000</v>
      </c>
      <c r="B1508" s="153">
        <v>2500000</v>
      </c>
      <c r="C1508" s="153">
        <v>2500000</v>
      </c>
      <c r="D1508" s="143" t="s">
        <v>360</v>
      </c>
      <c r="E1508" s="143" t="s">
        <v>73</v>
      </c>
      <c r="F1508" s="143" t="s">
        <v>378</v>
      </c>
      <c r="G1508" s="143" t="s">
        <v>379</v>
      </c>
      <c r="H1508" s="143">
        <v>0.59</v>
      </c>
      <c r="I1508" s="143">
        <v>0.64</v>
      </c>
      <c r="J1508" s="143" t="s">
        <v>363</v>
      </c>
      <c r="K1508" s="143">
        <v>1.9009257756999999E-4</v>
      </c>
      <c r="L1508" s="143">
        <v>3721.1350307115099</v>
      </c>
      <c r="M1508" s="143">
        <v>7.89630580038083</v>
      </c>
      <c r="N1508" s="143">
        <v>1.0562068130273901</v>
      </c>
      <c r="O1508" s="143">
        <v>1.5010291228899999E-3</v>
      </c>
      <c r="P1508" s="143">
        <v>2.0077707553E-4</v>
      </c>
      <c r="Q1508" s="143">
        <v>0.70736014948141002</v>
      </c>
      <c r="R1508" s="143">
        <v>3100</v>
      </c>
      <c r="S1508" s="143" t="s">
        <v>371</v>
      </c>
      <c r="T1508" s="143">
        <v>3100</v>
      </c>
      <c r="U1508" s="143" t="s">
        <v>385</v>
      </c>
      <c r="V1508" s="143" t="s">
        <v>366</v>
      </c>
      <c r="Y1508" s="143" t="s">
        <v>363</v>
      </c>
      <c r="Z1508" s="143">
        <v>0</v>
      </c>
      <c r="AA1508" s="143">
        <v>1</v>
      </c>
      <c r="AB1508" s="143">
        <v>1.5010291228899999E-3</v>
      </c>
      <c r="AC1508" s="143">
        <v>2.0077707553E-4</v>
      </c>
      <c r="AD1508" s="143">
        <v>287.048534539201</v>
      </c>
      <c r="AF1508" s="143">
        <v>-1</v>
      </c>
      <c r="AG1508" s="143">
        <v>-1</v>
      </c>
      <c r="AH1508" s="143">
        <v>-1</v>
      </c>
      <c r="AI1508" s="143">
        <v>-1</v>
      </c>
      <c r="AJ1508" s="143">
        <v>0</v>
      </c>
      <c r="AM1508" s="143" t="s">
        <v>383</v>
      </c>
      <c r="AN1508" s="143">
        <v>-1</v>
      </c>
      <c r="AQ1508" s="143">
        <v>640</v>
      </c>
      <c r="AR1508" s="143" t="s">
        <v>281</v>
      </c>
      <c r="AS1508" s="143" t="s">
        <v>392</v>
      </c>
      <c r="AT1508" s="143" t="s">
        <v>366</v>
      </c>
      <c r="AV1508" s="143">
        <v>4.4974457206372396</v>
      </c>
      <c r="AW1508" s="143">
        <v>0.23280497529999999</v>
      </c>
    </row>
    <row r="1509" spans="1:49" x14ac:dyDescent="0.25">
      <c r="A1509" s="153">
        <v>1200000</v>
      </c>
      <c r="B1509" s="153">
        <v>77000</v>
      </c>
      <c r="C1509" s="153">
        <v>77000</v>
      </c>
      <c r="D1509" s="143" t="s">
        <v>360</v>
      </c>
      <c r="E1509" s="143" t="s">
        <v>73</v>
      </c>
      <c r="F1509" s="143" t="s">
        <v>378</v>
      </c>
      <c r="G1509" s="143" t="s">
        <v>379</v>
      </c>
      <c r="H1509" s="143">
        <v>0.59</v>
      </c>
      <c r="I1509" s="143">
        <v>0.64</v>
      </c>
      <c r="J1509" s="143" t="s">
        <v>366</v>
      </c>
      <c r="K1509" s="143">
        <v>0.55492496654388002</v>
      </c>
      <c r="L1509" s="143">
        <v>3398.2324419993702</v>
      </c>
      <c r="M1509" s="143">
        <v>5.6824180637791297</v>
      </c>
      <c r="N1509" s="143">
        <v>0.77154551610771005</v>
      </c>
      <c r="O1509" s="143">
        <v>3.1533156539309801</v>
      </c>
      <c r="P1509" s="143">
        <v>0.42814986971315</v>
      </c>
      <c r="Q1509" s="143">
        <v>1885.7640241848301</v>
      </c>
      <c r="R1509" s="143">
        <v>1740</v>
      </c>
      <c r="S1509" s="143" t="s">
        <v>393</v>
      </c>
      <c r="T1509" s="143">
        <v>1740</v>
      </c>
      <c r="U1509" s="143" t="s">
        <v>385</v>
      </c>
      <c r="V1509" s="143" t="s">
        <v>366</v>
      </c>
      <c r="Z1509" s="143">
        <v>0</v>
      </c>
      <c r="AA1509" s="143">
        <v>1</v>
      </c>
      <c r="AB1509" s="143">
        <v>3.1533156539309801</v>
      </c>
      <c r="AC1509" s="143">
        <v>0.42814986971315</v>
      </c>
      <c r="AD1509" s="143">
        <v>1885.7640241848301</v>
      </c>
      <c r="AF1509" s="143">
        <v>-1</v>
      </c>
      <c r="AG1509" s="143">
        <v>-1</v>
      </c>
      <c r="AH1509" s="143">
        <v>-1</v>
      </c>
      <c r="AI1509" s="143">
        <v>-1</v>
      </c>
      <c r="AJ1509" s="143">
        <v>0</v>
      </c>
      <c r="AM1509" s="143" t="s">
        <v>383</v>
      </c>
      <c r="AN1509" s="143">
        <v>-1</v>
      </c>
      <c r="AQ1509" s="143">
        <v>641</v>
      </c>
      <c r="AR1509" s="143" t="s">
        <v>284</v>
      </c>
      <c r="AS1509" s="143" t="s">
        <v>394</v>
      </c>
      <c r="AT1509" s="143" t="s">
        <v>366</v>
      </c>
      <c r="AV1509" s="143">
        <v>192.01133516646499</v>
      </c>
      <c r="AW1509" s="143">
        <v>1.5294112118000001</v>
      </c>
    </row>
    <row r="1510" spans="1:49" x14ac:dyDescent="0.25">
      <c r="A1510" s="153">
        <v>1200000</v>
      </c>
      <c r="B1510" s="153">
        <v>77000</v>
      </c>
      <c r="C1510" s="153">
        <v>77000</v>
      </c>
      <c r="D1510" s="143" t="s">
        <v>360</v>
      </c>
      <c r="E1510" s="143" t="s">
        <v>73</v>
      </c>
      <c r="F1510" s="143" t="s">
        <v>378</v>
      </c>
      <c r="G1510" s="143" t="s">
        <v>379</v>
      </c>
      <c r="H1510" s="143">
        <v>0.59</v>
      </c>
      <c r="I1510" s="143">
        <v>0.64</v>
      </c>
      <c r="J1510" s="143" t="s">
        <v>366</v>
      </c>
      <c r="K1510" s="143">
        <v>0.61775649815907996</v>
      </c>
      <c r="L1510" s="143">
        <v>3817.0807837811099</v>
      </c>
      <c r="M1510" s="143">
        <v>7.3017657033350103</v>
      </c>
      <c r="N1510" s="143">
        <v>0.99250017663406997</v>
      </c>
      <c r="O1510" s="143">
        <v>4.5107132112703496</v>
      </c>
      <c r="P1510" s="143">
        <v>0.61312343353973997</v>
      </c>
      <c r="Q1510" s="143">
        <v>2358.0264581789502</v>
      </c>
      <c r="R1510" s="143">
        <v>1740</v>
      </c>
      <c r="S1510" s="143" t="s">
        <v>393</v>
      </c>
      <c r="T1510" s="143">
        <v>1740</v>
      </c>
      <c r="U1510" s="143" t="s">
        <v>385</v>
      </c>
      <c r="V1510" s="143" t="s">
        <v>366</v>
      </c>
      <c r="Z1510" s="143">
        <v>0</v>
      </c>
      <c r="AA1510" s="143">
        <v>1</v>
      </c>
      <c r="AB1510" s="143">
        <v>4.5107132112703496</v>
      </c>
      <c r="AC1510" s="143">
        <v>0.61312343353973997</v>
      </c>
      <c r="AD1510" s="143">
        <v>2358.0530083572698</v>
      </c>
      <c r="AF1510" s="143">
        <v>-1</v>
      </c>
      <c r="AG1510" s="143">
        <v>-1</v>
      </c>
      <c r="AH1510" s="143">
        <v>-1</v>
      </c>
      <c r="AI1510" s="143">
        <v>-1</v>
      </c>
      <c r="AJ1510" s="143">
        <v>0</v>
      </c>
      <c r="AM1510" s="143" t="s">
        <v>383</v>
      </c>
      <c r="AN1510" s="143">
        <v>-1</v>
      </c>
      <c r="AQ1510" s="143">
        <v>641</v>
      </c>
      <c r="AR1510" s="143" t="s">
        <v>284</v>
      </c>
      <c r="AS1510" s="143" t="s">
        <v>394</v>
      </c>
      <c r="AT1510" s="143" t="s">
        <v>366</v>
      </c>
      <c r="AV1510" s="143">
        <v>200.10990529659401</v>
      </c>
      <c r="AW1510" s="143">
        <v>1.9124517505</v>
      </c>
    </row>
    <row r="1511" spans="1:49" x14ac:dyDescent="0.25">
      <c r="A1511" s="153">
        <v>1200000</v>
      </c>
      <c r="B1511" s="153">
        <v>77000</v>
      </c>
      <c r="C1511" s="153">
        <v>77000</v>
      </c>
      <c r="D1511" s="143" t="s">
        <v>360</v>
      </c>
      <c r="E1511" s="143" t="s">
        <v>73</v>
      </c>
      <c r="F1511" s="143" t="s">
        <v>378</v>
      </c>
      <c r="G1511" s="143" t="s">
        <v>379</v>
      </c>
      <c r="H1511" s="143">
        <v>0.59</v>
      </c>
      <c r="I1511" s="143">
        <v>0.64</v>
      </c>
      <c r="J1511" s="143" t="s">
        <v>366</v>
      </c>
      <c r="K1511" s="143">
        <v>0.61776345378298003</v>
      </c>
      <c r="L1511" s="143">
        <v>3817.7472301319699</v>
      </c>
      <c r="M1511" s="143">
        <v>7.6340650709805002</v>
      </c>
      <c r="N1511" s="143">
        <v>1.0426720484618599</v>
      </c>
      <c r="O1511" s="143">
        <v>4.7160464046529302</v>
      </c>
      <c r="P1511" s="143">
        <v>0.64412468582077997</v>
      </c>
      <c r="Q1511" s="143">
        <v>2358.4647145567301</v>
      </c>
      <c r="R1511" s="143">
        <v>1730</v>
      </c>
      <c r="S1511" s="143" t="s">
        <v>368</v>
      </c>
      <c r="T1511" s="143">
        <v>1730</v>
      </c>
      <c r="U1511" s="143" t="s">
        <v>385</v>
      </c>
      <c r="V1511" s="143" t="s">
        <v>366</v>
      </c>
      <c r="Z1511" s="143">
        <v>0</v>
      </c>
      <c r="AA1511" s="143">
        <v>1</v>
      </c>
      <c r="AB1511" s="143">
        <v>4.7160464046529302</v>
      </c>
      <c r="AC1511" s="143">
        <v>0.64412468582077997</v>
      </c>
      <c r="AD1511" s="143">
        <v>2358.4647145567301</v>
      </c>
      <c r="AF1511" s="143">
        <v>-1</v>
      </c>
      <c r="AG1511" s="143">
        <v>-1</v>
      </c>
      <c r="AH1511" s="143">
        <v>-1</v>
      </c>
      <c r="AI1511" s="143">
        <v>-1</v>
      </c>
      <c r="AJ1511" s="143">
        <v>0</v>
      </c>
      <c r="AM1511" s="143" t="s">
        <v>383</v>
      </c>
      <c r="AN1511" s="143">
        <v>-1</v>
      </c>
      <c r="AQ1511" s="143">
        <v>641</v>
      </c>
      <c r="AR1511" s="143" t="s">
        <v>284</v>
      </c>
      <c r="AS1511" s="143" t="s">
        <v>394</v>
      </c>
      <c r="AT1511" s="143" t="s">
        <v>366</v>
      </c>
      <c r="AV1511" s="143">
        <v>200.000000018626</v>
      </c>
      <c r="AW1511" s="143">
        <v>1.9127856566000001</v>
      </c>
    </row>
    <row r="1512" spans="1:49" x14ac:dyDescent="0.25">
      <c r="A1512" s="153">
        <v>1200000</v>
      </c>
      <c r="B1512" s="153">
        <v>78000</v>
      </c>
      <c r="C1512" s="153">
        <v>78000</v>
      </c>
      <c r="D1512" s="143" t="s">
        <v>360</v>
      </c>
      <c r="E1512" s="143" t="s">
        <v>73</v>
      </c>
      <c r="F1512" s="143" t="s">
        <v>378</v>
      </c>
      <c r="G1512" s="143" t="s">
        <v>379</v>
      </c>
      <c r="H1512" s="143">
        <v>0.59</v>
      </c>
      <c r="I1512" s="143">
        <v>0.64</v>
      </c>
      <c r="J1512" s="143" t="s">
        <v>366</v>
      </c>
      <c r="K1512" s="143">
        <v>0.61776345378298003</v>
      </c>
      <c r="L1512" s="143">
        <v>3820.74978469915</v>
      </c>
      <c r="M1512" s="143">
        <v>7.3099644024768802</v>
      </c>
      <c r="N1512" s="143">
        <v>0.99371518027131001</v>
      </c>
      <c r="O1512" s="143">
        <v>4.5158288563047604</v>
      </c>
      <c r="P1512" s="143">
        <v>0.61388092184097998</v>
      </c>
      <c r="Q1512" s="143">
        <v>2360.3195830363302</v>
      </c>
      <c r="R1512" s="143">
        <v>1740</v>
      </c>
      <c r="S1512" s="143" t="s">
        <v>393</v>
      </c>
      <c r="T1512" s="143">
        <v>1740</v>
      </c>
      <c r="U1512" s="143" t="s">
        <v>385</v>
      </c>
      <c r="V1512" s="143" t="s">
        <v>366</v>
      </c>
      <c r="Z1512" s="143">
        <v>0</v>
      </c>
      <c r="AA1512" s="143">
        <v>1</v>
      </c>
      <c r="AB1512" s="143">
        <v>4.5158288563047604</v>
      </c>
      <c r="AC1512" s="143">
        <v>0.61388092184097998</v>
      </c>
      <c r="AD1512" s="143">
        <v>2360.3195830363302</v>
      </c>
      <c r="AF1512" s="143">
        <v>-1</v>
      </c>
      <c r="AG1512" s="143">
        <v>-1</v>
      </c>
      <c r="AH1512" s="143">
        <v>-1</v>
      </c>
      <c r="AI1512" s="143">
        <v>-1</v>
      </c>
      <c r="AJ1512" s="143">
        <v>0</v>
      </c>
      <c r="AM1512" s="143" t="s">
        <v>383</v>
      </c>
      <c r="AN1512" s="143">
        <v>-1</v>
      </c>
      <c r="AQ1512" s="143">
        <v>641</v>
      </c>
      <c r="AR1512" s="143" t="s">
        <v>284</v>
      </c>
      <c r="AS1512" s="143" t="s">
        <v>394</v>
      </c>
      <c r="AT1512" s="143" t="s">
        <v>366</v>
      </c>
      <c r="AV1512" s="143">
        <v>200.000000018626</v>
      </c>
      <c r="AW1512" s="143">
        <v>1.9142900106</v>
      </c>
    </row>
    <row r="1513" spans="1:49" x14ac:dyDescent="0.25">
      <c r="A1513" s="153">
        <v>1200000</v>
      </c>
      <c r="B1513" s="153">
        <v>78000</v>
      </c>
      <c r="C1513" s="153">
        <v>78000</v>
      </c>
      <c r="D1513" s="143" t="s">
        <v>360</v>
      </c>
      <c r="E1513" s="143" t="s">
        <v>73</v>
      </c>
      <c r="F1513" s="143" t="s">
        <v>378</v>
      </c>
      <c r="G1513" s="143" t="s">
        <v>379</v>
      </c>
      <c r="H1513" s="143">
        <v>0.59</v>
      </c>
      <c r="I1513" s="143">
        <v>0.64</v>
      </c>
      <c r="J1513" s="143" t="s">
        <v>366</v>
      </c>
      <c r="K1513" s="143">
        <v>0.61776345327668003</v>
      </c>
      <c r="L1513" s="143">
        <v>3811.6267353998401</v>
      </c>
      <c r="M1513" s="143">
        <v>7.2911783599016502</v>
      </c>
      <c r="N1513" s="143">
        <v>0.99104823504971995</v>
      </c>
      <c r="O1513" s="143">
        <v>4.5042235220690703</v>
      </c>
      <c r="P1513" s="143">
        <v>0.61223338004808003</v>
      </c>
      <c r="Q1513" s="143">
        <v>2354.6836946623298</v>
      </c>
      <c r="R1513" s="143">
        <v>1740</v>
      </c>
      <c r="S1513" s="143" t="s">
        <v>393</v>
      </c>
      <c r="T1513" s="143">
        <v>1740</v>
      </c>
      <c r="U1513" s="143" t="s">
        <v>385</v>
      </c>
      <c r="V1513" s="143" t="s">
        <v>366</v>
      </c>
      <c r="Z1513" s="143">
        <v>0</v>
      </c>
      <c r="AA1513" s="143">
        <v>1</v>
      </c>
      <c r="AB1513" s="143">
        <v>4.5042235220690703</v>
      </c>
      <c r="AC1513" s="143">
        <v>0.61223338004808003</v>
      </c>
      <c r="AD1513" s="143">
        <v>2354.6836946623298</v>
      </c>
      <c r="AF1513" s="143">
        <v>-1</v>
      </c>
      <c r="AG1513" s="143">
        <v>-1</v>
      </c>
      <c r="AH1513" s="143">
        <v>-1</v>
      </c>
      <c r="AI1513" s="143">
        <v>-1</v>
      </c>
      <c r="AJ1513" s="143">
        <v>0</v>
      </c>
      <c r="AM1513" s="143" t="s">
        <v>383</v>
      </c>
      <c r="AN1513" s="143">
        <v>-1</v>
      </c>
      <c r="AQ1513" s="143">
        <v>641</v>
      </c>
      <c r="AR1513" s="143" t="s">
        <v>284</v>
      </c>
      <c r="AS1513" s="143" t="s">
        <v>394</v>
      </c>
      <c r="AT1513" s="143" t="s">
        <v>366</v>
      </c>
      <c r="AV1513" s="143">
        <v>199.99999993667001</v>
      </c>
      <c r="AW1513" s="143">
        <v>1.9097191360000001</v>
      </c>
    </row>
    <row r="1514" spans="1:49" x14ac:dyDescent="0.25">
      <c r="A1514" s="153">
        <v>1200000</v>
      </c>
      <c r="B1514" s="153">
        <v>79000</v>
      </c>
      <c r="C1514" s="153">
        <v>79000</v>
      </c>
      <c r="D1514" s="143" t="s">
        <v>360</v>
      </c>
      <c r="E1514" s="143" t="s">
        <v>73</v>
      </c>
      <c r="F1514" s="143" t="s">
        <v>378</v>
      </c>
      <c r="G1514" s="143" t="s">
        <v>379</v>
      </c>
      <c r="H1514" s="143">
        <v>0.59</v>
      </c>
      <c r="I1514" s="143">
        <v>0.64</v>
      </c>
      <c r="J1514" s="143" t="s">
        <v>366</v>
      </c>
      <c r="K1514" s="143">
        <v>0.61776345346078998</v>
      </c>
      <c r="L1514" s="143">
        <v>3820.7118418984701</v>
      </c>
      <c r="M1514" s="143">
        <v>7.3086591443463798</v>
      </c>
      <c r="N1514" s="143">
        <v>0.99343297596494995</v>
      </c>
      <c r="O1514" s="143">
        <v>4.5150225131792201</v>
      </c>
      <c r="P1514" s="143">
        <v>0.61370658601394001</v>
      </c>
      <c r="Q1514" s="143">
        <v>2360.29614212974</v>
      </c>
      <c r="R1514" s="143">
        <v>1740</v>
      </c>
      <c r="S1514" s="143" t="s">
        <v>393</v>
      </c>
      <c r="T1514" s="143">
        <v>1740</v>
      </c>
      <c r="U1514" s="143" t="s">
        <v>385</v>
      </c>
      <c r="V1514" s="143" t="s">
        <v>366</v>
      </c>
      <c r="Z1514" s="143">
        <v>0</v>
      </c>
      <c r="AA1514" s="143">
        <v>1</v>
      </c>
      <c r="AB1514" s="143">
        <v>4.5150225131792201</v>
      </c>
      <c r="AC1514" s="143">
        <v>0.61370658601394001</v>
      </c>
      <c r="AD1514" s="143">
        <v>2360.29614212974</v>
      </c>
      <c r="AF1514" s="143">
        <v>-1</v>
      </c>
      <c r="AG1514" s="143">
        <v>-1</v>
      </c>
      <c r="AH1514" s="143">
        <v>-1</v>
      </c>
      <c r="AI1514" s="143">
        <v>-1</v>
      </c>
      <c r="AJ1514" s="143">
        <v>0</v>
      </c>
      <c r="AM1514" s="143" t="s">
        <v>383</v>
      </c>
      <c r="AN1514" s="143">
        <v>-1</v>
      </c>
      <c r="AQ1514" s="143">
        <v>641</v>
      </c>
      <c r="AR1514" s="143" t="s">
        <v>284</v>
      </c>
      <c r="AS1514" s="143" t="s">
        <v>394</v>
      </c>
      <c r="AT1514" s="143" t="s">
        <v>366</v>
      </c>
      <c r="AV1514" s="143">
        <v>199.99999996647199</v>
      </c>
      <c r="AW1514" s="143">
        <v>1.9142709993</v>
      </c>
    </row>
    <row r="1515" spans="1:49" x14ac:dyDescent="0.25">
      <c r="A1515" s="153">
        <v>1200000</v>
      </c>
      <c r="B1515" s="153">
        <v>79000</v>
      </c>
      <c r="C1515" s="153">
        <v>79000</v>
      </c>
      <c r="D1515" s="143" t="s">
        <v>360</v>
      </c>
      <c r="E1515" s="143" t="s">
        <v>73</v>
      </c>
      <c r="F1515" s="143" t="s">
        <v>378</v>
      </c>
      <c r="G1515" s="143" t="s">
        <v>379</v>
      </c>
      <c r="H1515" s="143">
        <v>0.59</v>
      </c>
      <c r="I1515" s="143">
        <v>0.64</v>
      </c>
      <c r="J1515" s="143" t="s">
        <v>366</v>
      </c>
      <c r="K1515" s="143">
        <v>0.37804576656196998</v>
      </c>
      <c r="L1515" s="143">
        <v>2160.8784362404099</v>
      </c>
      <c r="M1515" s="143">
        <v>0.98348461719521996</v>
      </c>
      <c r="N1515" s="143">
        <v>0.12799134839147999</v>
      </c>
      <c r="O1515" s="143">
        <v>0.37180219600947001</v>
      </c>
      <c r="P1515" s="143">
        <v>4.8386587415959997E-2</v>
      </c>
      <c r="Q1515" s="143">
        <v>816.91094487574799</v>
      </c>
      <c r="R1515" s="143">
        <v>1740</v>
      </c>
      <c r="S1515" s="143" t="s">
        <v>393</v>
      </c>
      <c r="T1515" s="143">
        <v>1740</v>
      </c>
      <c r="U1515" s="143" t="s">
        <v>385</v>
      </c>
      <c r="V1515" s="143" t="s">
        <v>366</v>
      </c>
      <c r="Z1515" s="143">
        <v>0</v>
      </c>
      <c r="AA1515" s="143">
        <v>1</v>
      </c>
      <c r="AB1515" s="143">
        <v>0.37180219600947001</v>
      </c>
      <c r="AC1515" s="143">
        <v>4.8386587415959997E-2</v>
      </c>
      <c r="AD1515" s="143">
        <v>816.91094487574799</v>
      </c>
      <c r="AF1515" s="143">
        <v>-1</v>
      </c>
      <c r="AG1515" s="143">
        <v>-1</v>
      </c>
      <c r="AH1515" s="143">
        <v>-1</v>
      </c>
      <c r="AI1515" s="143">
        <v>-1</v>
      </c>
      <c r="AJ1515" s="143">
        <v>0</v>
      </c>
      <c r="AM1515" s="143" t="s">
        <v>383</v>
      </c>
      <c r="AN1515" s="143">
        <v>-1</v>
      </c>
      <c r="AQ1515" s="143">
        <v>641</v>
      </c>
      <c r="AR1515" s="143" t="s">
        <v>284</v>
      </c>
      <c r="AS1515" s="143" t="s">
        <v>394</v>
      </c>
      <c r="AT1515" s="143" t="s">
        <v>366</v>
      </c>
      <c r="AV1515" s="143">
        <v>161.21060702991801</v>
      </c>
      <c r="AW1515" s="143">
        <v>0.66253929020000002</v>
      </c>
    </row>
    <row r="1516" spans="1:49" x14ac:dyDescent="0.25">
      <c r="A1516" s="153">
        <v>1200000</v>
      </c>
      <c r="B1516" s="153">
        <v>79000</v>
      </c>
      <c r="C1516" s="153">
        <v>79000</v>
      </c>
      <c r="D1516" s="143" t="s">
        <v>360</v>
      </c>
      <c r="E1516" s="143" t="s">
        <v>73</v>
      </c>
      <c r="F1516" s="143" t="s">
        <v>378</v>
      </c>
      <c r="G1516" s="143" t="s">
        <v>379</v>
      </c>
      <c r="H1516" s="143">
        <v>0.59</v>
      </c>
      <c r="I1516" s="143">
        <v>0.64</v>
      </c>
      <c r="J1516" s="143" t="s">
        <v>366</v>
      </c>
      <c r="K1516" s="143">
        <v>4.2644717926189998E-2</v>
      </c>
      <c r="L1516" s="143">
        <v>3575.7482136062799</v>
      </c>
      <c r="M1516" s="143">
        <v>7.0667780091353096</v>
      </c>
      <c r="N1516" s="143">
        <v>0.96605711176590003</v>
      </c>
      <c r="O1516" s="143">
        <v>0.30136075484663</v>
      </c>
      <c r="P1516" s="143">
        <v>4.1197233031850002E-2</v>
      </c>
      <c r="Q1516" s="143">
        <v>152.486773944346</v>
      </c>
      <c r="R1516" s="143">
        <v>1730</v>
      </c>
      <c r="S1516" s="143" t="s">
        <v>368</v>
      </c>
      <c r="T1516" s="143">
        <v>1730</v>
      </c>
      <c r="U1516" s="143" t="s">
        <v>385</v>
      </c>
      <c r="V1516" s="143" t="s">
        <v>366</v>
      </c>
      <c r="Z1516" s="143">
        <v>0</v>
      </c>
      <c r="AA1516" s="143">
        <v>1</v>
      </c>
      <c r="AB1516" s="143">
        <v>0.30136075484663</v>
      </c>
      <c r="AC1516" s="143">
        <v>4.1197233031850002E-2</v>
      </c>
      <c r="AD1516" s="143">
        <v>1286.2228404325001</v>
      </c>
      <c r="AF1516" s="143">
        <v>-1</v>
      </c>
      <c r="AG1516" s="143">
        <v>-1</v>
      </c>
      <c r="AH1516" s="143">
        <v>-1</v>
      </c>
      <c r="AI1516" s="143">
        <v>-1</v>
      </c>
      <c r="AJ1516" s="143">
        <v>0</v>
      </c>
      <c r="AM1516" s="143" t="s">
        <v>383</v>
      </c>
      <c r="AN1516" s="143">
        <v>-1</v>
      </c>
      <c r="AQ1516" s="143">
        <v>641</v>
      </c>
      <c r="AR1516" s="143" t="s">
        <v>284</v>
      </c>
      <c r="AS1516" s="143" t="s">
        <v>394</v>
      </c>
      <c r="AT1516" s="143" t="s">
        <v>366</v>
      </c>
      <c r="AV1516" s="143">
        <v>115.763397875057</v>
      </c>
      <c r="AW1516" s="143">
        <v>1.0431653207</v>
      </c>
    </row>
    <row r="1517" spans="1:49" x14ac:dyDescent="0.25">
      <c r="A1517" s="153">
        <v>1200000</v>
      </c>
      <c r="B1517" s="153">
        <v>80000</v>
      </c>
      <c r="C1517" s="153">
        <v>80000</v>
      </c>
      <c r="D1517" s="143" t="s">
        <v>360</v>
      </c>
      <c r="E1517" s="143" t="s">
        <v>73</v>
      </c>
      <c r="F1517" s="143" t="s">
        <v>378</v>
      </c>
      <c r="G1517" s="143" t="s">
        <v>379</v>
      </c>
      <c r="H1517" s="143">
        <v>0.59</v>
      </c>
      <c r="I1517" s="143">
        <v>0.64</v>
      </c>
      <c r="J1517" s="143" t="s">
        <v>366</v>
      </c>
      <c r="K1517" s="143">
        <v>0.61776345378298003</v>
      </c>
      <c r="L1517" s="143">
        <v>3817.0779414849699</v>
      </c>
      <c r="M1517" s="143">
        <v>7.3016671084144198</v>
      </c>
      <c r="N1517" s="143">
        <v>0.99247911786314003</v>
      </c>
      <c r="O1517" s="143">
        <v>4.5107030912676898</v>
      </c>
      <c r="P1517" s="143">
        <v>0.61311732765862004</v>
      </c>
      <c r="Q1517" s="143">
        <v>2358.0512524905898</v>
      </c>
      <c r="R1517" s="143">
        <v>1740</v>
      </c>
      <c r="S1517" s="143" t="s">
        <v>393</v>
      </c>
      <c r="T1517" s="143">
        <v>1740</v>
      </c>
      <c r="U1517" s="143" t="s">
        <v>385</v>
      </c>
      <c r="V1517" s="143" t="s">
        <v>366</v>
      </c>
      <c r="Z1517" s="143">
        <v>0</v>
      </c>
      <c r="AA1517" s="143">
        <v>1</v>
      </c>
      <c r="AB1517" s="143">
        <v>4.5107030912676898</v>
      </c>
      <c r="AC1517" s="143">
        <v>0.61311732765862004</v>
      </c>
      <c r="AD1517" s="143">
        <v>2358.0512524905898</v>
      </c>
      <c r="AF1517" s="143">
        <v>-1</v>
      </c>
      <c r="AG1517" s="143">
        <v>-1</v>
      </c>
      <c r="AH1517" s="143">
        <v>-1</v>
      </c>
      <c r="AI1517" s="143">
        <v>-1</v>
      </c>
      <c r="AJ1517" s="143">
        <v>0</v>
      </c>
      <c r="AM1517" s="143" t="s">
        <v>383</v>
      </c>
      <c r="AN1517" s="143">
        <v>-1</v>
      </c>
      <c r="AQ1517" s="143">
        <v>641</v>
      </c>
      <c r="AR1517" s="143" t="s">
        <v>284</v>
      </c>
      <c r="AS1517" s="143" t="s">
        <v>394</v>
      </c>
      <c r="AT1517" s="143" t="s">
        <v>366</v>
      </c>
      <c r="AV1517" s="143">
        <v>200.000000018626</v>
      </c>
      <c r="AW1517" s="143">
        <v>1.9124503263999999</v>
      </c>
    </row>
    <row r="1518" spans="1:49" x14ac:dyDescent="0.25">
      <c r="A1518" s="153">
        <v>1200000</v>
      </c>
      <c r="B1518" s="153">
        <v>80000</v>
      </c>
      <c r="C1518" s="153">
        <v>80000</v>
      </c>
      <c r="D1518" s="143" t="s">
        <v>360</v>
      </c>
      <c r="E1518" s="143" t="s">
        <v>73</v>
      </c>
      <c r="F1518" s="143" t="s">
        <v>378</v>
      </c>
      <c r="G1518" s="143" t="s">
        <v>379</v>
      </c>
      <c r="H1518" s="143">
        <v>0.59</v>
      </c>
      <c r="I1518" s="143">
        <v>0.64</v>
      </c>
      <c r="J1518" s="143" t="s">
        <v>366</v>
      </c>
      <c r="K1518" s="143">
        <v>0.45460077383689002</v>
      </c>
      <c r="L1518" s="143">
        <v>3819.9203531899502</v>
      </c>
      <c r="M1518" s="143">
        <v>7.4178019119174401</v>
      </c>
      <c r="N1518" s="143">
        <v>1.0098358184646801</v>
      </c>
      <c r="O1518" s="143">
        <v>3.3721384893264701</v>
      </c>
      <c r="P1518" s="143">
        <v>0.45907214452225997</v>
      </c>
      <c r="Q1518" s="143">
        <v>1736.53874855545</v>
      </c>
      <c r="R1518" s="143">
        <v>1740</v>
      </c>
      <c r="S1518" s="143" t="s">
        <v>393</v>
      </c>
      <c r="T1518" s="143">
        <v>1740</v>
      </c>
      <c r="U1518" s="143" t="s">
        <v>385</v>
      </c>
      <c r="V1518" s="143" t="s">
        <v>366</v>
      </c>
      <c r="Z1518" s="143">
        <v>0</v>
      </c>
      <c r="AA1518" s="143">
        <v>1</v>
      </c>
      <c r="AB1518" s="143">
        <v>3.3721384893264701</v>
      </c>
      <c r="AC1518" s="143">
        <v>0.45907214452225997</v>
      </c>
      <c r="AD1518" s="143">
        <v>2251.2396952752501</v>
      </c>
      <c r="AF1518" s="143">
        <v>-1</v>
      </c>
      <c r="AG1518" s="143">
        <v>-1</v>
      </c>
      <c r="AH1518" s="143">
        <v>-1</v>
      </c>
      <c r="AI1518" s="143">
        <v>-1</v>
      </c>
      <c r="AJ1518" s="143">
        <v>0</v>
      </c>
      <c r="AM1518" s="143" t="s">
        <v>383</v>
      </c>
      <c r="AN1518" s="143">
        <v>-1</v>
      </c>
      <c r="AQ1518" s="143">
        <v>641</v>
      </c>
      <c r="AR1518" s="143" t="s">
        <v>284</v>
      </c>
      <c r="AS1518" s="143" t="s">
        <v>394</v>
      </c>
      <c r="AT1518" s="143" t="s">
        <v>366</v>
      </c>
      <c r="AV1518" s="143">
        <v>172.32283287016699</v>
      </c>
      <c r="AW1518" s="143">
        <v>1.8258229482999999</v>
      </c>
    </row>
    <row r="1519" spans="1:49" x14ac:dyDescent="0.25">
      <c r="A1519" s="153">
        <v>1200000</v>
      </c>
      <c r="B1519" s="153">
        <v>81000</v>
      </c>
      <c r="C1519" s="153">
        <v>81000</v>
      </c>
      <c r="D1519" s="143" t="s">
        <v>360</v>
      </c>
      <c r="E1519" s="143" t="s">
        <v>73</v>
      </c>
      <c r="F1519" s="143" t="s">
        <v>378</v>
      </c>
      <c r="G1519" s="143" t="s">
        <v>379</v>
      </c>
      <c r="H1519" s="143">
        <v>0.59</v>
      </c>
      <c r="I1519" s="143">
        <v>0.64</v>
      </c>
      <c r="J1519" s="143" t="s">
        <v>366</v>
      </c>
      <c r="K1519" s="143">
        <v>0.36227559722567998</v>
      </c>
      <c r="L1519" s="143">
        <v>3825.5785139301802</v>
      </c>
      <c r="M1519" s="143">
        <v>7.5112164114103903</v>
      </c>
      <c r="N1519" s="143">
        <v>1.0226648756429999</v>
      </c>
      <c r="O1519" s="143">
        <v>2.7211304113350501</v>
      </c>
      <c r="P1519" s="143">
        <v>0.37048652858529002</v>
      </c>
      <c r="Q1519" s="143">
        <v>1385.9137408678</v>
      </c>
      <c r="R1519" s="143">
        <v>1740</v>
      </c>
      <c r="S1519" s="143" t="s">
        <v>393</v>
      </c>
      <c r="T1519" s="143">
        <v>1740</v>
      </c>
      <c r="U1519" s="143" t="s">
        <v>385</v>
      </c>
      <c r="V1519" s="143" t="s">
        <v>366</v>
      </c>
      <c r="Z1519" s="143">
        <v>0</v>
      </c>
      <c r="AA1519" s="143">
        <v>1</v>
      </c>
      <c r="AB1519" s="143">
        <v>2.7211304113350501</v>
      </c>
      <c r="AC1519" s="143">
        <v>0.37048652858529002</v>
      </c>
      <c r="AD1519" s="143">
        <v>2218.6791451327699</v>
      </c>
      <c r="AF1519" s="143">
        <v>-1</v>
      </c>
      <c r="AG1519" s="143">
        <v>-1</v>
      </c>
      <c r="AH1519" s="143">
        <v>-1</v>
      </c>
      <c r="AI1519" s="143">
        <v>-1</v>
      </c>
      <c r="AJ1519" s="143">
        <v>0</v>
      </c>
      <c r="AM1519" s="143" t="s">
        <v>383</v>
      </c>
      <c r="AN1519" s="143">
        <v>-1</v>
      </c>
      <c r="AQ1519" s="143">
        <v>641</v>
      </c>
      <c r="AR1519" s="143" t="s">
        <v>284</v>
      </c>
      <c r="AS1519" s="143" t="s">
        <v>394</v>
      </c>
      <c r="AT1519" s="143" t="s">
        <v>366</v>
      </c>
      <c r="AV1519" s="143">
        <v>179.525984955458</v>
      </c>
      <c r="AW1519" s="143">
        <v>1.7994153651</v>
      </c>
    </row>
    <row r="1520" spans="1:49" x14ac:dyDescent="0.25">
      <c r="A1520" s="153">
        <v>1200000</v>
      </c>
      <c r="B1520" s="153">
        <v>81000</v>
      </c>
      <c r="C1520" s="153">
        <v>81000</v>
      </c>
      <c r="D1520" s="143" t="s">
        <v>360</v>
      </c>
      <c r="E1520" s="143" t="s">
        <v>73</v>
      </c>
      <c r="F1520" s="143" t="s">
        <v>378</v>
      </c>
      <c r="G1520" s="143" t="s">
        <v>379</v>
      </c>
      <c r="H1520" s="143">
        <v>0.59</v>
      </c>
      <c r="I1520" s="143">
        <v>0.64</v>
      </c>
      <c r="J1520" s="143" t="s">
        <v>366</v>
      </c>
      <c r="K1520" s="143">
        <v>0.60036053043762005</v>
      </c>
      <c r="L1520" s="143">
        <v>3807.6128385333</v>
      </c>
      <c r="M1520" s="143">
        <v>7.2938613572985904</v>
      </c>
      <c r="N1520" s="143">
        <v>0.99234786923549001</v>
      </c>
      <c r="O1520" s="143">
        <v>4.3789464734062804</v>
      </c>
      <c r="P1520" s="143">
        <v>0.59576649315287</v>
      </c>
      <c r="Q1520" s="143">
        <v>2285.9404634429602</v>
      </c>
      <c r="R1520" s="143">
        <v>1740</v>
      </c>
      <c r="S1520" s="143" t="s">
        <v>393</v>
      </c>
      <c r="T1520" s="143">
        <v>1740</v>
      </c>
      <c r="U1520" s="143" t="s">
        <v>385</v>
      </c>
      <c r="V1520" s="143" t="s">
        <v>366</v>
      </c>
      <c r="Z1520" s="143">
        <v>0</v>
      </c>
      <c r="AA1520" s="143">
        <v>1</v>
      </c>
      <c r="AB1520" s="143">
        <v>4.3789464734062804</v>
      </c>
      <c r="AC1520" s="143">
        <v>0.59576649315287</v>
      </c>
      <c r="AD1520" s="143">
        <v>2349.9476700934601</v>
      </c>
      <c r="AF1520" s="143">
        <v>-1</v>
      </c>
      <c r="AG1520" s="143">
        <v>-1</v>
      </c>
      <c r="AH1520" s="143">
        <v>-1</v>
      </c>
      <c r="AI1520" s="143">
        <v>-1</v>
      </c>
      <c r="AJ1520" s="143">
        <v>0</v>
      </c>
      <c r="AM1520" s="143" t="s">
        <v>383</v>
      </c>
      <c r="AN1520" s="143">
        <v>-1</v>
      </c>
      <c r="AQ1520" s="143">
        <v>641</v>
      </c>
      <c r="AR1520" s="143" t="s">
        <v>284</v>
      </c>
      <c r="AS1520" s="143" t="s">
        <v>394</v>
      </c>
      <c r="AT1520" s="143" t="s">
        <v>366</v>
      </c>
      <c r="AV1520" s="143">
        <v>200.339323877015</v>
      </c>
      <c r="AW1520" s="143">
        <v>1.9058780779</v>
      </c>
    </row>
    <row r="1521" spans="1:49" x14ac:dyDescent="0.25">
      <c r="A1521" s="153">
        <v>1200000</v>
      </c>
      <c r="B1521" s="153">
        <v>81000</v>
      </c>
      <c r="C1521" s="153">
        <v>81000</v>
      </c>
      <c r="D1521" s="143" t="s">
        <v>360</v>
      </c>
      <c r="E1521" s="143" t="s">
        <v>73</v>
      </c>
      <c r="F1521" s="143" t="s">
        <v>378</v>
      </c>
      <c r="G1521" s="143" t="s">
        <v>379</v>
      </c>
      <c r="H1521" s="143">
        <v>0.59</v>
      </c>
      <c r="I1521" s="143">
        <v>0.64</v>
      </c>
      <c r="J1521" s="143" t="s">
        <v>366</v>
      </c>
      <c r="K1521" s="143">
        <v>0.61776345359886997</v>
      </c>
      <c r="L1521" s="143">
        <v>3820.6988910883101</v>
      </c>
      <c r="M1521" s="143">
        <v>7.3183238771761001</v>
      </c>
      <c r="N1521" s="143">
        <v>0.99557033750894997</v>
      </c>
      <c r="O1521" s="143">
        <v>4.5209930329194004</v>
      </c>
      <c r="P1521" s="143">
        <v>0.61502697000011997</v>
      </c>
      <c r="Q1521" s="143">
        <v>2360.2881421201</v>
      </c>
      <c r="R1521" s="143">
        <v>1740</v>
      </c>
      <c r="S1521" s="143" t="s">
        <v>393</v>
      </c>
      <c r="T1521" s="143">
        <v>1740</v>
      </c>
      <c r="U1521" s="143" t="s">
        <v>385</v>
      </c>
      <c r="V1521" s="143" t="s">
        <v>366</v>
      </c>
      <c r="Z1521" s="143">
        <v>0</v>
      </c>
      <c r="AA1521" s="143">
        <v>1</v>
      </c>
      <c r="AB1521" s="143">
        <v>4.5209930329194004</v>
      </c>
      <c r="AC1521" s="143">
        <v>0.61502697000011997</v>
      </c>
      <c r="AD1521" s="143">
        <v>2360.2881421201</v>
      </c>
      <c r="AF1521" s="143">
        <v>-1</v>
      </c>
      <c r="AG1521" s="143">
        <v>-1</v>
      </c>
      <c r="AH1521" s="143">
        <v>-1</v>
      </c>
      <c r="AI1521" s="143">
        <v>-1</v>
      </c>
      <c r="AJ1521" s="143">
        <v>0</v>
      </c>
      <c r="AM1521" s="143" t="s">
        <v>383</v>
      </c>
      <c r="AN1521" s="143">
        <v>-1</v>
      </c>
      <c r="AQ1521" s="143">
        <v>641</v>
      </c>
      <c r="AR1521" s="143" t="s">
        <v>284</v>
      </c>
      <c r="AS1521" s="143" t="s">
        <v>394</v>
      </c>
      <c r="AT1521" s="143" t="s">
        <v>366</v>
      </c>
      <c r="AV1521" s="143">
        <v>199.99999998882399</v>
      </c>
      <c r="AW1521" s="143">
        <v>1.9142645110000001</v>
      </c>
    </row>
    <row r="1522" spans="1:49" x14ac:dyDescent="0.25">
      <c r="A1522" s="153">
        <v>1200000</v>
      </c>
      <c r="B1522" s="153">
        <v>81000</v>
      </c>
      <c r="C1522" s="153">
        <v>81000</v>
      </c>
      <c r="D1522" s="143" t="s">
        <v>360</v>
      </c>
      <c r="E1522" s="143" t="s">
        <v>73</v>
      </c>
      <c r="F1522" s="143" t="s">
        <v>378</v>
      </c>
      <c r="G1522" s="143" t="s">
        <v>379</v>
      </c>
      <c r="H1522" s="143">
        <v>0.59</v>
      </c>
      <c r="I1522" s="143">
        <v>0.64</v>
      </c>
      <c r="J1522" s="143" t="s">
        <v>366</v>
      </c>
      <c r="K1522" s="143">
        <v>0.16403670940342999</v>
      </c>
      <c r="L1522" s="143">
        <v>2688.79389780881</v>
      </c>
      <c r="M1522" s="143">
        <v>3.38509246492309</v>
      </c>
      <c r="N1522" s="143">
        <v>0.45177057762345002</v>
      </c>
      <c r="O1522" s="143">
        <v>0.55527942897232996</v>
      </c>
      <c r="P1522" s="143">
        <v>7.4106958958640001E-2</v>
      </c>
      <c r="Q1522" s="143">
        <v>441.06090326058501</v>
      </c>
      <c r="R1522" s="143">
        <v>1730</v>
      </c>
      <c r="S1522" s="143" t="s">
        <v>368</v>
      </c>
      <c r="T1522" s="143">
        <v>1730</v>
      </c>
      <c r="U1522" s="143" t="s">
        <v>385</v>
      </c>
      <c r="V1522" s="143" t="s">
        <v>366</v>
      </c>
      <c r="Z1522" s="143">
        <v>0</v>
      </c>
      <c r="AA1522" s="143">
        <v>1</v>
      </c>
      <c r="AB1522" s="143">
        <v>0.55527942897232996</v>
      </c>
      <c r="AC1522" s="143">
        <v>7.4106958958640001E-2</v>
      </c>
      <c r="AD1522" s="143">
        <v>962.64303332495194</v>
      </c>
      <c r="AF1522" s="143">
        <v>-1</v>
      </c>
      <c r="AG1522" s="143">
        <v>-1</v>
      </c>
      <c r="AH1522" s="143">
        <v>-1</v>
      </c>
      <c r="AI1522" s="143">
        <v>-1</v>
      </c>
      <c r="AJ1522" s="143">
        <v>0</v>
      </c>
      <c r="AM1522" s="143" t="s">
        <v>383</v>
      </c>
      <c r="AN1522" s="143">
        <v>-1</v>
      </c>
      <c r="AQ1522" s="143">
        <v>641</v>
      </c>
      <c r="AR1522" s="143" t="s">
        <v>284</v>
      </c>
      <c r="AS1522" s="143" t="s">
        <v>394</v>
      </c>
      <c r="AT1522" s="143" t="s">
        <v>366</v>
      </c>
      <c r="AV1522" s="143">
        <v>140.73290002014099</v>
      </c>
      <c r="AW1522" s="143">
        <v>0.78073238710000004</v>
      </c>
    </row>
    <row r="1523" spans="1:49" x14ac:dyDescent="0.25">
      <c r="A1523" s="153">
        <v>1200000</v>
      </c>
      <c r="B1523" s="153">
        <v>81000</v>
      </c>
      <c r="C1523" s="153">
        <v>81000</v>
      </c>
      <c r="D1523" s="143" t="s">
        <v>360</v>
      </c>
      <c r="E1523" s="143" t="s">
        <v>73</v>
      </c>
      <c r="F1523" s="143" t="s">
        <v>378</v>
      </c>
      <c r="G1523" s="143" t="s">
        <v>379</v>
      </c>
      <c r="H1523" s="143">
        <v>0.59</v>
      </c>
      <c r="I1523" s="143">
        <v>0.64</v>
      </c>
      <c r="J1523" s="143" t="s">
        <v>366</v>
      </c>
      <c r="K1523" s="143">
        <v>0.61776345346078998</v>
      </c>
      <c r="L1523" s="143">
        <v>3817.0779426225499</v>
      </c>
      <c r="M1523" s="143">
        <v>7.3016671105904898</v>
      </c>
      <c r="N1523" s="143">
        <v>0.99247911815892997</v>
      </c>
      <c r="O1523" s="143">
        <v>4.5107030902594598</v>
      </c>
      <c r="P1523" s="143">
        <v>0.61311732752157999</v>
      </c>
      <c r="Q1523" s="143">
        <v>2358.0512519635199</v>
      </c>
      <c r="R1523" s="143">
        <v>1740</v>
      </c>
      <c r="S1523" s="143" t="s">
        <v>393</v>
      </c>
      <c r="T1523" s="143">
        <v>1740</v>
      </c>
      <c r="U1523" s="143" t="s">
        <v>385</v>
      </c>
      <c r="V1523" s="143" t="s">
        <v>366</v>
      </c>
      <c r="Z1523" s="143">
        <v>0</v>
      </c>
      <c r="AA1523" s="143">
        <v>1</v>
      </c>
      <c r="AB1523" s="143">
        <v>4.5107030902594598</v>
      </c>
      <c r="AC1523" s="143">
        <v>0.61311732752157999</v>
      </c>
      <c r="AD1523" s="143">
        <v>2358.0512519635199</v>
      </c>
      <c r="AF1523" s="143">
        <v>-1</v>
      </c>
      <c r="AG1523" s="143">
        <v>-1</v>
      </c>
      <c r="AH1523" s="143">
        <v>-1</v>
      </c>
      <c r="AI1523" s="143">
        <v>-1</v>
      </c>
      <c r="AJ1523" s="143">
        <v>0</v>
      </c>
      <c r="AM1523" s="143" t="s">
        <v>383</v>
      </c>
      <c r="AN1523" s="143">
        <v>-1</v>
      </c>
      <c r="AQ1523" s="143">
        <v>641</v>
      </c>
      <c r="AR1523" s="143" t="s">
        <v>284</v>
      </c>
      <c r="AS1523" s="143" t="s">
        <v>394</v>
      </c>
      <c r="AT1523" s="143" t="s">
        <v>366</v>
      </c>
      <c r="AV1523" s="143">
        <v>199.99999996647199</v>
      </c>
      <c r="AW1523" s="143">
        <v>1.9124503260000001</v>
      </c>
    </row>
    <row r="1524" spans="1:49" x14ac:dyDescent="0.25">
      <c r="A1524" s="153">
        <v>1200000</v>
      </c>
      <c r="B1524" s="153">
        <v>81000</v>
      </c>
      <c r="C1524" s="153">
        <v>81000</v>
      </c>
      <c r="D1524" s="143" t="s">
        <v>360</v>
      </c>
      <c r="E1524" s="143" t="s">
        <v>73</v>
      </c>
      <c r="F1524" s="143" t="s">
        <v>378</v>
      </c>
      <c r="G1524" s="143" t="s">
        <v>379</v>
      </c>
      <c r="H1524" s="143">
        <v>0.59</v>
      </c>
      <c r="I1524" s="143">
        <v>0.64</v>
      </c>
      <c r="J1524" s="143" t="s">
        <v>366</v>
      </c>
      <c r="K1524" s="143">
        <v>0.20367117394077</v>
      </c>
      <c r="L1524" s="143">
        <v>3844.1996092600598</v>
      </c>
      <c r="M1524" s="143">
        <v>7.1557327518623</v>
      </c>
      <c r="N1524" s="143">
        <v>0.96990152297155996</v>
      </c>
      <c r="O1524" s="143">
        <v>1.45741648997822</v>
      </c>
      <c r="P1524" s="143">
        <v>0.19754098179056001</v>
      </c>
      <c r="Q1524" s="143">
        <v>782.95264728065297</v>
      </c>
      <c r="R1524" s="143">
        <v>1740</v>
      </c>
      <c r="S1524" s="143" t="s">
        <v>393</v>
      </c>
      <c r="T1524" s="143">
        <v>1740</v>
      </c>
      <c r="U1524" s="143" t="s">
        <v>385</v>
      </c>
      <c r="V1524" s="143" t="s">
        <v>366</v>
      </c>
      <c r="Z1524" s="143">
        <v>0</v>
      </c>
      <c r="AA1524" s="143">
        <v>1</v>
      </c>
      <c r="AB1524" s="143">
        <v>1.45741648997822</v>
      </c>
      <c r="AC1524" s="143">
        <v>0.19754098179056001</v>
      </c>
      <c r="AD1524" s="143">
        <v>782.95264728065297</v>
      </c>
      <c r="AF1524" s="143">
        <v>-1</v>
      </c>
      <c r="AG1524" s="143">
        <v>-1</v>
      </c>
      <c r="AH1524" s="143">
        <v>-1</v>
      </c>
      <c r="AI1524" s="143">
        <v>-1</v>
      </c>
      <c r="AJ1524" s="143">
        <v>0</v>
      </c>
      <c r="AM1524" s="143" t="s">
        <v>383</v>
      </c>
      <c r="AN1524" s="143">
        <v>-1</v>
      </c>
      <c r="AQ1524" s="143">
        <v>641</v>
      </c>
      <c r="AR1524" s="143" t="s">
        <v>284</v>
      </c>
      <c r="AS1524" s="143" t="s">
        <v>394</v>
      </c>
      <c r="AT1524" s="143" t="s">
        <v>366</v>
      </c>
      <c r="AV1524" s="143">
        <v>135.81465199337299</v>
      </c>
      <c r="AW1524" s="143">
        <v>0.63499809190000001</v>
      </c>
    </row>
    <row r="1525" spans="1:49" x14ac:dyDescent="0.25">
      <c r="A1525" s="153">
        <v>1200000</v>
      </c>
      <c r="B1525" s="153">
        <v>81000</v>
      </c>
      <c r="C1525" s="153">
        <v>81000</v>
      </c>
      <c r="D1525" s="143" t="s">
        <v>360</v>
      </c>
      <c r="E1525" s="143" t="s">
        <v>73</v>
      </c>
      <c r="F1525" s="143" t="s">
        <v>378</v>
      </c>
      <c r="G1525" s="143" t="s">
        <v>379</v>
      </c>
      <c r="H1525" s="143">
        <v>0.59</v>
      </c>
      <c r="I1525" s="143">
        <v>0.64</v>
      </c>
      <c r="J1525" s="143" t="s">
        <v>366</v>
      </c>
      <c r="K1525" s="143">
        <v>0.20011021613876001</v>
      </c>
      <c r="L1525" s="143">
        <v>2041.1277483424301</v>
      </c>
      <c r="M1525" s="143">
        <v>0.65953157282416996</v>
      </c>
      <c r="N1525" s="143">
        <v>8.2820701625980001E-2</v>
      </c>
      <c r="O1525" s="143">
        <v>0.13197900558817999</v>
      </c>
      <c r="P1525" s="143">
        <v>1.6573268503140001E-2</v>
      </c>
      <c r="Q1525" s="143">
        <v>408.45051488764</v>
      </c>
      <c r="R1525" s="143">
        <v>1740</v>
      </c>
      <c r="S1525" s="143" t="s">
        <v>393</v>
      </c>
      <c r="T1525" s="143">
        <v>1740</v>
      </c>
      <c r="U1525" s="143" t="s">
        <v>385</v>
      </c>
      <c r="V1525" s="143" t="s">
        <v>366</v>
      </c>
      <c r="Z1525" s="143">
        <v>0</v>
      </c>
      <c r="AA1525" s="143">
        <v>1</v>
      </c>
      <c r="AB1525" s="143">
        <v>0.13197900558817999</v>
      </c>
      <c r="AC1525" s="143">
        <v>1.6573268503140001E-2</v>
      </c>
      <c r="AD1525" s="143">
        <v>490.64697754967398</v>
      </c>
      <c r="AF1525" s="143">
        <v>-1</v>
      </c>
      <c r="AG1525" s="143">
        <v>-1</v>
      </c>
      <c r="AH1525" s="143">
        <v>-1</v>
      </c>
      <c r="AI1525" s="143">
        <v>-1</v>
      </c>
      <c r="AJ1525" s="143">
        <v>0</v>
      </c>
      <c r="AM1525" s="143" t="s">
        <v>383</v>
      </c>
      <c r="AN1525" s="143">
        <v>-1</v>
      </c>
      <c r="AQ1525" s="143">
        <v>641</v>
      </c>
      <c r="AR1525" s="143" t="s">
        <v>284</v>
      </c>
      <c r="AS1525" s="143" t="s">
        <v>394</v>
      </c>
      <c r="AT1525" s="143" t="s">
        <v>366</v>
      </c>
      <c r="AV1525" s="143">
        <v>116.027771108146</v>
      </c>
      <c r="AW1525" s="143">
        <v>0.39792942219999999</v>
      </c>
    </row>
    <row r="1526" spans="1:49" x14ac:dyDescent="0.25">
      <c r="A1526" s="153">
        <v>1200000</v>
      </c>
      <c r="B1526" s="153">
        <v>81000</v>
      </c>
      <c r="C1526" s="153">
        <v>81000</v>
      </c>
      <c r="D1526" s="143" t="s">
        <v>360</v>
      </c>
      <c r="E1526" s="143" t="s">
        <v>73</v>
      </c>
      <c r="F1526" s="143" t="s">
        <v>378</v>
      </c>
      <c r="G1526" s="143" t="s">
        <v>379</v>
      </c>
      <c r="H1526" s="143">
        <v>0.59</v>
      </c>
      <c r="I1526" s="143">
        <v>0.64</v>
      </c>
      <c r="J1526" s="143" t="s">
        <v>366</v>
      </c>
      <c r="K1526" s="143">
        <v>0.28367220113723002</v>
      </c>
      <c r="L1526" s="143">
        <v>3489.3401392832702</v>
      </c>
      <c r="M1526" s="143">
        <v>6.76348583422714</v>
      </c>
      <c r="N1526" s="143">
        <v>0.92341260041066997</v>
      </c>
      <c r="O1526" s="143">
        <v>1.91861291395569</v>
      </c>
      <c r="P1526" s="143">
        <v>0.26194648491633998</v>
      </c>
      <c r="Q1526" s="143">
        <v>989.82879782697898</v>
      </c>
      <c r="R1526" s="143">
        <v>1730</v>
      </c>
      <c r="S1526" s="143" t="s">
        <v>368</v>
      </c>
      <c r="T1526" s="143">
        <v>1730</v>
      </c>
      <c r="U1526" s="143" t="s">
        <v>385</v>
      </c>
      <c r="V1526" s="143" t="s">
        <v>366</v>
      </c>
      <c r="Z1526" s="143">
        <v>0</v>
      </c>
      <c r="AA1526" s="143">
        <v>1</v>
      </c>
      <c r="AB1526" s="143">
        <v>1.91861291395569</v>
      </c>
      <c r="AC1526" s="143">
        <v>0.26194648491633998</v>
      </c>
      <c r="AD1526" s="143">
        <v>989.82879782697898</v>
      </c>
      <c r="AF1526" s="143">
        <v>-1</v>
      </c>
      <c r="AG1526" s="143">
        <v>-1</v>
      </c>
      <c r="AH1526" s="143">
        <v>-1</v>
      </c>
      <c r="AI1526" s="143">
        <v>-1</v>
      </c>
      <c r="AJ1526" s="143">
        <v>0</v>
      </c>
      <c r="AM1526" s="143" t="s">
        <v>383</v>
      </c>
      <c r="AN1526" s="143">
        <v>-1</v>
      </c>
      <c r="AQ1526" s="143">
        <v>641</v>
      </c>
      <c r="AR1526" s="143" t="s">
        <v>284</v>
      </c>
      <c r="AS1526" s="143" t="s">
        <v>394</v>
      </c>
      <c r="AT1526" s="143" t="s">
        <v>366</v>
      </c>
      <c r="AV1526" s="143">
        <v>145.93200204009199</v>
      </c>
      <c r="AW1526" s="143">
        <v>0.80278085789999998</v>
      </c>
    </row>
    <row r="1527" spans="1:49" x14ac:dyDescent="0.25">
      <c r="A1527" s="153">
        <v>1200000</v>
      </c>
      <c r="B1527" s="153">
        <v>82000</v>
      </c>
      <c r="C1527" s="153">
        <v>82000</v>
      </c>
      <c r="D1527" s="143" t="s">
        <v>360</v>
      </c>
      <c r="E1527" s="143" t="s">
        <v>73</v>
      </c>
      <c r="F1527" s="143" t="s">
        <v>378</v>
      </c>
      <c r="G1527" s="143" t="s">
        <v>379</v>
      </c>
      <c r="H1527" s="143">
        <v>0.59</v>
      </c>
      <c r="I1527" s="143">
        <v>0.64</v>
      </c>
      <c r="J1527" s="143" t="s">
        <v>366</v>
      </c>
      <c r="K1527" s="143">
        <v>0.23345637525195001</v>
      </c>
      <c r="L1527" s="143">
        <v>1620.7672138691901</v>
      </c>
      <c r="M1527" s="143">
        <v>0</v>
      </c>
      <c r="N1527" s="143">
        <v>0</v>
      </c>
      <c r="O1527" s="143">
        <v>0</v>
      </c>
      <c r="P1527" s="143">
        <v>0</v>
      </c>
      <c r="Q1527" s="143">
        <v>378.37843887711699</v>
      </c>
      <c r="R1527" s="143">
        <v>1740</v>
      </c>
      <c r="S1527" s="143" t="s">
        <v>393</v>
      </c>
      <c r="T1527" s="143">
        <v>1740</v>
      </c>
      <c r="U1527" s="143" t="s">
        <v>385</v>
      </c>
      <c r="V1527" s="143" t="s">
        <v>366</v>
      </c>
      <c r="Z1527" s="143">
        <v>0</v>
      </c>
      <c r="AA1527" s="143">
        <v>1</v>
      </c>
      <c r="AB1527" s="143">
        <v>0</v>
      </c>
      <c r="AC1527" s="143">
        <v>0</v>
      </c>
      <c r="AD1527" s="143">
        <v>378.37843887711699</v>
      </c>
      <c r="AF1527" s="143">
        <v>-1</v>
      </c>
      <c r="AG1527" s="143">
        <v>-1</v>
      </c>
      <c r="AH1527" s="143">
        <v>-1</v>
      </c>
      <c r="AI1527" s="143">
        <v>-1</v>
      </c>
      <c r="AJ1527" s="143">
        <v>0</v>
      </c>
      <c r="AM1527" s="143" t="s">
        <v>383</v>
      </c>
      <c r="AN1527" s="143">
        <v>-1</v>
      </c>
      <c r="AQ1527" s="143">
        <v>641</v>
      </c>
      <c r="AR1527" s="143" t="s">
        <v>284</v>
      </c>
      <c r="AS1527" s="143" t="s">
        <v>394</v>
      </c>
      <c r="AT1527" s="143" t="s">
        <v>366</v>
      </c>
      <c r="AV1527" s="143">
        <v>133.10671045599</v>
      </c>
      <c r="AW1527" s="143">
        <v>0.30687626839999999</v>
      </c>
    </row>
    <row r="1528" spans="1:49" x14ac:dyDescent="0.25">
      <c r="A1528" s="153">
        <v>1200000</v>
      </c>
      <c r="B1528" s="153">
        <v>82000</v>
      </c>
      <c r="C1528" s="153">
        <v>82000</v>
      </c>
      <c r="D1528" s="143" t="s">
        <v>360</v>
      </c>
      <c r="E1528" s="143" t="s">
        <v>73</v>
      </c>
      <c r="F1528" s="143" t="s">
        <v>378</v>
      </c>
      <c r="G1528" s="143" t="s">
        <v>379</v>
      </c>
      <c r="H1528" s="143">
        <v>0.59</v>
      </c>
      <c r="I1528" s="143">
        <v>0.64</v>
      </c>
      <c r="J1528" s="143" t="s">
        <v>366</v>
      </c>
      <c r="K1528" s="143">
        <v>0.61152832053322004</v>
      </c>
      <c r="L1528" s="143">
        <v>3812.3903270954602</v>
      </c>
      <c r="M1528" s="143">
        <v>7.2886480481586702</v>
      </c>
      <c r="N1528" s="143">
        <v>0.99058807451085995</v>
      </c>
      <c r="O1528" s="143">
        <v>4.4572146998482598</v>
      </c>
      <c r="P1528" s="143">
        <v>0.60577266154586995</v>
      </c>
      <c r="Q1528" s="143">
        <v>2331.38465394581</v>
      </c>
      <c r="R1528" s="143">
        <v>1740</v>
      </c>
      <c r="S1528" s="143" t="s">
        <v>393</v>
      </c>
      <c r="T1528" s="143">
        <v>1740</v>
      </c>
      <c r="U1528" s="143" t="s">
        <v>385</v>
      </c>
      <c r="V1528" s="143" t="s">
        <v>366</v>
      </c>
      <c r="Z1528" s="143">
        <v>0</v>
      </c>
      <c r="AA1528" s="143">
        <v>1</v>
      </c>
      <c r="AB1528" s="143">
        <v>4.4572146998482598</v>
      </c>
      <c r="AC1528" s="143">
        <v>0.60577266154586995</v>
      </c>
      <c r="AD1528" s="143">
        <v>2331.38465394581</v>
      </c>
      <c r="AF1528" s="143">
        <v>-1</v>
      </c>
      <c r="AG1528" s="143">
        <v>-1</v>
      </c>
      <c r="AH1528" s="143">
        <v>-1</v>
      </c>
      <c r="AI1528" s="143">
        <v>-1</v>
      </c>
      <c r="AJ1528" s="143">
        <v>0</v>
      </c>
      <c r="AM1528" s="143" t="s">
        <v>383</v>
      </c>
      <c r="AN1528" s="143">
        <v>-1</v>
      </c>
      <c r="AQ1528" s="143">
        <v>641</v>
      </c>
      <c r="AR1528" s="143" t="s">
        <v>284</v>
      </c>
      <c r="AS1528" s="143" t="s">
        <v>394</v>
      </c>
      <c r="AT1528" s="143" t="s">
        <v>366</v>
      </c>
      <c r="AV1528" s="143">
        <v>196.49284529802799</v>
      </c>
      <c r="AW1528" s="143">
        <v>1.8908229148</v>
      </c>
    </row>
    <row r="1529" spans="1:49" x14ac:dyDescent="0.25">
      <c r="A1529" s="153">
        <v>1200000</v>
      </c>
      <c r="B1529" s="153">
        <v>82000</v>
      </c>
      <c r="C1529" s="153">
        <v>82000</v>
      </c>
      <c r="D1529" s="143" t="s">
        <v>360</v>
      </c>
      <c r="E1529" s="143" t="s">
        <v>73</v>
      </c>
      <c r="F1529" s="143" t="s">
        <v>378</v>
      </c>
      <c r="G1529" s="143" t="s">
        <v>379</v>
      </c>
      <c r="H1529" s="143">
        <v>0.59</v>
      </c>
      <c r="I1529" s="143">
        <v>0.64</v>
      </c>
      <c r="J1529" s="143" t="s">
        <v>366</v>
      </c>
      <c r="K1529" s="143">
        <v>0.20252572599286001</v>
      </c>
      <c r="L1529" s="143">
        <v>3825.5855702708</v>
      </c>
      <c r="M1529" s="143">
        <v>7.5375765537461197</v>
      </c>
      <c r="N1529" s="143">
        <v>1.0285535596837401</v>
      </c>
      <c r="O1529" s="143">
        <v>1.52655316377419</v>
      </c>
      <c r="P1529" s="143">
        <v>0.20830855639748999</v>
      </c>
      <c r="Q1529" s="143">
        <v>774.77949496690303</v>
      </c>
      <c r="R1529" s="143">
        <v>1740</v>
      </c>
      <c r="S1529" s="143" t="s">
        <v>393</v>
      </c>
      <c r="T1529" s="143">
        <v>1740</v>
      </c>
      <c r="U1529" s="143" t="s">
        <v>385</v>
      </c>
      <c r="V1529" s="143" t="s">
        <v>366</v>
      </c>
      <c r="Z1529" s="143">
        <v>0</v>
      </c>
      <c r="AA1529" s="143">
        <v>1</v>
      </c>
      <c r="AB1529" s="143">
        <v>1.52655316377419</v>
      </c>
      <c r="AC1529" s="143">
        <v>0.20830855639748999</v>
      </c>
      <c r="AD1529" s="143">
        <v>2363.3069546328202</v>
      </c>
      <c r="AF1529" s="143">
        <v>-1</v>
      </c>
      <c r="AG1529" s="143">
        <v>-1</v>
      </c>
      <c r="AH1529" s="143">
        <v>-1</v>
      </c>
      <c r="AI1529" s="143">
        <v>-1</v>
      </c>
      <c r="AJ1529" s="143">
        <v>0</v>
      </c>
      <c r="AM1529" s="143" t="s">
        <v>383</v>
      </c>
      <c r="AN1529" s="143">
        <v>-1</v>
      </c>
      <c r="AQ1529" s="143">
        <v>641</v>
      </c>
      <c r="AR1529" s="143" t="s">
        <v>284</v>
      </c>
      <c r="AS1529" s="143" t="s">
        <v>394</v>
      </c>
      <c r="AT1529" s="143" t="s">
        <v>366</v>
      </c>
      <c r="AV1529" s="143">
        <v>135.11650862612299</v>
      </c>
      <c r="AW1529" s="143">
        <v>1.9167128586</v>
      </c>
    </row>
    <row r="1530" spans="1:49" x14ac:dyDescent="0.25">
      <c r="A1530" s="153">
        <v>1200000</v>
      </c>
      <c r="B1530" s="153">
        <v>83000</v>
      </c>
      <c r="C1530" s="153">
        <v>83000</v>
      </c>
      <c r="D1530" s="143" t="s">
        <v>360</v>
      </c>
      <c r="E1530" s="143" t="s">
        <v>73</v>
      </c>
      <c r="F1530" s="143" t="s">
        <v>378</v>
      </c>
      <c r="G1530" s="143" t="s">
        <v>379</v>
      </c>
      <c r="H1530" s="143">
        <v>0.59</v>
      </c>
      <c r="I1530" s="143">
        <v>0.64</v>
      </c>
      <c r="J1530" s="143" t="s">
        <v>366</v>
      </c>
      <c r="K1530" s="143">
        <v>0.52355264389306999</v>
      </c>
      <c r="L1530" s="143">
        <v>3821.85365624223</v>
      </c>
      <c r="M1530" s="143">
        <v>7.3681587315195101</v>
      </c>
      <c r="N1530" s="143">
        <v>1.00306608542298</v>
      </c>
      <c r="O1530" s="143">
        <v>3.8576189845109101</v>
      </c>
      <c r="P1530" s="143">
        <v>0.52515790102268001</v>
      </c>
      <c r="Q1530" s="143">
        <v>2000.94158629805</v>
      </c>
      <c r="R1530" s="143">
        <v>1740</v>
      </c>
      <c r="S1530" s="143" t="s">
        <v>393</v>
      </c>
      <c r="T1530" s="143">
        <v>1740</v>
      </c>
      <c r="U1530" s="143" t="s">
        <v>385</v>
      </c>
      <c r="V1530" s="143" t="s">
        <v>366</v>
      </c>
      <c r="Z1530" s="143">
        <v>0</v>
      </c>
      <c r="AA1530" s="143">
        <v>1</v>
      </c>
      <c r="AB1530" s="143">
        <v>3.8576189845109101</v>
      </c>
      <c r="AC1530" s="143">
        <v>0.52515790102268001</v>
      </c>
      <c r="AD1530" s="143">
        <v>2361.0015140935402</v>
      </c>
      <c r="AF1530" s="143">
        <v>-1</v>
      </c>
      <c r="AG1530" s="143">
        <v>-1</v>
      </c>
      <c r="AH1530" s="143">
        <v>-1</v>
      </c>
      <c r="AI1530" s="143">
        <v>-1</v>
      </c>
      <c r="AJ1530" s="143">
        <v>0</v>
      </c>
      <c r="AM1530" s="143" t="s">
        <v>383</v>
      </c>
      <c r="AN1530" s="143">
        <v>-1</v>
      </c>
      <c r="AQ1530" s="143">
        <v>641</v>
      </c>
      <c r="AR1530" s="143" t="s">
        <v>284</v>
      </c>
      <c r="AS1530" s="143" t="s">
        <v>394</v>
      </c>
      <c r="AT1530" s="143" t="s">
        <v>366</v>
      </c>
      <c r="AV1530" s="143">
        <v>203.663868913165</v>
      </c>
      <c r="AW1530" s="143">
        <v>1.9148430771</v>
      </c>
    </row>
    <row r="1531" spans="1:49" x14ac:dyDescent="0.25">
      <c r="A1531" s="153">
        <v>1200000</v>
      </c>
      <c r="B1531" s="153">
        <v>83000</v>
      </c>
      <c r="C1531" s="153">
        <v>83000</v>
      </c>
      <c r="D1531" s="143" t="s">
        <v>360</v>
      </c>
      <c r="E1531" s="143" t="s">
        <v>73</v>
      </c>
      <c r="F1531" s="143" t="s">
        <v>378</v>
      </c>
      <c r="G1531" s="143" t="s">
        <v>379</v>
      </c>
      <c r="H1531" s="143">
        <v>0.59</v>
      </c>
      <c r="I1531" s="143">
        <v>0.64</v>
      </c>
      <c r="J1531" s="143" t="s">
        <v>366</v>
      </c>
      <c r="K1531" s="143">
        <v>0.57342773562822003</v>
      </c>
      <c r="L1531" s="143">
        <v>3812.19201852998</v>
      </c>
      <c r="M1531" s="143">
        <v>7.3161191232296003</v>
      </c>
      <c r="N1531" s="143">
        <v>0.99479994789839998</v>
      </c>
      <c r="O1531" s="143">
        <v>4.1952656224198801</v>
      </c>
      <c r="P1531" s="143">
        <v>0.57044588152645004</v>
      </c>
      <c r="Q1531" s="143">
        <v>2186.0166369656199</v>
      </c>
      <c r="R1531" s="143">
        <v>1740</v>
      </c>
      <c r="S1531" s="143" t="s">
        <v>393</v>
      </c>
      <c r="T1531" s="143">
        <v>1740</v>
      </c>
      <c r="U1531" s="143" t="s">
        <v>385</v>
      </c>
      <c r="V1531" s="143" t="s">
        <v>366</v>
      </c>
      <c r="Z1531" s="143">
        <v>0</v>
      </c>
      <c r="AA1531" s="143">
        <v>1</v>
      </c>
      <c r="AB1531" s="143">
        <v>4.1952656224198801</v>
      </c>
      <c r="AC1531" s="143">
        <v>0.57044588152645004</v>
      </c>
      <c r="AD1531" s="143">
        <v>2355.0329071491401</v>
      </c>
      <c r="AF1531" s="143">
        <v>-1</v>
      </c>
      <c r="AG1531" s="143">
        <v>-1</v>
      </c>
      <c r="AH1531" s="143">
        <v>-1</v>
      </c>
      <c r="AI1531" s="143">
        <v>-1</v>
      </c>
      <c r="AJ1531" s="143">
        <v>0</v>
      </c>
      <c r="AM1531" s="143" t="s">
        <v>383</v>
      </c>
      <c r="AN1531" s="143">
        <v>-1</v>
      </c>
      <c r="AQ1531" s="143">
        <v>641</v>
      </c>
      <c r="AR1531" s="143" t="s">
        <v>284</v>
      </c>
      <c r="AS1531" s="143" t="s">
        <v>394</v>
      </c>
      <c r="AT1531" s="143" t="s">
        <v>366</v>
      </c>
      <c r="AV1531" s="143">
        <v>190.809916254321</v>
      </c>
      <c r="AW1531" s="143">
        <v>1.9100023578000001</v>
      </c>
    </row>
    <row r="1532" spans="1:49" x14ac:dyDescent="0.25">
      <c r="A1532" s="153">
        <v>1200000</v>
      </c>
      <c r="B1532" s="153">
        <v>83000</v>
      </c>
      <c r="C1532" s="153">
        <v>83000</v>
      </c>
      <c r="D1532" s="143" t="s">
        <v>360</v>
      </c>
      <c r="E1532" s="143" t="s">
        <v>73</v>
      </c>
      <c r="F1532" s="143" t="s">
        <v>378</v>
      </c>
      <c r="G1532" s="143" t="s">
        <v>379</v>
      </c>
      <c r="H1532" s="143">
        <v>0.59</v>
      </c>
      <c r="I1532" s="143">
        <v>0.64</v>
      </c>
      <c r="J1532" s="143" t="s">
        <v>366</v>
      </c>
      <c r="K1532" s="143">
        <v>0.57627651001917002</v>
      </c>
      <c r="L1532" s="143">
        <v>3812.4859434448599</v>
      </c>
      <c r="M1532" s="143">
        <v>7.3286360731771998</v>
      </c>
      <c r="N1532" s="143">
        <v>0.99966351321341995</v>
      </c>
      <c r="O1532" s="143">
        <v>4.22332081945118</v>
      </c>
      <c r="P1532" s="143">
        <v>0.57608260058812999</v>
      </c>
      <c r="Q1532" s="143">
        <v>2197.0460939855602</v>
      </c>
      <c r="R1532" s="143">
        <v>1730</v>
      </c>
      <c r="S1532" s="143" t="s">
        <v>368</v>
      </c>
      <c r="T1532" s="143">
        <v>1730</v>
      </c>
      <c r="U1532" s="143" t="s">
        <v>385</v>
      </c>
      <c r="V1532" s="143" t="s">
        <v>366</v>
      </c>
      <c r="Z1532" s="143">
        <v>0</v>
      </c>
      <c r="AA1532" s="143">
        <v>1</v>
      </c>
      <c r="AB1532" s="143">
        <v>4.22332081945118</v>
      </c>
      <c r="AC1532" s="143">
        <v>0.57608260058812999</v>
      </c>
      <c r="AD1532" s="143">
        <v>2197.0460942117602</v>
      </c>
      <c r="AF1532" s="143">
        <v>-1</v>
      </c>
      <c r="AG1532" s="143">
        <v>-1</v>
      </c>
      <c r="AH1532" s="143">
        <v>-1</v>
      </c>
      <c r="AI1532" s="143">
        <v>-1</v>
      </c>
      <c r="AJ1532" s="143">
        <v>0</v>
      </c>
      <c r="AM1532" s="143" t="s">
        <v>383</v>
      </c>
      <c r="AN1532" s="143">
        <v>-1</v>
      </c>
      <c r="AQ1532" s="143">
        <v>641</v>
      </c>
      <c r="AR1532" s="143" t="s">
        <v>284</v>
      </c>
      <c r="AS1532" s="143" t="s">
        <v>394</v>
      </c>
      <c r="AT1532" s="143" t="s">
        <v>366</v>
      </c>
      <c r="AV1532" s="143">
        <v>192.14876115922601</v>
      </c>
      <c r="AW1532" s="143">
        <v>1.7818703116000001</v>
      </c>
    </row>
    <row r="1533" spans="1:49" x14ac:dyDescent="0.25">
      <c r="A1533" s="153">
        <v>1200000</v>
      </c>
      <c r="B1533" s="153">
        <v>84000</v>
      </c>
      <c r="C1533" s="153">
        <v>84000</v>
      </c>
      <c r="D1533" s="143" t="s">
        <v>360</v>
      </c>
      <c r="E1533" s="143" t="s">
        <v>73</v>
      </c>
      <c r="F1533" s="143" t="s">
        <v>378</v>
      </c>
      <c r="G1533" s="143" t="s">
        <v>379</v>
      </c>
      <c r="H1533" s="143">
        <v>0.59</v>
      </c>
      <c r="I1533" s="143">
        <v>0.64</v>
      </c>
      <c r="J1533" s="143" t="s">
        <v>366</v>
      </c>
      <c r="K1533" s="143">
        <v>7.6098861223449998E-2</v>
      </c>
      <c r="L1533" s="143">
        <v>3863.8157006513702</v>
      </c>
      <c r="M1533" s="143">
        <v>8.7859219690566093</v>
      </c>
      <c r="N1533" s="143">
        <v>1.1899705376983101</v>
      </c>
      <c r="O1533" s="143">
        <v>0.66859865664331997</v>
      </c>
      <c r="P1533" s="143">
        <v>9.0555402808300003E-2</v>
      </c>
      <c r="Q1533" s="143">
        <v>294.03197479686702</v>
      </c>
      <c r="R1533" s="143">
        <v>1740</v>
      </c>
      <c r="S1533" s="143" t="s">
        <v>393</v>
      </c>
      <c r="T1533" s="143">
        <v>1740</v>
      </c>
      <c r="U1533" s="143" t="s">
        <v>385</v>
      </c>
      <c r="V1533" s="143" t="s">
        <v>366</v>
      </c>
      <c r="Z1533" s="143">
        <v>0</v>
      </c>
      <c r="AA1533" s="143">
        <v>1</v>
      </c>
      <c r="AB1533" s="143">
        <v>0.66859865664331997</v>
      </c>
      <c r="AC1533" s="143">
        <v>9.0555402808300003E-2</v>
      </c>
      <c r="AD1533" s="143">
        <v>294.031974796866</v>
      </c>
      <c r="AF1533" s="143">
        <v>-1</v>
      </c>
      <c r="AG1533" s="143">
        <v>-1</v>
      </c>
      <c r="AH1533" s="143">
        <v>-1</v>
      </c>
      <c r="AI1533" s="143">
        <v>-1</v>
      </c>
      <c r="AJ1533" s="143">
        <v>0</v>
      </c>
      <c r="AM1533" s="143" t="s">
        <v>383</v>
      </c>
      <c r="AN1533" s="143">
        <v>-1</v>
      </c>
      <c r="AQ1533" s="143">
        <v>641</v>
      </c>
      <c r="AR1533" s="143" t="s">
        <v>284</v>
      </c>
      <c r="AS1533" s="143" t="s">
        <v>394</v>
      </c>
      <c r="AT1533" s="143" t="s">
        <v>366</v>
      </c>
      <c r="AV1533" s="143">
        <v>112.349692318799</v>
      </c>
      <c r="AW1533" s="143">
        <v>0.2384687549</v>
      </c>
    </row>
    <row r="1534" spans="1:49" x14ac:dyDescent="0.25">
      <c r="A1534" s="153">
        <v>1200000</v>
      </c>
      <c r="B1534" s="153">
        <v>84000</v>
      </c>
      <c r="C1534" s="153">
        <v>84000</v>
      </c>
      <c r="D1534" s="143" t="s">
        <v>360</v>
      </c>
      <c r="E1534" s="143" t="s">
        <v>73</v>
      </c>
      <c r="F1534" s="143" t="s">
        <v>378</v>
      </c>
      <c r="G1534" s="143" t="s">
        <v>379</v>
      </c>
      <c r="H1534" s="143">
        <v>0.59</v>
      </c>
      <c r="I1534" s="143">
        <v>0.64</v>
      </c>
      <c r="J1534" s="143" t="s">
        <v>366</v>
      </c>
      <c r="K1534" s="143">
        <v>0.16704562861166999</v>
      </c>
      <c r="L1534" s="143">
        <v>3790.4436653309299</v>
      </c>
      <c r="M1534" s="143">
        <v>7.51148807611251</v>
      </c>
      <c r="N1534" s="143">
        <v>1.0410867446790599</v>
      </c>
      <c r="O1534" s="143">
        <v>1.2547612474833401</v>
      </c>
      <c r="P1534" s="143">
        <v>0.17390898970419999</v>
      </c>
      <c r="Q1534" s="143">
        <v>633.17704479236204</v>
      </c>
      <c r="R1534" s="143">
        <v>1730</v>
      </c>
      <c r="S1534" s="143" t="s">
        <v>368</v>
      </c>
      <c r="T1534" s="143">
        <v>1730</v>
      </c>
      <c r="U1534" s="143" t="s">
        <v>385</v>
      </c>
      <c r="V1534" s="143" t="s">
        <v>366</v>
      </c>
      <c r="Z1534" s="143">
        <v>0</v>
      </c>
      <c r="AA1534" s="143">
        <v>1</v>
      </c>
      <c r="AB1534" s="143">
        <v>1.2547612474833401</v>
      </c>
      <c r="AC1534" s="143">
        <v>0.17390898970419999</v>
      </c>
      <c r="AD1534" s="143">
        <v>633.17704479236204</v>
      </c>
      <c r="AF1534" s="143">
        <v>-1</v>
      </c>
      <c r="AG1534" s="143">
        <v>-1</v>
      </c>
      <c r="AH1534" s="143">
        <v>-1</v>
      </c>
      <c r="AI1534" s="143">
        <v>-1</v>
      </c>
      <c r="AJ1534" s="143">
        <v>0</v>
      </c>
      <c r="AM1534" s="143" t="s">
        <v>383</v>
      </c>
      <c r="AN1534" s="143">
        <v>-1</v>
      </c>
      <c r="AQ1534" s="143">
        <v>641</v>
      </c>
      <c r="AR1534" s="143" t="s">
        <v>284</v>
      </c>
      <c r="AS1534" s="143" t="s">
        <v>394</v>
      </c>
      <c r="AT1534" s="143" t="s">
        <v>366</v>
      </c>
      <c r="AV1534" s="143">
        <v>141.547638335214</v>
      </c>
      <c r="AW1534" s="143">
        <v>0.51352558380000002</v>
      </c>
    </row>
    <row r="1535" spans="1:49" x14ac:dyDescent="0.25">
      <c r="A1535" s="153">
        <v>1200000</v>
      </c>
      <c r="B1535" s="153">
        <v>84000</v>
      </c>
      <c r="C1535" s="153">
        <v>84000</v>
      </c>
      <c r="D1535" s="143" t="s">
        <v>360</v>
      </c>
      <c r="E1535" s="143" t="s">
        <v>73</v>
      </c>
      <c r="F1535" s="143" t="s">
        <v>378</v>
      </c>
      <c r="G1535" s="143" t="s">
        <v>379</v>
      </c>
      <c r="H1535" s="143">
        <v>0.59</v>
      </c>
      <c r="I1535" s="143">
        <v>0.64</v>
      </c>
      <c r="J1535" s="143" t="s">
        <v>366</v>
      </c>
      <c r="K1535" s="143">
        <v>0.4179142970245</v>
      </c>
      <c r="L1535" s="143">
        <v>3813.7456051446402</v>
      </c>
      <c r="M1535" s="143">
        <v>7.4057486143143203</v>
      </c>
      <c r="N1535" s="143">
        <v>1.0089716890304901</v>
      </c>
      <c r="O1535" s="143">
        <v>3.0949682260913498</v>
      </c>
      <c r="P1535" s="143">
        <v>0.4216636941388</v>
      </c>
      <c r="Q1535" s="143">
        <v>1593.8188136043</v>
      </c>
      <c r="R1535" s="143">
        <v>1740</v>
      </c>
      <c r="S1535" s="143" t="s">
        <v>393</v>
      </c>
      <c r="T1535" s="143">
        <v>1740</v>
      </c>
      <c r="U1535" s="143" t="s">
        <v>385</v>
      </c>
      <c r="V1535" s="143" t="s">
        <v>366</v>
      </c>
      <c r="Z1535" s="143">
        <v>0</v>
      </c>
      <c r="AA1535" s="143">
        <v>1</v>
      </c>
      <c r="AB1535" s="143">
        <v>3.0949682260913498</v>
      </c>
      <c r="AC1535" s="143">
        <v>0.4216636941388</v>
      </c>
      <c r="AD1535" s="143">
        <v>2355.9926561816701</v>
      </c>
      <c r="AF1535" s="143">
        <v>-1</v>
      </c>
      <c r="AG1535" s="143">
        <v>-1</v>
      </c>
      <c r="AH1535" s="143">
        <v>-1</v>
      </c>
      <c r="AI1535" s="143">
        <v>-1</v>
      </c>
      <c r="AJ1535" s="143">
        <v>0</v>
      </c>
      <c r="AM1535" s="143" t="s">
        <v>383</v>
      </c>
      <c r="AN1535" s="143">
        <v>-1</v>
      </c>
      <c r="AQ1535" s="143">
        <v>641</v>
      </c>
      <c r="AR1535" s="143" t="s">
        <v>284</v>
      </c>
      <c r="AS1535" s="143" t="s">
        <v>394</v>
      </c>
      <c r="AT1535" s="143" t="s">
        <v>366</v>
      </c>
      <c r="AV1535" s="143">
        <v>175.410718309873</v>
      </c>
      <c r="AW1535" s="143">
        <v>1.9107807430999999</v>
      </c>
    </row>
    <row r="1536" spans="1:49" x14ac:dyDescent="0.25">
      <c r="A1536" s="153">
        <v>1200000</v>
      </c>
      <c r="B1536" s="153">
        <v>84000</v>
      </c>
      <c r="C1536" s="153">
        <v>84000</v>
      </c>
      <c r="D1536" s="143" t="s">
        <v>360</v>
      </c>
      <c r="E1536" s="143" t="s">
        <v>73</v>
      </c>
      <c r="F1536" s="143" t="s">
        <v>378</v>
      </c>
      <c r="G1536" s="143" t="s">
        <v>379</v>
      </c>
      <c r="H1536" s="143">
        <v>0.59</v>
      </c>
      <c r="I1536" s="143">
        <v>0.64</v>
      </c>
      <c r="J1536" s="143" t="s">
        <v>366</v>
      </c>
      <c r="K1536" s="143">
        <v>0.27947829189175999</v>
      </c>
      <c r="L1536" s="143">
        <v>1935.6753374821201</v>
      </c>
      <c r="M1536" s="143">
        <v>0</v>
      </c>
      <c r="N1536" s="143">
        <v>0</v>
      </c>
      <c r="O1536" s="143">
        <v>0</v>
      </c>
      <c r="P1536" s="143">
        <v>0</v>
      </c>
      <c r="Q1536" s="143">
        <v>540.97923697652095</v>
      </c>
      <c r="R1536" s="143">
        <v>1730</v>
      </c>
      <c r="S1536" s="143" t="s">
        <v>368</v>
      </c>
      <c r="T1536" s="143">
        <v>1730</v>
      </c>
      <c r="U1536" s="143" t="s">
        <v>385</v>
      </c>
      <c r="V1536" s="143" t="s">
        <v>366</v>
      </c>
      <c r="Z1536" s="143">
        <v>0</v>
      </c>
      <c r="AA1536" s="143">
        <v>1</v>
      </c>
      <c r="AB1536" s="143">
        <v>0</v>
      </c>
      <c r="AC1536" s="143">
        <v>0</v>
      </c>
      <c r="AD1536" s="143">
        <v>540.97923697652095</v>
      </c>
      <c r="AF1536" s="143">
        <v>-1</v>
      </c>
      <c r="AG1536" s="143">
        <v>-1</v>
      </c>
      <c r="AH1536" s="143">
        <v>-1</v>
      </c>
      <c r="AI1536" s="143">
        <v>-1</v>
      </c>
      <c r="AJ1536" s="143">
        <v>0</v>
      </c>
      <c r="AM1536" s="143" t="s">
        <v>383</v>
      </c>
      <c r="AN1536" s="143">
        <v>-1</v>
      </c>
      <c r="AQ1536" s="143">
        <v>641</v>
      </c>
      <c r="AR1536" s="143" t="s">
        <v>284</v>
      </c>
      <c r="AS1536" s="143" t="s">
        <v>394</v>
      </c>
      <c r="AT1536" s="143" t="s">
        <v>366</v>
      </c>
      <c r="AV1536" s="143">
        <v>145.24963254232799</v>
      </c>
      <c r="AW1536" s="143">
        <v>0.43875039500000002</v>
      </c>
    </row>
    <row r="1537" spans="1:49" x14ac:dyDescent="0.25">
      <c r="A1537" s="153">
        <v>1200000</v>
      </c>
      <c r="B1537" s="153">
        <v>85000</v>
      </c>
      <c r="C1537" s="153">
        <v>85000</v>
      </c>
      <c r="D1537" s="143" t="s">
        <v>360</v>
      </c>
      <c r="E1537" s="143" t="s">
        <v>73</v>
      </c>
      <c r="F1537" s="143" t="s">
        <v>378</v>
      </c>
      <c r="G1537" s="143" t="s">
        <v>379</v>
      </c>
      <c r="H1537" s="143">
        <v>0.59</v>
      </c>
      <c r="I1537" s="143">
        <v>0.64</v>
      </c>
      <c r="J1537" s="143" t="s">
        <v>366</v>
      </c>
      <c r="K1537" s="143">
        <v>0.58222130055902999</v>
      </c>
      <c r="L1537" s="143">
        <v>3811.45689096759</v>
      </c>
      <c r="M1537" s="143">
        <v>7.31691815621397</v>
      </c>
      <c r="N1537" s="143">
        <v>0.99542674154332</v>
      </c>
      <c r="O1537" s="143">
        <v>4.2600656049949199</v>
      </c>
      <c r="P1537" s="143">
        <v>0.57955865207259005</v>
      </c>
      <c r="Q1537" s="143">
        <v>2219.1113880838502</v>
      </c>
      <c r="R1537" s="143">
        <v>1730</v>
      </c>
      <c r="S1537" s="143" t="s">
        <v>368</v>
      </c>
      <c r="T1537" s="143">
        <v>1730</v>
      </c>
      <c r="U1537" s="143" t="s">
        <v>385</v>
      </c>
      <c r="V1537" s="143" t="s">
        <v>366</v>
      </c>
      <c r="Z1537" s="143">
        <v>0</v>
      </c>
      <c r="AA1537" s="143">
        <v>1</v>
      </c>
      <c r="AB1537" s="143">
        <v>4.2600656049949199</v>
      </c>
      <c r="AC1537" s="143">
        <v>0.57955865207259005</v>
      </c>
      <c r="AD1537" s="143">
        <v>2354.5787723827898</v>
      </c>
      <c r="AF1537" s="143">
        <v>-1</v>
      </c>
      <c r="AG1537" s="143">
        <v>-1</v>
      </c>
      <c r="AH1537" s="143">
        <v>-1</v>
      </c>
      <c r="AI1537" s="143">
        <v>-1</v>
      </c>
      <c r="AJ1537" s="143">
        <v>0</v>
      </c>
      <c r="AM1537" s="143" t="s">
        <v>383</v>
      </c>
      <c r="AN1537" s="143">
        <v>-1</v>
      </c>
      <c r="AQ1537" s="143">
        <v>641</v>
      </c>
      <c r="AR1537" s="143" t="s">
        <v>284</v>
      </c>
      <c r="AS1537" s="143" t="s">
        <v>394</v>
      </c>
      <c r="AT1537" s="143" t="s">
        <v>366</v>
      </c>
      <c r="AV1537" s="143">
        <v>200.40159405051801</v>
      </c>
      <c r="AW1537" s="143">
        <v>1.9096340409000001</v>
      </c>
    </row>
    <row r="1538" spans="1:49" x14ac:dyDescent="0.25">
      <c r="A1538" s="153">
        <v>1200000</v>
      </c>
      <c r="B1538" s="153">
        <v>85000</v>
      </c>
      <c r="C1538" s="153">
        <v>85000</v>
      </c>
      <c r="D1538" s="143" t="s">
        <v>360</v>
      </c>
      <c r="E1538" s="143" t="s">
        <v>73</v>
      </c>
      <c r="F1538" s="143" t="s">
        <v>378</v>
      </c>
      <c r="G1538" s="143" t="s">
        <v>379</v>
      </c>
      <c r="H1538" s="143">
        <v>0.59</v>
      </c>
      <c r="I1538" s="143">
        <v>0.64</v>
      </c>
      <c r="J1538" s="143" t="s">
        <v>366</v>
      </c>
      <c r="K1538" s="143">
        <v>0.61776345348380002</v>
      </c>
      <c r="L1538" s="143">
        <v>3820.6988915153001</v>
      </c>
      <c r="M1538" s="143">
        <v>7.3183238779939801</v>
      </c>
      <c r="N1538" s="143">
        <v>0.99557033762020997</v>
      </c>
      <c r="O1538" s="143">
        <v>4.5209930325825498</v>
      </c>
      <c r="P1538" s="143">
        <v>0.61502696995429995</v>
      </c>
      <c r="Q1538" s="143">
        <v>2360.2881419442401</v>
      </c>
      <c r="R1538" s="143">
        <v>1740</v>
      </c>
      <c r="S1538" s="143" t="s">
        <v>393</v>
      </c>
      <c r="T1538" s="143">
        <v>1740</v>
      </c>
      <c r="U1538" s="143" t="s">
        <v>385</v>
      </c>
      <c r="V1538" s="143" t="s">
        <v>366</v>
      </c>
      <c r="Z1538" s="143">
        <v>0</v>
      </c>
      <c r="AA1538" s="143">
        <v>1</v>
      </c>
      <c r="AB1538" s="143">
        <v>4.5209930325825498</v>
      </c>
      <c r="AC1538" s="143">
        <v>0.61502696995429995</v>
      </c>
      <c r="AD1538" s="143">
        <v>2360.2881419442401</v>
      </c>
      <c r="AF1538" s="143">
        <v>-1</v>
      </c>
      <c r="AG1538" s="143">
        <v>-1</v>
      </c>
      <c r="AH1538" s="143">
        <v>-1</v>
      </c>
      <c r="AI1538" s="143">
        <v>-1</v>
      </c>
      <c r="AJ1538" s="143">
        <v>0</v>
      </c>
      <c r="AM1538" s="143" t="s">
        <v>383</v>
      </c>
      <c r="AN1538" s="143">
        <v>-1</v>
      </c>
      <c r="AQ1538" s="143">
        <v>641</v>
      </c>
      <c r="AR1538" s="143" t="s">
        <v>284</v>
      </c>
      <c r="AS1538" s="143" t="s">
        <v>394</v>
      </c>
      <c r="AT1538" s="143" t="s">
        <v>366</v>
      </c>
      <c r="AV1538" s="143">
        <v>199.999999970197</v>
      </c>
      <c r="AW1538" s="143">
        <v>1.9142645109</v>
      </c>
    </row>
    <row r="1539" spans="1:49" x14ac:dyDescent="0.25">
      <c r="A1539" s="153">
        <v>1200000</v>
      </c>
      <c r="B1539" s="153">
        <v>85000</v>
      </c>
      <c r="C1539" s="153">
        <v>85000</v>
      </c>
      <c r="D1539" s="143" t="s">
        <v>360</v>
      </c>
      <c r="E1539" s="143" t="s">
        <v>73</v>
      </c>
      <c r="F1539" s="143" t="s">
        <v>378</v>
      </c>
      <c r="G1539" s="143" t="s">
        <v>379</v>
      </c>
      <c r="H1539" s="143">
        <v>0.59</v>
      </c>
      <c r="I1539" s="143">
        <v>0.64</v>
      </c>
      <c r="J1539" s="143" t="s">
        <v>366</v>
      </c>
      <c r="K1539" s="143">
        <v>0.13057357333651001</v>
      </c>
      <c r="L1539" s="143">
        <v>3842.58370953441</v>
      </c>
      <c r="M1539" s="143">
        <v>7.3786112945078202</v>
      </c>
      <c r="N1539" s="143">
        <v>1.0256911179169099</v>
      </c>
      <c r="O1539" s="143">
        <v>0.96345164298507002</v>
      </c>
      <c r="P1539" s="143">
        <v>0.13392815440593001</v>
      </c>
      <c r="Q1539" s="143">
        <v>501.73988579859599</v>
      </c>
      <c r="R1539" s="143">
        <v>1730</v>
      </c>
      <c r="S1539" s="143" t="s">
        <v>368</v>
      </c>
      <c r="T1539" s="143">
        <v>1730</v>
      </c>
      <c r="U1539" s="143" t="s">
        <v>385</v>
      </c>
      <c r="V1539" s="143" t="s">
        <v>366</v>
      </c>
      <c r="Z1539" s="143">
        <v>0</v>
      </c>
      <c r="AA1539" s="143">
        <v>1</v>
      </c>
      <c r="AB1539" s="143">
        <v>0.96345164298507002</v>
      </c>
      <c r="AC1539" s="143">
        <v>0.13392815440593001</v>
      </c>
      <c r="AD1539" s="143">
        <v>501.73988579859599</v>
      </c>
      <c r="AF1539" s="143">
        <v>-1</v>
      </c>
      <c r="AG1539" s="143">
        <v>-1</v>
      </c>
      <c r="AH1539" s="143">
        <v>-1</v>
      </c>
      <c r="AI1539" s="143">
        <v>-1</v>
      </c>
      <c r="AJ1539" s="143">
        <v>0</v>
      </c>
      <c r="AM1539" s="143" t="s">
        <v>383</v>
      </c>
      <c r="AN1539" s="143">
        <v>-1</v>
      </c>
      <c r="AQ1539" s="143">
        <v>641</v>
      </c>
      <c r="AR1539" s="143" t="s">
        <v>284</v>
      </c>
      <c r="AS1539" s="143" t="s">
        <v>394</v>
      </c>
      <c r="AT1539" s="143" t="s">
        <v>366</v>
      </c>
      <c r="AV1539" s="143">
        <v>93.232765305855395</v>
      </c>
      <c r="AW1539" s="143">
        <v>0.40692610359999998</v>
      </c>
    </row>
    <row r="1540" spans="1:49" x14ac:dyDescent="0.25">
      <c r="A1540" s="153">
        <v>1200000</v>
      </c>
      <c r="B1540" s="153">
        <v>85000</v>
      </c>
      <c r="C1540" s="153">
        <v>85000</v>
      </c>
      <c r="D1540" s="143" t="s">
        <v>360</v>
      </c>
      <c r="E1540" s="143" t="s">
        <v>73</v>
      </c>
      <c r="F1540" s="143" t="s">
        <v>378</v>
      </c>
      <c r="G1540" s="143" t="s">
        <v>379</v>
      </c>
      <c r="H1540" s="143">
        <v>0.59</v>
      </c>
      <c r="I1540" s="143">
        <v>0.64</v>
      </c>
      <c r="J1540" s="143" t="s">
        <v>366</v>
      </c>
      <c r="K1540" s="143">
        <v>0.25525115559286998</v>
      </c>
      <c r="L1540" s="143">
        <v>3828.5466856416901</v>
      </c>
      <c r="M1540" s="143">
        <v>7.6683660993990097</v>
      </c>
      <c r="N1540" s="143">
        <v>1.0469082325893799</v>
      </c>
      <c r="O1540" s="143">
        <v>1.95735930838085</v>
      </c>
      <c r="P1540" s="143">
        <v>0.26722453616813002</v>
      </c>
      <c r="Q1540" s="143">
        <v>977.24096575132796</v>
      </c>
      <c r="R1540" s="143">
        <v>1730</v>
      </c>
      <c r="S1540" s="143" t="s">
        <v>368</v>
      </c>
      <c r="T1540" s="143">
        <v>1730</v>
      </c>
      <c r="U1540" s="143" t="s">
        <v>385</v>
      </c>
      <c r="V1540" s="143" t="s">
        <v>366</v>
      </c>
      <c r="Z1540" s="143">
        <v>0</v>
      </c>
      <c r="AA1540" s="143">
        <v>1</v>
      </c>
      <c r="AB1540" s="143">
        <v>1.95735930838085</v>
      </c>
      <c r="AC1540" s="143">
        <v>0.26722453616813002</v>
      </c>
      <c r="AD1540" s="143">
        <v>977.24096575132796</v>
      </c>
      <c r="AF1540" s="143">
        <v>-1</v>
      </c>
      <c r="AG1540" s="143">
        <v>-1</v>
      </c>
      <c r="AH1540" s="143">
        <v>-1</v>
      </c>
      <c r="AI1540" s="143">
        <v>-1</v>
      </c>
      <c r="AJ1540" s="143">
        <v>0</v>
      </c>
      <c r="AM1540" s="143" t="s">
        <v>383</v>
      </c>
      <c r="AN1540" s="143">
        <v>-1</v>
      </c>
      <c r="AQ1540" s="143">
        <v>641</v>
      </c>
      <c r="AR1540" s="143" t="s">
        <v>284</v>
      </c>
      <c r="AS1540" s="143" t="s">
        <v>394</v>
      </c>
      <c r="AT1540" s="143" t="s">
        <v>366</v>
      </c>
      <c r="AV1540" s="143">
        <v>141.89497373739201</v>
      </c>
      <c r="AW1540" s="143">
        <v>0.7925717484</v>
      </c>
    </row>
    <row r="1541" spans="1:49" x14ac:dyDescent="0.25">
      <c r="A1541" s="153">
        <v>1200000</v>
      </c>
      <c r="B1541" s="153">
        <v>85000</v>
      </c>
      <c r="C1541" s="153">
        <v>85000</v>
      </c>
      <c r="D1541" s="143" t="s">
        <v>360</v>
      </c>
      <c r="E1541" s="143" t="s">
        <v>73</v>
      </c>
      <c r="F1541" s="143" t="s">
        <v>378</v>
      </c>
      <c r="G1541" s="143" t="s">
        <v>379</v>
      </c>
      <c r="H1541" s="143">
        <v>0.59</v>
      </c>
      <c r="I1541" s="143">
        <v>0.64</v>
      </c>
      <c r="J1541" s="143" t="s">
        <v>366</v>
      </c>
      <c r="K1541" s="143">
        <v>0.18827949916419001</v>
      </c>
      <c r="L1541" s="143">
        <v>3688.7931228309199</v>
      </c>
      <c r="M1541" s="143">
        <v>7.2452884078714197</v>
      </c>
      <c r="N1541" s="143">
        <v>0.98871223537663999</v>
      </c>
      <c r="O1541" s="143">
        <v>1.3641392727341799</v>
      </c>
      <c r="P1541" s="143">
        <v>0.18615424449421999</v>
      </c>
      <c r="Q1541" s="143">
        <v>694.52412168693604</v>
      </c>
      <c r="R1541" s="143">
        <v>1730</v>
      </c>
      <c r="S1541" s="143" t="s">
        <v>368</v>
      </c>
      <c r="T1541" s="143">
        <v>1730</v>
      </c>
      <c r="U1541" s="143" t="s">
        <v>385</v>
      </c>
      <c r="V1541" s="143" t="s">
        <v>366</v>
      </c>
      <c r="Z1541" s="143">
        <v>0</v>
      </c>
      <c r="AA1541" s="143">
        <v>1</v>
      </c>
      <c r="AB1541" s="143">
        <v>1.3641392727341799</v>
      </c>
      <c r="AC1541" s="143">
        <v>0.18615424449421999</v>
      </c>
      <c r="AD1541" s="143">
        <v>1798.56106129818</v>
      </c>
      <c r="AF1541" s="143">
        <v>-1</v>
      </c>
      <c r="AG1541" s="143">
        <v>-1</v>
      </c>
      <c r="AH1541" s="143">
        <v>-1</v>
      </c>
      <c r="AI1541" s="143">
        <v>-1</v>
      </c>
      <c r="AJ1541" s="143">
        <v>0</v>
      </c>
      <c r="AM1541" s="143" t="s">
        <v>383</v>
      </c>
      <c r="AN1541" s="143">
        <v>-1</v>
      </c>
      <c r="AQ1541" s="143">
        <v>641</v>
      </c>
      <c r="AR1541" s="143" t="s">
        <v>284</v>
      </c>
      <c r="AS1541" s="143" t="s">
        <v>394</v>
      </c>
      <c r="AT1541" s="143" t="s">
        <v>366</v>
      </c>
      <c r="AV1541" s="143">
        <v>209.98544610504501</v>
      </c>
      <c r="AW1541" s="143">
        <v>1.4586869921000001</v>
      </c>
    </row>
    <row r="1542" spans="1:49" x14ac:dyDescent="0.25">
      <c r="A1542" s="153">
        <v>1200000</v>
      </c>
      <c r="B1542" s="153">
        <v>85000</v>
      </c>
      <c r="C1542" s="153">
        <v>85000</v>
      </c>
      <c r="D1542" s="143" t="s">
        <v>360</v>
      </c>
      <c r="E1542" s="143" t="s">
        <v>73</v>
      </c>
      <c r="F1542" s="143" t="s">
        <v>378</v>
      </c>
      <c r="G1542" s="143" t="s">
        <v>379</v>
      </c>
      <c r="H1542" s="143">
        <v>0.59</v>
      </c>
      <c r="I1542" s="143">
        <v>0.64</v>
      </c>
      <c r="J1542" s="143" t="s">
        <v>366</v>
      </c>
      <c r="K1542" s="143">
        <v>3.2540371719740002E-2</v>
      </c>
      <c r="L1542" s="143">
        <v>3842.2645872264002</v>
      </c>
      <c r="M1542" s="143">
        <v>7.2349326540762204</v>
      </c>
      <c r="N1542" s="143">
        <v>0.98006288194821001</v>
      </c>
      <c r="O1542" s="143">
        <v>0.23542739793094</v>
      </c>
      <c r="P1542" s="143">
        <v>3.1891610487309999E-2</v>
      </c>
      <c r="Q1542" s="143">
        <v>125.028717913948</v>
      </c>
      <c r="R1542" s="143">
        <v>1730</v>
      </c>
      <c r="S1542" s="143" t="s">
        <v>368</v>
      </c>
      <c r="T1542" s="143">
        <v>1730</v>
      </c>
      <c r="U1542" s="143" t="s">
        <v>385</v>
      </c>
      <c r="V1542" s="143" t="s">
        <v>366</v>
      </c>
      <c r="Z1542" s="143">
        <v>0</v>
      </c>
      <c r="AA1542" s="143">
        <v>1</v>
      </c>
      <c r="AB1542" s="143">
        <v>0.23542739793094</v>
      </c>
      <c r="AC1542" s="143">
        <v>3.1891610487309999E-2</v>
      </c>
      <c r="AD1542" s="143">
        <v>125.02871791394701</v>
      </c>
      <c r="AF1542" s="143">
        <v>-1</v>
      </c>
      <c r="AG1542" s="143">
        <v>-1</v>
      </c>
      <c r="AH1542" s="143">
        <v>-1</v>
      </c>
      <c r="AI1542" s="143">
        <v>-1</v>
      </c>
      <c r="AJ1542" s="143">
        <v>0</v>
      </c>
      <c r="AM1542" s="143" t="s">
        <v>383</v>
      </c>
      <c r="AN1542" s="143">
        <v>-1</v>
      </c>
      <c r="AQ1542" s="143">
        <v>641</v>
      </c>
      <c r="AR1542" s="143" t="s">
        <v>284</v>
      </c>
      <c r="AS1542" s="143" t="s">
        <v>394</v>
      </c>
      <c r="AT1542" s="143" t="s">
        <v>366</v>
      </c>
      <c r="AV1542" s="143">
        <v>83.620192815837797</v>
      </c>
      <c r="AW1542" s="143">
        <v>0.10140204210000001</v>
      </c>
    </row>
    <row r="1543" spans="1:49" x14ac:dyDescent="0.25">
      <c r="A1543" s="153">
        <v>1200000</v>
      </c>
      <c r="B1543" s="153">
        <v>85000</v>
      </c>
      <c r="C1543" s="153">
        <v>85000</v>
      </c>
      <c r="D1543" s="143" t="s">
        <v>360</v>
      </c>
      <c r="E1543" s="143" t="s">
        <v>73</v>
      </c>
      <c r="F1543" s="143" t="s">
        <v>378</v>
      </c>
      <c r="G1543" s="143" t="s">
        <v>379</v>
      </c>
      <c r="H1543" s="143">
        <v>0.59</v>
      </c>
      <c r="I1543" s="143">
        <v>0.64</v>
      </c>
      <c r="J1543" s="143" t="s">
        <v>366</v>
      </c>
      <c r="K1543" s="143">
        <v>0.40598048800719999</v>
      </c>
      <c r="L1543" s="143">
        <v>3842.2645872264002</v>
      </c>
      <c r="M1543" s="143">
        <v>7.2349326540762204</v>
      </c>
      <c r="N1543" s="143">
        <v>0.98006288194821001</v>
      </c>
      <c r="O1543" s="143">
        <v>2.9372414896010901</v>
      </c>
      <c r="P1543" s="143">
        <v>0.39788640709106998</v>
      </c>
      <c r="Q1543" s="143">
        <v>1559.88445217495</v>
      </c>
      <c r="R1543" s="143">
        <v>1740</v>
      </c>
      <c r="S1543" s="143" t="s">
        <v>393</v>
      </c>
      <c r="T1543" s="143">
        <v>1740</v>
      </c>
      <c r="U1543" s="143" t="s">
        <v>385</v>
      </c>
      <c r="V1543" s="143" t="s">
        <v>366</v>
      </c>
      <c r="Z1543" s="143">
        <v>0</v>
      </c>
      <c r="AA1543" s="143">
        <v>1</v>
      </c>
      <c r="AB1543" s="143">
        <v>2.9372414896010901</v>
      </c>
      <c r="AC1543" s="143">
        <v>0.39788640709106998</v>
      </c>
      <c r="AD1543" s="143">
        <v>1559.88445217495</v>
      </c>
      <c r="AF1543" s="143">
        <v>-1</v>
      </c>
      <c r="AG1543" s="143">
        <v>-1</v>
      </c>
      <c r="AH1543" s="143">
        <v>-1</v>
      </c>
      <c r="AI1543" s="143">
        <v>-1</v>
      </c>
      <c r="AJ1543" s="143">
        <v>0</v>
      </c>
      <c r="AM1543" s="143" t="s">
        <v>383</v>
      </c>
      <c r="AN1543" s="143">
        <v>-1</v>
      </c>
      <c r="AQ1543" s="143">
        <v>641</v>
      </c>
      <c r="AR1543" s="143" t="s">
        <v>284</v>
      </c>
      <c r="AS1543" s="143" t="s">
        <v>394</v>
      </c>
      <c r="AT1543" s="143" t="s">
        <v>366</v>
      </c>
      <c r="AV1543" s="143">
        <v>163.78704610134</v>
      </c>
      <c r="AW1543" s="143">
        <v>1.2651130999</v>
      </c>
    </row>
    <row r="1544" spans="1:49" x14ac:dyDescent="0.25">
      <c r="A1544" s="153">
        <v>1200000</v>
      </c>
      <c r="B1544" s="153">
        <v>86000</v>
      </c>
      <c r="C1544" s="153">
        <v>86000</v>
      </c>
      <c r="D1544" s="143" t="s">
        <v>360</v>
      </c>
      <c r="E1544" s="143" t="s">
        <v>73</v>
      </c>
      <c r="F1544" s="143" t="s">
        <v>378</v>
      </c>
      <c r="G1544" s="143" t="s">
        <v>379</v>
      </c>
      <c r="H1544" s="143">
        <v>0.59</v>
      </c>
      <c r="I1544" s="143">
        <v>0.64</v>
      </c>
      <c r="J1544" s="143" t="s">
        <v>366</v>
      </c>
      <c r="K1544" s="143">
        <v>0.23699377521403001</v>
      </c>
      <c r="L1544" s="143">
        <v>3869.1741348604</v>
      </c>
      <c r="M1544" s="143">
        <v>7.6904469216006497</v>
      </c>
      <c r="N1544" s="143">
        <v>1.04475049274716</v>
      </c>
      <c r="O1544" s="143">
        <v>1.82258804903328</v>
      </c>
      <c r="P1544" s="143">
        <v>0.24759936343287001</v>
      </c>
      <c r="Q1544" s="143">
        <v>916.97018518106097</v>
      </c>
      <c r="R1544" s="143">
        <v>1740</v>
      </c>
      <c r="S1544" s="143" t="s">
        <v>393</v>
      </c>
      <c r="T1544" s="143">
        <v>1740</v>
      </c>
      <c r="U1544" s="143" t="s">
        <v>385</v>
      </c>
      <c r="V1544" s="143" t="s">
        <v>366</v>
      </c>
      <c r="Z1544" s="143">
        <v>0</v>
      </c>
      <c r="AA1544" s="143">
        <v>1</v>
      </c>
      <c r="AB1544" s="143">
        <v>1.82258804903328</v>
      </c>
      <c r="AC1544" s="143">
        <v>0.24759936343287001</v>
      </c>
      <c r="AD1544" s="143">
        <v>1591.2868514258701</v>
      </c>
      <c r="AF1544" s="143">
        <v>-1</v>
      </c>
      <c r="AG1544" s="143">
        <v>-1</v>
      </c>
      <c r="AH1544" s="143">
        <v>-1</v>
      </c>
      <c r="AI1544" s="143">
        <v>-1</v>
      </c>
      <c r="AJ1544" s="143">
        <v>0</v>
      </c>
      <c r="AM1544" s="143" t="s">
        <v>383</v>
      </c>
      <c r="AN1544" s="143">
        <v>-1</v>
      </c>
      <c r="AQ1544" s="143">
        <v>641</v>
      </c>
      <c r="AR1544" s="143" t="s">
        <v>284</v>
      </c>
      <c r="AS1544" s="143" t="s">
        <v>394</v>
      </c>
      <c r="AT1544" s="143" t="s">
        <v>366</v>
      </c>
      <c r="AV1544" s="143">
        <v>134.60282937448699</v>
      </c>
      <c r="AW1544" s="143">
        <v>1.2905813880000001</v>
      </c>
    </row>
    <row r="1545" spans="1:49" x14ac:dyDescent="0.25">
      <c r="A1545" s="153">
        <v>1200000</v>
      </c>
      <c r="B1545" s="153">
        <v>86000</v>
      </c>
      <c r="C1545" s="153">
        <v>86000</v>
      </c>
      <c r="D1545" s="143" t="s">
        <v>360</v>
      </c>
      <c r="E1545" s="143" t="s">
        <v>73</v>
      </c>
      <c r="F1545" s="143" t="s">
        <v>378</v>
      </c>
      <c r="G1545" s="143" t="s">
        <v>379</v>
      </c>
      <c r="H1545" s="143">
        <v>0.59</v>
      </c>
      <c r="I1545" s="143">
        <v>0.64</v>
      </c>
      <c r="J1545" s="143" t="s">
        <v>366</v>
      </c>
      <c r="K1545" s="143">
        <v>0.47369450942372998</v>
      </c>
      <c r="L1545" s="143">
        <v>3838.0741054345899</v>
      </c>
      <c r="M1545" s="143">
        <v>7.2494762668593697</v>
      </c>
      <c r="N1545" s="143">
        <v>0.98269700893269996</v>
      </c>
      <c r="O1545" s="143">
        <v>3.4340371038089601</v>
      </c>
      <c r="P1545" s="143">
        <v>0.46549817755855</v>
      </c>
      <c r="Q1545" s="143">
        <v>1818.0746305057801</v>
      </c>
      <c r="R1545" s="143">
        <v>1740</v>
      </c>
      <c r="S1545" s="143" t="s">
        <v>393</v>
      </c>
      <c r="T1545" s="143">
        <v>1740</v>
      </c>
      <c r="U1545" s="143" t="s">
        <v>385</v>
      </c>
      <c r="V1545" s="143" t="s">
        <v>366</v>
      </c>
      <c r="Z1545" s="143">
        <v>0</v>
      </c>
      <c r="AA1545" s="143">
        <v>1</v>
      </c>
      <c r="AB1545" s="143">
        <v>3.4340371038089601</v>
      </c>
      <c r="AC1545" s="143">
        <v>0.46549817755855</v>
      </c>
      <c r="AD1545" s="143">
        <v>1818.0746305057801</v>
      </c>
      <c r="AF1545" s="143">
        <v>-1</v>
      </c>
      <c r="AG1545" s="143">
        <v>-1</v>
      </c>
      <c r="AH1545" s="143">
        <v>-1</v>
      </c>
      <c r="AI1545" s="143">
        <v>-1</v>
      </c>
      <c r="AJ1545" s="143">
        <v>0</v>
      </c>
      <c r="AM1545" s="143" t="s">
        <v>383</v>
      </c>
      <c r="AN1545" s="143">
        <v>-1</v>
      </c>
      <c r="AQ1545" s="143">
        <v>641</v>
      </c>
      <c r="AR1545" s="143" t="s">
        <v>284</v>
      </c>
      <c r="AS1545" s="143" t="s">
        <v>394</v>
      </c>
      <c r="AT1545" s="143" t="s">
        <v>366</v>
      </c>
      <c r="AV1545" s="143">
        <v>176.69859802104199</v>
      </c>
      <c r="AW1545" s="143">
        <v>1.4745130823000001</v>
      </c>
    </row>
    <row r="1546" spans="1:49" x14ac:dyDescent="0.25">
      <c r="A1546" s="153">
        <v>1200000</v>
      </c>
      <c r="B1546" s="153">
        <v>86000</v>
      </c>
      <c r="C1546" s="153">
        <v>86000</v>
      </c>
      <c r="D1546" s="143" t="s">
        <v>360</v>
      </c>
      <c r="E1546" s="143" t="s">
        <v>73</v>
      </c>
      <c r="F1546" s="143" t="s">
        <v>378</v>
      </c>
      <c r="G1546" s="143" t="s">
        <v>379</v>
      </c>
      <c r="H1546" s="143">
        <v>0.59</v>
      </c>
      <c r="I1546" s="143">
        <v>0.64</v>
      </c>
      <c r="J1546" s="143" t="s">
        <v>366</v>
      </c>
      <c r="K1546" s="143">
        <v>0.27118065905143002</v>
      </c>
      <c r="L1546" s="143">
        <v>2859.2292947833998</v>
      </c>
      <c r="M1546" s="143">
        <v>4.1477475924369296</v>
      </c>
      <c r="N1546" s="143">
        <v>0.53754552439142</v>
      </c>
      <c r="O1546" s="143">
        <v>1.12478892569603</v>
      </c>
      <c r="P1546" s="143">
        <v>0.14577194957461001</v>
      </c>
      <c r="Q1546" s="143">
        <v>775.36768453852301</v>
      </c>
      <c r="R1546" s="143">
        <v>1740</v>
      </c>
      <c r="S1546" s="143" t="s">
        <v>393</v>
      </c>
      <c r="T1546" s="143">
        <v>1740</v>
      </c>
      <c r="U1546" s="143" t="s">
        <v>385</v>
      </c>
      <c r="V1546" s="143" t="s">
        <v>366</v>
      </c>
      <c r="Z1546" s="143">
        <v>0</v>
      </c>
      <c r="AA1546" s="143">
        <v>1</v>
      </c>
      <c r="AB1546" s="143">
        <v>1.12478892569603</v>
      </c>
      <c r="AC1546" s="143">
        <v>0.14577194957461001</v>
      </c>
      <c r="AD1546" s="143">
        <v>775.36768453852301</v>
      </c>
      <c r="AF1546" s="143">
        <v>-1</v>
      </c>
      <c r="AG1546" s="143">
        <v>-1</v>
      </c>
      <c r="AH1546" s="143">
        <v>-1</v>
      </c>
      <c r="AI1546" s="143">
        <v>-1</v>
      </c>
      <c r="AJ1546" s="143">
        <v>0</v>
      </c>
      <c r="AM1546" s="143" t="s">
        <v>383</v>
      </c>
      <c r="AN1546" s="143">
        <v>-1</v>
      </c>
      <c r="AQ1546" s="143">
        <v>641</v>
      </c>
      <c r="AR1546" s="143" t="s">
        <v>284</v>
      </c>
      <c r="AS1546" s="143" t="s">
        <v>394</v>
      </c>
      <c r="AT1546" s="143" t="s">
        <v>366</v>
      </c>
      <c r="AV1546" s="143">
        <v>140.840833318807</v>
      </c>
      <c r="AW1546" s="143">
        <v>0.62884645949999995</v>
      </c>
    </row>
    <row r="1547" spans="1:49" x14ac:dyDescent="0.25">
      <c r="A1547" s="153">
        <v>1200000</v>
      </c>
      <c r="B1547" s="153">
        <v>87000</v>
      </c>
      <c r="C1547" s="153">
        <v>87000</v>
      </c>
      <c r="D1547" s="143" t="s">
        <v>360</v>
      </c>
      <c r="E1547" s="143" t="s">
        <v>73</v>
      </c>
      <c r="F1547" s="143" t="s">
        <v>378</v>
      </c>
      <c r="G1547" s="143" t="s">
        <v>379</v>
      </c>
      <c r="H1547" s="143">
        <v>0.59</v>
      </c>
      <c r="I1547" s="143">
        <v>0.64</v>
      </c>
      <c r="J1547" s="143" t="s">
        <v>366</v>
      </c>
      <c r="K1547" s="143">
        <v>0.31301100036426999</v>
      </c>
      <c r="L1547" s="143">
        <v>3860.3111537380801</v>
      </c>
      <c r="M1547" s="143">
        <v>7.4850532947403998</v>
      </c>
      <c r="N1547" s="143">
        <v>1.0158594381049899</v>
      </c>
      <c r="O1547" s="143">
        <v>2.34290401956657</v>
      </c>
      <c r="P1547" s="143">
        <v>0.31797517895073002</v>
      </c>
      <c r="Q1547" s="143">
        <v>1208.3198559489001</v>
      </c>
      <c r="R1547" s="143">
        <v>1740</v>
      </c>
      <c r="S1547" s="143" t="s">
        <v>393</v>
      </c>
      <c r="T1547" s="143">
        <v>1740</v>
      </c>
      <c r="U1547" s="143" t="s">
        <v>385</v>
      </c>
      <c r="V1547" s="143" t="s">
        <v>366</v>
      </c>
      <c r="Z1547" s="143">
        <v>0</v>
      </c>
      <c r="AA1547" s="143">
        <v>1</v>
      </c>
      <c r="AB1547" s="143">
        <v>2.34290401956657</v>
      </c>
      <c r="AC1547" s="143">
        <v>0.31797517895073002</v>
      </c>
      <c r="AD1547" s="143">
        <v>1633.3227865169399</v>
      </c>
      <c r="AF1547" s="143">
        <v>-1</v>
      </c>
      <c r="AG1547" s="143">
        <v>-1</v>
      </c>
      <c r="AH1547" s="143">
        <v>-1</v>
      </c>
      <c r="AI1547" s="143">
        <v>-1</v>
      </c>
      <c r="AJ1547" s="143">
        <v>0</v>
      </c>
      <c r="AM1547" s="143" t="s">
        <v>383</v>
      </c>
      <c r="AN1547" s="143">
        <v>-1</v>
      </c>
      <c r="AQ1547" s="143">
        <v>641</v>
      </c>
      <c r="AR1547" s="143" t="s">
        <v>284</v>
      </c>
      <c r="AS1547" s="143" t="s">
        <v>394</v>
      </c>
      <c r="AT1547" s="143" t="s">
        <v>366</v>
      </c>
      <c r="AV1547" s="143">
        <v>151.48137583022501</v>
      </c>
      <c r="AW1547" s="143">
        <v>1.3246737928000001</v>
      </c>
    </row>
    <row r="1548" spans="1:49" x14ac:dyDescent="0.25">
      <c r="A1548" s="153">
        <v>1200000</v>
      </c>
      <c r="B1548" s="153">
        <v>87000</v>
      </c>
      <c r="C1548" s="153">
        <v>87000</v>
      </c>
      <c r="D1548" s="143" t="s">
        <v>360</v>
      </c>
      <c r="E1548" s="143" t="s">
        <v>73</v>
      </c>
      <c r="F1548" s="143" t="s">
        <v>378</v>
      </c>
      <c r="G1548" s="143" t="s">
        <v>379</v>
      </c>
      <c r="H1548" s="143">
        <v>0.59</v>
      </c>
      <c r="I1548" s="143">
        <v>0.64</v>
      </c>
      <c r="J1548" s="143" t="s">
        <v>366</v>
      </c>
      <c r="K1548" s="143">
        <v>5.4257459020319997E-2</v>
      </c>
      <c r="L1548" s="143">
        <v>3864.0286725988799</v>
      </c>
      <c r="M1548" s="143">
        <v>8.8650105551449307</v>
      </c>
      <c r="N1548" s="143">
        <v>1.2047073913908599</v>
      </c>
      <c r="O1548" s="143">
        <v>0.48099294691055</v>
      </c>
      <c r="P1548" s="143">
        <v>6.5364361919869995E-2</v>
      </c>
      <c r="Q1548" s="143">
        <v>209.65237735690599</v>
      </c>
      <c r="R1548" s="143">
        <v>1740</v>
      </c>
      <c r="S1548" s="143" t="s">
        <v>393</v>
      </c>
      <c r="T1548" s="143">
        <v>1740</v>
      </c>
      <c r="U1548" s="143" t="s">
        <v>385</v>
      </c>
      <c r="V1548" s="143" t="s">
        <v>366</v>
      </c>
      <c r="Z1548" s="143">
        <v>0</v>
      </c>
      <c r="AA1548" s="143">
        <v>1</v>
      </c>
      <c r="AB1548" s="143">
        <v>0.48099294691055</v>
      </c>
      <c r="AC1548" s="143">
        <v>6.5364361919869995E-2</v>
      </c>
      <c r="AD1548" s="143">
        <v>209.65237735690599</v>
      </c>
      <c r="AF1548" s="143">
        <v>-1</v>
      </c>
      <c r="AG1548" s="143">
        <v>-1</v>
      </c>
      <c r="AH1548" s="143">
        <v>-1</v>
      </c>
      <c r="AI1548" s="143">
        <v>-1</v>
      </c>
      <c r="AJ1548" s="143">
        <v>0</v>
      </c>
      <c r="AM1548" s="143" t="s">
        <v>383</v>
      </c>
      <c r="AN1548" s="143">
        <v>-1</v>
      </c>
      <c r="AQ1548" s="143">
        <v>641</v>
      </c>
      <c r="AR1548" s="143" t="s">
        <v>284</v>
      </c>
      <c r="AS1548" s="143" t="s">
        <v>394</v>
      </c>
      <c r="AT1548" s="143" t="s">
        <v>366</v>
      </c>
      <c r="AV1548" s="143">
        <v>108.814128303367</v>
      </c>
      <c r="AW1548" s="143">
        <v>0.17003436929999999</v>
      </c>
    </row>
    <row r="1549" spans="1:49" x14ac:dyDescent="0.25">
      <c r="A1549" s="153">
        <v>1200000</v>
      </c>
      <c r="B1549" s="153">
        <v>88000</v>
      </c>
      <c r="C1549" s="153">
        <v>88000</v>
      </c>
      <c r="D1549" s="143" t="s">
        <v>360</v>
      </c>
      <c r="E1549" s="143" t="s">
        <v>73</v>
      </c>
      <c r="F1549" s="143" t="s">
        <v>378</v>
      </c>
      <c r="G1549" s="143" t="s">
        <v>379</v>
      </c>
      <c r="H1549" s="143">
        <v>0.59</v>
      </c>
      <c r="I1549" s="143">
        <v>0.64</v>
      </c>
      <c r="J1549" s="143" t="s">
        <v>395</v>
      </c>
      <c r="K1549" s="143">
        <v>4.9769220259E-3</v>
      </c>
      <c r="L1549" s="143">
        <v>3833.3982149406902</v>
      </c>
      <c r="M1549" s="143">
        <v>9.5178642438822294</v>
      </c>
      <c r="N1549" s="143">
        <v>1.3980206931072201</v>
      </c>
      <c r="O1549" s="143">
        <v>4.7369668194960003E-2</v>
      </c>
      <c r="P1549" s="143">
        <v>6.9578399801899999E-3</v>
      </c>
      <c r="Q1549" s="143">
        <v>19.078524010007001</v>
      </c>
      <c r="R1549" s="143">
        <v>1700</v>
      </c>
      <c r="S1549" s="143" t="s">
        <v>396</v>
      </c>
      <c r="T1549" s="143">
        <v>1700</v>
      </c>
      <c r="U1549" s="143" t="s">
        <v>395</v>
      </c>
      <c r="V1549" s="143" t="s">
        <v>395</v>
      </c>
      <c r="Z1549" s="143">
        <v>0</v>
      </c>
      <c r="AA1549" s="143">
        <v>1</v>
      </c>
      <c r="AB1549" s="143">
        <v>4.7369668194960003E-2</v>
      </c>
      <c r="AC1549" s="143">
        <v>6.9578399801899999E-3</v>
      </c>
      <c r="AD1549" s="143">
        <v>19.078524010005399</v>
      </c>
      <c r="AF1549" s="143">
        <v>-1</v>
      </c>
      <c r="AG1549" s="143">
        <v>-1</v>
      </c>
      <c r="AH1549" s="143">
        <v>-1</v>
      </c>
      <c r="AI1549" s="143">
        <v>-1</v>
      </c>
      <c r="AJ1549" s="143">
        <v>0</v>
      </c>
      <c r="AM1549" s="143" t="s">
        <v>383</v>
      </c>
      <c r="AN1549" s="143">
        <v>-1</v>
      </c>
      <c r="AQ1549" s="143">
        <v>641</v>
      </c>
      <c r="AR1549" s="143" t="s">
        <v>284</v>
      </c>
      <c r="AS1549" s="143" t="s">
        <v>394</v>
      </c>
      <c r="AT1549" s="143" t="s">
        <v>366</v>
      </c>
      <c r="AV1549" s="143">
        <v>69.285530229331599</v>
      </c>
      <c r="AW1549" s="143">
        <v>1.54732555E-2</v>
      </c>
    </row>
    <row r="1550" spans="1:49" x14ac:dyDescent="0.25">
      <c r="A1550" s="153">
        <v>1200000</v>
      </c>
      <c r="B1550" s="153">
        <v>88000</v>
      </c>
      <c r="C1550" s="153">
        <v>88000</v>
      </c>
      <c r="D1550" s="143" t="s">
        <v>360</v>
      </c>
      <c r="E1550" s="143" t="s">
        <v>73</v>
      </c>
      <c r="F1550" s="143" t="s">
        <v>378</v>
      </c>
      <c r="G1550" s="143" t="s">
        <v>379</v>
      </c>
      <c r="H1550" s="143">
        <v>0.59</v>
      </c>
      <c r="I1550" s="143">
        <v>0.64</v>
      </c>
      <c r="J1550" s="143" t="s">
        <v>366</v>
      </c>
      <c r="K1550" s="143">
        <v>0.20588703212105999</v>
      </c>
      <c r="L1550" s="143">
        <v>3822.0384326704102</v>
      </c>
      <c r="M1550" s="143">
        <v>7.5287791286046497</v>
      </c>
      <c r="N1550" s="143">
        <v>1.0272476247912301</v>
      </c>
      <c r="O1550" s="143">
        <v>1.5500779902834201</v>
      </c>
      <c r="P1550" s="143">
        <v>0.21149696472167001</v>
      </c>
      <c r="Q1550" s="143">
        <v>786.90814955515395</v>
      </c>
      <c r="R1550" s="143">
        <v>1740</v>
      </c>
      <c r="S1550" s="143" t="s">
        <v>393</v>
      </c>
      <c r="T1550" s="143">
        <v>1740</v>
      </c>
      <c r="U1550" s="143" t="s">
        <v>385</v>
      </c>
      <c r="V1550" s="143" t="s">
        <v>366</v>
      </c>
      <c r="Z1550" s="143">
        <v>0</v>
      </c>
      <c r="AA1550" s="143">
        <v>1</v>
      </c>
      <c r="AB1550" s="143">
        <v>1.5500779902834201</v>
      </c>
      <c r="AC1550" s="143">
        <v>0.21149696472167001</v>
      </c>
      <c r="AD1550" s="143">
        <v>2361.1156628336798</v>
      </c>
      <c r="AF1550" s="143">
        <v>-1</v>
      </c>
      <c r="AG1550" s="143">
        <v>-1</v>
      </c>
      <c r="AH1550" s="143">
        <v>-1</v>
      </c>
      <c r="AI1550" s="143">
        <v>-1</v>
      </c>
      <c r="AJ1550" s="143">
        <v>0</v>
      </c>
      <c r="AM1550" s="143" t="s">
        <v>383</v>
      </c>
      <c r="AN1550" s="143">
        <v>-1</v>
      </c>
      <c r="AQ1550" s="143">
        <v>641</v>
      </c>
      <c r="AR1550" s="143" t="s">
        <v>284</v>
      </c>
      <c r="AS1550" s="143" t="s">
        <v>394</v>
      </c>
      <c r="AT1550" s="143" t="s">
        <v>366</v>
      </c>
      <c r="AV1550" s="143">
        <v>259.67392068170602</v>
      </c>
      <c r="AW1550" s="143">
        <v>1.9149356552000001</v>
      </c>
    </row>
    <row r="1551" spans="1:49" x14ac:dyDescent="0.25">
      <c r="A1551" s="153">
        <v>1200000</v>
      </c>
      <c r="B1551" s="153">
        <v>88000</v>
      </c>
      <c r="C1551" s="153">
        <v>88000</v>
      </c>
      <c r="D1551" s="143" t="s">
        <v>360</v>
      </c>
      <c r="E1551" s="143" t="s">
        <v>73</v>
      </c>
      <c r="F1551" s="143" t="s">
        <v>378</v>
      </c>
      <c r="G1551" s="143" t="s">
        <v>379</v>
      </c>
      <c r="H1551" s="143">
        <v>0.59</v>
      </c>
      <c r="I1551" s="143">
        <v>0.64</v>
      </c>
      <c r="J1551" s="143" t="s">
        <v>366</v>
      </c>
      <c r="K1551" s="143">
        <v>1.381909827448E-2</v>
      </c>
      <c r="L1551" s="143">
        <v>3902.7252681053601</v>
      </c>
      <c r="M1551" s="143">
        <v>7.6093336047382403</v>
      </c>
      <c r="N1551" s="143">
        <v>1.0301179512385801</v>
      </c>
      <c r="O1551" s="143">
        <v>0.10515412888724</v>
      </c>
      <c r="P1551" s="143">
        <v>1.423530120248E-2</v>
      </c>
      <c r="Q1551" s="143">
        <v>53.932144018275501</v>
      </c>
      <c r="R1551" s="143">
        <v>1740</v>
      </c>
      <c r="S1551" s="143" t="s">
        <v>393</v>
      </c>
      <c r="T1551" s="143">
        <v>1740</v>
      </c>
      <c r="U1551" s="143" t="s">
        <v>385</v>
      </c>
      <c r="V1551" s="143" t="s">
        <v>366</v>
      </c>
      <c r="Z1551" s="143">
        <v>0</v>
      </c>
      <c r="AA1551" s="143">
        <v>1</v>
      </c>
      <c r="AB1551" s="143">
        <v>0.10515412888724</v>
      </c>
      <c r="AC1551" s="143">
        <v>1.423530120248E-2</v>
      </c>
      <c r="AD1551" s="143">
        <v>953.662395446652</v>
      </c>
      <c r="AF1551" s="143">
        <v>-1</v>
      </c>
      <c r="AG1551" s="143">
        <v>-1</v>
      </c>
      <c r="AH1551" s="143">
        <v>-1</v>
      </c>
      <c r="AI1551" s="143">
        <v>-1</v>
      </c>
      <c r="AJ1551" s="143">
        <v>0</v>
      </c>
      <c r="AM1551" s="143" t="s">
        <v>383</v>
      </c>
      <c r="AN1551" s="143">
        <v>-1</v>
      </c>
      <c r="AQ1551" s="143">
        <v>641</v>
      </c>
      <c r="AR1551" s="143" t="s">
        <v>284</v>
      </c>
      <c r="AS1551" s="143" t="s">
        <v>394</v>
      </c>
      <c r="AT1551" s="143" t="s">
        <v>366</v>
      </c>
      <c r="AV1551" s="143">
        <v>42.868898847235499</v>
      </c>
      <c r="AW1551" s="143">
        <v>0.77344882029999995</v>
      </c>
    </row>
    <row r="1552" spans="1:49" x14ac:dyDescent="0.25">
      <c r="A1552" s="153">
        <v>1200000</v>
      </c>
      <c r="B1552" s="153">
        <v>88000</v>
      </c>
      <c r="C1552" s="153">
        <v>88000</v>
      </c>
      <c r="D1552" s="143" t="s">
        <v>360</v>
      </c>
      <c r="E1552" s="143" t="s">
        <v>73</v>
      </c>
      <c r="F1552" s="143" t="s">
        <v>378</v>
      </c>
      <c r="G1552" s="143" t="s">
        <v>379</v>
      </c>
      <c r="H1552" s="143">
        <v>0.59</v>
      </c>
      <c r="I1552" s="143">
        <v>0.64</v>
      </c>
      <c r="J1552" s="143" t="s">
        <v>366</v>
      </c>
      <c r="K1552" s="143">
        <v>2.6121920496360002E-2</v>
      </c>
      <c r="L1552" s="143">
        <v>3820.71184075981</v>
      </c>
      <c r="M1552" s="143">
        <v>7.3086591421682296</v>
      </c>
      <c r="N1552" s="143">
        <v>0.99343297566888</v>
      </c>
      <c r="O1552" s="143">
        <v>0.19091621304671</v>
      </c>
      <c r="P1552" s="143">
        <v>2.595037720888E-2</v>
      </c>
      <c r="Q1552" s="143">
        <v>99.8043309438292</v>
      </c>
      <c r="R1552" s="143">
        <v>1730</v>
      </c>
      <c r="S1552" s="143" t="s">
        <v>368</v>
      </c>
      <c r="T1552" s="143">
        <v>1730</v>
      </c>
      <c r="U1552" s="143" t="s">
        <v>385</v>
      </c>
      <c r="V1552" s="143" t="s">
        <v>366</v>
      </c>
      <c r="Z1552" s="143">
        <v>0</v>
      </c>
      <c r="AA1552" s="143">
        <v>1</v>
      </c>
      <c r="AB1552" s="143">
        <v>0.19091621304671</v>
      </c>
      <c r="AC1552" s="143">
        <v>2.595037720888E-2</v>
      </c>
      <c r="AD1552" s="143">
        <v>99.804330943830294</v>
      </c>
      <c r="AF1552" s="143">
        <v>-1</v>
      </c>
      <c r="AG1552" s="143">
        <v>-1</v>
      </c>
      <c r="AH1552" s="143">
        <v>-1</v>
      </c>
      <c r="AI1552" s="143">
        <v>-1</v>
      </c>
      <c r="AJ1552" s="143">
        <v>0</v>
      </c>
      <c r="AM1552" s="143" t="s">
        <v>383</v>
      </c>
      <c r="AN1552" s="143">
        <v>-1</v>
      </c>
      <c r="AQ1552" s="143">
        <v>641</v>
      </c>
      <c r="AR1552" s="143" t="s">
        <v>284</v>
      </c>
      <c r="AS1552" s="143" t="s">
        <v>394</v>
      </c>
      <c r="AT1552" s="143" t="s">
        <v>366</v>
      </c>
      <c r="AV1552" s="143">
        <v>54.070102996742101</v>
      </c>
      <c r="AW1552" s="143">
        <v>8.0944307300000004E-2</v>
      </c>
    </row>
    <row r="1553" spans="1:49" x14ac:dyDescent="0.25">
      <c r="A1553" s="153">
        <v>1200000</v>
      </c>
      <c r="B1553" s="153">
        <v>88000</v>
      </c>
      <c r="C1553" s="153">
        <v>88000</v>
      </c>
      <c r="D1553" s="143" t="s">
        <v>360</v>
      </c>
      <c r="E1553" s="143" t="s">
        <v>73</v>
      </c>
      <c r="F1553" s="143" t="s">
        <v>378</v>
      </c>
      <c r="G1553" s="143" t="s">
        <v>379</v>
      </c>
      <c r="H1553" s="143">
        <v>0.59</v>
      </c>
      <c r="I1553" s="143">
        <v>0.64</v>
      </c>
      <c r="J1553" s="143" t="s">
        <v>366</v>
      </c>
      <c r="K1553" s="143">
        <v>0.59164149958336998</v>
      </c>
      <c r="L1553" s="143">
        <v>3820.71184075981</v>
      </c>
      <c r="M1553" s="143">
        <v>7.3086591421682296</v>
      </c>
      <c r="N1553" s="143">
        <v>0.99343297566888</v>
      </c>
      <c r="O1553" s="143">
        <v>4.3241060548161601</v>
      </c>
      <c r="P1553" s="143">
        <v>0.58775617546031</v>
      </c>
      <c r="Q1553" s="143">
        <v>2260.4916829430899</v>
      </c>
      <c r="R1553" s="143">
        <v>1740</v>
      </c>
      <c r="S1553" s="143" t="s">
        <v>393</v>
      </c>
      <c r="T1553" s="143">
        <v>1740</v>
      </c>
      <c r="U1553" s="143" t="s">
        <v>385</v>
      </c>
      <c r="V1553" s="143" t="s">
        <v>366</v>
      </c>
      <c r="Z1553" s="143">
        <v>0</v>
      </c>
      <c r="AA1553" s="143">
        <v>1</v>
      </c>
      <c r="AB1553" s="143">
        <v>4.3241060548161601</v>
      </c>
      <c r="AC1553" s="143">
        <v>0.58775617546031</v>
      </c>
      <c r="AD1553" s="143">
        <v>2260.4916829430899</v>
      </c>
      <c r="AF1553" s="143">
        <v>-1</v>
      </c>
      <c r="AG1553" s="143">
        <v>-1</v>
      </c>
      <c r="AH1553" s="143">
        <v>-1</v>
      </c>
      <c r="AI1553" s="143">
        <v>-1</v>
      </c>
      <c r="AJ1553" s="143">
        <v>0</v>
      </c>
      <c r="AM1553" s="143" t="s">
        <v>383</v>
      </c>
      <c r="AN1553" s="143">
        <v>-1</v>
      </c>
      <c r="AQ1553" s="143">
        <v>641</v>
      </c>
      <c r="AR1553" s="143" t="s">
        <v>284</v>
      </c>
      <c r="AS1553" s="143" t="s">
        <v>394</v>
      </c>
      <c r="AT1553" s="143" t="s">
        <v>366</v>
      </c>
      <c r="AV1553" s="143">
        <v>200.37808089661601</v>
      </c>
      <c r="AW1553" s="143">
        <v>1.833326588</v>
      </c>
    </row>
    <row r="1554" spans="1:49" x14ac:dyDescent="0.25">
      <c r="A1554" s="153">
        <v>1200000</v>
      </c>
      <c r="B1554" s="153">
        <v>88000</v>
      </c>
      <c r="C1554" s="153">
        <v>88000</v>
      </c>
      <c r="D1554" s="143" t="s">
        <v>360</v>
      </c>
      <c r="E1554" s="143" t="s">
        <v>73</v>
      </c>
      <c r="F1554" s="143" t="s">
        <v>378</v>
      </c>
      <c r="G1554" s="143" t="s">
        <v>379</v>
      </c>
      <c r="H1554" s="143">
        <v>0.59</v>
      </c>
      <c r="I1554" s="143">
        <v>0.64</v>
      </c>
      <c r="J1554" s="143" t="s">
        <v>366</v>
      </c>
      <c r="K1554" s="143">
        <v>0.45389539139603002</v>
      </c>
      <c r="L1554" s="143">
        <v>3822.8769662589202</v>
      </c>
      <c r="M1554" s="143">
        <v>7.4053219979221696</v>
      </c>
      <c r="N1554" s="143">
        <v>1.0086504351861401</v>
      </c>
      <c r="O1554" s="143">
        <v>3.36124152666057</v>
      </c>
      <c r="P1554" s="143">
        <v>0.45782178406058999</v>
      </c>
      <c r="Q1554" s="143">
        <v>1735.18623685899</v>
      </c>
      <c r="R1554" s="143">
        <v>1740</v>
      </c>
      <c r="S1554" s="143" t="s">
        <v>393</v>
      </c>
      <c r="T1554" s="143">
        <v>1740</v>
      </c>
      <c r="U1554" s="143" t="s">
        <v>385</v>
      </c>
      <c r="V1554" s="143" t="s">
        <v>366</v>
      </c>
      <c r="Z1554" s="143">
        <v>0</v>
      </c>
      <c r="AA1554" s="143">
        <v>1</v>
      </c>
      <c r="AB1554" s="143">
        <v>3.36124152666057</v>
      </c>
      <c r="AC1554" s="143">
        <v>0.45782178406058999</v>
      </c>
      <c r="AD1554" s="143">
        <v>2361.6336782394701</v>
      </c>
      <c r="AF1554" s="143">
        <v>-1</v>
      </c>
      <c r="AG1554" s="143">
        <v>-1</v>
      </c>
      <c r="AH1554" s="143">
        <v>-1</v>
      </c>
      <c r="AI1554" s="143">
        <v>-1</v>
      </c>
      <c r="AJ1554" s="143">
        <v>0</v>
      </c>
      <c r="AM1554" s="143" t="s">
        <v>383</v>
      </c>
      <c r="AN1554" s="143">
        <v>-1</v>
      </c>
      <c r="AQ1554" s="143">
        <v>641</v>
      </c>
      <c r="AR1554" s="143" t="s">
        <v>284</v>
      </c>
      <c r="AS1554" s="143" t="s">
        <v>394</v>
      </c>
      <c r="AT1554" s="143" t="s">
        <v>366</v>
      </c>
      <c r="AV1554" s="143">
        <v>173.723615472456</v>
      </c>
      <c r="AW1554" s="143">
        <v>1.9153557811999999</v>
      </c>
    </row>
    <row r="1555" spans="1:49" x14ac:dyDescent="0.25">
      <c r="A1555" s="153">
        <v>1200000</v>
      </c>
      <c r="B1555" s="153">
        <v>88000</v>
      </c>
      <c r="C1555" s="153">
        <v>88000</v>
      </c>
      <c r="D1555" s="143" t="s">
        <v>360</v>
      </c>
      <c r="E1555" s="143" t="s">
        <v>73</v>
      </c>
      <c r="F1555" s="143" t="s">
        <v>378</v>
      </c>
      <c r="G1555" s="143" t="s">
        <v>379</v>
      </c>
      <c r="H1555" s="143">
        <v>0.59</v>
      </c>
      <c r="I1555" s="143">
        <v>0.64</v>
      </c>
      <c r="J1555" s="143" t="s">
        <v>366</v>
      </c>
      <c r="K1555" s="143">
        <v>0.61776345387502996</v>
      </c>
      <c r="L1555" s="143">
        <v>3820.71184104448</v>
      </c>
      <c r="M1555" s="143">
        <v>7.3086591427127701</v>
      </c>
      <c r="N1555" s="143">
        <v>0.99343297574290002</v>
      </c>
      <c r="O1555" s="143">
        <v>4.5150225151975896</v>
      </c>
      <c r="P1555" s="143">
        <v>0.61370658628828001</v>
      </c>
      <c r="Q1555" s="143">
        <v>2360.2961431848798</v>
      </c>
      <c r="R1555" s="143">
        <v>1740</v>
      </c>
      <c r="S1555" s="143" t="s">
        <v>393</v>
      </c>
      <c r="T1555" s="143">
        <v>1740</v>
      </c>
      <c r="U1555" s="143" t="s">
        <v>385</v>
      </c>
      <c r="V1555" s="143" t="s">
        <v>366</v>
      </c>
      <c r="Z1555" s="143">
        <v>0</v>
      </c>
      <c r="AA1555" s="143">
        <v>1</v>
      </c>
      <c r="AB1555" s="143">
        <v>4.5150225151975896</v>
      </c>
      <c r="AC1555" s="143">
        <v>0.61370658628828001</v>
      </c>
      <c r="AD1555" s="143">
        <v>2360.2961431848798</v>
      </c>
      <c r="AF1555" s="143">
        <v>-1</v>
      </c>
      <c r="AG1555" s="143">
        <v>-1</v>
      </c>
      <c r="AH1555" s="143">
        <v>-1</v>
      </c>
      <c r="AI1555" s="143">
        <v>-1</v>
      </c>
      <c r="AJ1555" s="143">
        <v>0</v>
      </c>
      <c r="AM1555" s="143" t="s">
        <v>383</v>
      </c>
      <c r="AN1555" s="143">
        <v>-1</v>
      </c>
      <c r="AQ1555" s="143">
        <v>641</v>
      </c>
      <c r="AR1555" s="143" t="s">
        <v>284</v>
      </c>
      <c r="AS1555" s="143" t="s">
        <v>394</v>
      </c>
      <c r="AT1555" s="143" t="s">
        <v>366</v>
      </c>
      <c r="AV1555" s="143">
        <v>200.00000003352699</v>
      </c>
      <c r="AW1555" s="143">
        <v>1.9142710001000001</v>
      </c>
    </row>
    <row r="1556" spans="1:49" x14ac:dyDescent="0.25">
      <c r="A1556" s="153">
        <v>1200000</v>
      </c>
      <c r="B1556" s="153">
        <v>89000</v>
      </c>
      <c r="C1556" s="153">
        <v>89000</v>
      </c>
      <c r="D1556" s="143" t="s">
        <v>360</v>
      </c>
      <c r="E1556" s="143" t="s">
        <v>73</v>
      </c>
      <c r="F1556" s="143" t="s">
        <v>378</v>
      </c>
      <c r="G1556" s="143" t="s">
        <v>379</v>
      </c>
      <c r="H1556" s="143">
        <v>0.59</v>
      </c>
      <c r="I1556" s="143">
        <v>0.64</v>
      </c>
      <c r="J1556" s="143" t="s">
        <v>366</v>
      </c>
      <c r="K1556" s="143">
        <v>8.8873084505100008E-3</v>
      </c>
      <c r="L1556" s="143">
        <v>3863.52702535357</v>
      </c>
      <c r="M1556" s="143">
        <v>9.0212019039982696</v>
      </c>
      <c r="N1556" s="143">
        <v>1.23379723299191</v>
      </c>
      <c r="O1556" s="143">
        <v>8.0174203915239994E-2</v>
      </c>
      <c r="P1556" s="143">
        <v>1.096513657499E-2</v>
      </c>
      <c r="Q1556" s="143">
        <v>34.336356381233301</v>
      </c>
      <c r="R1556" s="143">
        <v>1740</v>
      </c>
      <c r="S1556" s="143" t="s">
        <v>393</v>
      </c>
      <c r="T1556" s="143">
        <v>1740</v>
      </c>
      <c r="U1556" s="143" t="s">
        <v>385</v>
      </c>
      <c r="V1556" s="143" t="s">
        <v>366</v>
      </c>
      <c r="Z1556" s="143">
        <v>0</v>
      </c>
      <c r="AA1556" s="143">
        <v>1</v>
      </c>
      <c r="AB1556" s="143">
        <v>8.0174203915239994E-2</v>
      </c>
      <c r="AC1556" s="143">
        <v>1.096513657499E-2</v>
      </c>
      <c r="AD1556" s="143">
        <v>34.336356381232498</v>
      </c>
      <c r="AF1556" s="143">
        <v>-1</v>
      </c>
      <c r="AG1556" s="143">
        <v>-1</v>
      </c>
      <c r="AH1556" s="143">
        <v>-1</v>
      </c>
      <c r="AI1556" s="143">
        <v>-1</v>
      </c>
      <c r="AJ1556" s="143">
        <v>0</v>
      </c>
      <c r="AM1556" s="143" t="s">
        <v>383</v>
      </c>
      <c r="AN1556" s="143">
        <v>-1</v>
      </c>
      <c r="AQ1556" s="143">
        <v>641</v>
      </c>
      <c r="AR1556" s="143" t="s">
        <v>284</v>
      </c>
      <c r="AS1556" s="143" t="s">
        <v>394</v>
      </c>
      <c r="AT1556" s="143" t="s">
        <v>366</v>
      </c>
      <c r="AV1556" s="143">
        <v>66.360204428321197</v>
      </c>
      <c r="AW1556" s="143">
        <v>2.78478154E-2</v>
      </c>
    </row>
    <row r="1557" spans="1:49" x14ac:dyDescent="0.25">
      <c r="A1557" s="153">
        <v>1200000</v>
      </c>
      <c r="B1557" s="153">
        <v>90000</v>
      </c>
      <c r="C1557" s="153">
        <v>90000</v>
      </c>
      <c r="D1557" s="143" t="s">
        <v>360</v>
      </c>
      <c r="E1557" s="143" t="s">
        <v>73</v>
      </c>
      <c r="F1557" s="143" t="s">
        <v>378</v>
      </c>
      <c r="G1557" s="143" t="s">
        <v>379</v>
      </c>
      <c r="H1557" s="143">
        <v>0.59</v>
      </c>
      <c r="I1557" s="143">
        <v>0.64</v>
      </c>
      <c r="J1557" s="143" t="s">
        <v>366</v>
      </c>
      <c r="K1557" s="143">
        <v>5.6213395348699999E-2</v>
      </c>
      <c r="L1557" s="143">
        <v>3831.0423535876298</v>
      </c>
      <c r="M1557" s="143">
        <v>7.2011886581660303</v>
      </c>
      <c r="N1557" s="143">
        <v>0.98223013192899</v>
      </c>
      <c r="O1557" s="143">
        <v>0.40480326502211</v>
      </c>
      <c r="P1557" s="143">
        <v>5.5214490729529997E-2</v>
      </c>
      <c r="Q1557" s="143">
        <v>215.35589841986601</v>
      </c>
      <c r="R1557" s="143">
        <v>1740</v>
      </c>
      <c r="S1557" s="143" t="s">
        <v>393</v>
      </c>
      <c r="T1557" s="143">
        <v>1740</v>
      </c>
      <c r="U1557" s="143" t="s">
        <v>385</v>
      </c>
      <c r="V1557" s="143" t="s">
        <v>366</v>
      </c>
      <c r="Z1557" s="143">
        <v>0</v>
      </c>
      <c r="AA1557" s="143">
        <v>1</v>
      </c>
      <c r="AB1557" s="143">
        <v>0.40480326502211</v>
      </c>
      <c r="AC1557" s="143">
        <v>5.5214490729529997E-2</v>
      </c>
      <c r="AD1557" s="143">
        <v>215.35589841986501</v>
      </c>
      <c r="AF1557" s="143">
        <v>-1</v>
      </c>
      <c r="AG1557" s="143">
        <v>-1</v>
      </c>
      <c r="AH1557" s="143">
        <v>-1</v>
      </c>
      <c r="AI1557" s="143">
        <v>-1</v>
      </c>
      <c r="AJ1557" s="143">
        <v>0</v>
      </c>
      <c r="AM1557" s="143" t="s">
        <v>383</v>
      </c>
      <c r="AN1557" s="143">
        <v>-1</v>
      </c>
      <c r="AQ1557" s="143">
        <v>641</v>
      </c>
      <c r="AR1557" s="143" t="s">
        <v>284</v>
      </c>
      <c r="AS1557" s="143" t="s">
        <v>394</v>
      </c>
      <c r="AT1557" s="143" t="s">
        <v>366</v>
      </c>
      <c r="AV1557" s="143">
        <v>89.867534178924203</v>
      </c>
      <c r="AW1557" s="143">
        <v>0.17466009599999999</v>
      </c>
    </row>
    <row r="1558" spans="1:49" x14ac:dyDescent="0.25">
      <c r="A1558" s="153">
        <v>1200000</v>
      </c>
      <c r="B1558" s="153">
        <v>91000</v>
      </c>
      <c r="C1558" s="153">
        <v>91000</v>
      </c>
      <c r="D1558" s="143" t="s">
        <v>360</v>
      </c>
      <c r="E1558" s="143" t="s">
        <v>73</v>
      </c>
      <c r="F1558" s="143" t="s">
        <v>378</v>
      </c>
      <c r="G1558" s="143" t="s">
        <v>379</v>
      </c>
      <c r="H1558" s="143">
        <v>0.59</v>
      </c>
      <c r="I1558" s="143">
        <v>0.64</v>
      </c>
      <c r="J1558" s="143" t="s">
        <v>366</v>
      </c>
      <c r="K1558" s="143">
        <v>0.26778706172019001</v>
      </c>
      <c r="L1558" s="143">
        <v>3788.5026532383499</v>
      </c>
      <c r="M1558" s="143">
        <v>7.39278939012123</v>
      </c>
      <c r="N1558" s="143">
        <v>1.0178548724320799</v>
      </c>
      <c r="O1558" s="143">
        <v>1.97969334869682</v>
      </c>
      <c r="P1558" s="143">
        <v>0.27256836554616998</v>
      </c>
      <c r="Q1558" s="143">
        <v>1014.51199382987</v>
      </c>
      <c r="R1558" s="143">
        <v>1730</v>
      </c>
      <c r="S1558" s="143" t="s">
        <v>368</v>
      </c>
      <c r="T1558" s="143">
        <v>1730</v>
      </c>
      <c r="U1558" s="143" t="s">
        <v>385</v>
      </c>
      <c r="V1558" s="143" t="s">
        <v>366</v>
      </c>
      <c r="Z1558" s="143">
        <v>0</v>
      </c>
      <c r="AA1558" s="143">
        <v>1</v>
      </c>
      <c r="AB1558" s="143">
        <v>1.97969334869682</v>
      </c>
      <c r="AC1558" s="143">
        <v>0.27256836554616998</v>
      </c>
      <c r="AD1558" s="143">
        <v>1651.59659451517</v>
      </c>
      <c r="AF1558" s="143">
        <v>-1</v>
      </c>
      <c r="AG1558" s="143">
        <v>-1</v>
      </c>
      <c r="AH1558" s="143">
        <v>-1</v>
      </c>
      <c r="AI1558" s="143">
        <v>-1</v>
      </c>
      <c r="AJ1558" s="143">
        <v>0</v>
      </c>
      <c r="AM1558" s="143" t="s">
        <v>383</v>
      </c>
      <c r="AN1558" s="143">
        <v>-1</v>
      </c>
      <c r="AQ1558" s="143">
        <v>641</v>
      </c>
      <c r="AR1558" s="143" t="s">
        <v>284</v>
      </c>
      <c r="AS1558" s="143" t="s">
        <v>394</v>
      </c>
      <c r="AT1558" s="143" t="s">
        <v>366</v>
      </c>
      <c r="AV1558" s="143">
        <v>198.266402412557</v>
      </c>
      <c r="AW1558" s="143">
        <v>1.3394943993999999</v>
      </c>
    </row>
    <row r="1559" spans="1:49" x14ac:dyDescent="0.25">
      <c r="A1559" s="153">
        <v>1200000</v>
      </c>
      <c r="B1559" s="153">
        <v>91000</v>
      </c>
      <c r="C1559" s="153">
        <v>91000</v>
      </c>
      <c r="D1559" s="143" t="s">
        <v>360</v>
      </c>
      <c r="E1559" s="143" t="s">
        <v>73</v>
      </c>
      <c r="F1559" s="143" t="s">
        <v>378</v>
      </c>
      <c r="G1559" s="143" t="s">
        <v>379</v>
      </c>
      <c r="H1559" s="143">
        <v>0.59</v>
      </c>
      <c r="I1559" s="143">
        <v>0.64</v>
      </c>
      <c r="J1559" s="143" t="s">
        <v>366</v>
      </c>
      <c r="K1559" s="143">
        <v>0.12480841904988001</v>
      </c>
      <c r="L1559" s="143">
        <v>3819.7798045775398</v>
      </c>
      <c r="M1559" s="143">
        <v>7.44743628243583</v>
      </c>
      <c r="N1559" s="143">
        <v>1.0300070771152701</v>
      </c>
      <c r="O1559" s="143">
        <v>0.92950274838559999</v>
      </c>
      <c r="P1559" s="143">
        <v>0.12855355490494999</v>
      </c>
      <c r="Q1559" s="143">
        <v>476.74067852801699</v>
      </c>
      <c r="R1559" s="143">
        <v>1730</v>
      </c>
      <c r="S1559" s="143" t="s">
        <v>368</v>
      </c>
      <c r="T1559" s="143">
        <v>1730</v>
      </c>
      <c r="U1559" s="143" t="s">
        <v>385</v>
      </c>
      <c r="V1559" s="143" t="s">
        <v>366</v>
      </c>
      <c r="Z1559" s="143">
        <v>0</v>
      </c>
      <c r="AA1559" s="143">
        <v>1</v>
      </c>
      <c r="AB1559" s="143">
        <v>0.92950274838559999</v>
      </c>
      <c r="AC1559" s="143">
        <v>0.12855355490494999</v>
      </c>
      <c r="AD1559" s="143">
        <v>476.74067852801699</v>
      </c>
      <c r="AF1559" s="143">
        <v>-1</v>
      </c>
      <c r="AG1559" s="143">
        <v>-1</v>
      </c>
      <c r="AH1559" s="143">
        <v>-1</v>
      </c>
      <c r="AI1559" s="143">
        <v>-1</v>
      </c>
      <c r="AJ1559" s="143">
        <v>0</v>
      </c>
      <c r="AM1559" s="143" t="s">
        <v>383</v>
      </c>
      <c r="AN1559" s="143">
        <v>-1</v>
      </c>
      <c r="AQ1559" s="143">
        <v>641</v>
      </c>
      <c r="AR1559" s="143" t="s">
        <v>284</v>
      </c>
      <c r="AS1559" s="143" t="s">
        <v>394</v>
      </c>
      <c r="AT1559" s="143" t="s">
        <v>366</v>
      </c>
      <c r="AV1559" s="143">
        <v>115.72861141312301</v>
      </c>
      <c r="AW1559" s="143">
        <v>0.3866509964</v>
      </c>
    </row>
    <row r="1560" spans="1:49" x14ac:dyDescent="0.25">
      <c r="A1560" s="153">
        <v>1200000</v>
      </c>
      <c r="B1560" s="153">
        <v>91000</v>
      </c>
      <c r="C1560" s="153">
        <v>91000</v>
      </c>
      <c r="D1560" s="143" t="s">
        <v>360</v>
      </c>
      <c r="E1560" s="143" t="s">
        <v>73</v>
      </c>
      <c r="F1560" s="143" t="s">
        <v>378</v>
      </c>
      <c r="G1560" s="143" t="s">
        <v>379</v>
      </c>
      <c r="H1560" s="143">
        <v>0.59</v>
      </c>
      <c r="I1560" s="143">
        <v>0.64</v>
      </c>
      <c r="J1560" s="143" t="s">
        <v>366</v>
      </c>
      <c r="K1560" s="143">
        <v>0.27608658106932998</v>
      </c>
      <c r="L1560" s="143">
        <v>3819.7798045775398</v>
      </c>
      <c r="M1560" s="143">
        <v>7.44743628243583</v>
      </c>
      <c r="N1560" s="143">
        <v>1.0300070771152701</v>
      </c>
      <c r="O1560" s="143">
        <v>2.05613722094941</v>
      </c>
      <c r="P1560" s="143">
        <v>0.28437113239797002</v>
      </c>
      <c r="Q1560" s="143">
        <v>1054.5899466835001</v>
      </c>
      <c r="R1560" s="143">
        <v>1730</v>
      </c>
      <c r="S1560" s="143" t="s">
        <v>368</v>
      </c>
      <c r="T1560" s="143">
        <v>1730</v>
      </c>
      <c r="U1560" s="143" t="s">
        <v>385</v>
      </c>
      <c r="V1560" s="143" t="s">
        <v>366</v>
      </c>
      <c r="Z1560" s="143">
        <v>0</v>
      </c>
      <c r="AA1560" s="143">
        <v>1</v>
      </c>
      <c r="AB1560" s="143">
        <v>2.05613722094941</v>
      </c>
      <c r="AC1560" s="143">
        <v>0.28437113239797002</v>
      </c>
      <c r="AD1560" s="143">
        <v>1054.5899466850899</v>
      </c>
      <c r="AF1560" s="143">
        <v>-1</v>
      </c>
      <c r="AG1560" s="143">
        <v>-1</v>
      </c>
      <c r="AH1560" s="143">
        <v>-1</v>
      </c>
      <c r="AI1560" s="143">
        <v>-1</v>
      </c>
      <c r="AJ1560" s="143">
        <v>0</v>
      </c>
      <c r="AM1560" s="143" t="s">
        <v>383</v>
      </c>
      <c r="AN1560" s="143">
        <v>-1</v>
      </c>
      <c r="AQ1560" s="143">
        <v>641</v>
      </c>
      <c r="AR1560" s="143" t="s">
        <v>284</v>
      </c>
      <c r="AS1560" s="143" t="s">
        <v>394</v>
      </c>
      <c r="AT1560" s="143" t="s">
        <v>366</v>
      </c>
      <c r="AV1560" s="143">
        <v>153.433145887682</v>
      </c>
      <c r="AW1560" s="143">
        <v>0.85530409299999999</v>
      </c>
    </row>
    <row r="1561" spans="1:49" x14ac:dyDescent="0.25">
      <c r="A1561" s="153">
        <v>1200000</v>
      </c>
      <c r="B1561" s="153">
        <v>92000</v>
      </c>
      <c r="C1561" s="153">
        <v>92000</v>
      </c>
      <c r="D1561" s="143" t="s">
        <v>360</v>
      </c>
      <c r="E1561" s="143" t="s">
        <v>73</v>
      </c>
      <c r="F1561" s="143" t="s">
        <v>378</v>
      </c>
      <c r="G1561" s="143" t="s">
        <v>379</v>
      </c>
      <c r="H1561" s="143">
        <v>0.59</v>
      </c>
      <c r="I1561" s="143">
        <v>0.64</v>
      </c>
      <c r="J1561" s="143" t="s">
        <v>366</v>
      </c>
      <c r="K1561" s="143">
        <v>0.53649992237005995</v>
      </c>
      <c r="L1561" s="143">
        <v>3830.5437398734098</v>
      </c>
      <c r="M1561" s="143">
        <v>7.2753516268245404</v>
      </c>
      <c r="N1561" s="143">
        <v>0.98738759477991001</v>
      </c>
      <c r="O1561" s="143">
        <v>3.9032255830062699</v>
      </c>
      <c r="P1561" s="143">
        <v>0.52973336794857995</v>
      </c>
      <c r="Q1561" s="143">
        <v>2055.0864190772099</v>
      </c>
      <c r="R1561" s="143">
        <v>1740</v>
      </c>
      <c r="S1561" s="143" t="s">
        <v>393</v>
      </c>
      <c r="T1561" s="143">
        <v>1740</v>
      </c>
      <c r="U1561" s="143" t="s">
        <v>385</v>
      </c>
      <c r="V1561" s="143" t="s">
        <v>366</v>
      </c>
      <c r="Z1561" s="143">
        <v>0</v>
      </c>
      <c r="AA1561" s="143">
        <v>1</v>
      </c>
      <c r="AB1561" s="143">
        <v>3.9032255830062699</v>
      </c>
      <c r="AC1561" s="143">
        <v>0.52973336794857995</v>
      </c>
      <c r="AD1561" s="143">
        <v>2055.0864190772099</v>
      </c>
      <c r="AF1561" s="143">
        <v>-1</v>
      </c>
      <c r="AG1561" s="143">
        <v>-1</v>
      </c>
      <c r="AH1561" s="143">
        <v>-1</v>
      </c>
      <c r="AI1561" s="143">
        <v>-1</v>
      </c>
      <c r="AJ1561" s="143">
        <v>0</v>
      </c>
      <c r="AM1561" s="143" t="s">
        <v>383</v>
      </c>
      <c r="AN1561" s="143">
        <v>-1</v>
      </c>
      <c r="AQ1561" s="143">
        <v>641</v>
      </c>
      <c r="AR1561" s="143" t="s">
        <v>284</v>
      </c>
      <c r="AS1561" s="143" t="s">
        <v>394</v>
      </c>
      <c r="AT1561" s="143" t="s">
        <v>366</v>
      </c>
      <c r="AV1561" s="143">
        <v>187.500888872107</v>
      </c>
      <c r="AW1561" s="143">
        <v>1.6667367551000001</v>
      </c>
    </row>
    <row r="1562" spans="1:49" x14ac:dyDescent="0.25">
      <c r="A1562" s="153">
        <v>1200000</v>
      </c>
      <c r="B1562" s="153">
        <v>92000</v>
      </c>
      <c r="C1562" s="153">
        <v>92000</v>
      </c>
      <c r="D1562" s="143" t="s">
        <v>360</v>
      </c>
      <c r="E1562" s="143" t="s">
        <v>73</v>
      </c>
      <c r="F1562" s="143" t="s">
        <v>378</v>
      </c>
      <c r="G1562" s="143" t="s">
        <v>379</v>
      </c>
      <c r="H1562" s="143">
        <v>0.59</v>
      </c>
      <c r="I1562" s="143">
        <v>0.64</v>
      </c>
      <c r="J1562" s="143" t="s">
        <v>366</v>
      </c>
      <c r="K1562" s="143">
        <v>0.21229464750744001</v>
      </c>
      <c r="L1562" s="143">
        <v>3861.41123479916</v>
      </c>
      <c r="M1562" s="143">
        <v>7.16816014558239</v>
      </c>
      <c r="N1562" s="143">
        <v>0.96797381131580995</v>
      </c>
      <c r="O1562" s="143">
        <v>1.52176203138333</v>
      </c>
      <c r="P1562" s="143">
        <v>0.20549565906972</v>
      </c>
      <c r="Q1562" s="143">
        <v>819.75693697297504</v>
      </c>
      <c r="R1562" s="143">
        <v>1730</v>
      </c>
      <c r="S1562" s="143" t="s">
        <v>368</v>
      </c>
      <c r="T1562" s="143">
        <v>1730</v>
      </c>
      <c r="U1562" s="143" t="s">
        <v>385</v>
      </c>
      <c r="V1562" s="143" t="s">
        <v>366</v>
      </c>
      <c r="Z1562" s="143">
        <v>0</v>
      </c>
      <c r="AA1562" s="143">
        <v>1</v>
      </c>
      <c r="AB1562" s="143">
        <v>1.52176203138333</v>
      </c>
      <c r="AC1562" s="143">
        <v>0.20549565906972</v>
      </c>
      <c r="AD1562" s="143">
        <v>819.75693697297504</v>
      </c>
      <c r="AF1562" s="143">
        <v>-1</v>
      </c>
      <c r="AG1562" s="143">
        <v>-1</v>
      </c>
      <c r="AH1562" s="143">
        <v>-1</v>
      </c>
      <c r="AI1562" s="143">
        <v>-1</v>
      </c>
      <c r="AJ1562" s="143">
        <v>0</v>
      </c>
      <c r="AM1562" s="143" t="s">
        <v>383</v>
      </c>
      <c r="AN1562" s="143">
        <v>-1</v>
      </c>
      <c r="AQ1562" s="143">
        <v>641</v>
      </c>
      <c r="AR1562" s="143" t="s">
        <v>284</v>
      </c>
      <c r="AS1562" s="143" t="s">
        <v>394</v>
      </c>
      <c r="AT1562" s="143" t="s">
        <v>366</v>
      </c>
      <c r="AV1562" s="143">
        <v>139.016833537401</v>
      </c>
      <c r="AW1562" s="143">
        <v>0.66484747519999998</v>
      </c>
    </row>
    <row r="1563" spans="1:49" x14ac:dyDescent="0.25">
      <c r="A1563" s="153">
        <v>1200000</v>
      </c>
      <c r="B1563" s="153">
        <v>92000</v>
      </c>
      <c r="C1563" s="153">
        <v>92000</v>
      </c>
      <c r="D1563" s="143" t="s">
        <v>360</v>
      </c>
      <c r="E1563" s="143" t="s">
        <v>73</v>
      </c>
      <c r="F1563" s="143" t="s">
        <v>378</v>
      </c>
      <c r="G1563" s="143" t="s">
        <v>379</v>
      </c>
      <c r="H1563" s="143">
        <v>0.59</v>
      </c>
      <c r="I1563" s="143">
        <v>0.64</v>
      </c>
      <c r="J1563" s="143" t="s">
        <v>387</v>
      </c>
      <c r="K1563" s="143">
        <v>6.5040200051409994E-2</v>
      </c>
      <c r="L1563" s="143">
        <v>3861.41123479916</v>
      </c>
      <c r="M1563" s="143">
        <v>7.16816014558239</v>
      </c>
      <c r="N1563" s="143">
        <v>0.96797381131580995</v>
      </c>
      <c r="O1563" s="143">
        <v>0.46621856986928001</v>
      </c>
      <c r="P1563" s="143">
        <v>6.2957210332510005E-2</v>
      </c>
      <c r="Q1563" s="143">
        <v>251.14695919213401</v>
      </c>
      <c r="R1563" s="143">
        <v>1730</v>
      </c>
      <c r="S1563" s="143" t="s">
        <v>368</v>
      </c>
      <c r="T1563" s="143">
        <v>1730</v>
      </c>
      <c r="U1563" s="143" t="s">
        <v>388</v>
      </c>
      <c r="V1563" s="143" t="s">
        <v>387</v>
      </c>
      <c r="Z1563" s="143">
        <v>0</v>
      </c>
      <c r="AA1563" s="143">
        <v>1</v>
      </c>
      <c r="AB1563" s="143">
        <v>0.46621856986928001</v>
      </c>
      <c r="AC1563" s="143">
        <v>6.2957210332510005E-2</v>
      </c>
      <c r="AD1563" s="143">
        <v>251.14695919213301</v>
      </c>
      <c r="AF1563" s="143">
        <v>-1</v>
      </c>
      <c r="AG1563" s="143">
        <v>-1</v>
      </c>
      <c r="AH1563" s="143">
        <v>-1</v>
      </c>
      <c r="AI1563" s="143">
        <v>-1</v>
      </c>
      <c r="AJ1563" s="143">
        <v>0</v>
      </c>
      <c r="AM1563" s="143" t="s">
        <v>383</v>
      </c>
      <c r="AN1563" s="143">
        <v>-1</v>
      </c>
      <c r="AQ1563" s="143">
        <v>641</v>
      </c>
      <c r="AR1563" s="143" t="s">
        <v>284</v>
      </c>
      <c r="AS1563" s="143" t="s">
        <v>394</v>
      </c>
      <c r="AT1563" s="143" t="s">
        <v>366</v>
      </c>
      <c r="AV1563" s="143">
        <v>66.651091536897994</v>
      </c>
      <c r="AW1563" s="143">
        <v>0.20368772039999999</v>
      </c>
    </row>
    <row r="1564" spans="1:49" x14ac:dyDescent="0.25">
      <c r="A1564" s="153">
        <v>1200000</v>
      </c>
      <c r="B1564" s="153">
        <v>92000</v>
      </c>
      <c r="C1564" s="153">
        <v>92000</v>
      </c>
      <c r="D1564" s="143" t="s">
        <v>360</v>
      </c>
      <c r="E1564" s="143" t="s">
        <v>73</v>
      </c>
      <c r="F1564" s="143" t="s">
        <v>378</v>
      </c>
      <c r="G1564" s="143" t="s">
        <v>379</v>
      </c>
      <c r="H1564" s="143">
        <v>0.59</v>
      </c>
      <c r="I1564" s="143">
        <v>0.64</v>
      </c>
      <c r="J1564" s="143" t="s">
        <v>366</v>
      </c>
      <c r="K1564" s="143">
        <v>0.22982937341078999</v>
      </c>
      <c r="L1564" s="143">
        <v>3821.3369050964802</v>
      </c>
      <c r="M1564" s="143">
        <v>7.5172682827161799</v>
      </c>
      <c r="N1564" s="143">
        <v>1.02541233264198</v>
      </c>
      <c r="O1564" s="143">
        <v>1.72768905917751</v>
      </c>
      <c r="P1564" s="143">
        <v>0.23566987389881</v>
      </c>
      <c r="Q1564" s="143">
        <v>878.25546648987495</v>
      </c>
      <c r="R1564" s="143">
        <v>1730</v>
      </c>
      <c r="S1564" s="143" t="s">
        <v>368</v>
      </c>
      <c r="T1564" s="143">
        <v>1730</v>
      </c>
      <c r="U1564" s="143" t="s">
        <v>385</v>
      </c>
      <c r="V1564" s="143" t="s">
        <v>366</v>
      </c>
      <c r="Z1564" s="143">
        <v>0</v>
      </c>
      <c r="AA1564" s="143">
        <v>1</v>
      </c>
      <c r="AB1564" s="143">
        <v>1.72768905917751</v>
      </c>
      <c r="AC1564" s="143">
        <v>0.23566987389881</v>
      </c>
      <c r="AD1564" s="143">
        <v>2360.6822847366502</v>
      </c>
      <c r="AF1564" s="143">
        <v>-1</v>
      </c>
      <c r="AG1564" s="143">
        <v>-1</v>
      </c>
      <c r="AH1564" s="143">
        <v>-1</v>
      </c>
      <c r="AI1564" s="143">
        <v>-1</v>
      </c>
      <c r="AJ1564" s="143">
        <v>0</v>
      </c>
      <c r="AM1564" s="143" t="s">
        <v>383</v>
      </c>
      <c r="AN1564" s="143">
        <v>-1</v>
      </c>
      <c r="AQ1564" s="143">
        <v>641</v>
      </c>
      <c r="AR1564" s="143" t="s">
        <v>284</v>
      </c>
      <c r="AS1564" s="143" t="s">
        <v>394</v>
      </c>
      <c r="AT1564" s="143" t="s">
        <v>366</v>
      </c>
      <c r="AV1564" s="143">
        <v>138.37763035331699</v>
      </c>
      <c r="AW1564" s="143">
        <v>1.9145841724999999</v>
      </c>
    </row>
    <row r="1565" spans="1:49" x14ac:dyDescent="0.25">
      <c r="A1565" s="153">
        <v>1200000</v>
      </c>
      <c r="B1565" s="153">
        <v>93000</v>
      </c>
      <c r="C1565" s="153">
        <v>93000</v>
      </c>
      <c r="D1565" s="143" t="s">
        <v>360</v>
      </c>
      <c r="E1565" s="143" t="s">
        <v>73</v>
      </c>
      <c r="F1565" s="143" t="s">
        <v>378</v>
      </c>
      <c r="G1565" s="143" t="s">
        <v>379</v>
      </c>
      <c r="H1565" s="143">
        <v>0.59</v>
      </c>
      <c r="I1565" s="143">
        <v>0.64</v>
      </c>
      <c r="J1565" s="143" t="s">
        <v>366</v>
      </c>
      <c r="K1565" s="143">
        <v>0.23811296800439</v>
      </c>
      <c r="L1565" s="143">
        <v>1768.87120197838</v>
      </c>
      <c r="M1565" s="143">
        <v>0</v>
      </c>
      <c r="N1565" s="143">
        <v>0</v>
      </c>
      <c r="O1565" s="143">
        <v>0</v>
      </c>
      <c r="P1565" s="143">
        <v>0</v>
      </c>
      <c r="Q1565" s="143">
        <v>421.19117192058201</v>
      </c>
      <c r="R1565" s="143">
        <v>1730</v>
      </c>
      <c r="S1565" s="143" t="s">
        <v>368</v>
      </c>
      <c r="T1565" s="143">
        <v>1730</v>
      </c>
      <c r="U1565" s="143" t="s">
        <v>385</v>
      </c>
      <c r="V1565" s="143" t="s">
        <v>366</v>
      </c>
      <c r="Z1565" s="143">
        <v>0</v>
      </c>
      <c r="AA1565" s="143">
        <v>1</v>
      </c>
      <c r="AB1565" s="143">
        <v>0</v>
      </c>
      <c r="AC1565" s="143">
        <v>0</v>
      </c>
      <c r="AD1565" s="143">
        <v>449.80817773298298</v>
      </c>
      <c r="AF1565" s="143">
        <v>-1</v>
      </c>
      <c r="AG1565" s="143">
        <v>-1</v>
      </c>
      <c r="AH1565" s="143">
        <v>-1</v>
      </c>
      <c r="AI1565" s="143">
        <v>-1</v>
      </c>
      <c r="AJ1565" s="143">
        <v>0</v>
      </c>
      <c r="AM1565" s="143" t="s">
        <v>383</v>
      </c>
      <c r="AN1565" s="143">
        <v>-1</v>
      </c>
      <c r="AQ1565" s="143">
        <v>641</v>
      </c>
      <c r="AR1565" s="143" t="s">
        <v>284</v>
      </c>
      <c r="AS1565" s="143" t="s">
        <v>394</v>
      </c>
      <c r="AT1565" s="143" t="s">
        <v>366</v>
      </c>
      <c r="AV1565" s="143">
        <v>140.20808095400901</v>
      </c>
      <c r="AW1565" s="143">
        <v>0.36480793</v>
      </c>
    </row>
    <row r="1566" spans="1:49" x14ac:dyDescent="0.25">
      <c r="A1566" s="153">
        <v>1200000</v>
      </c>
      <c r="B1566" s="153">
        <v>93000</v>
      </c>
      <c r="C1566" s="153">
        <v>93000</v>
      </c>
      <c r="D1566" s="143" t="s">
        <v>360</v>
      </c>
      <c r="E1566" s="143" t="s">
        <v>73</v>
      </c>
      <c r="F1566" s="143" t="s">
        <v>378</v>
      </c>
      <c r="G1566" s="143" t="s">
        <v>379</v>
      </c>
      <c r="H1566" s="143">
        <v>0.59</v>
      </c>
      <c r="I1566" s="143">
        <v>0.64</v>
      </c>
      <c r="J1566" s="143" t="s">
        <v>395</v>
      </c>
      <c r="K1566" s="143">
        <v>8.3678421971289996E-2</v>
      </c>
      <c r="L1566" s="143">
        <v>3815.11616326991</v>
      </c>
      <c r="M1566" s="143">
        <v>8.1852684331244703</v>
      </c>
      <c r="N1566" s="143">
        <v>1.0952215830918799</v>
      </c>
      <c r="O1566" s="143">
        <v>0.68493034589528001</v>
      </c>
      <c r="P1566" s="143">
        <v>9.164641378202E-2</v>
      </c>
      <c r="Q1566" s="143">
        <v>319.24290017959601</v>
      </c>
      <c r="R1566" s="143">
        <v>1700</v>
      </c>
      <c r="S1566" s="143" t="s">
        <v>396</v>
      </c>
      <c r="T1566" s="143">
        <v>1700</v>
      </c>
      <c r="U1566" s="143" t="s">
        <v>395</v>
      </c>
      <c r="V1566" s="143" t="s">
        <v>395</v>
      </c>
      <c r="Z1566" s="143">
        <v>0</v>
      </c>
      <c r="AA1566" s="143">
        <v>1</v>
      </c>
      <c r="AB1566" s="143">
        <v>0.68493034589528001</v>
      </c>
      <c r="AC1566" s="143">
        <v>9.164641378202E-2</v>
      </c>
      <c r="AD1566" s="143">
        <v>386.19331693560702</v>
      </c>
      <c r="AF1566" s="143">
        <v>-1</v>
      </c>
      <c r="AG1566" s="143">
        <v>-1</v>
      </c>
      <c r="AH1566" s="143">
        <v>-1</v>
      </c>
      <c r="AI1566" s="143">
        <v>-1</v>
      </c>
      <c r="AJ1566" s="143">
        <v>0</v>
      </c>
      <c r="AM1566" s="143" t="s">
        <v>383</v>
      </c>
      <c r="AN1566" s="143">
        <v>-1</v>
      </c>
      <c r="AQ1566" s="143">
        <v>641</v>
      </c>
      <c r="AR1566" s="143" t="s">
        <v>284</v>
      </c>
      <c r="AS1566" s="143" t="s">
        <v>394</v>
      </c>
      <c r="AT1566" s="143" t="s">
        <v>366</v>
      </c>
      <c r="AV1566" s="143">
        <v>113.588579658302</v>
      </c>
      <c r="AW1566" s="143">
        <v>0.31321436899999999</v>
      </c>
    </row>
    <row r="1567" spans="1:49" x14ac:dyDescent="0.25">
      <c r="A1567" s="153">
        <v>1200000</v>
      </c>
      <c r="B1567" s="153">
        <v>93000</v>
      </c>
      <c r="C1567" s="153">
        <v>93000</v>
      </c>
      <c r="D1567" s="143" t="s">
        <v>360</v>
      </c>
      <c r="E1567" s="143" t="s">
        <v>73</v>
      </c>
      <c r="F1567" s="143" t="s">
        <v>378</v>
      </c>
      <c r="G1567" s="143" t="s">
        <v>379</v>
      </c>
      <c r="H1567" s="143">
        <v>0.59</v>
      </c>
      <c r="I1567" s="143">
        <v>0.64</v>
      </c>
      <c r="J1567" s="143" t="s">
        <v>366</v>
      </c>
      <c r="K1567" s="143">
        <v>0.61776345369092001</v>
      </c>
      <c r="L1567" s="143">
        <v>3811.62673454787</v>
      </c>
      <c r="M1567" s="143">
        <v>7.2911783582719503</v>
      </c>
      <c r="N1567" s="143">
        <v>0.99104823482821003</v>
      </c>
      <c r="O1567" s="143">
        <v>4.5042235240826196</v>
      </c>
      <c r="P1567" s="143">
        <v>0.61223338032176999</v>
      </c>
      <c r="Q1567" s="143">
        <v>2354.6836957149599</v>
      </c>
      <c r="R1567" s="143">
        <v>1740</v>
      </c>
      <c r="S1567" s="143" t="s">
        <v>393</v>
      </c>
      <c r="T1567" s="143">
        <v>1740</v>
      </c>
      <c r="U1567" s="143" t="s">
        <v>385</v>
      </c>
      <c r="V1567" s="143" t="s">
        <v>366</v>
      </c>
      <c r="Z1567" s="143">
        <v>0</v>
      </c>
      <c r="AA1567" s="143">
        <v>1</v>
      </c>
      <c r="AB1567" s="143">
        <v>4.5042235240826196</v>
      </c>
      <c r="AC1567" s="143">
        <v>0.61223338032176999</v>
      </c>
      <c r="AD1567" s="143">
        <v>2354.6836957149599</v>
      </c>
      <c r="AF1567" s="143">
        <v>-1</v>
      </c>
      <c r="AG1567" s="143">
        <v>-1</v>
      </c>
      <c r="AH1567" s="143">
        <v>-1</v>
      </c>
      <c r="AI1567" s="143">
        <v>-1</v>
      </c>
      <c r="AJ1567" s="143">
        <v>0</v>
      </c>
      <c r="AM1567" s="143" t="s">
        <v>383</v>
      </c>
      <c r="AN1567" s="143">
        <v>-1</v>
      </c>
      <c r="AQ1567" s="143">
        <v>641</v>
      </c>
      <c r="AR1567" s="143" t="s">
        <v>284</v>
      </c>
      <c r="AS1567" s="143" t="s">
        <v>394</v>
      </c>
      <c r="AT1567" s="143" t="s">
        <v>366</v>
      </c>
      <c r="AV1567" s="143">
        <v>200.00000000372501</v>
      </c>
      <c r="AW1567" s="143">
        <v>1.9097191367999999</v>
      </c>
    </row>
    <row r="1568" spans="1:49" x14ac:dyDescent="0.25">
      <c r="A1568" s="153">
        <v>1200000</v>
      </c>
      <c r="B1568" s="153">
        <v>94000</v>
      </c>
      <c r="C1568" s="153">
        <v>94000</v>
      </c>
      <c r="D1568" s="143" t="s">
        <v>360</v>
      </c>
      <c r="E1568" s="143" t="s">
        <v>73</v>
      </c>
      <c r="F1568" s="143" t="s">
        <v>378</v>
      </c>
      <c r="G1568" s="143" t="s">
        <v>379</v>
      </c>
      <c r="H1568" s="143">
        <v>0.59</v>
      </c>
      <c r="I1568" s="143">
        <v>0.64</v>
      </c>
      <c r="J1568" s="143" t="s">
        <v>366</v>
      </c>
      <c r="K1568" s="143">
        <v>0.19720009529008001</v>
      </c>
      <c r="L1568" s="143">
        <v>1620.1252064170801</v>
      </c>
      <c r="M1568" s="143">
        <v>0</v>
      </c>
      <c r="N1568" s="143">
        <v>0</v>
      </c>
      <c r="O1568" s="143">
        <v>0</v>
      </c>
      <c r="P1568" s="143">
        <v>0</v>
      </c>
      <c r="Q1568" s="143">
        <v>319.488845087318</v>
      </c>
      <c r="R1568" s="143">
        <v>1730</v>
      </c>
      <c r="S1568" s="143" t="s">
        <v>368</v>
      </c>
      <c r="T1568" s="143">
        <v>1730</v>
      </c>
      <c r="U1568" s="143" t="s">
        <v>385</v>
      </c>
      <c r="V1568" s="143" t="s">
        <v>366</v>
      </c>
      <c r="Z1568" s="143">
        <v>0</v>
      </c>
      <c r="AA1568" s="143">
        <v>1</v>
      </c>
      <c r="AB1568" s="143">
        <v>0</v>
      </c>
      <c r="AC1568" s="143">
        <v>0</v>
      </c>
      <c r="AD1568" s="143">
        <v>350.17699005067198</v>
      </c>
      <c r="AF1568" s="143">
        <v>-1</v>
      </c>
      <c r="AG1568" s="143">
        <v>-1</v>
      </c>
      <c r="AH1568" s="143">
        <v>-1</v>
      </c>
      <c r="AI1568" s="143">
        <v>-1</v>
      </c>
      <c r="AJ1568" s="143">
        <v>0</v>
      </c>
      <c r="AM1568" s="143" t="s">
        <v>383</v>
      </c>
      <c r="AN1568" s="143">
        <v>-1</v>
      </c>
      <c r="AQ1568" s="143">
        <v>641</v>
      </c>
      <c r="AR1568" s="143" t="s">
        <v>284</v>
      </c>
      <c r="AS1568" s="143" t="s">
        <v>394</v>
      </c>
      <c r="AT1568" s="143" t="s">
        <v>366</v>
      </c>
      <c r="AV1568" s="143">
        <v>129.41525872284501</v>
      </c>
      <c r="AW1568" s="143">
        <v>0.28400404709999999</v>
      </c>
    </row>
    <row r="1569" spans="1:49" x14ac:dyDescent="0.25">
      <c r="A1569" s="153">
        <v>1200000</v>
      </c>
      <c r="B1569" s="153">
        <v>94000</v>
      </c>
      <c r="C1569" s="153">
        <v>94000</v>
      </c>
      <c r="D1569" s="143" t="s">
        <v>360</v>
      </c>
      <c r="E1569" s="143" t="s">
        <v>73</v>
      </c>
      <c r="F1569" s="143" t="s">
        <v>378</v>
      </c>
      <c r="G1569" s="143" t="s">
        <v>379</v>
      </c>
      <c r="H1569" s="143">
        <v>0.59</v>
      </c>
      <c r="I1569" s="143">
        <v>0.64</v>
      </c>
      <c r="J1569" s="143" t="s">
        <v>366</v>
      </c>
      <c r="K1569" s="143">
        <v>0.15459269013035001</v>
      </c>
      <c r="L1569" s="143">
        <v>3859.97566574967</v>
      </c>
      <c r="M1569" s="143">
        <v>7.1734637047968404</v>
      </c>
      <c r="N1569" s="143">
        <v>0.96910812403588997</v>
      </c>
      <c r="O1569" s="143">
        <v>1.10896505167702</v>
      </c>
      <c r="P1569" s="143">
        <v>0.14981703192189</v>
      </c>
      <c r="Q1569" s="143">
        <v>596.72402200596105</v>
      </c>
      <c r="R1569" s="143">
        <v>1730</v>
      </c>
      <c r="S1569" s="143" t="s">
        <v>368</v>
      </c>
      <c r="T1569" s="143">
        <v>1730</v>
      </c>
      <c r="U1569" s="143" t="s">
        <v>385</v>
      </c>
      <c r="V1569" s="143" t="s">
        <v>366</v>
      </c>
      <c r="Z1569" s="143">
        <v>0</v>
      </c>
      <c r="AA1569" s="143">
        <v>1</v>
      </c>
      <c r="AB1569" s="143">
        <v>1.10896505167702</v>
      </c>
      <c r="AC1569" s="143">
        <v>0.14981703192189</v>
      </c>
      <c r="AD1569" s="143">
        <v>596.72402200596105</v>
      </c>
      <c r="AF1569" s="143">
        <v>-1</v>
      </c>
      <c r="AG1569" s="143">
        <v>-1</v>
      </c>
      <c r="AH1569" s="143">
        <v>-1</v>
      </c>
      <c r="AI1569" s="143">
        <v>-1</v>
      </c>
      <c r="AJ1569" s="143">
        <v>0</v>
      </c>
      <c r="AM1569" s="143" t="s">
        <v>383</v>
      </c>
      <c r="AN1569" s="143">
        <v>-1</v>
      </c>
      <c r="AQ1569" s="143">
        <v>641</v>
      </c>
      <c r="AR1569" s="143" t="s">
        <v>284</v>
      </c>
      <c r="AS1569" s="143" t="s">
        <v>394</v>
      </c>
      <c r="AT1569" s="143" t="s">
        <v>366</v>
      </c>
      <c r="AV1569" s="143">
        <v>98.8330368024303</v>
      </c>
      <c r="AW1569" s="143">
        <v>0.48396108840000002</v>
      </c>
    </row>
    <row r="1570" spans="1:49" x14ac:dyDescent="0.25">
      <c r="A1570" s="153">
        <v>1200000</v>
      </c>
      <c r="B1570" s="153">
        <v>94000</v>
      </c>
      <c r="C1570" s="153">
        <v>94000</v>
      </c>
      <c r="D1570" s="143" t="s">
        <v>360</v>
      </c>
      <c r="E1570" s="143" t="s">
        <v>73</v>
      </c>
      <c r="F1570" s="143" t="s">
        <v>378</v>
      </c>
      <c r="G1570" s="143" t="s">
        <v>379</v>
      </c>
      <c r="H1570" s="143">
        <v>0.59</v>
      </c>
      <c r="I1570" s="143">
        <v>0.64</v>
      </c>
      <c r="J1570" s="143" t="s">
        <v>366</v>
      </c>
      <c r="K1570" s="143">
        <v>0.13347867752067999</v>
      </c>
      <c r="L1570" s="143">
        <v>3859.97566574967</v>
      </c>
      <c r="M1570" s="143">
        <v>7.1734637047968404</v>
      </c>
      <c r="N1570" s="143">
        <v>0.96910812403588997</v>
      </c>
      <c r="O1570" s="143">
        <v>0.95750444855887995</v>
      </c>
      <c r="P1570" s="143">
        <v>0.12935527077086001</v>
      </c>
      <c r="Q1570" s="143">
        <v>515.224447126276</v>
      </c>
      <c r="R1570" s="143">
        <v>1740</v>
      </c>
      <c r="S1570" s="143" t="s">
        <v>393</v>
      </c>
      <c r="T1570" s="143">
        <v>1740</v>
      </c>
      <c r="U1570" s="143" t="s">
        <v>385</v>
      </c>
      <c r="V1570" s="143" t="s">
        <v>366</v>
      </c>
      <c r="Z1570" s="143">
        <v>0</v>
      </c>
      <c r="AA1570" s="143">
        <v>1</v>
      </c>
      <c r="AB1570" s="143">
        <v>0.95750444855887995</v>
      </c>
      <c r="AC1570" s="143">
        <v>0.12935527077086001</v>
      </c>
      <c r="AD1570" s="143">
        <v>515.224447126276</v>
      </c>
      <c r="AF1570" s="143">
        <v>-1</v>
      </c>
      <c r="AG1570" s="143">
        <v>-1</v>
      </c>
      <c r="AH1570" s="143">
        <v>-1</v>
      </c>
      <c r="AI1570" s="143">
        <v>-1</v>
      </c>
      <c r="AJ1570" s="143">
        <v>0</v>
      </c>
      <c r="AM1570" s="143" t="s">
        <v>383</v>
      </c>
      <c r="AN1570" s="143">
        <v>-1</v>
      </c>
      <c r="AQ1570" s="143">
        <v>641</v>
      </c>
      <c r="AR1570" s="143" t="s">
        <v>284</v>
      </c>
      <c r="AS1570" s="143" t="s">
        <v>394</v>
      </c>
      <c r="AT1570" s="143" t="s">
        <v>366</v>
      </c>
      <c r="AV1570" s="143">
        <v>95.289615449086497</v>
      </c>
      <c r="AW1570" s="143">
        <v>0.41786248749999999</v>
      </c>
    </row>
    <row r="1571" spans="1:49" x14ac:dyDescent="0.25">
      <c r="A1571" s="153">
        <v>1200000</v>
      </c>
      <c r="B1571" s="153">
        <v>94000</v>
      </c>
      <c r="C1571" s="153">
        <v>94000</v>
      </c>
      <c r="D1571" s="143" t="s">
        <v>360</v>
      </c>
      <c r="E1571" s="143" t="s">
        <v>73</v>
      </c>
      <c r="F1571" s="143" t="s">
        <v>378</v>
      </c>
      <c r="G1571" s="143" t="s">
        <v>379</v>
      </c>
      <c r="H1571" s="143">
        <v>0.59</v>
      </c>
      <c r="I1571" s="143">
        <v>0.64</v>
      </c>
      <c r="J1571" s="143" t="s">
        <v>366</v>
      </c>
      <c r="K1571" s="143">
        <v>1.6380848853739999E-2</v>
      </c>
      <c r="L1571" s="143">
        <v>3598.1047022928101</v>
      </c>
      <c r="M1571" s="143">
        <v>7.1320171684261204</v>
      </c>
      <c r="N1571" s="143">
        <v>0.97504236450773996</v>
      </c>
      <c r="O1571" s="143">
        <v>0.1168284952583</v>
      </c>
      <c r="P1571" s="143">
        <v>1.5972021598989999E-2</v>
      </c>
      <c r="Q1571" s="143">
        <v>58.940009288207698</v>
      </c>
      <c r="R1571" s="143">
        <v>1730</v>
      </c>
      <c r="S1571" s="143" t="s">
        <v>368</v>
      </c>
      <c r="T1571" s="143">
        <v>1730</v>
      </c>
      <c r="U1571" s="143" t="s">
        <v>385</v>
      </c>
      <c r="V1571" s="143" t="s">
        <v>366</v>
      </c>
      <c r="Z1571" s="143">
        <v>0</v>
      </c>
      <c r="AA1571" s="143">
        <v>1</v>
      </c>
      <c r="AB1571" s="143">
        <v>0.1168284952583</v>
      </c>
      <c r="AC1571" s="143">
        <v>1.5972021598989999E-2</v>
      </c>
      <c r="AD1571" s="143">
        <v>1390.21928556528</v>
      </c>
      <c r="AF1571" s="143">
        <v>-1</v>
      </c>
      <c r="AG1571" s="143">
        <v>-1</v>
      </c>
      <c r="AH1571" s="143">
        <v>-1</v>
      </c>
      <c r="AI1571" s="143">
        <v>-1</v>
      </c>
      <c r="AJ1571" s="143">
        <v>0</v>
      </c>
      <c r="AM1571" s="143" t="s">
        <v>383</v>
      </c>
      <c r="AN1571" s="143">
        <v>-1</v>
      </c>
      <c r="AQ1571" s="143">
        <v>641</v>
      </c>
      <c r="AR1571" s="143" t="s">
        <v>284</v>
      </c>
      <c r="AS1571" s="143" t="s">
        <v>394</v>
      </c>
      <c r="AT1571" s="143" t="s">
        <v>366</v>
      </c>
      <c r="AV1571" s="143">
        <v>102.626114890672</v>
      </c>
      <c r="AW1571" s="143">
        <v>1.1275095583999999</v>
      </c>
    </row>
    <row r="1572" spans="1:49" x14ac:dyDescent="0.25">
      <c r="A1572" s="153">
        <v>1200000</v>
      </c>
      <c r="B1572" s="153">
        <v>95000</v>
      </c>
      <c r="C1572" s="153">
        <v>95000</v>
      </c>
      <c r="D1572" s="143" t="s">
        <v>360</v>
      </c>
      <c r="E1572" s="143" t="s">
        <v>73</v>
      </c>
      <c r="F1572" s="143" t="s">
        <v>378</v>
      </c>
      <c r="G1572" s="143" t="s">
        <v>379</v>
      </c>
      <c r="H1572" s="143">
        <v>0.59</v>
      </c>
      <c r="I1572" s="143">
        <v>0.64</v>
      </c>
      <c r="J1572" s="143" t="s">
        <v>366</v>
      </c>
      <c r="K1572" s="143">
        <v>0.60459061530629998</v>
      </c>
      <c r="L1572" s="143">
        <v>3822.3122278742799</v>
      </c>
      <c r="M1572" s="143">
        <v>7.3032728586894802</v>
      </c>
      <c r="N1572" s="143">
        <v>0.99245478809191001</v>
      </c>
      <c r="O1572" s="143">
        <v>4.4154902313849202</v>
      </c>
      <c r="P1572" s="143">
        <v>0.60002885099617997</v>
      </c>
      <c r="Q1572" s="143">
        <v>2310.9341017433298</v>
      </c>
      <c r="R1572" s="143">
        <v>1740</v>
      </c>
      <c r="S1572" s="143" t="s">
        <v>393</v>
      </c>
      <c r="T1572" s="143">
        <v>1740</v>
      </c>
      <c r="U1572" s="143" t="s">
        <v>385</v>
      </c>
      <c r="V1572" s="143" t="s">
        <v>366</v>
      </c>
      <c r="Z1572" s="143">
        <v>0</v>
      </c>
      <c r="AA1572" s="143">
        <v>1</v>
      </c>
      <c r="AB1572" s="143">
        <v>4.4154902313849202</v>
      </c>
      <c r="AC1572" s="143">
        <v>0.60002885099617997</v>
      </c>
      <c r="AD1572" s="143">
        <v>2310.9341017433298</v>
      </c>
      <c r="AF1572" s="143">
        <v>-1</v>
      </c>
      <c r="AG1572" s="143">
        <v>-1</v>
      </c>
      <c r="AH1572" s="143">
        <v>-1</v>
      </c>
      <c r="AI1572" s="143">
        <v>-1</v>
      </c>
      <c r="AJ1572" s="143">
        <v>0</v>
      </c>
      <c r="AM1572" s="143" t="s">
        <v>383</v>
      </c>
      <c r="AN1572" s="143">
        <v>-1</v>
      </c>
      <c r="AQ1572" s="143">
        <v>641</v>
      </c>
      <c r="AR1572" s="143" t="s">
        <v>284</v>
      </c>
      <c r="AS1572" s="143" t="s">
        <v>394</v>
      </c>
      <c r="AT1572" s="143" t="s">
        <v>366</v>
      </c>
      <c r="AV1572" s="143">
        <v>196.57924713033799</v>
      </c>
      <c r="AW1572" s="143">
        <v>1.8742369032999999</v>
      </c>
    </row>
    <row r="1573" spans="1:49" x14ac:dyDescent="0.25">
      <c r="A1573" s="153">
        <v>1200000</v>
      </c>
      <c r="B1573" s="153">
        <v>95000</v>
      </c>
      <c r="C1573" s="153">
        <v>95000</v>
      </c>
      <c r="D1573" s="143" t="s">
        <v>360</v>
      </c>
      <c r="E1573" s="143" t="s">
        <v>73</v>
      </c>
      <c r="F1573" s="143" t="s">
        <v>378</v>
      </c>
      <c r="G1573" s="143" t="s">
        <v>379</v>
      </c>
      <c r="H1573" s="143">
        <v>0.59</v>
      </c>
      <c r="I1573" s="143">
        <v>0.64</v>
      </c>
      <c r="J1573" s="143" t="s">
        <v>366</v>
      </c>
      <c r="K1573" s="143">
        <v>0.26970625492681</v>
      </c>
      <c r="L1573" s="143">
        <v>3479.3506989356101</v>
      </c>
      <c r="M1573" s="143">
        <v>6.8847874705619301</v>
      </c>
      <c r="N1573" s="143">
        <v>0.94274658622959995</v>
      </c>
      <c r="O1573" s="143">
        <v>1.85687024465229</v>
      </c>
      <c r="P1573" s="143">
        <v>0.25426465111702001</v>
      </c>
      <c r="Q1573" s="143">
        <v>938.40264658691001</v>
      </c>
      <c r="R1573" s="143">
        <v>1730</v>
      </c>
      <c r="S1573" s="143" t="s">
        <v>368</v>
      </c>
      <c r="T1573" s="143">
        <v>1730</v>
      </c>
      <c r="U1573" s="143" t="s">
        <v>385</v>
      </c>
      <c r="V1573" s="143" t="s">
        <v>366</v>
      </c>
      <c r="Z1573" s="143">
        <v>0</v>
      </c>
      <c r="AA1573" s="143">
        <v>1</v>
      </c>
      <c r="AB1573" s="143">
        <v>1.85687024465229</v>
      </c>
      <c r="AC1573" s="143">
        <v>0.25426465111702001</v>
      </c>
      <c r="AD1573" s="143">
        <v>938.40264658691001</v>
      </c>
      <c r="AF1573" s="143">
        <v>-1</v>
      </c>
      <c r="AG1573" s="143">
        <v>-1</v>
      </c>
      <c r="AH1573" s="143">
        <v>-1</v>
      </c>
      <c r="AI1573" s="143">
        <v>-1</v>
      </c>
      <c r="AJ1573" s="143">
        <v>0</v>
      </c>
      <c r="AM1573" s="143" t="s">
        <v>383</v>
      </c>
      <c r="AN1573" s="143">
        <v>-1</v>
      </c>
      <c r="AQ1573" s="143">
        <v>641</v>
      </c>
      <c r="AR1573" s="143" t="s">
        <v>284</v>
      </c>
      <c r="AS1573" s="143" t="s">
        <v>394</v>
      </c>
      <c r="AT1573" s="143" t="s">
        <v>366</v>
      </c>
      <c r="AV1573" s="143">
        <v>143.671275557196</v>
      </c>
      <c r="AW1573" s="143">
        <v>0.7610727061</v>
      </c>
    </row>
    <row r="1574" spans="1:49" x14ac:dyDescent="0.25">
      <c r="A1574" s="153">
        <v>1200000</v>
      </c>
      <c r="B1574" s="153">
        <v>96000</v>
      </c>
      <c r="C1574" s="153">
        <v>96000</v>
      </c>
      <c r="D1574" s="143" t="s">
        <v>360</v>
      </c>
      <c r="E1574" s="143" t="s">
        <v>73</v>
      </c>
      <c r="F1574" s="143" t="s">
        <v>378</v>
      </c>
      <c r="G1574" s="143" t="s">
        <v>379</v>
      </c>
      <c r="H1574" s="143">
        <v>0.59</v>
      </c>
      <c r="I1574" s="143">
        <v>0.64</v>
      </c>
      <c r="J1574" s="143" t="s">
        <v>366</v>
      </c>
      <c r="K1574" s="143">
        <v>7.6880116763000002E-3</v>
      </c>
      <c r="L1574" s="143">
        <v>3876.1172006303</v>
      </c>
      <c r="M1574" s="143">
        <v>8.5590920708068001</v>
      </c>
      <c r="N1574" s="143">
        <v>1.1497585937533901</v>
      </c>
      <c r="O1574" s="143">
        <v>6.5802399778899998E-2</v>
      </c>
      <c r="P1574" s="143">
        <v>8.8393574937000001E-3</v>
      </c>
      <c r="Q1574" s="143">
        <v>29.799634297160701</v>
      </c>
      <c r="R1574" s="143">
        <v>1740</v>
      </c>
      <c r="S1574" s="143" t="s">
        <v>393</v>
      </c>
      <c r="T1574" s="143">
        <v>1740</v>
      </c>
      <c r="U1574" s="143" t="s">
        <v>385</v>
      </c>
      <c r="V1574" s="143" t="s">
        <v>366</v>
      </c>
      <c r="Z1574" s="143">
        <v>0</v>
      </c>
      <c r="AA1574" s="143">
        <v>1</v>
      </c>
      <c r="AB1574" s="143">
        <v>6.5802399778899998E-2</v>
      </c>
      <c r="AC1574" s="143">
        <v>8.8393574937000001E-3</v>
      </c>
      <c r="AD1574" s="143">
        <v>29.799634297160299</v>
      </c>
      <c r="AF1574" s="143">
        <v>-1</v>
      </c>
      <c r="AG1574" s="143">
        <v>-1</v>
      </c>
      <c r="AH1574" s="143">
        <v>-1</v>
      </c>
      <c r="AI1574" s="143">
        <v>-1</v>
      </c>
      <c r="AJ1574" s="143">
        <v>0</v>
      </c>
      <c r="AM1574" s="143" t="s">
        <v>383</v>
      </c>
      <c r="AN1574" s="143">
        <v>-1</v>
      </c>
      <c r="AQ1574" s="143">
        <v>641</v>
      </c>
      <c r="AR1574" s="143" t="s">
        <v>284</v>
      </c>
      <c r="AS1574" s="143" t="s">
        <v>394</v>
      </c>
      <c r="AT1574" s="143" t="s">
        <v>366</v>
      </c>
      <c r="AV1574" s="143">
        <v>45.331346738279699</v>
      </c>
      <c r="AW1574" s="143">
        <v>2.4168397599999999E-2</v>
      </c>
    </row>
    <row r="1575" spans="1:49" x14ac:dyDescent="0.25">
      <c r="A1575" s="153">
        <v>1200000</v>
      </c>
      <c r="B1575" s="153">
        <v>96000</v>
      </c>
      <c r="C1575" s="153">
        <v>96000</v>
      </c>
      <c r="D1575" s="143" t="s">
        <v>360</v>
      </c>
      <c r="E1575" s="143" t="s">
        <v>73</v>
      </c>
      <c r="F1575" s="143" t="s">
        <v>378</v>
      </c>
      <c r="G1575" s="143" t="s">
        <v>379</v>
      </c>
      <c r="H1575" s="143">
        <v>0.59</v>
      </c>
      <c r="I1575" s="143">
        <v>0.64</v>
      </c>
      <c r="J1575" s="143" t="s">
        <v>366</v>
      </c>
      <c r="K1575" s="143">
        <v>0.38139842167398003</v>
      </c>
      <c r="L1575" s="143">
        <v>3834.0457557893001</v>
      </c>
      <c r="M1575" s="143">
        <v>7.25118965282992</v>
      </c>
      <c r="N1575" s="143">
        <v>0.98276240453621999</v>
      </c>
      <c r="O1575" s="143">
        <v>2.7655922888480902</v>
      </c>
      <c r="P1575" s="143">
        <v>0.37482402997065001</v>
      </c>
      <c r="Q1575" s="143">
        <v>1462.29899988389</v>
      </c>
      <c r="R1575" s="143">
        <v>1740</v>
      </c>
      <c r="S1575" s="143" t="s">
        <v>393</v>
      </c>
      <c r="T1575" s="143">
        <v>1740</v>
      </c>
      <c r="U1575" s="143" t="s">
        <v>385</v>
      </c>
      <c r="V1575" s="143" t="s">
        <v>366</v>
      </c>
      <c r="Z1575" s="143">
        <v>0</v>
      </c>
      <c r="AA1575" s="143">
        <v>1</v>
      </c>
      <c r="AB1575" s="143">
        <v>2.7655922888480902</v>
      </c>
      <c r="AC1575" s="143">
        <v>0.37482402997065001</v>
      </c>
      <c r="AD1575" s="143">
        <v>1684.97540644681</v>
      </c>
      <c r="AF1575" s="143">
        <v>-1</v>
      </c>
      <c r="AG1575" s="143">
        <v>-1</v>
      </c>
      <c r="AH1575" s="143">
        <v>-1</v>
      </c>
      <c r="AI1575" s="143">
        <v>-1</v>
      </c>
      <c r="AJ1575" s="143">
        <v>0</v>
      </c>
      <c r="AM1575" s="143" t="s">
        <v>383</v>
      </c>
      <c r="AN1575" s="143">
        <v>-1</v>
      </c>
      <c r="AQ1575" s="143">
        <v>641</v>
      </c>
      <c r="AR1575" s="143" t="s">
        <v>284</v>
      </c>
      <c r="AS1575" s="143" t="s">
        <v>394</v>
      </c>
      <c r="AT1575" s="143" t="s">
        <v>366</v>
      </c>
      <c r="AV1575" s="143">
        <v>224.31335500069699</v>
      </c>
      <c r="AW1575" s="143">
        <v>1.3665656176000001</v>
      </c>
    </row>
    <row r="1576" spans="1:49" x14ac:dyDescent="0.25">
      <c r="A1576" s="153">
        <v>1200000</v>
      </c>
      <c r="B1576" s="153">
        <v>96000</v>
      </c>
      <c r="C1576" s="153">
        <v>96000</v>
      </c>
      <c r="D1576" s="143" t="s">
        <v>360</v>
      </c>
      <c r="E1576" s="143" t="s">
        <v>73</v>
      </c>
      <c r="F1576" s="143" t="s">
        <v>378</v>
      </c>
      <c r="G1576" s="143" t="s">
        <v>379</v>
      </c>
      <c r="H1576" s="143">
        <v>0.59</v>
      </c>
      <c r="I1576" s="143">
        <v>0.64</v>
      </c>
      <c r="J1576" s="143" t="s">
        <v>366</v>
      </c>
      <c r="K1576" s="143">
        <v>0.15596116508282001</v>
      </c>
      <c r="L1576" s="143">
        <v>3849.0425843481898</v>
      </c>
      <c r="M1576" s="143">
        <v>7.5800210165080601</v>
      </c>
      <c r="N1576" s="143">
        <v>1.0532416578750901</v>
      </c>
      <c r="O1576" s="143">
        <v>1.18218890908689</v>
      </c>
      <c r="P1576" s="143">
        <v>0.16426479607596001</v>
      </c>
      <c r="Q1576" s="143">
        <v>600.30116590835098</v>
      </c>
      <c r="R1576" s="143">
        <v>1730</v>
      </c>
      <c r="S1576" s="143" t="s">
        <v>368</v>
      </c>
      <c r="T1576" s="143">
        <v>1730</v>
      </c>
      <c r="U1576" s="143" t="s">
        <v>385</v>
      </c>
      <c r="V1576" s="143" t="s">
        <v>366</v>
      </c>
      <c r="Z1576" s="143">
        <v>0</v>
      </c>
      <c r="AA1576" s="143">
        <v>1</v>
      </c>
      <c r="AB1576" s="143">
        <v>1.18218890908689</v>
      </c>
      <c r="AC1576" s="143">
        <v>0.16426479607596001</v>
      </c>
      <c r="AD1576" s="143">
        <v>600.30116590835098</v>
      </c>
      <c r="AF1576" s="143">
        <v>-1</v>
      </c>
      <c r="AG1576" s="143">
        <v>-1</v>
      </c>
      <c r="AH1576" s="143">
        <v>-1</v>
      </c>
      <c r="AI1576" s="143">
        <v>-1</v>
      </c>
      <c r="AJ1576" s="143">
        <v>0</v>
      </c>
      <c r="AM1576" s="143" t="s">
        <v>383</v>
      </c>
      <c r="AN1576" s="143">
        <v>-1</v>
      </c>
      <c r="AQ1576" s="143">
        <v>641</v>
      </c>
      <c r="AR1576" s="143" t="s">
        <v>284</v>
      </c>
      <c r="AS1576" s="143" t="s">
        <v>394</v>
      </c>
      <c r="AT1576" s="143" t="s">
        <v>366</v>
      </c>
      <c r="AV1576" s="143">
        <v>100.89651876660901</v>
      </c>
      <c r="AW1576" s="143">
        <v>0.48686225950000001</v>
      </c>
    </row>
    <row r="1577" spans="1:49" x14ac:dyDescent="0.25">
      <c r="A1577" s="153">
        <v>1200000</v>
      </c>
      <c r="B1577" s="153">
        <v>96000</v>
      </c>
      <c r="C1577" s="153">
        <v>96000</v>
      </c>
      <c r="D1577" s="143" t="s">
        <v>360</v>
      </c>
      <c r="E1577" s="143" t="s">
        <v>73</v>
      </c>
      <c r="F1577" s="143" t="s">
        <v>378</v>
      </c>
      <c r="G1577" s="143" t="s">
        <v>379</v>
      </c>
      <c r="H1577" s="143">
        <v>0.59</v>
      </c>
      <c r="I1577" s="143">
        <v>0.64</v>
      </c>
      <c r="J1577" s="143" t="s">
        <v>366</v>
      </c>
      <c r="K1577" s="143">
        <v>0.28177300081264001</v>
      </c>
      <c r="L1577" s="143">
        <v>3604.0754070256698</v>
      </c>
      <c r="M1577" s="143">
        <v>7.0268741920964599</v>
      </c>
      <c r="N1577" s="143">
        <v>0.95721720517427</v>
      </c>
      <c r="O1577" s="143">
        <v>1.9799834274399599</v>
      </c>
      <c r="P1577" s="143">
        <v>0.26971796433144002</v>
      </c>
      <c r="Q1577" s="143">
        <v>1015.53114259268</v>
      </c>
      <c r="R1577" s="143">
        <v>1730</v>
      </c>
      <c r="S1577" s="143" t="s">
        <v>368</v>
      </c>
      <c r="T1577" s="143">
        <v>1730</v>
      </c>
      <c r="U1577" s="143" t="s">
        <v>385</v>
      </c>
      <c r="V1577" s="143" t="s">
        <v>366</v>
      </c>
      <c r="Z1577" s="143">
        <v>0</v>
      </c>
      <c r="AA1577" s="143">
        <v>1</v>
      </c>
      <c r="AB1577" s="143">
        <v>1.9799834274399599</v>
      </c>
      <c r="AC1577" s="143">
        <v>0.26971796433144002</v>
      </c>
      <c r="AD1577" s="143">
        <v>1400.4132511989701</v>
      </c>
      <c r="AF1577" s="143">
        <v>-1</v>
      </c>
      <c r="AG1577" s="143">
        <v>-1</v>
      </c>
      <c r="AH1577" s="143">
        <v>-1</v>
      </c>
      <c r="AI1577" s="143">
        <v>-1</v>
      </c>
      <c r="AJ1577" s="143">
        <v>0</v>
      </c>
      <c r="AM1577" s="143" t="s">
        <v>383</v>
      </c>
      <c r="AN1577" s="143">
        <v>-1</v>
      </c>
      <c r="AQ1577" s="143">
        <v>641</v>
      </c>
      <c r="AR1577" s="143" t="s">
        <v>284</v>
      </c>
      <c r="AS1577" s="143" t="s">
        <v>394</v>
      </c>
      <c r="AT1577" s="143" t="s">
        <v>366</v>
      </c>
      <c r="AV1577" s="143">
        <v>163.94583080897601</v>
      </c>
      <c r="AW1577" s="143">
        <v>1.1357771704999999</v>
      </c>
    </row>
    <row r="1578" spans="1:49" x14ac:dyDescent="0.25">
      <c r="A1578" s="153">
        <v>1200000</v>
      </c>
      <c r="B1578" s="153">
        <v>97000</v>
      </c>
      <c r="C1578" s="153">
        <v>97000</v>
      </c>
      <c r="D1578" s="143" t="s">
        <v>360</v>
      </c>
      <c r="E1578" s="143" t="s">
        <v>73</v>
      </c>
      <c r="F1578" s="143" t="s">
        <v>378</v>
      </c>
      <c r="G1578" s="143" t="s">
        <v>379</v>
      </c>
      <c r="H1578" s="143">
        <v>0.59</v>
      </c>
      <c r="I1578" s="143">
        <v>0.64</v>
      </c>
      <c r="J1578" s="143" t="s">
        <v>366</v>
      </c>
      <c r="K1578" s="143">
        <v>3.2253234469090002E-2</v>
      </c>
      <c r="L1578" s="143">
        <v>3864.2509697974401</v>
      </c>
      <c r="M1578" s="143">
        <v>8.9441302326480496</v>
      </c>
      <c r="N1578" s="143">
        <v>1.21945074908637</v>
      </c>
      <c r="O1578" s="143">
        <v>0.28847712951572002</v>
      </c>
      <c r="P1578" s="143">
        <v>3.9331230933789998E-2</v>
      </c>
      <c r="Q1578" s="143">
        <v>124.63459257630799</v>
      </c>
      <c r="R1578" s="143">
        <v>1740</v>
      </c>
      <c r="S1578" s="143" t="s">
        <v>393</v>
      </c>
      <c r="T1578" s="143">
        <v>1740</v>
      </c>
      <c r="U1578" s="143" t="s">
        <v>385</v>
      </c>
      <c r="V1578" s="143" t="s">
        <v>366</v>
      </c>
      <c r="Z1578" s="143">
        <v>0</v>
      </c>
      <c r="AA1578" s="143">
        <v>1</v>
      </c>
      <c r="AB1578" s="143">
        <v>0.28847712951572002</v>
      </c>
      <c r="AC1578" s="143">
        <v>3.9331230933789998E-2</v>
      </c>
      <c r="AD1578" s="143">
        <v>124.634592576309</v>
      </c>
      <c r="AF1578" s="143">
        <v>-1</v>
      </c>
      <c r="AG1578" s="143">
        <v>-1</v>
      </c>
      <c r="AH1578" s="143">
        <v>-1</v>
      </c>
      <c r="AI1578" s="143">
        <v>-1</v>
      </c>
      <c r="AJ1578" s="143">
        <v>0</v>
      </c>
      <c r="AM1578" s="143" t="s">
        <v>383</v>
      </c>
      <c r="AN1578" s="143">
        <v>-1</v>
      </c>
      <c r="AQ1578" s="143">
        <v>641</v>
      </c>
      <c r="AR1578" s="143" t="s">
        <v>284</v>
      </c>
      <c r="AS1578" s="143" t="s">
        <v>394</v>
      </c>
      <c r="AT1578" s="143" t="s">
        <v>366</v>
      </c>
      <c r="AV1578" s="143">
        <v>105.244259085328</v>
      </c>
      <c r="AW1578" s="143">
        <v>0.1010823946</v>
      </c>
    </row>
    <row r="1579" spans="1:49" x14ac:dyDescent="0.25">
      <c r="A1579" s="153">
        <v>1200000</v>
      </c>
      <c r="B1579" s="153">
        <v>97000</v>
      </c>
      <c r="C1579" s="153">
        <v>97000</v>
      </c>
      <c r="D1579" s="143" t="s">
        <v>360</v>
      </c>
      <c r="E1579" s="143" t="s">
        <v>73</v>
      </c>
      <c r="F1579" s="143" t="s">
        <v>378</v>
      </c>
      <c r="G1579" s="143" t="s">
        <v>379</v>
      </c>
      <c r="H1579" s="143">
        <v>0.59</v>
      </c>
      <c r="I1579" s="143">
        <v>0.64</v>
      </c>
      <c r="J1579" s="143" t="s">
        <v>366</v>
      </c>
      <c r="K1579" s="143">
        <v>0.59099457311220005</v>
      </c>
      <c r="L1579" s="143">
        <v>3821.11705034028</v>
      </c>
      <c r="M1579" s="143">
        <v>7.3294107098784496</v>
      </c>
      <c r="N1579" s="143">
        <v>0.99700653049475996</v>
      </c>
      <c r="O1579" s="143">
        <v>4.3316419536486501</v>
      </c>
      <c r="P1579" s="143">
        <v>0.58922544887982997</v>
      </c>
      <c r="Q1579" s="143">
        <v>2258.2594399776299</v>
      </c>
      <c r="R1579" s="143">
        <v>1740</v>
      </c>
      <c r="S1579" s="143" t="s">
        <v>393</v>
      </c>
      <c r="T1579" s="143">
        <v>1740</v>
      </c>
      <c r="U1579" s="143" t="s">
        <v>385</v>
      </c>
      <c r="V1579" s="143" t="s">
        <v>366</v>
      </c>
      <c r="Z1579" s="143">
        <v>0</v>
      </c>
      <c r="AA1579" s="143">
        <v>1</v>
      </c>
      <c r="AB1579" s="143">
        <v>4.3316419536486501</v>
      </c>
      <c r="AC1579" s="143">
        <v>0.58922544887982997</v>
      </c>
      <c r="AD1579" s="143">
        <v>2360.5464660634302</v>
      </c>
      <c r="AF1579" s="143">
        <v>-1</v>
      </c>
      <c r="AG1579" s="143">
        <v>-1</v>
      </c>
      <c r="AH1579" s="143">
        <v>-1</v>
      </c>
      <c r="AI1579" s="143">
        <v>-1</v>
      </c>
      <c r="AJ1579" s="143">
        <v>0</v>
      </c>
      <c r="AM1579" s="143" t="s">
        <v>383</v>
      </c>
      <c r="AN1579" s="143">
        <v>-1</v>
      </c>
      <c r="AQ1579" s="143">
        <v>641</v>
      </c>
      <c r="AR1579" s="143" t="s">
        <v>284</v>
      </c>
      <c r="AS1579" s="143" t="s">
        <v>394</v>
      </c>
      <c r="AT1579" s="143" t="s">
        <v>366</v>
      </c>
      <c r="AV1579" s="143">
        <v>196.096150532975</v>
      </c>
      <c r="AW1579" s="143">
        <v>1.9144740195000001</v>
      </c>
    </row>
    <row r="1580" spans="1:49" x14ac:dyDescent="0.25">
      <c r="A1580" s="153">
        <v>1200000</v>
      </c>
      <c r="B1580" s="153">
        <v>97000</v>
      </c>
      <c r="C1580" s="153">
        <v>97000</v>
      </c>
      <c r="D1580" s="143" t="s">
        <v>360</v>
      </c>
      <c r="E1580" s="143" t="s">
        <v>73</v>
      </c>
      <c r="F1580" s="143" t="s">
        <v>378</v>
      </c>
      <c r="G1580" s="143" t="s">
        <v>379</v>
      </c>
      <c r="H1580" s="143">
        <v>0.59</v>
      </c>
      <c r="I1580" s="143">
        <v>0.64</v>
      </c>
      <c r="J1580" s="143" t="s">
        <v>366</v>
      </c>
      <c r="K1580" s="143">
        <v>3.0030682097860001E-2</v>
      </c>
      <c r="L1580" s="143">
        <v>3823.7254900176699</v>
      </c>
      <c r="M1580" s="143">
        <v>7.6209506234512201</v>
      </c>
      <c r="N1580" s="143">
        <v>1.0411998704040899</v>
      </c>
      <c r="O1580" s="143">
        <v>0.22886234545639</v>
      </c>
      <c r="P1580" s="143">
        <v>3.1267942308440003E-2</v>
      </c>
      <c r="Q1580" s="143">
        <v>114.829084620223</v>
      </c>
      <c r="R1580" s="143">
        <v>1740</v>
      </c>
      <c r="S1580" s="143" t="s">
        <v>393</v>
      </c>
      <c r="T1580" s="143">
        <v>1740</v>
      </c>
      <c r="U1580" s="143" t="s">
        <v>385</v>
      </c>
      <c r="V1580" s="143" t="s">
        <v>366</v>
      </c>
      <c r="Z1580" s="143">
        <v>0</v>
      </c>
      <c r="AA1580" s="143">
        <v>1</v>
      </c>
      <c r="AB1580" s="143">
        <v>0.22886234545639</v>
      </c>
      <c r="AC1580" s="143">
        <v>3.1267942308440003E-2</v>
      </c>
      <c r="AD1580" s="143">
        <v>2362.15786503134</v>
      </c>
      <c r="AF1580" s="143">
        <v>-1</v>
      </c>
      <c r="AG1580" s="143">
        <v>-1</v>
      </c>
      <c r="AH1580" s="143">
        <v>-1</v>
      </c>
      <c r="AI1580" s="143">
        <v>-1</v>
      </c>
      <c r="AJ1580" s="143">
        <v>0</v>
      </c>
      <c r="AM1580" s="143" t="s">
        <v>383</v>
      </c>
      <c r="AN1580" s="143">
        <v>-1</v>
      </c>
      <c r="AQ1580" s="143">
        <v>641</v>
      </c>
      <c r="AR1580" s="143" t="s">
        <v>284</v>
      </c>
      <c r="AS1580" s="143" t="s">
        <v>394</v>
      </c>
      <c r="AT1580" s="143" t="s">
        <v>366</v>
      </c>
      <c r="AV1580" s="143">
        <v>66.066662854559496</v>
      </c>
      <c r="AW1580" s="143">
        <v>1.9157809124</v>
      </c>
    </row>
    <row r="1581" spans="1:49" x14ac:dyDescent="0.25">
      <c r="A1581" s="153">
        <v>1200000</v>
      </c>
      <c r="B1581" s="153">
        <v>97000</v>
      </c>
      <c r="C1581" s="153">
        <v>97000</v>
      </c>
      <c r="D1581" s="143" t="s">
        <v>360</v>
      </c>
      <c r="E1581" s="143" t="s">
        <v>73</v>
      </c>
      <c r="F1581" s="143" t="s">
        <v>378</v>
      </c>
      <c r="G1581" s="143" t="s">
        <v>379</v>
      </c>
      <c r="H1581" s="143">
        <v>0.59</v>
      </c>
      <c r="I1581" s="143">
        <v>0.64</v>
      </c>
      <c r="J1581" s="143" t="s">
        <v>366</v>
      </c>
      <c r="K1581" s="143">
        <v>0.39910890070852001</v>
      </c>
      <c r="L1581" s="143">
        <v>3834.05198577799</v>
      </c>
      <c r="M1581" s="143">
        <v>7.63577404119716</v>
      </c>
      <c r="N1581" s="143">
        <v>1.05099440644175</v>
      </c>
      <c r="O1581" s="143">
        <v>3.0475053836409201</v>
      </c>
      <c r="P1581" s="143">
        <v>0.41946122220578003</v>
      </c>
      <c r="Q1581" s="143">
        <v>1530.2042733031999</v>
      </c>
      <c r="R1581" s="143">
        <v>1730</v>
      </c>
      <c r="S1581" s="143" t="s">
        <v>368</v>
      </c>
      <c r="T1581" s="143">
        <v>1730</v>
      </c>
      <c r="U1581" s="143" t="s">
        <v>385</v>
      </c>
      <c r="V1581" s="143" t="s">
        <v>366</v>
      </c>
      <c r="Z1581" s="143">
        <v>0</v>
      </c>
      <c r="AA1581" s="143">
        <v>1</v>
      </c>
      <c r="AB1581" s="143">
        <v>3.0475053836409201</v>
      </c>
      <c r="AC1581" s="143">
        <v>0.41946122220578003</v>
      </c>
      <c r="AD1581" s="143">
        <v>1530.2042733031999</v>
      </c>
      <c r="AF1581" s="143">
        <v>-1</v>
      </c>
      <c r="AG1581" s="143">
        <v>-1</v>
      </c>
      <c r="AH1581" s="143">
        <v>-1</v>
      </c>
      <c r="AI1581" s="143">
        <v>-1</v>
      </c>
      <c r="AJ1581" s="143">
        <v>0</v>
      </c>
      <c r="AM1581" s="143" t="s">
        <v>383</v>
      </c>
      <c r="AN1581" s="143">
        <v>-1</v>
      </c>
      <c r="AQ1581" s="143">
        <v>641</v>
      </c>
      <c r="AR1581" s="143" t="s">
        <v>284</v>
      </c>
      <c r="AS1581" s="143" t="s">
        <v>394</v>
      </c>
      <c r="AT1581" s="143" t="s">
        <v>366</v>
      </c>
      <c r="AV1581" s="143">
        <v>165.36005629278799</v>
      </c>
      <c r="AW1581" s="143">
        <v>1.2410415842</v>
      </c>
    </row>
    <row r="1582" spans="1:49" x14ac:dyDescent="0.25">
      <c r="A1582" s="153">
        <v>1200000</v>
      </c>
      <c r="B1582" s="153">
        <v>99000</v>
      </c>
      <c r="C1582" s="153">
        <v>99000</v>
      </c>
      <c r="D1582" s="143" t="s">
        <v>360</v>
      </c>
      <c r="E1582" s="143" t="s">
        <v>73</v>
      </c>
      <c r="F1582" s="143" t="s">
        <v>378</v>
      </c>
      <c r="G1582" s="143" t="s">
        <v>379</v>
      </c>
      <c r="H1582" s="143">
        <v>0.59</v>
      </c>
      <c r="I1582" s="143">
        <v>0.64</v>
      </c>
      <c r="J1582" s="143" t="s">
        <v>395</v>
      </c>
      <c r="K1582" s="143">
        <v>4.8894340169870001E-2</v>
      </c>
      <c r="L1582" s="143">
        <v>3829.7838935365698</v>
      </c>
      <c r="M1582" s="143">
        <v>8.5981176965894601</v>
      </c>
      <c r="N1582" s="143">
        <v>1.1981231795868199</v>
      </c>
      <c r="O1582" s="143">
        <v>0.42039929147763</v>
      </c>
      <c r="P1582" s="143">
        <v>5.8581442308119999E-2</v>
      </c>
      <c r="Q1582" s="143">
        <v>187.25475646767001</v>
      </c>
      <c r="R1582" s="143">
        <v>1700</v>
      </c>
      <c r="S1582" s="143" t="s">
        <v>396</v>
      </c>
      <c r="T1582" s="143">
        <v>1700</v>
      </c>
      <c r="U1582" s="143" t="s">
        <v>395</v>
      </c>
      <c r="V1582" s="143" t="s">
        <v>395</v>
      </c>
      <c r="Z1582" s="143">
        <v>0</v>
      </c>
      <c r="AA1582" s="143">
        <v>1</v>
      </c>
      <c r="AB1582" s="143">
        <v>0.42039929147763</v>
      </c>
      <c r="AC1582" s="143">
        <v>5.8581442308119999E-2</v>
      </c>
      <c r="AD1582" s="143">
        <v>563.78957192071096</v>
      </c>
      <c r="AF1582" s="143">
        <v>-1</v>
      </c>
      <c r="AG1582" s="143">
        <v>-1</v>
      </c>
      <c r="AH1582" s="143">
        <v>-1</v>
      </c>
      <c r="AI1582" s="143">
        <v>-1</v>
      </c>
      <c r="AJ1582" s="143">
        <v>0</v>
      </c>
      <c r="AM1582" s="143" t="s">
        <v>383</v>
      </c>
      <c r="AN1582" s="143">
        <v>-1</v>
      </c>
      <c r="AQ1582" s="143">
        <v>641</v>
      </c>
      <c r="AR1582" s="143" t="s">
        <v>284</v>
      </c>
      <c r="AS1582" s="143" t="s">
        <v>394</v>
      </c>
      <c r="AT1582" s="143" t="s">
        <v>366</v>
      </c>
      <c r="AV1582" s="143">
        <v>81.150628366891098</v>
      </c>
      <c r="AW1582" s="143">
        <v>0.4572502611</v>
      </c>
    </row>
    <row r="1583" spans="1:49" x14ac:dyDescent="0.25">
      <c r="A1583" s="153">
        <v>1200000</v>
      </c>
      <c r="B1583" s="153">
        <v>99000</v>
      </c>
      <c r="C1583" s="153">
        <v>99000</v>
      </c>
      <c r="D1583" s="143" t="s">
        <v>360</v>
      </c>
      <c r="E1583" s="143" t="s">
        <v>73</v>
      </c>
      <c r="F1583" s="143" t="s">
        <v>378</v>
      </c>
      <c r="G1583" s="143" t="s">
        <v>379</v>
      </c>
      <c r="H1583" s="143">
        <v>0.59</v>
      </c>
      <c r="I1583" s="143">
        <v>0.64</v>
      </c>
      <c r="J1583" s="143" t="s">
        <v>395</v>
      </c>
      <c r="K1583" s="143">
        <v>9.5496903580599996E-3</v>
      </c>
      <c r="L1583" s="143">
        <v>3861.7231725612701</v>
      </c>
      <c r="M1583" s="143">
        <v>10.385679340755599</v>
      </c>
      <c r="N1583" s="143">
        <v>1.86809523430733</v>
      </c>
      <c r="O1583" s="143">
        <v>9.9180021862379994E-2</v>
      </c>
      <c r="P1583" s="143">
        <v>1.7839731047010001E-2</v>
      </c>
      <c r="Q1583" s="143">
        <v>36.878260546528402</v>
      </c>
      <c r="R1583" s="143">
        <v>1700</v>
      </c>
      <c r="S1583" s="143" t="s">
        <v>396</v>
      </c>
      <c r="T1583" s="143">
        <v>1700</v>
      </c>
      <c r="U1583" s="143" t="s">
        <v>395</v>
      </c>
      <c r="V1583" s="143" t="s">
        <v>395</v>
      </c>
      <c r="Z1583" s="143">
        <v>0</v>
      </c>
      <c r="AA1583" s="143">
        <v>1</v>
      </c>
      <c r="AB1583" s="143">
        <v>9.9180021862379994E-2</v>
      </c>
      <c r="AC1583" s="143">
        <v>1.7839731047010001E-2</v>
      </c>
      <c r="AD1583" s="143">
        <v>42.505838946395997</v>
      </c>
      <c r="AF1583" s="143">
        <v>-1</v>
      </c>
      <c r="AG1583" s="143">
        <v>-1</v>
      </c>
      <c r="AH1583" s="143">
        <v>-1</v>
      </c>
      <c r="AI1583" s="143">
        <v>-1</v>
      </c>
      <c r="AJ1583" s="143">
        <v>0</v>
      </c>
      <c r="AM1583" s="143" t="s">
        <v>383</v>
      </c>
      <c r="AN1583" s="143">
        <v>-1</v>
      </c>
      <c r="AQ1583" s="143">
        <v>641</v>
      </c>
      <c r="AR1583" s="143" t="s">
        <v>284</v>
      </c>
      <c r="AS1583" s="143" t="s">
        <v>394</v>
      </c>
      <c r="AT1583" s="143" t="s">
        <v>366</v>
      </c>
      <c r="AV1583" s="143">
        <v>25.068770344096698</v>
      </c>
      <c r="AW1583" s="143">
        <v>3.4473510899999997E-2</v>
      </c>
    </row>
    <row r="1584" spans="1:49" x14ac:dyDescent="0.25">
      <c r="A1584" s="153">
        <v>1200000</v>
      </c>
      <c r="B1584" s="153">
        <v>99000</v>
      </c>
      <c r="C1584" s="153">
        <v>99000</v>
      </c>
      <c r="D1584" s="143" t="s">
        <v>360</v>
      </c>
      <c r="E1584" s="143" t="s">
        <v>73</v>
      </c>
      <c r="F1584" s="143" t="s">
        <v>378</v>
      </c>
      <c r="G1584" s="143" t="s">
        <v>379</v>
      </c>
      <c r="H1584" s="143">
        <v>0.59</v>
      </c>
      <c r="I1584" s="143">
        <v>0.64</v>
      </c>
      <c r="J1584" s="143" t="s">
        <v>366</v>
      </c>
      <c r="K1584" s="143">
        <v>0.15122902722090001</v>
      </c>
      <c r="L1584" s="143">
        <v>3829.4688585394902</v>
      </c>
      <c r="M1584" s="143">
        <v>7.6818976017621496</v>
      </c>
      <c r="N1584" s="143">
        <v>1.0482838500100899</v>
      </c>
      <c r="O1584" s="143">
        <v>1.16172590152509</v>
      </c>
      <c r="P1584" s="143">
        <v>0.15853094688840999</v>
      </c>
      <c r="Q1584" s="143">
        <v>579.12685024967698</v>
      </c>
      <c r="R1584" s="143">
        <v>1730</v>
      </c>
      <c r="S1584" s="143" t="s">
        <v>368</v>
      </c>
      <c r="T1584" s="143">
        <v>1730</v>
      </c>
      <c r="U1584" s="143" t="s">
        <v>385</v>
      </c>
      <c r="V1584" s="143" t="s">
        <v>366</v>
      </c>
      <c r="Z1584" s="143">
        <v>0</v>
      </c>
      <c r="AA1584" s="143">
        <v>1</v>
      </c>
      <c r="AB1584" s="143">
        <v>1.16172590152509</v>
      </c>
      <c r="AC1584" s="143">
        <v>0.15853094688840999</v>
      </c>
      <c r="AD1584" s="143">
        <v>579.12685024967698</v>
      </c>
      <c r="AF1584" s="143">
        <v>-1</v>
      </c>
      <c r="AG1584" s="143">
        <v>-1</v>
      </c>
      <c r="AH1584" s="143">
        <v>-1</v>
      </c>
      <c r="AI1584" s="143">
        <v>-1</v>
      </c>
      <c r="AJ1584" s="143">
        <v>0</v>
      </c>
      <c r="AM1584" s="143" t="s">
        <v>383</v>
      </c>
      <c r="AN1584" s="143">
        <v>-1</v>
      </c>
      <c r="AQ1584" s="143">
        <v>641</v>
      </c>
      <c r="AR1584" s="143" t="s">
        <v>284</v>
      </c>
      <c r="AS1584" s="143" t="s">
        <v>394</v>
      </c>
      <c r="AT1584" s="143" t="s">
        <v>366</v>
      </c>
      <c r="AV1584" s="143">
        <v>125.366042411286</v>
      </c>
      <c r="AW1584" s="143">
        <v>0.46968925410000001</v>
      </c>
    </row>
    <row r="1585" spans="1:49" x14ac:dyDescent="0.25">
      <c r="A1585" s="153">
        <v>1200000</v>
      </c>
      <c r="B1585" s="153">
        <v>99000</v>
      </c>
      <c r="C1585" s="153">
        <v>99000</v>
      </c>
      <c r="D1585" s="143" t="s">
        <v>360</v>
      </c>
      <c r="E1585" s="143" t="s">
        <v>73</v>
      </c>
      <c r="F1585" s="143" t="s">
        <v>378</v>
      </c>
      <c r="G1585" s="143" t="s">
        <v>379</v>
      </c>
      <c r="H1585" s="143">
        <v>0.59</v>
      </c>
      <c r="I1585" s="143">
        <v>0.64</v>
      </c>
      <c r="J1585" s="143" t="s">
        <v>366</v>
      </c>
      <c r="K1585" s="143">
        <v>8.112948814965E-2</v>
      </c>
      <c r="L1585" s="143">
        <v>3902.4666580926</v>
      </c>
      <c r="M1585" s="143">
        <v>7.5460529833992398</v>
      </c>
      <c r="N1585" s="143">
        <v>1.02080199130847</v>
      </c>
      <c r="O1585" s="143">
        <v>0.61220741609331997</v>
      </c>
      <c r="P1585" s="143">
        <v>8.2817143056999998E-2</v>
      </c>
      <c r="Q1585" s="143">
        <v>316.60512249212798</v>
      </c>
      <c r="R1585" s="143">
        <v>1740</v>
      </c>
      <c r="S1585" s="143" t="s">
        <v>393</v>
      </c>
      <c r="T1585" s="143">
        <v>1740</v>
      </c>
      <c r="U1585" s="143" t="s">
        <v>385</v>
      </c>
      <c r="V1585" s="143" t="s">
        <v>366</v>
      </c>
      <c r="Z1585" s="143">
        <v>0</v>
      </c>
      <c r="AA1585" s="143">
        <v>1</v>
      </c>
      <c r="AB1585" s="143">
        <v>0.61220741609331997</v>
      </c>
      <c r="AC1585" s="143">
        <v>8.2817143056999998E-2</v>
      </c>
      <c r="AD1585" s="143">
        <v>916.78699975473603</v>
      </c>
      <c r="AF1585" s="143">
        <v>-1</v>
      </c>
      <c r="AG1585" s="143">
        <v>-1</v>
      </c>
      <c r="AH1585" s="143">
        <v>-1</v>
      </c>
      <c r="AI1585" s="143">
        <v>-1</v>
      </c>
      <c r="AJ1585" s="143">
        <v>0</v>
      </c>
      <c r="AM1585" s="143" t="s">
        <v>383</v>
      </c>
      <c r="AN1585" s="143">
        <v>-1</v>
      </c>
      <c r="AQ1585" s="143">
        <v>641</v>
      </c>
      <c r="AR1585" s="143" t="s">
        <v>284</v>
      </c>
      <c r="AS1585" s="143" t="s">
        <v>394</v>
      </c>
      <c r="AT1585" s="143" t="s">
        <v>366</v>
      </c>
      <c r="AV1585" s="143">
        <v>97.944539950949405</v>
      </c>
      <c r="AW1585" s="143">
        <v>0.74354176780000003</v>
      </c>
    </row>
    <row r="1586" spans="1:49" x14ac:dyDescent="0.25">
      <c r="A1586" s="153">
        <v>1200000</v>
      </c>
      <c r="B1586" s="153">
        <v>100000</v>
      </c>
      <c r="C1586" s="153">
        <v>100000</v>
      </c>
      <c r="D1586" s="143" t="s">
        <v>360</v>
      </c>
      <c r="E1586" s="143" t="s">
        <v>73</v>
      </c>
      <c r="F1586" s="143" t="s">
        <v>378</v>
      </c>
      <c r="G1586" s="143" t="s">
        <v>379</v>
      </c>
      <c r="H1586" s="143">
        <v>0.59</v>
      </c>
      <c r="I1586" s="143">
        <v>0.64</v>
      </c>
      <c r="J1586" s="143" t="s">
        <v>366</v>
      </c>
      <c r="K1586" s="143">
        <v>2.470675256622E-2</v>
      </c>
      <c r="L1586" s="143">
        <v>3819.7798045775398</v>
      </c>
      <c r="M1586" s="143">
        <v>7.44743628243583</v>
      </c>
      <c r="N1586" s="143">
        <v>1.0300070771152701</v>
      </c>
      <c r="O1586" s="143">
        <v>0.18400196548288</v>
      </c>
      <c r="P1586" s="143">
        <v>2.544812999575E-2</v>
      </c>
      <c r="Q1586" s="143">
        <v>94.374354489168397</v>
      </c>
      <c r="R1586" s="143">
        <v>1730</v>
      </c>
      <c r="S1586" s="143" t="s">
        <v>368</v>
      </c>
      <c r="T1586" s="143">
        <v>1730</v>
      </c>
      <c r="U1586" s="143" t="s">
        <v>385</v>
      </c>
      <c r="V1586" s="143" t="s">
        <v>366</v>
      </c>
      <c r="Z1586" s="143">
        <v>0</v>
      </c>
      <c r="AA1586" s="143">
        <v>1</v>
      </c>
      <c r="AB1586" s="143">
        <v>0.18400196548288</v>
      </c>
      <c r="AC1586" s="143">
        <v>2.544812999575E-2</v>
      </c>
      <c r="AD1586" s="143">
        <v>94.374354521316803</v>
      </c>
      <c r="AF1586" s="143">
        <v>-1</v>
      </c>
      <c r="AG1586" s="143">
        <v>-1</v>
      </c>
      <c r="AH1586" s="143">
        <v>-1</v>
      </c>
      <c r="AI1586" s="143">
        <v>-1</v>
      </c>
      <c r="AJ1586" s="143">
        <v>0</v>
      </c>
      <c r="AM1586" s="143" t="s">
        <v>383</v>
      </c>
      <c r="AN1586" s="143">
        <v>-1</v>
      </c>
      <c r="AQ1586" s="143">
        <v>641</v>
      </c>
      <c r="AR1586" s="143" t="s">
        <v>284</v>
      </c>
      <c r="AS1586" s="143" t="s">
        <v>394</v>
      </c>
      <c r="AT1586" s="143" t="s">
        <v>366</v>
      </c>
      <c r="AV1586" s="143">
        <v>42.385922621157903</v>
      </c>
      <c r="AW1586" s="143">
        <v>7.6540433500000005E-2</v>
      </c>
    </row>
    <row r="1587" spans="1:49" x14ac:dyDescent="0.25">
      <c r="A1587" s="153">
        <v>1200000</v>
      </c>
      <c r="B1587" s="153">
        <v>100000</v>
      </c>
      <c r="C1587" s="153">
        <v>100000</v>
      </c>
      <c r="D1587" s="143" t="s">
        <v>360</v>
      </c>
      <c r="E1587" s="143" t="s">
        <v>73</v>
      </c>
      <c r="F1587" s="143" t="s">
        <v>378</v>
      </c>
      <c r="G1587" s="143" t="s">
        <v>379</v>
      </c>
      <c r="H1587" s="143">
        <v>0.59</v>
      </c>
      <c r="I1587" s="143">
        <v>0.64</v>
      </c>
      <c r="J1587" s="143" t="s">
        <v>366</v>
      </c>
      <c r="K1587" s="143">
        <v>0.41922122583834998</v>
      </c>
      <c r="L1587" s="143">
        <v>3814.0058547112199</v>
      </c>
      <c r="M1587" s="143">
        <v>7.4038137761372704</v>
      </c>
      <c r="N1587" s="143">
        <v>1.00843159418248</v>
      </c>
      <c r="O1587" s="143">
        <v>3.10383588711113</v>
      </c>
      <c r="P1587" s="143">
        <v>0.42275592908729998</v>
      </c>
      <c r="Q1587" s="143">
        <v>1598.91220976668</v>
      </c>
      <c r="R1587" s="143">
        <v>1740</v>
      </c>
      <c r="S1587" s="143" t="s">
        <v>393</v>
      </c>
      <c r="T1587" s="143">
        <v>1740</v>
      </c>
      <c r="U1587" s="143" t="s">
        <v>385</v>
      </c>
      <c r="V1587" s="143" t="s">
        <v>366</v>
      </c>
      <c r="Z1587" s="143">
        <v>0</v>
      </c>
      <c r="AA1587" s="143">
        <v>1</v>
      </c>
      <c r="AB1587" s="143">
        <v>3.10383588711113</v>
      </c>
      <c r="AC1587" s="143">
        <v>0.42275592908729998</v>
      </c>
      <c r="AD1587" s="143">
        <v>2356.1534290282698</v>
      </c>
      <c r="AF1587" s="143">
        <v>-1</v>
      </c>
      <c r="AG1587" s="143">
        <v>-1</v>
      </c>
      <c r="AH1587" s="143">
        <v>-1</v>
      </c>
      <c r="AI1587" s="143">
        <v>-1</v>
      </c>
      <c r="AJ1587" s="143">
        <v>0</v>
      </c>
      <c r="AM1587" s="143" t="s">
        <v>383</v>
      </c>
      <c r="AN1587" s="143">
        <v>-1</v>
      </c>
      <c r="AQ1587" s="143">
        <v>641</v>
      </c>
      <c r="AR1587" s="143" t="s">
        <v>284</v>
      </c>
      <c r="AS1587" s="143" t="s">
        <v>394</v>
      </c>
      <c r="AT1587" s="143" t="s">
        <v>366</v>
      </c>
      <c r="AV1587" s="143">
        <v>232.17964796778699</v>
      </c>
      <c r="AW1587" s="143">
        <v>1.9109111347000001</v>
      </c>
    </row>
    <row r="1588" spans="1:49" x14ac:dyDescent="0.25">
      <c r="A1588" s="153">
        <v>1200000</v>
      </c>
      <c r="B1588" s="153">
        <v>100000</v>
      </c>
      <c r="C1588" s="153">
        <v>100000</v>
      </c>
      <c r="D1588" s="143" t="s">
        <v>360</v>
      </c>
      <c r="E1588" s="143" t="s">
        <v>73</v>
      </c>
      <c r="F1588" s="143" t="s">
        <v>378</v>
      </c>
      <c r="G1588" s="143" t="s">
        <v>379</v>
      </c>
      <c r="H1588" s="143">
        <v>0.59</v>
      </c>
      <c r="I1588" s="143">
        <v>0.64</v>
      </c>
      <c r="J1588" s="143" t="s">
        <v>366</v>
      </c>
      <c r="K1588" s="143">
        <v>0.61776345373694996</v>
      </c>
      <c r="L1588" s="143">
        <v>3817.7626771454002</v>
      </c>
      <c r="M1588" s="143">
        <v>7.6348535713137196</v>
      </c>
      <c r="N1588" s="143">
        <v>1.04279072165098</v>
      </c>
      <c r="O1588" s="143">
        <v>4.7165335109906801</v>
      </c>
      <c r="P1588" s="143">
        <v>0.64419799773195996</v>
      </c>
      <c r="Q1588" s="143">
        <v>2358.4742569813802</v>
      </c>
      <c r="R1588" s="143">
        <v>1730</v>
      </c>
      <c r="S1588" s="143" t="s">
        <v>368</v>
      </c>
      <c r="T1588" s="143">
        <v>1730</v>
      </c>
      <c r="U1588" s="143" t="s">
        <v>385</v>
      </c>
      <c r="V1588" s="143" t="s">
        <v>366</v>
      </c>
      <c r="Z1588" s="143">
        <v>0</v>
      </c>
      <c r="AA1588" s="143">
        <v>1</v>
      </c>
      <c r="AB1588" s="143">
        <v>4.7165335109906801</v>
      </c>
      <c r="AC1588" s="143">
        <v>0.64419799773195996</v>
      </c>
      <c r="AD1588" s="143">
        <v>2358.4742569813802</v>
      </c>
      <c r="AF1588" s="143">
        <v>-1</v>
      </c>
      <c r="AG1588" s="143">
        <v>-1</v>
      </c>
      <c r="AH1588" s="143">
        <v>-1</v>
      </c>
      <c r="AI1588" s="143">
        <v>-1</v>
      </c>
      <c r="AJ1588" s="143">
        <v>0</v>
      </c>
      <c r="AM1588" s="143" t="s">
        <v>383</v>
      </c>
      <c r="AN1588" s="143">
        <v>-1</v>
      </c>
      <c r="AQ1588" s="143">
        <v>641</v>
      </c>
      <c r="AR1588" s="143" t="s">
        <v>284</v>
      </c>
      <c r="AS1588" s="143" t="s">
        <v>394</v>
      </c>
      <c r="AT1588" s="143" t="s">
        <v>366</v>
      </c>
      <c r="AV1588" s="143">
        <v>200.00000001117499</v>
      </c>
      <c r="AW1588" s="143">
        <v>1.9127933958000001</v>
      </c>
    </row>
    <row r="1589" spans="1:49" x14ac:dyDescent="0.25">
      <c r="A1589" s="153">
        <v>1200000</v>
      </c>
      <c r="B1589" s="153">
        <v>100000</v>
      </c>
      <c r="C1589" s="153">
        <v>100000</v>
      </c>
      <c r="D1589" s="143" t="s">
        <v>360</v>
      </c>
      <c r="E1589" s="143" t="s">
        <v>73</v>
      </c>
      <c r="F1589" s="143" t="s">
        <v>378</v>
      </c>
      <c r="G1589" s="143" t="s">
        <v>379</v>
      </c>
      <c r="H1589" s="143">
        <v>0.59</v>
      </c>
      <c r="I1589" s="143">
        <v>0.64</v>
      </c>
      <c r="J1589" s="143" t="s">
        <v>366</v>
      </c>
      <c r="K1589" s="143">
        <v>0.50752876498535004</v>
      </c>
      <c r="L1589" s="143">
        <v>3822.3893800505198</v>
      </c>
      <c r="M1589" s="143">
        <v>7.6306994703335898</v>
      </c>
      <c r="N1589" s="143">
        <v>1.0457135314745001</v>
      </c>
      <c r="O1589" s="143">
        <v>3.8727994781527699</v>
      </c>
      <c r="P1589" s="143">
        <v>0.53072969715772</v>
      </c>
      <c r="Q1589" s="143">
        <v>1939.97256135016</v>
      </c>
      <c r="R1589" s="143">
        <v>1730</v>
      </c>
      <c r="S1589" s="143" t="s">
        <v>368</v>
      </c>
      <c r="T1589" s="143">
        <v>1730</v>
      </c>
      <c r="U1589" s="143" t="s">
        <v>385</v>
      </c>
      <c r="V1589" s="143" t="s">
        <v>366</v>
      </c>
      <c r="Z1589" s="143">
        <v>0</v>
      </c>
      <c r="AA1589" s="143">
        <v>1</v>
      </c>
      <c r="AB1589" s="143">
        <v>3.8727994781527699</v>
      </c>
      <c r="AC1589" s="143">
        <v>0.53072969715772</v>
      </c>
      <c r="AD1589" s="143">
        <v>1939.97256135016</v>
      </c>
      <c r="AF1589" s="143">
        <v>-1</v>
      </c>
      <c r="AG1589" s="143">
        <v>-1</v>
      </c>
      <c r="AH1589" s="143">
        <v>-1</v>
      </c>
      <c r="AI1589" s="143">
        <v>-1</v>
      </c>
      <c r="AJ1589" s="143">
        <v>0</v>
      </c>
      <c r="AM1589" s="143" t="s">
        <v>383</v>
      </c>
      <c r="AN1589" s="143">
        <v>-1</v>
      </c>
      <c r="AQ1589" s="143">
        <v>641</v>
      </c>
      <c r="AR1589" s="143" t="s">
        <v>284</v>
      </c>
      <c r="AS1589" s="143" t="s">
        <v>394</v>
      </c>
      <c r="AT1589" s="143" t="s">
        <v>366</v>
      </c>
      <c r="AV1589" s="143">
        <v>183.36616957070299</v>
      </c>
      <c r="AW1589" s="143">
        <v>1.5733759622000001</v>
      </c>
    </row>
    <row r="1590" spans="1:49" x14ac:dyDescent="0.25">
      <c r="A1590" s="153">
        <v>1200000</v>
      </c>
      <c r="B1590" s="153">
        <v>100000</v>
      </c>
      <c r="C1590" s="153">
        <v>100000</v>
      </c>
      <c r="D1590" s="143" t="s">
        <v>360</v>
      </c>
      <c r="E1590" s="143" t="s">
        <v>73</v>
      </c>
      <c r="F1590" s="143" t="s">
        <v>378</v>
      </c>
      <c r="G1590" s="143" t="s">
        <v>379</v>
      </c>
      <c r="H1590" s="143">
        <v>0.59</v>
      </c>
      <c r="I1590" s="143">
        <v>0.64</v>
      </c>
      <c r="J1590" s="143" t="s">
        <v>366</v>
      </c>
      <c r="K1590" s="143">
        <v>1.5719683134179999E-2</v>
      </c>
      <c r="L1590" s="143">
        <v>3822.3893800505198</v>
      </c>
      <c r="M1590" s="143">
        <v>7.6306994703335898</v>
      </c>
      <c r="N1590" s="143">
        <v>1.0457135314745001</v>
      </c>
      <c r="O1590" s="143">
        <v>0.11995217776585999</v>
      </c>
      <c r="P1590" s="143">
        <v>1.643828536391E-2</v>
      </c>
      <c r="Q1590" s="143">
        <v>60.086749869883398</v>
      </c>
      <c r="R1590" s="143">
        <v>1730</v>
      </c>
      <c r="S1590" s="143" t="s">
        <v>368</v>
      </c>
      <c r="T1590" s="143">
        <v>1730</v>
      </c>
      <c r="U1590" s="143" t="s">
        <v>385</v>
      </c>
      <c r="V1590" s="143" t="s">
        <v>366</v>
      </c>
      <c r="Z1590" s="143">
        <v>0</v>
      </c>
      <c r="AA1590" s="143">
        <v>1</v>
      </c>
      <c r="AB1590" s="143">
        <v>0.11995217776585999</v>
      </c>
      <c r="AC1590" s="143">
        <v>1.643828536391E-2</v>
      </c>
      <c r="AD1590" s="143">
        <v>60.086749869884102</v>
      </c>
      <c r="AF1590" s="143">
        <v>-1</v>
      </c>
      <c r="AG1590" s="143">
        <v>-1</v>
      </c>
      <c r="AH1590" s="143">
        <v>-1</v>
      </c>
      <c r="AI1590" s="143">
        <v>-1</v>
      </c>
      <c r="AJ1590" s="143">
        <v>0</v>
      </c>
      <c r="AM1590" s="143" t="s">
        <v>383</v>
      </c>
      <c r="AN1590" s="143">
        <v>-1</v>
      </c>
      <c r="AQ1590" s="143">
        <v>641</v>
      </c>
      <c r="AR1590" s="143" t="s">
        <v>284</v>
      </c>
      <c r="AS1590" s="143" t="s">
        <v>394</v>
      </c>
      <c r="AT1590" s="143" t="s">
        <v>366</v>
      </c>
      <c r="AV1590" s="143">
        <v>34.597065226648901</v>
      </c>
      <c r="AW1590" s="143">
        <v>4.8732157200000001E-2</v>
      </c>
    </row>
    <row r="1591" spans="1:49" x14ac:dyDescent="0.25">
      <c r="A1591" s="153">
        <v>1200000</v>
      </c>
      <c r="B1591" s="153">
        <v>100000</v>
      </c>
      <c r="C1591" s="153">
        <v>100000</v>
      </c>
      <c r="D1591" s="143" t="s">
        <v>360</v>
      </c>
      <c r="E1591" s="143" t="s">
        <v>73</v>
      </c>
      <c r="F1591" s="143" t="s">
        <v>378</v>
      </c>
      <c r="G1591" s="143" t="s">
        <v>379</v>
      </c>
      <c r="H1591" s="143">
        <v>0.59</v>
      </c>
      <c r="I1591" s="143">
        <v>0.64</v>
      </c>
      <c r="J1591" s="143" t="s">
        <v>366</v>
      </c>
      <c r="K1591" s="143">
        <v>0.61776345387502996</v>
      </c>
      <c r="L1591" s="143">
        <v>3817.0779417693702</v>
      </c>
      <c r="M1591" s="143">
        <v>7.3016671089584397</v>
      </c>
      <c r="N1591" s="143">
        <v>0.99247911793708998</v>
      </c>
      <c r="O1591" s="143">
        <v>4.5107030922759099</v>
      </c>
      <c r="P1591" s="143">
        <v>0.61311732779565997</v>
      </c>
      <c r="Q1591" s="143">
        <v>2358.0512530176502</v>
      </c>
      <c r="R1591" s="143">
        <v>1740</v>
      </c>
      <c r="S1591" s="143" t="s">
        <v>393</v>
      </c>
      <c r="T1591" s="143">
        <v>1740</v>
      </c>
      <c r="U1591" s="143" t="s">
        <v>385</v>
      </c>
      <c r="V1591" s="143" t="s">
        <v>366</v>
      </c>
      <c r="Z1591" s="143">
        <v>0</v>
      </c>
      <c r="AA1591" s="143">
        <v>1</v>
      </c>
      <c r="AB1591" s="143">
        <v>4.5107030922759099</v>
      </c>
      <c r="AC1591" s="143">
        <v>0.61311732779565997</v>
      </c>
      <c r="AD1591" s="143">
        <v>2358.0512530176502</v>
      </c>
      <c r="AF1591" s="143">
        <v>-1</v>
      </c>
      <c r="AG1591" s="143">
        <v>-1</v>
      </c>
      <c r="AH1591" s="143">
        <v>-1</v>
      </c>
      <c r="AI1591" s="143">
        <v>-1</v>
      </c>
      <c r="AJ1591" s="143">
        <v>0</v>
      </c>
      <c r="AM1591" s="143" t="s">
        <v>383</v>
      </c>
      <c r="AN1591" s="143">
        <v>-1</v>
      </c>
      <c r="AQ1591" s="143">
        <v>641</v>
      </c>
      <c r="AR1591" s="143" t="s">
        <v>284</v>
      </c>
      <c r="AS1591" s="143" t="s">
        <v>394</v>
      </c>
      <c r="AT1591" s="143" t="s">
        <v>366</v>
      </c>
      <c r="AV1591" s="143">
        <v>200.00000003352699</v>
      </c>
      <c r="AW1591" s="143">
        <v>1.9124503268999999</v>
      </c>
    </row>
    <row r="1592" spans="1:49" x14ac:dyDescent="0.25">
      <c r="A1592" s="153">
        <v>1200000</v>
      </c>
      <c r="B1592" s="153">
        <v>100000</v>
      </c>
      <c r="C1592" s="153">
        <v>100000</v>
      </c>
      <c r="D1592" s="143" t="s">
        <v>360</v>
      </c>
      <c r="E1592" s="143" t="s">
        <v>73</v>
      </c>
      <c r="F1592" s="143" t="s">
        <v>378</v>
      </c>
      <c r="G1592" s="143" t="s">
        <v>379</v>
      </c>
      <c r="H1592" s="143">
        <v>0.59</v>
      </c>
      <c r="I1592" s="143">
        <v>0.64</v>
      </c>
      <c r="J1592" s="143" t="s">
        <v>366</v>
      </c>
      <c r="K1592" s="143">
        <v>9.8738845013200006E-3</v>
      </c>
      <c r="L1592" s="143">
        <v>3769.6613447366199</v>
      </c>
      <c r="M1592" s="143">
        <v>7.5166873999012997</v>
      </c>
      <c r="N1592" s="143">
        <v>1.02487365019919</v>
      </c>
      <c r="O1592" s="143">
        <v>7.4218903219190002E-2</v>
      </c>
      <c r="P1592" s="143">
        <v>1.011948405051E-2</v>
      </c>
      <c r="Q1592" s="143">
        <v>37.2212007270426</v>
      </c>
      <c r="R1592" s="143">
        <v>1730</v>
      </c>
      <c r="S1592" s="143" t="s">
        <v>368</v>
      </c>
      <c r="T1592" s="143">
        <v>1730</v>
      </c>
      <c r="U1592" s="143" t="s">
        <v>385</v>
      </c>
      <c r="V1592" s="143" t="s">
        <v>366</v>
      </c>
      <c r="Z1592" s="143">
        <v>0</v>
      </c>
      <c r="AA1592" s="143">
        <v>1</v>
      </c>
      <c r="AB1592" s="143">
        <v>7.4218903219190002E-2</v>
      </c>
      <c r="AC1592" s="143">
        <v>1.011948405051E-2</v>
      </c>
      <c r="AD1592" s="143">
        <v>2105.69533522249</v>
      </c>
      <c r="AF1592" s="143">
        <v>-1</v>
      </c>
      <c r="AG1592" s="143">
        <v>-1</v>
      </c>
      <c r="AH1592" s="143">
        <v>-1</v>
      </c>
      <c r="AI1592" s="143">
        <v>-1</v>
      </c>
      <c r="AJ1592" s="143">
        <v>0</v>
      </c>
      <c r="AM1592" s="143" t="s">
        <v>383</v>
      </c>
      <c r="AN1592" s="143">
        <v>-1</v>
      </c>
      <c r="AQ1592" s="143">
        <v>641</v>
      </c>
      <c r="AR1592" s="143" t="s">
        <v>284</v>
      </c>
      <c r="AS1592" s="143" t="s">
        <v>394</v>
      </c>
      <c r="AT1592" s="143" t="s">
        <v>366</v>
      </c>
      <c r="AV1592" s="143">
        <v>30.7534005011522</v>
      </c>
      <c r="AW1592" s="143">
        <v>1.7077821047999999</v>
      </c>
    </row>
    <row r="1593" spans="1:49" x14ac:dyDescent="0.25">
      <c r="A1593" s="153">
        <v>1200000</v>
      </c>
      <c r="B1593" s="153">
        <v>100000</v>
      </c>
      <c r="C1593" s="153">
        <v>100000</v>
      </c>
      <c r="D1593" s="143" t="s">
        <v>360</v>
      </c>
      <c r="E1593" s="143" t="s">
        <v>73</v>
      </c>
      <c r="F1593" s="143" t="s">
        <v>378</v>
      </c>
      <c r="G1593" s="143" t="s">
        <v>379</v>
      </c>
      <c r="H1593" s="143">
        <v>0.59</v>
      </c>
      <c r="I1593" s="143">
        <v>0.64</v>
      </c>
      <c r="J1593" s="143" t="s">
        <v>366</v>
      </c>
      <c r="K1593" s="143">
        <v>6.8722726289290006E-2</v>
      </c>
      <c r="L1593" s="143">
        <v>3867.1431388475198</v>
      </c>
      <c r="M1593" s="143">
        <v>8.6800013146178507</v>
      </c>
      <c r="N1593" s="143">
        <v>1.1715574763008001</v>
      </c>
      <c r="O1593" s="143">
        <v>0.59651335453523002</v>
      </c>
      <c r="P1593" s="143">
        <v>8.0512623776000006E-2</v>
      </c>
      <c r="Q1593" s="143">
        <v>265.76061945255498</v>
      </c>
      <c r="R1593" s="143">
        <v>1740</v>
      </c>
      <c r="S1593" s="143" t="s">
        <v>393</v>
      </c>
      <c r="T1593" s="143">
        <v>1740</v>
      </c>
      <c r="U1593" s="143" t="s">
        <v>385</v>
      </c>
      <c r="V1593" s="143" t="s">
        <v>366</v>
      </c>
      <c r="Z1593" s="143">
        <v>0</v>
      </c>
      <c r="AA1593" s="143">
        <v>1</v>
      </c>
      <c r="AB1593" s="143">
        <v>0.59651335453523002</v>
      </c>
      <c r="AC1593" s="143">
        <v>8.0512623776000006E-2</v>
      </c>
      <c r="AD1593" s="143">
        <v>265.760619452556</v>
      </c>
      <c r="AF1593" s="143">
        <v>-1</v>
      </c>
      <c r="AG1593" s="143">
        <v>-1</v>
      </c>
      <c r="AH1593" s="143">
        <v>-1</v>
      </c>
      <c r="AI1593" s="143">
        <v>-1</v>
      </c>
      <c r="AJ1593" s="143">
        <v>0</v>
      </c>
      <c r="AM1593" s="143" t="s">
        <v>383</v>
      </c>
      <c r="AN1593" s="143">
        <v>-1</v>
      </c>
      <c r="AQ1593" s="143">
        <v>641</v>
      </c>
      <c r="AR1593" s="143" t="s">
        <v>284</v>
      </c>
      <c r="AS1593" s="143" t="s">
        <v>394</v>
      </c>
      <c r="AT1593" s="143" t="s">
        <v>366</v>
      </c>
      <c r="AV1593" s="143">
        <v>110.223826490428</v>
      </c>
      <c r="AW1593" s="143">
        <v>0.21553983739999999</v>
      </c>
    </row>
    <row r="1594" spans="1:49" x14ac:dyDescent="0.25">
      <c r="A1594" s="153">
        <v>1200000</v>
      </c>
      <c r="B1594" s="153">
        <v>100000</v>
      </c>
      <c r="C1594" s="153">
        <v>100000</v>
      </c>
      <c r="D1594" s="143" t="s">
        <v>360</v>
      </c>
      <c r="E1594" s="143" t="s">
        <v>73</v>
      </c>
      <c r="F1594" s="143" t="s">
        <v>378</v>
      </c>
      <c r="G1594" s="143" t="s">
        <v>379</v>
      </c>
      <c r="H1594" s="143">
        <v>0.59</v>
      </c>
      <c r="I1594" s="143">
        <v>0.64</v>
      </c>
      <c r="J1594" s="143" t="s">
        <v>366</v>
      </c>
      <c r="K1594" s="143">
        <v>0.59936150895470997</v>
      </c>
      <c r="L1594" s="143">
        <v>3817.1757102645702</v>
      </c>
      <c r="M1594" s="143">
        <v>7.3208308626476803</v>
      </c>
      <c r="N1594" s="143">
        <v>0.99604780543551996</v>
      </c>
      <c r="O1594" s="143">
        <v>4.3878242326387698</v>
      </c>
      <c r="P1594" s="143">
        <v>0.59699271565685996</v>
      </c>
      <c r="Q1594" s="143">
        <v>2287.86819364946</v>
      </c>
      <c r="R1594" s="143">
        <v>1740</v>
      </c>
      <c r="S1594" s="143" t="s">
        <v>393</v>
      </c>
      <c r="T1594" s="143">
        <v>1740</v>
      </c>
      <c r="U1594" s="143" t="s">
        <v>385</v>
      </c>
      <c r="V1594" s="143" t="s">
        <v>366</v>
      </c>
      <c r="Z1594" s="143">
        <v>0</v>
      </c>
      <c r="AA1594" s="143">
        <v>1</v>
      </c>
      <c r="AB1594" s="143">
        <v>4.3878242326387698</v>
      </c>
      <c r="AC1594" s="143">
        <v>0.59699271565685996</v>
      </c>
      <c r="AD1594" s="143">
        <v>2358.1116497667699</v>
      </c>
      <c r="AF1594" s="143">
        <v>-1</v>
      </c>
      <c r="AG1594" s="143">
        <v>-1</v>
      </c>
      <c r="AH1594" s="143">
        <v>-1</v>
      </c>
      <c r="AI1594" s="143">
        <v>-1</v>
      </c>
      <c r="AJ1594" s="143">
        <v>0</v>
      </c>
      <c r="AM1594" s="143" t="s">
        <v>383</v>
      </c>
      <c r="AN1594" s="143">
        <v>-1</v>
      </c>
      <c r="AQ1594" s="143">
        <v>641</v>
      </c>
      <c r="AR1594" s="143" t="s">
        <v>284</v>
      </c>
      <c r="AS1594" s="143" t="s">
        <v>394</v>
      </c>
      <c r="AT1594" s="143" t="s">
        <v>366</v>
      </c>
      <c r="AV1594" s="143">
        <v>194.24016719992801</v>
      </c>
      <c r="AW1594" s="143">
        <v>1.9124993104000001</v>
      </c>
    </row>
    <row r="1595" spans="1:49" x14ac:dyDescent="0.25">
      <c r="A1595" s="153">
        <v>1200000</v>
      </c>
      <c r="B1595" s="153">
        <v>110000</v>
      </c>
      <c r="C1595" s="153">
        <v>110000</v>
      </c>
      <c r="D1595" s="143" t="s">
        <v>360</v>
      </c>
      <c r="E1595" s="143" t="s">
        <v>73</v>
      </c>
      <c r="F1595" s="143" t="s">
        <v>378</v>
      </c>
      <c r="G1595" s="143" t="s">
        <v>379</v>
      </c>
      <c r="H1595" s="143">
        <v>0.59</v>
      </c>
      <c r="I1595" s="143">
        <v>0.64</v>
      </c>
      <c r="J1595" s="143" t="s">
        <v>366</v>
      </c>
      <c r="K1595" s="143">
        <v>0.36304025089512998</v>
      </c>
      <c r="L1595" s="143">
        <v>2089.3571371848702</v>
      </c>
      <c r="M1595" s="143">
        <v>0.65272054861736994</v>
      </c>
      <c r="N1595" s="143">
        <v>8.2746001898619997E-2</v>
      </c>
      <c r="O1595" s="143">
        <v>0.23696383173446001</v>
      </c>
      <c r="P1595" s="143">
        <v>3.0040129289840001E-2</v>
      </c>
      <c r="Q1595" s="143">
        <v>758.52073929313894</v>
      </c>
      <c r="R1595" s="143">
        <v>1740</v>
      </c>
      <c r="S1595" s="143" t="s">
        <v>393</v>
      </c>
      <c r="T1595" s="143">
        <v>1740</v>
      </c>
      <c r="U1595" s="143" t="s">
        <v>385</v>
      </c>
      <c r="V1595" s="143" t="s">
        <v>366</v>
      </c>
      <c r="Z1595" s="143">
        <v>0</v>
      </c>
      <c r="AA1595" s="143">
        <v>1</v>
      </c>
      <c r="AB1595" s="143">
        <v>0.23696383173446001</v>
      </c>
      <c r="AC1595" s="143">
        <v>3.0040129289840001E-2</v>
      </c>
      <c r="AD1595" s="143">
        <v>758.52073929313894</v>
      </c>
      <c r="AF1595" s="143">
        <v>-1</v>
      </c>
      <c r="AG1595" s="143">
        <v>-1</v>
      </c>
      <c r="AH1595" s="143">
        <v>-1</v>
      </c>
      <c r="AI1595" s="143">
        <v>-1</v>
      </c>
      <c r="AJ1595" s="143">
        <v>0</v>
      </c>
      <c r="AM1595" s="143" t="s">
        <v>383</v>
      </c>
      <c r="AN1595" s="143">
        <v>-1</v>
      </c>
      <c r="AQ1595" s="143">
        <v>641</v>
      </c>
      <c r="AR1595" s="143" t="s">
        <v>284</v>
      </c>
      <c r="AS1595" s="143" t="s">
        <v>394</v>
      </c>
      <c r="AT1595" s="143" t="s">
        <v>366</v>
      </c>
      <c r="AV1595" s="143">
        <v>158.78163736098</v>
      </c>
      <c r="AW1595" s="143">
        <v>0.61518308129999999</v>
      </c>
    </row>
    <row r="1596" spans="1:49" x14ac:dyDescent="0.25">
      <c r="A1596" s="153">
        <v>1200000</v>
      </c>
      <c r="B1596" s="153">
        <v>1800000</v>
      </c>
      <c r="C1596" s="153">
        <v>1800000</v>
      </c>
      <c r="D1596" s="143" t="s">
        <v>360</v>
      </c>
      <c r="E1596" s="143" t="s">
        <v>73</v>
      </c>
      <c r="F1596" s="143" t="s">
        <v>378</v>
      </c>
      <c r="G1596" s="143" t="s">
        <v>379</v>
      </c>
      <c r="H1596" s="143">
        <v>0.59</v>
      </c>
      <c r="I1596" s="143">
        <v>0.64</v>
      </c>
      <c r="J1596" s="143" t="s">
        <v>366</v>
      </c>
      <c r="K1596" s="143">
        <v>9.8539402645000003E-3</v>
      </c>
      <c r="L1596" s="143">
        <v>2982.2180885552998</v>
      </c>
      <c r="M1596" s="143">
        <v>5.8334926181639499</v>
      </c>
      <c r="N1596" s="143">
        <v>0.80600816549174004</v>
      </c>
      <c r="O1596" s="143">
        <v>5.7482887792789997E-2</v>
      </c>
      <c r="P1596" s="143">
        <v>7.9423563154500006E-3</v>
      </c>
      <c r="Q1596" s="143">
        <v>29.3865989003382</v>
      </c>
      <c r="R1596" s="143">
        <v>1820</v>
      </c>
      <c r="S1596" s="143" t="s">
        <v>397</v>
      </c>
      <c r="T1596" s="143">
        <v>1820</v>
      </c>
      <c r="U1596" s="143" t="s">
        <v>385</v>
      </c>
      <c r="V1596" s="143" t="s">
        <v>366</v>
      </c>
      <c r="Z1596" s="143">
        <v>0</v>
      </c>
      <c r="AA1596" s="143">
        <v>1</v>
      </c>
      <c r="AB1596" s="143">
        <v>5.7482887792789997E-2</v>
      </c>
      <c r="AC1596" s="143">
        <v>7.9423563154500006E-3</v>
      </c>
      <c r="AD1596" s="143">
        <v>1470.6999557978199</v>
      </c>
      <c r="AF1596" s="143">
        <v>-1</v>
      </c>
      <c r="AG1596" s="143">
        <v>-1</v>
      </c>
      <c r="AH1596" s="143">
        <v>-1</v>
      </c>
      <c r="AI1596" s="143">
        <v>-1</v>
      </c>
      <c r="AJ1596" s="143">
        <v>0</v>
      </c>
      <c r="AM1596" s="143" t="s">
        <v>383</v>
      </c>
      <c r="AN1596" s="143">
        <v>-1</v>
      </c>
      <c r="AQ1596" s="143">
        <v>641</v>
      </c>
      <c r="AR1596" s="143" t="s">
        <v>284</v>
      </c>
      <c r="AS1596" s="143" t="s">
        <v>394</v>
      </c>
      <c r="AT1596" s="143" t="s">
        <v>366</v>
      </c>
      <c r="AV1596" s="143">
        <v>46.525553694631803</v>
      </c>
      <c r="AW1596" s="143">
        <v>1.1927817971000001</v>
      </c>
    </row>
    <row r="1597" spans="1:49" x14ac:dyDescent="0.25">
      <c r="A1597" s="153">
        <v>1200000</v>
      </c>
      <c r="B1597" s="153">
        <v>1800000</v>
      </c>
      <c r="C1597" s="153">
        <v>1800000</v>
      </c>
      <c r="D1597" s="143" t="s">
        <v>360</v>
      </c>
      <c r="E1597" s="143" t="s">
        <v>73</v>
      </c>
      <c r="F1597" s="143" t="s">
        <v>378</v>
      </c>
      <c r="G1597" s="143" t="s">
        <v>379</v>
      </c>
      <c r="H1597" s="143">
        <v>0.59</v>
      </c>
      <c r="I1597" s="143">
        <v>0.64</v>
      </c>
      <c r="J1597" s="143" t="s">
        <v>395</v>
      </c>
      <c r="K1597" s="143">
        <v>0.61776345359886997</v>
      </c>
      <c r="L1597" s="143">
        <v>3831.6274995025101</v>
      </c>
      <c r="M1597" s="143">
        <v>9.5243428763515201</v>
      </c>
      <c r="N1597" s="143">
        <v>1.3998656268766301</v>
      </c>
      <c r="O1597" s="143">
        <v>5.8837909485547302</v>
      </c>
      <c r="P1597" s="143">
        <v>0.86478582423366002</v>
      </c>
      <c r="Q1597" s="143">
        <v>2367.03943699708</v>
      </c>
      <c r="R1597" s="143">
        <v>1200</v>
      </c>
      <c r="S1597" s="143" t="s">
        <v>398</v>
      </c>
      <c r="T1597" s="143">
        <v>1200</v>
      </c>
      <c r="U1597" s="143" t="s">
        <v>395</v>
      </c>
      <c r="V1597" s="143" t="s">
        <v>395</v>
      </c>
      <c r="Z1597" s="143">
        <v>0</v>
      </c>
      <c r="AA1597" s="143">
        <v>1</v>
      </c>
      <c r="AB1597" s="143">
        <v>5.8837909485547302</v>
      </c>
      <c r="AC1597" s="143">
        <v>0.86478582423366002</v>
      </c>
      <c r="AD1597" s="143">
        <v>2367.03943699708</v>
      </c>
      <c r="AF1597" s="143">
        <v>-1</v>
      </c>
      <c r="AG1597" s="143">
        <v>-1</v>
      </c>
      <c r="AH1597" s="143">
        <v>-1</v>
      </c>
      <c r="AI1597" s="143">
        <v>-1</v>
      </c>
      <c r="AJ1597" s="143">
        <v>0</v>
      </c>
      <c r="AM1597" s="143" t="s">
        <v>383</v>
      </c>
      <c r="AN1597" s="143">
        <v>-1</v>
      </c>
      <c r="AQ1597" s="143">
        <v>641</v>
      </c>
      <c r="AR1597" s="143" t="s">
        <v>284</v>
      </c>
      <c r="AS1597" s="143" t="s">
        <v>394</v>
      </c>
      <c r="AT1597" s="143" t="s">
        <v>366</v>
      </c>
      <c r="AV1597" s="143">
        <v>199.99999998882399</v>
      </c>
      <c r="AW1597" s="143">
        <v>1.9197400138</v>
      </c>
    </row>
    <row r="1598" spans="1:49" x14ac:dyDescent="0.25">
      <c r="A1598" s="153">
        <v>1200000</v>
      </c>
      <c r="B1598" s="153">
        <v>1800000</v>
      </c>
      <c r="C1598" s="153">
        <v>1800000</v>
      </c>
      <c r="D1598" s="143" t="s">
        <v>360</v>
      </c>
      <c r="E1598" s="143" t="s">
        <v>73</v>
      </c>
      <c r="F1598" s="143" t="s">
        <v>378</v>
      </c>
      <c r="G1598" s="143" t="s">
        <v>379</v>
      </c>
      <c r="H1598" s="143">
        <v>0.59</v>
      </c>
      <c r="I1598" s="143">
        <v>0.64</v>
      </c>
      <c r="J1598" s="143" t="s">
        <v>363</v>
      </c>
      <c r="K1598" s="143">
        <v>6.2838422352579998E-2</v>
      </c>
      <c r="L1598" s="143">
        <v>3398.2324419993702</v>
      </c>
      <c r="M1598" s="143">
        <v>5.6824180637791297</v>
      </c>
      <c r="N1598" s="143">
        <v>0.77154551610771005</v>
      </c>
      <c r="O1598" s="143">
        <v>0.35707418627572002</v>
      </c>
      <c r="P1598" s="143">
        <v>4.848270300542E-2</v>
      </c>
      <c r="Q1598" s="143">
        <v>213.53956544261899</v>
      </c>
      <c r="R1598" s="143">
        <v>5300</v>
      </c>
      <c r="S1598" s="143" t="s">
        <v>372</v>
      </c>
      <c r="T1598" s="143">
        <v>5300</v>
      </c>
      <c r="U1598" s="143" t="s">
        <v>385</v>
      </c>
      <c r="V1598" s="143" t="s">
        <v>366</v>
      </c>
      <c r="Y1598" s="143" t="s">
        <v>363</v>
      </c>
      <c r="Z1598" s="143">
        <v>0</v>
      </c>
      <c r="AA1598" s="143">
        <v>1</v>
      </c>
      <c r="AB1598" s="143">
        <v>0.35707418627572002</v>
      </c>
      <c r="AC1598" s="143">
        <v>4.848270300542E-2</v>
      </c>
      <c r="AD1598" s="143">
        <v>213.53956544261899</v>
      </c>
      <c r="AF1598" s="143">
        <v>-1</v>
      </c>
      <c r="AG1598" s="143">
        <v>-1</v>
      </c>
      <c r="AH1598" s="143">
        <v>-1</v>
      </c>
      <c r="AI1598" s="143">
        <v>-1</v>
      </c>
      <c r="AJ1598" s="143">
        <v>0</v>
      </c>
      <c r="AM1598" s="143" t="s">
        <v>383</v>
      </c>
      <c r="AN1598" s="143">
        <v>-1</v>
      </c>
      <c r="AQ1598" s="143">
        <v>641</v>
      </c>
      <c r="AR1598" s="143" t="s">
        <v>284</v>
      </c>
      <c r="AS1598" s="143" t="s">
        <v>394</v>
      </c>
      <c r="AT1598" s="143" t="s">
        <v>366</v>
      </c>
      <c r="AV1598" s="143">
        <v>65.870144540741805</v>
      </c>
      <c r="AW1598" s="143">
        <v>0.1731869955</v>
      </c>
    </row>
    <row r="1599" spans="1:49" x14ac:dyDescent="0.25">
      <c r="A1599" s="153">
        <v>1200000</v>
      </c>
      <c r="B1599" s="153">
        <v>1800000</v>
      </c>
      <c r="C1599" s="153">
        <v>1800000</v>
      </c>
      <c r="D1599" s="143" t="s">
        <v>360</v>
      </c>
      <c r="E1599" s="143" t="s">
        <v>73</v>
      </c>
      <c r="F1599" s="143" t="s">
        <v>378</v>
      </c>
      <c r="G1599" s="143" t="s">
        <v>379</v>
      </c>
      <c r="H1599" s="143">
        <v>0.59</v>
      </c>
      <c r="I1599" s="143">
        <v>0.64</v>
      </c>
      <c r="J1599" s="143" t="s">
        <v>395</v>
      </c>
      <c r="K1599" s="143">
        <v>0.617763453829</v>
      </c>
      <c r="L1599" s="143">
        <v>3831.8236966969098</v>
      </c>
      <c r="M1599" s="143">
        <v>9.5247984473910101</v>
      </c>
      <c r="N1599" s="143">
        <v>1.3999314912171399</v>
      </c>
      <c r="O1599" s="143">
        <v>5.8840723858854398</v>
      </c>
      <c r="P1599" s="143">
        <v>0.86482651313828995</v>
      </c>
      <c r="Q1599" s="143">
        <v>2367.1606413353202</v>
      </c>
      <c r="R1599" s="143">
        <v>1200</v>
      </c>
      <c r="S1599" s="143" t="s">
        <v>398</v>
      </c>
      <c r="T1599" s="143">
        <v>1200</v>
      </c>
      <c r="U1599" s="143" t="s">
        <v>395</v>
      </c>
      <c r="V1599" s="143" t="s">
        <v>395</v>
      </c>
      <c r="Z1599" s="143">
        <v>0</v>
      </c>
      <c r="AA1599" s="143">
        <v>1</v>
      </c>
      <c r="AB1599" s="143">
        <v>5.8840723858854398</v>
      </c>
      <c r="AC1599" s="143">
        <v>0.86482651313828995</v>
      </c>
      <c r="AD1599" s="143">
        <v>2367.1606413353202</v>
      </c>
      <c r="AF1599" s="143">
        <v>-1</v>
      </c>
      <c r="AG1599" s="143">
        <v>-1</v>
      </c>
      <c r="AH1599" s="143">
        <v>-1</v>
      </c>
      <c r="AI1599" s="143">
        <v>-1</v>
      </c>
      <c r="AJ1599" s="143">
        <v>0</v>
      </c>
      <c r="AM1599" s="143" t="s">
        <v>383</v>
      </c>
      <c r="AN1599" s="143">
        <v>-1</v>
      </c>
      <c r="AQ1599" s="143">
        <v>641</v>
      </c>
      <c r="AR1599" s="143" t="s">
        <v>284</v>
      </c>
      <c r="AS1599" s="143" t="s">
        <v>394</v>
      </c>
      <c r="AT1599" s="143" t="s">
        <v>366</v>
      </c>
      <c r="AV1599" s="143">
        <v>200.000000026077</v>
      </c>
      <c r="AW1599" s="143">
        <v>1.9198383140999999</v>
      </c>
    </row>
    <row r="1600" spans="1:49" x14ac:dyDescent="0.25">
      <c r="A1600" s="153">
        <v>1200000</v>
      </c>
      <c r="B1600" s="153">
        <v>1800000</v>
      </c>
      <c r="C1600" s="153">
        <v>1800000</v>
      </c>
      <c r="D1600" s="143" t="s">
        <v>360</v>
      </c>
      <c r="E1600" s="143" t="s">
        <v>73</v>
      </c>
      <c r="F1600" s="143" t="s">
        <v>378</v>
      </c>
      <c r="G1600" s="143" t="s">
        <v>379</v>
      </c>
      <c r="H1600" s="143">
        <v>0.59</v>
      </c>
      <c r="I1600" s="143">
        <v>0.64</v>
      </c>
      <c r="J1600" s="143" t="s">
        <v>395</v>
      </c>
      <c r="K1600" s="143">
        <v>0.617763453829</v>
      </c>
      <c r="L1600" s="143">
        <v>3833.9824787179</v>
      </c>
      <c r="M1600" s="143">
        <v>9.5299715254447008</v>
      </c>
      <c r="N1600" s="143">
        <v>1.40068524048517</v>
      </c>
      <c r="O1600" s="143">
        <v>5.88726812445082</v>
      </c>
      <c r="P1600" s="143">
        <v>0.86529215188942998</v>
      </c>
      <c r="Q1600" s="143">
        <v>2368.4942579726699</v>
      </c>
      <c r="R1600" s="143">
        <v>1200</v>
      </c>
      <c r="S1600" s="143" t="s">
        <v>398</v>
      </c>
      <c r="T1600" s="143">
        <v>1200</v>
      </c>
      <c r="U1600" s="143" t="s">
        <v>395</v>
      </c>
      <c r="V1600" s="143" t="s">
        <v>395</v>
      </c>
      <c r="Z1600" s="143">
        <v>0</v>
      </c>
      <c r="AA1600" s="143">
        <v>1</v>
      </c>
      <c r="AB1600" s="143">
        <v>5.88726812445082</v>
      </c>
      <c r="AC1600" s="143">
        <v>0.86529215188942998</v>
      </c>
      <c r="AD1600" s="143">
        <v>2368.4942579726699</v>
      </c>
      <c r="AF1600" s="143">
        <v>-1</v>
      </c>
      <c r="AG1600" s="143">
        <v>-1</v>
      </c>
      <c r="AH1600" s="143">
        <v>-1</v>
      </c>
      <c r="AI1600" s="143">
        <v>-1</v>
      </c>
      <c r="AJ1600" s="143">
        <v>0</v>
      </c>
      <c r="AM1600" s="143" t="s">
        <v>383</v>
      </c>
      <c r="AN1600" s="143">
        <v>-1</v>
      </c>
      <c r="AQ1600" s="143">
        <v>641</v>
      </c>
      <c r="AR1600" s="143" t="s">
        <v>284</v>
      </c>
      <c r="AS1600" s="143" t="s">
        <v>394</v>
      </c>
      <c r="AT1600" s="143" t="s">
        <v>366</v>
      </c>
      <c r="AV1600" s="143">
        <v>200.000000026077</v>
      </c>
      <c r="AW1600" s="143">
        <v>1.9209199173</v>
      </c>
    </row>
    <row r="1601" spans="1:49" x14ac:dyDescent="0.25">
      <c r="A1601" s="153">
        <v>1200000</v>
      </c>
      <c r="B1601" s="153">
        <v>1800000</v>
      </c>
      <c r="C1601" s="153">
        <v>1800000</v>
      </c>
      <c r="D1601" s="143" t="s">
        <v>360</v>
      </c>
      <c r="E1601" s="143" t="s">
        <v>73</v>
      </c>
      <c r="F1601" s="143" t="s">
        <v>378</v>
      </c>
      <c r="G1601" s="143" t="s">
        <v>379</v>
      </c>
      <c r="H1601" s="143">
        <v>0.59</v>
      </c>
      <c r="I1601" s="143">
        <v>0.64</v>
      </c>
      <c r="J1601" s="143" t="s">
        <v>366</v>
      </c>
      <c r="K1601" s="143">
        <v>0.32778712169426</v>
      </c>
      <c r="L1601" s="143">
        <v>3775.6018159273099</v>
      </c>
      <c r="M1601" s="143">
        <v>7.3763957780280496</v>
      </c>
      <c r="N1601" s="143">
        <v>1.0187668556892999</v>
      </c>
      <c r="O1601" s="143">
        <v>2.41788754055754</v>
      </c>
      <c r="P1601" s="143">
        <v>0.33393865530390998</v>
      </c>
      <c r="Q1601" s="143">
        <v>1237.5936519064501</v>
      </c>
      <c r="R1601" s="143">
        <v>1820</v>
      </c>
      <c r="S1601" s="143" t="s">
        <v>397</v>
      </c>
      <c r="T1601" s="143">
        <v>1820</v>
      </c>
      <c r="U1601" s="143" t="s">
        <v>385</v>
      </c>
      <c r="V1601" s="143" t="s">
        <v>366</v>
      </c>
      <c r="Z1601" s="143">
        <v>0</v>
      </c>
      <c r="AA1601" s="143">
        <v>1</v>
      </c>
      <c r="AB1601" s="143">
        <v>2.41788754055754</v>
      </c>
      <c r="AC1601" s="143">
        <v>0.33393865530390998</v>
      </c>
      <c r="AD1601" s="143">
        <v>2328.8851781590301</v>
      </c>
      <c r="AF1601" s="143">
        <v>-1</v>
      </c>
      <c r="AG1601" s="143">
        <v>-1</v>
      </c>
      <c r="AH1601" s="143">
        <v>-1</v>
      </c>
      <c r="AI1601" s="143">
        <v>-1</v>
      </c>
      <c r="AJ1601" s="143">
        <v>0</v>
      </c>
      <c r="AM1601" s="143" t="s">
        <v>383</v>
      </c>
      <c r="AN1601" s="143">
        <v>-1</v>
      </c>
      <c r="AQ1601" s="143">
        <v>641</v>
      </c>
      <c r="AR1601" s="143" t="s">
        <v>284</v>
      </c>
      <c r="AS1601" s="143" t="s">
        <v>394</v>
      </c>
      <c r="AT1601" s="143" t="s">
        <v>366</v>
      </c>
      <c r="AV1601" s="143">
        <v>146.464339781799</v>
      </c>
      <c r="AW1601" s="143">
        <v>1.8887957649</v>
      </c>
    </row>
    <row r="1602" spans="1:49" x14ac:dyDescent="0.25">
      <c r="A1602" s="153">
        <v>1200000</v>
      </c>
      <c r="B1602" s="153">
        <v>1800000</v>
      </c>
      <c r="C1602" s="153">
        <v>1800000</v>
      </c>
      <c r="D1602" s="143" t="s">
        <v>360</v>
      </c>
      <c r="E1602" s="143" t="s">
        <v>73</v>
      </c>
      <c r="F1602" s="143" t="s">
        <v>378</v>
      </c>
      <c r="G1602" s="143" t="s">
        <v>379</v>
      </c>
      <c r="H1602" s="143">
        <v>0.59</v>
      </c>
      <c r="I1602" s="143">
        <v>0.64</v>
      </c>
      <c r="J1602" s="143" t="s">
        <v>363</v>
      </c>
      <c r="K1602" s="143">
        <v>9.0327072200460004E-2</v>
      </c>
      <c r="L1602" s="143">
        <v>3762.7242176538298</v>
      </c>
      <c r="M1602" s="143">
        <v>7.4287541138347404</v>
      </c>
      <c r="N1602" s="143">
        <v>1.0347399544611799</v>
      </c>
      <c r="O1602" s="143">
        <v>0.67101760919985998</v>
      </c>
      <c r="P1602" s="143">
        <v>9.3465030575320004E-2</v>
      </c>
      <c r="Q1602" s="143">
        <v>339.875862078463</v>
      </c>
      <c r="R1602" s="143">
        <v>3100</v>
      </c>
      <c r="S1602" s="143" t="s">
        <v>371</v>
      </c>
      <c r="T1602" s="143">
        <v>3100</v>
      </c>
      <c r="U1602" s="143" t="s">
        <v>385</v>
      </c>
      <c r="V1602" s="143" t="s">
        <v>366</v>
      </c>
      <c r="Y1602" s="143" t="s">
        <v>363</v>
      </c>
      <c r="Z1602" s="143">
        <v>0</v>
      </c>
      <c r="AA1602" s="143">
        <v>1</v>
      </c>
      <c r="AB1602" s="143">
        <v>0.67101760919985998</v>
      </c>
      <c r="AC1602" s="143">
        <v>9.3465030575320004E-2</v>
      </c>
      <c r="AD1602" s="143">
        <v>339.87586207846402</v>
      </c>
      <c r="AF1602" s="143">
        <v>-1</v>
      </c>
      <c r="AG1602" s="143">
        <v>-1</v>
      </c>
      <c r="AH1602" s="143">
        <v>-1</v>
      </c>
      <c r="AI1602" s="143">
        <v>-1</v>
      </c>
      <c r="AJ1602" s="143">
        <v>0</v>
      </c>
      <c r="AM1602" s="143" t="s">
        <v>383</v>
      </c>
      <c r="AN1602" s="143">
        <v>-1</v>
      </c>
      <c r="AQ1602" s="143">
        <v>641</v>
      </c>
      <c r="AR1602" s="143" t="s">
        <v>284</v>
      </c>
      <c r="AS1602" s="143" t="s">
        <v>394</v>
      </c>
      <c r="AT1602" s="143" t="s">
        <v>366</v>
      </c>
      <c r="AV1602" s="143">
        <v>114.624075861916</v>
      </c>
      <c r="AW1602" s="143">
        <v>0.27564952320000002</v>
      </c>
    </row>
    <row r="1603" spans="1:49" x14ac:dyDescent="0.25">
      <c r="A1603" s="153">
        <v>1200000</v>
      </c>
      <c r="B1603" s="153">
        <v>1800000</v>
      </c>
      <c r="C1603" s="153">
        <v>1800000</v>
      </c>
      <c r="D1603" s="143" t="s">
        <v>360</v>
      </c>
      <c r="E1603" s="143" t="s">
        <v>73</v>
      </c>
      <c r="F1603" s="143" t="s">
        <v>378</v>
      </c>
      <c r="G1603" s="143" t="s">
        <v>379</v>
      </c>
      <c r="H1603" s="143">
        <v>0.59</v>
      </c>
      <c r="I1603" s="143">
        <v>0.64</v>
      </c>
      <c r="J1603" s="143" t="s">
        <v>366</v>
      </c>
      <c r="K1603" s="143">
        <v>0.52743638158251005</v>
      </c>
      <c r="L1603" s="143">
        <v>3762.7242176538298</v>
      </c>
      <c r="M1603" s="143">
        <v>7.4287541138347404</v>
      </c>
      <c r="N1603" s="143">
        <v>1.0347399544611799</v>
      </c>
      <c r="O1603" s="143">
        <v>3.9181951894672</v>
      </c>
      <c r="P1603" s="143">
        <v>0.54575949745985997</v>
      </c>
      <c r="Q1603" s="143">
        <v>1984.5976462522201</v>
      </c>
      <c r="R1603" s="143">
        <v>1550</v>
      </c>
      <c r="S1603" s="143" t="s">
        <v>399</v>
      </c>
      <c r="T1603" s="143">
        <v>1550</v>
      </c>
      <c r="U1603" s="143" t="s">
        <v>385</v>
      </c>
      <c r="V1603" s="143" t="s">
        <v>366</v>
      </c>
      <c r="Z1603" s="143">
        <v>0</v>
      </c>
      <c r="AA1603" s="143">
        <v>1</v>
      </c>
      <c r="AB1603" s="143">
        <v>3.9181951894672</v>
      </c>
      <c r="AC1603" s="143">
        <v>0.54575949745985997</v>
      </c>
      <c r="AD1603" s="143">
        <v>1984.5976462522201</v>
      </c>
      <c r="AF1603" s="143">
        <v>-1</v>
      </c>
      <c r="AG1603" s="143">
        <v>-1</v>
      </c>
      <c r="AH1603" s="143">
        <v>-1</v>
      </c>
      <c r="AI1603" s="143">
        <v>-1</v>
      </c>
      <c r="AJ1603" s="143">
        <v>0</v>
      </c>
      <c r="AM1603" s="143" t="s">
        <v>383</v>
      </c>
      <c r="AN1603" s="143">
        <v>-1</v>
      </c>
      <c r="AQ1603" s="143">
        <v>641</v>
      </c>
      <c r="AR1603" s="143" t="s">
        <v>284</v>
      </c>
      <c r="AS1603" s="143" t="s">
        <v>394</v>
      </c>
      <c r="AT1603" s="143" t="s">
        <v>366</v>
      </c>
      <c r="AV1603" s="143">
        <v>185.38082049254999</v>
      </c>
      <c r="AW1603" s="143">
        <v>1.6095682451</v>
      </c>
    </row>
    <row r="1604" spans="1:49" x14ac:dyDescent="0.25">
      <c r="A1604" s="153">
        <v>1200000</v>
      </c>
      <c r="B1604" s="153">
        <v>1800000</v>
      </c>
      <c r="C1604" s="153">
        <v>1800000</v>
      </c>
      <c r="D1604" s="143" t="s">
        <v>360</v>
      </c>
      <c r="E1604" s="143" t="s">
        <v>73</v>
      </c>
      <c r="F1604" s="143" t="s">
        <v>378</v>
      </c>
      <c r="G1604" s="143" t="s">
        <v>379</v>
      </c>
      <c r="H1604" s="143">
        <v>0.59</v>
      </c>
      <c r="I1604" s="143">
        <v>0.64</v>
      </c>
      <c r="J1604" s="143" t="s">
        <v>387</v>
      </c>
      <c r="K1604" s="143">
        <v>6.2243154270999999E-4</v>
      </c>
      <c r="L1604" s="143">
        <v>3406.8096010161198</v>
      </c>
      <c r="M1604" s="143">
        <v>9.2850937286590405</v>
      </c>
      <c r="N1604" s="143">
        <v>1.64561393074382</v>
      </c>
      <c r="O1604" s="143">
        <v>5.7793352138199999E-3</v>
      </c>
      <c r="P1604" s="143">
        <v>1.0242820176299999E-3</v>
      </c>
      <c r="Q1604" s="143">
        <v>2.1205057557103602</v>
      </c>
      <c r="R1604" s="143">
        <v>5100</v>
      </c>
      <c r="S1604" s="143" t="s">
        <v>373</v>
      </c>
      <c r="T1604" s="143">
        <v>5100</v>
      </c>
      <c r="U1604" s="143" t="s">
        <v>390</v>
      </c>
      <c r="V1604" s="143" t="s">
        <v>387</v>
      </c>
      <c r="Y1604" s="143" t="s">
        <v>363</v>
      </c>
      <c r="Z1604" s="143">
        <v>0</v>
      </c>
      <c r="AA1604" s="143">
        <v>1</v>
      </c>
      <c r="AB1604" s="143">
        <v>5.7793352138199999E-3</v>
      </c>
      <c r="AC1604" s="143">
        <v>1.0242820176299999E-3</v>
      </c>
      <c r="AD1604" s="143">
        <v>239.520901734517</v>
      </c>
      <c r="AF1604" s="143">
        <v>-1</v>
      </c>
      <c r="AG1604" s="143">
        <v>-1</v>
      </c>
      <c r="AH1604" s="143">
        <v>-1</v>
      </c>
      <c r="AI1604" s="143">
        <v>-1</v>
      </c>
      <c r="AJ1604" s="143">
        <v>0</v>
      </c>
      <c r="AM1604" s="143" t="s">
        <v>383</v>
      </c>
      <c r="AN1604" s="143">
        <v>-1</v>
      </c>
      <c r="AQ1604" s="143">
        <v>641</v>
      </c>
      <c r="AR1604" s="143" t="s">
        <v>284</v>
      </c>
      <c r="AS1604" s="143" t="s">
        <v>394</v>
      </c>
      <c r="AT1604" s="143" t="s">
        <v>366</v>
      </c>
      <c r="AV1604" s="143">
        <v>20.159644778562502</v>
      </c>
      <c r="AW1604" s="143">
        <v>0.1942586389</v>
      </c>
    </row>
    <row r="1605" spans="1:49" x14ac:dyDescent="0.25">
      <c r="A1605" s="153">
        <v>1200000</v>
      </c>
      <c r="B1605" s="153">
        <v>1800000</v>
      </c>
      <c r="C1605" s="153">
        <v>1800000</v>
      </c>
      <c r="D1605" s="143" t="s">
        <v>360</v>
      </c>
      <c r="E1605" s="143" t="s">
        <v>73</v>
      </c>
      <c r="F1605" s="143" t="s">
        <v>378</v>
      </c>
      <c r="G1605" s="143" t="s">
        <v>379</v>
      </c>
      <c r="H1605" s="143">
        <v>0.59</v>
      </c>
      <c r="I1605" s="143">
        <v>0.64</v>
      </c>
      <c r="J1605" s="143" t="s">
        <v>395</v>
      </c>
      <c r="K1605" s="143">
        <v>0.56738642409462003</v>
      </c>
      <c r="L1605" s="143">
        <v>3508.4148483720501</v>
      </c>
      <c r="M1605" s="143">
        <v>8.7282324014625292</v>
      </c>
      <c r="N1605" s="143">
        <v>1.2831040713663699</v>
      </c>
      <c r="O1605" s="143">
        <v>4.95228057093267</v>
      </c>
      <c r="P1605" s="143">
        <v>0.72801583079382004</v>
      </c>
      <c r="Q1605" s="143">
        <v>1990.6269550583099</v>
      </c>
      <c r="R1605" s="143">
        <v>1200</v>
      </c>
      <c r="S1605" s="143" t="s">
        <v>398</v>
      </c>
      <c r="T1605" s="143">
        <v>1200</v>
      </c>
      <c r="U1605" s="143" t="s">
        <v>395</v>
      </c>
      <c r="V1605" s="143" t="s">
        <v>395</v>
      </c>
      <c r="Z1605" s="143">
        <v>0</v>
      </c>
      <c r="AA1605" s="143">
        <v>1</v>
      </c>
      <c r="AB1605" s="143">
        <v>4.95228057093267</v>
      </c>
      <c r="AC1605" s="143">
        <v>0.72801583079382004</v>
      </c>
      <c r="AD1605" s="143">
        <v>1990.6269550583099</v>
      </c>
      <c r="AF1605" s="143">
        <v>-1</v>
      </c>
      <c r="AG1605" s="143">
        <v>-1</v>
      </c>
      <c r="AH1605" s="143">
        <v>-1</v>
      </c>
      <c r="AI1605" s="143">
        <v>-1</v>
      </c>
      <c r="AJ1605" s="143">
        <v>0</v>
      </c>
      <c r="AM1605" s="143" t="s">
        <v>383</v>
      </c>
      <c r="AN1605" s="143">
        <v>-1</v>
      </c>
      <c r="AQ1605" s="143">
        <v>641</v>
      </c>
      <c r="AR1605" s="143" t="s">
        <v>284</v>
      </c>
      <c r="AS1605" s="143" t="s">
        <v>394</v>
      </c>
      <c r="AT1605" s="143" t="s">
        <v>366</v>
      </c>
      <c r="AV1605" s="143">
        <v>191.91433726607099</v>
      </c>
      <c r="AW1605" s="143">
        <v>1.6144581954999999</v>
      </c>
    </row>
    <row r="1606" spans="1:49" x14ac:dyDescent="0.25">
      <c r="A1606" s="153">
        <v>1200000</v>
      </c>
      <c r="B1606" s="153">
        <v>1800000</v>
      </c>
      <c r="C1606" s="153">
        <v>1800000</v>
      </c>
      <c r="D1606" s="143" t="s">
        <v>360</v>
      </c>
      <c r="E1606" s="143" t="s">
        <v>73</v>
      </c>
      <c r="F1606" s="143" t="s">
        <v>378</v>
      </c>
      <c r="G1606" s="143" t="s">
        <v>379</v>
      </c>
      <c r="H1606" s="143">
        <v>0.59</v>
      </c>
      <c r="I1606" s="143">
        <v>0.64</v>
      </c>
      <c r="J1606" s="143" t="s">
        <v>363</v>
      </c>
      <c r="K1606" s="143">
        <v>1.102410260186E-2</v>
      </c>
      <c r="L1606" s="143">
        <v>3508.4148483720501</v>
      </c>
      <c r="M1606" s="143">
        <v>8.7282324014625292</v>
      </c>
      <c r="N1606" s="143">
        <v>1.2831040713663699</v>
      </c>
      <c r="O1606" s="143">
        <v>9.6220929526599996E-2</v>
      </c>
      <c r="P1606" s="143">
        <v>1.4145070931599999E-2</v>
      </c>
      <c r="Q1606" s="143">
        <v>38.677125258342599</v>
      </c>
      <c r="R1606" s="143">
        <v>5100</v>
      </c>
      <c r="S1606" s="143" t="s">
        <v>373</v>
      </c>
      <c r="T1606" s="143">
        <v>5100</v>
      </c>
      <c r="U1606" s="143" t="s">
        <v>395</v>
      </c>
      <c r="V1606" s="143" t="s">
        <v>395</v>
      </c>
      <c r="Y1606" s="143" t="s">
        <v>363</v>
      </c>
      <c r="Z1606" s="143">
        <v>0</v>
      </c>
      <c r="AA1606" s="143">
        <v>1</v>
      </c>
      <c r="AB1606" s="143">
        <v>9.6220929526599996E-2</v>
      </c>
      <c r="AC1606" s="143">
        <v>1.4145070931599999E-2</v>
      </c>
      <c r="AD1606" s="143">
        <v>38.677125258341199</v>
      </c>
      <c r="AF1606" s="143">
        <v>-1</v>
      </c>
      <c r="AG1606" s="143">
        <v>-1</v>
      </c>
      <c r="AH1606" s="143">
        <v>-1</v>
      </c>
      <c r="AI1606" s="143">
        <v>-1</v>
      </c>
      <c r="AJ1606" s="143">
        <v>0</v>
      </c>
      <c r="AM1606" s="143" t="s">
        <v>383</v>
      </c>
      <c r="AN1606" s="143">
        <v>-1</v>
      </c>
      <c r="AQ1606" s="143">
        <v>641</v>
      </c>
      <c r="AR1606" s="143" t="s">
        <v>284</v>
      </c>
      <c r="AS1606" s="143" t="s">
        <v>394</v>
      </c>
      <c r="AT1606" s="143" t="s">
        <v>366</v>
      </c>
      <c r="AV1606" s="143">
        <v>101.951344329725</v>
      </c>
      <c r="AW1606" s="143">
        <v>3.13683092E-2</v>
      </c>
    </row>
    <row r="1607" spans="1:49" x14ac:dyDescent="0.25">
      <c r="A1607" s="153">
        <v>1200000</v>
      </c>
      <c r="B1607" s="153">
        <v>1800000</v>
      </c>
      <c r="C1607" s="153">
        <v>1800000</v>
      </c>
      <c r="D1607" s="143" t="s">
        <v>360</v>
      </c>
      <c r="E1607" s="143" t="s">
        <v>73</v>
      </c>
      <c r="F1607" s="143" t="s">
        <v>378</v>
      </c>
      <c r="G1607" s="143" t="s">
        <v>379</v>
      </c>
      <c r="H1607" s="143">
        <v>0.59</v>
      </c>
      <c r="I1607" s="143">
        <v>0.64</v>
      </c>
      <c r="J1607" s="143" t="s">
        <v>387</v>
      </c>
      <c r="K1607" s="143">
        <v>3.9352927086489999E-2</v>
      </c>
      <c r="L1607" s="143">
        <v>3508.4148483720501</v>
      </c>
      <c r="M1607" s="143">
        <v>8.7282324014625292</v>
      </c>
      <c r="N1607" s="143">
        <v>1.2831040713663699</v>
      </c>
      <c r="O1607" s="143">
        <v>0.34348149328873001</v>
      </c>
      <c r="P1607" s="143">
        <v>5.0493900964859999E-2</v>
      </c>
      <c r="Q1607" s="143">
        <v>138.06639371716099</v>
      </c>
      <c r="R1607" s="143">
        <v>5100</v>
      </c>
      <c r="S1607" s="143" t="s">
        <v>373</v>
      </c>
      <c r="T1607" s="143">
        <v>5100</v>
      </c>
      <c r="U1607" s="143" t="s">
        <v>390</v>
      </c>
      <c r="V1607" s="143" t="s">
        <v>387</v>
      </c>
      <c r="Y1607" s="143" t="s">
        <v>363</v>
      </c>
      <c r="Z1607" s="143">
        <v>0</v>
      </c>
      <c r="AA1607" s="143">
        <v>1</v>
      </c>
      <c r="AB1607" s="143">
        <v>0.34348149328873001</v>
      </c>
      <c r="AC1607" s="143">
        <v>5.0493900964859999E-2</v>
      </c>
      <c r="AD1607" s="143">
        <v>138.06639371716301</v>
      </c>
      <c r="AF1607" s="143">
        <v>-1</v>
      </c>
      <c r="AG1607" s="143">
        <v>-1</v>
      </c>
      <c r="AH1607" s="143">
        <v>-1</v>
      </c>
      <c r="AI1607" s="143">
        <v>-1</v>
      </c>
      <c r="AJ1607" s="143">
        <v>0</v>
      </c>
      <c r="AM1607" s="143" t="s">
        <v>383</v>
      </c>
      <c r="AN1607" s="143">
        <v>-1</v>
      </c>
      <c r="AQ1607" s="143">
        <v>641</v>
      </c>
      <c r="AR1607" s="143" t="s">
        <v>284</v>
      </c>
      <c r="AS1607" s="143" t="s">
        <v>394</v>
      </c>
      <c r="AT1607" s="143" t="s">
        <v>366</v>
      </c>
      <c r="AV1607" s="143">
        <v>106.25912704693999</v>
      </c>
      <c r="AW1607" s="143">
        <v>0.1119759884</v>
      </c>
    </row>
    <row r="1608" spans="1:49" x14ac:dyDescent="0.25">
      <c r="A1608" s="153">
        <v>1200000</v>
      </c>
      <c r="B1608" s="153">
        <v>1800000</v>
      </c>
      <c r="C1608" s="153">
        <v>1800000</v>
      </c>
      <c r="D1608" s="143" t="s">
        <v>360</v>
      </c>
      <c r="E1608" s="143" t="s">
        <v>73</v>
      </c>
      <c r="F1608" s="143" t="s">
        <v>378</v>
      </c>
      <c r="G1608" s="143" t="s">
        <v>379</v>
      </c>
      <c r="H1608" s="143">
        <v>0.59</v>
      </c>
      <c r="I1608" s="143">
        <v>0.64</v>
      </c>
      <c r="J1608" s="143" t="s">
        <v>387</v>
      </c>
      <c r="K1608" s="143">
        <v>0.16724507962346</v>
      </c>
      <c r="L1608" s="143">
        <v>3397.70581592286</v>
      </c>
      <c r="M1608" s="143">
        <v>8.0713333516273504</v>
      </c>
      <c r="N1608" s="143">
        <v>1.10030156228929</v>
      </c>
      <c r="O1608" s="143">
        <v>1.3498907890604199</v>
      </c>
      <c r="P1608" s="143">
        <v>0.18402002239488999</v>
      </c>
      <c r="Q1608" s="143">
        <v>568.24957972111895</v>
      </c>
      <c r="R1608" s="143">
        <v>8140</v>
      </c>
      <c r="S1608" s="143" t="s">
        <v>369</v>
      </c>
      <c r="T1608" s="143">
        <v>8140</v>
      </c>
      <c r="U1608" s="143" t="s">
        <v>390</v>
      </c>
      <c r="V1608" s="143" t="s">
        <v>387</v>
      </c>
      <c r="Z1608" s="143">
        <v>0</v>
      </c>
      <c r="AA1608" s="143">
        <v>1</v>
      </c>
      <c r="AB1608" s="143">
        <v>1.3498907890604199</v>
      </c>
      <c r="AC1608" s="143">
        <v>0.18402002239488999</v>
      </c>
      <c r="AD1608" s="143">
        <v>1235.8128039437499</v>
      </c>
      <c r="AF1608" s="143">
        <v>-1</v>
      </c>
      <c r="AG1608" s="143">
        <v>-1</v>
      </c>
      <c r="AH1608" s="143">
        <v>-1</v>
      </c>
      <c r="AI1608" s="143">
        <v>-1</v>
      </c>
      <c r="AJ1608" s="143">
        <v>0</v>
      </c>
      <c r="AM1608" s="143" t="s">
        <v>383</v>
      </c>
      <c r="AN1608" s="143">
        <v>-1</v>
      </c>
      <c r="AQ1608" s="143">
        <v>641</v>
      </c>
      <c r="AR1608" s="143" t="s">
        <v>284</v>
      </c>
      <c r="AS1608" s="143" t="s">
        <v>394</v>
      </c>
      <c r="AT1608" s="143" t="s">
        <v>366</v>
      </c>
      <c r="AV1608" s="143">
        <v>116.55669977933999</v>
      </c>
      <c r="AW1608" s="143">
        <v>1.0022812684</v>
      </c>
    </row>
    <row r="1609" spans="1:49" x14ac:dyDescent="0.25">
      <c r="A1609" s="153">
        <v>1200000</v>
      </c>
      <c r="B1609" s="153">
        <v>1800000</v>
      </c>
      <c r="C1609" s="153">
        <v>1800000</v>
      </c>
      <c r="D1609" s="143" t="s">
        <v>360</v>
      </c>
      <c r="E1609" s="143" t="s">
        <v>73</v>
      </c>
      <c r="F1609" s="143" t="s">
        <v>378</v>
      </c>
      <c r="G1609" s="143" t="s">
        <v>379</v>
      </c>
      <c r="H1609" s="143">
        <v>0.59</v>
      </c>
      <c r="I1609" s="143">
        <v>0.64</v>
      </c>
      <c r="J1609" s="143" t="s">
        <v>387</v>
      </c>
      <c r="K1609" s="143">
        <v>3.359744027211E-2</v>
      </c>
      <c r="L1609" s="143">
        <v>3397.70581592286</v>
      </c>
      <c r="M1609" s="143">
        <v>8.0713333516273504</v>
      </c>
      <c r="N1609" s="143">
        <v>1.10030156228929</v>
      </c>
      <c r="O1609" s="143">
        <v>0.27117614019765002</v>
      </c>
      <c r="P1609" s="143">
        <v>3.6967316020330002E-2</v>
      </c>
      <c r="Q1609" s="143">
        <v>114.15421821269599</v>
      </c>
      <c r="R1609" s="143">
        <v>5100</v>
      </c>
      <c r="S1609" s="143" t="s">
        <v>373</v>
      </c>
      <c r="T1609" s="143">
        <v>5100</v>
      </c>
      <c r="U1609" s="143" t="s">
        <v>390</v>
      </c>
      <c r="V1609" s="143" t="s">
        <v>387</v>
      </c>
      <c r="Y1609" s="143" t="s">
        <v>363</v>
      </c>
      <c r="Z1609" s="143">
        <v>0</v>
      </c>
      <c r="AA1609" s="143">
        <v>1</v>
      </c>
      <c r="AB1609" s="143">
        <v>0.27117614019765002</v>
      </c>
      <c r="AC1609" s="143">
        <v>3.6967316020330002E-2</v>
      </c>
      <c r="AD1609" s="143">
        <v>190.98668294600699</v>
      </c>
      <c r="AF1609" s="143">
        <v>-1</v>
      </c>
      <c r="AG1609" s="143">
        <v>-1</v>
      </c>
      <c r="AH1609" s="143">
        <v>-1</v>
      </c>
      <c r="AI1609" s="143">
        <v>-1</v>
      </c>
      <c r="AJ1609" s="143">
        <v>0</v>
      </c>
      <c r="AM1609" s="143" t="s">
        <v>383</v>
      </c>
      <c r="AN1609" s="143">
        <v>-1</v>
      </c>
      <c r="AQ1609" s="143">
        <v>641</v>
      </c>
      <c r="AR1609" s="143" t="s">
        <v>284</v>
      </c>
      <c r="AS1609" s="143" t="s">
        <v>394</v>
      </c>
      <c r="AT1609" s="143" t="s">
        <v>366</v>
      </c>
      <c r="AV1609" s="143">
        <v>109.087329027252</v>
      </c>
      <c r="AW1609" s="143">
        <v>0.15489593099999999</v>
      </c>
    </row>
    <row r="1610" spans="1:49" x14ac:dyDescent="0.25">
      <c r="A1610" s="153">
        <v>1200000</v>
      </c>
      <c r="B1610" s="153">
        <v>1800000</v>
      </c>
      <c r="C1610" s="153">
        <v>1800000</v>
      </c>
      <c r="D1610" s="143" t="s">
        <v>360</v>
      </c>
      <c r="E1610" s="143" t="s">
        <v>73</v>
      </c>
      <c r="F1610" s="143" t="s">
        <v>378</v>
      </c>
      <c r="G1610" s="143" t="s">
        <v>379</v>
      </c>
      <c r="H1610" s="143">
        <v>0.59</v>
      </c>
      <c r="I1610" s="143">
        <v>0.64</v>
      </c>
      <c r="J1610" s="143" t="s">
        <v>387</v>
      </c>
      <c r="K1610" s="143">
        <v>6.3350265532299997E-3</v>
      </c>
      <c r="L1610" s="143">
        <v>3397.70581592286</v>
      </c>
      <c r="M1610" s="143">
        <v>8.0713333516273504</v>
      </c>
      <c r="N1610" s="143">
        <v>1.10030156228929</v>
      </c>
      <c r="O1610" s="143">
        <v>5.1132111102570002E-2</v>
      </c>
      <c r="P1610" s="143">
        <v>6.9704396136599997E-3</v>
      </c>
      <c r="Q1610" s="143">
        <v>21.524556563952299</v>
      </c>
      <c r="R1610" s="143">
        <v>5100</v>
      </c>
      <c r="S1610" s="143" t="s">
        <v>373</v>
      </c>
      <c r="T1610" s="143">
        <v>5100</v>
      </c>
      <c r="U1610" s="143" t="s">
        <v>390</v>
      </c>
      <c r="V1610" s="143" t="s">
        <v>387</v>
      </c>
      <c r="Y1610" s="143" t="s">
        <v>363</v>
      </c>
      <c r="Z1610" s="143">
        <v>0</v>
      </c>
      <c r="AA1610" s="143">
        <v>1</v>
      </c>
      <c r="AB1610" s="143">
        <v>5.1132111102570002E-2</v>
      </c>
      <c r="AC1610" s="143">
        <v>6.9704396136599997E-3</v>
      </c>
      <c r="AD1610" s="143">
        <v>51.292890890659102</v>
      </c>
      <c r="AF1610" s="143">
        <v>-1</v>
      </c>
      <c r="AG1610" s="143">
        <v>-1</v>
      </c>
      <c r="AH1610" s="143">
        <v>-1</v>
      </c>
      <c r="AI1610" s="143">
        <v>-1</v>
      </c>
      <c r="AJ1610" s="143">
        <v>0</v>
      </c>
      <c r="AM1610" s="143" t="s">
        <v>383</v>
      </c>
      <c r="AN1610" s="143">
        <v>-1</v>
      </c>
      <c r="AQ1610" s="143">
        <v>641</v>
      </c>
      <c r="AR1610" s="143" t="s">
        <v>284</v>
      </c>
      <c r="AS1610" s="143" t="s">
        <v>394</v>
      </c>
      <c r="AT1610" s="143" t="s">
        <v>366</v>
      </c>
      <c r="AV1610" s="143">
        <v>32.418818066294698</v>
      </c>
      <c r="AW1610" s="143">
        <v>4.1600073699999997E-2</v>
      </c>
    </row>
    <row r="1611" spans="1:49" x14ac:dyDescent="0.25">
      <c r="A1611" s="153">
        <v>1200000</v>
      </c>
      <c r="B1611" s="153">
        <v>1800000</v>
      </c>
      <c r="C1611" s="153">
        <v>1800000</v>
      </c>
      <c r="D1611" s="143" t="s">
        <v>360</v>
      </c>
      <c r="E1611" s="143" t="s">
        <v>73</v>
      </c>
      <c r="F1611" s="143" t="s">
        <v>378</v>
      </c>
      <c r="G1611" s="143" t="s">
        <v>379</v>
      </c>
      <c r="H1611" s="143">
        <v>0.59</v>
      </c>
      <c r="I1611" s="143">
        <v>0.64</v>
      </c>
      <c r="J1611" s="143" t="s">
        <v>395</v>
      </c>
      <c r="K1611" s="143">
        <v>0.61776345359886997</v>
      </c>
      <c r="L1611" s="143">
        <v>3833.5050466845501</v>
      </c>
      <c r="M1611" s="143">
        <v>9.5286552308022099</v>
      </c>
      <c r="N1611" s="143">
        <v>1.4004873609444699</v>
      </c>
      <c r="O1611" s="143">
        <v>5.8864549635333399</v>
      </c>
      <c r="P1611" s="143">
        <v>0.86516990881862998</v>
      </c>
      <c r="Q1611" s="143">
        <v>2368.19931702855</v>
      </c>
      <c r="R1611" s="143">
        <v>1200</v>
      </c>
      <c r="S1611" s="143" t="s">
        <v>398</v>
      </c>
      <c r="T1611" s="143">
        <v>1200</v>
      </c>
      <c r="U1611" s="143" t="s">
        <v>395</v>
      </c>
      <c r="V1611" s="143" t="s">
        <v>395</v>
      </c>
      <c r="Z1611" s="143">
        <v>0</v>
      </c>
      <c r="AA1611" s="143">
        <v>1</v>
      </c>
      <c r="AB1611" s="143">
        <v>5.8864549635333399</v>
      </c>
      <c r="AC1611" s="143">
        <v>0.86516990881862998</v>
      </c>
      <c r="AD1611" s="143">
        <v>2368.19931702855</v>
      </c>
      <c r="AF1611" s="143">
        <v>-1</v>
      </c>
      <c r="AG1611" s="143">
        <v>-1</v>
      </c>
      <c r="AH1611" s="143">
        <v>-1</v>
      </c>
      <c r="AI1611" s="143">
        <v>-1</v>
      </c>
      <c r="AJ1611" s="143">
        <v>0</v>
      </c>
      <c r="AM1611" s="143" t="s">
        <v>383</v>
      </c>
      <c r="AN1611" s="143">
        <v>-1</v>
      </c>
      <c r="AQ1611" s="143">
        <v>641</v>
      </c>
      <c r="AR1611" s="143" t="s">
        <v>284</v>
      </c>
      <c r="AS1611" s="143" t="s">
        <v>394</v>
      </c>
      <c r="AT1611" s="143" t="s">
        <v>366</v>
      </c>
      <c r="AV1611" s="143">
        <v>199.99999998882399</v>
      </c>
      <c r="AW1611" s="143">
        <v>1.9206807113</v>
      </c>
    </row>
    <row r="1612" spans="1:49" x14ac:dyDescent="0.25">
      <c r="A1612" s="153">
        <v>1200000</v>
      </c>
      <c r="B1612" s="153">
        <v>1800000</v>
      </c>
      <c r="C1612" s="153">
        <v>1800000</v>
      </c>
      <c r="D1612" s="143" t="s">
        <v>360</v>
      </c>
      <c r="E1612" s="143" t="s">
        <v>73</v>
      </c>
      <c r="F1612" s="143" t="s">
        <v>378</v>
      </c>
      <c r="G1612" s="143" t="s">
        <v>379</v>
      </c>
      <c r="H1612" s="143">
        <v>0.59</v>
      </c>
      <c r="I1612" s="143">
        <v>0.64</v>
      </c>
      <c r="J1612" s="143" t="s">
        <v>366</v>
      </c>
      <c r="K1612" s="143">
        <v>3.3306811797479997E-2</v>
      </c>
      <c r="L1612" s="143">
        <v>3859.3489153569399</v>
      </c>
      <c r="M1612" s="143">
        <v>7.1969478177393498</v>
      </c>
      <c r="N1612" s="143">
        <v>1.00526791494211</v>
      </c>
      <c r="O1612" s="143">
        <v>0.23970738648178</v>
      </c>
      <c r="P1612" s="143">
        <v>3.348226924903E-2</v>
      </c>
      <c r="Q1612" s="143">
        <v>128.54260798463301</v>
      </c>
      <c r="R1612" s="143">
        <v>8140</v>
      </c>
      <c r="S1612" s="143" t="s">
        <v>369</v>
      </c>
      <c r="T1612" s="143">
        <v>8140</v>
      </c>
      <c r="U1612" s="143" t="s">
        <v>385</v>
      </c>
      <c r="V1612" s="143" t="s">
        <v>366</v>
      </c>
      <c r="Z1612" s="143">
        <v>0</v>
      </c>
      <c r="AA1612" s="143">
        <v>1</v>
      </c>
      <c r="AB1612" s="143">
        <v>0.23970738648178</v>
      </c>
      <c r="AC1612" s="143">
        <v>3.348226924903E-2</v>
      </c>
      <c r="AD1612" s="143">
        <v>128.54260798463301</v>
      </c>
      <c r="AF1612" s="143">
        <v>-1</v>
      </c>
      <c r="AG1612" s="143">
        <v>-1</v>
      </c>
      <c r="AH1612" s="143">
        <v>-1</v>
      </c>
      <c r="AI1612" s="143">
        <v>-1</v>
      </c>
      <c r="AJ1612" s="143">
        <v>0</v>
      </c>
      <c r="AM1612" s="143" t="s">
        <v>383</v>
      </c>
      <c r="AN1612" s="143">
        <v>-1</v>
      </c>
      <c r="AQ1612" s="143">
        <v>641</v>
      </c>
      <c r="AR1612" s="143" t="s">
        <v>284</v>
      </c>
      <c r="AS1612" s="143" t="s">
        <v>394</v>
      </c>
      <c r="AT1612" s="143" t="s">
        <v>366</v>
      </c>
      <c r="AV1612" s="143">
        <v>74.003528647834997</v>
      </c>
      <c r="AW1612" s="143">
        <v>0.10425191239999999</v>
      </c>
    </row>
    <row r="1613" spans="1:49" x14ac:dyDescent="0.25">
      <c r="A1613" s="153">
        <v>1200000</v>
      </c>
      <c r="B1613" s="153">
        <v>1800000</v>
      </c>
      <c r="C1613" s="153">
        <v>1800000</v>
      </c>
      <c r="D1613" s="143" t="s">
        <v>360</v>
      </c>
      <c r="E1613" s="143" t="s">
        <v>73</v>
      </c>
      <c r="F1613" s="143" t="s">
        <v>378</v>
      </c>
      <c r="G1613" s="143" t="s">
        <v>379</v>
      </c>
      <c r="H1613" s="143">
        <v>0.59</v>
      </c>
      <c r="I1613" s="143">
        <v>0.64</v>
      </c>
      <c r="J1613" s="143" t="s">
        <v>387</v>
      </c>
      <c r="K1613" s="143">
        <v>6.8005203606240003E-2</v>
      </c>
      <c r="L1613" s="143">
        <v>3859.3489153569399</v>
      </c>
      <c r="M1613" s="143">
        <v>7.1969478177393498</v>
      </c>
      <c r="N1613" s="143">
        <v>1.00526791494211</v>
      </c>
      <c r="O1613" s="143">
        <v>0.48942990168883999</v>
      </c>
      <c r="P1613" s="143">
        <v>6.8363449234449994E-2</v>
      </c>
      <c r="Q1613" s="143">
        <v>262.45580877637002</v>
      </c>
      <c r="R1613" s="143">
        <v>8140</v>
      </c>
      <c r="S1613" s="143" t="s">
        <v>369</v>
      </c>
      <c r="T1613" s="143">
        <v>8140</v>
      </c>
      <c r="U1613" s="143" t="s">
        <v>388</v>
      </c>
      <c r="V1613" s="143" t="s">
        <v>387</v>
      </c>
      <c r="Z1613" s="143">
        <v>0</v>
      </c>
      <c r="AA1613" s="143">
        <v>1</v>
      </c>
      <c r="AB1613" s="143">
        <v>0.48942990168883999</v>
      </c>
      <c r="AC1613" s="143">
        <v>6.8363449234449994E-2</v>
      </c>
      <c r="AD1613" s="143">
        <v>262.45580877637099</v>
      </c>
      <c r="AF1613" s="143">
        <v>-1</v>
      </c>
      <c r="AG1613" s="143">
        <v>-1</v>
      </c>
      <c r="AH1613" s="143">
        <v>-1</v>
      </c>
      <c r="AI1613" s="143">
        <v>-1</v>
      </c>
      <c r="AJ1613" s="143">
        <v>0</v>
      </c>
      <c r="AM1613" s="143" t="s">
        <v>383</v>
      </c>
      <c r="AN1613" s="143">
        <v>-1</v>
      </c>
      <c r="AQ1613" s="143">
        <v>641</v>
      </c>
      <c r="AR1613" s="143" t="s">
        <v>284</v>
      </c>
      <c r="AS1613" s="143" t="s">
        <v>394</v>
      </c>
      <c r="AT1613" s="143" t="s">
        <v>366</v>
      </c>
      <c r="AV1613" s="143">
        <v>77.024970329521807</v>
      </c>
      <c r="AW1613" s="143">
        <v>0.21285953669999999</v>
      </c>
    </row>
    <row r="1614" spans="1:49" x14ac:dyDescent="0.25">
      <c r="A1614" s="153">
        <v>1200000</v>
      </c>
      <c r="B1614" s="153">
        <v>1800000</v>
      </c>
      <c r="C1614" s="153">
        <v>1800000</v>
      </c>
      <c r="D1614" s="143" t="s">
        <v>360</v>
      </c>
      <c r="E1614" s="143" t="s">
        <v>73</v>
      </c>
      <c r="F1614" s="143" t="s">
        <v>378</v>
      </c>
      <c r="G1614" s="143" t="s">
        <v>379</v>
      </c>
      <c r="H1614" s="143">
        <v>0.59</v>
      </c>
      <c r="I1614" s="143">
        <v>0.64</v>
      </c>
      <c r="J1614" s="143" t="s">
        <v>366</v>
      </c>
      <c r="K1614" s="143">
        <v>0.49352255362052</v>
      </c>
      <c r="L1614" s="143">
        <v>3859.3489153569399</v>
      </c>
      <c r="M1614" s="143">
        <v>7.1969478177393498</v>
      </c>
      <c r="N1614" s="143">
        <v>1.00526791494211</v>
      </c>
      <c r="O1614" s="143">
        <v>3.55185606528436</v>
      </c>
      <c r="P1614" s="143">
        <v>0.49612238845500001</v>
      </c>
      <c r="Q1614" s="143">
        <v>1904.67573201955</v>
      </c>
      <c r="R1614" s="143">
        <v>8310</v>
      </c>
      <c r="S1614" s="143" t="s">
        <v>400</v>
      </c>
      <c r="T1614" s="143">
        <v>8310</v>
      </c>
      <c r="U1614" s="143" t="s">
        <v>385</v>
      </c>
      <c r="V1614" s="143" t="s">
        <v>366</v>
      </c>
      <c r="Z1614" s="143">
        <v>0</v>
      </c>
      <c r="AA1614" s="143">
        <v>1</v>
      </c>
      <c r="AB1614" s="143">
        <v>3.55185606528436</v>
      </c>
      <c r="AC1614" s="143">
        <v>0.49612238845500001</v>
      </c>
      <c r="AD1614" s="143">
        <v>1904.67573201955</v>
      </c>
      <c r="AF1614" s="143">
        <v>-1</v>
      </c>
      <c r="AG1614" s="143">
        <v>-1</v>
      </c>
      <c r="AH1614" s="143">
        <v>-1</v>
      </c>
      <c r="AI1614" s="143">
        <v>-1</v>
      </c>
      <c r="AJ1614" s="143">
        <v>0</v>
      </c>
      <c r="AM1614" s="143" t="s">
        <v>383</v>
      </c>
      <c r="AN1614" s="143">
        <v>-1</v>
      </c>
      <c r="AQ1614" s="143">
        <v>641</v>
      </c>
      <c r="AR1614" s="143" t="s">
        <v>284</v>
      </c>
      <c r="AS1614" s="143" t="s">
        <v>394</v>
      </c>
      <c r="AT1614" s="143" t="s">
        <v>366</v>
      </c>
      <c r="AV1614" s="143">
        <v>186.03690694129801</v>
      </c>
      <c r="AW1614" s="143">
        <v>1.5447491743999999</v>
      </c>
    </row>
    <row r="1615" spans="1:49" x14ac:dyDescent="0.25">
      <c r="A1615" s="153">
        <v>1200000</v>
      </c>
      <c r="B1615" s="153">
        <v>1800000</v>
      </c>
      <c r="C1615" s="153">
        <v>1800000</v>
      </c>
      <c r="D1615" s="143" t="s">
        <v>360</v>
      </c>
      <c r="E1615" s="143" t="s">
        <v>73</v>
      </c>
      <c r="F1615" s="143" t="s">
        <v>378</v>
      </c>
      <c r="G1615" s="143" t="s">
        <v>379</v>
      </c>
      <c r="H1615" s="143">
        <v>0.59</v>
      </c>
      <c r="I1615" s="143">
        <v>0.64</v>
      </c>
      <c r="J1615" s="143" t="s">
        <v>387</v>
      </c>
      <c r="K1615" s="143">
        <v>2.2928884459549999E-2</v>
      </c>
      <c r="L1615" s="143">
        <v>3859.3489153569399</v>
      </c>
      <c r="M1615" s="143">
        <v>7.1969478177393498</v>
      </c>
      <c r="N1615" s="143">
        <v>1.00526791494211</v>
      </c>
      <c r="O1615" s="143">
        <v>0.16501798497438999</v>
      </c>
      <c r="P1615" s="143">
        <v>2.30496718726E-2</v>
      </c>
      <c r="Q1615" s="143">
        <v>88.490565369328195</v>
      </c>
      <c r="R1615" s="143">
        <v>8310</v>
      </c>
      <c r="S1615" s="143" t="s">
        <v>400</v>
      </c>
      <c r="T1615" s="143">
        <v>8310</v>
      </c>
      <c r="U1615" s="143" t="s">
        <v>388</v>
      </c>
      <c r="V1615" s="143" t="s">
        <v>387</v>
      </c>
      <c r="Z1615" s="143">
        <v>0</v>
      </c>
      <c r="AA1615" s="143">
        <v>1</v>
      </c>
      <c r="AB1615" s="143">
        <v>0.16501798497438999</v>
      </c>
      <c r="AC1615" s="143">
        <v>2.30496718726E-2</v>
      </c>
      <c r="AD1615" s="143">
        <v>88.490565369328607</v>
      </c>
      <c r="AF1615" s="143">
        <v>-1</v>
      </c>
      <c r="AG1615" s="143">
        <v>-1</v>
      </c>
      <c r="AH1615" s="143">
        <v>-1</v>
      </c>
      <c r="AI1615" s="143">
        <v>-1</v>
      </c>
      <c r="AJ1615" s="143">
        <v>0</v>
      </c>
      <c r="AM1615" s="143" t="s">
        <v>383</v>
      </c>
      <c r="AN1615" s="143">
        <v>-1</v>
      </c>
      <c r="AQ1615" s="143">
        <v>641</v>
      </c>
      <c r="AR1615" s="143" t="s">
        <v>284</v>
      </c>
      <c r="AS1615" s="143" t="s">
        <v>394</v>
      </c>
      <c r="AT1615" s="143" t="s">
        <v>366</v>
      </c>
      <c r="AV1615" s="143">
        <v>49.337671090729799</v>
      </c>
      <c r="AW1615" s="143">
        <v>7.1768503900000002E-2</v>
      </c>
    </row>
    <row r="1616" spans="1:49" x14ac:dyDescent="0.25">
      <c r="A1616" s="153">
        <v>1200000</v>
      </c>
      <c r="B1616" s="153">
        <v>1800000</v>
      </c>
      <c r="C1616" s="153">
        <v>1800000</v>
      </c>
      <c r="D1616" s="143" t="s">
        <v>360</v>
      </c>
      <c r="E1616" s="143" t="s">
        <v>73</v>
      </c>
      <c r="F1616" s="143" t="s">
        <v>378</v>
      </c>
      <c r="G1616" s="143" t="s">
        <v>379</v>
      </c>
      <c r="H1616" s="143">
        <v>0.59</v>
      </c>
      <c r="I1616" s="143">
        <v>0.64</v>
      </c>
      <c r="J1616" s="143" t="s">
        <v>363</v>
      </c>
      <c r="K1616" s="143">
        <v>0.61776345373694996</v>
      </c>
      <c r="L1616" s="143">
        <v>3222.7279567922801</v>
      </c>
      <c r="M1616" s="143">
        <v>6.31422613285498</v>
      </c>
      <c r="N1616" s="143">
        <v>0.86668411365967002</v>
      </c>
      <c r="O1616" s="143">
        <v>3.9006981435086199</v>
      </c>
      <c r="P1616" s="143">
        <v>0.53540577135334999</v>
      </c>
      <c r="Q1616" s="143">
        <v>1990.88355304264</v>
      </c>
      <c r="R1616" s="143">
        <v>3100</v>
      </c>
      <c r="S1616" s="143" t="s">
        <v>371</v>
      </c>
      <c r="T1616" s="143">
        <v>3100</v>
      </c>
      <c r="U1616" s="143" t="s">
        <v>385</v>
      </c>
      <c r="V1616" s="143" t="s">
        <v>366</v>
      </c>
      <c r="Y1616" s="143" t="s">
        <v>363</v>
      </c>
      <c r="Z1616" s="143">
        <v>0</v>
      </c>
      <c r="AA1616" s="143">
        <v>1</v>
      </c>
      <c r="AB1616" s="143">
        <v>3.9006981435086199</v>
      </c>
      <c r="AC1616" s="143">
        <v>0.53540577135334999</v>
      </c>
      <c r="AD1616" s="143">
        <v>1990.88355304264</v>
      </c>
      <c r="AF1616" s="143">
        <v>-1</v>
      </c>
      <c r="AG1616" s="143">
        <v>-1</v>
      </c>
      <c r="AH1616" s="143">
        <v>-1</v>
      </c>
      <c r="AI1616" s="143">
        <v>-1</v>
      </c>
      <c r="AJ1616" s="143">
        <v>0</v>
      </c>
      <c r="AM1616" s="143" t="s">
        <v>383</v>
      </c>
      <c r="AN1616" s="143">
        <v>-1</v>
      </c>
      <c r="AQ1616" s="143">
        <v>641</v>
      </c>
      <c r="AR1616" s="143" t="s">
        <v>284</v>
      </c>
      <c r="AS1616" s="143" t="s">
        <v>394</v>
      </c>
      <c r="AT1616" s="143" t="s">
        <v>366</v>
      </c>
      <c r="AV1616" s="143">
        <v>200.00000001117499</v>
      </c>
      <c r="AW1616" s="143">
        <v>1.6146663042</v>
      </c>
    </row>
    <row r="1617" spans="1:49" x14ac:dyDescent="0.25">
      <c r="A1617" s="153">
        <v>1200000</v>
      </c>
      <c r="B1617" s="153">
        <v>1800000</v>
      </c>
      <c r="C1617" s="153">
        <v>1800000</v>
      </c>
      <c r="D1617" s="143" t="s">
        <v>360</v>
      </c>
      <c r="E1617" s="143" t="s">
        <v>73</v>
      </c>
      <c r="F1617" s="143" t="s">
        <v>378</v>
      </c>
      <c r="G1617" s="143" t="s">
        <v>379</v>
      </c>
      <c r="H1617" s="143">
        <v>0.59</v>
      </c>
      <c r="I1617" s="143">
        <v>0.64</v>
      </c>
      <c r="J1617" s="143" t="s">
        <v>366</v>
      </c>
      <c r="K1617" s="143">
        <v>6.717152029614E-2</v>
      </c>
      <c r="L1617" s="143">
        <v>3855.6001713027299</v>
      </c>
      <c r="M1617" s="143">
        <v>7.2283686646050596</v>
      </c>
      <c r="N1617" s="143">
        <v>1.0092834608154799</v>
      </c>
      <c r="O1617" s="143">
        <v>0.48554051246251001</v>
      </c>
      <c r="P1617" s="143">
        <v>6.7795104472719997E-2</v>
      </c>
      <c r="Q1617" s="143">
        <v>258.98652516047002</v>
      </c>
      <c r="R1617" s="143">
        <v>8140</v>
      </c>
      <c r="S1617" s="143" t="s">
        <v>369</v>
      </c>
      <c r="T1617" s="143">
        <v>8140</v>
      </c>
      <c r="U1617" s="143" t="s">
        <v>385</v>
      </c>
      <c r="V1617" s="143" t="s">
        <v>366</v>
      </c>
      <c r="Z1617" s="143">
        <v>0</v>
      </c>
      <c r="AA1617" s="143">
        <v>1</v>
      </c>
      <c r="AB1617" s="143">
        <v>0.48554051246251001</v>
      </c>
      <c r="AC1617" s="143">
        <v>6.7795104472719997E-2</v>
      </c>
      <c r="AD1617" s="143">
        <v>258.986525160469</v>
      </c>
      <c r="AF1617" s="143">
        <v>-1</v>
      </c>
      <c r="AG1617" s="143">
        <v>-1</v>
      </c>
      <c r="AH1617" s="143">
        <v>-1</v>
      </c>
      <c r="AI1617" s="143">
        <v>-1</v>
      </c>
      <c r="AJ1617" s="143">
        <v>0</v>
      </c>
      <c r="AM1617" s="143" t="s">
        <v>383</v>
      </c>
      <c r="AN1617" s="143">
        <v>-1</v>
      </c>
      <c r="AQ1617" s="143">
        <v>641</v>
      </c>
      <c r="AR1617" s="143" t="s">
        <v>284</v>
      </c>
      <c r="AS1617" s="143" t="s">
        <v>394</v>
      </c>
      <c r="AT1617" s="143" t="s">
        <v>366</v>
      </c>
      <c r="AV1617" s="143">
        <v>163.960221583123</v>
      </c>
      <c r="AW1617" s="143">
        <v>0.2100458436</v>
      </c>
    </row>
    <row r="1618" spans="1:49" x14ac:dyDescent="0.25">
      <c r="A1618" s="153">
        <v>1200000</v>
      </c>
      <c r="B1618" s="153">
        <v>1800000</v>
      </c>
      <c r="C1618" s="153">
        <v>1800000</v>
      </c>
      <c r="D1618" s="143" t="s">
        <v>360</v>
      </c>
      <c r="E1618" s="143" t="s">
        <v>73</v>
      </c>
      <c r="F1618" s="143" t="s">
        <v>378</v>
      </c>
      <c r="G1618" s="143" t="s">
        <v>379</v>
      </c>
      <c r="H1618" s="143">
        <v>0.59</v>
      </c>
      <c r="I1618" s="143">
        <v>0.64</v>
      </c>
      <c r="J1618" s="143" t="s">
        <v>387</v>
      </c>
      <c r="K1618" s="143">
        <v>5.8094245370799999E-3</v>
      </c>
      <c r="L1618" s="143">
        <v>3855.6001713027299</v>
      </c>
      <c r="M1618" s="143">
        <v>7.2283686646050596</v>
      </c>
      <c r="N1618" s="143">
        <v>1.0092834608154799</v>
      </c>
      <c r="O1618" s="143">
        <v>4.1992662283259999E-2</v>
      </c>
      <c r="P1618" s="143">
        <v>5.8633561021299999E-3</v>
      </c>
      <c r="Q1618" s="143">
        <v>22.3988182403629</v>
      </c>
      <c r="R1618" s="143">
        <v>8140</v>
      </c>
      <c r="S1618" s="143" t="s">
        <v>369</v>
      </c>
      <c r="T1618" s="143">
        <v>8140</v>
      </c>
      <c r="U1618" s="143" t="s">
        <v>388</v>
      </c>
      <c r="V1618" s="143" t="s">
        <v>387</v>
      </c>
      <c r="Z1618" s="143">
        <v>0</v>
      </c>
      <c r="AA1618" s="143">
        <v>1</v>
      </c>
      <c r="AB1618" s="143">
        <v>4.1992662283259999E-2</v>
      </c>
      <c r="AC1618" s="143">
        <v>5.8633561021299999E-3</v>
      </c>
      <c r="AD1618" s="143">
        <v>22.3988182403621</v>
      </c>
      <c r="AF1618" s="143">
        <v>-1</v>
      </c>
      <c r="AG1618" s="143">
        <v>-1</v>
      </c>
      <c r="AH1618" s="143">
        <v>-1</v>
      </c>
      <c r="AI1618" s="143">
        <v>-1</v>
      </c>
      <c r="AJ1618" s="143">
        <v>0</v>
      </c>
      <c r="AM1618" s="143" t="s">
        <v>383</v>
      </c>
      <c r="AN1618" s="143">
        <v>-1</v>
      </c>
      <c r="AQ1618" s="143">
        <v>641</v>
      </c>
      <c r="AR1618" s="143" t="s">
        <v>284</v>
      </c>
      <c r="AS1618" s="143" t="s">
        <v>394</v>
      </c>
      <c r="AT1618" s="143" t="s">
        <v>366</v>
      </c>
      <c r="AV1618" s="143">
        <v>24.854980462851</v>
      </c>
      <c r="AW1618" s="143">
        <v>1.81661137E-2</v>
      </c>
    </row>
    <row r="1619" spans="1:49" x14ac:dyDescent="0.25">
      <c r="A1619" s="153">
        <v>1200000</v>
      </c>
      <c r="B1619" s="153">
        <v>1800000</v>
      </c>
      <c r="C1619" s="153">
        <v>1800000</v>
      </c>
      <c r="D1619" s="143" t="s">
        <v>360</v>
      </c>
      <c r="E1619" s="143" t="s">
        <v>73</v>
      </c>
      <c r="F1619" s="143" t="s">
        <v>378</v>
      </c>
      <c r="G1619" s="143" t="s">
        <v>379</v>
      </c>
      <c r="H1619" s="143">
        <v>0.59</v>
      </c>
      <c r="I1619" s="143">
        <v>0.64</v>
      </c>
      <c r="J1619" s="143" t="s">
        <v>366</v>
      </c>
      <c r="K1619" s="143">
        <v>0.39839889929017003</v>
      </c>
      <c r="L1619" s="143">
        <v>3855.6001713027299</v>
      </c>
      <c r="M1619" s="143">
        <v>7.2283686646050596</v>
      </c>
      <c r="N1619" s="143">
        <v>1.0092834608154799</v>
      </c>
      <c r="O1619" s="143">
        <v>2.8797741196422302</v>
      </c>
      <c r="P1619" s="143">
        <v>0.40209741986066</v>
      </c>
      <c r="Q1619" s="143">
        <v>1536.0668643500101</v>
      </c>
      <c r="R1619" s="143">
        <v>1550</v>
      </c>
      <c r="S1619" s="143" t="s">
        <v>399</v>
      </c>
      <c r="T1619" s="143">
        <v>1550</v>
      </c>
      <c r="U1619" s="143" t="s">
        <v>385</v>
      </c>
      <c r="V1619" s="143" t="s">
        <v>366</v>
      </c>
      <c r="Z1619" s="143">
        <v>0</v>
      </c>
      <c r="AA1619" s="143">
        <v>1</v>
      </c>
      <c r="AB1619" s="143">
        <v>2.8797741196422302</v>
      </c>
      <c r="AC1619" s="143">
        <v>0.40209741986066</v>
      </c>
      <c r="AD1619" s="143">
        <v>1536.0668643500101</v>
      </c>
      <c r="AF1619" s="143">
        <v>-1</v>
      </c>
      <c r="AG1619" s="143">
        <v>-1</v>
      </c>
      <c r="AH1619" s="143">
        <v>-1</v>
      </c>
      <c r="AI1619" s="143">
        <v>-1</v>
      </c>
      <c r="AJ1619" s="143">
        <v>0</v>
      </c>
      <c r="AM1619" s="143" t="s">
        <v>383</v>
      </c>
      <c r="AN1619" s="143">
        <v>-1</v>
      </c>
      <c r="AQ1619" s="143">
        <v>641</v>
      </c>
      <c r="AR1619" s="143" t="s">
        <v>284</v>
      </c>
      <c r="AS1619" s="143" t="s">
        <v>394</v>
      </c>
      <c r="AT1619" s="143" t="s">
        <v>366</v>
      </c>
      <c r="AV1619" s="143">
        <v>157.46891743857799</v>
      </c>
      <c r="AW1619" s="143">
        <v>1.2457963215000001</v>
      </c>
    </row>
    <row r="1620" spans="1:49" x14ac:dyDescent="0.25">
      <c r="A1620" s="153">
        <v>1200000</v>
      </c>
      <c r="B1620" s="153">
        <v>1800000</v>
      </c>
      <c r="C1620" s="153">
        <v>1800000</v>
      </c>
      <c r="D1620" s="143" t="s">
        <v>360</v>
      </c>
      <c r="E1620" s="143" t="s">
        <v>73</v>
      </c>
      <c r="F1620" s="143" t="s">
        <v>378</v>
      </c>
      <c r="G1620" s="143" t="s">
        <v>379</v>
      </c>
      <c r="H1620" s="143">
        <v>0.59</v>
      </c>
      <c r="I1620" s="143">
        <v>0.64</v>
      </c>
      <c r="J1620" s="143" t="s">
        <v>366</v>
      </c>
      <c r="K1620" s="143">
        <v>6.5779238457519998E-2</v>
      </c>
      <c r="L1620" s="143">
        <v>3879.1039383429302</v>
      </c>
      <c r="M1620" s="143">
        <v>8.4666520595335495</v>
      </c>
      <c r="N1620" s="143">
        <v>1.1326224387606401</v>
      </c>
      <c r="O1620" s="143">
        <v>0.55692992476097003</v>
      </c>
      <c r="P1620" s="143">
        <v>7.4503041481580004E-2</v>
      </c>
      <c r="Q1620" s="143">
        <v>255.16450296179201</v>
      </c>
      <c r="R1620" s="143">
        <v>8140</v>
      </c>
      <c r="S1620" s="143" t="s">
        <v>369</v>
      </c>
      <c r="T1620" s="143">
        <v>8140</v>
      </c>
      <c r="U1620" s="143" t="s">
        <v>385</v>
      </c>
      <c r="V1620" s="143" t="s">
        <v>366</v>
      </c>
      <c r="Z1620" s="143">
        <v>0</v>
      </c>
      <c r="AA1620" s="143">
        <v>1</v>
      </c>
      <c r="AB1620" s="143">
        <v>0.55692992476097003</v>
      </c>
      <c r="AC1620" s="143">
        <v>7.4503041481580004E-2</v>
      </c>
      <c r="AD1620" s="143">
        <v>255.16450296179201</v>
      </c>
      <c r="AF1620" s="143">
        <v>-1</v>
      </c>
      <c r="AG1620" s="143">
        <v>-1</v>
      </c>
      <c r="AH1620" s="143">
        <v>-1</v>
      </c>
      <c r="AI1620" s="143">
        <v>-1</v>
      </c>
      <c r="AJ1620" s="143">
        <v>0</v>
      </c>
      <c r="AM1620" s="143" t="s">
        <v>383</v>
      </c>
      <c r="AN1620" s="143">
        <v>-1</v>
      </c>
      <c r="AQ1620" s="143">
        <v>641</v>
      </c>
      <c r="AR1620" s="143" t="s">
        <v>284</v>
      </c>
      <c r="AS1620" s="143" t="s">
        <v>394</v>
      </c>
      <c r="AT1620" s="143" t="s">
        <v>366</v>
      </c>
      <c r="AV1620" s="143">
        <v>111.127894465327</v>
      </c>
      <c r="AW1620" s="143">
        <v>0.2069460689</v>
      </c>
    </row>
    <row r="1621" spans="1:49" x14ac:dyDescent="0.25">
      <c r="A1621" s="153">
        <v>1200000</v>
      </c>
      <c r="B1621" s="153">
        <v>1800000</v>
      </c>
      <c r="C1621" s="153">
        <v>1800000</v>
      </c>
      <c r="D1621" s="143" t="s">
        <v>360</v>
      </c>
      <c r="E1621" s="143" t="s">
        <v>73</v>
      </c>
      <c r="F1621" s="143" t="s">
        <v>378</v>
      </c>
      <c r="G1621" s="143" t="s">
        <v>379</v>
      </c>
      <c r="H1621" s="143">
        <v>0.59</v>
      </c>
      <c r="I1621" s="143">
        <v>0.64</v>
      </c>
      <c r="J1621" s="143" t="s">
        <v>387</v>
      </c>
      <c r="K1621" s="143">
        <v>9.7173819231359995E-2</v>
      </c>
      <c r="L1621" s="143">
        <v>3879.1039383429302</v>
      </c>
      <c r="M1621" s="143">
        <v>8.4666520595335495</v>
      </c>
      <c r="N1621" s="143">
        <v>1.1326224387606401</v>
      </c>
      <c r="O1621" s="143">
        <v>0.82273691672794003</v>
      </c>
      <c r="P1621" s="143">
        <v>0.11006124812151</v>
      </c>
      <c r="Q1621" s="143">
        <v>376.94734488419698</v>
      </c>
      <c r="R1621" s="143">
        <v>8140</v>
      </c>
      <c r="S1621" s="143" t="s">
        <v>369</v>
      </c>
      <c r="T1621" s="143">
        <v>8140</v>
      </c>
      <c r="U1621" s="143" t="s">
        <v>390</v>
      </c>
      <c r="V1621" s="143" t="s">
        <v>387</v>
      </c>
      <c r="Z1621" s="143">
        <v>0</v>
      </c>
      <c r="AA1621" s="143">
        <v>1</v>
      </c>
      <c r="AB1621" s="143">
        <v>0.82273691672794003</v>
      </c>
      <c r="AC1621" s="143">
        <v>0.11006124812151</v>
      </c>
      <c r="AD1621" s="143">
        <v>376.94734488419698</v>
      </c>
      <c r="AF1621" s="143">
        <v>-1</v>
      </c>
      <c r="AG1621" s="143">
        <v>-1</v>
      </c>
      <c r="AH1621" s="143">
        <v>-1</v>
      </c>
      <c r="AI1621" s="143">
        <v>-1</v>
      </c>
      <c r="AJ1621" s="143">
        <v>0</v>
      </c>
      <c r="AM1621" s="143" t="s">
        <v>383</v>
      </c>
      <c r="AN1621" s="143">
        <v>-1</v>
      </c>
      <c r="AQ1621" s="143">
        <v>641</v>
      </c>
      <c r="AR1621" s="143" t="s">
        <v>284</v>
      </c>
      <c r="AS1621" s="143" t="s">
        <v>394</v>
      </c>
      <c r="AT1621" s="143" t="s">
        <v>366</v>
      </c>
      <c r="AV1621" s="143">
        <v>115.770933566228</v>
      </c>
      <c r="AW1621" s="143">
        <v>0.30571560819999999</v>
      </c>
    </row>
    <row r="1622" spans="1:49" x14ac:dyDescent="0.25">
      <c r="A1622" s="153">
        <v>1200000</v>
      </c>
      <c r="B1622" s="153">
        <v>1800000</v>
      </c>
      <c r="C1622" s="153">
        <v>1800000</v>
      </c>
      <c r="D1622" s="143" t="s">
        <v>360</v>
      </c>
      <c r="E1622" s="143" t="s">
        <v>73</v>
      </c>
      <c r="F1622" s="143" t="s">
        <v>378</v>
      </c>
      <c r="G1622" s="143" t="s">
        <v>379</v>
      </c>
      <c r="H1622" s="143">
        <v>0.59</v>
      </c>
      <c r="I1622" s="143">
        <v>0.64</v>
      </c>
      <c r="J1622" s="143" t="s">
        <v>387</v>
      </c>
      <c r="K1622" s="143">
        <v>0.38090190451771</v>
      </c>
      <c r="L1622" s="143">
        <v>3879.1039383429302</v>
      </c>
      <c r="M1622" s="143">
        <v>8.4666520595335495</v>
      </c>
      <c r="N1622" s="143">
        <v>1.1326224387606401</v>
      </c>
      <c r="O1622" s="143">
        <v>3.22496389436514</v>
      </c>
      <c r="P1622" s="143">
        <v>0.43141804402341999</v>
      </c>
      <c r="Q1622" s="143">
        <v>1477.55807793698</v>
      </c>
      <c r="R1622" s="143">
        <v>8140</v>
      </c>
      <c r="S1622" s="143" t="s">
        <v>369</v>
      </c>
      <c r="T1622" s="143">
        <v>8140</v>
      </c>
      <c r="U1622" s="143" t="s">
        <v>388</v>
      </c>
      <c r="V1622" s="143" t="s">
        <v>387</v>
      </c>
      <c r="Z1622" s="143">
        <v>0</v>
      </c>
      <c r="AA1622" s="143">
        <v>1</v>
      </c>
      <c r="AB1622" s="143">
        <v>3.22496389436514</v>
      </c>
      <c r="AC1622" s="143">
        <v>0.43141804402341999</v>
      </c>
      <c r="AD1622" s="143">
        <v>1477.55807793698</v>
      </c>
      <c r="AF1622" s="143">
        <v>-1</v>
      </c>
      <c r="AG1622" s="143">
        <v>-1</v>
      </c>
      <c r="AH1622" s="143">
        <v>-1</v>
      </c>
      <c r="AI1622" s="143">
        <v>-1</v>
      </c>
      <c r="AJ1622" s="143">
        <v>0</v>
      </c>
      <c r="AM1622" s="143" t="s">
        <v>383</v>
      </c>
      <c r="AN1622" s="143">
        <v>-1</v>
      </c>
      <c r="AQ1622" s="143">
        <v>641</v>
      </c>
      <c r="AR1622" s="143" t="s">
        <v>284</v>
      </c>
      <c r="AS1622" s="143" t="s">
        <v>394</v>
      </c>
      <c r="AT1622" s="143" t="s">
        <v>366</v>
      </c>
      <c r="AV1622" s="143">
        <v>162.144310445462</v>
      </c>
      <c r="AW1622" s="143">
        <v>1.1983439399</v>
      </c>
    </row>
    <row r="1623" spans="1:49" x14ac:dyDescent="0.25">
      <c r="A1623" s="153">
        <v>1200000</v>
      </c>
      <c r="B1623" s="153">
        <v>1800000</v>
      </c>
      <c r="C1623" s="153">
        <v>1800000</v>
      </c>
      <c r="D1623" s="143" t="s">
        <v>360</v>
      </c>
      <c r="E1623" s="143" t="s">
        <v>73</v>
      </c>
      <c r="F1623" s="143" t="s">
        <v>378</v>
      </c>
      <c r="G1623" s="143" t="s">
        <v>379</v>
      </c>
      <c r="H1623" s="143">
        <v>0.59</v>
      </c>
      <c r="I1623" s="143">
        <v>0.64</v>
      </c>
      <c r="J1623" s="143" t="s">
        <v>395</v>
      </c>
      <c r="K1623" s="143">
        <v>6.3437612918089997E-2</v>
      </c>
      <c r="L1623" s="143">
        <v>3879.1039383429302</v>
      </c>
      <c r="M1623" s="143">
        <v>8.4666520595335495</v>
      </c>
      <c r="N1623" s="143">
        <v>1.1326224387606401</v>
      </c>
      <c r="O1623" s="143">
        <v>0.53710419606485005</v>
      </c>
      <c r="P1623" s="143">
        <v>7.1850863852439995E-2</v>
      </c>
      <c r="Q1623" s="143">
        <v>246.08109410964499</v>
      </c>
      <c r="R1623" s="143">
        <v>1200</v>
      </c>
      <c r="S1623" s="143" t="s">
        <v>398</v>
      </c>
      <c r="T1623" s="143">
        <v>1200</v>
      </c>
      <c r="U1623" s="143" t="s">
        <v>395</v>
      </c>
      <c r="V1623" s="143" t="s">
        <v>395</v>
      </c>
      <c r="Z1623" s="143">
        <v>0</v>
      </c>
      <c r="AA1623" s="143">
        <v>1</v>
      </c>
      <c r="AB1623" s="143">
        <v>0.53710419606485005</v>
      </c>
      <c r="AC1623" s="143">
        <v>7.1850863852439995E-2</v>
      </c>
      <c r="AD1623" s="143">
        <v>246.08109410964701</v>
      </c>
      <c r="AF1623" s="143">
        <v>-1</v>
      </c>
      <c r="AG1623" s="143">
        <v>-1</v>
      </c>
      <c r="AH1623" s="143">
        <v>-1</v>
      </c>
      <c r="AI1623" s="143">
        <v>-1</v>
      </c>
      <c r="AJ1623" s="143">
        <v>0</v>
      </c>
      <c r="AM1623" s="143" t="s">
        <v>383</v>
      </c>
      <c r="AN1623" s="143">
        <v>-1</v>
      </c>
      <c r="AQ1623" s="143">
        <v>641</v>
      </c>
      <c r="AR1623" s="143" t="s">
        <v>284</v>
      </c>
      <c r="AS1623" s="143" t="s">
        <v>394</v>
      </c>
      <c r="AT1623" s="143" t="s">
        <v>366</v>
      </c>
      <c r="AV1623" s="143">
        <v>110.28367532419099</v>
      </c>
      <c r="AW1623" s="143">
        <v>0.19957915179999999</v>
      </c>
    </row>
    <row r="1624" spans="1:49" x14ac:dyDescent="0.25">
      <c r="A1624" s="153">
        <v>1200000</v>
      </c>
      <c r="B1624" s="153">
        <v>1800000</v>
      </c>
      <c r="C1624" s="153">
        <v>1800000</v>
      </c>
      <c r="D1624" s="143" t="s">
        <v>360</v>
      </c>
      <c r="E1624" s="143" t="s">
        <v>73</v>
      </c>
      <c r="F1624" s="143" t="s">
        <v>378</v>
      </c>
      <c r="G1624" s="143" t="s">
        <v>379</v>
      </c>
      <c r="H1624" s="143">
        <v>0.59</v>
      </c>
      <c r="I1624" s="143">
        <v>0.64</v>
      </c>
      <c r="J1624" s="143" t="s">
        <v>387</v>
      </c>
      <c r="K1624" s="143">
        <v>1.047087815199E-2</v>
      </c>
      <c r="L1624" s="143">
        <v>3879.1039383429302</v>
      </c>
      <c r="M1624" s="143">
        <v>8.4666520595335495</v>
      </c>
      <c r="N1624" s="143">
        <v>1.1326224387606401</v>
      </c>
      <c r="O1624" s="143">
        <v>8.8653282070680003E-2</v>
      </c>
      <c r="P1624" s="143">
        <v>1.185955154847E-2</v>
      </c>
      <c r="Q1624" s="143">
        <v>40.6176246772973</v>
      </c>
      <c r="R1624" s="143">
        <v>1200</v>
      </c>
      <c r="S1624" s="143" t="s">
        <v>398</v>
      </c>
      <c r="T1624" s="143">
        <v>1200</v>
      </c>
      <c r="U1624" s="143" t="s">
        <v>390</v>
      </c>
      <c r="V1624" s="143" t="s">
        <v>387</v>
      </c>
      <c r="Z1624" s="143">
        <v>0</v>
      </c>
      <c r="AA1624" s="143">
        <v>1</v>
      </c>
      <c r="AB1624" s="143">
        <v>8.8653282070680003E-2</v>
      </c>
      <c r="AC1624" s="143">
        <v>1.185955154847E-2</v>
      </c>
      <c r="AD1624" s="143">
        <v>40.6176246772973</v>
      </c>
      <c r="AF1624" s="143">
        <v>-1</v>
      </c>
      <c r="AG1624" s="143">
        <v>-1</v>
      </c>
      <c r="AH1624" s="143">
        <v>-1</v>
      </c>
      <c r="AI1624" s="143">
        <v>-1</v>
      </c>
      <c r="AJ1624" s="143">
        <v>0</v>
      </c>
      <c r="AM1624" s="143" t="s">
        <v>383</v>
      </c>
      <c r="AN1624" s="143">
        <v>-1</v>
      </c>
      <c r="AQ1624" s="143">
        <v>641</v>
      </c>
      <c r="AR1624" s="143" t="s">
        <v>284</v>
      </c>
      <c r="AS1624" s="143" t="s">
        <v>394</v>
      </c>
      <c r="AT1624" s="143" t="s">
        <v>366</v>
      </c>
      <c r="AV1624" s="143">
        <v>101.74445195976</v>
      </c>
      <c r="AW1624" s="143">
        <v>3.2942112500000002E-2</v>
      </c>
    </row>
    <row r="1625" spans="1:49" x14ac:dyDescent="0.25">
      <c r="A1625" s="153">
        <v>1200000</v>
      </c>
      <c r="B1625" s="153">
        <v>1800000</v>
      </c>
      <c r="C1625" s="153">
        <v>1800000</v>
      </c>
      <c r="D1625" s="143" t="s">
        <v>360</v>
      </c>
      <c r="E1625" s="143" t="s">
        <v>73</v>
      </c>
      <c r="F1625" s="143" t="s">
        <v>378</v>
      </c>
      <c r="G1625" s="143" t="s">
        <v>379</v>
      </c>
      <c r="H1625" s="143">
        <v>0.59</v>
      </c>
      <c r="I1625" s="143">
        <v>0.64</v>
      </c>
      <c r="J1625" s="143" t="s">
        <v>395</v>
      </c>
      <c r="K1625" s="143">
        <v>0.61776345378298003</v>
      </c>
      <c r="L1625" s="143">
        <v>3834.1065139053799</v>
      </c>
      <c r="M1625" s="143">
        <v>9.5301939668437896</v>
      </c>
      <c r="N1625" s="143">
        <v>1.40071500835719</v>
      </c>
      <c r="O1625" s="143">
        <v>5.8874055401791496</v>
      </c>
      <c r="P1625" s="143">
        <v>0.86531054132840002</v>
      </c>
      <c r="Q1625" s="143">
        <v>2368.5708822020101</v>
      </c>
      <c r="R1625" s="143">
        <v>1200</v>
      </c>
      <c r="S1625" s="143" t="s">
        <v>398</v>
      </c>
      <c r="T1625" s="143">
        <v>1200</v>
      </c>
      <c r="U1625" s="143" t="s">
        <v>395</v>
      </c>
      <c r="V1625" s="143" t="s">
        <v>395</v>
      </c>
      <c r="Z1625" s="143">
        <v>0</v>
      </c>
      <c r="AA1625" s="143">
        <v>1</v>
      </c>
      <c r="AB1625" s="143">
        <v>5.8874055401791496</v>
      </c>
      <c r="AC1625" s="143">
        <v>0.86531054132840002</v>
      </c>
      <c r="AD1625" s="143">
        <v>2368.5708822020101</v>
      </c>
      <c r="AF1625" s="143">
        <v>-1</v>
      </c>
      <c r="AG1625" s="143">
        <v>-1</v>
      </c>
      <c r="AH1625" s="143">
        <v>-1</v>
      </c>
      <c r="AI1625" s="143">
        <v>-1</v>
      </c>
      <c r="AJ1625" s="143">
        <v>0</v>
      </c>
      <c r="AM1625" s="143" t="s">
        <v>383</v>
      </c>
      <c r="AN1625" s="143">
        <v>-1</v>
      </c>
      <c r="AQ1625" s="143">
        <v>641</v>
      </c>
      <c r="AR1625" s="143" t="s">
        <v>284</v>
      </c>
      <c r="AS1625" s="143" t="s">
        <v>394</v>
      </c>
      <c r="AT1625" s="143" t="s">
        <v>366</v>
      </c>
      <c r="AV1625" s="143">
        <v>200.000000018626</v>
      </c>
      <c r="AW1625" s="143">
        <v>1.9209820618</v>
      </c>
    </row>
    <row r="1626" spans="1:49" x14ac:dyDescent="0.25">
      <c r="A1626" s="153">
        <v>1200000</v>
      </c>
      <c r="B1626" s="153">
        <v>1800000</v>
      </c>
      <c r="C1626" s="153">
        <v>1800000</v>
      </c>
      <c r="D1626" s="143" t="s">
        <v>360</v>
      </c>
      <c r="E1626" s="143" t="s">
        <v>73</v>
      </c>
      <c r="F1626" s="143" t="s">
        <v>378</v>
      </c>
      <c r="G1626" s="143" t="s">
        <v>379</v>
      </c>
      <c r="H1626" s="143">
        <v>0.59</v>
      </c>
      <c r="I1626" s="143">
        <v>0.64</v>
      </c>
      <c r="J1626" s="143" t="s">
        <v>387</v>
      </c>
      <c r="K1626" s="143">
        <v>6.9809085848999996E-4</v>
      </c>
      <c r="L1626" s="143">
        <v>3412.0244628116302</v>
      </c>
      <c r="M1626" s="143">
        <v>9.9399781978426702</v>
      </c>
      <c r="N1626" s="143">
        <v>1.92922617868452</v>
      </c>
      <c r="O1626" s="143">
        <v>6.9390079135400002E-3</v>
      </c>
      <c r="P1626" s="143">
        <v>1.3467751593E-3</v>
      </c>
      <c r="Q1626" s="143">
        <v>2.3819030864466999</v>
      </c>
      <c r="R1626" s="143">
        <v>8140</v>
      </c>
      <c r="S1626" s="143" t="s">
        <v>369</v>
      </c>
      <c r="T1626" s="143">
        <v>8140</v>
      </c>
      <c r="U1626" s="143" t="s">
        <v>390</v>
      </c>
      <c r="V1626" s="143" t="s">
        <v>387</v>
      </c>
      <c r="Z1626" s="143">
        <v>0</v>
      </c>
      <c r="AA1626" s="143">
        <v>1</v>
      </c>
      <c r="AB1626" s="143">
        <v>6.9390079135400002E-3</v>
      </c>
      <c r="AC1626" s="143">
        <v>1.3467751593E-3</v>
      </c>
      <c r="AD1626" s="143">
        <v>2.38190308644569</v>
      </c>
      <c r="AF1626" s="143">
        <v>-1</v>
      </c>
      <c r="AG1626" s="143">
        <v>-1</v>
      </c>
      <c r="AH1626" s="143">
        <v>-1</v>
      </c>
      <c r="AI1626" s="143">
        <v>-1</v>
      </c>
      <c r="AJ1626" s="143">
        <v>0</v>
      </c>
      <c r="AM1626" s="143" t="s">
        <v>383</v>
      </c>
      <c r="AN1626" s="143">
        <v>-1</v>
      </c>
      <c r="AQ1626" s="143">
        <v>641</v>
      </c>
      <c r="AR1626" s="143" t="s">
        <v>284</v>
      </c>
      <c r="AS1626" s="143" t="s">
        <v>394</v>
      </c>
      <c r="AT1626" s="143" t="s">
        <v>366</v>
      </c>
      <c r="AV1626" s="143">
        <v>11.6899693933424</v>
      </c>
      <c r="AW1626" s="143">
        <v>1.9317949E-3</v>
      </c>
    </row>
    <row r="1627" spans="1:49" x14ac:dyDescent="0.25">
      <c r="A1627" s="153">
        <v>1200000</v>
      </c>
      <c r="B1627" s="153">
        <v>1800000</v>
      </c>
      <c r="C1627" s="153">
        <v>1800000</v>
      </c>
      <c r="D1627" s="143" t="s">
        <v>360</v>
      </c>
      <c r="E1627" s="143" t="s">
        <v>73</v>
      </c>
      <c r="F1627" s="143" t="s">
        <v>378</v>
      </c>
      <c r="G1627" s="143" t="s">
        <v>379</v>
      </c>
      <c r="H1627" s="143">
        <v>0.59</v>
      </c>
      <c r="I1627" s="143">
        <v>0.64</v>
      </c>
      <c r="J1627" s="143" t="s">
        <v>395</v>
      </c>
      <c r="K1627" s="143">
        <v>8.1331721367000002E-4</v>
      </c>
      <c r="L1627" s="143">
        <v>3412.0244628116302</v>
      </c>
      <c r="M1627" s="143">
        <v>9.9399781978426702</v>
      </c>
      <c r="N1627" s="143">
        <v>1.92922617868452</v>
      </c>
      <c r="O1627" s="143">
        <v>8.0843553718300005E-3</v>
      </c>
      <c r="P1627" s="143">
        <v>1.5690728601900001E-3</v>
      </c>
      <c r="Q1627" s="143">
        <v>2.7750582290746602</v>
      </c>
      <c r="R1627" s="143">
        <v>1300</v>
      </c>
      <c r="S1627" s="143" t="s">
        <v>401</v>
      </c>
      <c r="T1627" s="143">
        <v>1300</v>
      </c>
      <c r="U1627" s="143" t="s">
        <v>395</v>
      </c>
      <c r="V1627" s="143" t="s">
        <v>395</v>
      </c>
      <c r="Z1627" s="143">
        <v>0</v>
      </c>
      <c r="AA1627" s="143">
        <v>1</v>
      </c>
      <c r="AB1627" s="143">
        <v>8.0843553718300005E-3</v>
      </c>
      <c r="AC1627" s="143">
        <v>1.5690728601900001E-3</v>
      </c>
      <c r="AD1627" s="143">
        <v>1026.1143386225301</v>
      </c>
      <c r="AF1627" s="143">
        <v>-1</v>
      </c>
      <c r="AG1627" s="143">
        <v>-1</v>
      </c>
      <c r="AH1627" s="143">
        <v>-1</v>
      </c>
      <c r="AI1627" s="143">
        <v>-1</v>
      </c>
      <c r="AJ1627" s="143">
        <v>0</v>
      </c>
      <c r="AM1627" s="143" t="s">
        <v>383</v>
      </c>
      <c r="AN1627" s="143">
        <v>-1</v>
      </c>
      <c r="AQ1627" s="143">
        <v>641</v>
      </c>
      <c r="AR1627" s="143" t="s">
        <v>284</v>
      </c>
      <c r="AS1627" s="143" t="s">
        <v>394</v>
      </c>
      <c r="AT1627" s="143" t="s">
        <v>366</v>
      </c>
      <c r="AV1627" s="143">
        <v>10.094625741316801</v>
      </c>
      <c r="AW1627" s="143">
        <v>0.83220952039999996</v>
      </c>
    </row>
    <row r="1628" spans="1:49" x14ac:dyDescent="0.25">
      <c r="A1628" s="153">
        <v>1200000</v>
      </c>
      <c r="B1628" s="153">
        <v>1800000</v>
      </c>
      <c r="C1628" s="153">
        <v>1800000</v>
      </c>
      <c r="D1628" s="143" t="s">
        <v>360</v>
      </c>
      <c r="E1628" s="143" t="s">
        <v>73</v>
      </c>
      <c r="F1628" s="143" t="s">
        <v>378</v>
      </c>
      <c r="G1628" s="143" t="s">
        <v>379</v>
      </c>
      <c r="H1628" s="143">
        <v>0.59</v>
      </c>
      <c r="I1628" s="143">
        <v>0.64</v>
      </c>
      <c r="J1628" s="143" t="s">
        <v>395</v>
      </c>
      <c r="K1628" s="143">
        <v>7.8082771250600003E-3</v>
      </c>
      <c r="L1628" s="143">
        <v>3412.0244628116302</v>
      </c>
      <c r="M1628" s="143">
        <v>9.9399781978426702</v>
      </c>
      <c r="N1628" s="143">
        <v>1.92922617868452</v>
      </c>
      <c r="O1628" s="143">
        <v>7.761410438586E-2</v>
      </c>
      <c r="P1628" s="143">
        <v>1.506393264009E-2</v>
      </c>
      <c r="Q1628" s="143">
        <v>26.642032563134201</v>
      </c>
      <c r="R1628" s="143">
        <v>1300</v>
      </c>
      <c r="S1628" s="143" t="s">
        <v>401</v>
      </c>
      <c r="T1628" s="143">
        <v>1300</v>
      </c>
      <c r="U1628" s="143" t="s">
        <v>395</v>
      </c>
      <c r="V1628" s="143" t="s">
        <v>395</v>
      </c>
      <c r="Z1628" s="143">
        <v>0</v>
      </c>
      <c r="AA1628" s="143">
        <v>1</v>
      </c>
      <c r="AB1628" s="143">
        <v>7.761410438586E-2</v>
      </c>
      <c r="AC1628" s="143">
        <v>1.506393264009E-2</v>
      </c>
      <c r="AD1628" s="143">
        <v>484.19292571270898</v>
      </c>
      <c r="AF1628" s="143">
        <v>-1</v>
      </c>
      <c r="AG1628" s="143">
        <v>-1</v>
      </c>
      <c r="AH1628" s="143">
        <v>-1</v>
      </c>
      <c r="AI1628" s="143">
        <v>-1</v>
      </c>
      <c r="AJ1628" s="143">
        <v>0</v>
      </c>
      <c r="AM1628" s="143" t="s">
        <v>383</v>
      </c>
      <c r="AN1628" s="143">
        <v>-1</v>
      </c>
      <c r="AQ1628" s="143">
        <v>641</v>
      </c>
      <c r="AR1628" s="143" t="s">
        <v>284</v>
      </c>
      <c r="AS1628" s="143" t="s">
        <v>394</v>
      </c>
      <c r="AT1628" s="143" t="s">
        <v>366</v>
      </c>
      <c r="AV1628" s="143">
        <v>26.6136526544039</v>
      </c>
      <c r="AW1628" s="143">
        <v>0.39269499250000001</v>
      </c>
    </row>
    <row r="1629" spans="1:49" x14ac:dyDescent="0.25">
      <c r="A1629" s="153">
        <v>1200000</v>
      </c>
      <c r="B1629" s="153">
        <v>1800000</v>
      </c>
      <c r="C1629" s="153">
        <v>1800000</v>
      </c>
      <c r="D1629" s="143" t="s">
        <v>360</v>
      </c>
      <c r="E1629" s="143" t="s">
        <v>73</v>
      </c>
      <c r="F1629" s="143" t="s">
        <v>378</v>
      </c>
      <c r="G1629" s="143" t="s">
        <v>379</v>
      </c>
      <c r="H1629" s="143">
        <v>0.59</v>
      </c>
      <c r="I1629" s="143">
        <v>0.64</v>
      </c>
      <c r="J1629" s="143" t="s">
        <v>387</v>
      </c>
      <c r="K1629" s="143">
        <v>5.5798773998999996E-4</v>
      </c>
      <c r="L1629" s="143">
        <v>3412.0244628116302</v>
      </c>
      <c r="M1629" s="143">
        <v>9.9399781978426702</v>
      </c>
      <c r="N1629" s="143">
        <v>1.92922617868452</v>
      </c>
      <c r="O1629" s="143">
        <v>5.5463859701900004E-3</v>
      </c>
      <c r="P1629" s="143">
        <v>1.07648455538E-3</v>
      </c>
      <c r="Q1629" s="143">
        <v>1.9038678188050899</v>
      </c>
      <c r="R1629" s="143">
        <v>1300</v>
      </c>
      <c r="S1629" s="143" t="s">
        <v>401</v>
      </c>
      <c r="T1629" s="143">
        <v>1300</v>
      </c>
      <c r="U1629" s="143" t="s">
        <v>390</v>
      </c>
      <c r="V1629" s="143" t="s">
        <v>387</v>
      </c>
      <c r="Z1629" s="143">
        <v>0</v>
      </c>
      <c r="AA1629" s="143">
        <v>1</v>
      </c>
      <c r="AB1629" s="143">
        <v>5.5463859701900004E-3</v>
      </c>
      <c r="AC1629" s="143">
        <v>1.07648455538E-3</v>
      </c>
      <c r="AD1629" s="143">
        <v>1.9038678188057701</v>
      </c>
      <c r="AF1629" s="143">
        <v>-1</v>
      </c>
      <c r="AG1629" s="143">
        <v>-1</v>
      </c>
      <c r="AH1629" s="143">
        <v>-1</v>
      </c>
      <c r="AI1629" s="143">
        <v>-1</v>
      </c>
      <c r="AJ1629" s="143">
        <v>0</v>
      </c>
      <c r="AM1629" s="143" t="s">
        <v>383</v>
      </c>
      <c r="AN1629" s="143">
        <v>-1</v>
      </c>
      <c r="AQ1629" s="143">
        <v>641</v>
      </c>
      <c r="AR1629" s="143" t="s">
        <v>284</v>
      </c>
      <c r="AS1629" s="143" t="s">
        <v>394</v>
      </c>
      <c r="AT1629" s="143" t="s">
        <v>366</v>
      </c>
      <c r="AV1629" s="143">
        <v>14.518101783420899</v>
      </c>
      <c r="AW1629" s="143">
        <v>1.5440938999999999E-3</v>
      </c>
    </row>
    <row r="1630" spans="1:49" x14ac:dyDescent="0.25">
      <c r="A1630" s="153">
        <v>1200000</v>
      </c>
      <c r="B1630" s="153">
        <v>1800000</v>
      </c>
      <c r="C1630" s="153">
        <v>1800000</v>
      </c>
      <c r="D1630" s="143" t="s">
        <v>360</v>
      </c>
      <c r="E1630" s="143" t="s">
        <v>73</v>
      </c>
      <c r="F1630" s="143" t="s">
        <v>378</v>
      </c>
      <c r="G1630" s="143" t="s">
        <v>379</v>
      </c>
      <c r="H1630" s="143">
        <v>0.59</v>
      </c>
      <c r="I1630" s="143">
        <v>0.64</v>
      </c>
      <c r="J1630" s="143" t="s">
        <v>395</v>
      </c>
      <c r="K1630" s="143">
        <v>0.617763453829</v>
      </c>
      <c r="L1630" s="143">
        <v>3830.5829067424302</v>
      </c>
      <c r="M1630" s="143">
        <v>9.5218561719765802</v>
      </c>
      <c r="N1630" s="143">
        <v>1.39950388010879</v>
      </c>
      <c r="O1630" s="143">
        <v>5.8822547556633102</v>
      </c>
      <c r="P1630" s="143">
        <v>0.86456235062310005</v>
      </c>
      <c r="Q1630" s="143">
        <v>2366.3941266475599</v>
      </c>
      <c r="R1630" s="143">
        <v>1200</v>
      </c>
      <c r="S1630" s="143" t="s">
        <v>398</v>
      </c>
      <c r="T1630" s="143">
        <v>1200</v>
      </c>
      <c r="U1630" s="143" t="s">
        <v>395</v>
      </c>
      <c r="V1630" s="143" t="s">
        <v>395</v>
      </c>
      <c r="Z1630" s="143">
        <v>0</v>
      </c>
      <c r="AA1630" s="143">
        <v>1</v>
      </c>
      <c r="AB1630" s="143">
        <v>5.8822547556633102</v>
      </c>
      <c r="AC1630" s="143">
        <v>0.86456235062310005</v>
      </c>
      <c r="AD1630" s="143">
        <v>2366.3941266475599</v>
      </c>
      <c r="AF1630" s="143">
        <v>-1</v>
      </c>
      <c r="AG1630" s="143">
        <v>-1</v>
      </c>
      <c r="AH1630" s="143">
        <v>-1</v>
      </c>
      <c r="AI1630" s="143">
        <v>-1</v>
      </c>
      <c r="AJ1630" s="143">
        <v>0</v>
      </c>
      <c r="AM1630" s="143" t="s">
        <v>383</v>
      </c>
      <c r="AN1630" s="143">
        <v>-1</v>
      </c>
      <c r="AQ1630" s="143">
        <v>641</v>
      </c>
      <c r="AR1630" s="143" t="s">
        <v>284</v>
      </c>
      <c r="AS1630" s="143" t="s">
        <v>394</v>
      </c>
      <c r="AT1630" s="143" t="s">
        <v>366</v>
      </c>
      <c r="AV1630" s="143">
        <v>200.000000026077</v>
      </c>
      <c r="AW1630" s="143">
        <v>1.9192166476999999</v>
      </c>
    </row>
    <row r="1631" spans="1:49" x14ac:dyDescent="0.25">
      <c r="A1631" s="153">
        <v>1200000</v>
      </c>
      <c r="B1631" s="153">
        <v>1800000</v>
      </c>
      <c r="C1631" s="153">
        <v>1800000</v>
      </c>
      <c r="D1631" s="143" t="s">
        <v>360</v>
      </c>
      <c r="E1631" s="143" t="s">
        <v>73</v>
      </c>
      <c r="F1631" s="143" t="s">
        <v>378</v>
      </c>
      <c r="G1631" s="143" t="s">
        <v>379</v>
      </c>
      <c r="H1631" s="143">
        <v>0.59</v>
      </c>
      <c r="I1631" s="143">
        <v>0.64</v>
      </c>
      <c r="J1631" s="143" t="s">
        <v>366</v>
      </c>
      <c r="K1631" s="143">
        <v>0.25297020060133002</v>
      </c>
      <c r="L1631" s="143">
        <v>3895.25515904742</v>
      </c>
      <c r="M1631" s="143">
        <v>7.2798938441281198</v>
      </c>
      <c r="N1631" s="143">
        <v>1.0036173083722999</v>
      </c>
      <c r="O1631" s="143">
        <v>1.84159620610548</v>
      </c>
      <c r="P1631" s="143">
        <v>0.25388527182590997</v>
      </c>
      <c r="Q1631" s="143">
        <v>985.38347897759297</v>
      </c>
      <c r="R1631" s="143">
        <v>1400</v>
      </c>
      <c r="S1631" s="143" t="s">
        <v>389</v>
      </c>
      <c r="T1631" s="143">
        <v>1400</v>
      </c>
      <c r="U1631" s="143" t="s">
        <v>385</v>
      </c>
      <c r="V1631" s="143" t="s">
        <v>366</v>
      </c>
      <c r="Z1631" s="143">
        <v>0</v>
      </c>
      <c r="AA1631" s="143">
        <v>1</v>
      </c>
      <c r="AB1631" s="143">
        <v>1.84159620610548</v>
      </c>
      <c r="AC1631" s="143">
        <v>0.25388527182590997</v>
      </c>
      <c r="AD1631" s="143">
        <v>985.84125270643005</v>
      </c>
      <c r="AF1631" s="143">
        <v>-1</v>
      </c>
      <c r="AG1631" s="143">
        <v>-1</v>
      </c>
      <c r="AH1631" s="143">
        <v>-1</v>
      </c>
      <c r="AI1631" s="143">
        <v>-1</v>
      </c>
      <c r="AJ1631" s="143">
        <v>0</v>
      </c>
      <c r="AM1631" s="143" t="s">
        <v>383</v>
      </c>
      <c r="AN1631" s="143">
        <v>-1</v>
      </c>
      <c r="AQ1631" s="143">
        <v>641</v>
      </c>
      <c r="AR1631" s="143" t="s">
        <v>284</v>
      </c>
      <c r="AS1631" s="143" t="s">
        <v>394</v>
      </c>
      <c r="AT1631" s="143" t="s">
        <v>366</v>
      </c>
      <c r="AV1631" s="143">
        <v>140.796712871197</v>
      </c>
      <c r="AW1631" s="143">
        <v>0.79954683920000003</v>
      </c>
    </row>
    <row r="1632" spans="1:49" x14ac:dyDescent="0.25">
      <c r="A1632" s="153">
        <v>1200000</v>
      </c>
      <c r="B1632" s="153">
        <v>1800000</v>
      </c>
      <c r="C1632" s="153">
        <v>1800000</v>
      </c>
      <c r="D1632" s="143" t="s">
        <v>360</v>
      </c>
      <c r="E1632" s="143" t="s">
        <v>73</v>
      </c>
      <c r="F1632" s="143" t="s">
        <v>378</v>
      </c>
      <c r="G1632" s="143" t="s">
        <v>379</v>
      </c>
      <c r="H1632" s="143">
        <v>0.59</v>
      </c>
      <c r="I1632" s="143">
        <v>0.64</v>
      </c>
      <c r="J1632" s="143" t="s">
        <v>366</v>
      </c>
      <c r="K1632" s="143">
        <v>1.346877193833E-2</v>
      </c>
      <c r="L1632" s="143">
        <v>3895.25515904742</v>
      </c>
      <c r="M1632" s="143">
        <v>7.2798938441281198</v>
      </c>
      <c r="N1632" s="143">
        <v>1.0036173083722999</v>
      </c>
      <c r="O1632" s="143">
        <v>9.8051229921859995E-2</v>
      </c>
      <c r="P1632" s="143">
        <v>1.351749263983E-2</v>
      </c>
      <c r="Q1632" s="143">
        <v>52.464303378840398</v>
      </c>
      <c r="R1632" s="143">
        <v>8340</v>
      </c>
      <c r="S1632" s="143" t="s">
        <v>402</v>
      </c>
      <c r="T1632" s="143">
        <v>8340</v>
      </c>
      <c r="U1632" s="143" t="s">
        <v>385</v>
      </c>
      <c r="V1632" s="143" t="s">
        <v>366</v>
      </c>
      <c r="Z1632" s="143">
        <v>0</v>
      </c>
      <c r="AA1632" s="143">
        <v>1</v>
      </c>
      <c r="AB1632" s="143">
        <v>9.8051229921859995E-2</v>
      </c>
      <c r="AC1632" s="143">
        <v>1.351749263983E-2</v>
      </c>
      <c r="AD1632" s="143">
        <v>1408.52845139632</v>
      </c>
      <c r="AF1632" s="143">
        <v>-1</v>
      </c>
      <c r="AG1632" s="143">
        <v>-1</v>
      </c>
      <c r="AH1632" s="143">
        <v>-1</v>
      </c>
      <c r="AI1632" s="143">
        <v>-1</v>
      </c>
      <c r="AJ1632" s="143">
        <v>0</v>
      </c>
      <c r="AM1632" s="143" t="s">
        <v>383</v>
      </c>
      <c r="AN1632" s="143">
        <v>-1</v>
      </c>
      <c r="AQ1632" s="143">
        <v>641</v>
      </c>
      <c r="AR1632" s="143" t="s">
        <v>284</v>
      </c>
      <c r="AS1632" s="143" t="s">
        <v>394</v>
      </c>
      <c r="AT1632" s="143" t="s">
        <v>366</v>
      </c>
      <c r="AV1632" s="143">
        <v>94.061167935398402</v>
      </c>
      <c r="AW1632" s="143">
        <v>1.1423588414000001</v>
      </c>
    </row>
    <row r="1633" spans="1:49" x14ac:dyDescent="0.25">
      <c r="A1633" s="153">
        <v>1200000</v>
      </c>
      <c r="B1633" s="153">
        <v>1800000</v>
      </c>
      <c r="C1633" s="153">
        <v>1800000</v>
      </c>
      <c r="D1633" s="143" t="s">
        <v>360</v>
      </c>
      <c r="E1633" s="143" t="s">
        <v>73</v>
      </c>
      <c r="F1633" s="143" t="s">
        <v>378</v>
      </c>
      <c r="G1633" s="143" t="s">
        <v>379</v>
      </c>
      <c r="H1633" s="143">
        <v>0.59</v>
      </c>
      <c r="I1633" s="143">
        <v>0.64</v>
      </c>
      <c r="J1633" s="143" t="s">
        <v>395</v>
      </c>
      <c r="K1633" s="143">
        <v>0.61776345371394004</v>
      </c>
      <c r="L1633" s="143">
        <v>3830.5829074559301</v>
      </c>
      <c r="M1633" s="143">
        <v>9.5218561737501695</v>
      </c>
      <c r="N1633" s="143">
        <v>1.3995038803694699</v>
      </c>
      <c r="O1633" s="143">
        <v>5.8822547556632996</v>
      </c>
      <c r="P1633" s="143">
        <v>0.86456235062310005</v>
      </c>
      <c r="Q1633" s="143">
        <v>2366.3941266475599</v>
      </c>
      <c r="R1633" s="143">
        <v>1200</v>
      </c>
      <c r="S1633" s="143" t="s">
        <v>398</v>
      </c>
      <c r="T1633" s="143">
        <v>1200</v>
      </c>
      <c r="U1633" s="143" t="s">
        <v>395</v>
      </c>
      <c r="V1633" s="143" t="s">
        <v>395</v>
      </c>
      <c r="Z1633" s="143">
        <v>0</v>
      </c>
      <c r="AA1633" s="143">
        <v>1</v>
      </c>
      <c r="AB1633" s="143">
        <v>5.8822547556632996</v>
      </c>
      <c r="AC1633" s="143">
        <v>0.86456235062310005</v>
      </c>
      <c r="AD1633" s="143">
        <v>2366.3941266475599</v>
      </c>
      <c r="AF1633" s="143">
        <v>-1</v>
      </c>
      <c r="AG1633" s="143">
        <v>-1</v>
      </c>
      <c r="AH1633" s="143">
        <v>-1</v>
      </c>
      <c r="AI1633" s="143">
        <v>-1</v>
      </c>
      <c r="AJ1633" s="143">
        <v>0</v>
      </c>
      <c r="AM1633" s="143" t="s">
        <v>383</v>
      </c>
      <c r="AN1633" s="143">
        <v>-1</v>
      </c>
      <c r="AQ1633" s="143">
        <v>641</v>
      </c>
      <c r="AR1633" s="143" t="s">
        <v>284</v>
      </c>
      <c r="AS1633" s="143" t="s">
        <v>394</v>
      </c>
      <c r="AT1633" s="143" t="s">
        <v>366</v>
      </c>
      <c r="AV1633" s="143">
        <v>200.00000000745001</v>
      </c>
      <c r="AW1633" s="143">
        <v>1.9192166476999999</v>
      </c>
    </row>
    <row r="1634" spans="1:49" x14ac:dyDescent="0.25">
      <c r="A1634" s="153">
        <v>1200000</v>
      </c>
      <c r="B1634" s="153">
        <v>1800000</v>
      </c>
      <c r="C1634" s="153">
        <v>1800000</v>
      </c>
      <c r="D1634" s="143" t="s">
        <v>360</v>
      </c>
      <c r="E1634" s="143" t="s">
        <v>73</v>
      </c>
      <c r="F1634" s="143" t="s">
        <v>378</v>
      </c>
      <c r="G1634" s="143" t="s">
        <v>379</v>
      </c>
      <c r="H1634" s="143">
        <v>0.59</v>
      </c>
      <c r="I1634" s="143">
        <v>0.64</v>
      </c>
      <c r="J1634" s="143" t="s">
        <v>395</v>
      </c>
      <c r="K1634" s="143">
        <v>0.61776345378298003</v>
      </c>
      <c r="L1634" s="143">
        <v>3831.95449384516</v>
      </c>
      <c r="M1634" s="143">
        <v>9.5251021593482399</v>
      </c>
      <c r="N1634" s="143">
        <v>1.3999754004859899</v>
      </c>
      <c r="O1634" s="143">
        <v>5.8842600075947002</v>
      </c>
      <c r="P1634" s="143">
        <v>0.86485363861542996</v>
      </c>
      <c r="Q1634" s="143">
        <v>2367.241442857</v>
      </c>
      <c r="R1634" s="143">
        <v>1200</v>
      </c>
      <c r="S1634" s="143" t="s">
        <v>398</v>
      </c>
      <c r="T1634" s="143">
        <v>1200</v>
      </c>
      <c r="U1634" s="143" t="s">
        <v>395</v>
      </c>
      <c r="V1634" s="143" t="s">
        <v>395</v>
      </c>
      <c r="Z1634" s="143">
        <v>0</v>
      </c>
      <c r="AA1634" s="143">
        <v>1</v>
      </c>
      <c r="AB1634" s="143">
        <v>5.8842600075947002</v>
      </c>
      <c r="AC1634" s="143">
        <v>0.86485363861542996</v>
      </c>
      <c r="AD1634" s="143">
        <v>2367.241442857</v>
      </c>
      <c r="AF1634" s="143">
        <v>-1</v>
      </c>
      <c r="AG1634" s="143">
        <v>-1</v>
      </c>
      <c r="AH1634" s="143">
        <v>-1</v>
      </c>
      <c r="AI1634" s="143">
        <v>-1</v>
      </c>
      <c r="AJ1634" s="143">
        <v>0</v>
      </c>
      <c r="AM1634" s="143" t="s">
        <v>383</v>
      </c>
      <c r="AN1634" s="143">
        <v>-1</v>
      </c>
      <c r="AQ1634" s="143">
        <v>641</v>
      </c>
      <c r="AR1634" s="143" t="s">
        <v>284</v>
      </c>
      <c r="AS1634" s="143" t="s">
        <v>394</v>
      </c>
      <c r="AT1634" s="143" t="s">
        <v>366</v>
      </c>
      <c r="AV1634" s="143">
        <v>200.000000018626</v>
      </c>
      <c r="AW1634" s="143">
        <v>1.9199038466</v>
      </c>
    </row>
    <row r="1635" spans="1:49" x14ac:dyDescent="0.25">
      <c r="A1635" s="153">
        <v>1200000</v>
      </c>
      <c r="B1635" s="153">
        <v>1800000</v>
      </c>
      <c r="C1635" s="153">
        <v>1800000</v>
      </c>
      <c r="D1635" s="143" t="s">
        <v>360</v>
      </c>
      <c r="E1635" s="143" t="s">
        <v>73</v>
      </c>
      <c r="F1635" s="143" t="s">
        <v>378</v>
      </c>
      <c r="G1635" s="143" t="s">
        <v>379</v>
      </c>
      <c r="H1635" s="143">
        <v>0.59</v>
      </c>
      <c r="I1635" s="143">
        <v>0.64</v>
      </c>
      <c r="J1635" s="143" t="s">
        <v>366</v>
      </c>
      <c r="K1635" s="143">
        <v>0.34240999482605</v>
      </c>
      <c r="L1635" s="143">
        <v>3771.5586232708602</v>
      </c>
      <c r="M1635" s="143">
        <v>7.3684990322609298</v>
      </c>
      <c r="N1635" s="143">
        <v>1.01770419238284</v>
      </c>
      <c r="O1635" s="143">
        <v>2.5230477155122299</v>
      </c>
      <c r="P1635" s="143">
        <v>0.34847208724826001</v>
      </c>
      <c r="Q1635" s="143">
        <v>1291.4193686803301</v>
      </c>
      <c r="R1635" s="143">
        <v>1840</v>
      </c>
      <c r="S1635" s="143" t="s">
        <v>403</v>
      </c>
      <c r="T1635" s="143">
        <v>1840</v>
      </c>
      <c r="U1635" s="143" t="s">
        <v>385</v>
      </c>
      <c r="V1635" s="143" t="s">
        <v>366</v>
      </c>
      <c r="Z1635" s="143">
        <v>0</v>
      </c>
      <c r="AA1635" s="143">
        <v>1</v>
      </c>
      <c r="AB1635" s="143">
        <v>2.5230477155122299</v>
      </c>
      <c r="AC1635" s="143">
        <v>0.34847208724826001</v>
      </c>
      <c r="AD1635" s="143">
        <v>2324.9707015191598</v>
      </c>
      <c r="AF1635" s="143">
        <v>-1</v>
      </c>
      <c r="AG1635" s="143">
        <v>-1</v>
      </c>
      <c r="AH1635" s="143">
        <v>-1</v>
      </c>
      <c r="AI1635" s="143">
        <v>-1</v>
      </c>
      <c r="AJ1635" s="143">
        <v>0</v>
      </c>
      <c r="AM1635" s="143" t="s">
        <v>383</v>
      </c>
      <c r="AN1635" s="143">
        <v>-1</v>
      </c>
      <c r="AQ1635" s="143">
        <v>641</v>
      </c>
      <c r="AR1635" s="143" t="s">
        <v>284</v>
      </c>
      <c r="AS1635" s="143" t="s">
        <v>394</v>
      </c>
      <c r="AT1635" s="143" t="s">
        <v>366</v>
      </c>
      <c r="AV1635" s="143">
        <v>150.708824629345</v>
      </c>
      <c r="AW1635" s="143">
        <v>1.8856210068999999</v>
      </c>
    </row>
    <row r="1636" spans="1:49" x14ac:dyDescent="0.25">
      <c r="A1636" s="153">
        <v>1200000</v>
      </c>
      <c r="B1636" s="153">
        <v>1800000</v>
      </c>
      <c r="C1636" s="153">
        <v>1800000</v>
      </c>
      <c r="D1636" s="143" t="s">
        <v>360</v>
      </c>
      <c r="E1636" s="143" t="s">
        <v>73</v>
      </c>
      <c r="F1636" s="143" t="s">
        <v>378</v>
      </c>
      <c r="G1636" s="143" t="s">
        <v>379</v>
      </c>
      <c r="H1636" s="143">
        <v>0.59</v>
      </c>
      <c r="I1636" s="143">
        <v>0.64</v>
      </c>
      <c r="J1636" s="143" t="s">
        <v>363</v>
      </c>
      <c r="K1636" s="143">
        <v>1.3152068503000001E-3</v>
      </c>
      <c r="L1636" s="143">
        <v>3771.5586232708602</v>
      </c>
      <c r="M1636" s="143">
        <v>7.3684990322609298</v>
      </c>
      <c r="N1636" s="143">
        <v>1.01770419238284</v>
      </c>
      <c r="O1636" s="143">
        <v>9.6911004036499999E-3</v>
      </c>
      <c r="P1636" s="143">
        <v>1.3384915254E-3</v>
      </c>
      <c r="Q1636" s="143">
        <v>4.9603797376338798</v>
      </c>
      <c r="R1636" s="143">
        <v>5100</v>
      </c>
      <c r="S1636" s="143" t="s">
        <v>373</v>
      </c>
      <c r="T1636" s="143">
        <v>5100</v>
      </c>
      <c r="U1636" s="143" t="s">
        <v>385</v>
      </c>
      <c r="V1636" s="143" t="s">
        <v>366</v>
      </c>
      <c r="Y1636" s="143" t="s">
        <v>363</v>
      </c>
      <c r="Z1636" s="143">
        <v>0</v>
      </c>
      <c r="AA1636" s="143">
        <v>1</v>
      </c>
      <c r="AB1636" s="143">
        <v>9.6911004036499999E-3</v>
      </c>
      <c r="AC1636" s="143">
        <v>1.3384915254E-3</v>
      </c>
      <c r="AD1636" s="143">
        <v>4.96037973763233</v>
      </c>
      <c r="AF1636" s="143">
        <v>-1</v>
      </c>
      <c r="AG1636" s="143">
        <v>-1</v>
      </c>
      <c r="AH1636" s="143">
        <v>-1</v>
      </c>
      <c r="AI1636" s="143">
        <v>-1</v>
      </c>
      <c r="AJ1636" s="143">
        <v>0</v>
      </c>
      <c r="AM1636" s="143" t="s">
        <v>383</v>
      </c>
      <c r="AN1636" s="143">
        <v>-1</v>
      </c>
      <c r="AQ1636" s="143">
        <v>641</v>
      </c>
      <c r="AR1636" s="143" t="s">
        <v>284</v>
      </c>
      <c r="AS1636" s="143" t="s">
        <v>394</v>
      </c>
      <c r="AT1636" s="143" t="s">
        <v>366</v>
      </c>
      <c r="AV1636" s="143">
        <v>15.867041565015899</v>
      </c>
      <c r="AW1636" s="143">
        <v>4.0230168000000002E-3</v>
      </c>
    </row>
    <row r="1637" spans="1:49" x14ac:dyDescent="0.25">
      <c r="A1637" s="153">
        <v>1200000</v>
      </c>
      <c r="B1637" s="153">
        <v>1800000</v>
      </c>
      <c r="C1637" s="153">
        <v>1800000</v>
      </c>
      <c r="D1637" s="143" t="s">
        <v>360</v>
      </c>
      <c r="E1637" s="143" t="s">
        <v>73</v>
      </c>
      <c r="F1637" s="143" t="s">
        <v>378</v>
      </c>
      <c r="G1637" s="143" t="s">
        <v>379</v>
      </c>
      <c r="H1637" s="143">
        <v>0.59</v>
      </c>
      <c r="I1637" s="143">
        <v>0.64</v>
      </c>
      <c r="J1637" s="143" t="s">
        <v>363</v>
      </c>
      <c r="K1637" s="143">
        <v>0.23971767187101001</v>
      </c>
      <c r="L1637" s="143">
        <v>2160.8784362404099</v>
      </c>
      <c r="M1637" s="143">
        <v>0.98348461719521996</v>
      </c>
      <c r="N1637" s="143">
        <v>0.12799134839147999</v>
      </c>
      <c r="O1637" s="143">
        <v>0.23575864275499001</v>
      </c>
      <c r="P1637" s="143">
        <v>3.0681788056030002E-2</v>
      </c>
      <c r="Q1637" s="143">
        <v>518.00074793182898</v>
      </c>
      <c r="R1637" s="143">
        <v>5300</v>
      </c>
      <c r="S1637" s="143" t="s">
        <v>372</v>
      </c>
      <c r="T1637" s="143">
        <v>5300</v>
      </c>
      <c r="U1637" s="143" t="s">
        <v>385</v>
      </c>
      <c r="V1637" s="143" t="s">
        <v>366</v>
      </c>
      <c r="Y1637" s="143" t="s">
        <v>363</v>
      </c>
      <c r="Z1637" s="143">
        <v>0</v>
      </c>
      <c r="AA1637" s="143">
        <v>1</v>
      </c>
      <c r="AB1637" s="143">
        <v>0.23575864275499001</v>
      </c>
      <c r="AC1637" s="143">
        <v>3.0681788056030002E-2</v>
      </c>
      <c r="AD1637" s="143">
        <v>518.00074793182898</v>
      </c>
      <c r="AF1637" s="143">
        <v>-1</v>
      </c>
      <c r="AG1637" s="143">
        <v>-1</v>
      </c>
      <c r="AH1637" s="143">
        <v>-1</v>
      </c>
      <c r="AI1637" s="143">
        <v>-1</v>
      </c>
      <c r="AJ1637" s="143">
        <v>0</v>
      </c>
      <c r="AM1637" s="143" t="s">
        <v>383</v>
      </c>
      <c r="AN1637" s="143">
        <v>-1</v>
      </c>
      <c r="AQ1637" s="143">
        <v>641</v>
      </c>
      <c r="AR1637" s="143" t="s">
        <v>284</v>
      </c>
      <c r="AS1637" s="143" t="s">
        <v>394</v>
      </c>
      <c r="AT1637" s="143" t="s">
        <v>366</v>
      </c>
      <c r="AV1637" s="143">
        <v>138.81888016356001</v>
      </c>
      <c r="AW1637" s="143">
        <v>0.42011415079999997</v>
      </c>
    </row>
    <row r="1638" spans="1:49" x14ac:dyDescent="0.25">
      <c r="A1638" s="153">
        <v>1200000</v>
      </c>
      <c r="B1638" s="153">
        <v>1800000</v>
      </c>
      <c r="C1638" s="153">
        <v>1800000</v>
      </c>
      <c r="D1638" s="143" t="s">
        <v>360</v>
      </c>
      <c r="E1638" s="143" t="s">
        <v>73</v>
      </c>
      <c r="F1638" s="143" t="s">
        <v>378</v>
      </c>
      <c r="G1638" s="143" t="s">
        <v>379</v>
      </c>
      <c r="H1638" s="143">
        <v>0.59</v>
      </c>
      <c r="I1638" s="143">
        <v>0.64</v>
      </c>
      <c r="J1638" s="143" t="s">
        <v>395</v>
      </c>
      <c r="K1638" s="143">
        <v>0.61776345371394004</v>
      </c>
      <c r="L1638" s="143">
        <v>3832.3933797242198</v>
      </c>
      <c r="M1638" s="143">
        <v>9.5260683108963295</v>
      </c>
      <c r="N1638" s="143">
        <v>1.4001131510140401</v>
      </c>
      <c r="O1638" s="143">
        <v>5.8848568600542297</v>
      </c>
      <c r="P1638" s="143">
        <v>0.86493873576073999</v>
      </c>
      <c r="Q1638" s="143">
        <v>2367.5125702488699</v>
      </c>
      <c r="R1638" s="143">
        <v>1200</v>
      </c>
      <c r="S1638" s="143" t="s">
        <v>398</v>
      </c>
      <c r="T1638" s="143">
        <v>1200</v>
      </c>
      <c r="U1638" s="143" t="s">
        <v>395</v>
      </c>
      <c r="V1638" s="143" t="s">
        <v>395</v>
      </c>
      <c r="Z1638" s="143">
        <v>0</v>
      </c>
      <c r="AA1638" s="143">
        <v>1</v>
      </c>
      <c r="AB1638" s="143">
        <v>5.8848568600542297</v>
      </c>
      <c r="AC1638" s="143">
        <v>0.86493873576073999</v>
      </c>
      <c r="AD1638" s="143">
        <v>2367.5125702488699</v>
      </c>
      <c r="AF1638" s="143">
        <v>-1</v>
      </c>
      <c r="AG1638" s="143">
        <v>-1</v>
      </c>
      <c r="AH1638" s="143">
        <v>-1</v>
      </c>
      <c r="AI1638" s="143">
        <v>-1</v>
      </c>
      <c r="AJ1638" s="143">
        <v>0</v>
      </c>
      <c r="AM1638" s="143" t="s">
        <v>383</v>
      </c>
      <c r="AN1638" s="143">
        <v>-1</v>
      </c>
      <c r="AQ1638" s="143">
        <v>641</v>
      </c>
      <c r="AR1638" s="143" t="s">
        <v>284</v>
      </c>
      <c r="AS1638" s="143" t="s">
        <v>394</v>
      </c>
      <c r="AT1638" s="143" t="s">
        <v>366</v>
      </c>
      <c r="AV1638" s="143">
        <v>200.00000000745001</v>
      </c>
      <c r="AW1638" s="143">
        <v>1.9201237390999999</v>
      </c>
    </row>
    <row r="1639" spans="1:49" x14ac:dyDescent="0.25">
      <c r="A1639" s="153">
        <v>1200000</v>
      </c>
      <c r="B1639" s="153">
        <v>1800000</v>
      </c>
      <c r="C1639" s="153">
        <v>1800000</v>
      </c>
      <c r="D1639" s="143" t="s">
        <v>360</v>
      </c>
      <c r="E1639" s="143" t="s">
        <v>73</v>
      </c>
      <c r="F1639" s="143" t="s">
        <v>378</v>
      </c>
      <c r="G1639" s="143" t="s">
        <v>379</v>
      </c>
      <c r="H1639" s="143">
        <v>0.59</v>
      </c>
      <c r="I1639" s="143">
        <v>0.64</v>
      </c>
      <c r="J1639" s="143" t="s">
        <v>366</v>
      </c>
      <c r="K1639" s="143">
        <v>3.2882428473939997E-2</v>
      </c>
      <c r="L1639" s="143">
        <v>2973.79397695748</v>
      </c>
      <c r="M1639" s="143">
        <v>5.6389855225169798</v>
      </c>
      <c r="N1639" s="143">
        <v>0.78767928806256005</v>
      </c>
      <c r="O1639" s="143">
        <v>0.18542353810979001</v>
      </c>
      <c r="P1639" s="143">
        <v>2.590080785012E-2</v>
      </c>
      <c r="Q1639" s="143">
        <v>97.785567743564997</v>
      </c>
      <c r="R1639" s="143">
        <v>1820</v>
      </c>
      <c r="S1639" s="143" t="s">
        <v>397</v>
      </c>
      <c r="T1639" s="143">
        <v>1820</v>
      </c>
      <c r="U1639" s="143" t="s">
        <v>385</v>
      </c>
      <c r="V1639" s="143" t="s">
        <v>366</v>
      </c>
      <c r="Z1639" s="143">
        <v>0</v>
      </c>
      <c r="AA1639" s="143">
        <v>1</v>
      </c>
      <c r="AB1639" s="143">
        <v>0.18542353810979001</v>
      </c>
      <c r="AC1639" s="143">
        <v>2.590080785012E-2</v>
      </c>
      <c r="AD1639" s="143">
        <v>97.7855677435644</v>
      </c>
      <c r="AF1639" s="143">
        <v>-1</v>
      </c>
      <c r="AG1639" s="143">
        <v>-1</v>
      </c>
      <c r="AH1639" s="143">
        <v>-1</v>
      </c>
      <c r="AI1639" s="143">
        <v>-1</v>
      </c>
      <c r="AJ1639" s="143">
        <v>0</v>
      </c>
      <c r="AM1639" s="143" t="s">
        <v>383</v>
      </c>
      <c r="AN1639" s="143">
        <v>-1</v>
      </c>
      <c r="AQ1639" s="143">
        <v>641</v>
      </c>
      <c r="AR1639" s="143" t="s">
        <v>284</v>
      </c>
      <c r="AS1639" s="143" t="s">
        <v>394</v>
      </c>
      <c r="AT1639" s="143" t="s">
        <v>366</v>
      </c>
      <c r="AV1639" s="143">
        <v>68.675228977546993</v>
      </c>
      <c r="AW1639" s="143">
        <v>7.9307029799999998E-2</v>
      </c>
    </row>
    <row r="1640" spans="1:49" x14ac:dyDescent="0.25">
      <c r="A1640" s="153">
        <v>1200000</v>
      </c>
      <c r="B1640" s="153">
        <v>1800000</v>
      </c>
      <c r="C1640" s="153">
        <v>1800000</v>
      </c>
      <c r="D1640" s="143" t="s">
        <v>360</v>
      </c>
      <c r="E1640" s="143" t="s">
        <v>73</v>
      </c>
      <c r="F1640" s="143" t="s">
        <v>378</v>
      </c>
      <c r="G1640" s="143" t="s">
        <v>379</v>
      </c>
      <c r="H1640" s="143">
        <v>0.59</v>
      </c>
      <c r="I1640" s="143">
        <v>0.64</v>
      </c>
      <c r="J1640" s="143" t="s">
        <v>363</v>
      </c>
      <c r="K1640" s="143">
        <v>0.11592330653146</v>
      </c>
      <c r="L1640" s="143">
        <v>2973.79397695748</v>
      </c>
      <c r="M1640" s="143">
        <v>5.6389855225169798</v>
      </c>
      <c r="N1640" s="143">
        <v>0.78767928806256005</v>
      </c>
      <c r="O1640" s="143">
        <v>0.65368984725323998</v>
      </c>
      <c r="P1640" s="143">
        <v>9.1310387558559997E-2</v>
      </c>
      <c r="Q1640" s="143">
        <v>344.73203075227298</v>
      </c>
      <c r="R1640" s="143">
        <v>5100</v>
      </c>
      <c r="S1640" s="143" t="s">
        <v>373</v>
      </c>
      <c r="T1640" s="143">
        <v>5100</v>
      </c>
      <c r="U1640" s="143" t="s">
        <v>385</v>
      </c>
      <c r="V1640" s="143" t="s">
        <v>366</v>
      </c>
      <c r="Y1640" s="143" t="s">
        <v>363</v>
      </c>
      <c r="Z1640" s="143">
        <v>0</v>
      </c>
      <c r="AA1640" s="143">
        <v>1</v>
      </c>
      <c r="AB1640" s="143">
        <v>0.65368984725323998</v>
      </c>
      <c r="AC1640" s="143">
        <v>9.1310387558559997E-2</v>
      </c>
      <c r="AD1640" s="143">
        <v>344.73203075227298</v>
      </c>
      <c r="AF1640" s="143">
        <v>-1</v>
      </c>
      <c r="AG1640" s="143">
        <v>-1</v>
      </c>
      <c r="AH1640" s="143">
        <v>-1</v>
      </c>
      <c r="AI1640" s="143">
        <v>-1</v>
      </c>
      <c r="AJ1640" s="143">
        <v>0</v>
      </c>
      <c r="AM1640" s="143" t="s">
        <v>383</v>
      </c>
      <c r="AN1640" s="143">
        <v>-1</v>
      </c>
      <c r="AQ1640" s="143">
        <v>641</v>
      </c>
      <c r="AR1640" s="143" t="s">
        <v>284</v>
      </c>
      <c r="AS1640" s="143" t="s">
        <v>394</v>
      </c>
      <c r="AT1640" s="143" t="s">
        <v>366</v>
      </c>
      <c r="AV1640" s="143">
        <v>129.09602274332801</v>
      </c>
      <c r="AW1640" s="143">
        <v>0.27958802170000002</v>
      </c>
    </row>
    <row r="1641" spans="1:49" x14ac:dyDescent="0.25">
      <c r="A1641" s="153">
        <v>1200000</v>
      </c>
      <c r="B1641" s="153">
        <v>1800000</v>
      </c>
      <c r="C1641" s="153">
        <v>1800000</v>
      </c>
      <c r="D1641" s="143" t="s">
        <v>360</v>
      </c>
      <c r="E1641" s="143" t="s">
        <v>73</v>
      </c>
      <c r="F1641" s="143" t="s">
        <v>378</v>
      </c>
      <c r="G1641" s="143" t="s">
        <v>379</v>
      </c>
      <c r="H1641" s="143">
        <v>0.59</v>
      </c>
      <c r="I1641" s="143">
        <v>0.64</v>
      </c>
      <c r="J1641" s="143" t="s">
        <v>366</v>
      </c>
      <c r="K1641" s="143">
        <v>5.140779124962E-2</v>
      </c>
      <c r="L1641" s="143">
        <v>2973.79397695748</v>
      </c>
      <c r="M1641" s="143">
        <v>5.6389855225169798</v>
      </c>
      <c r="N1641" s="143">
        <v>0.78767928806256005</v>
      </c>
      <c r="O1641" s="143">
        <v>0.28988779060122</v>
      </c>
      <c r="P1641" s="143">
        <v>4.0492852412370002E-2</v>
      </c>
      <c r="Q1641" s="143">
        <v>152.876179986831</v>
      </c>
      <c r="R1641" s="143">
        <v>1550</v>
      </c>
      <c r="S1641" s="143" t="s">
        <v>399</v>
      </c>
      <c r="T1641" s="143">
        <v>1550</v>
      </c>
      <c r="U1641" s="143" t="s">
        <v>385</v>
      </c>
      <c r="V1641" s="143" t="s">
        <v>366</v>
      </c>
      <c r="Z1641" s="143">
        <v>0</v>
      </c>
      <c r="AA1641" s="143">
        <v>1</v>
      </c>
      <c r="AB1641" s="143">
        <v>0.28988779060122</v>
      </c>
      <c r="AC1641" s="143">
        <v>4.0492852412370002E-2</v>
      </c>
      <c r="AD1641" s="143">
        <v>1046.0077658872001</v>
      </c>
      <c r="AF1641" s="143">
        <v>-1</v>
      </c>
      <c r="AG1641" s="143">
        <v>-1</v>
      </c>
      <c r="AH1641" s="143">
        <v>-1</v>
      </c>
      <c r="AI1641" s="143">
        <v>-1</v>
      </c>
      <c r="AJ1641" s="143">
        <v>0</v>
      </c>
      <c r="AM1641" s="143" t="s">
        <v>383</v>
      </c>
      <c r="AN1641" s="143">
        <v>-1</v>
      </c>
      <c r="AQ1641" s="143">
        <v>641</v>
      </c>
      <c r="AR1641" s="143" t="s">
        <v>284</v>
      </c>
      <c r="AS1641" s="143" t="s">
        <v>394</v>
      </c>
      <c r="AT1641" s="143" t="s">
        <v>366</v>
      </c>
      <c r="AV1641" s="143">
        <v>111.016196539719</v>
      </c>
      <c r="AW1641" s="143">
        <v>0.84834368689999995</v>
      </c>
    </row>
    <row r="1642" spans="1:49" x14ac:dyDescent="0.25">
      <c r="A1642" s="153">
        <v>1200000</v>
      </c>
      <c r="B1642" s="153">
        <v>1800000</v>
      </c>
      <c r="C1642" s="153">
        <v>1800000</v>
      </c>
      <c r="D1642" s="143" t="s">
        <v>360</v>
      </c>
      <c r="E1642" s="143" t="s">
        <v>73</v>
      </c>
      <c r="F1642" s="143" t="s">
        <v>378</v>
      </c>
      <c r="G1642" s="143" t="s">
        <v>379</v>
      </c>
      <c r="H1642" s="143">
        <v>0.59</v>
      </c>
      <c r="I1642" s="143">
        <v>0.64</v>
      </c>
      <c r="J1642" s="143" t="s">
        <v>363</v>
      </c>
      <c r="K1642" s="143">
        <v>0.11721587837444999</v>
      </c>
      <c r="L1642" s="143">
        <v>2973.79397695748</v>
      </c>
      <c r="M1642" s="143">
        <v>5.6389855225169798</v>
      </c>
      <c r="N1642" s="143">
        <v>0.78767928806256005</v>
      </c>
      <c r="O1642" s="143">
        <v>0.66097864116268001</v>
      </c>
      <c r="P1642" s="143">
        <v>9.2328519627619995E-2</v>
      </c>
      <c r="Q1642" s="143">
        <v>348.57587311374698</v>
      </c>
      <c r="R1642" s="143">
        <v>3100</v>
      </c>
      <c r="S1642" s="143" t="s">
        <v>371</v>
      </c>
      <c r="T1642" s="143">
        <v>3100</v>
      </c>
      <c r="U1642" s="143" t="s">
        <v>385</v>
      </c>
      <c r="V1642" s="143" t="s">
        <v>366</v>
      </c>
      <c r="Y1642" s="143" t="s">
        <v>363</v>
      </c>
      <c r="Z1642" s="143">
        <v>0</v>
      </c>
      <c r="AA1642" s="143">
        <v>1</v>
      </c>
      <c r="AB1642" s="143">
        <v>0.66097864116268001</v>
      </c>
      <c r="AC1642" s="143">
        <v>9.2328519627619995E-2</v>
      </c>
      <c r="AD1642" s="143">
        <v>348.57587311374698</v>
      </c>
      <c r="AF1642" s="143">
        <v>-1</v>
      </c>
      <c r="AG1642" s="143">
        <v>-1</v>
      </c>
      <c r="AH1642" s="143">
        <v>-1</v>
      </c>
      <c r="AI1642" s="143">
        <v>-1</v>
      </c>
      <c r="AJ1642" s="143">
        <v>0</v>
      </c>
      <c r="AM1642" s="143" t="s">
        <v>383</v>
      </c>
      <c r="AN1642" s="143">
        <v>-1</v>
      </c>
      <c r="AQ1642" s="143">
        <v>641</v>
      </c>
      <c r="AR1642" s="143" t="s">
        <v>284</v>
      </c>
      <c r="AS1642" s="143" t="s">
        <v>394</v>
      </c>
      <c r="AT1642" s="143" t="s">
        <v>366</v>
      </c>
      <c r="AV1642" s="143">
        <v>121.99196974884001</v>
      </c>
      <c r="AW1642" s="143">
        <v>0.28270549319999999</v>
      </c>
    </row>
    <row r="1643" spans="1:49" x14ac:dyDescent="0.25">
      <c r="A1643" s="153">
        <v>1200000</v>
      </c>
      <c r="B1643" s="153">
        <v>1800000</v>
      </c>
      <c r="C1643" s="153">
        <v>1800000</v>
      </c>
      <c r="D1643" s="143" t="s">
        <v>360</v>
      </c>
      <c r="E1643" s="143" t="s">
        <v>73</v>
      </c>
      <c r="F1643" s="143" t="s">
        <v>378</v>
      </c>
      <c r="G1643" s="143" t="s">
        <v>379</v>
      </c>
      <c r="H1643" s="143">
        <v>0.59</v>
      </c>
      <c r="I1643" s="143">
        <v>0.64</v>
      </c>
      <c r="J1643" s="143" t="s">
        <v>363</v>
      </c>
      <c r="K1643" s="143">
        <v>9.6440399267529994E-2</v>
      </c>
      <c r="L1643" s="143">
        <v>3760.2894517662498</v>
      </c>
      <c r="M1643" s="143">
        <v>7.4233626418928296</v>
      </c>
      <c r="N1643" s="143">
        <v>1.0338369975674799</v>
      </c>
      <c r="O1643" s="143">
        <v>0.71591205709182004</v>
      </c>
      <c r="P1643" s="143">
        <v>9.9703652822950004E-2</v>
      </c>
      <c r="Q1643" s="143">
        <v>362.643816089827</v>
      </c>
      <c r="R1643" s="143">
        <v>3100</v>
      </c>
      <c r="S1643" s="143" t="s">
        <v>371</v>
      </c>
      <c r="T1643" s="143">
        <v>3100</v>
      </c>
      <c r="U1643" s="143" t="s">
        <v>385</v>
      </c>
      <c r="V1643" s="143" t="s">
        <v>366</v>
      </c>
      <c r="Y1643" s="143" t="s">
        <v>363</v>
      </c>
      <c r="Z1643" s="143">
        <v>0</v>
      </c>
      <c r="AA1643" s="143">
        <v>1</v>
      </c>
      <c r="AB1643" s="143">
        <v>0.71591205709182004</v>
      </c>
      <c r="AC1643" s="143">
        <v>9.9703652822950004E-2</v>
      </c>
      <c r="AD1643" s="143">
        <v>362.64381608982598</v>
      </c>
      <c r="AF1643" s="143">
        <v>-1</v>
      </c>
      <c r="AG1643" s="143">
        <v>-1</v>
      </c>
      <c r="AH1643" s="143">
        <v>-1</v>
      </c>
      <c r="AI1643" s="143">
        <v>-1</v>
      </c>
      <c r="AJ1643" s="143">
        <v>0</v>
      </c>
      <c r="AM1643" s="143" t="s">
        <v>383</v>
      </c>
      <c r="AN1643" s="143">
        <v>-1</v>
      </c>
      <c r="AQ1643" s="143">
        <v>641</v>
      </c>
      <c r="AR1643" s="143" t="s">
        <v>284</v>
      </c>
      <c r="AS1643" s="143" t="s">
        <v>394</v>
      </c>
      <c r="AT1643" s="143" t="s">
        <v>366</v>
      </c>
      <c r="AV1643" s="143">
        <v>115.61366613798501</v>
      </c>
      <c r="AW1643" s="143">
        <v>0.29411501709999999</v>
      </c>
    </row>
    <row r="1644" spans="1:49" x14ac:dyDescent="0.25">
      <c r="A1644" s="153">
        <v>1200000</v>
      </c>
      <c r="B1644" s="153">
        <v>1800000</v>
      </c>
      <c r="C1644" s="153">
        <v>1800000</v>
      </c>
      <c r="D1644" s="143" t="s">
        <v>360</v>
      </c>
      <c r="E1644" s="143" t="s">
        <v>73</v>
      </c>
      <c r="F1644" s="143" t="s">
        <v>378</v>
      </c>
      <c r="G1644" s="143" t="s">
        <v>379</v>
      </c>
      <c r="H1644" s="143">
        <v>0.59</v>
      </c>
      <c r="I1644" s="143">
        <v>0.64</v>
      </c>
      <c r="J1644" s="143" t="s">
        <v>366</v>
      </c>
      <c r="K1644" s="143">
        <v>0.52132305451544003</v>
      </c>
      <c r="L1644" s="143">
        <v>3760.2894517662498</v>
      </c>
      <c r="M1644" s="143">
        <v>7.4233626418928296</v>
      </c>
      <c r="N1644" s="143">
        <v>1.0338369975674799</v>
      </c>
      <c r="O1644" s="143">
        <v>3.8699700872474398</v>
      </c>
      <c r="P1644" s="143">
        <v>0.53896306144296002</v>
      </c>
      <c r="Q1644" s="143">
        <v>1960.325582857</v>
      </c>
      <c r="R1644" s="143">
        <v>1550</v>
      </c>
      <c r="S1644" s="143" t="s">
        <v>399</v>
      </c>
      <c r="T1644" s="143">
        <v>1550</v>
      </c>
      <c r="U1644" s="143" t="s">
        <v>385</v>
      </c>
      <c r="V1644" s="143" t="s">
        <v>366</v>
      </c>
      <c r="Z1644" s="143">
        <v>0</v>
      </c>
      <c r="AA1644" s="143">
        <v>1</v>
      </c>
      <c r="AB1644" s="143">
        <v>3.8699700872474398</v>
      </c>
      <c r="AC1644" s="143">
        <v>0.53896306144296002</v>
      </c>
      <c r="AD1644" s="143">
        <v>1960.325582857</v>
      </c>
      <c r="AF1644" s="143">
        <v>-1</v>
      </c>
      <c r="AG1644" s="143">
        <v>-1</v>
      </c>
      <c r="AH1644" s="143">
        <v>-1</v>
      </c>
      <c r="AI1644" s="143">
        <v>-1</v>
      </c>
      <c r="AJ1644" s="143">
        <v>0</v>
      </c>
      <c r="AM1644" s="143" t="s">
        <v>383</v>
      </c>
      <c r="AN1644" s="143">
        <v>-1</v>
      </c>
      <c r="AQ1644" s="143">
        <v>641</v>
      </c>
      <c r="AR1644" s="143" t="s">
        <v>284</v>
      </c>
      <c r="AS1644" s="143" t="s">
        <v>394</v>
      </c>
      <c r="AT1644" s="143" t="s">
        <v>366</v>
      </c>
      <c r="AV1644" s="143">
        <v>184.39123021655499</v>
      </c>
      <c r="AW1644" s="143">
        <v>1.5898828733999999</v>
      </c>
    </row>
    <row r="1645" spans="1:49" x14ac:dyDescent="0.25">
      <c r="A1645" s="153">
        <v>1200000</v>
      </c>
      <c r="B1645" s="153">
        <v>1800000</v>
      </c>
      <c r="C1645" s="153">
        <v>1800000</v>
      </c>
      <c r="D1645" s="143" t="s">
        <v>360</v>
      </c>
      <c r="E1645" s="143" t="s">
        <v>73</v>
      </c>
      <c r="F1645" s="143" t="s">
        <v>378</v>
      </c>
      <c r="G1645" s="143" t="s">
        <v>379</v>
      </c>
      <c r="H1645" s="143">
        <v>0.59</v>
      </c>
      <c r="I1645" s="143">
        <v>0.64</v>
      </c>
      <c r="J1645" s="143" t="s">
        <v>363</v>
      </c>
      <c r="K1645" s="143">
        <v>0.25575732834698001</v>
      </c>
      <c r="L1645" s="143">
        <v>3575.7482136062799</v>
      </c>
      <c r="M1645" s="143">
        <v>7.0667780091353096</v>
      </c>
      <c r="N1645" s="143">
        <v>0.96605711176590003</v>
      </c>
      <c r="O1645" s="143">
        <v>1.8073802636376399</v>
      </c>
      <c r="P1645" s="143">
        <v>0.24707618593583999</v>
      </c>
      <c r="Q1645" s="143">
        <v>914.52380995343299</v>
      </c>
      <c r="R1645" s="143">
        <v>3100</v>
      </c>
      <c r="S1645" s="143" t="s">
        <v>371</v>
      </c>
      <c r="T1645" s="143">
        <v>3100</v>
      </c>
      <c r="U1645" s="143" t="s">
        <v>385</v>
      </c>
      <c r="V1645" s="143" t="s">
        <v>366</v>
      </c>
      <c r="Y1645" s="143" t="s">
        <v>363</v>
      </c>
      <c r="Z1645" s="143">
        <v>0</v>
      </c>
      <c r="AA1645" s="143">
        <v>1</v>
      </c>
      <c r="AB1645" s="143">
        <v>1.8073802636376399</v>
      </c>
      <c r="AC1645" s="143">
        <v>0.24707618593583999</v>
      </c>
      <c r="AD1645" s="143">
        <v>922.74315686615103</v>
      </c>
      <c r="AF1645" s="143">
        <v>-1</v>
      </c>
      <c r="AG1645" s="143">
        <v>-1</v>
      </c>
      <c r="AH1645" s="143">
        <v>-1</v>
      </c>
      <c r="AI1645" s="143">
        <v>-1</v>
      </c>
      <c r="AJ1645" s="143">
        <v>0</v>
      </c>
      <c r="AM1645" s="143" t="s">
        <v>383</v>
      </c>
      <c r="AN1645" s="143">
        <v>-1</v>
      </c>
      <c r="AQ1645" s="143">
        <v>641</v>
      </c>
      <c r="AR1645" s="143" t="s">
        <v>284</v>
      </c>
      <c r="AS1645" s="143" t="s">
        <v>394</v>
      </c>
      <c r="AT1645" s="143" t="s">
        <v>366</v>
      </c>
      <c r="AV1645" s="143">
        <v>200.32172372992099</v>
      </c>
      <c r="AW1645" s="143">
        <v>0.74837239</v>
      </c>
    </row>
    <row r="1646" spans="1:49" x14ac:dyDescent="0.25">
      <c r="A1646" s="153">
        <v>1200000</v>
      </c>
      <c r="B1646" s="153">
        <v>1800000</v>
      </c>
      <c r="C1646" s="153">
        <v>1800000</v>
      </c>
      <c r="D1646" s="143" t="s">
        <v>360</v>
      </c>
      <c r="E1646" s="143" t="s">
        <v>73</v>
      </c>
      <c r="F1646" s="143" t="s">
        <v>378</v>
      </c>
      <c r="G1646" s="143" t="s">
        <v>379</v>
      </c>
      <c r="H1646" s="143">
        <v>0.59</v>
      </c>
      <c r="I1646" s="143">
        <v>0.64</v>
      </c>
      <c r="J1646" s="143" t="s">
        <v>366</v>
      </c>
      <c r="K1646" s="143">
        <v>1.116422925376E-2</v>
      </c>
      <c r="L1646" s="143">
        <v>3857.8033269685502</v>
      </c>
      <c r="M1646" s="143">
        <v>9.2502606145799895</v>
      </c>
      <c r="N1646" s="143">
        <v>1.28552032654488</v>
      </c>
      <c r="O1646" s="143">
        <v>0.10327203015819</v>
      </c>
      <c r="P1646" s="143">
        <v>1.435184363591E-2</v>
      </c>
      <c r="Q1646" s="143">
        <v>43.069400758194902</v>
      </c>
      <c r="R1646" s="143">
        <v>8140</v>
      </c>
      <c r="S1646" s="143" t="s">
        <v>369</v>
      </c>
      <c r="T1646" s="143">
        <v>8140</v>
      </c>
      <c r="U1646" s="143" t="s">
        <v>385</v>
      </c>
      <c r="V1646" s="143" t="s">
        <v>366</v>
      </c>
      <c r="Z1646" s="143">
        <v>0</v>
      </c>
      <c r="AA1646" s="143">
        <v>1</v>
      </c>
      <c r="AB1646" s="143">
        <v>0.10327203015819</v>
      </c>
      <c r="AC1646" s="143">
        <v>1.435184363591E-2</v>
      </c>
      <c r="AD1646" s="143">
        <v>43.069400758193403</v>
      </c>
      <c r="AF1646" s="143">
        <v>-1</v>
      </c>
      <c r="AG1646" s="143">
        <v>-1</v>
      </c>
      <c r="AH1646" s="143">
        <v>-1</v>
      </c>
      <c r="AI1646" s="143">
        <v>-1</v>
      </c>
      <c r="AJ1646" s="143">
        <v>0</v>
      </c>
      <c r="AM1646" s="143" t="s">
        <v>383</v>
      </c>
      <c r="AN1646" s="143">
        <v>-1</v>
      </c>
      <c r="AQ1646" s="143">
        <v>641</v>
      </c>
      <c r="AR1646" s="143" t="s">
        <v>284</v>
      </c>
      <c r="AS1646" s="143" t="s">
        <v>394</v>
      </c>
      <c r="AT1646" s="143" t="s">
        <v>366</v>
      </c>
      <c r="AV1646" s="143">
        <v>79.558234123395295</v>
      </c>
      <c r="AW1646" s="143">
        <v>3.4930576400000003E-2</v>
      </c>
    </row>
    <row r="1647" spans="1:49" x14ac:dyDescent="0.25">
      <c r="A1647" s="153">
        <v>1200000</v>
      </c>
      <c r="B1647" s="153">
        <v>1800000</v>
      </c>
      <c r="C1647" s="153">
        <v>1800000</v>
      </c>
      <c r="D1647" s="143" t="s">
        <v>360</v>
      </c>
      <c r="E1647" s="143" t="s">
        <v>73</v>
      </c>
      <c r="F1647" s="143" t="s">
        <v>378</v>
      </c>
      <c r="G1647" s="143" t="s">
        <v>379</v>
      </c>
      <c r="H1647" s="143">
        <v>0.59</v>
      </c>
      <c r="I1647" s="143">
        <v>0.64</v>
      </c>
      <c r="J1647" s="143" t="s">
        <v>387</v>
      </c>
      <c r="K1647" s="143">
        <v>0.30208237069087002</v>
      </c>
      <c r="L1647" s="143">
        <v>3857.8033269685502</v>
      </c>
      <c r="M1647" s="143">
        <v>9.2502606145799895</v>
      </c>
      <c r="N1647" s="143">
        <v>1.28552032654488</v>
      </c>
      <c r="O1647" s="143">
        <v>2.7943406559607098</v>
      </c>
      <c r="P1647" s="143">
        <v>0.38833302781397999</v>
      </c>
      <c r="Q1647" s="143">
        <v>1165.3743746697901</v>
      </c>
      <c r="R1647" s="143">
        <v>8140</v>
      </c>
      <c r="S1647" s="143" t="s">
        <v>369</v>
      </c>
      <c r="T1647" s="143">
        <v>8140</v>
      </c>
      <c r="U1647" s="143" t="s">
        <v>388</v>
      </c>
      <c r="V1647" s="143" t="s">
        <v>387</v>
      </c>
      <c r="Z1647" s="143">
        <v>0</v>
      </c>
      <c r="AA1647" s="143">
        <v>1</v>
      </c>
      <c r="AB1647" s="143">
        <v>2.7943406559607098</v>
      </c>
      <c r="AC1647" s="143">
        <v>0.38833302781397999</v>
      </c>
      <c r="AD1647" s="143">
        <v>1165.3743746697901</v>
      </c>
      <c r="AF1647" s="143">
        <v>-1</v>
      </c>
      <c r="AG1647" s="143">
        <v>-1</v>
      </c>
      <c r="AH1647" s="143">
        <v>-1</v>
      </c>
      <c r="AI1647" s="143">
        <v>-1</v>
      </c>
      <c r="AJ1647" s="143">
        <v>0</v>
      </c>
      <c r="AM1647" s="143" t="s">
        <v>383</v>
      </c>
      <c r="AN1647" s="143">
        <v>-1</v>
      </c>
      <c r="AQ1647" s="143">
        <v>641</v>
      </c>
      <c r="AR1647" s="143" t="s">
        <v>284</v>
      </c>
      <c r="AS1647" s="143" t="s">
        <v>394</v>
      </c>
      <c r="AT1647" s="143" t="s">
        <v>366</v>
      </c>
      <c r="AV1647" s="143">
        <v>148.496268312436</v>
      </c>
      <c r="AW1647" s="143">
        <v>0.94515358849999997</v>
      </c>
    </row>
    <row r="1648" spans="1:49" x14ac:dyDescent="0.25">
      <c r="A1648" s="153">
        <v>1200000</v>
      </c>
      <c r="B1648" s="153">
        <v>1800000</v>
      </c>
      <c r="C1648" s="153">
        <v>1800000</v>
      </c>
      <c r="D1648" s="143" t="s">
        <v>360</v>
      </c>
      <c r="E1648" s="143" t="s">
        <v>73</v>
      </c>
      <c r="F1648" s="143" t="s">
        <v>378</v>
      </c>
      <c r="G1648" s="143" t="s">
        <v>379</v>
      </c>
      <c r="H1648" s="143">
        <v>0.59</v>
      </c>
      <c r="I1648" s="143">
        <v>0.64</v>
      </c>
      <c r="J1648" s="143" t="s">
        <v>395</v>
      </c>
      <c r="K1648" s="143">
        <v>0.26739758488405002</v>
      </c>
      <c r="L1648" s="143">
        <v>3857.8033269685502</v>
      </c>
      <c r="M1648" s="143">
        <v>9.2502606145799895</v>
      </c>
      <c r="N1648" s="143">
        <v>1.28552032654488</v>
      </c>
      <c r="O1648" s="143">
        <v>2.4734973478867301</v>
      </c>
      <c r="P1648" s="143">
        <v>0.34374503063744999</v>
      </c>
      <c r="Q1648" s="143">
        <v>1031.5672925890401</v>
      </c>
      <c r="R1648" s="143">
        <v>1200</v>
      </c>
      <c r="S1648" s="143" t="s">
        <v>398</v>
      </c>
      <c r="T1648" s="143">
        <v>1200</v>
      </c>
      <c r="U1648" s="143" t="s">
        <v>395</v>
      </c>
      <c r="V1648" s="143" t="s">
        <v>395</v>
      </c>
      <c r="Z1648" s="143">
        <v>0</v>
      </c>
      <c r="AA1648" s="143">
        <v>1</v>
      </c>
      <c r="AB1648" s="143">
        <v>2.4734973478867301</v>
      </c>
      <c r="AC1648" s="143">
        <v>0.34374503063744999</v>
      </c>
      <c r="AD1648" s="143">
        <v>1031.5672925890401</v>
      </c>
      <c r="AF1648" s="143">
        <v>-1</v>
      </c>
      <c r="AG1648" s="143">
        <v>-1</v>
      </c>
      <c r="AH1648" s="143">
        <v>-1</v>
      </c>
      <c r="AI1648" s="143">
        <v>-1</v>
      </c>
      <c r="AJ1648" s="143">
        <v>0</v>
      </c>
      <c r="AM1648" s="143" t="s">
        <v>383</v>
      </c>
      <c r="AN1648" s="143">
        <v>-1</v>
      </c>
      <c r="AQ1648" s="143">
        <v>641</v>
      </c>
      <c r="AR1648" s="143" t="s">
        <v>284</v>
      </c>
      <c r="AS1648" s="143" t="s">
        <v>394</v>
      </c>
      <c r="AT1648" s="143" t="s">
        <v>366</v>
      </c>
      <c r="AV1648" s="143">
        <v>142.78541183134899</v>
      </c>
      <c r="AW1648" s="143">
        <v>0.83663202969999995</v>
      </c>
    </row>
    <row r="1649" spans="1:49" x14ac:dyDescent="0.25">
      <c r="A1649" s="153">
        <v>1200000</v>
      </c>
      <c r="B1649" s="153">
        <v>1800000</v>
      </c>
      <c r="C1649" s="153">
        <v>1800000</v>
      </c>
      <c r="D1649" s="143" t="s">
        <v>360</v>
      </c>
      <c r="E1649" s="143" t="s">
        <v>73</v>
      </c>
      <c r="F1649" s="143" t="s">
        <v>378</v>
      </c>
      <c r="G1649" s="143" t="s">
        <v>379</v>
      </c>
      <c r="H1649" s="143">
        <v>0.59</v>
      </c>
      <c r="I1649" s="143">
        <v>0.64</v>
      </c>
      <c r="J1649" s="143" t="s">
        <v>366</v>
      </c>
      <c r="K1649" s="143">
        <v>3.6517604803699998E-3</v>
      </c>
      <c r="L1649" s="143">
        <v>3857.8033269685502</v>
      </c>
      <c r="M1649" s="143">
        <v>9.2502606145799895</v>
      </c>
      <c r="N1649" s="143">
        <v>1.28552032654488</v>
      </c>
      <c r="O1649" s="143">
        <v>3.3779736145439998E-2</v>
      </c>
      <c r="P1649" s="143">
        <v>4.6944123251800004E-3</v>
      </c>
      <c r="Q1649" s="143">
        <v>14.087773730463599</v>
      </c>
      <c r="R1649" s="143">
        <v>1200</v>
      </c>
      <c r="S1649" s="143" t="s">
        <v>398</v>
      </c>
      <c r="T1649" s="143">
        <v>1200</v>
      </c>
      <c r="U1649" s="143" t="s">
        <v>385</v>
      </c>
      <c r="V1649" s="143" t="s">
        <v>366</v>
      </c>
      <c r="Z1649" s="143">
        <v>0</v>
      </c>
      <c r="AA1649" s="143">
        <v>1</v>
      </c>
      <c r="AB1649" s="143">
        <v>3.3779736145439998E-2</v>
      </c>
      <c r="AC1649" s="143">
        <v>4.6944123251800004E-3</v>
      </c>
      <c r="AD1649" s="143">
        <v>14.0877737304654</v>
      </c>
      <c r="AF1649" s="143">
        <v>-1</v>
      </c>
      <c r="AG1649" s="143">
        <v>-1</v>
      </c>
      <c r="AH1649" s="143">
        <v>-1</v>
      </c>
      <c r="AI1649" s="143">
        <v>-1</v>
      </c>
      <c r="AJ1649" s="143">
        <v>0</v>
      </c>
      <c r="AM1649" s="143" t="s">
        <v>383</v>
      </c>
      <c r="AN1649" s="143">
        <v>-1</v>
      </c>
      <c r="AQ1649" s="143">
        <v>641</v>
      </c>
      <c r="AR1649" s="143" t="s">
        <v>284</v>
      </c>
      <c r="AS1649" s="143" t="s">
        <v>394</v>
      </c>
      <c r="AT1649" s="143" t="s">
        <v>366</v>
      </c>
      <c r="AV1649" s="143">
        <v>80.680710784733094</v>
      </c>
      <c r="AW1649" s="143">
        <v>1.14256072E-2</v>
      </c>
    </row>
    <row r="1650" spans="1:49" x14ac:dyDescent="0.25">
      <c r="A1650" s="153">
        <v>1200000</v>
      </c>
      <c r="B1650" s="153">
        <v>1800000</v>
      </c>
      <c r="C1650" s="153">
        <v>1800000</v>
      </c>
      <c r="D1650" s="143" t="s">
        <v>360</v>
      </c>
      <c r="E1650" s="143" t="s">
        <v>73</v>
      </c>
      <c r="F1650" s="143" t="s">
        <v>378</v>
      </c>
      <c r="G1650" s="143" t="s">
        <v>379</v>
      </c>
      <c r="H1650" s="143">
        <v>0.59</v>
      </c>
      <c r="I1650" s="143">
        <v>0.64</v>
      </c>
      <c r="J1650" s="143" t="s">
        <v>387</v>
      </c>
      <c r="K1650" s="143">
        <v>7.2625730981000004E-4</v>
      </c>
      <c r="L1650" s="143">
        <v>3857.8033269685502</v>
      </c>
      <c r="M1650" s="143">
        <v>9.2502606145799895</v>
      </c>
      <c r="N1650" s="143">
        <v>1.28552032654488</v>
      </c>
      <c r="O1650" s="143">
        <v>6.71806938904E-3</v>
      </c>
      <c r="P1650" s="143">
        <v>9.3361853407000002E-4</v>
      </c>
      <c r="Q1650" s="143">
        <v>2.8017578660433902</v>
      </c>
      <c r="R1650" s="143">
        <v>1200</v>
      </c>
      <c r="S1650" s="143" t="s">
        <v>398</v>
      </c>
      <c r="T1650" s="143">
        <v>1200</v>
      </c>
      <c r="U1650" s="143" t="s">
        <v>390</v>
      </c>
      <c r="V1650" s="143" t="s">
        <v>387</v>
      </c>
      <c r="Z1650" s="143">
        <v>0</v>
      </c>
      <c r="AA1650" s="143">
        <v>1</v>
      </c>
      <c r="AB1650" s="143">
        <v>6.71806938904E-3</v>
      </c>
      <c r="AC1650" s="143">
        <v>9.3361853407000002E-4</v>
      </c>
      <c r="AD1650" s="143">
        <v>2.8017578660418598</v>
      </c>
      <c r="AF1650" s="143">
        <v>-1</v>
      </c>
      <c r="AG1650" s="143">
        <v>-1</v>
      </c>
      <c r="AH1650" s="143">
        <v>-1</v>
      </c>
      <c r="AI1650" s="143">
        <v>-1</v>
      </c>
      <c r="AJ1650" s="143">
        <v>0</v>
      </c>
      <c r="AM1650" s="143" t="s">
        <v>383</v>
      </c>
      <c r="AN1650" s="143">
        <v>-1</v>
      </c>
      <c r="AQ1650" s="143">
        <v>641</v>
      </c>
      <c r="AR1650" s="143" t="s">
        <v>284</v>
      </c>
      <c r="AS1650" s="143" t="s">
        <v>394</v>
      </c>
      <c r="AT1650" s="143" t="s">
        <v>366</v>
      </c>
      <c r="AV1650" s="143">
        <v>20.145690736858899</v>
      </c>
      <c r="AW1650" s="143">
        <v>2.2723096999999999E-3</v>
      </c>
    </row>
    <row r="1651" spans="1:49" x14ac:dyDescent="0.25">
      <c r="A1651" s="153">
        <v>1200000</v>
      </c>
      <c r="B1651" s="153">
        <v>1800000</v>
      </c>
      <c r="C1651" s="153">
        <v>1800000</v>
      </c>
      <c r="D1651" s="143" t="s">
        <v>360</v>
      </c>
      <c r="E1651" s="143" t="s">
        <v>73</v>
      </c>
      <c r="F1651" s="143" t="s">
        <v>378</v>
      </c>
      <c r="G1651" s="143" t="s">
        <v>379</v>
      </c>
      <c r="H1651" s="143">
        <v>0.59</v>
      </c>
      <c r="I1651" s="143">
        <v>0.64</v>
      </c>
      <c r="J1651" s="143" t="s">
        <v>387</v>
      </c>
      <c r="K1651" s="143">
        <v>3.2741250933969998E-2</v>
      </c>
      <c r="L1651" s="143">
        <v>3857.8033269685502</v>
      </c>
      <c r="M1651" s="143">
        <v>9.2502606145799895</v>
      </c>
      <c r="N1651" s="143">
        <v>1.28552032654488</v>
      </c>
      <c r="O1651" s="143">
        <v>0.30286510398666</v>
      </c>
      <c r="P1651" s="143">
        <v>4.2089543592129998E-2</v>
      </c>
      <c r="Q1651" s="143">
        <v>126.309306782216</v>
      </c>
      <c r="R1651" s="143">
        <v>1200</v>
      </c>
      <c r="S1651" s="143" t="s">
        <v>398</v>
      </c>
      <c r="T1651" s="143">
        <v>1200</v>
      </c>
      <c r="U1651" s="143" t="s">
        <v>388</v>
      </c>
      <c r="V1651" s="143" t="s">
        <v>387</v>
      </c>
      <c r="Z1651" s="143">
        <v>0</v>
      </c>
      <c r="AA1651" s="143">
        <v>1</v>
      </c>
      <c r="AB1651" s="143">
        <v>0.30286510398666</v>
      </c>
      <c r="AC1651" s="143">
        <v>4.2089543592129998E-2</v>
      </c>
      <c r="AD1651" s="143">
        <v>126.309306782215</v>
      </c>
      <c r="AF1651" s="143">
        <v>-1</v>
      </c>
      <c r="AG1651" s="143">
        <v>-1</v>
      </c>
      <c r="AH1651" s="143">
        <v>-1</v>
      </c>
      <c r="AI1651" s="143">
        <v>-1</v>
      </c>
      <c r="AJ1651" s="143">
        <v>0</v>
      </c>
      <c r="AM1651" s="143" t="s">
        <v>383</v>
      </c>
      <c r="AN1651" s="143">
        <v>-1</v>
      </c>
      <c r="AQ1651" s="143">
        <v>641</v>
      </c>
      <c r="AR1651" s="143" t="s">
        <v>284</v>
      </c>
      <c r="AS1651" s="143" t="s">
        <v>394</v>
      </c>
      <c r="AT1651" s="143" t="s">
        <v>366</v>
      </c>
      <c r="AV1651" s="143">
        <v>105.794998159521</v>
      </c>
      <c r="AW1651" s="143">
        <v>0.10244063809999999</v>
      </c>
    </row>
    <row r="1652" spans="1:49" x14ac:dyDescent="0.25">
      <c r="A1652" s="153">
        <v>1200000</v>
      </c>
      <c r="B1652" s="153">
        <v>1800000</v>
      </c>
      <c r="C1652" s="153">
        <v>1800000</v>
      </c>
      <c r="D1652" s="143" t="s">
        <v>360</v>
      </c>
      <c r="E1652" s="143" t="s">
        <v>73</v>
      </c>
      <c r="F1652" s="143" t="s">
        <v>378</v>
      </c>
      <c r="G1652" s="143" t="s">
        <v>379</v>
      </c>
      <c r="H1652" s="143">
        <v>0.59</v>
      </c>
      <c r="I1652" s="143">
        <v>0.64</v>
      </c>
      <c r="J1652" s="143" t="s">
        <v>395</v>
      </c>
      <c r="K1652" s="143">
        <v>0.61776345387502996</v>
      </c>
      <c r="L1652" s="143">
        <v>3833.7456339237801</v>
      </c>
      <c r="M1652" s="143">
        <v>9.5292707259347793</v>
      </c>
      <c r="N1652" s="143">
        <v>1.40057842000946</v>
      </c>
      <c r="O1652" s="143">
        <v>5.8868351965637302</v>
      </c>
      <c r="P1652" s="143">
        <v>0.86522616216787995</v>
      </c>
      <c r="Q1652" s="143">
        <v>2368.3479440910901</v>
      </c>
      <c r="R1652" s="143">
        <v>1200</v>
      </c>
      <c r="S1652" s="143" t="s">
        <v>398</v>
      </c>
      <c r="T1652" s="143">
        <v>1200</v>
      </c>
      <c r="U1652" s="143" t="s">
        <v>395</v>
      </c>
      <c r="V1652" s="143" t="s">
        <v>395</v>
      </c>
      <c r="Z1652" s="143">
        <v>0</v>
      </c>
      <c r="AA1652" s="143">
        <v>1</v>
      </c>
      <c r="AB1652" s="143">
        <v>5.8868351965637302</v>
      </c>
      <c r="AC1652" s="143">
        <v>0.86522616216787995</v>
      </c>
      <c r="AD1652" s="143">
        <v>2368.3479440910901</v>
      </c>
      <c r="AF1652" s="143">
        <v>-1</v>
      </c>
      <c r="AG1652" s="143">
        <v>-1</v>
      </c>
      <c r="AH1652" s="143">
        <v>-1</v>
      </c>
      <c r="AI1652" s="143">
        <v>-1</v>
      </c>
      <c r="AJ1652" s="143">
        <v>0</v>
      </c>
      <c r="AM1652" s="143" t="s">
        <v>383</v>
      </c>
      <c r="AN1652" s="143">
        <v>-1</v>
      </c>
      <c r="AQ1652" s="143">
        <v>641</v>
      </c>
      <c r="AR1652" s="143" t="s">
        <v>284</v>
      </c>
      <c r="AS1652" s="143" t="s">
        <v>394</v>
      </c>
      <c r="AT1652" s="143" t="s">
        <v>366</v>
      </c>
      <c r="AV1652" s="143">
        <v>200.00000003352699</v>
      </c>
      <c r="AW1652" s="143">
        <v>1.9208012523</v>
      </c>
    </row>
    <row r="1653" spans="1:49" x14ac:dyDescent="0.25">
      <c r="A1653" s="153">
        <v>1200000</v>
      </c>
      <c r="B1653" s="153">
        <v>1800000</v>
      </c>
      <c r="C1653" s="153">
        <v>1800000</v>
      </c>
      <c r="D1653" s="143" t="s">
        <v>360</v>
      </c>
      <c r="E1653" s="143" t="s">
        <v>73</v>
      </c>
      <c r="F1653" s="143" t="s">
        <v>378</v>
      </c>
      <c r="G1653" s="143" t="s">
        <v>379</v>
      </c>
      <c r="H1653" s="143">
        <v>0.59</v>
      </c>
      <c r="I1653" s="143">
        <v>0.64</v>
      </c>
      <c r="J1653" s="143" t="s">
        <v>366</v>
      </c>
      <c r="K1653" s="143">
        <v>0.45956861609769001</v>
      </c>
      <c r="L1653" s="143">
        <v>2800.6600895851998</v>
      </c>
      <c r="M1653" s="143">
        <v>5.4716735476801404</v>
      </c>
      <c r="N1653" s="143">
        <v>0.75566539676828004</v>
      </c>
      <c r="O1653" s="143">
        <v>2.51460944004572</v>
      </c>
      <c r="P1653" s="143">
        <v>0.34728010062571002</v>
      </c>
      <c r="Q1653" s="143">
        <v>1287.09548153071</v>
      </c>
      <c r="R1653" s="143">
        <v>1820</v>
      </c>
      <c r="S1653" s="143" t="s">
        <v>397</v>
      </c>
      <c r="T1653" s="143">
        <v>1820</v>
      </c>
      <c r="U1653" s="143" t="s">
        <v>385</v>
      </c>
      <c r="V1653" s="143" t="s">
        <v>366</v>
      </c>
      <c r="Z1653" s="143">
        <v>0</v>
      </c>
      <c r="AA1653" s="143">
        <v>1</v>
      </c>
      <c r="AB1653" s="143">
        <v>2.51460944004572</v>
      </c>
      <c r="AC1653" s="143">
        <v>0.34728010062571002</v>
      </c>
      <c r="AD1653" s="143">
        <v>1287.09548153071</v>
      </c>
      <c r="AF1653" s="143">
        <v>-1</v>
      </c>
      <c r="AG1653" s="143">
        <v>-1</v>
      </c>
      <c r="AH1653" s="143">
        <v>-1</v>
      </c>
      <c r="AI1653" s="143">
        <v>-1</v>
      </c>
      <c r="AJ1653" s="143">
        <v>0</v>
      </c>
      <c r="AM1653" s="143" t="s">
        <v>383</v>
      </c>
      <c r="AN1653" s="143">
        <v>-1</v>
      </c>
      <c r="AQ1653" s="143">
        <v>641</v>
      </c>
      <c r="AR1653" s="143" t="s">
        <v>284</v>
      </c>
      <c r="AS1653" s="143" t="s">
        <v>394</v>
      </c>
      <c r="AT1653" s="143" t="s">
        <v>366</v>
      </c>
      <c r="AV1653" s="143">
        <v>186.728632295512</v>
      </c>
      <c r="AW1653" s="143">
        <v>1.0438730588</v>
      </c>
    </row>
    <row r="1654" spans="1:49" x14ac:dyDescent="0.25">
      <c r="A1654" s="153">
        <v>1200000</v>
      </c>
      <c r="B1654" s="153">
        <v>1800000</v>
      </c>
      <c r="C1654" s="153">
        <v>1800000</v>
      </c>
      <c r="D1654" s="143" t="s">
        <v>360</v>
      </c>
      <c r="E1654" s="143" t="s">
        <v>73</v>
      </c>
      <c r="F1654" s="143" t="s">
        <v>378</v>
      </c>
      <c r="G1654" s="143" t="s">
        <v>379</v>
      </c>
      <c r="H1654" s="143">
        <v>0.59</v>
      </c>
      <c r="I1654" s="143">
        <v>0.64</v>
      </c>
      <c r="J1654" s="143" t="s">
        <v>363</v>
      </c>
      <c r="K1654" s="143">
        <v>0.15185270117738001</v>
      </c>
      <c r="L1654" s="143">
        <v>2800.6600895851998</v>
      </c>
      <c r="M1654" s="143">
        <v>5.4716735476801404</v>
      </c>
      <c r="N1654" s="143">
        <v>0.75566539676828004</v>
      </c>
      <c r="O1654" s="143">
        <v>0.83088840817604004</v>
      </c>
      <c r="P1654" s="143">
        <v>0.11474983168554</v>
      </c>
      <c r="Q1654" s="143">
        <v>425.28779968319702</v>
      </c>
      <c r="R1654" s="143">
        <v>5100</v>
      </c>
      <c r="S1654" s="143" t="s">
        <v>373</v>
      </c>
      <c r="T1654" s="143">
        <v>5100</v>
      </c>
      <c r="U1654" s="143" t="s">
        <v>385</v>
      </c>
      <c r="V1654" s="143" t="s">
        <v>366</v>
      </c>
      <c r="Y1654" s="143" t="s">
        <v>363</v>
      </c>
      <c r="Z1654" s="143">
        <v>0</v>
      </c>
      <c r="AA1654" s="143">
        <v>1</v>
      </c>
      <c r="AB1654" s="143">
        <v>0.83088840817604004</v>
      </c>
      <c r="AC1654" s="143">
        <v>0.11474983168554</v>
      </c>
      <c r="AD1654" s="143">
        <v>425.28779968319702</v>
      </c>
      <c r="AF1654" s="143">
        <v>-1</v>
      </c>
      <c r="AG1654" s="143">
        <v>-1</v>
      </c>
      <c r="AH1654" s="143">
        <v>-1</v>
      </c>
      <c r="AI1654" s="143">
        <v>-1</v>
      </c>
      <c r="AJ1654" s="143">
        <v>0</v>
      </c>
      <c r="AM1654" s="143" t="s">
        <v>383</v>
      </c>
      <c r="AN1654" s="143">
        <v>-1</v>
      </c>
      <c r="AQ1654" s="143">
        <v>641</v>
      </c>
      <c r="AR1654" s="143" t="s">
        <v>284</v>
      </c>
      <c r="AS1654" s="143" t="s">
        <v>394</v>
      </c>
      <c r="AT1654" s="143" t="s">
        <v>366</v>
      </c>
      <c r="AV1654" s="143">
        <v>120.194068719158</v>
      </c>
      <c r="AW1654" s="143">
        <v>0.34492116760000002</v>
      </c>
    </row>
    <row r="1655" spans="1:49" x14ac:dyDescent="0.25">
      <c r="A1655" s="153">
        <v>1200000</v>
      </c>
      <c r="B1655" s="153">
        <v>1800000</v>
      </c>
      <c r="C1655" s="153">
        <v>1800000</v>
      </c>
      <c r="D1655" s="143" t="s">
        <v>360</v>
      </c>
      <c r="E1655" s="143" t="s">
        <v>73</v>
      </c>
      <c r="F1655" s="143" t="s">
        <v>378</v>
      </c>
      <c r="G1655" s="143" t="s">
        <v>379</v>
      </c>
      <c r="H1655" s="143">
        <v>0.59</v>
      </c>
      <c r="I1655" s="143">
        <v>0.64</v>
      </c>
      <c r="J1655" s="143" t="s">
        <v>363</v>
      </c>
      <c r="K1655" s="143">
        <v>6.3421362777699997E-3</v>
      </c>
      <c r="L1655" s="143">
        <v>2800.6600895851998</v>
      </c>
      <c r="M1655" s="143">
        <v>5.4716735476801404</v>
      </c>
      <c r="N1655" s="143">
        <v>0.75566539676828004</v>
      </c>
      <c r="O1655" s="143">
        <v>3.4702099306860003E-2</v>
      </c>
      <c r="P1655" s="143">
        <v>4.7925329267000001E-3</v>
      </c>
      <c r="Q1655" s="143">
        <v>17.762167955866499</v>
      </c>
      <c r="R1655" s="143">
        <v>3100</v>
      </c>
      <c r="S1655" s="143" t="s">
        <v>371</v>
      </c>
      <c r="T1655" s="143">
        <v>3100</v>
      </c>
      <c r="U1655" s="143" t="s">
        <v>385</v>
      </c>
      <c r="V1655" s="143" t="s">
        <v>366</v>
      </c>
      <c r="Y1655" s="143" t="s">
        <v>363</v>
      </c>
      <c r="Z1655" s="143">
        <v>0</v>
      </c>
      <c r="AA1655" s="143">
        <v>1</v>
      </c>
      <c r="AB1655" s="143">
        <v>3.4702099306860003E-2</v>
      </c>
      <c r="AC1655" s="143">
        <v>4.7925329267000001E-3</v>
      </c>
      <c r="AD1655" s="143">
        <v>17.7621679558662</v>
      </c>
      <c r="AF1655" s="143">
        <v>-1</v>
      </c>
      <c r="AG1655" s="143">
        <v>-1</v>
      </c>
      <c r="AH1655" s="143">
        <v>-1</v>
      </c>
      <c r="AI1655" s="143">
        <v>-1</v>
      </c>
      <c r="AJ1655" s="143">
        <v>0</v>
      </c>
      <c r="AM1655" s="143" t="s">
        <v>383</v>
      </c>
      <c r="AN1655" s="143">
        <v>-1</v>
      </c>
      <c r="AQ1655" s="143">
        <v>641</v>
      </c>
      <c r="AR1655" s="143" t="s">
        <v>284</v>
      </c>
      <c r="AS1655" s="143" t="s">
        <v>394</v>
      </c>
      <c r="AT1655" s="143" t="s">
        <v>366</v>
      </c>
      <c r="AV1655" s="143">
        <v>29.554096309916702</v>
      </c>
      <c r="AW1655" s="143">
        <v>1.4405651199999999E-2</v>
      </c>
    </row>
    <row r="1656" spans="1:49" x14ac:dyDescent="0.25">
      <c r="A1656" s="153">
        <v>1200000</v>
      </c>
      <c r="B1656" s="153">
        <v>1800000</v>
      </c>
      <c r="C1656" s="153">
        <v>1800000</v>
      </c>
      <c r="D1656" s="143" t="s">
        <v>360</v>
      </c>
      <c r="E1656" s="143" t="s">
        <v>73</v>
      </c>
      <c r="F1656" s="143" t="s">
        <v>378</v>
      </c>
      <c r="G1656" s="143" t="s">
        <v>379</v>
      </c>
      <c r="H1656" s="143">
        <v>0.59</v>
      </c>
      <c r="I1656" s="143">
        <v>0.64</v>
      </c>
      <c r="J1656" s="143" t="s">
        <v>387</v>
      </c>
      <c r="K1656" s="143">
        <v>0.10315327286214999</v>
      </c>
      <c r="L1656" s="143">
        <v>3905.2083985120798</v>
      </c>
      <c r="M1656" s="143">
        <v>8.3346756181846899</v>
      </c>
      <c r="N1656" s="143">
        <v>1.0993622449106599</v>
      </c>
      <c r="O1656" s="143">
        <v>0.85974906826013997</v>
      </c>
      <c r="P1656" s="143">
        <v>0.11340281362361999</v>
      </c>
      <c r="Q1656" s="143">
        <v>402.83502751529198</v>
      </c>
      <c r="R1656" s="143">
        <v>8140</v>
      </c>
      <c r="S1656" s="143" t="s">
        <v>369</v>
      </c>
      <c r="T1656" s="143">
        <v>8140</v>
      </c>
      <c r="U1656" s="143" t="s">
        <v>390</v>
      </c>
      <c r="V1656" s="143" t="s">
        <v>387</v>
      </c>
      <c r="Z1656" s="143">
        <v>0</v>
      </c>
      <c r="AA1656" s="143">
        <v>1</v>
      </c>
      <c r="AB1656" s="143">
        <v>0.85974906826013997</v>
      </c>
      <c r="AC1656" s="143">
        <v>0.11340281362361999</v>
      </c>
      <c r="AD1656" s="143">
        <v>402.83502751529198</v>
      </c>
      <c r="AF1656" s="143">
        <v>-1</v>
      </c>
      <c r="AG1656" s="143">
        <v>-1</v>
      </c>
      <c r="AH1656" s="143">
        <v>-1</v>
      </c>
      <c r="AI1656" s="143">
        <v>-1</v>
      </c>
      <c r="AJ1656" s="143">
        <v>0</v>
      </c>
      <c r="AM1656" s="143" t="s">
        <v>383</v>
      </c>
      <c r="AN1656" s="143">
        <v>-1</v>
      </c>
      <c r="AQ1656" s="143">
        <v>641</v>
      </c>
      <c r="AR1656" s="143" t="s">
        <v>284</v>
      </c>
      <c r="AS1656" s="143" t="s">
        <v>394</v>
      </c>
      <c r="AT1656" s="143" t="s">
        <v>366</v>
      </c>
      <c r="AV1656" s="143">
        <v>116.704027954907</v>
      </c>
      <c r="AW1656" s="143">
        <v>0.32671129560000001</v>
      </c>
    </row>
    <row r="1657" spans="1:49" x14ac:dyDescent="0.25">
      <c r="A1657" s="153">
        <v>1200000</v>
      </c>
      <c r="B1657" s="153">
        <v>1800000</v>
      </c>
      <c r="C1657" s="153">
        <v>1800000</v>
      </c>
      <c r="D1657" s="143" t="s">
        <v>360</v>
      </c>
      <c r="E1657" s="143" t="s">
        <v>73</v>
      </c>
      <c r="F1657" s="143" t="s">
        <v>378</v>
      </c>
      <c r="G1657" s="143" t="s">
        <v>379</v>
      </c>
      <c r="H1657" s="143">
        <v>0.59</v>
      </c>
      <c r="I1657" s="143">
        <v>0.64</v>
      </c>
      <c r="J1657" s="143" t="s">
        <v>387</v>
      </c>
      <c r="K1657" s="143">
        <v>0.25246634221346997</v>
      </c>
      <c r="L1657" s="143">
        <v>3905.2083985120798</v>
      </c>
      <c r="M1657" s="143">
        <v>8.3346756181846899</v>
      </c>
      <c r="N1657" s="143">
        <v>1.0993622449106599</v>
      </c>
      <c r="O1657" s="143">
        <v>2.10422506685889</v>
      </c>
      <c r="P1657" s="143">
        <v>0.27755196474018001</v>
      </c>
      <c r="Q1657" s="143">
        <v>985.93367995367203</v>
      </c>
      <c r="R1657" s="143">
        <v>8140</v>
      </c>
      <c r="S1657" s="143" t="s">
        <v>369</v>
      </c>
      <c r="T1657" s="143">
        <v>8140</v>
      </c>
      <c r="U1657" s="143" t="s">
        <v>388</v>
      </c>
      <c r="V1657" s="143" t="s">
        <v>387</v>
      </c>
      <c r="Z1657" s="143">
        <v>0</v>
      </c>
      <c r="AA1657" s="143">
        <v>1</v>
      </c>
      <c r="AB1657" s="143">
        <v>2.10422506685889</v>
      </c>
      <c r="AC1657" s="143">
        <v>0.27755196474018001</v>
      </c>
      <c r="AD1657" s="143">
        <v>985.93367995367203</v>
      </c>
      <c r="AF1657" s="143">
        <v>-1</v>
      </c>
      <c r="AG1657" s="143">
        <v>-1</v>
      </c>
      <c r="AH1657" s="143">
        <v>-1</v>
      </c>
      <c r="AI1657" s="143">
        <v>-1</v>
      </c>
      <c r="AJ1657" s="143">
        <v>0</v>
      </c>
      <c r="AM1657" s="143" t="s">
        <v>383</v>
      </c>
      <c r="AN1657" s="143">
        <v>-1</v>
      </c>
      <c r="AQ1657" s="143">
        <v>641</v>
      </c>
      <c r="AR1657" s="143" t="s">
        <v>284</v>
      </c>
      <c r="AS1657" s="143" t="s">
        <v>394</v>
      </c>
      <c r="AT1657" s="143" t="s">
        <v>366</v>
      </c>
      <c r="AV1657" s="143">
        <v>140.91083232986901</v>
      </c>
      <c r="AW1657" s="143">
        <v>0.79962180039999997</v>
      </c>
    </row>
    <row r="1658" spans="1:49" x14ac:dyDescent="0.25">
      <c r="A1658" s="153">
        <v>1200000</v>
      </c>
      <c r="B1658" s="153">
        <v>1800000</v>
      </c>
      <c r="C1658" s="153">
        <v>1800000</v>
      </c>
      <c r="D1658" s="143" t="s">
        <v>360</v>
      </c>
      <c r="E1658" s="143" t="s">
        <v>73</v>
      </c>
      <c r="F1658" s="143" t="s">
        <v>378</v>
      </c>
      <c r="G1658" s="143" t="s">
        <v>379</v>
      </c>
      <c r="H1658" s="143">
        <v>0.59</v>
      </c>
      <c r="I1658" s="143">
        <v>0.64</v>
      </c>
      <c r="J1658" s="143" t="s">
        <v>366</v>
      </c>
      <c r="K1658" s="143">
        <v>0.24730537568635</v>
      </c>
      <c r="L1658" s="143">
        <v>3905.2083985120798</v>
      </c>
      <c r="M1658" s="143">
        <v>8.3346756181846899</v>
      </c>
      <c r="N1658" s="143">
        <v>1.0993622449106599</v>
      </c>
      <c r="O1658" s="143">
        <v>2.0612100849790802</v>
      </c>
      <c r="P1658" s="143">
        <v>0.27187819299303001</v>
      </c>
      <c r="Q1658" s="143">
        <v>965.779030127547</v>
      </c>
      <c r="R1658" s="143">
        <v>1400</v>
      </c>
      <c r="S1658" s="143" t="s">
        <v>389</v>
      </c>
      <c r="T1658" s="143">
        <v>1400</v>
      </c>
      <c r="U1658" s="143" t="s">
        <v>385</v>
      </c>
      <c r="V1658" s="143" t="s">
        <v>366</v>
      </c>
      <c r="Z1658" s="143">
        <v>0</v>
      </c>
      <c r="AA1658" s="143">
        <v>1</v>
      </c>
      <c r="AB1658" s="143">
        <v>2.0612100849790802</v>
      </c>
      <c r="AC1658" s="143">
        <v>0.27187819299303001</v>
      </c>
      <c r="AD1658" s="143">
        <v>965.779030127547</v>
      </c>
      <c r="AF1658" s="143">
        <v>-1</v>
      </c>
      <c r="AG1658" s="143">
        <v>-1</v>
      </c>
      <c r="AH1658" s="143">
        <v>-1</v>
      </c>
      <c r="AI1658" s="143">
        <v>-1</v>
      </c>
      <c r="AJ1658" s="143">
        <v>0</v>
      </c>
      <c r="AM1658" s="143" t="s">
        <v>383</v>
      </c>
      <c r="AN1658" s="143">
        <v>-1</v>
      </c>
      <c r="AQ1658" s="143">
        <v>641</v>
      </c>
      <c r="AR1658" s="143" t="s">
        <v>284</v>
      </c>
      <c r="AS1658" s="143" t="s">
        <v>394</v>
      </c>
      <c r="AT1658" s="143" t="s">
        <v>366</v>
      </c>
      <c r="AV1658" s="143">
        <v>140.08124017507299</v>
      </c>
      <c r="AW1658" s="143">
        <v>0.78327577459999997</v>
      </c>
    </row>
    <row r="1659" spans="1:49" x14ac:dyDescent="0.25">
      <c r="A1659" s="153">
        <v>1200000</v>
      </c>
      <c r="B1659" s="153">
        <v>1800000</v>
      </c>
      <c r="C1659" s="153">
        <v>1800000</v>
      </c>
      <c r="D1659" s="143" t="s">
        <v>360</v>
      </c>
      <c r="E1659" s="143" t="s">
        <v>73</v>
      </c>
      <c r="F1659" s="143" t="s">
        <v>378</v>
      </c>
      <c r="G1659" s="143" t="s">
        <v>379</v>
      </c>
      <c r="H1659" s="143">
        <v>0.59</v>
      </c>
      <c r="I1659" s="143">
        <v>0.64</v>
      </c>
      <c r="J1659" s="143" t="s">
        <v>387</v>
      </c>
      <c r="K1659" s="143">
        <v>1.483846283689E-2</v>
      </c>
      <c r="L1659" s="143">
        <v>3905.2083985120798</v>
      </c>
      <c r="M1659" s="143">
        <v>8.3346756181846899</v>
      </c>
      <c r="N1659" s="143">
        <v>1.0993622449106599</v>
      </c>
      <c r="O1659" s="143">
        <v>0.12367377441797001</v>
      </c>
      <c r="P1659" s="143">
        <v>1.6312845815379999E-2</v>
      </c>
      <c r="Q1659" s="143">
        <v>57.947289691636101</v>
      </c>
      <c r="R1659" s="143">
        <v>1400</v>
      </c>
      <c r="S1659" s="143" t="s">
        <v>389</v>
      </c>
      <c r="T1659" s="143">
        <v>1400</v>
      </c>
      <c r="U1659" s="143" t="s">
        <v>388</v>
      </c>
      <c r="V1659" s="143" t="s">
        <v>387</v>
      </c>
      <c r="Z1659" s="143">
        <v>0</v>
      </c>
      <c r="AA1659" s="143">
        <v>1</v>
      </c>
      <c r="AB1659" s="143">
        <v>0.12367377441797001</v>
      </c>
      <c r="AC1659" s="143">
        <v>1.6312845815379999E-2</v>
      </c>
      <c r="AD1659" s="143">
        <v>57.947289691636101</v>
      </c>
      <c r="AF1659" s="143">
        <v>-1</v>
      </c>
      <c r="AG1659" s="143">
        <v>-1</v>
      </c>
      <c r="AH1659" s="143">
        <v>-1</v>
      </c>
      <c r="AI1659" s="143">
        <v>-1</v>
      </c>
      <c r="AJ1659" s="143">
        <v>0</v>
      </c>
      <c r="AM1659" s="143" t="s">
        <v>383</v>
      </c>
      <c r="AN1659" s="143">
        <v>-1</v>
      </c>
      <c r="AQ1659" s="143">
        <v>641</v>
      </c>
      <c r="AR1659" s="143" t="s">
        <v>284</v>
      </c>
      <c r="AS1659" s="143" t="s">
        <v>394</v>
      </c>
      <c r="AT1659" s="143" t="s">
        <v>366</v>
      </c>
      <c r="AV1659" s="143">
        <v>102.487693638119</v>
      </c>
      <c r="AW1659" s="143">
        <v>4.6996990799999999E-2</v>
      </c>
    </row>
    <row r="1660" spans="1:49" x14ac:dyDescent="0.25">
      <c r="A1660" s="153">
        <v>1200000</v>
      </c>
      <c r="B1660" s="153">
        <v>1800000</v>
      </c>
      <c r="C1660" s="153">
        <v>1800000</v>
      </c>
      <c r="D1660" s="143" t="s">
        <v>360</v>
      </c>
      <c r="E1660" s="143" t="s">
        <v>73</v>
      </c>
      <c r="F1660" s="143" t="s">
        <v>378</v>
      </c>
      <c r="G1660" s="143" t="s">
        <v>379</v>
      </c>
      <c r="H1660" s="143">
        <v>0.59</v>
      </c>
      <c r="I1660" s="143">
        <v>0.64</v>
      </c>
      <c r="J1660" s="143" t="s">
        <v>366</v>
      </c>
      <c r="K1660" s="143">
        <v>8.9302491278429999E-2</v>
      </c>
      <c r="L1660" s="143">
        <v>1259.5039958965699</v>
      </c>
      <c r="M1660" s="143">
        <v>2.46081736254588</v>
      </c>
      <c r="N1660" s="143">
        <v>0.34128284571159001</v>
      </c>
      <c r="O1660" s="143">
        <v>0.21975712105656001</v>
      </c>
      <c r="P1660" s="143">
        <v>3.0477408352629999E-2</v>
      </c>
      <c r="Q1660" s="143">
        <v>112.476844608702</v>
      </c>
      <c r="R1660" s="143">
        <v>1840</v>
      </c>
      <c r="S1660" s="143" t="s">
        <v>403</v>
      </c>
      <c r="T1660" s="143">
        <v>1840</v>
      </c>
      <c r="U1660" s="143" t="s">
        <v>385</v>
      </c>
      <c r="V1660" s="143" t="s">
        <v>366</v>
      </c>
      <c r="Z1660" s="143">
        <v>0</v>
      </c>
      <c r="AA1660" s="143">
        <v>1</v>
      </c>
      <c r="AB1660" s="143">
        <v>0.21975712105656001</v>
      </c>
      <c r="AC1660" s="143">
        <v>3.0477408352629999E-2</v>
      </c>
      <c r="AD1660" s="143">
        <v>112.476844608702</v>
      </c>
      <c r="AF1660" s="143">
        <v>-1</v>
      </c>
      <c r="AG1660" s="143">
        <v>-1</v>
      </c>
      <c r="AH1660" s="143">
        <v>-1</v>
      </c>
      <c r="AI1660" s="143">
        <v>-1</v>
      </c>
      <c r="AJ1660" s="143">
        <v>0</v>
      </c>
      <c r="AM1660" s="143" t="s">
        <v>383</v>
      </c>
      <c r="AN1660" s="143">
        <v>-1</v>
      </c>
      <c r="AQ1660" s="143">
        <v>641</v>
      </c>
      <c r="AR1660" s="143" t="s">
        <v>284</v>
      </c>
      <c r="AS1660" s="143" t="s">
        <v>394</v>
      </c>
      <c r="AT1660" s="143" t="s">
        <v>366</v>
      </c>
      <c r="AV1660" s="143">
        <v>115.221863290051</v>
      </c>
      <c r="AW1660" s="143">
        <v>9.1222096200000005E-2</v>
      </c>
    </row>
    <row r="1661" spans="1:49" x14ac:dyDescent="0.25">
      <c r="A1661" s="153">
        <v>1200000</v>
      </c>
      <c r="B1661" s="153">
        <v>1800000</v>
      </c>
      <c r="C1661" s="153">
        <v>1800000</v>
      </c>
      <c r="D1661" s="143" t="s">
        <v>360</v>
      </c>
      <c r="E1661" s="143" t="s">
        <v>73</v>
      </c>
      <c r="F1661" s="143" t="s">
        <v>378</v>
      </c>
      <c r="G1661" s="143" t="s">
        <v>379</v>
      </c>
      <c r="H1661" s="143">
        <v>0.59</v>
      </c>
      <c r="I1661" s="143">
        <v>0.64</v>
      </c>
      <c r="J1661" s="143" t="s">
        <v>366</v>
      </c>
      <c r="K1661" s="143">
        <v>0.14078234336475001</v>
      </c>
      <c r="L1661" s="143">
        <v>1259.5039958965699</v>
      </c>
      <c r="M1661" s="143">
        <v>2.46081736254588</v>
      </c>
      <c r="N1661" s="143">
        <v>0.34128284571159001</v>
      </c>
      <c r="O1661" s="143">
        <v>0.34643963489189</v>
      </c>
      <c r="P1661" s="143">
        <v>4.8046598769469998E-2</v>
      </c>
      <c r="Q1661" s="143">
        <v>177.315924019596</v>
      </c>
      <c r="R1661" s="143">
        <v>1820</v>
      </c>
      <c r="S1661" s="143" t="s">
        <v>397</v>
      </c>
      <c r="T1661" s="143">
        <v>1820</v>
      </c>
      <c r="U1661" s="143" t="s">
        <v>385</v>
      </c>
      <c r="V1661" s="143" t="s">
        <v>366</v>
      </c>
      <c r="Z1661" s="143">
        <v>0</v>
      </c>
      <c r="AA1661" s="143">
        <v>1</v>
      </c>
      <c r="AB1661" s="143">
        <v>0.34643963489189</v>
      </c>
      <c r="AC1661" s="143">
        <v>4.8046598769469998E-2</v>
      </c>
      <c r="AD1661" s="143">
        <v>177.315924019596</v>
      </c>
      <c r="AF1661" s="143">
        <v>-1</v>
      </c>
      <c r="AG1661" s="143">
        <v>-1</v>
      </c>
      <c r="AH1661" s="143">
        <v>-1</v>
      </c>
      <c r="AI1661" s="143">
        <v>-1</v>
      </c>
      <c r="AJ1661" s="143">
        <v>0</v>
      </c>
      <c r="AM1661" s="143" t="s">
        <v>383</v>
      </c>
      <c r="AN1661" s="143">
        <v>-1</v>
      </c>
      <c r="AQ1661" s="143">
        <v>641</v>
      </c>
      <c r="AR1661" s="143" t="s">
        <v>284</v>
      </c>
      <c r="AS1661" s="143" t="s">
        <v>394</v>
      </c>
      <c r="AT1661" s="143" t="s">
        <v>366</v>
      </c>
      <c r="AV1661" s="143">
        <v>98.513425657219003</v>
      </c>
      <c r="AW1661" s="143">
        <v>0.14380853530000001</v>
      </c>
    </row>
    <row r="1662" spans="1:49" x14ac:dyDescent="0.25">
      <c r="A1662" s="153">
        <v>1200000</v>
      </c>
      <c r="B1662" s="153">
        <v>1800000</v>
      </c>
      <c r="C1662" s="153">
        <v>1800000</v>
      </c>
      <c r="D1662" s="143" t="s">
        <v>360</v>
      </c>
      <c r="E1662" s="143" t="s">
        <v>73</v>
      </c>
      <c r="F1662" s="143" t="s">
        <v>378</v>
      </c>
      <c r="G1662" s="143" t="s">
        <v>379</v>
      </c>
      <c r="H1662" s="143">
        <v>0.59</v>
      </c>
      <c r="I1662" s="143">
        <v>0.64</v>
      </c>
      <c r="J1662" s="143" t="s">
        <v>363</v>
      </c>
      <c r="K1662" s="143">
        <v>0.38767861895568001</v>
      </c>
      <c r="L1662" s="143">
        <v>1259.5039958965699</v>
      </c>
      <c r="M1662" s="143">
        <v>2.46081736254588</v>
      </c>
      <c r="N1662" s="143">
        <v>0.34128284571159001</v>
      </c>
      <c r="O1662" s="143">
        <v>0.95400627661394999</v>
      </c>
      <c r="P1662" s="143">
        <v>0.13230806229872999</v>
      </c>
      <c r="Q1662" s="143">
        <v>488.282769698349</v>
      </c>
      <c r="R1662" s="143">
        <v>5100</v>
      </c>
      <c r="S1662" s="143" t="s">
        <v>373</v>
      </c>
      <c r="T1662" s="143">
        <v>5100</v>
      </c>
      <c r="U1662" s="143" t="s">
        <v>385</v>
      </c>
      <c r="V1662" s="143" t="s">
        <v>366</v>
      </c>
      <c r="Y1662" s="143" t="s">
        <v>363</v>
      </c>
      <c r="Z1662" s="143">
        <v>0</v>
      </c>
      <c r="AA1662" s="143">
        <v>1</v>
      </c>
      <c r="AB1662" s="143">
        <v>0.95400627661394999</v>
      </c>
      <c r="AC1662" s="143">
        <v>0.13230806229872999</v>
      </c>
      <c r="AD1662" s="143">
        <v>488.282769698349</v>
      </c>
      <c r="AF1662" s="143">
        <v>-1</v>
      </c>
      <c r="AG1662" s="143">
        <v>-1</v>
      </c>
      <c r="AH1662" s="143">
        <v>-1</v>
      </c>
      <c r="AI1662" s="143">
        <v>-1</v>
      </c>
      <c r="AJ1662" s="143">
        <v>0</v>
      </c>
      <c r="AM1662" s="143" t="s">
        <v>383</v>
      </c>
      <c r="AN1662" s="143">
        <v>-1</v>
      </c>
      <c r="AQ1662" s="143">
        <v>641</v>
      </c>
      <c r="AR1662" s="143" t="s">
        <v>284</v>
      </c>
      <c r="AS1662" s="143" t="s">
        <v>394</v>
      </c>
      <c r="AT1662" s="143" t="s">
        <v>366</v>
      </c>
      <c r="AV1662" s="143">
        <v>171.26766049806901</v>
      </c>
      <c r="AW1662" s="143">
        <v>0.39601197869999999</v>
      </c>
    </row>
    <row r="1663" spans="1:49" x14ac:dyDescent="0.25">
      <c r="A1663" s="153">
        <v>1200000</v>
      </c>
      <c r="B1663" s="153">
        <v>1800000</v>
      </c>
      <c r="C1663" s="153">
        <v>1800000</v>
      </c>
      <c r="D1663" s="143" t="s">
        <v>360</v>
      </c>
      <c r="E1663" s="143" t="s">
        <v>73</v>
      </c>
      <c r="F1663" s="143" t="s">
        <v>378</v>
      </c>
      <c r="G1663" s="143" t="s">
        <v>379</v>
      </c>
      <c r="H1663" s="143">
        <v>0.59</v>
      </c>
      <c r="I1663" s="143">
        <v>0.64</v>
      </c>
      <c r="J1663" s="143" t="s">
        <v>395</v>
      </c>
      <c r="K1663" s="143">
        <v>0.61776345378298003</v>
      </c>
      <c r="L1663" s="143">
        <v>3833.7962973318199</v>
      </c>
      <c r="M1663" s="143">
        <v>9.5296578076257692</v>
      </c>
      <c r="N1663" s="143">
        <v>1.4006442105003001</v>
      </c>
      <c r="O1663" s="143">
        <v>5.8870743206088401</v>
      </c>
      <c r="P1663" s="143">
        <v>0.86526680499980002</v>
      </c>
      <c r="Q1663" s="143">
        <v>2368.3792417401</v>
      </c>
      <c r="R1663" s="143">
        <v>1200</v>
      </c>
      <c r="S1663" s="143" t="s">
        <v>398</v>
      </c>
      <c r="T1663" s="143">
        <v>1200</v>
      </c>
      <c r="U1663" s="143" t="s">
        <v>395</v>
      </c>
      <c r="V1663" s="143" t="s">
        <v>395</v>
      </c>
      <c r="Z1663" s="143">
        <v>0</v>
      </c>
      <c r="AA1663" s="143">
        <v>1</v>
      </c>
      <c r="AB1663" s="143">
        <v>5.8870743206088401</v>
      </c>
      <c r="AC1663" s="143">
        <v>0.86526680499980002</v>
      </c>
      <c r="AD1663" s="143">
        <v>2368.3792417401</v>
      </c>
      <c r="AF1663" s="143">
        <v>-1</v>
      </c>
      <c r="AG1663" s="143">
        <v>-1</v>
      </c>
      <c r="AH1663" s="143">
        <v>-1</v>
      </c>
      <c r="AI1663" s="143">
        <v>-1</v>
      </c>
      <c r="AJ1663" s="143">
        <v>0</v>
      </c>
      <c r="AM1663" s="143" t="s">
        <v>383</v>
      </c>
      <c r="AN1663" s="143">
        <v>-1</v>
      </c>
      <c r="AQ1663" s="143">
        <v>641</v>
      </c>
      <c r="AR1663" s="143" t="s">
        <v>284</v>
      </c>
      <c r="AS1663" s="143" t="s">
        <v>394</v>
      </c>
      <c r="AT1663" s="143" t="s">
        <v>366</v>
      </c>
      <c r="AV1663" s="143">
        <v>200.000000018626</v>
      </c>
      <c r="AW1663" s="143">
        <v>1.9208266356000001</v>
      </c>
    </row>
    <row r="1664" spans="1:49" x14ac:dyDescent="0.25">
      <c r="A1664" s="153">
        <v>1200000</v>
      </c>
      <c r="B1664" s="153">
        <v>1800000</v>
      </c>
      <c r="C1664" s="153">
        <v>1800000</v>
      </c>
      <c r="D1664" s="143" t="s">
        <v>360</v>
      </c>
      <c r="E1664" s="143" t="s">
        <v>73</v>
      </c>
      <c r="F1664" s="143" t="s">
        <v>378</v>
      </c>
      <c r="G1664" s="143" t="s">
        <v>379</v>
      </c>
      <c r="H1664" s="143">
        <v>0.59</v>
      </c>
      <c r="I1664" s="143">
        <v>0.64</v>
      </c>
      <c r="J1664" s="143" t="s">
        <v>395</v>
      </c>
      <c r="K1664" s="143">
        <v>0.61776345366790997</v>
      </c>
      <c r="L1664" s="143">
        <v>3830.72578096091</v>
      </c>
      <c r="M1664" s="143">
        <v>9.5221877386852398</v>
      </c>
      <c r="N1664" s="143">
        <v>1.39955180962045</v>
      </c>
      <c r="O1664" s="143">
        <v>5.88245958392445</v>
      </c>
      <c r="P1664" s="143">
        <v>0.86459195949830003</v>
      </c>
      <c r="Q1664" s="143">
        <v>2366.4823885011201</v>
      </c>
      <c r="R1664" s="143">
        <v>1200</v>
      </c>
      <c r="S1664" s="143" t="s">
        <v>398</v>
      </c>
      <c r="T1664" s="143">
        <v>1200</v>
      </c>
      <c r="U1664" s="143" t="s">
        <v>395</v>
      </c>
      <c r="V1664" s="143" t="s">
        <v>395</v>
      </c>
      <c r="Z1664" s="143">
        <v>0</v>
      </c>
      <c r="AA1664" s="143">
        <v>1</v>
      </c>
      <c r="AB1664" s="143">
        <v>5.88245958392445</v>
      </c>
      <c r="AC1664" s="143">
        <v>0.86459195949830003</v>
      </c>
      <c r="AD1664" s="143">
        <v>2366.4823885011201</v>
      </c>
      <c r="AF1664" s="143">
        <v>-1</v>
      </c>
      <c r="AG1664" s="143">
        <v>-1</v>
      </c>
      <c r="AH1664" s="143">
        <v>-1</v>
      </c>
      <c r="AI1664" s="143">
        <v>-1</v>
      </c>
      <c r="AJ1664" s="143">
        <v>0</v>
      </c>
      <c r="AM1664" s="143" t="s">
        <v>383</v>
      </c>
      <c r="AN1664" s="143">
        <v>-1</v>
      </c>
      <c r="AQ1664" s="143">
        <v>641</v>
      </c>
      <c r="AR1664" s="143" t="s">
        <v>284</v>
      </c>
      <c r="AS1664" s="143" t="s">
        <v>394</v>
      </c>
      <c r="AT1664" s="143" t="s">
        <v>366</v>
      </c>
      <c r="AV1664" s="143">
        <v>200</v>
      </c>
      <c r="AW1664" s="143">
        <v>1.9192882307000001</v>
      </c>
    </row>
    <row r="1665" spans="1:49" x14ac:dyDescent="0.25">
      <c r="A1665" s="153">
        <v>1200000</v>
      </c>
      <c r="B1665" s="153">
        <v>1800000</v>
      </c>
      <c r="C1665" s="153">
        <v>1800000</v>
      </c>
      <c r="D1665" s="143" t="s">
        <v>360</v>
      </c>
      <c r="E1665" s="143" t="s">
        <v>73</v>
      </c>
      <c r="F1665" s="143" t="s">
        <v>378</v>
      </c>
      <c r="G1665" s="143" t="s">
        <v>379</v>
      </c>
      <c r="H1665" s="143">
        <v>0.59</v>
      </c>
      <c r="I1665" s="143">
        <v>0.64</v>
      </c>
      <c r="J1665" s="143" t="s">
        <v>363</v>
      </c>
      <c r="K1665" s="143">
        <v>5.7993536160000002E-5</v>
      </c>
      <c r="L1665" s="143">
        <v>3819.9203531899502</v>
      </c>
      <c r="M1665" s="143">
        <v>7.4178019119174401</v>
      </c>
      <c r="N1665" s="143">
        <v>1.0098358184646801</v>
      </c>
      <c r="O1665" s="143">
        <v>4.3018456346000003E-4</v>
      </c>
      <c r="P1665" s="143">
        <v>5.8563950059999999E-5</v>
      </c>
      <c r="Q1665" s="143">
        <v>0.22153068916159999</v>
      </c>
      <c r="R1665" s="143">
        <v>5300</v>
      </c>
      <c r="S1665" s="143" t="s">
        <v>372</v>
      </c>
      <c r="T1665" s="143">
        <v>5300</v>
      </c>
      <c r="U1665" s="143" t="s">
        <v>385</v>
      </c>
      <c r="V1665" s="143" t="s">
        <v>366</v>
      </c>
      <c r="Y1665" s="143" t="s">
        <v>363</v>
      </c>
      <c r="Z1665" s="143">
        <v>0</v>
      </c>
      <c r="AA1665" s="143">
        <v>1</v>
      </c>
      <c r="AB1665" s="143">
        <v>4.3018456346000003E-4</v>
      </c>
      <c r="AC1665" s="143">
        <v>5.8563950059999999E-5</v>
      </c>
      <c r="AD1665" s="143">
        <v>0.22153068916063001</v>
      </c>
      <c r="AF1665" s="143">
        <v>-1</v>
      </c>
      <c r="AG1665" s="143">
        <v>-1</v>
      </c>
      <c r="AH1665" s="143">
        <v>-1</v>
      </c>
      <c r="AI1665" s="143">
        <v>-1</v>
      </c>
      <c r="AJ1665" s="143">
        <v>0</v>
      </c>
      <c r="AM1665" s="143" t="s">
        <v>383</v>
      </c>
      <c r="AN1665" s="143">
        <v>-1</v>
      </c>
      <c r="AQ1665" s="143">
        <v>641</v>
      </c>
      <c r="AR1665" s="143" t="s">
        <v>284</v>
      </c>
      <c r="AS1665" s="143" t="s">
        <v>394</v>
      </c>
      <c r="AT1665" s="143" t="s">
        <v>366</v>
      </c>
      <c r="AV1665" s="143">
        <v>2.4970831532889202</v>
      </c>
      <c r="AW1665" s="143">
        <v>1.7966799999999999E-4</v>
      </c>
    </row>
    <row r="1666" spans="1:49" x14ac:dyDescent="0.25">
      <c r="A1666" s="153">
        <v>1200000</v>
      </c>
      <c r="B1666" s="153">
        <v>1800000</v>
      </c>
      <c r="C1666" s="153">
        <v>1800000</v>
      </c>
      <c r="D1666" s="143" t="s">
        <v>360</v>
      </c>
      <c r="E1666" s="143" t="s">
        <v>73</v>
      </c>
      <c r="F1666" s="143" t="s">
        <v>378</v>
      </c>
      <c r="G1666" s="143" t="s">
        <v>379</v>
      </c>
      <c r="H1666" s="143">
        <v>0.59</v>
      </c>
      <c r="I1666" s="143">
        <v>0.64</v>
      </c>
      <c r="J1666" s="143" t="s">
        <v>395</v>
      </c>
      <c r="K1666" s="143">
        <v>0.61776345378298003</v>
      </c>
      <c r="L1666" s="143">
        <v>3833.5157593396598</v>
      </c>
      <c r="M1666" s="143">
        <v>9.5288187689921298</v>
      </c>
      <c r="N1666" s="143">
        <v>1.4005160623638599</v>
      </c>
      <c r="O1666" s="143">
        <v>5.88655599320467</v>
      </c>
      <c r="P1666" s="143">
        <v>0.86518763976444002</v>
      </c>
      <c r="Q1666" s="143">
        <v>2368.2059356211498</v>
      </c>
      <c r="R1666" s="143">
        <v>1200</v>
      </c>
      <c r="S1666" s="143" t="s">
        <v>398</v>
      </c>
      <c r="T1666" s="143">
        <v>1200</v>
      </c>
      <c r="U1666" s="143" t="s">
        <v>395</v>
      </c>
      <c r="V1666" s="143" t="s">
        <v>395</v>
      </c>
      <c r="Z1666" s="143">
        <v>0</v>
      </c>
      <c r="AA1666" s="143">
        <v>1</v>
      </c>
      <c r="AB1666" s="143">
        <v>5.88655599320467</v>
      </c>
      <c r="AC1666" s="143">
        <v>0.86518763976444002</v>
      </c>
      <c r="AD1666" s="143">
        <v>2368.2059356211498</v>
      </c>
      <c r="AF1666" s="143">
        <v>-1</v>
      </c>
      <c r="AG1666" s="143">
        <v>-1</v>
      </c>
      <c r="AH1666" s="143">
        <v>-1</v>
      </c>
      <c r="AI1666" s="143">
        <v>-1</v>
      </c>
      <c r="AJ1666" s="143">
        <v>0</v>
      </c>
      <c r="AM1666" s="143" t="s">
        <v>383</v>
      </c>
      <c r="AN1666" s="143">
        <v>-1</v>
      </c>
      <c r="AQ1666" s="143">
        <v>641</v>
      </c>
      <c r="AR1666" s="143" t="s">
        <v>284</v>
      </c>
      <c r="AS1666" s="143" t="s">
        <v>394</v>
      </c>
      <c r="AT1666" s="143" t="s">
        <v>366</v>
      </c>
      <c r="AV1666" s="143">
        <v>200.000000018626</v>
      </c>
      <c r="AW1666" s="143">
        <v>1.9206860792</v>
      </c>
    </row>
    <row r="1667" spans="1:49" x14ac:dyDescent="0.25">
      <c r="A1667" s="153">
        <v>1200000</v>
      </c>
      <c r="B1667" s="153">
        <v>1800000</v>
      </c>
      <c r="C1667" s="153">
        <v>1800000</v>
      </c>
      <c r="D1667" s="143" t="s">
        <v>360</v>
      </c>
      <c r="E1667" s="143" t="s">
        <v>73</v>
      </c>
      <c r="F1667" s="143" t="s">
        <v>378</v>
      </c>
      <c r="G1667" s="143" t="s">
        <v>379</v>
      </c>
      <c r="H1667" s="143">
        <v>0.59</v>
      </c>
      <c r="I1667" s="143">
        <v>0.64</v>
      </c>
      <c r="J1667" s="143" t="s">
        <v>395</v>
      </c>
      <c r="K1667" s="143">
        <v>0.43039770097729002</v>
      </c>
      <c r="L1667" s="143">
        <v>3830.5829075986298</v>
      </c>
      <c r="M1667" s="143">
        <v>9.5218561741048795</v>
      </c>
      <c r="N1667" s="143">
        <v>1.3995038804216</v>
      </c>
      <c r="O1667" s="143">
        <v>4.0981850063712004</v>
      </c>
      <c r="P1667" s="143">
        <v>0.60234325264225996</v>
      </c>
      <c r="Q1667" s="143">
        <v>1648.67407683337</v>
      </c>
      <c r="R1667" s="143">
        <v>1200</v>
      </c>
      <c r="S1667" s="143" t="s">
        <v>398</v>
      </c>
      <c r="T1667" s="143">
        <v>1200</v>
      </c>
      <c r="U1667" s="143" t="s">
        <v>395</v>
      </c>
      <c r="V1667" s="143" t="s">
        <v>395</v>
      </c>
      <c r="Z1667" s="143">
        <v>0</v>
      </c>
      <c r="AA1667" s="143">
        <v>1</v>
      </c>
      <c r="AB1667" s="143">
        <v>4.0981850063712004</v>
      </c>
      <c r="AC1667" s="143">
        <v>0.60234325264225996</v>
      </c>
      <c r="AD1667" s="143">
        <v>2366.3941264712498</v>
      </c>
      <c r="AF1667" s="143">
        <v>-1</v>
      </c>
      <c r="AG1667" s="143">
        <v>-1</v>
      </c>
      <c r="AH1667" s="143">
        <v>-1</v>
      </c>
      <c r="AI1667" s="143">
        <v>-1</v>
      </c>
      <c r="AJ1667" s="143">
        <v>0</v>
      </c>
      <c r="AM1667" s="143" t="s">
        <v>383</v>
      </c>
      <c r="AN1667" s="143">
        <v>-1</v>
      </c>
      <c r="AQ1667" s="143">
        <v>641</v>
      </c>
      <c r="AR1667" s="143" t="s">
        <v>284</v>
      </c>
      <c r="AS1667" s="143" t="s">
        <v>394</v>
      </c>
      <c r="AT1667" s="143" t="s">
        <v>366</v>
      </c>
      <c r="AV1667" s="143">
        <v>169.70074577547999</v>
      </c>
      <c r="AW1667" s="143">
        <v>1.9192166476000001</v>
      </c>
    </row>
    <row r="1668" spans="1:49" x14ac:dyDescent="0.25">
      <c r="A1668" s="153">
        <v>1200000</v>
      </c>
      <c r="B1668" s="153">
        <v>1800000</v>
      </c>
      <c r="C1668" s="153">
        <v>1800000</v>
      </c>
      <c r="D1668" s="143" t="s">
        <v>360</v>
      </c>
      <c r="E1668" s="143" t="s">
        <v>73</v>
      </c>
      <c r="F1668" s="143" t="s">
        <v>378</v>
      </c>
      <c r="G1668" s="143" t="s">
        <v>379</v>
      </c>
      <c r="H1668" s="143">
        <v>0.59</v>
      </c>
      <c r="I1668" s="143">
        <v>0.64</v>
      </c>
      <c r="J1668" s="143" t="s">
        <v>395</v>
      </c>
      <c r="K1668" s="143">
        <v>0.61776345359886997</v>
      </c>
      <c r="L1668" s="143">
        <v>3833.7974729930002</v>
      </c>
      <c r="M1668" s="143">
        <v>9.5294736203791004</v>
      </c>
      <c r="N1668" s="143">
        <v>1.40061076365003</v>
      </c>
      <c r="O1668" s="143">
        <v>5.88696053470475</v>
      </c>
      <c r="P1668" s="143">
        <v>0.86524614250020004</v>
      </c>
      <c r="Q1668" s="143">
        <v>2368.3799673147801</v>
      </c>
      <c r="R1668" s="143">
        <v>1200</v>
      </c>
      <c r="S1668" s="143" t="s">
        <v>398</v>
      </c>
      <c r="T1668" s="143">
        <v>1200</v>
      </c>
      <c r="U1668" s="143" t="s">
        <v>395</v>
      </c>
      <c r="V1668" s="143" t="s">
        <v>395</v>
      </c>
      <c r="Z1668" s="143">
        <v>0</v>
      </c>
      <c r="AA1668" s="143">
        <v>1</v>
      </c>
      <c r="AB1668" s="143">
        <v>5.88696053470475</v>
      </c>
      <c r="AC1668" s="143">
        <v>0.86524614250020004</v>
      </c>
      <c r="AD1668" s="143">
        <v>2368.3799673147801</v>
      </c>
      <c r="AF1668" s="143">
        <v>-1</v>
      </c>
      <c r="AG1668" s="143">
        <v>-1</v>
      </c>
      <c r="AH1668" s="143">
        <v>-1</v>
      </c>
      <c r="AI1668" s="143">
        <v>-1</v>
      </c>
      <c r="AJ1668" s="143">
        <v>0</v>
      </c>
      <c r="AM1668" s="143" t="s">
        <v>383</v>
      </c>
      <c r="AN1668" s="143">
        <v>-1</v>
      </c>
      <c r="AQ1668" s="143">
        <v>641</v>
      </c>
      <c r="AR1668" s="143" t="s">
        <v>284</v>
      </c>
      <c r="AS1668" s="143" t="s">
        <v>394</v>
      </c>
      <c r="AT1668" s="143" t="s">
        <v>366</v>
      </c>
      <c r="AV1668" s="143">
        <v>199.99999998882399</v>
      </c>
      <c r="AW1668" s="143">
        <v>1.9208272241</v>
      </c>
    </row>
    <row r="1669" spans="1:49" x14ac:dyDescent="0.25">
      <c r="A1669" s="153">
        <v>1200000</v>
      </c>
      <c r="B1669" s="153">
        <v>1800000</v>
      </c>
      <c r="C1669" s="153">
        <v>1800000</v>
      </c>
      <c r="D1669" s="143" t="s">
        <v>360</v>
      </c>
      <c r="E1669" s="143" t="s">
        <v>73</v>
      </c>
      <c r="F1669" s="143" t="s">
        <v>378</v>
      </c>
      <c r="G1669" s="143" t="s">
        <v>379</v>
      </c>
      <c r="H1669" s="143">
        <v>0.59</v>
      </c>
      <c r="I1669" s="143">
        <v>0.64</v>
      </c>
      <c r="J1669" s="143" t="s">
        <v>395</v>
      </c>
      <c r="K1669" s="143">
        <v>0.14213326061986001</v>
      </c>
      <c r="L1669" s="143">
        <v>3833.5050463989301</v>
      </c>
      <c r="M1669" s="143">
        <v>9.5286552300922693</v>
      </c>
      <c r="N1669" s="143">
        <v>1.40048736084013</v>
      </c>
      <c r="O1669" s="143">
        <v>1.35433883717558</v>
      </c>
      <c r="P1669" s="143">
        <v>0.19905583505311999</v>
      </c>
      <c r="Q1669" s="143">
        <v>544.86857184740302</v>
      </c>
      <c r="R1669" s="143">
        <v>1200</v>
      </c>
      <c r="S1669" s="143" t="s">
        <v>398</v>
      </c>
      <c r="T1669" s="143">
        <v>1200</v>
      </c>
      <c r="U1669" s="143" t="s">
        <v>395</v>
      </c>
      <c r="V1669" s="143" t="s">
        <v>395</v>
      </c>
      <c r="Z1669" s="143">
        <v>0</v>
      </c>
      <c r="AA1669" s="143">
        <v>1</v>
      </c>
      <c r="AB1669" s="143">
        <v>1.35433883717558</v>
      </c>
      <c r="AC1669" s="143">
        <v>0.19905583505311999</v>
      </c>
      <c r="AD1669" s="143">
        <v>2368.1993179107799</v>
      </c>
      <c r="AF1669" s="143">
        <v>-1</v>
      </c>
      <c r="AG1669" s="143">
        <v>-1</v>
      </c>
      <c r="AH1669" s="143">
        <v>-1</v>
      </c>
      <c r="AI1669" s="143">
        <v>-1</v>
      </c>
      <c r="AJ1669" s="143">
        <v>0</v>
      </c>
      <c r="AM1669" s="143" t="s">
        <v>383</v>
      </c>
      <c r="AN1669" s="143">
        <v>-1</v>
      </c>
      <c r="AQ1669" s="143">
        <v>641</v>
      </c>
      <c r="AR1669" s="143" t="s">
        <v>284</v>
      </c>
      <c r="AS1669" s="143" t="s">
        <v>394</v>
      </c>
      <c r="AT1669" s="143" t="s">
        <v>366</v>
      </c>
      <c r="AV1669" s="143">
        <v>123.033335441015</v>
      </c>
      <c r="AW1669" s="143">
        <v>1.920680712</v>
      </c>
    </row>
    <row r="1670" spans="1:49" x14ac:dyDescent="0.25">
      <c r="A1670" s="153">
        <v>1200000</v>
      </c>
      <c r="B1670" s="153">
        <v>1800000</v>
      </c>
      <c r="C1670" s="153">
        <v>1800000</v>
      </c>
      <c r="D1670" s="143" t="s">
        <v>360</v>
      </c>
      <c r="E1670" s="143" t="s">
        <v>73</v>
      </c>
      <c r="F1670" s="143" t="s">
        <v>378</v>
      </c>
      <c r="G1670" s="143" t="s">
        <v>379</v>
      </c>
      <c r="H1670" s="143">
        <v>0.59</v>
      </c>
      <c r="I1670" s="143">
        <v>0.64</v>
      </c>
      <c r="J1670" s="143" t="s">
        <v>395</v>
      </c>
      <c r="K1670" s="143">
        <v>0.61776345346078998</v>
      </c>
      <c r="L1670" s="143">
        <v>3834.1065150480299</v>
      </c>
      <c r="M1670" s="143">
        <v>9.5301939696840101</v>
      </c>
      <c r="N1670" s="143">
        <v>1.4007150087746401</v>
      </c>
      <c r="O1670" s="143">
        <v>5.8874055388632103</v>
      </c>
      <c r="P1670" s="143">
        <v>0.86531054113497996</v>
      </c>
      <c r="Q1670" s="143">
        <v>2368.5708816725901</v>
      </c>
      <c r="R1670" s="143">
        <v>1200</v>
      </c>
      <c r="S1670" s="143" t="s">
        <v>398</v>
      </c>
      <c r="T1670" s="143">
        <v>1200</v>
      </c>
      <c r="U1670" s="143" t="s">
        <v>395</v>
      </c>
      <c r="V1670" s="143" t="s">
        <v>395</v>
      </c>
      <c r="Z1670" s="143">
        <v>0</v>
      </c>
      <c r="AA1670" s="143">
        <v>1</v>
      </c>
      <c r="AB1670" s="143">
        <v>5.8874055388632103</v>
      </c>
      <c r="AC1670" s="143">
        <v>0.86531054113497996</v>
      </c>
      <c r="AD1670" s="143">
        <v>2368.5708816725901</v>
      </c>
      <c r="AF1670" s="143">
        <v>-1</v>
      </c>
      <c r="AG1670" s="143">
        <v>-1</v>
      </c>
      <c r="AH1670" s="143">
        <v>-1</v>
      </c>
      <c r="AI1670" s="143">
        <v>-1</v>
      </c>
      <c r="AJ1670" s="143">
        <v>0</v>
      </c>
      <c r="AM1670" s="143" t="s">
        <v>383</v>
      </c>
      <c r="AN1670" s="143">
        <v>-1</v>
      </c>
      <c r="AQ1670" s="143">
        <v>641</v>
      </c>
      <c r="AR1670" s="143" t="s">
        <v>284</v>
      </c>
      <c r="AS1670" s="143" t="s">
        <v>394</v>
      </c>
      <c r="AT1670" s="143" t="s">
        <v>366</v>
      </c>
      <c r="AV1670" s="143">
        <v>199.99999996647199</v>
      </c>
      <c r="AW1670" s="143">
        <v>1.9209820613999999</v>
      </c>
    </row>
    <row r="1671" spans="1:49" x14ac:dyDescent="0.25">
      <c r="A1671" s="153">
        <v>1200000</v>
      </c>
      <c r="B1671" s="153">
        <v>1800000</v>
      </c>
      <c r="C1671" s="153">
        <v>1800000</v>
      </c>
      <c r="D1671" s="143" t="s">
        <v>360</v>
      </c>
      <c r="E1671" s="143" t="s">
        <v>73</v>
      </c>
      <c r="F1671" s="143" t="s">
        <v>378</v>
      </c>
      <c r="G1671" s="143" t="s">
        <v>379</v>
      </c>
      <c r="H1671" s="143">
        <v>0.59</v>
      </c>
      <c r="I1671" s="143">
        <v>0.64</v>
      </c>
      <c r="J1671" s="143" t="s">
        <v>366</v>
      </c>
      <c r="K1671" s="143">
        <v>1.2594618585549999E-2</v>
      </c>
      <c r="L1671" s="143">
        <v>3236.80603422483</v>
      </c>
      <c r="M1671" s="143">
        <v>6.3214199206828798</v>
      </c>
      <c r="N1671" s="143">
        <v>0.85146821729986999</v>
      </c>
      <c r="O1671" s="143">
        <v>7.9615872820120004E-2</v>
      </c>
      <c r="P1671" s="143">
        <v>1.072391743461E-2</v>
      </c>
      <c r="Q1671" s="143">
        <v>40.7663374364814</v>
      </c>
      <c r="R1671" s="143">
        <v>8140</v>
      </c>
      <c r="S1671" s="143" t="s">
        <v>369</v>
      </c>
      <c r="T1671" s="143">
        <v>8140</v>
      </c>
      <c r="U1671" s="143" t="s">
        <v>385</v>
      </c>
      <c r="V1671" s="143" t="s">
        <v>366</v>
      </c>
      <c r="Z1671" s="143">
        <v>0</v>
      </c>
      <c r="AA1671" s="143">
        <v>1</v>
      </c>
      <c r="AB1671" s="143">
        <v>7.9615872820120004E-2</v>
      </c>
      <c r="AC1671" s="143">
        <v>1.072391743461E-2</v>
      </c>
      <c r="AD1671" s="143">
        <v>40.766337436481102</v>
      </c>
      <c r="AF1671" s="143">
        <v>-1</v>
      </c>
      <c r="AG1671" s="143">
        <v>-1</v>
      </c>
      <c r="AH1671" s="143">
        <v>-1</v>
      </c>
      <c r="AI1671" s="143">
        <v>-1</v>
      </c>
      <c r="AJ1671" s="143">
        <v>0</v>
      </c>
      <c r="AM1671" s="143" t="s">
        <v>383</v>
      </c>
      <c r="AN1671" s="143">
        <v>-1</v>
      </c>
      <c r="AQ1671" s="143">
        <v>641</v>
      </c>
      <c r="AR1671" s="143" t="s">
        <v>284</v>
      </c>
      <c r="AS1671" s="143" t="s">
        <v>394</v>
      </c>
      <c r="AT1671" s="143" t="s">
        <v>366</v>
      </c>
      <c r="AV1671" s="143">
        <v>102.071699230695</v>
      </c>
      <c r="AW1671" s="143">
        <v>3.3062723000000002E-2</v>
      </c>
    </row>
    <row r="1672" spans="1:49" x14ac:dyDescent="0.25">
      <c r="A1672" s="153">
        <v>1200000</v>
      </c>
      <c r="B1672" s="153">
        <v>1800000</v>
      </c>
      <c r="C1672" s="153">
        <v>1800000</v>
      </c>
      <c r="D1672" s="143" t="s">
        <v>360</v>
      </c>
      <c r="E1672" s="143" t="s">
        <v>73</v>
      </c>
      <c r="F1672" s="143" t="s">
        <v>378</v>
      </c>
      <c r="G1672" s="143" t="s">
        <v>379</v>
      </c>
      <c r="H1672" s="143">
        <v>0.59</v>
      </c>
      <c r="I1672" s="143">
        <v>0.64</v>
      </c>
      <c r="J1672" s="143" t="s">
        <v>363</v>
      </c>
      <c r="K1672" s="143">
        <v>0.60516883512838004</v>
      </c>
      <c r="L1672" s="143">
        <v>3236.80603422483</v>
      </c>
      <c r="M1672" s="143">
        <v>6.3214199206828798</v>
      </c>
      <c r="N1672" s="143">
        <v>0.85146821729986999</v>
      </c>
      <c r="O1672" s="143">
        <v>3.8255263297570301</v>
      </c>
      <c r="P1672" s="143">
        <v>0.51528202921221</v>
      </c>
      <c r="Q1672" s="143">
        <v>1958.8141372683699</v>
      </c>
      <c r="R1672" s="143">
        <v>3100</v>
      </c>
      <c r="S1672" s="143" t="s">
        <v>371</v>
      </c>
      <c r="T1672" s="143">
        <v>3100</v>
      </c>
      <c r="U1672" s="143" t="s">
        <v>385</v>
      </c>
      <c r="V1672" s="143" t="s">
        <v>366</v>
      </c>
      <c r="Y1672" s="143" t="s">
        <v>363</v>
      </c>
      <c r="Z1672" s="143">
        <v>0</v>
      </c>
      <c r="AA1672" s="143">
        <v>1</v>
      </c>
      <c r="AB1672" s="143">
        <v>3.8255263297570301</v>
      </c>
      <c r="AC1672" s="143">
        <v>0.51528202921221</v>
      </c>
      <c r="AD1672" s="143">
        <v>1958.8141372683699</v>
      </c>
      <c r="AF1672" s="143">
        <v>-1</v>
      </c>
      <c r="AG1672" s="143">
        <v>-1</v>
      </c>
      <c r="AH1672" s="143">
        <v>-1</v>
      </c>
      <c r="AI1672" s="143">
        <v>-1</v>
      </c>
      <c r="AJ1672" s="143">
        <v>0</v>
      </c>
      <c r="AM1672" s="143" t="s">
        <v>383</v>
      </c>
      <c r="AN1672" s="143">
        <v>-1</v>
      </c>
      <c r="AQ1672" s="143">
        <v>641</v>
      </c>
      <c r="AR1672" s="143" t="s">
        <v>284</v>
      </c>
      <c r="AS1672" s="143" t="s">
        <v>394</v>
      </c>
      <c r="AT1672" s="143" t="s">
        <v>366</v>
      </c>
      <c r="AV1672" s="143">
        <v>197.994210175002</v>
      </c>
      <c r="AW1672" s="143">
        <v>1.5886570456</v>
      </c>
    </row>
    <row r="1673" spans="1:49" x14ac:dyDescent="0.25">
      <c r="A1673" s="153">
        <v>1200000</v>
      </c>
      <c r="B1673" s="153">
        <v>1800000</v>
      </c>
      <c r="C1673" s="153">
        <v>1800000</v>
      </c>
      <c r="D1673" s="143" t="s">
        <v>360</v>
      </c>
      <c r="E1673" s="143" t="s">
        <v>73</v>
      </c>
      <c r="F1673" s="143" t="s">
        <v>378</v>
      </c>
      <c r="G1673" s="143" t="s">
        <v>379</v>
      </c>
      <c r="H1673" s="143">
        <v>0.59</v>
      </c>
      <c r="I1673" s="143">
        <v>0.64</v>
      </c>
      <c r="J1673" s="143" t="s">
        <v>395</v>
      </c>
      <c r="K1673" s="143">
        <v>7.1286503583000002E-4</v>
      </c>
      <c r="L1673" s="143">
        <v>3204.5661488595201</v>
      </c>
      <c r="M1673" s="143">
        <v>7.45170175500549</v>
      </c>
      <c r="N1673" s="143">
        <v>0.97668695033199004</v>
      </c>
      <c r="O1673" s="143">
        <v>5.3120576386299998E-3</v>
      </c>
      <c r="P1673" s="143">
        <v>6.9624597785000004E-4</v>
      </c>
      <c r="Q1673" s="143">
        <v>2.2844231625519802</v>
      </c>
      <c r="R1673" s="143">
        <v>1200</v>
      </c>
      <c r="S1673" s="143" t="s">
        <v>398</v>
      </c>
      <c r="T1673" s="143">
        <v>1200</v>
      </c>
      <c r="U1673" s="143" t="s">
        <v>395</v>
      </c>
      <c r="V1673" s="143" t="s">
        <v>395</v>
      </c>
      <c r="Z1673" s="143">
        <v>0</v>
      </c>
      <c r="AA1673" s="143">
        <v>1</v>
      </c>
      <c r="AB1673" s="143">
        <v>5.3120576386299998E-3</v>
      </c>
      <c r="AC1673" s="143">
        <v>6.9624597785000004E-4</v>
      </c>
      <c r="AD1673" s="143">
        <v>2.2844231625529798</v>
      </c>
      <c r="AF1673" s="143">
        <v>-1</v>
      </c>
      <c r="AG1673" s="143">
        <v>-1</v>
      </c>
      <c r="AH1673" s="143">
        <v>-1</v>
      </c>
      <c r="AI1673" s="143">
        <v>-1</v>
      </c>
      <c r="AJ1673" s="143">
        <v>0</v>
      </c>
      <c r="AM1673" s="143" t="s">
        <v>383</v>
      </c>
      <c r="AN1673" s="143">
        <v>-1</v>
      </c>
      <c r="AQ1673" s="143">
        <v>641</v>
      </c>
      <c r="AR1673" s="143" t="s">
        <v>284</v>
      </c>
      <c r="AS1673" s="143" t="s">
        <v>394</v>
      </c>
      <c r="AT1673" s="143" t="s">
        <v>366</v>
      </c>
      <c r="AV1673" s="143">
        <v>31.207928046908201</v>
      </c>
      <c r="AW1673" s="143">
        <v>1.8527356999999999E-3</v>
      </c>
    </row>
    <row r="1674" spans="1:49" x14ac:dyDescent="0.25">
      <c r="A1674" s="153">
        <v>1200000</v>
      </c>
      <c r="B1674" s="153">
        <v>1800000</v>
      </c>
      <c r="C1674" s="153">
        <v>1800000</v>
      </c>
      <c r="D1674" s="143" t="s">
        <v>360</v>
      </c>
      <c r="E1674" s="143" t="s">
        <v>73</v>
      </c>
      <c r="F1674" s="143" t="s">
        <v>378</v>
      </c>
      <c r="G1674" s="143" t="s">
        <v>379</v>
      </c>
      <c r="H1674" s="143">
        <v>0.59</v>
      </c>
      <c r="I1674" s="143">
        <v>0.64</v>
      </c>
      <c r="J1674" s="143" t="s">
        <v>387</v>
      </c>
      <c r="K1674" s="143">
        <v>1.335879045184E-2</v>
      </c>
      <c r="L1674" s="143">
        <v>3204.5661488595201</v>
      </c>
      <c r="M1674" s="143">
        <v>7.45170175500549</v>
      </c>
      <c r="N1674" s="143">
        <v>0.97668695033199004</v>
      </c>
      <c r="O1674" s="143">
        <v>9.9545722254780006E-2</v>
      </c>
      <c r="P1674" s="143">
        <v>1.304735630654E-2</v>
      </c>
      <c r="Q1674" s="143">
        <v>42.809127671699898</v>
      </c>
      <c r="R1674" s="143">
        <v>1200</v>
      </c>
      <c r="S1674" s="143" t="s">
        <v>398</v>
      </c>
      <c r="T1674" s="143">
        <v>1200</v>
      </c>
      <c r="U1674" s="143" t="s">
        <v>390</v>
      </c>
      <c r="V1674" s="143" t="s">
        <v>387</v>
      </c>
      <c r="Z1674" s="143">
        <v>0</v>
      </c>
      <c r="AA1674" s="143">
        <v>1</v>
      </c>
      <c r="AB1674" s="143">
        <v>9.9545722254780006E-2</v>
      </c>
      <c r="AC1674" s="143">
        <v>1.304735630654E-2</v>
      </c>
      <c r="AD1674" s="143">
        <v>42.809127671700601</v>
      </c>
      <c r="AF1674" s="143">
        <v>-1</v>
      </c>
      <c r="AG1674" s="143">
        <v>-1</v>
      </c>
      <c r="AH1674" s="143">
        <v>-1</v>
      </c>
      <c r="AI1674" s="143">
        <v>-1</v>
      </c>
      <c r="AJ1674" s="143">
        <v>0</v>
      </c>
      <c r="AM1674" s="143" t="s">
        <v>383</v>
      </c>
      <c r="AN1674" s="143">
        <v>-1</v>
      </c>
      <c r="AQ1674" s="143">
        <v>641</v>
      </c>
      <c r="AR1674" s="143" t="s">
        <v>284</v>
      </c>
      <c r="AS1674" s="143" t="s">
        <v>394</v>
      </c>
      <c r="AT1674" s="143" t="s">
        <v>366</v>
      </c>
      <c r="AV1674" s="143">
        <v>92.309128632322995</v>
      </c>
      <c r="AW1674" s="143">
        <v>3.4719487200000003E-2</v>
      </c>
    </row>
    <row r="1675" spans="1:49" x14ac:dyDescent="0.25">
      <c r="A1675" s="153">
        <v>1200000</v>
      </c>
      <c r="B1675" s="153">
        <v>1800000</v>
      </c>
      <c r="C1675" s="153">
        <v>1800000</v>
      </c>
      <c r="D1675" s="143" t="s">
        <v>360</v>
      </c>
      <c r="E1675" s="143" t="s">
        <v>73</v>
      </c>
      <c r="F1675" s="143" t="s">
        <v>378</v>
      </c>
      <c r="G1675" s="143" t="s">
        <v>379</v>
      </c>
      <c r="H1675" s="143">
        <v>0.59</v>
      </c>
      <c r="I1675" s="143">
        <v>0.64</v>
      </c>
      <c r="J1675" s="143" t="s">
        <v>387</v>
      </c>
      <c r="K1675" s="143">
        <v>0.50201007530357</v>
      </c>
      <c r="L1675" s="143">
        <v>3204.5661488595201</v>
      </c>
      <c r="M1675" s="143">
        <v>7.45170175500549</v>
      </c>
      <c r="N1675" s="143">
        <v>0.97668695033199004</v>
      </c>
      <c r="O1675" s="143">
        <v>3.7408293591700499</v>
      </c>
      <c r="P1675" s="143">
        <v>0.49030668948417</v>
      </c>
      <c r="Q1675" s="143">
        <v>1608.7244937042401</v>
      </c>
      <c r="R1675" s="143">
        <v>8140</v>
      </c>
      <c r="S1675" s="143" t="s">
        <v>369</v>
      </c>
      <c r="T1675" s="143">
        <v>8140</v>
      </c>
      <c r="U1675" s="143" t="s">
        <v>390</v>
      </c>
      <c r="V1675" s="143" t="s">
        <v>387</v>
      </c>
      <c r="Z1675" s="143">
        <v>0</v>
      </c>
      <c r="AA1675" s="143">
        <v>1</v>
      </c>
      <c r="AB1675" s="143">
        <v>3.7408293591700499</v>
      </c>
      <c r="AC1675" s="143">
        <v>0.49030668948417</v>
      </c>
      <c r="AD1675" s="143">
        <v>1608.7244937042401</v>
      </c>
      <c r="AF1675" s="143">
        <v>-1</v>
      </c>
      <c r="AG1675" s="143">
        <v>-1</v>
      </c>
      <c r="AH1675" s="143">
        <v>-1</v>
      </c>
      <c r="AI1675" s="143">
        <v>-1</v>
      </c>
      <c r="AJ1675" s="143">
        <v>0</v>
      </c>
      <c r="AM1675" s="143" t="s">
        <v>383</v>
      </c>
      <c r="AN1675" s="143">
        <v>-1</v>
      </c>
      <c r="AQ1675" s="143">
        <v>641</v>
      </c>
      <c r="AR1675" s="143" t="s">
        <v>284</v>
      </c>
      <c r="AS1675" s="143" t="s">
        <v>394</v>
      </c>
      <c r="AT1675" s="143" t="s">
        <v>366</v>
      </c>
      <c r="AV1675" s="143">
        <v>180.46670375070201</v>
      </c>
      <c r="AW1675" s="143">
        <v>1.3047238392</v>
      </c>
    </row>
    <row r="1676" spans="1:49" x14ac:dyDescent="0.25">
      <c r="A1676" s="153">
        <v>1200000</v>
      </c>
      <c r="B1676" s="153">
        <v>1800000</v>
      </c>
      <c r="C1676" s="153">
        <v>1800000</v>
      </c>
      <c r="D1676" s="143" t="s">
        <v>360</v>
      </c>
      <c r="E1676" s="143" t="s">
        <v>73</v>
      </c>
      <c r="F1676" s="143" t="s">
        <v>378</v>
      </c>
      <c r="G1676" s="143" t="s">
        <v>379</v>
      </c>
      <c r="H1676" s="143">
        <v>0.59</v>
      </c>
      <c r="I1676" s="143">
        <v>0.64</v>
      </c>
      <c r="J1676" s="143" t="s">
        <v>387</v>
      </c>
      <c r="K1676" s="143">
        <v>9.9368813273320006E-2</v>
      </c>
      <c r="L1676" s="143">
        <v>3204.5661488595201</v>
      </c>
      <c r="M1676" s="143">
        <v>7.45170175500549</v>
      </c>
      <c r="N1676" s="143">
        <v>0.97668695033199004</v>
      </c>
      <c r="O1676" s="143">
        <v>0.74046676026160996</v>
      </c>
      <c r="P1676" s="143">
        <v>9.7052223194020001E-2</v>
      </c>
      <c r="Q1676" s="143">
        <v>318.43393526802703</v>
      </c>
      <c r="R1676" s="143">
        <v>5100</v>
      </c>
      <c r="S1676" s="143" t="s">
        <v>373</v>
      </c>
      <c r="T1676" s="143">
        <v>5100</v>
      </c>
      <c r="U1676" s="143" t="s">
        <v>390</v>
      </c>
      <c r="V1676" s="143" t="s">
        <v>387</v>
      </c>
      <c r="Y1676" s="143" t="s">
        <v>363</v>
      </c>
      <c r="Z1676" s="143">
        <v>0</v>
      </c>
      <c r="AA1676" s="143">
        <v>1</v>
      </c>
      <c r="AB1676" s="143">
        <v>0.74046676026160996</v>
      </c>
      <c r="AC1676" s="143">
        <v>9.7052223194020001E-2</v>
      </c>
      <c r="AD1676" s="143">
        <v>318.43393526802703</v>
      </c>
      <c r="AF1676" s="143">
        <v>-1</v>
      </c>
      <c r="AG1676" s="143">
        <v>-1</v>
      </c>
      <c r="AH1676" s="143">
        <v>-1</v>
      </c>
      <c r="AI1676" s="143">
        <v>-1</v>
      </c>
      <c r="AJ1676" s="143">
        <v>0</v>
      </c>
      <c r="AM1676" s="143" t="s">
        <v>383</v>
      </c>
      <c r="AN1676" s="143">
        <v>-1</v>
      </c>
      <c r="AQ1676" s="143">
        <v>641</v>
      </c>
      <c r="AR1676" s="143" t="s">
        <v>284</v>
      </c>
      <c r="AS1676" s="143" t="s">
        <v>394</v>
      </c>
      <c r="AT1676" s="143" t="s">
        <v>366</v>
      </c>
      <c r="AV1676" s="143">
        <v>115.94800140129399</v>
      </c>
      <c r="AW1676" s="143">
        <v>0.25825947710000002</v>
      </c>
    </row>
    <row r="1677" spans="1:49" x14ac:dyDescent="0.25">
      <c r="A1677" s="153">
        <v>1200000</v>
      </c>
      <c r="B1677" s="153">
        <v>1800000</v>
      </c>
      <c r="C1677" s="153">
        <v>1800000</v>
      </c>
      <c r="D1677" s="143" t="s">
        <v>360</v>
      </c>
      <c r="E1677" s="143" t="s">
        <v>73</v>
      </c>
      <c r="F1677" s="143" t="s">
        <v>378</v>
      </c>
      <c r="G1677" s="143" t="s">
        <v>379</v>
      </c>
      <c r="H1677" s="143">
        <v>0.59</v>
      </c>
      <c r="I1677" s="143">
        <v>0.64</v>
      </c>
      <c r="J1677" s="143" t="s">
        <v>387</v>
      </c>
      <c r="K1677" s="143">
        <v>2.3129096723700001E-3</v>
      </c>
      <c r="L1677" s="143">
        <v>3204.5661488595201</v>
      </c>
      <c r="M1677" s="143">
        <v>7.45170175500549</v>
      </c>
      <c r="N1677" s="143">
        <v>0.97668695033199004</v>
      </c>
      <c r="O1677" s="143">
        <v>1.7235113064810001E-2</v>
      </c>
      <c r="P1677" s="143">
        <v>2.2589886942999998E-3</v>
      </c>
      <c r="Q1677" s="143">
        <v>7.4118720414659096</v>
      </c>
      <c r="R1677" s="143">
        <v>5100</v>
      </c>
      <c r="S1677" s="143" t="s">
        <v>373</v>
      </c>
      <c r="T1677" s="143">
        <v>5100</v>
      </c>
      <c r="U1677" s="143" t="s">
        <v>390</v>
      </c>
      <c r="V1677" s="143" t="s">
        <v>387</v>
      </c>
      <c r="Y1677" s="143" t="s">
        <v>363</v>
      </c>
      <c r="Z1677" s="143">
        <v>0</v>
      </c>
      <c r="AA1677" s="143">
        <v>1</v>
      </c>
      <c r="AB1677" s="143">
        <v>1.7235113064810001E-2</v>
      </c>
      <c r="AC1677" s="143">
        <v>2.2589886942999998E-3</v>
      </c>
      <c r="AD1677" s="143">
        <v>7.4118720414660002</v>
      </c>
      <c r="AF1677" s="143">
        <v>-1</v>
      </c>
      <c r="AG1677" s="143">
        <v>-1</v>
      </c>
      <c r="AH1677" s="143">
        <v>-1</v>
      </c>
      <c r="AI1677" s="143">
        <v>-1</v>
      </c>
      <c r="AJ1677" s="143">
        <v>0</v>
      </c>
      <c r="AM1677" s="143" t="s">
        <v>383</v>
      </c>
      <c r="AN1677" s="143">
        <v>-1</v>
      </c>
      <c r="AQ1677" s="143">
        <v>641</v>
      </c>
      <c r="AR1677" s="143" t="s">
        <v>284</v>
      </c>
      <c r="AS1677" s="143" t="s">
        <v>394</v>
      </c>
      <c r="AT1677" s="143" t="s">
        <v>366</v>
      </c>
      <c r="AV1677" s="143">
        <v>30.868480201754402</v>
      </c>
      <c r="AW1677" s="143">
        <v>6.0112506000000003E-3</v>
      </c>
    </row>
    <row r="1678" spans="1:49" x14ac:dyDescent="0.25">
      <c r="A1678" s="153">
        <v>1200000</v>
      </c>
      <c r="B1678" s="153">
        <v>1800000</v>
      </c>
      <c r="C1678" s="153">
        <v>1800000</v>
      </c>
      <c r="D1678" s="143" t="s">
        <v>360</v>
      </c>
      <c r="E1678" s="143" t="s">
        <v>73</v>
      </c>
      <c r="F1678" s="143" t="s">
        <v>378</v>
      </c>
      <c r="G1678" s="143" t="s">
        <v>379</v>
      </c>
      <c r="H1678" s="143">
        <v>0.59</v>
      </c>
      <c r="I1678" s="143">
        <v>0.64</v>
      </c>
      <c r="J1678" s="143" t="s">
        <v>366</v>
      </c>
      <c r="K1678" s="143">
        <v>0.15589943793999</v>
      </c>
      <c r="L1678" s="143">
        <v>3796.9521413248699</v>
      </c>
      <c r="M1678" s="143">
        <v>7.2790243697311396</v>
      </c>
      <c r="N1678" s="143">
        <v>1.0073140911368299</v>
      </c>
      <c r="O1678" s="143">
        <v>1.1347958079926099</v>
      </c>
      <c r="P1678" s="143">
        <v>0.15703970063726999</v>
      </c>
      <c r="Q1678" s="143">
        <v>591.94270471761195</v>
      </c>
      <c r="R1678" s="143">
        <v>8140</v>
      </c>
      <c r="S1678" s="143" t="s">
        <v>369</v>
      </c>
      <c r="T1678" s="143">
        <v>8140</v>
      </c>
      <c r="U1678" s="143" t="s">
        <v>385</v>
      </c>
      <c r="V1678" s="143" t="s">
        <v>366</v>
      </c>
      <c r="Z1678" s="143">
        <v>0</v>
      </c>
      <c r="AA1678" s="143">
        <v>1</v>
      </c>
      <c r="AB1678" s="143">
        <v>1.1347958079926099</v>
      </c>
      <c r="AC1678" s="143">
        <v>0.15703970063726999</v>
      </c>
      <c r="AD1678" s="143">
        <v>591.94270473747804</v>
      </c>
      <c r="AF1678" s="143">
        <v>-1</v>
      </c>
      <c r="AG1678" s="143">
        <v>-1</v>
      </c>
      <c r="AH1678" s="143">
        <v>-1</v>
      </c>
      <c r="AI1678" s="143">
        <v>-1</v>
      </c>
      <c r="AJ1678" s="143">
        <v>0</v>
      </c>
      <c r="AM1678" s="143" t="s">
        <v>383</v>
      </c>
      <c r="AN1678" s="143">
        <v>-1</v>
      </c>
      <c r="AQ1678" s="143">
        <v>641</v>
      </c>
      <c r="AR1678" s="143" t="s">
        <v>284</v>
      </c>
      <c r="AS1678" s="143" t="s">
        <v>394</v>
      </c>
      <c r="AT1678" s="143" t="s">
        <v>366</v>
      </c>
      <c r="AV1678" s="143">
        <v>127.957965107235</v>
      </c>
      <c r="AW1678" s="143">
        <v>0.48008329659999999</v>
      </c>
    </row>
    <row r="1679" spans="1:49" x14ac:dyDescent="0.25">
      <c r="A1679" s="153">
        <v>1200000</v>
      </c>
      <c r="B1679" s="153">
        <v>1800000</v>
      </c>
      <c r="C1679" s="153">
        <v>1800000</v>
      </c>
      <c r="D1679" s="143" t="s">
        <v>360</v>
      </c>
      <c r="E1679" s="143" t="s">
        <v>73</v>
      </c>
      <c r="F1679" s="143" t="s">
        <v>378</v>
      </c>
      <c r="G1679" s="143" t="s">
        <v>379</v>
      </c>
      <c r="H1679" s="143">
        <v>0.59</v>
      </c>
      <c r="I1679" s="143">
        <v>0.64</v>
      </c>
      <c r="J1679" s="143" t="s">
        <v>366</v>
      </c>
      <c r="K1679" s="143">
        <v>0.46186401579695002</v>
      </c>
      <c r="L1679" s="143">
        <v>3796.9521413248699</v>
      </c>
      <c r="M1679" s="143">
        <v>7.2790243697311396</v>
      </c>
      <c r="N1679" s="143">
        <v>1.0073140911368299</v>
      </c>
      <c r="O1679" s="143">
        <v>3.36191942648794</v>
      </c>
      <c r="P1679" s="143">
        <v>0.46524213130132003</v>
      </c>
      <c r="Q1679" s="143">
        <v>1753.67556378116</v>
      </c>
      <c r="R1679" s="143">
        <v>1820</v>
      </c>
      <c r="S1679" s="143" t="s">
        <v>397</v>
      </c>
      <c r="T1679" s="143">
        <v>1820</v>
      </c>
      <c r="U1679" s="143" t="s">
        <v>385</v>
      </c>
      <c r="V1679" s="143" t="s">
        <v>366</v>
      </c>
      <c r="Z1679" s="143">
        <v>0</v>
      </c>
      <c r="AA1679" s="143">
        <v>1</v>
      </c>
      <c r="AB1679" s="143">
        <v>3.36191942648794</v>
      </c>
      <c r="AC1679" s="143">
        <v>0.46524213130132003</v>
      </c>
      <c r="AD1679" s="143">
        <v>1753.6755637613001</v>
      </c>
      <c r="AF1679" s="143">
        <v>-1</v>
      </c>
      <c r="AG1679" s="143">
        <v>-1</v>
      </c>
      <c r="AH1679" s="143">
        <v>-1</v>
      </c>
      <c r="AI1679" s="143">
        <v>-1</v>
      </c>
      <c r="AJ1679" s="143">
        <v>0</v>
      </c>
      <c r="AM1679" s="143" t="s">
        <v>383</v>
      </c>
      <c r="AN1679" s="143">
        <v>-1</v>
      </c>
      <c r="AQ1679" s="143">
        <v>641</v>
      </c>
      <c r="AR1679" s="143" t="s">
        <v>284</v>
      </c>
      <c r="AS1679" s="143" t="s">
        <v>394</v>
      </c>
      <c r="AT1679" s="143" t="s">
        <v>366</v>
      </c>
      <c r="AV1679" s="143">
        <v>178.68704961386601</v>
      </c>
      <c r="AW1679" s="143">
        <v>1.4222835066999999</v>
      </c>
    </row>
    <row r="1680" spans="1:49" x14ac:dyDescent="0.25">
      <c r="A1680" s="153">
        <v>1200000</v>
      </c>
      <c r="B1680" s="153">
        <v>1800000</v>
      </c>
      <c r="C1680" s="153">
        <v>1800000</v>
      </c>
      <c r="D1680" s="143" t="s">
        <v>360</v>
      </c>
      <c r="E1680" s="143" t="s">
        <v>73</v>
      </c>
      <c r="F1680" s="143" t="s">
        <v>378</v>
      </c>
      <c r="G1680" s="143" t="s">
        <v>379</v>
      </c>
      <c r="H1680" s="143">
        <v>0.59</v>
      </c>
      <c r="I1680" s="143">
        <v>0.64</v>
      </c>
      <c r="J1680" s="143" t="s">
        <v>363</v>
      </c>
      <c r="K1680" s="143">
        <v>5.9254560124000005E-4</v>
      </c>
      <c r="L1680" s="143">
        <v>3807.6128385333</v>
      </c>
      <c r="M1680" s="143">
        <v>7.2938613572985904</v>
      </c>
      <c r="N1680" s="143">
        <v>0.99234786923549001</v>
      </c>
      <c r="O1680" s="143">
        <v>4.3219454633499996E-3</v>
      </c>
      <c r="P1680" s="143">
        <v>5.8801136480999996E-4</v>
      </c>
      <c r="Q1680" s="143">
        <v>2.2561842387130899</v>
      </c>
      <c r="R1680" s="143">
        <v>5300</v>
      </c>
      <c r="S1680" s="143" t="s">
        <v>372</v>
      </c>
      <c r="T1680" s="143">
        <v>5300</v>
      </c>
      <c r="U1680" s="143" t="s">
        <v>385</v>
      </c>
      <c r="V1680" s="143" t="s">
        <v>366</v>
      </c>
      <c r="Y1680" s="143" t="s">
        <v>363</v>
      </c>
      <c r="Z1680" s="143">
        <v>0</v>
      </c>
      <c r="AA1680" s="143">
        <v>1</v>
      </c>
      <c r="AB1680" s="143">
        <v>4.3219454633499996E-3</v>
      </c>
      <c r="AC1680" s="143">
        <v>5.8801136480999996E-4</v>
      </c>
      <c r="AD1680" s="143">
        <v>2.2561842387133599</v>
      </c>
      <c r="AF1680" s="143">
        <v>-1</v>
      </c>
      <c r="AG1680" s="143">
        <v>-1</v>
      </c>
      <c r="AH1680" s="143">
        <v>-1</v>
      </c>
      <c r="AI1680" s="143">
        <v>-1</v>
      </c>
      <c r="AJ1680" s="143">
        <v>0</v>
      </c>
      <c r="AM1680" s="143" t="s">
        <v>383</v>
      </c>
      <c r="AN1680" s="143">
        <v>-1</v>
      </c>
      <c r="AQ1680" s="143">
        <v>641</v>
      </c>
      <c r="AR1680" s="143" t="s">
        <v>284</v>
      </c>
      <c r="AS1680" s="143" t="s">
        <v>394</v>
      </c>
      <c r="AT1680" s="143" t="s">
        <v>366</v>
      </c>
      <c r="AV1680" s="143">
        <v>9.1360384716381606</v>
      </c>
      <c r="AW1680" s="143">
        <v>1.8298330999999999E-3</v>
      </c>
    </row>
    <row r="1681" spans="1:49" x14ac:dyDescent="0.25">
      <c r="A1681" s="153">
        <v>1200000</v>
      </c>
      <c r="B1681" s="153">
        <v>1800000</v>
      </c>
      <c r="C1681" s="153">
        <v>1800000</v>
      </c>
      <c r="D1681" s="143" t="s">
        <v>360</v>
      </c>
      <c r="E1681" s="143" t="s">
        <v>73</v>
      </c>
      <c r="F1681" s="143" t="s">
        <v>378</v>
      </c>
      <c r="G1681" s="143" t="s">
        <v>379</v>
      </c>
      <c r="H1681" s="143">
        <v>0.59</v>
      </c>
      <c r="I1681" s="143">
        <v>0.64</v>
      </c>
      <c r="J1681" s="143" t="s">
        <v>363</v>
      </c>
      <c r="K1681" s="143">
        <v>0.61776345373694996</v>
      </c>
      <c r="L1681" s="143">
        <v>3226.7872185708302</v>
      </c>
      <c r="M1681" s="143">
        <v>6.3221674268118502</v>
      </c>
      <c r="N1681" s="143">
        <v>0.86777593745298998</v>
      </c>
      <c r="O1681" s="143">
        <v>3.9056039846905599</v>
      </c>
      <c r="P1681" s="143">
        <v>0.53608026019078003</v>
      </c>
      <c r="Q1681" s="143">
        <v>1993.3912166185701</v>
      </c>
      <c r="R1681" s="143">
        <v>3100</v>
      </c>
      <c r="S1681" s="143" t="s">
        <v>371</v>
      </c>
      <c r="T1681" s="143">
        <v>3100</v>
      </c>
      <c r="U1681" s="143" t="s">
        <v>385</v>
      </c>
      <c r="V1681" s="143" t="s">
        <v>366</v>
      </c>
      <c r="Y1681" s="143" t="s">
        <v>363</v>
      </c>
      <c r="Z1681" s="143">
        <v>0</v>
      </c>
      <c r="AA1681" s="143">
        <v>1</v>
      </c>
      <c r="AB1681" s="143">
        <v>3.9056039846905599</v>
      </c>
      <c r="AC1681" s="143">
        <v>0.53608026019078003</v>
      </c>
      <c r="AD1681" s="143">
        <v>1993.3912166185701</v>
      </c>
      <c r="AF1681" s="143">
        <v>-1</v>
      </c>
      <c r="AG1681" s="143">
        <v>-1</v>
      </c>
      <c r="AH1681" s="143">
        <v>-1</v>
      </c>
      <c r="AI1681" s="143">
        <v>-1</v>
      </c>
      <c r="AJ1681" s="143">
        <v>0</v>
      </c>
      <c r="AM1681" s="143" t="s">
        <v>383</v>
      </c>
      <c r="AN1681" s="143">
        <v>-1</v>
      </c>
      <c r="AQ1681" s="143">
        <v>641</v>
      </c>
      <c r="AR1681" s="143" t="s">
        <v>284</v>
      </c>
      <c r="AS1681" s="143" t="s">
        <v>394</v>
      </c>
      <c r="AT1681" s="143" t="s">
        <v>366</v>
      </c>
      <c r="AV1681" s="143">
        <v>200.00000001117499</v>
      </c>
      <c r="AW1681" s="143">
        <v>1.6167000946000001</v>
      </c>
    </row>
    <row r="1682" spans="1:49" x14ac:dyDescent="0.25">
      <c r="A1682" s="153">
        <v>1200000</v>
      </c>
      <c r="B1682" s="153">
        <v>1800000</v>
      </c>
      <c r="C1682" s="153">
        <v>1800000</v>
      </c>
      <c r="D1682" s="143" t="s">
        <v>360</v>
      </c>
      <c r="E1682" s="143" t="s">
        <v>73</v>
      </c>
      <c r="F1682" s="143" t="s">
        <v>378</v>
      </c>
      <c r="G1682" s="143" t="s">
        <v>379</v>
      </c>
      <c r="H1682" s="143">
        <v>0.59</v>
      </c>
      <c r="I1682" s="143">
        <v>0.64</v>
      </c>
      <c r="J1682" s="143" t="s">
        <v>363</v>
      </c>
      <c r="K1682" s="143">
        <v>0.14780547204662001</v>
      </c>
      <c r="L1682" s="143">
        <v>2688.79389780881</v>
      </c>
      <c r="M1682" s="143">
        <v>3.38509246492309</v>
      </c>
      <c r="N1682" s="143">
        <v>0.45177057762345002</v>
      </c>
      <c r="O1682" s="143">
        <v>0.50033518969941004</v>
      </c>
      <c r="P1682" s="143">
        <v>6.6774163482400006E-2</v>
      </c>
      <c r="Q1682" s="143">
        <v>397.41845130170299</v>
      </c>
      <c r="R1682" s="143">
        <v>5300</v>
      </c>
      <c r="S1682" s="143" t="s">
        <v>372</v>
      </c>
      <c r="T1682" s="143">
        <v>5300</v>
      </c>
      <c r="U1682" s="143" t="s">
        <v>385</v>
      </c>
      <c r="V1682" s="143" t="s">
        <v>366</v>
      </c>
      <c r="Y1682" s="143" t="s">
        <v>363</v>
      </c>
      <c r="Z1682" s="143">
        <v>0</v>
      </c>
      <c r="AA1682" s="143">
        <v>1</v>
      </c>
      <c r="AB1682" s="143">
        <v>0.50033518969941004</v>
      </c>
      <c r="AC1682" s="143">
        <v>6.6774163482400006E-2</v>
      </c>
      <c r="AD1682" s="143">
        <v>397.41845129590303</v>
      </c>
      <c r="AF1682" s="143">
        <v>-1</v>
      </c>
      <c r="AG1682" s="143">
        <v>-1</v>
      </c>
      <c r="AH1682" s="143">
        <v>-1</v>
      </c>
      <c r="AI1682" s="143">
        <v>-1</v>
      </c>
      <c r="AJ1682" s="143">
        <v>0</v>
      </c>
      <c r="AM1682" s="143" t="s">
        <v>383</v>
      </c>
      <c r="AN1682" s="143">
        <v>-1</v>
      </c>
      <c r="AQ1682" s="143">
        <v>641</v>
      </c>
      <c r="AR1682" s="143" t="s">
        <v>284</v>
      </c>
      <c r="AS1682" s="143" t="s">
        <v>394</v>
      </c>
      <c r="AT1682" s="143" t="s">
        <v>366</v>
      </c>
      <c r="AV1682" s="143">
        <v>100.090918822182</v>
      </c>
      <c r="AW1682" s="143">
        <v>0.32231828979999999</v>
      </c>
    </row>
    <row r="1683" spans="1:49" x14ac:dyDescent="0.25">
      <c r="A1683" s="153">
        <v>1200000</v>
      </c>
      <c r="B1683" s="153">
        <v>1800000</v>
      </c>
      <c r="C1683" s="153">
        <v>1800000</v>
      </c>
      <c r="D1683" s="143" t="s">
        <v>360</v>
      </c>
      <c r="E1683" s="143" t="s">
        <v>73</v>
      </c>
      <c r="F1683" s="143" t="s">
        <v>378</v>
      </c>
      <c r="G1683" s="143" t="s">
        <v>379</v>
      </c>
      <c r="H1683" s="143">
        <v>0.59</v>
      </c>
      <c r="I1683" s="143">
        <v>0.64</v>
      </c>
      <c r="J1683" s="143" t="s">
        <v>395</v>
      </c>
      <c r="K1683" s="143">
        <v>0.12235477356801</v>
      </c>
      <c r="L1683" s="143">
        <v>3833.50504697017</v>
      </c>
      <c r="M1683" s="143">
        <v>9.5286552315121504</v>
      </c>
      <c r="N1683" s="143">
        <v>1.40048736104882</v>
      </c>
      <c r="O1683" s="143">
        <v>1.16587645325936</v>
      </c>
      <c r="P1683" s="143">
        <v>0.17135631394598999</v>
      </c>
      <c r="Q1683" s="143">
        <v>469.047641993882</v>
      </c>
      <c r="R1683" s="143">
        <v>1200</v>
      </c>
      <c r="S1683" s="143" t="s">
        <v>398</v>
      </c>
      <c r="T1683" s="143">
        <v>1200</v>
      </c>
      <c r="U1683" s="143" t="s">
        <v>395</v>
      </c>
      <c r="V1683" s="143" t="s">
        <v>395</v>
      </c>
      <c r="Z1683" s="143">
        <v>0</v>
      </c>
      <c r="AA1683" s="143">
        <v>1</v>
      </c>
      <c r="AB1683" s="143">
        <v>1.16587645325936</v>
      </c>
      <c r="AC1683" s="143">
        <v>0.17135631394598999</v>
      </c>
      <c r="AD1683" s="143">
        <v>2368.19931755789</v>
      </c>
      <c r="AF1683" s="143">
        <v>-1</v>
      </c>
      <c r="AG1683" s="143">
        <v>-1</v>
      </c>
      <c r="AH1683" s="143">
        <v>-1</v>
      </c>
      <c r="AI1683" s="143">
        <v>-1</v>
      </c>
      <c r="AJ1683" s="143">
        <v>0</v>
      </c>
      <c r="AM1683" s="143" t="s">
        <v>383</v>
      </c>
      <c r="AN1683" s="143">
        <v>-1</v>
      </c>
      <c r="AQ1683" s="143">
        <v>641</v>
      </c>
      <c r="AR1683" s="143" t="s">
        <v>284</v>
      </c>
      <c r="AS1683" s="143" t="s">
        <v>394</v>
      </c>
      <c r="AT1683" s="143" t="s">
        <v>366</v>
      </c>
      <c r="AV1683" s="143">
        <v>119.831707523196</v>
      </c>
      <c r="AW1683" s="143">
        <v>1.9206807117</v>
      </c>
    </row>
    <row r="1684" spans="1:49" x14ac:dyDescent="0.25">
      <c r="A1684" s="153">
        <v>1200000</v>
      </c>
      <c r="B1684" s="153">
        <v>1800000</v>
      </c>
      <c r="C1684" s="153">
        <v>1800000</v>
      </c>
      <c r="D1684" s="143" t="s">
        <v>360</v>
      </c>
      <c r="E1684" s="143" t="s">
        <v>73</v>
      </c>
      <c r="F1684" s="143" t="s">
        <v>378</v>
      </c>
      <c r="G1684" s="143" t="s">
        <v>379</v>
      </c>
      <c r="H1684" s="143">
        <v>0.59</v>
      </c>
      <c r="I1684" s="143">
        <v>0.64</v>
      </c>
      <c r="J1684" s="143" t="s">
        <v>395</v>
      </c>
      <c r="K1684" s="143">
        <v>0.61776345378298003</v>
      </c>
      <c r="L1684" s="143">
        <v>3833.7456336381401</v>
      </c>
      <c r="M1684" s="143">
        <v>9.5292707252247908</v>
      </c>
      <c r="N1684" s="143">
        <v>1.4005784199051099</v>
      </c>
      <c r="O1684" s="143">
        <v>5.8868351952479196</v>
      </c>
      <c r="P1684" s="143">
        <v>0.86522616197448998</v>
      </c>
      <c r="Q1684" s="143">
        <v>2368.3479435617201</v>
      </c>
      <c r="R1684" s="143">
        <v>1200</v>
      </c>
      <c r="S1684" s="143" t="s">
        <v>398</v>
      </c>
      <c r="T1684" s="143">
        <v>1200</v>
      </c>
      <c r="U1684" s="143" t="s">
        <v>395</v>
      </c>
      <c r="V1684" s="143" t="s">
        <v>395</v>
      </c>
      <c r="Z1684" s="143">
        <v>0</v>
      </c>
      <c r="AA1684" s="143">
        <v>1</v>
      </c>
      <c r="AB1684" s="143">
        <v>5.8868351952479196</v>
      </c>
      <c r="AC1684" s="143">
        <v>0.86522616197448998</v>
      </c>
      <c r="AD1684" s="143">
        <v>2368.3479435617201</v>
      </c>
      <c r="AF1684" s="143">
        <v>-1</v>
      </c>
      <c r="AG1684" s="143">
        <v>-1</v>
      </c>
      <c r="AH1684" s="143">
        <v>-1</v>
      </c>
      <c r="AI1684" s="143">
        <v>-1</v>
      </c>
      <c r="AJ1684" s="143">
        <v>0</v>
      </c>
      <c r="AM1684" s="143" t="s">
        <v>383</v>
      </c>
      <c r="AN1684" s="143">
        <v>-1</v>
      </c>
      <c r="AQ1684" s="143">
        <v>641</v>
      </c>
      <c r="AR1684" s="143" t="s">
        <v>284</v>
      </c>
      <c r="AS1684" s="143" t="s">
        <v>394</v>
      </c>
      <c r="AT1684" s="143" t="s">
        <v>366</v>
      </c>
      <c r="AV1684" s="143">
        <v>200.000000018626</v>
      </c>
      <c r="AW1684" s="143">
        <v>1.9208012519</v>
      </c>
    </row>
    <row r="1685" spans="1:49" x14ac:dyDescent="0.25">
      <c r="A1685" s="153">
        <v>1200000</v>
      </c>
      <c r="B1685" s="153">
        <v>1800000</v>
      </c>
      <c r="C1685" s="153">
        <v>1800000</v>
      </c>
      <c r="D1685" s="143" t="s">
        <v>360</v>
      </c>
      <c r="E1685" s="143" t="s">
        <v>73</v>
      </c>
      <c r="F1685" s="143" t="s">
        <v>378</v>
      </c>
      <c r="G1685" s="143" t="s">
        <v>379</v>
      </c>
      <c r="H1685" s="143">
        <v>0.59</v>
      </c>
      <c r="I1685" s="143">
        <v>0.64</v>
      </c>
      <c r="J1685" s="143" t="s">
        <v>366</v>
      </c>
      <c r="K1685" s="143">
        <v>0.32048320957488002</v>
      </c>
      <c r="L1685" s="143">
        <v>3844.1996092600598</v>
      </c>
      <c r="M1685" s="143">
        <v>7.1557327518623</v>
      </c>
      <c r="N1685" s="143">
        <v>0.96990152297155996</v>
      </c>
      <c r="O1685" s="143">
        <v>2.2932921991769399</v>
      </c>
      <c r="P1685" s="143">
        <v>0.31083715305349002</v>
      </c>
      <c r="Q1685" s="143">
        <v>1232.00142902217</v>
      </c>
      <c r="R1685" s="143">
        <v>8140</v>
      </c>
      <c r="S1685" s="143" t="s">
        <v>369</v>
      </c>
      <c r="T1685" s="143">
        <v>8140</v>
      </c>
      <c r="U1685" s="143" t="s">
        <v>385</v>
      </c>
      <c r="V1685" s="143" t="s">
        <v>366</v>
      </c>
      <c r="Z1685" s="143">
        <v>0</v>
      </c>
      <c r="AA1685" s="143">
        <v>1</v>
      </c>
      <c r="AB1685" s="143">
        <v>2.2932921991769399</v>
      </c>
      <c r="AC1685" s="143">
        <v>0.31083715305349002</v>
      </c>
      <c r="AD1685" s="143">
        <v>1232.00142902217</v>
      </c>
      <c r="AF1685" s="143">
        <v>-1</v>
      </c>
      <c r="AG1685" s="143">
        <v>-1</v>
      </c>
      <c r="AH1685" s="143">
        <v>-1</v>
      </c>
      <c r="AI1685" s="143">
        <v>-1</v>
      </c>
      <c r="AJ1685" s="143">
        <v>0</v>
      </c>
      <c r="AM1685" s="143" t="s">
        <v>383</v>
      </c>
      <c r="AN1685" s="143">
        <v>-1</v>
      </c>
      <c r="AQ1685" s="143">
        <v>641</v>
      </c>
      <c r="AR1685" s="143" t="s">
        <v>284</v>
      </c>
      <c r="AS1685" s="143" t="s">
        <v>394</v>
      </c>
      <c r="AT1685" s="143" t="s">
        <v>366</v>
      </c>
      <c r="AV1685" s="143">
        <v>156.95399194747401</v>
      </c>
      <c r="AW1685" s="143">
        <v>0.99919012900000004</v>
      </c>
    </row>
    <row r="1686" spans="1:49" x14ac:dyDescent="0.25">
      <c r="A1686" s="153">
        <v>1200000</v>
      </c>
      <c r="B1686" s="153">
        <v>1800000</v>
      </c>
      <c r="C1686" s="153">
        <v>1800000</v>
      </c>
      <c r="D1686" s="143" t="s">
        <v>360</v>
      </c>
      <c r="E1686" s="143" t="s">
        <v>73</v>
      </c>
      <c r="F1686" s="143" t="s">
        <v>378</v>
      </c>
      <c r="G1686" s="143" t="s">
        <v>379</v>
      </c>
      <c r="H1686" s="143">
        <v>0.59</v>
      </c>
      <c r="I1686" s="143">
        <v>0.64</v>
      </c>
      <c r="J1686" s="143" t="s">
        <v>366</v>
      </c>
      <c r="K1686" s="143">
        <v>5.1170418876470003E-2</v>
      </c>
      <c r="L1686" s="143">
        <v>3844.1996092600598</v>
      </c>
      <c r="M1686" s="143">
        <v>7.1557327518623</v>
      </c>
      <c r="N1686" s="143">
        <v>0.96990152297155996</v>
      </c>
      <c r="O1686" s="143">
        <v>0.36616184228090998</v>
      </c>
      <c r="P1686" s="143">
        <v>4.9630267199379997E-2</v>
      </c>
      <c r="Q1686" s="143">
        <v>196.70930425062201</v>
      </c>
      <c r="R1686" s="143">
        <v>1820</v>
      </c>
      <c r="S1686" s="143" t="s">
        <v>397</v>
      </c>
      <c r="T1686" s="143">
        <v>1820</v>
      </c>
      <c r="U1686" s="143" t="s">
        <v>385</v>
      </c>
      <c r="V1686" s="143" t="s">
        <v>366</v>
      </c>
      <c r="Z1686" s="143">
        <v>0</v>
      </c>
      <c r="AA1686" s="143">
        <v>1</v>
      </c>
      <c r="AB1686" s="143">
        <v>0.36616184228090998</v>
      </c>
      <c r="AC1686" s="143">
        <v>4.9630267199379997E-2</v>
      </c>
      <c r="AD1686" s="143">
        <v>196.709304250624</v>
      </c>
      <c r="AF1686" s="143">
        <v>-1</v>
      </c>
      <c r="AG1686" s="143">
        <v>-1</v>
      </c>
      <c r="AH1686" s="143">
        <v>-1</v>
      </c>
      <c r="AI1686" s="143">
        <v>-1</v>
      </c>
      <c r="AJ1686" s="143">
        <v>0</v>
      </c>
      <c r="AM1686" s="143" t="s">
        <v>383</v>
      </c>
      <c r="AN1686" s="143">
        <v>-1</v>
      </c>
      <c r="AQ1686" s="143">
        <v>641</v>
      </c>
      <c r="AR1686" s="143" t="s">
        <v>284</v>
      </c>
      <c r="AS1686" s="143" t="s">
        <v>394</v>
      </c>
      <c r="AT1686" s="143" t="s">
        <v>366</v>
      </c>
      <c r="AV1686" s="143">
        <v>58.146859604917097</v>
      </c>
      <c r="AW1686" s="143">
        <v>0.15953714860000001</v>
      </c>
    </row>
    <row r="1687" spans="1:49" x14ac:dyDescent="0.25">
      <c r="A1687" s="153">
        <v>1200000</v>
      </c>
      <c r="B1687" s="153">
        <v>1800000</v>
      </c>
      <c r="C1687" s="153">
        <v>1800000</v>
      </c>
      <c r="D1687" s="143" t="s">
        <v>360</v>
      </c>
      <c r="E1687" s="143" t="s">
        <v>73</v>
      </c>
      <c r="F1687" s="143" t="s">
        <v>378</v>
      </c>
      <c r="G1687" s="143" t="s">
        <v>379</v>
      </c>
      <c r="H1687" s="143">
        <v>0.59</v>
      </c>
      <c r="I1687" s="143">
        <v>0.64</v>
      </c>
      <c r="J1687" s="143" t="s">
        <v>366</v>
      </c>
      <c r="K1687" s="143">
        <v>3.193490913403E-2</v>
      </c>
      <c r="L1687" s="143">
        <v>3844.1996092600598</v>
      </c>
      <c r="M1687" s="143">
        <v>7.1557327518623</v>
      </c>
      <c r="N1687" s="143">
        <v>0.96990152297155996</v>
      </c>
      <c r="O1687" s="143">
        <v>0.22851767521819</v>
      </c>
      <c r="P1687" s="143">
        <v>3.0973717005059999E-2</v>
      </c>
      <c r="Q1687" s="143">
        <v>122.764165214828</v>
      </c>
      <c r="R1687" s="143">
        <v>8310</v>
      </c>
      <c r="S1687" s="143" t="s">
        <v>400</v>
      </c>
      <c r="T1687" s="143">
        <v>8310</v>
      </c>
      <c r="U1687" s="143" t="s">
        <v>385</v>
      </c>
      <c r="V1687" s="143" t="s">
        <v>366</v>
      </c>
      <c r="Z1687" s="143">
        <v>0</v>
      </c>
      <c r="AA1687" s="143">
        <v>1</v>
      </c>
      <c r="AB1687" s="143">
        <v>0.22851767521819</v>
      </c>
      <c r="AC1687" s="143">
        <v>3.0973717005059999E-2</v>
      </c>
      <c r="AD1687" s="143">
        <v>122.76416521482901</v>
      </c>
      <c r="AF1687" s="143">
        <v>-1</v>
      </c>
      <c r="AG1687" s="143">
        <v>-1</v>
      </c>
      <c r="AH1687" s="143">
        <v>-1</v>
      </c>
      <c r="AI1687" s="143">
        <v>-1</v>
      </c>
      <c r="AJ1687" s="143">
        <v>0</v>
      </c>
      <c r="AM1687" s="143" t="s">
        <v>383</v>
      </c>
      <c r="AN1687" s="143">
        <v>-1</v>
      </c>
      <c r="AQ1687" s="143">
        <v>641</v>
      </c>
      <c r="AR1687" s="143" t="s">
        <v>284</v>
      </c>
      <c r="AS1687" s="143" t="s">
        <v>394</v>
      </c>
      <c r="AT1687" s="143" t="s">
        <v>366</v>
      </c>
      <c r="AV1687" s="143">
        <v>75.064266203038699</v>
      </c>
      <c r="AW1687" s="143">
        <v>9.9565421900000006E-2</v>
      </c>
    </row>
    <row r="1688" spans="1:49" x14ac:dyDescent="0.25">
      <c r="A1688" s="153">
        <v>1200000</v>
      </c>
      <c r="B1688" s="153">
        <v>1800000</v>
      </c>
      <c r="C1688" s="153">
        <v>1800000</v>
      </c>
      <c r="D1688" s="143" t="s">
        <v>360</v>
      </c>
      <c r="E1688" s="143" t="s">
        <v>73</v>
      </c>
      <c r="F1688" s="143" t="s">
        <v>378</v>
      </c>
      <c r="G1688" s="143" t="s">
        <v>379</v>
      </c>
      <c r="H1688" s="143">
        <v>0.59</v>
      </c>
      <c r="I1688" s="143">
        <v>0.64</v>
      </c>
      <c r="J1688" s="143" t="s">
        <v>363</v>
      </c>
      <c r="K1688" s="143">
        <v>1.0503781481310001E-2</v>
      </c>
      <c r="L1688" s="143">
        <v>3844.1996092600598</v>
      </c>
      <c r="M1688" s="143">
        <v>7.1557327518623</v>
      </c>
      <c r="N1688" s="143">
        <v>0.96990152297155996</v>
      </c>
      <c r="O1688" s="143">
        <v>7.5162253164210005E-2</v>
      </c>
      <c r="P1688" s="143">
        <v>1.018763365568E-2</v>
      </c>
      <c r="Q1688" s="143">
        <v>40.378632666204901</v>
      </c>
      <c r="R1688" s="143">
        <v>3100</v>
      </c>
      <c r="S1688" s="143" t="s">
        <v>371</v>
      </c>
      <c r="T1688" s="143">
        <v>3100</v>
      </c>
      <c r="U1688" s="143" t="s">
        <v>385</v>
      </c>
      <c r="V1688" s="143" t="s">
        <v>366</v>
      </c>
      <c r="Y1688" s="143" t="s">
        <v>363</v>
      </c>
      <c r="Z1688" s="143">
        <v>0</v>
      </c>
      <c r="AA1688" s="143">
        <v>1</v>
      </c>
      <c r="AB1688" s="143">
        <v>7.5162253164210005E-2</v>
      </c>
      <c r="AC1688" s="143">
        <v>1.018763365568E-2</v>
      </c>
      <c r="AD1688" s="143">
        <v>40.3786326662064</v>
      </c>
      <c r="AF1688" s="143">
        <v>-1</v>
      </c>
      <c r="AG1688" s="143">
        <v>-1</v>
      </c>
      <c r="AH1688" s="143">
        <v>-1</v>
      </c>
      <c r="AI1688" s="143">
        <v>-1</v>
      </c>
      <c r="AJ1688" s="143">
        <v>0</v>
      </c>
      <c r="AM1688" s="143" t="s">
        <v>383</v>
      </c>
      <c r="AN1688" s="143">
        <v>-1</v>
      </c>
      <c r="AQ1688" s="143">
        <v>641</v>
      </c>
      <c r="AR1688" s="143" t="s">
        <v>284</v>
      </c>
      <c r="AS1688" s="143" t="s">
        <v>394</v>
      </c>
      <c r="AT1688" s="143" t="s">
        <v>366</v>
      </c>
      <c r="AV1688" s="143">
        <v>27.8032912986667</v>
      </c>
      <c r="AW1688" s="143">
        <v>3.27482828E-2</v>
      </c>
    </row>
    <row r="1689" spans="1:49" x14ac:dyDescent="0.25">
      <c r="A1689" s="153">
        <v>1200000</v>
      </c>
      <c r="B1689" s="153">
        <v>1800000</v>
      </c>
      <c r="C1689" s="153">
        <v>1800000</v>
      </c>
      <c r="D1689" s="143" t="s">
        <v>360</v>
      </c>
      <c r="E1689" s="143" t="s">
        <v>73</v>
      </c>
      <c r="F1689" s="143" t="s">
        <v>378</v>
      </c>
      <c r="G1689" s="143" t="s">
        <v>379</v>
      </c>
      <c r="H1689" s="143">
        <v>0.59</v>
      </c>
      <c r="I1689" s="143">
        <v>0.64</v>
      </c>
      <c r="J1689" s="143" t="s">
        <v>363</v>
      </c>
      <c r="K1689" s="143">
        <v>0.61776345359886997</v>
      </c>
      <c r="L1689" s="143">
        <v>3226.1119203123499</v>
      </c>
      <c r="M1689" s="143">
        <v>6.3078246147804302</v>
      </c>
      <c r="N1689" s="143">
        <v>0.86463690884232003</v>
      </c>
      <c r="O1689" s="143">
        <v>3.8967435187227402</v>
      </c>
      <c r="P1689" s="143">
        <v>0.53414108291548001</v>
      </c>
      <c r="Q1689" s="143">
        <v>1992.9740415886499</v>
      </c>
      <c r="R1689" s="143">
        <v>3100</v>
      </c>
      <c r="S1689" s="143" t="s">
        <v>371</v>
      </c>
      <c r="T1689" s="143">
        <v>3100</v>
      </c>
      <c r="U1689" s="143" t="s">
        <v>385</v>
      </c>
      <c r="V1689" s="143" t="s">
        <v>366</v>
      </c>
      <c r="Y1689" s="143" t="s">
        <v>363</v>
      </c>
      <c r="Z1689" s="143">
        <v>0</v>
      </c>
      <c r="AA1689" s="143">
        <v>1</v>
      </c>
      <c r="AB1689" s="143">
        <v>3.8967435187227402</v>
      </c>
      <c r="AC1689" s="143">
        <v>0.53414108291548001</v>
      </c>
      <c r="AD1689" s="143">
        <v>1992.9740415886499</v>
      </c>
      <c r="AF1689" s="143">
        <v>-1</v>
      </c>
      <c r="AG1689" s="143">
        <v>-1</v>
      </c>
      <c r="AH1689" s="143">
        <v>-1</v>
      </c>
      <c r="AI1689" s="143">
        <v>-1</v>
      </c>
      <c r="AJ1689" s="143">
        <v>0</v>
      </c>
      <c r="AM1689" s="143" t="s">
        <v>383</v>
      </c>
      <c r="AN1689" s="143">
        <v>-1</v>
      </c>
      <c r="AQ1689" s="143">
        <v>641</v>
      </c>
      <c r="AR1689" s="143" t="s">
        <v>284</v>
      </c>
      <c r="AS1689" s="143" t="s">
        <v>394</v>
      </c>
      <c r="AT1689" s="143" t="s">
        <v>366</v>
      </c>
      <c r="AV1689" s="143">
        <v>199.99999998882399</v>
      </c>
      <c r="AW1689" s="143">
        <v>1.6163617531000001</v>
      </c>
    </row>
    <row r="1690" spans="1:49" x14ac:dyDescent="0.25">
      <c r="A1690" s="153">
        <v>1200000</v>
      </c>
      <c r="B1690" s="153">
        <v>1800000</v>
      </c>
      <c r="C1690" s="153">
        <v>1800000</v>
      </c>
      <c r="D1690" s="143" t="s">
        <v>360</v>
      </c>
      <c r="E1690" s="143" t="s">
        <v>73</v>
      </c>
      <c r="F1690" s="143" t="s">
        <v>378</v>
      </c>
      <c r="G1690" s="143" t="s">
        <v>379</v>
      </c>
      <c r="H1690" s="143">
        <v>0.59</v>
      </c>
      <c r="I1690" s="143">
        <v>0.64</v>
      </c>
      <c r="J1690" s="143" t="s">
        <v>363</v>
      </c>
      <c r="K1690" s="143">
        <v>0.10609546242697999</v>
      </c>
      <c r="L1690" s="143">
        <v>3815.6071282318899</v>
      </c>
      <c r="M1690" s="143">
        <v>7.0263408943453598</v>
      </c>
      <c r="N1690" s="143">
        <v>0.94553535812640999</v>
      </c>
      <c r="O1690" s="143">
        <v>0.74546288635520996</v>
      </c>
      <c r="P1690" s="143">
        <v>0.10031701106148</v>
      </c>
      <c r="Q1690" s="143">
        <v>404.81860270946697</v>
      </c>
      <c r="R1690" s="143">
        <v>3100</v>
      </c>
      <c r="S1690" s="143" t="s">
        <v>371</v>
      </c>
      <c r="T1690" s="143">
        <v>3100</v>
      </c>
      <c r="U1690" s="143" t="s">
        <v>385</v>
      </c>
      <c r="V1690" s="143" t="s">
        <v>366</v>
      </c>
      <c r="Y1690" s="143" t="s">
        <v>363</v>
      </c>
      <c r="Z1690" s="143">
        <v>0</v>
      </c>
      <c r="AA1690" s="143">
        <v>1</v>
      </c>
      <c r="AB1690" s="143">
        <v>0.74546288635520996</v>
      </c>
      <c r="AC1690" s="143">
        <v>0.10031701106148</v>
      </c>
      <c r="AD1690" s="143">
        <v>404.81860270946697</v>
      </c>
      <c r="AF1690" s="143">
        <v>-1</v>
      </c>
      <c r="AG1690" s="143">
        <v>-1</v>
      </c>
      <c r="AH1690" s="143">
        <v>-1</v>
      </c>
      <c r="AI1690" s="143">
        <v>-1</v>
      </c>
      <c r="AJ1690" s="143">
        <v>0</v>
      </c>
      <c r="AM1690" s="143" t="s">
        <v>383</v>
      </c>
      <c r="AN1690" s="143">
        <v>-1</v>
      </c>
      <c r="AQ1690" s="143">
        <v>641</v>
      </c>
      <c r="AR1690" s="143" t="s">
        <v>284</v>
      </c>
      <c r="AS1690" s="143" t="s">
        <v>394</v>
      </c>
      <c r="AT1690" s="143" t="s">
        <v>366</v>
      </c>
      <c r="AV1690" s="143">
        <v>117.20713953555401</v>
      </c>
      <c r="AW1690" s="143">
        <v>0.32832003459999998</v>
      </c>
    </row>
    <row r="1691" spans="1:49" x14ac:dyDescent="0.25">
      <c r="A1691" s="153">
        <v>1200000</v>
      </c>
      <c r="B1691" s="153">
        <v>1800000</v>
      </c>
      <c r="C1691" s="153">
        <v>1800000</v>
      </c>
      <c r="D1691" s="143" t="s">
        <v>360</v>
      </c>
      <c r="E1691" s="143" t="s">
        <v>73</v>
      </c>
      <c r="F1691" s="143" t="s">
        <v>378</v>
      </c>
      <c r="G1691" s="143" t="s">
        <v>379</v>
      </c>
      <c r="H1691" s="143">
        <v>0.59</v>
      </c>
      <c r="I1691" s="143">
        <v>0.64</v>
      </c>
      <c r="J1691" s="143" t="s">
        <v>366</v>
      </c>
      <c r="K1691" s="143">
        <v>0.51166799144803998</v>
      </c>
      <c r="L1691" s="143">
        <v>3815.6071282318899</v>
      </c>
      <c r="M1691" s="143">
        <v>7.0263408943453598</v>
      </c>
      <c r="N1691" s="143">
        <v>0.94553535812640999</v>
      </c>
      <c r="O1691" s="143">
        <v>3.59515373263898</v>
      </c>
      <c r="P1691" s="143">
        <v>0.48380017753565002</v>
      </c>
      <c r="Q1691" s="143">
        <v>1952.3240354572699</v>
      </c>
      <c r="R1691" s="143">
        <v>1400</v>
      </c>
      <c r="S1691" s="143" t="s">
        <v>389</v>
      </c>
      <c r="T1691" s="143">
        <v>1400</v>
      </c>
      <c r="U1691" s="143" t="s">
        <v>385</v>
      </c>
      <c r="V1691" s="143" t="s">
        <v>366</v>
      </c>
      <c r="Z1691" s="143">
        <v>0</v>
      </c>
      <c r="AA1691" s="143">
        <v>1</v>
      </c>
      <c r="AB1691" s="143">
        <v>3.59515373263898</v>
      </c>
      <c r="AC1691" s="143">
        <v>0.48380017753565002</v>
      </c>
      <c r="AD1691" s="143">
        <v>1952.3240354572699</v>
      </c>
      <c r="AF1691" s="143">
        <v>-1</v>
      </c>
      <c r="AG1691" s="143">
        <v>-1</v>
      </c>
      <c r="AH1691" s="143">
        <v>-1</v>
      </c>
      <c r="AI1691" s="143">
        <v>-1</v>
      </c>
      <c r="AJ1691" s="143">
        <v>0</v>
      </c>
      <c r="AM1691" s="143" t="s">
        <v>383</v>
      </c>
      <c r="AN1691" s="143">
        <v>-1</v>
      </c>
      <c r="AQ1691" s="143">
        <v>641</v>
      </c>
      <c r="AR1691" s="143" t="s">
        <v>284</v>
      </c>
      <c r="AS1691" s="143" t="s">
        <v>394</v>
      </c>
      <c r="AT1691" s="143" t="s">
        <v>366</v>
      </c>
      <c r="AV1691" s="143">
        <v>182.85889127359499</v>
      </c>
      <c r="AW1691" s="143">
        <v>1.5833933783</v>
      </c>
    </row>
    <row r="1692" spans="1:49" x14ac:dyDescent="0.25">
      <c r="A1692" s="153">
        <v>1200000</v>
      </c>
      <c r="B1692" s="153">
        <v>1800000</v>
      </c>
      <c r="C1692" s="153">
        <v>1800000</v>
      </c>
      <c r="D1692" s="143" t="s">
        <v>360</v>
      </c>
      <c r="E1692" s="143" t="s">
        <v>73</v>
      </c>
      <c r="F1692" s="143" t="s">
        <v>378</v>
      </c>
      <c r="G1692" s="143" t="s">
        <v>379</v>
      </c>
      <c r="H1692" s="143">
        <v>0.59</v>
      </c>
      <c r="I1692" s="143">
        <v>0.64</v>
      </c>
      <c r="J1692" s="143" t="s">
        <v>363</v>
      </c>
      <c r="K1692" s="143">
        <v>0.25312836984435999</v>
      </c>
      <c r="L1692" s="143">
        <v>2041.1277483424301</v>
      </c>
      <c r="M1692" s="143">
        <v>0.65953157282416996</v>
      </c>
      <c r="N1692" s="143">
        <v>8.2820701625980001E-2</v>
      </c>
      <c r="O1692" s="143">
        <v>0.16694615188987</v>
      </c>
      <c r="P1692" s="143">
        <v>2.0964269191950002E-2</v>
      </c>
      <c r="Q1692" s="143">
        <v>516.66733958201405</v>
      </c>
      <c r="R1692" s="143">
        <v>5300</v>
      </c>
      <c r="S1692" s="143" t="s">
        <v>372</v>
      </c>
      <c r="T1692" s="143">
        <v>5300</v>
      </c>
      <c r="U1692" s="143" t="s">
        <v>385</v>
      </c>
      <c r="V1692" s="143" t="s">
        <v>366</v>
      </c>
      <c r="Y1692" s="143" t="s">
        <v>363</v>
      </c>
      <c r="Z1692" s="143">
        <v>0</v>
      </c>
      <c r="AA1692" s="143">
        <v>1</v>
      </c>
      <c r="AB1692" s="143">
        <v>0.16694615188987</v>
      </c>
      <c r="AC1692" s="143">
        <v>2.0964269191950002E-2</v>
      </c>
      <c r="AD1692" s="143">
        <v>522.91861228141602</v>
      </c>
      <c r="AF1692" s="143">
        <v>-1</v>
      </c>
      <c r="AG1692" s="143">
        <v>-1</v>
      </c>
      <c r="AH1692" s="143">
        <v>-1</v>
      </c>
      <c r="AI1692" s="143">
        <v>-1</v>
      </c>
      <c r="AJ1692" s="143">
        <v>0</v>
      </c>
      <c r="AM1692" s="143" t="s">
        <v>383</v>
      </c>
      <c r="AN1692" s="143">
        <v>-1</v>
      </c>
      <c r="AQ1692" s="143">
        <v>641</v>
      </c>
      <c r="AR1692" s="143" t="s">
        <v>284</v>
      </c>
      <c r="AS1692" s="143" t="s">
        <v>394</v>
      </c>
      <c r="AT1692" s="143" t="s">
        <v>366</v>
      </c>
      <c r="AV1692" s="143">
        <v>168.07423324960499</v>
      </c>
      <c r="AW1692" s="143">
        <v>0.42410268639999998</v>
      </c>
    </row>
    <row r="1693" spans="1:49" x14ac:dyDescent="0.25">
      <c r="A1693" s="153">
        <v>1200000</v>
      </c>
      <c r="B1693" s="153">
        <v>1800000</v>
      </c>
      <c r="C1693" s="153">
        <v>1800000</v>
      </c>
      <c r="D1693" s="143" t="s">
        <v>360</v>
      </c>
      <c r="E1693" s="143" t="s">
        <v>73</v>
      </c>
      <c r="F1693" s="143" t="s">
        <v>378</v>
      </c>
      <c r="G1693" s="143" t="s">
        <v>379</v>
      </c>
      <c r="H1693" s="143">
        <v>0.59</v>
      </c>
      <c r="I1693" s="143">
        <v>0.64</v>
      </c>
      <c r="J1693" s="143" t="s">
        <v>363</v>
      </c>
      <c r="K1693" s="143">
        <v>0.33409125013728003</v>
      </c>
      <c r="L1693" s="143">
        <v>3489.3401392832702</v>
      </c>
      <c r="M1693" s="143">
        <v>6.76348583422714</v>
      </c>
      <c r="N1693" s="143">
        <v>0.92341260041066997</v>
      </c>
      <c r="O1693" s="143">
        <v>2.2596214376427302</v>
      </c>
      <c r="P1693" s="143">
        <v>0.30850407006371</v>
      </c>
      <c r="Q1693" s="143">
        <v>1165.75800928734</v>
      </c>
      <c r="R1693" s="143">
        <v>3100</v>
      </c>
      <c r="S1693" s="143" t="s">
        <v>371</v>
      </c>
      <c r="T1693" s="143">
        <v>3100</v>
      </c>
      <c r="U1693" s="143" t="s">
        <v>385</v>
      </c>
      <c r="V1693" s="143" t="s">
        <v>366</v>
      </c>
      <c r="Y1693" s="143" t="s">
        <v>363</v>
      </c>
      <c r="Z1693" s="143">
        <v>0</v>
      </c>
      <c r="AA1693" s="143">
        <v>1</v>
      </c>
      <c r="AB1693" s="143">
        <v>2.2596214376427302</v>
      </c>
      <c r="AC1693" s="143">
        <v>0.30850407006371</v>
      </c>
      <c r="AD1693" s="143">
        <v>1165.75800928734</v>
      </c>
      <c r="AF1693" s="143">
        <v>-1</v>
      </c>
      <c r="AG1693" s="143">
        <v>-1</v>
      </c>
      <c r="AH1693" s="143">
        <v>-1</v>
      </c>
      <c r="AI1693" s="143">
        <v>-1</v>
      </c>
      <c r="AJ1693" s="143">
        <v>0</v>
      </c>
      <c r="AM1693" s="143" t="s">
        <v>383</v>
      </c>
      <c r="AN1693" s="143">
        <v>-1</v>
      </c>
      <c r="AQ1693" s="143">
        <v>641</v>
      </c>
      <c r="AR1693" s="143" t="s">
        <v>284</v>
      </c>
      <c r="AS1693" s="143" t="s">
        <v>394</v>
      </c>
      <c r="AT1693" s="143" t="s">
        <v>366</v>
      </c>
      <c r="AV1693" s="143">
        <v>154.09354839334301</v>
      </c>
      <c r="AW1693" s="143">
        <v>0.94546472770000001</v>
      </c>
    </row>
    <row r="1694" spans="1:49" x14ac:dyDescent="0.25">
      <c r="A1694" s="153">
        <v>1200000</v>
      </c>
      <c r="B1694" s="153">
        <v>1800000</v>
      </c>
      <c r="C1694" s="153">
        <v>1800000</v>
      </c>
      <c r="D1694" s="143" t="s">
        <v>360</v>
      </c>
      <c r="E1694" s="143" t="s">
        <v>73</v>
      </c>
      <c r="F1694" s="143" t="s">
        <v>378</v>
      </c>
      <c r="G1694" s="143" t="s">
        <v>379</v>
      </c>
      <c r="H1694" s="143">
        <v>0.59</v>
      </c>
      <c r="I1694" s="143">
        <v>0.64</v>
      </c>
      <c r="J1694" s="143" t="s">
        <v>395</v>
      </c>
      <c r="K1694" s="143">
        <v>0.61776345378298003</v>
      </c>
      <c r="L1694" s="143">
        <v>3833.7456336381401</v>
      </c>
      <c r="M1694" s="143">
        <v>9.5292707252247908</v>
      </c>
      <c r="N1694" s="143">
        <v>1.4005784199051099</v>
      </c>
      <c r="O1694" s="143">
        <v>5.8868351952479196</v>
      </c>
      <c r="P1694" s="143">
        <v>0.86522616197448998</v>
      </c>
      <c r="Q1694" s="143">
        <v>2368.3479435617201</v>
      </c>
      <c r="R1694" s="143">
        <v>1200</v>
      </c>
      <c r="S1694" s="143" t="s">
        <v>398</v>
      </c>
      <c r="T1694" s="143">
        <v>1200</v>
      </c>
      <c r="U1694" s="143" t="s">
        <v>395</v>
      </c>
      <c r="V1694" s="143" t="s">
        <v>395</v>
      </c>
      <c r="Z1694" s="143">
        <v>0</v>
      </c>
      <c r="AA1694" s="143">
        <v>1</v>
      </c>
      <c r="AB1694" s="143">
        <v>5.8868351952479196</v>
      </c>
      <c r="AC1694" s="143">
        <v>0.86522616197448998</v>
      </c>
      <c r="AD1694" s="143">
        <v>2368.3479435617201</v>
      </c>
      <c r="AF1694" s="143">
        <v>-1</v>
      </c>
      <c r="AG1694" s="143">
        <v>-1</v>
      </c>
      <c r="AH1694" s="143">
        <v>-1</v>
      </c>
      <c r="AI1694" s="143">
        <v>-1</v>
      </c>
      <c r="AJ1694" s="143">
        <v>0</v>
      </c>
      <c r="AM1694" s="143" t="s">
        <v>383</v>
      </c>
      <c r="AN1694" s="143">
        <v>-1</v>
      </c>
      <c r="AQ1694" s="143">
        <v>641</v>
      </c>
      <c r="AR1694" s="143" t="s">
        <v>284</v>
      </c>
      <c r="AS1694" s="143" t="s">
        <v>394</v>
      </c>
      <c r="AT1694" s="143" t="s">
        <v>366</v>
      </c>
      <c r="AV1694" s="143">
        <v>200.000000018626</v>
      </c>
      <c r="AW1694" s="143">
        <v>1.9208012519</v>
      </c>
    </row>
    <row r="1695" spans="1:49" x14ac:dyDescent="0.25">
      <c r="A1695" s="153">
        <v>1200000</v>
      </c>
      <c r="B1695" s="153">
        <v>1800000</v>
      </c>
      <c r="C1695" s="153">
        <v>1800000</v>
      </c>
      <c r="D1695" s="143" t="s">
        <v>360</v>
      </c>
      <c r="E1695" s="143" t="s">
        <v>73</v>
      </c>
      <c r="F1695" s="143" t="s">
        <v>378</v>
      </c>
      <c r="G1695" s="143" t="s">
        <v>379</v>
      </c>
      <c r="H1695" s="143">
        <v>0.59</v>
      </c>
      <c r="I1695" s="143">
        <v>0.64</v>
      </c>
      <c r="J1695" s="143" t="s">
        <v>363</v>
      </c>
      <c r="K1695" s="143">
        <v>0.3843071421748</v>
      </c>
      <c r="L1695" s="143">
        <v>1620.7672138691901</v>
      </c>
      <c r="M1695" s="143">
        <v>0</v>
      </c>
      <c r="N1695" s="143">
        <v>0</v>
      </c>
      <c r="O1695" s="143">
        <v>0</v>
      </c>
      <c r="P1695" s="143">
        <v>0</v>
      </c>
      <c r="Q1695" s="143">
        <v>622.87241609269097</v>
      </c>
      <c r="R1695" s="143">
        <v>5300</v>
      </c>
      <c r="S1695" s="143" t="s">
        <v>372</v>
      </c>
      <c r="T1695" s="143">
        <v>5300</v>
      </c>
      <c r="U1695" s="143" t="s">
        <v>385</v>
      </c>
      <c r="V1695" s="143" t="s">
        <v>366</v>
      </c>
      <c r="Y1695" s="143" t="s">
        <v>363</v>
      </c>
      <c r="Z1695" s="143">
        <v>0</v>
      </c>
      <c r="AA1695" s="143">
        <v>1</v>
      </c>
      <c r="AB1695" s="143">
        <v>0</v>
      </c>
      <c r="AC1695" s="143">
        <v>0</v>
      </c>
      <c r="AD1695" s="143">
        <v>622.87241609269097</v>
      </c>
      <c r="AF1695" s="143">
        <v>-1</v>
      </c>
      <c r="AG1695" s="143">
        <v>-1</v>
      </c>
      <c r="AH1695" s="143">
        <v>-1</v>
      </c>
      <c r="AI1695" s="143">
        <v>-1</v>
      </c>
      <c r="AJ1695" s="143">
        <v>0</v>
      </c>
      <c r="AM1695" s="143" t="s">
        <v>383</v>
      </c>
      <c r="AN1695" s="143">
        <v>-1</v>
      </c>
      <c r="AQ1695" s="143">
        <v>641</v>
      </c>
      <c r="AR1695" s="143" t="s">
        <v>284</v>
      </c>
      <c r="AS1695" s="143" t="s">
        <v>394</v>
      </c>
      <c r="AT1695" s="143" t="s">
        <v>366</v>
      </c>
      <c r="AV1695" s="143">
        <v>183.96230783654499</v>
      </c>
      <c r="AW1695" s="143">
        <v>0.5051682207</v>
      </c>
    </row>
    <row r="1696" spans="1:49" x14ac:dyDescent="0.25">
      <c r="A1696" s="153">
        <v>1200000</v>
      </c>
      <c r="B1696" s="153">
        <v>1800000</v>
      </c>
      <c r="C1696" s="153">
        <v>1800000</v>
      </c>
      <c r="D1696" s="143" t="s">
        <v>360</v>
      </c>
      <c r="E1696" s="143" t="s">
        <v>73</v>
      </c>
      <c r="F1696" s="143" t="s">
        <v>378</v>
      </c>
      <c r="G1696" s="143" t="s">
        <v>379</v>
      </c>
      <c r="H1696" s="143">
        <v>0.59</v>
      </c>
      <c r="I1696" s="143">
        <v>0.64</v>
      </c>
      <c r="J1696" s="143" t="s">
        <v>366</v>
      </c>
      <c r="K1696" s="143">
        <v>0.61776345359886997</v>
      </c>
      <c r="L1696" s="143">
        <v>3760.9840500550499</v>
      </c>
      <c r="M1696" s="143">
        <v>7.3495947260793599</v>
      </c>
      <c r="N1696" s="143">
        <v>1.03519396344498</v>
      </c>
      <c r="O1696" s="143">
        <v>4.5403110205348503</v>
      </c>
      <c r="P1696" s="143">
        <v>0.63950499800246996</v>
      </c>
      <c r="Q1696" s="143">
        <v>2323.39849569228</v>
      </c>
      <c r="R1696" s="143">
        <v>1820</v>
      </c>
      <c r="S1696" s="143" t="s">
        <v>397</v>
      </c>
      <c r="T1696" s="143">
        <v>1820</v>
      </c>
      <c r="U1696" s="143" t="s">
        <v>385</v>
      </c>
      <c r="V1696" s="143" t="s">
        <v>366</v>
      </c>
      <c r="Z1696" s="143">
        <v>0</v>
      </c>
      <c r="AA1696" s="143">
        <v>1</v>
      </c>
      <c r="AB1696" s="143">
        <v>4.5403110205348503</v>
      </c>
      <c r="AC1696" s="143">
        <v>0.63950499800246996</v>
      </c>
      <c r="AD1696" s="143">
        <v>2323.39849569228</v>
      </c>
      <c r="AF1696" s="143">
        <v>-1</v>
      </c>
      <c r="AG1696" s="143">
        <v>-1</v>
      </c>
      <c r="AH1696" s="143">
        <v>-1</v>
      </c>
      <c r="AI1696" s="143">
        <v>-1</v>
      </c>
      <c r="AJ1696" s="143">
        <v>0</v>
      </c>
      <c r="AM1696" s="143" t="s">
        <v>383</v>
      </c>
      <c r="AN1696" s="143">
        <v>-1</v>
      </c>
      <c r="AQ1696" s="143">
        <v>641</v>
      </c>
      <c r="AR1696" s="143" t="s">
        <v>284</v>
      </c>
      <c r="AS1696" s="143" t="s">
        <v>394</v>
      </c>
      <c r="AT1696" s="143" t="s">
        <v>366</v>
      </c>
      <c r="AV1696" s="143">
        <v>199.99999998882399</v>
      </c>
      <c r="AW1696" s="143">
        <v>1.8843459008000001</v>
      </c>
    </row>
    <row r="1697" spans="1:49" x14ac:dyDescent="0.25">
      <c r="A1697" s="153">
        <v>1200000</v>
      </c>
      <c r="B1697" s="153">
        <v>1800000</v>
      </c>
      <c r="C1697" s="153">
        <v>1800000</v>
      </c>
      <c r="D1697" s="143" t="s">
        <v>360</v>
      </c>
      <c r="E1697" s="143" t="s">
        <v>73</v>
      </c>
      <c r="F1697" s="143" t="s">
        <v>378</v>
      </c>
      <c r="G1697" s="143" t="s">
        <v>379</v>
      </c>
      <c r="H1697" s="143">
        <v>0.59</v>
      </c>
      <c r="I1697" s="143">
        <v>0.64</v>
      </c>
      <c r="J1697" s="143" t="s">
        <v>366</v>
      </c>
      <c r="K1697" s="143">
        <v>4.8521475524699997E-3</v>
      </c>
      <c r="L1697" s="143">
        <v>3859.2917115977298</v>
      </c>
      <c r="M1697" s="143">
        <v>9.2356621845262392</v>
      </c>
      <c r="N1697" s="143">
        <v>1.2775746441639899</v>
      </c>
      <c r="O1697" s="143">
        <v>4.4812795664109999E-2</v>
      </c>
      <c r="P1697" s="143">
        <v>6.1989806827799998E-3</v>
      </c>
      <c r="Q1697" s="143">
        <v>18.725852832708199</v>
      </c>
      <c r="R1697" s="143">
        <v>8140</v>
      </c>
      <c r="S1697" s="143" t="s">
        <v>369</v>
      </c>
      <c r="T1697" s="143">
        <v>8140</v>
      </c>
      <c r="U1697" s="143" t="s">
        <v>385</v>
      </c>
      <c r="V1697" s="143" t="s">
        <v>366</v>
      </c>
      <c r="Z1697" s="143">
        <v>0</v>
      </c>
      <c r="AA1697" s="143">
        <v>1</v>
      </c>
      <c r="AB1697" s="143">
        <v>4.4812795664109999E-2</v>
      </c>
      <c r="AC1697" s="143">
        <v>6.1989806827799998E-3</v>
      </c>
      <c r="AD1697" s="143">
        <v>18.725852832708501</v>
      </c>
      <c r="AF1697" s="143">
        <v>-1</v>
      </c>
      <c r="AG1697" s="143">
        <v>-1</v>
      </c>
      <c r="AH1697" s="143">
        <v>-1</v>
      </c>
      <c r="AI1697" s="143">
        <v>-1</v>
      </c>
      <c r="AJ1697" s="143">
        <v>0</v>
      </c>
      <c r="AM1697" s="143" t="s">
        <v>383</v>
      </c>
      <c r="AN1697" s="143">
        <v>-1</v>
      </c>
      <c r="AQ1697" s="143">
        <v>641</v>
      </c>
      <c r="AR1697" s="143" t="s">
        <v>284</v>
      </c>
      <c r="AS1697" s="143" t="s">
        <v>394</v>
      </c>
      <c r="AT1697" s="143" t="s">
        <v>366</v>
      </c>
      <c r="AV1697" s="143">
        <v>81.453650791222401</v>
      </c>
      <c r="AW1697" s="143">
        <v>1.51872286E-2</v>
      </c>
    </row>
    <row r="1698" spans="1:49" x14ac:dyDescent="0.25">
      <c r="A1698" s="153">
        <v>1200000</v>
      </c>
      <c r="B1698" s="153">
        <v>1800000</v>
      </c>
      <c r="C1698" s="153">
        <v>1800000</v>
      </c>
      <c r="D1698" s="143" t="s">
        <v>360</v>
      </c>
      <c r="E1698" s="143" t="s">
        <v>73</v>
      </c>
      <c r="F1698" s="143" t="s">
        <v>378</v>
      </c>
      <c r="G1698" s="143" t="s">
        <v>379</v>
      </c>
      <c r="H1698" s="143">
        <v>0.59</v>
      </c>
      <c r="I1698" s="143">
        <v>0.64</v>
      </c>
      <c r="J1698" s="143" t="s">
        <v>387</v>
      </c>
      <c r="K1698" s="143">
        <v>0.33145528859050999</v>
      </c>
      <c r="L1698" s="143">
        <v>3859.2917115977298</v>
      </c>
      <c r="M1698" s="143">
        <v>9.2356621845262392</v>
      </c>
      <c r="N1698" s="143">
        <v>1.2775746441639899</v>
      </c>
      <c r="O1698" s="143">
        <v>3.0612090746965999</v>
      </c>
      <c r="P1698" s="143">
        <v>0.42345887237729002</v>
      </c>
      <c r="Q1698" s="143">
        <v>1279.18264802259</v>
      </c>
      <c r="R1698" s="143">
        <v>8140</v>
      </c>
      <c r="S1698" s="143" t="s">
        <v>369</v>
      </c>
      <c r="T1698" s="143">
        <v>8140</v>
      </c>
      <c r="U1698" s="143" t="s">
        <v>388</v>
      </c>
      <c r="V1698" s="143" t="s">
        <v>387</v>
      </c>
      <c r="Z1698" s="143">
        <v>0</v>
      </c>
      <c r="AA1698" s="143">
        <v>1</v>
      </c>
      <c r="AB1698" s="143">
        <v>3.0612090746965999</v>
      </c>
      <c r="AC1698" s="143">
        <v>0.42345887237729002</v>
      </c>
      <c r="AD1698" s="143">
        <v>1279.18264802259</v>
      </c>
      <c r="AF1698" s="143">
        <v>-1</v>
      </c>
      <c r="AG1698" s="143">
        <v>-1</v>
      </c>
      <c r="AH1698" s="143">
        <v>-1</v>
      </c>
      <c r="AI1698" s="143">
        <v>-1</v>
      </c>
      <c r="AJ1698" s="143">
        <v>0</v>
      </c>
      <c r="AM1698" s="143" t="s">
        <v>383</v>
      </c>
      <c r="AN1698" s="143">
        <v>-1</v>
      </c>
      <c r="AQ1698" s="143">
        <v>641</v>
      </c>
      <c r="AR1698" s="143" t="s">
        <v>284</v>
      </c>
      <c r="AS1698" s="143" t="s">
        <v>394</v>
      </c>
      <c r="AT1698" s="143" t="s">
        <v>366</v>
      </c>
      <c r="AV1698" s="143">
        <v>153.510052913008</v>
      </c>
      <c r="AW1698" s="143">
        <v>1.0374555134000001</v>
      </c>
    </row>
    <row r="1699" spans="1:49" x14ac:dyDescent="0.25">
      <c r="A1699" s="153">
        <v>1200000</v>
      </c>
      <c r="B1699" s="153">
        <v>1800000</v>
      </c>
      <c r="C1699" s="153">
        <v>1800000</v>
      </c>
      <c r="D1699" s="143" t="s">
        <v>360</v>
      </c>
      <c r="E1699" s="143" t="s">
        <v>73</v>
      </c>
      <c r="F1699" s="143" t="s">
        <v>378</v>
      </c>
      <c r="G1699" s="143" t="s">
        <v>379</v>
      </c>
      <c r="H1699" s="143">
        <v>0.59</v>
      </c>
      <c r="I1699" s="143">
        <v>0.64</v>
      </c>
      <c r="J1699" s="143" t="s">
        <v>395</v>
      </c>
      <c r="K1699" s="143">
        <v>0.25247983568577997</v>
      </c>
      <c r="L1699" s="143">
        <v>3859.2917115977298</v>
      </c>
      <c r="M1699" s="143">
        <v>9.2356621845262392</v>
      </c>
      <c r="N1699" s="143">
        <v>1.2775746441639899</v>
      </c>
      <c r="O1699" s="143">
        <v>2.3318184707986398</v>
      </c>
      <c r="P1699" s="143">
        <v>0.32256183623485002</v>
      </c>
      <c r="Q1699" s="143">
        <v>974.39333720772299</v>
      </c>
      <c r="R1699" s="143">
        <v>1200</v>
      </c>
      <c r="S1699" s="143" t="s">
        <v>398</v>
      </c>
      <c r="T1699" s="143">
        <v>1200</v>
      </c>
      <c r="U1699" s="143" t="s">
        <v>395</v>
      </c>
      <c r="V1699" s="143" t="s">
        <v>395</v>
      </c>
      <c r="Z1699" s="143">
        <v>0</v>
      </c>
      <c r="AA1699" s="143">
        <v>1</v>
      </c>
      <c r="AB1699" s="143">
        <v>2.3318184707986398</v>
      </c>
      <c r="AC1699" s="143">
        <v>0.32256183623485002</v>
      </c>
      <c r="AD1699" s="143">
        <v>974.39333720772299</v>
      </c>
      <c r="AF1699" s="143">
        <v>-1</v>
      </c>
      <c r="AG1699" s="143">
        <v>-1</v>
      </c>
      <c r="AH1699" s="143">
        <v>-1</v>
      </c>
      <c r="AI1699" s="143">
        <v>-1</v>
      </c>
      <c r="AJ1699" s="143">
        <v>0</v>
      </c>
      <c r="AM1699" s="143" t="s">
        <v>383</v>
      </c>
      <c r="AN1699" s="143">
        <v>-1</v>
      </c>
      <c r="AQ1699" s="143">
        <v>641</v>
      </c>
      <c r="AR1699" s="143" t="s">
        <v>284</v>
      </c>
      <c r="AS1699" s="143" t="s">
        <v>394</v>
      </c>
      <c r="AT1699" s="143" t="s">
        <v>366</v>
      </c>
      <c r="AV1699" s="143">
        <v>140.863678992605</v>
      </c>
      <c r="AW1699" s="143">
        <v>0.79026223620000002</v>
      </c>
    </row>
    <row r="1700" spans="1:49" x14ac:dyDescent="0.25">
      <c r="A1700" s="153">
        <v>1200000</v>
      </c>
      <c r="B1700" s="153">
        <v>1800000</v>
      </c>
      <c r="C1700" s="153">
        <v>1800000</v>
      </c>
      <c r="D1700" s="143" t="s">
        <v>360</v>
      </c>
      <c r="E1700" s="143" t="s">
        <v>73</v>
      </c>
      <c r="F1700" s="143" t="s">
        <v>378</v>
      </c>
      <c r="G1700" s="143" t="s">
        <v>379</v>
      </c>
      <c r="H1700" s="143">
        <v>0.59</v>
      </c>
      <c r="I1700" s="143">
        <v>0.64</v>
      </c>
      <c r="J1700" s="143" t="s">
        <v>366</v>
      </c>
      <c r="K1700" s="143">
        <v>8.5522143620000006E-5</v>
      </c>
      <c r="L1700" s="143">
        <v>3859.2917115977298</v>
      </c>
      <c r="M1700" s="143">
        <v>9.2356621845262392</v>
      </c>
      <c r="N1700" s="143">
        <v>1.2775746441639899</v>
      </c>
      <c r="O1700" s="143">
        <v>7.8985362782999999E-4</v>
      </c>
      <c r="P1700" s="143">
        <v>1.0926092221E-4</v>
      </c>
      <c r="Q1700" s="143">
        <v>0.33005490005775001</v>
      </c>
      <c r="R1700" s="143">
        <v>1200</v>
      </c>
      <c r="S1700" s="143" t="s">
        <v>398</v>
      </c>
      <c r="T1700" s="143">
        <v>1200</v>
      </c>
      <c r="U1700" s="143" t="s">
        <v>385</v>
      </c>
      <c r="V1700" s="143" t="s">
        <v>366</v>
      </c>
      <c r="Z1700" s="143">
        <v>0</v>
      </c>
      <c r="AA1700" s="143">
        <v>1</v>
      </c>
      <c r="AB1700" s="143">
        <v>7.8985362782999999E-4</v>
      </c>
      <c r="AC1700" s="143">
        <v>1.0926092221E-4</v>
      </c>
      <c r="AD1700" s="143">
        <v>0.33005490005936</v>
      </c>
      <c r="AF1700" s="143">
        <v>-1</v>
      </c>
      <c r="AG1700" s="143">
        <v>-1</v>
      </c>
      <c r="AH1700" s="143">
        <v>-1</v>
      </c>
      <c r="AI1700" s="143">
        <v>-1</v>
      </c>
      <c r="AJ1700" s="143">
        <v>0</v>
      </c>
      <c r="AM1700" s="143" t="s">
        <v>383</v>
      </c>
      <c r="AN1700" s="143">
        <v>-1</v>
      </c>
      <c r="AQ1700" s="143">
        <v>641</v>
      </c>
      <c r="AR1700" s="143" t="s">
        <v>284</v>
      </c>
      <c r="AS1700" s="143" t="s">
        <v>394</v>
      </c>
      <c r="AT1700" s="143" t="s">
        <v>366</v>
      </c>
      <c r="AV1700" s="143">
        <v>9.2249198987163492</v>
      </c>
      <c r="AW1700" s="143">
        <v>2.6768439999999999E-4</v>
      </c>
    </row>
    <row r="1701" spans="1:49" x14ac:dyDescent="0.25">
      <c r="A1701" s="153">
        <v>1200000</v>
      </c>
      <c r="B1701" s="153">
        <v>1800000</v>
      </c>
      <c r="C1701" s="153">
        <v>1800000</v>
      </c>
      <c r="D1701" s="143" t="s">
        <v>360</v>
      </c>
      <c r="E1701" s="143" t="s">
        <v>73</v>
      </c>
      <c r="F1701" s="143" t="s">
        <v>378</v>
      </c>
      <c r="G1701" s="143" t="s">
        <v>379</v>
      </c>
      <c r="H1701" s="143">
        <v>0.59</v>
      </c>
      <c r="I1701" s="143">
        <v>0.64</v>
      </c>
      <c r="J1701" s="143" t="s">
        <v>387</v>
      </c>
      <c r="K1701" s="143">
        <v>5.9398088833799998E-3</v>
      </c>
      <c r="L1701" s="143">
        <v>3859.2917115977298</v>
      </c>
      <c r="M1701" s="143">
        <v>9.2356621845262392</v>
      </c>
      <c r="N1701" s="143">
        <v>1.2775746441639899</v>
      </c>
      <c r="O1701" s="143">
        <v>5.4858068287550001E-2</v>
      </c>
      <c r="P1701" s="143">
        <v>7.5885492205799996E-3</v>
      </c>
      <c r="Q1701" s="143">
        <v>22.9234551921068</v>
      </c>
      <c r="R1701" s="143">
        <v>1200</v>
      </c>
      <c r="S1701" s="143" t="s">
        <v>398</v>
      </c>
      <c r="T1701" s="143">
        <v>1200</v>
      </c>
      <c r="U1701" s="143" t="s">
        <v>390</v>
      </c>
      <c r="V1701" s="143" t="s">
        <v>387</v>
      </c>
      <c r="Z1701" s="143">
        <v>0</v>
      </c>
      <c r="AA1701" s="143">
        <v>1</v>
      </c>
      <c r="AB1701" s="143">
        <v>5.4858068287550001E-2</v>
      </c>
      <c r="AC1701" s="143">
        <v>7.5885492205799996E-3</v>
      </c>
      <c r="AD1701" s="143">
        <v>22.923455192105902</v>
      </c>
      <c r="AF1701" s="143">
        <v>-1</v>
      </c>
      <c r="AG1701" s="143">
        <v>-1</v>
      </c>
      <c r="AH1701" s="143">
        <v>-1</v>
      </c>
      <c r="AI1701" s="143">
        <v>-1</v>
      </c>
      <c r="AJ1701" s="143">
        <v>0</v>
      </c>
      <c r="AM1701" s="143" t="s">
        <v>383</v>
      </c>
      <c r="AN1701" s="143">
        <v>-1</v>
      </c>
      <c r="AQ1701" s="143">
        <v>641</v>
      </c>
      <c r="AR1701" s="143" t="s">
        <v>284</v>
      </c>
      <c r="AS1701" s="143" t="s">
        <v>394</v>
      </c>
      <c r="AT1701" s="143" t="s">
        <v>366</v>
      </c>
      <c r="AV1701" s="143">
        <v>91.973169690702505</v>
      </c>
      <c r="AW1701" s="143">
        <v>1.8591610099999999E-2</v>
      </c>
    </row>
    <row r="1702" spans="1:49" x14ac:dyDescent="0.25">
      <c r="A1702" s="153">
        <v>1200000</v>
      </c>
      <c r="B1702" s="153">
        <v>1800000</v>
      </c>
      <c r="C1702" s="153">
        <v>1800000</v>
      </c>
      <c r="D1702" s="143" t="s">
        <v>360</v>
      </c>
      <c r="E1702" s="143" t="s">
        <v>73</v>
      </c>
      <c r="F1702" s="143" t="s">
        <v>378</v>
      </c>
      <c r="G1702" s="143" t="s">
        <v>379</v>
      </c>
      <c r="H1702" s="143">
        <v>0.59</v>
      </c>
      <c r="I1702" s="143">
        <v>0.64</v>
      </c>
      <c r="J1702" s="143" t="s">
        <v>387</v>
      </c>
      <c r="K1702" s="143">
        <v>2.295085055898E-2</v>
      </c>
      <c r="L1702" s="143">
        <v>3859.2917115977298</v>
      </c>
      <c r="M1702" s="143">
        <v>9.2356621845262392</v>
      </c>
      <c r="N1702" s="143">
        <v>1.2775746441639899</v>
      </c>
      <c r="O1702" s="143">
        <v>0.21196630261032001</v>
      </c>
      <c r="P1702" s="143">
        <v>2.9321424736150001E-2</v>
      </c>
      <c r="Q1702" s="143">
        <v>88.574027336405194</v>
      </c>
      <c r="R1702" s="143">
        <v>1200</v>
      </c>
      <c r="S1702" s="143" t="s">
        <v>398</v>
      </c>
      <c r="T1702" s="143">
        <v>1200</v>
      </c>
      <c r="U1702" s="143" t="s">
        <v>388</v>
      </c>
      <c r="V1702" s="143" t="s">
        <v>387</v>
      </c>
      <c r="Z1702" s="143">
        <v>0</v>
      </c>
      <c r="AA1702" s="143">
        <v>1</v>
      </c>
      <c r="AB1702" s="143">
        <v>0.21196630261032001</v>
      </c>
      <c r="AC1702" s="143">
        <v>2.9321424736150001E-2</v>
      </c>
      <c r="AD1702" s="143">
        <v>88.574027336406303</v>
      </c>
      <c r="AF1702" s="143">
        <v>-1</v>
      </c>
      <c r="AG1702" s="143">
        <v>-1</v>
      </c>
      <c r="AH1702" s="143">
        <v>-1</v>
      </c>
      <c r="AI1702" s="143">
        <v>-1</v>
      </c>
      <c r="AJ1702" s="143">
        <v>0</v>
      </c>
      <c r="AM1702" s="143" t="s">
        <v>383</v>
      </c>
      <c r="AN1702" s="143">
        <v>-1</v>
      </c>
      <c r="AQ1702" s="143">
        <v>641</v>
      </c>
      <c r="AR1702" s="143" t="s">
        <v>284</v>
      </c>
      <c r="AS1702" s="143" t="s">
        <v>394</v>
      </c>
      <c r="AT1702" s="143" t="s">
        <v>366</v>
      </c>
      <c r="AV1702" s="143">
        <v>103.62225798267001</v>
      </c>
      <c r="AW1702" s="143">
        <v>7.18361941E-2</v>
      </c>
    </row>
    <row r="1703" spans="1:49" x14ac:dyDescent="0.25">
      <c r="A1703" s="153">
        <v>1200000</v>
      </c>
      <c r="B1703" s="153">
        <v>1800000</v>
      </c>
      <c r="C1703" s="153">
        <v>1800000</v>
      </c>
      <c r="D1703" s="143" t="s">
        <v>360</v>
      </c>
      <c r="E1703" s="143" t="s">
        <v>73</v>
      </c>
      <c r="F1703" s="143" t="s">
        <v>378</v>
      </c>
      <c r="G1703" s="143" t="s">
        <v>379</v>
      </c>
      <c r="H1703" s="143">
        <v>0.59</v>
      </c>
      <c r="I1703" s="143">
        <v>0.64</v>
      </c>
      <c r="J1703" s="143" t="s">
        <v>363</v>
      </c>
      <c r="K1703" s="143">
        <v>2.1080926053209999E-2</v>
      </c>
      <c r="L1703" s="143">
        <v>3672.4032880172799</v>
      </c>
      <c r="M1703" s="143">
        <v>6.7653732477933399</v>
      </c>
      <c r="N1703" s="143">
        <v>0.91052397067044999</v>
      </c>
      <c r="O1703" s="143">
        <v>0.14262033315913</v>
      </c>
      <c r="P1703" s="143">
        <v>1.9194688495379999E-2</v>
      </c>
      <c r="Q1703" s="143">
        <v>77.417662152279703</v>
      </c>
      <c r="R1703" s="143">
        <v>5100</v>
      </c>
      <c r="S1703" s="143" t="s">
        <v>373</v>
      </c>
      <c r="T1703" s="143">
        <v>5100</v>
      </c>
      <c r="U1703" s="143" t="s">
        <v>385</v>
      </c>
      <c r="V1703" s="143" t="s">
        <v>366</v>
      </c>
      <c r="Y1703" s="143" t="s">
        <v>363</v>
      </c>
      <c r="Z1703" s="143">
        <v>0</v>
      </c>
      <c r="AA1703" s="143">
        <v>1</v>
      </c>
      <c r="AB1703" s="143">
        <v>0.14262033315913</v>
      </c>
      <c r="AC1703" s="143">
        <v>1.9194688495379999E-2</v>
      </c>
      <c r="AD1703" s="143">
        <v>77.417662152278595</v>
      </c>
      <c r="AF1703" s="143">
        <v>-1</v>
      </c>
      <c r="AG1703" s="143">
        <v>-1</v>
      </c>
      <c r="AH1703" s="143">
        <v>-1</v>
      </c>
      <c r="AI1703" s="143">
        <v>-1</v>
      </c>
      <c r="AJ1703" s="143">
        <v>0</v>
      </c>
      <c r="AM1703" s="143" t="s">
        <v>383</v>
      </c>
      <c r="AN1703" s="143">
        <v>-1</v>
      </c>
      <c r="AQ1703" s="143">
        <v>641</v>
      </c>
      <c r="AR1703" s="143" t="s">
        <v>284</v>
      </c>
      <c r="AS1703" s="143" t="s">
        <v>394</v>
      </c>
      <c r="AT1703" s="143" t="s">
        <v>366</v>
      </c>
      <c r="AV1703" s="143">
        <v>61.446231831145198</v>
      </c>
      <c r="AW1703" s="143">
        <v>6.2788047200000002E-2</v>
      </c>
    </row>
    <row r="1704" spans="1:49" x14ac:dyDescent="0.25">
      <c r="A1704" s="153">
        <v>1200000</v>
      </c>
      <c r="B1704" s="153">
        <v>1800000</v>
      </c>
      <c r="C1704" s="153">
        <v>1800000</v>
      </c>
      <c r="D1704" s="143" t="s">
        <v>360</v>
      </c>
      <c r="E1704" s="143" t="s">
        <v>73</v>
      </c>
      <c r="F1704" s="143" t="s">
        <v>378</v>
      </c>
      <c r="G1704" s="143" t="s">
        <v>379</v>
      </c>
      <c r="H1704" s="143">
        <v>0.59</v>
      </c>
      <c r="I1704" s="143">
        <v>0.64</v>
      </c>
      <c r="J1704" s="143" t="s">
        <v>363</v>
      </c>
      <c r="K1704" s="143">
        <v>0.10746793133832</v>
      </c>
      <c r="L1704" s="143">
        <v>3672.4032880172799</v>
      </c>
      <c r="M1704" s="143">
        <v>6.7653732477933399</v>
      </c>
      <c r="N1704" s="143">
        <v>0.91052397067044999</v>
      </c>
      <c r="O1704" s="143">
        <v>0.72706066767199995</v>
      </c>
      <c r="P1704" s="143">
        <v>9.7852127561910002E-2</v>
      </c>
      <c r="Q1704" s="143">
        <v>394.66558440328799</v>
      </c>
      <c r="R1704" s="143">
        <v>3100</v>
      </c>
      <c r="S1704" s="143" t="s">
        <v>371</v>
      </c>
      <c r="T1704" s="143">
        <v>3100</v>
      </c>
      <c r="U1704" s="143" t="s">
        <v>385</v>
      </c>
      <c r="V1704" s="143" t="s">
        <v>366</v>
      </c>
      <c r="Y1704" s="143" t="s">
        <v>363</v>
      </c>
      <c r="Z1704" s="143">
        <v>0</v>
      </c>
      <c r="AA1704" s="143">
        <v>1</v>
      </c>
      <c r="AB1704" s="143">
        <v>0.72706066767199995</v>
      </c>
      <c r="AC1704" s="143">
        <v>9.7852127561910002E-2</v>
      </c>
      <c r="AD1704" s="143">
        <v>394.66558440328799</v>
      </c>
      <c r="AF1704" s="143">
        <v>-1</v>
      </c>
      <c r="AG1704" s="143">
        <v>-1</v>
      </c>
      <c r="AH1704" s="143">
        <v>-1</v>
      </c>
      <c r="AI1704" s="143">
        <v>-1</v>
      </c>
      <c r="AJ1704" s="143">
        <v>0</v>
      </c>
      <c r="AM1704" s="143" t="s">
        <v>383</v>
      </c>
      <c r="AN1704" s="143">
        <v>-1</v>
      </c>
      <c r="AQ1704" s="143">
        <v>641</v>
      </c>
      <c r="AR1704" s="143" t="s">
        <v>284</v>
      </c>
      <c r="AS1704" s="143" t="s">
        <v>394</v>
      </c>
      <c r="AT1704" s="143" t="s">
        <v>366</v>
      </c>
      <c r="AV1704" s="143">
        <v>123.503008241797</v>
      </c>
      <c r="AW1704" s="143">
        <v>0.32008563210000002</v>
      </c>
    </row>
    <row r="1705" spans="1:49" x14ac:dyDescent="0.25">
      <c r="A1705" s="153">
        <v>1200000</v>
      </c>
      <c r="B1705" s="153">
        <v>1800000</v>
      </c>
      <c r="C1705" s="153">
        <v>1800000</v>
      </c>
      <c r="D1705" s="143" t="s">
        <v>360</v>
      </c>
      <c r="E1705" s="143" t="s">
        <v>73</v>
      </c>
      <c r="F1705" s="143" t="s">
        <v>378</v>
      </c>
      <c r="G1705" s="143" t="s">
        <v>379</v>
      </c>
      <c r="H1705" s="143">
        <v>0.59</v>
      </c>
      <c r="I1705" s="143">
        <v>0.64</v>
      </c>
      <c r="J1705" s="143" t="s">
        <v>366</v>
      </c>
      <c r="K1705" s="143">
        <v>0.48921459639143</v>
      </c>
      <c r="L1705" s="143">
        <v>3672.4032880172799</v>
      </c>
      <c r="M1705" s="143">
        <v>6.7653732477933399</v>
      </c>
      <c r="N1705" s="143">
        <v>0.91052397067044999</v>
      </c>
      <c r="O1705" s="143">
        <v>3.30971934285665</v>
      </c>
      <c r="P1705" s="143">
        <v>0.44544161681626998</v>
      </c>
      <c r="Q1705" s="143">
        <v>1796.5932923339601</v>
      </c>
      <c r="R1705" s="143">
        <v>1400</v>
      </c>
      <c r="S1705" s="143" t="s">
        <v>389</v>
      </c>
      <c r="T1705" s="143">
        <v>1400</v>
      </c>
      <c r="U1705" s="143" t="s">
        <v>385</v>
      </c>
      <c r="V1705" s="143" t="s">
        <v>366</v>
      </c>
      <c r="Z1705" s="143">
        <v>0</v>
      </c>
      <c r="AA1705" s="143">
        <v>1</v>
      </c>
      <c r="AB1705" s="143">
        <v>3.30971934285665</v>
      </c>
      <c r="AC1705" s="143">
        <v>0.44544161681626998</v>
      </c>
      <c r="AD1705" s="143">
        <v>1796.5932923339601</v>
      </c>
      <c r="AF1705" s="143">
        <v>-1</v>
      </c>
      <c r="AG1705" s="143">
        <v>-1</v>
      </c>
      <c r="AH1705" s="143">
        <v>-1</v>
      </c>
      <c r="AI1705" s="143">
        <v>-1</v>
      </c>
      <c r="AJ1705" s="143">
        <v>0</v>
      </c>
      <c r="AM1705" s="143" t="s">
        <v>383</v>
      </c>
      <c r="AN1705" s="143">
        <v>-1</v>
      </c>
      <c r="AQ1705" s="143">
        <v>641</v>
      </c>
      <c r="AR1705" s="143" t="s">
        <v>284</v>
      </c>
      <c r="AS1705" s="143" t="s">
        <v>394</v>
      </c>
      <c r="AT1705" s="143" t="s">
        <v>366</v>
      </c>
      <c r="AV1705" s="143">
        <v>179.22426463173099</v>
      </c>
      <c r="AW1705" s="143">
        <v>1.4570910724999999</v>
      </c>
    </row>
    <row r="1706" spans="1:49" x14ac:dyDescent="0.25">
      <c r="A1706" s="153">
        <v>1200000</v>
      </c>
      <c r="B1706" s="153">
        <v>1800000</v>
      </c>
      <c r="C1706" s="153">
        <v>1800000</v>
      </c>
      <c r="D1706" s="143" t="s">
        <v>360</v>
      </c>
      <c r="E1706" s="143" t="s">
        <v>73</v>
      </c>
      <c r="F1706" s="143" t="s">
        <v>378</v>
      </c>
      <c r="G1706" s="143" t="s">
        <v>379</v>
      </c>
      <c r="H1706" s="143">
        <v>0.59</v>
      </c>
      <c r="I1706" s="143">
        <v>0.64</v>
      </c>
      <c r="J1706" s="143" t="s">
        <v>395</v>
      </c>
      <c r="K1706" s="143">
        <v>1.886614330871E-2</v>
      </c>
      <c r="L1706" s="143">
        <v>3887.0285772612401</v>
      </c>
      <c r="M1706" s="143">
        <v>9.4100103608519294</v>
      </c>
      <c r="N1706" s="143">
        <v>1.40269539427257</v>
      </c>
      <c r="O1706" s="143">
        <v>0.17753060400428999</v>
      </c>
      <c r="P1706" s="143">
        <v>2.6463452326810001E-2</v>
      </c>
      <c r="Q1706" s="143">
        <v>73.333238183669593</v>
      </c>
      <c r="R1706" s="143">
        <v>1200</v>
      </c>
      <c r="S1706" s="143" t="s">
        <v>398</v>
      </c>
      <c r="T1706" s="143">
        <v>1200</v>
      </c>
      <c r="U1706" s="143" t="s">
        <v>395</v>
      </c>
      <c r="V1706" s="143" t="s">
        <v>395</v>
      </c>
      <c r="Z1706" s="143">
        <v>0</v>
      </c>
      <c r="AA1706" s="143">
        <v>1</v>
      </c>
      <c r="AB1706" s="143">
        <v>0.17753060400428999</v>
      </c>
      <c r="AC1706" s="143">
        <v>2.6463452326810001E-2</v>
      </c>
      <c r="AD1706" s="143">
        <v>297.32058737862201</v>
      </c>
      <c r="AF1706" s="143">
        <v>-1</v>
      </c>
      <c r="AG1706" s="143">
        <v>-1</v>
      </c>
      <c r="AH1706" s="143">
        <v>-1</v>
      </c>
      <c r="AI1706" s="143">
        <v>-1</v>
      </c>
      <c r="AJ1706" s="143">
        <v>0</v>
      </c>
      <c r="AM1706" s="143" t="s">
        <v>383</v>
      </c>
      <c r="AN1706" s="143">
        <v>-1</v>
      </c>
      <c r="AQ1706" s="143">
        <v>641</v>
      </c>
      <c r="AR1706" s="143" t="s">
        <v>284</v>
      </c>
      <c r="AS1706" s="143" t="s">
        <v>394</v>
      </c>
      <c r="AT1706" s="143" t="s">
        <v>366</v>
      </c>
      <c r="AV1706" s="143">
        <v>49.201600948495901</v>
      </c>
      <c r="AW1706" s="143">
        <v>0.24113591840000001</v>
      </c>
    </row>
    <row r="1707" spans="1:49" x14ac:dyDescent="0.25">
      <c r="A1707" s="153">
        <v>1200000</v>
      </c>
      <c r="B1707" s="153">
        <v>1800000</v>
      </c>
      <c r="C1707" s="153">
        <v>1800000</v>
      </c>
      <c r="D1707" s="143" t="s">
        <v>360</v>
      </c>
      <c r="E1707" s="143" t="s">
        <v>73</v>
      </c>
      <c r="F1707" s="143" t="s">
        <v>378</v>
      </c>
      <c r="G1707" s="143" t="s">
        <v>379</v>
      </c>
      <c r="H1707" s="143">
        <v>0.59</v>
      </c>
      <c r="I1707" s="143">
        <v>0.64</v>
      </c>
      <c r="J1707" s="143" t="s">
        <v>387</v>
      </c>
      <c r="K1707" s="143">
        <v>1.45246431244E-3</v>
      </c>
      <c r="L1707" s="143">
        <v>3887.0285772612401</v>
      </c>
      <c r="M1707" s="143">
        <v>9.4100103608519294</v>
      </c>
      <c r="N1707" s="143">
        <v>1.40269539427257</v>
      </c>
      <c r="O1707" s="143">
        <v>1.3667704228850001E-2</v>
      </c>
      <c r="P1707" s="143">
        <v>2.0373650014000001E-3</v>
      </c>
      <c r="Q1707" s="143">
        <v>5.6457702899180502</v>
      </c>
      <c r="R1707" s="143">
        <v>1200</v>
      </c>
      <c r="S1707" s="143" t="s">
        <v>398</v>
      </c>
      <c r="T1707" s="143">
        <v>1200</v>
      </c>
      <c r="U1707" s="143" t="s">
        <v>390</v>
      </c>
      <c r="V1707" s="143" t="s">
        <v>387</v>
      </c>
      <c r="Z1707" s="143">
        <v>0</v>
      </c>
      <c r="AA1707" s="143">
        <v>1</v>
      </c>
      <c r="AB1707" s="143">
        <v>1.3667704228850001E-2</v>
      </c>
      <c r="AC1707" s="143">
        <v>2.0373650014000001E-3</v>
      </c>
      <c r="AD1707" s="143">
        <v>37.292470149662499</v>
      </c>
      <c r="AF1707" s="143">
        <v>-1</v>
      </c>
      <c r="AG1707" s="143">
        <v>-1</v>
      </c>
      <c r="AH1707" s="143">
        <v>-1</v>
      </c>
      <c r="AI1707" s="143">
        <v>-1</v>
      </c>
      <c r="AJ1707" s="143">
        <v>0</v>
      </c>
      <c r="AM1707" s="143" t="s">
        <v>383</v>
      </c>
      <c r="AN1707" s="143">
        <v>-1</v>
      </c>
      <c r="AQ1707" s="143">
        <v>641</v>
      </c>
      <c r="AR1707" s="143" t="s">
        <v>284</v>
      </c>
      <c r="AS1707" s="143" t="s">
        <v>394</v>
      </c>
      <c r="AT1707" s="143" t="s">
        <v>366</v>
      </c>
      <c r="AV1707" s="143">
        <v>10.0053525846283</v>
      </c>
      <c r="AW1707" s="143">
        <v>3.0245312399999998E-2</v>
      </c>
    </row>
    <row r="1708" spans="1:49" x14ac:dyDescent="0.25">
      <c r="A1708" s="153">
        <v>1200000</v>
      </c>
      <c r="B1708" s="153">
        <v>1800000</v>
      </c>
      <c r="C1708" s="153">
        <v>1800000</v>
      </c>
      <c r="D1708" s="143" t="s">
        <v>360</v>
      </c>
      <c r="E1708" s="143" t="s">
        <v>73</v>
      </c>
      <c r="F1708" s="143" t="s">
        <v>378</v>
      </c>
      <c r="G1708" s="143" t="s">
        <v>379</v>
      </c>
      <c r="H1708" s="143">
        <v>0.59</v>
      </c>
      <c r="I1708" s="143">
        <v>0.64</v>
      </c>
      <c r="J1708" s="143" t="s">
        <v>387</v>
      </c>
      <c r="K1708" s="143">
        <v>3.4844039769000001E-4</v>
      </c>
      <c r="L1708" s="143">
        <v>3887.0285772612401</v>
      </c>
      <c r="M1708" s="143">
        <v>9.4100103608519294</v>
      </c>
      <c r="N1708" s="143">
        <v>1.40269539427257</v>
      </c>
      <c r="O1708" s="143">
        <v>3.2788277524399998E-3</v>
      </c>
      <c r="P1708" s="143">
        <v>4.8875574102000003E-4</v>
      </c>
      <c r="Q1708" s="143">
        <v>1.3543977833088501</v>
      </c>
      <c r="R1708" s="143">
        <v>1200</v>
      </c>
      <c r="S1708" s="143" t="s">
        <v>398</v>
      </c>
      <c r="T1708" s="143">
        <v>1200</v>
      </c>
      <c r="U1708" s="143" t="s">
        <v>388</v>
      </c>
      <c r="V1708" s="143" t="s">
        <v>387</v>
      </c>
      <c r="Z1708" s="143">
        <v>0</v>
      </c>
      <c r="AA1708" s="143">
        <v>1</v>
      </c>
      <c r="AB1708" s="143">
        <v>3.2788277524399998E-3</v>
      </c>
      <c r="AC1708" s="143">
        <v>4.8875574102000003E-4</v>
      </c>
      <c r="AD1708" s="143">
        <v>15.0740919704691</v>
      </c>
      <c r="AF1708" s="143">
        <v>-1</v>
      </c>
      <c r="AG1708" s="143">
        <v>-1</v>
      </c>
      <c r="AH1708" s="143">
        <v>-1</v>
      </c>
      <c r="AI1708" s="143">
        <v>-1</v>
      </c>
      <c r="AJ1708" s="143">
        <v>0</v>
      </c>
      <c r="AM1708" s="143" t="s">
        <v>383</v>
      </c>
      <c r="AN1708" s="143">
        <v>-1</v>
      </c>
      <c r="AQ1708" s="143">
        <v>641</v>
      </c>
      <c r="AR1708" s="143" t="s">
        <v>284</v>
      </c>
      <c r="AS1708" s="143" t="s">
        <v>394</v>
      </c>
      <c r="AT1708" s="143" t="s">
        <v>366</v>
      </c>
      <c r="AV1708" s="143">
        <v>7.0288677433241098</v>
      </c>
      <c r="AW1708" s="143">
        <v>1.22255409E-2</v>
      </c>
    </row>
    <row r="1709" spans="1:49" x14ac:dyDescent="0.25">
      <c r="A1709" s="153">
        <v>1200000</v>
      </c>
      <c r="B1709" s="153">
        <v>1800000</v>
      </c>
      <c r="C1709" s="153">
        <v>1800000</v>
      </c>
      <c r="D1709" s="143" t="s">
        <v>360</v>
      </c>
      <c r="E1709" s="143" t="s">
        <v>73</v>
      </c>
      <c r="F1709" s="143" t="s">
        <v>378</v>
      </c>
      <c r="G1709" s="143" t="s">
        <v>379</v>
      </c>
      <c r="H1709" s="143">
        <v>0.59</v>
      </c>
      <c r="I1709" s="143">
        <v>0.64</v>
      </c>
      <c r="J1709" s="143" t="s">
        <v>387</v>
      </c>
      <c r="K1709" s="143">
        <v>1.024764261418E-2</v>
      </c>
      <c r="L1709" s="143">
        <v>3887.0285772612401</v>
      </c>
      <c r="M1709" s="143">
        <v>9.4100103608519294</v>
      </c>
      <c r="N1709" s="143">
        <v>1.40269539427257</v>
      </c>
      <c r="O1709" s="143">
        <v>9.6430423173759994E-2</v>
      </c>
      <c r="P1709" s="143">
        <v>1.437432109706E-2</v>
      </c>
      <c r="Q1709" s="143">
        <v>39.832879690885498</v>
      </c>
      <c r="R1709" s="143">
        <v>8140</v>
      </c>
      <c r="S1709" s="143" t="s">
        <v>369</v>
      </c>
      <c r="T1709" s="143">
        <v>8140</v>
      </c>
      <c r="U1709" s="143" t="s">
        <v>388</v>
      </c>
      <c r="V1709" s="143" t="s">
        <v>387</v>
      </c>
      <c r="Z1709" s="143">
        <v>0</v>
      </c>
      <c r="AA1709" s="143">
        <v>1</v>
      </c>
      <c r="AB1709" s="143">
        <v>9.6430423173759994E-2</v>
      </c>
      <c r="AC1709" s="143">
        <v>1.437432109706E-2</v>
      </c>
      <c r="AD1709" s="143">
        <v>252.15373506652401</v>
      </c>
      <c r="AF1709" s="143">
        <v>-1</v>
      </c>
      <c r="AG1709" s="143">
        <v>-1</v>
      </c>
      <c r="AH1709" s="143">
        <v>-1</v>
      </c>
      <c r="AI1709" s="143">
        <v>-1</v>
      </c>
      <c r="AJ1709" s="143">
        <v>0</v>
      </c>
      <c r="AM1709" s="143" t="s">
        <v>383</v>
      </c>
      <c r="AN1709" s="143">
        <v>-1</v>
      </c>
      <c r="AQ1709" s="143">
        <v>641</v>
      </c>
      <c r="AR1709" s="143" t="s">
        <v>284</v>
      </c>
      <c r="AS1709" s="143" t="s">
        <v>394</v>
      </c>
      <c r="AT1709" s="143" t="s">
        <v>366</v>
      </c>
      <c r="AV1709" s="143">
        <v>108.65543565862799</v>
      </c>
      <c r="AW1709" s="143">
        <v>0.20450424580000001</v>
      </c>
    </row>
    <row r="1710" spans="1:49" x14ac:dyDescent="0.25">
      <c r="A1710" s="153">
        <v>1200000</v>
      </c>
      <c r="B1710" s="153">
        <v>1800000</v>
      </c>
      <c r="C1710" s="153">
        <v>1800000</v>
      </c>
      <c r="D1710" s="143" t="s">
        <v>360</v>
      </c>
      <c r="E1710" s="143" t="s">
        <v>73</v>
      </c>
      <c r="F1710" s="143" t="s">
        <v>378</v>
      </c>
      <c r="G1710" s="143" t="s">
        <v>379</v>
      </c>
      <c r="H1710" s="143">
        <v>0.59</v>
      </c>
      <c r="I1710" s="143">
        <v>0.64</v>
      </c>
      <c r="J1710" s="143" t="s">
        <v>366</v>
      </c>
      <c r="K1710" s="143">
        <v>4.8286022733209998E-2</v>
      </c>
      <c r="L1710" s="143">
        <v>3887.0285772612401</v>
      </c>
      <c r="M1710" s="143">
        <v>9.4100103608519294</v>
      </c>
      <c r="N1710" s="143">
        <v>1.40269539427257</v>
      </c>
      <c r="O1710" s="143">
        <v>0.45437197420391001</v>
      </c>
      <c r="P1710" s="143">
        <v>6.7730581695620004E-2</v>
      </c>
      <c r="Q1710" s="143">
        <v>187.689150246304</v>
      </c>
      <c r="R1710" s="143">
        <v>8140</v>
      </c>
      <c r="S1710" s="143" t="s">
        <v>369</v>
      </c>
      <c r="T1710" s="143">
        <v>8140</v>
      </c>
      <c r="U1710" s="143" t="s">
        <v>385</v>
      </c>
      <c r="V1710" s="143" t="s">
        <v>366</v>
      </c>
      <c r="Z1710" s="143">
        <v>0</v>
      </c>
      <c r="AA1710" s="143">
        <v>1</v>
      </c>
      <c r="AB1710" s="143">
        <v>0.45437197420391001</v>
      </c>
      <c r="AC1710" s="143">
        <v>6.7730581695620004E-2</v>
      </c>
      <c r="AD1710" s="143">
        <v>187.689150246303</v>
      </c>
      <c r="AF1710" s="143">
        <v>-1</v>
      </c>
      <c r="AG1710" s="143">
        <v>-1</v>
      </c>
      <c r="AH1710" s="143">
        <v>-1</v>
      </c>
      <c r="AI1710" s="143">
        <v>-1</v>
      </c>
      <c r="AJ1710" s="143">
        <v>0</v>
      </c>
      <c r="AM1710" s="143" t="s">
        <v>383</v>
      </c>
      <c r="AN1710" s="143">
        <v>-1</v>
      </c>
      <c r="AQ1710" s="143">
        <v>641</v>
      </c>
      <c r="AR1710" s="143" t="s">
        <v>284</v>
      </c>
      <c r="AS1710" s="143" t="s">
        <v>394</v>
      </c>
      <c r="AT1710" s="143" t="s">
        <v>366</v>
      </c>
      <c r="AV1710" s="143">
        <v>107.577300568959</v>
      </c>
      <c r="AW1710" s="143">
        <v>0.15222153299999999</v>
      </c>
    </row>
    <row r="1711" spans="1:49" x14ac:dyDescent="0.25">
      <c r="A1711" s="153">
        <v>1200000</v>
      </c>
      <c r="B1711" s="153">
        <v>1800000</v>
      </c>
      <c r="C1711" s="153">
        <v>1800000</v>
      </c>
      <c r="D1711" s="143" t="s">
        <v>360</v>
      </c>
      <c r="E1711" s="143" t="s">
        <v>73</v>
      </c>
      <c r="F1711" s="143" t="s">
        <v>378</v>
      </c>
      <c r="G1711" s="143" t="s">
        <v>379</v>
      </c>
      <c r="H1711" s="143">
        <v>0.59</v>
      </c>
      <c r="I1711" s="143">
        <v>0.64</v>
      </c>
      <c r="J1711" s="143" t="s">
        <v>387</v>
      </c>
      <c r="K1711" s="143">
        <v>0.21842751750969</v>
      </c>
      <c r="L1711" s="143">
        <v>3887.0285772612401</v>
      </c>
      <c r="M1711" s="143">
        <v>9.4100103608519294</v>
      </c>
      <c r="N1711" s="143">
        <v>1.40269539427257</v>
      </c>
      <c r="O1711" s="143">
        <v>2.0554052028614298</v>
      </c>
      <c r="P1711" s="143">
        <v>0.30638727279324002</v>
      </c>
      <c r="Q1711" s="143">
        <v>849.03400262043101</v>
      </c>
      <c r="R1711" s="143">
        <v>8140</v>
      </c>
      <c r="S1711" s="143" t="s">
        <v>369</v>
      </c>
      <c r="T1711" s="143">
        <v>8140</v>
      </c>
      <c r="U1711" s="143" t="s">
        <v>388</v>
      </c>
      <c r="V1711" s="143" t="s">
        <v>387</v>
      </c>
      <c r="Z1711" s="143">
        <v>0</v>
      </c>
      <c r="AA1711" s="143">
        <v>1</v>
      </c>
      <c r="AB1711" s="143">
        <v>2.0554052028614298</v>
      </c>
      <c r="AC1711" s="143">
        <v>0.30638727279324002</v>
      </c>
      <c r="AD1711" s="143">
        <v>849.03400262043101</v>
      </c>
      <c r="AF1711" s="143">
        <v>-1</v>
      </c>
      <c r="AG1711" s="143">
        <v>-1</v>
      </c>
      <c r="AH1711" s="143">
        <v>-1</v>
      </c>
      <c r="AI1711" s="143">
        <v>-1</v>
      </c>
      <c r="AJ1711" s="143">
        <v>0</v>
      </c>
      <c r="AM1711" s="143" t="s">
        <v>383</v>
      </c>
      <c r="AN1711" s="143">
        <v>-1</v>
      </c>
      <c r="AQ1711" s="143">
        <v>641</v>
      </c>
      <c r="AR1711" s="143" t="s">
        <v>284</v>
      </c>
      <c r="AS1711" s="143" t="s">
        <v>394</v>
      </c>
      <c r="AT1711" s="143" t="s">
        <v>366</v>
      </c>
      <c r="AV1711" s="143">
        <v>135.69289669271001</v>
      </c>
      <c r="AW1711" s="143">
        <v>0.68859205400000001</v>
      </c>
    </row>
    <row r="1712" spans="1:49" x14ac:dyDescent="0.25">
      <c r="A1712" s="153">
        <v>1200000</v>
      </c>
      <c r="B1712" s="153">
        <v>1800000</v>
      </c>
      <c r="C1712" s="153">
        <v>1800000</v>
      </c>
      <c r="D1712" s="143" t="s">
        <v>360</v>
      </c>
      <c r="E1712" s="143" t="s">
        <v>73</v>
      </c>
      <c r="F1712" s="143" t="s">
        <v>378</v>
      </c>
      <c r="G1712" s="143" t="s">
        <v>379</v>
      </c>
      <c r="H1712" s="143">
        <v>0.59</v>
      </c>
      <c r="I1712" s="143">
        <v>0.64</v>
      </c>
      <c r="J1712" s="143" t="s">
        <v>366</v>
      </c>
      <c r="K1712" s="143">
        <v>2.2914658327999999E-4</v>
      </c>
      <c r="L1712" s="143">
        <v>3887.0285772612401</v>
      </c>
      <c r="M1712" s="143">
        <v>9.4100103608519294</v>
      </c>
      <c r="N1712" s="143">
        <v>1.40269539427257</v>
      </c>
      <c r="O1712" s="143">
        <v>2.15627172282E-3</v>
      </c>
      <c r="P1712" s="143">
        <v>3.2142285698000001E-4</v>
      </c>
      <c r="Q1712" s="143">
        <v>0.89069931759501997</v>
      </c>
      <c r="R1712" s="143">
        <v>1550</v>
      </c>
      <c r="S1712" s="143" t="s">
        <v>399</v>
      </c>
      <c r="T1712" s="143">
        <v>1550</v>
      </c>
      <c r="U1712" s="143" t="s">
        <v>385</v>
      </c>
      <c r="V1712" s="143" t="s">
        <v>366</v>
      </c>
      <c r="Z1712" s="143">
        <v>0</v>
      </c>
      <c r="AA1712" s="143">
        <v>1</v>
      </c>
      <c r="AB1712" s="143">
        <v>2.15627172282E-3</v>
      </c>
      <c r="AC1712" s="143">
        <v>3.2142285698000001E-4</v>
      </c>
      <c r="AD1712" s="143">
        <v>0.89069931759497001</v>
      </c>
      <c r="AF1712" s="143">
        <v>-1</v>
      </c>
      <c r="AG1712" s="143">
        <v>-1</v>
      </c>
      <c r="AH1712" s="143">
        <v>-1</v>
      </c>
      <c r="AI1712" s="143">
        <v>-1</v>
      </c>
      <c r="AJ1712" s="143">
        <v>0</v>
      </c>
      <c r="AM1712" s="143" t="s">
        <v>383</v>
      </c>
      <c r="AN1712" s="143">
        <v>-1</v>
      </c>
      <c r="AQ1712" s="143">
        <v>641</v>
      </c>
      <c r="AR1712" s="143" t="s">
        <v>284</v>
      </c>
      <c r="AS1712" s="143" t="s">
        <v>394</v>
      </c>
      <c r="AT1712" s="143" t="s">
        <v>366</v>
      </c>
      <c r="AV1712" s="143">
        <v>19.302257372128601</v>
      </c>
      <c r="AW1712" s="143">
        <v>7.2238390000000003E-4</v>
      </c>
    </row>
    <row r="1713" spans="1:49" x14ac:dyDescent="0.25">
      <c r="A1713" s="153">
        <v>1200000</v>
      </c>
      <c r="B1713" s="153">
        <v>1800000</v>
      </c>
      <c r="C1713" s="153">
        <v>1800000</v>
      </c>
      <c r="D1713" s="143" t="s">
        <v>360</v>
      </c>
      <c r="E1713" s="143" t="s">
        <v>73</v>
      </c>
      <c r="F1713" s="143" t="s">
        <v>378</v>
      </c>
      <c r="G1713" s="143" t="s">
        <v>379</v>
      </c>
      <c r="H1713" s="143">
        <v>0.59</v>
      </c>
      <c r="I1713" s="143">
        <v>0.64</v>
      </c>
      <c r="J1713" s="143" t="s">
        <v>395</v>
      </c>
      <c r="K1713" s="143">
        <v>0.61776345378298003</v>
      </c>
      <c r="L1713" s="143">
        <v>3830.3685946074602</v>
      </c>
      <c r="M1713" s="143">
        <v>9.5213588205263893</v>
      </c>
      <c r="N1713" s="143">
        <v>1.39943198565852</v>
      </c>
      <c r="O1713" s="143">
        <v>5.8819475096754301</v>
      </c>
      <c r="P1713" s="143">
        <v>0.86451793679477995</v>
      </c>
      <c r="Q1713" s="143">
        <v>2366.2617322665701</v>
      </c>
      <c r="R1713" s="143">
        <v>1200</v>
      </c>
      <c r="S1713" s="143" t="s">
        <v>398</v>
      </c>
      <c r="T1713" s="143">
        <v>1200</v>
      </c>
      <c r="U1713" s="143" t="s">
        <v>395</v>
      </c>
      <c r="V1713" s="143" t="s">
        <v>395</v>
      </c>
      <c r="Z1713" s="143">
        <v>0</v>
      </c>
      <c r="AA1713" s="143">
        <v>1</v>
      </c>
      <c r="AB1713" s="143">
        <v>5.8819475096754301</v>
      </c>
      <c r="AC1713" s="143">
        <v>0.86451793679477995</v>
      </c>
      <c r="AD1713" s="143">
        <v>2366.2617322665701</v>
      </c>
      <c r="AF1713" s="143">
        <v>-1</v>
      </c>
      <c r="AG1713" s="143">
        <v>-1</v>
      </c>
      <c r="AH1713" s="143">
        <v>-1</v>
      </c>
      <c r="AI1713" s="143">
        <v>-1</v>
      </c>
      <c r="AJ1713" s="143">
        <v>0</v>
      </c>
      <c r="AM1713" s="143" t="s">
        <v>383</v>
      </c>
      <c r="AN1713" s="143">
        <v>-1</v>
      </c>
      <c r="AQ1713" s="143">
        <v>641</v>
      </c>
      <c r="AR1713" s="143" t="s">
        <v>284</v>
      </c>
      <c r="AS1713" s="143" t="s">
        <v>394</v>
      </c>
      <c r="AT1713" s="143" t="s">
        <v>366</v>
      </c>
      <c r="AV1713" s="143">
        <v>200.000000018626</v>
      </c>
      <c r="AW1713" s="143">
        <v>1.9191092719</v>
      </c>
    </row>
    <row r="1714" spans="1:49" x14ac:dyDescent="0.25">
      <c r="A1714" s="153">
        <v>1200000</v>
      </c>
      <c r="B1714" s="153">
        <v>1800000</v>
      </c>
      <c r="C1714" s="153">
        <v>1800000</v>
      </c>
      <c r="D1714" s="143" t="s">
        <v>360</v>
      </c>
      <c r="E1714" s="143" t="s">
        <v>73</v>
      </c>
      <c r="F1714" s="143" t="s">
        <v>378</v>
      </c>
      <c r="G1714" s="143" t="s">
        <v>379</v>
      </c>
      <c r="H1714" s="143">
        <v>0.59</v>
      </c>
      <c r="I1714" s="143">
        <v>0.64</v>
      </c>
      <c r="J1714" s="143" t="s">
        <v>366</v>
      </c>
      <c r="K1714" s="143">
        <v>6.2349496827099997E-3</v>
      </c>
      <c r="L1714" s="143">
        <v>3812.3903270954602</v>
      </c>
      <c r="M1714" s="143">
        <v>7.2886480481586702</v>
      </c>
      <c r="N1714" s="143">
        <v>0.99058807451085995</v>
      </c>
      <c r="O1714" s="143">
        <v>4.5444353835279998E-2</v>
      </c>
      <c r="P1714" s="143">
        <v>6.1762668008700002E-3</v>
      </c>
      <c r="Q1714" s="143">
        <v>23.770061860305798</v>
      </c>
      <c r="R1714" s="143">
        <v>8140</v>
      </c>
      <c r="S1714" s="143" t="s">
        <v>369</v>
      </c>
      <c r="T1714" s="143">
        <v>8140</v>
      </c>
      <c r="U1714" s="143" t="s">
        <v>385</v>
      </c>
      <c r="V1714" s="143" t="s">
        <v>366</v>
      </c>
      <c r="Z1714" s="143">
        <v>0</v>
      </c>
      <c r="AA1714" s="143">
        <v>1</v>
      </c>
      <c r="AB1714" s="143">
        <v>4.5444353835279998E-2</v>
      </c>
      <c r="AC1714" s="143">
        <v>6.1762668008700002E-3</v>
      </c>
      <c r="AD1714" s="143">
        <v>23.770061860304601</v>
      </c>
      <c r="AF1714" s="143">
        <v>-1</v>
      </c>
      <c r="AG1714" s="143">
        <v>-1</v>
      </c>
      <c r="AH1714" s="143">
        <v>-1</v>
      </c>
      <c r="AI1714" s="143">
        <v>-1</v>
      </c>
      <c r="AJ1714" s="143">
        <v>0</v>
      </c>
      <c r="AM1714" s="143" t="s">
        <v>383</v>
      </c>
      <c r="AN1714" s="143">
        <v>-1</v>
      </c>
      <c r="AQ1714" s="143">
        <v>641</v>
      </c>
      <c r="AR1714" s="143" t="s">
        <v>284</v>
      </c>
      <c r="AS1714" s="143" t="s">
        <v>394</v>
      </c>
      <c r="AT1714" s="143" t="s">
        <v>366</v>
      </c>
      <c r="AV1714" s="143">
        <v>28.777856135106202</v>
      </c>
      <c r="AW1714" s="143">
        <v>1.9278233499999999E-2</v>
      </c>
    </row>
    <row r="1715" spans="1:49" x14ac:dyDescent="0.25">
      <c r="A1715" s="153">
        <v>1200000</v>
      </c>
      <c r="B1715" s="153">
        <v>1800000</v>
      </c>
      <c r="C1715" s="153">
        <v>1800000</v>
      </c>
      <c r="D1715" s="143" t="s">
        <v>360</v>
      </c>
      <c r="E1715" s="143" t="s">
        <v>73</v>
      </c>
      <c r="F1715" s="143" t="s">
        <v>378</v>
      </c>
      <c r="G1715" s="143" t="s">
        <v>379</v>
      </c>
      <c r="H1715" s="143">
        <v>0.59</v>
      </c>
      <c r="I1715" s="143">
        <v>0.64</v>
      </c>
      <c r="J1715" s="143" t="s">
        <v>387</v>
      </c>
      <c r="K1715" s="143">
        <v>6.7423590668069994E-2</v>
      </c>
      <c r="L1715" s="143">
        <v>3881.1373691787899</v>
      </c>
      <c r="M1715" s="143">
        <v>9.2411660186388893</v>
      </c>
      <c r="N1715" s="143">
        <v>1.2876158399527999</v>
      </c>
      <c r="O1715" s="143">
        <v>0.62307259493644995</v>
      </c>
      <c r="P1715" s="143">
        <v>8.6815683330710006E-2</v>
      </c>
      <c r="Q1715" s="143">
        <v>261.68021730608802</v>
      </c>
      <c r="R1715" s="143">
        <v>8140</v>
      </c>
      <c r="S1715" s="143" t="s">
        <v>369</v>
      </c>
      <c r="T1715" s="143">
        <v>8140</v>
      </c>
      <c r="U1715" s="143" t="s">
        <v>390</v>
      </c>
      <c r="V1715" s="143" t="s">
        <v>387</v>
      </c>
      <c r="Z1715" s="143">
        <v>0</v>
      </c>
      <c r="AA1715" s="143">
        <v>1</v>
      </c>
      <c r="AB1715" s="143">
        <v>0.62307259493644995</v>
      </c>
      <c r="AC1715" s="143">
        <v>8.6815683330710006E-2</v>
      </c>
      <c r="AD1715" s="143">
        <v>261.68021730608802</v>
      </c>
      <c r="AF1715" s="143">
        <v>-1</v>
      </c>
      <c r="AG1715" s="143">
        <v>-1</v>
      </c>
      <c r="AH1715" s="143">
        <v>-1</v>
      </c>
      <c r="AI1715" s="143">
        <v>-1</v>
      </c>
      <c r="AJ1715" s="143">
        <v>0</v>
      </c>
      <c r="AM1715" s="143" t="s">
        <v>383</v>
      </c>
      <c r="AN1715" s="143">
        <v>-1</v>
      </c>
      <c r="AQ1715" s="143">
        <v>641</v>
      </c>
      <c r="AR1715" s="143" t="s">
        <v>284</v>
      </c>
      <c r="AS1715" s="143" t="s">
        <v>394</v>
      </c>
      <c r="AT1715" s="143" t="s">
        <v>366</v>
      </c>
      <c r="AV1715" s="143">
        <v>114.041570521409</v>
      </c>
      <c r="AW1715" s="143">
        <v>0.2122305088</v>
      </c>
    </row>
    <row r="1716" spans="1:49" x14ac:dyDescent="0.25">
      <c r="A1716" s="153">
        <v>1200000</v>
      </c>
      <c r="B1716" s="153">
        <v>1800000</v>
      </c>
      <c r="C1716" s="153">
        <v>1800000</v>
      </c>
      <c r="D1716" s="143" t="s">
        <v>360</v>
      </c>
      <c r="E1716" s="143" t="s">
        <v>73</v>
      </c>
      <c r="F1716" s="143" t="s">
        <v>378</v>
      </c>
      <c r="G1716" s="143" t="s">
        <v>379</v>
      </c>
      <c r="H1716" s="143">
        <v>0.59</v>
      </c>
      <c r="I1716" s="143">
        <v>0.64</v>
      </c>
      <c r="J1716" s="143" t="s">
        <v>395</v>
      </c>
      <c r="K1716" s="143">
        <v>9.7219898846999993E-3</v>
      </c>
      <c r="L1716" s="143">
        <v>3881.1373691787899</v>
      </c>
      <c r="M1716" s="143">
        <v>9.2411660186388893</v>
      </c>
      <c r="N1716" s="143">
        <v>1.2876158399527999</v>
      </c>
      <c r="O1716" s="143">
        <v>8.9842522556050006E-2</v>
      </c>
      <c r="P1716" s="143">
        <v>1.25181881714E-2</v>
      </c>
      <c r="Q1716" s="143">
        <v>37.732378244291297</v>
      </c>
      <c r="R1716" s="143">
        <v>1300</v>
      </c>
      <c r="S1716" s="143" t="s">
        <v>401</v>
      </c>
      <c r="T1716" s="143">
        <v>1300</v>
      </c>
      <c r="U1716" s="143" t="s">
        <v>395</v>
      </c>
      <c r="V1716" s="143" t="s">
        <v>395</v>
      </c>
      <c r="Z1716" s="143">
        <v>0</v>
      </c>
      <c r="AA1716" s="143">
        <v>1</v>
      </c>
      <c r="AB1716" s="143">
        <v>8.9842522556050006E-2</v>
      </c>
      <c r="AC1716" s="143">
        <v>1.25181881714E-2</v>
      </c>
      <c r="AD1716" s="143">
        <v>268.91833876207897</v>
      </c>
      <c r="AF1716" s="143">
        <v>-1</v>
      </c>
      <c r="AG1716" s="143">
        <v>-1</v>
      </c>
      <c r="AH1716" s="143">
        <v>-1</v>
      </c>
      <c r="AI1716" s="143">
        <v>-1</v>
      </c>
      <c r="AJ1716" s="143">
        <v>0</v>
      </c>
      <c r="AM1716" s="143" t="s">
        <v>383</v>
      </c>
      <c r="AN1716" s="143">
        <v>-1</v>
      </c>
      <c r="AQ1716" s="143">
        <v>641</v>
      </c>
      <c r="AR1716" s="143" t="s">
        <v>284</v>
      </c>
      <c r="AS1716" s="143" t="s">
        <v>394</v>
      </c>
      <c r="AT1716" s="143" t="s">
        <v>366</v>
      </c>
      <c r="AV1716" s="143">
        <v>84.763641746169597</v>
      </c>
      <c r="AW1716" s="143">
        <v>0.2181008425</v>
      </c>
    </row>
    <row r="1717" spans="1:49" x14ac:dyDescent="0.25">
      <c r="A1717" s="153">
        <v>1200000</v>
      </c>
      <c r="B1717" s="153">
        <v>1800000</v>
      </c>
      <c r="C1717" s="153">
        <v>1800000</v>
      </c>
      <c r="D1717" s="143" t="s">
        <v>360</v>
      </c>
      <c r="E1717" s="143" t="s">
        <v>73</v>
      </c>
      <c r="F1717" s="143" t="s">
        <v>378</v>
      </c>
      <c r="G1717" s="143" t="s">
        <v>379</v>
      </c>
      <c r="H1717" s="143">
        <v>0.59</v>
      </c>
      <c r="I1717" s="143">
        <v>0.64</v>
      </c>
      <c r="J1717" s="143" t="s">
        <v>387</v>
      </c>
      <c r="K1717" s="143">
        <v>2.2143810394300001E-3</v>
      </c>
      <c r="L1717" s="143">
        <v>3881.1373691787899</v>
      </c>
      <c r="M1717" s="143">
        <v>9.2411660186388893</v>
      </c>
      <c r="N1717" s="143">
        <v>1.2876158399527999</v>
      </c>
      <c r="O1717" s="143">
        <v>2.0463462813949999E-2</v>
      </c>
      <c r="P1717" s="143">
        <v>2.85127210206E-3</v>
      </c>
      <c r="Q1717" s="143">
        <v>8.5943170017560409</v>
      </c>
      <c r="R1717" s="143">
        <v>1300</v>
      </c>
      <c r="S1717" s="143" t="s">
        <v>401</v>
      </c>
      <c r="T1717" s="143">
        <v>1300</v>
      </c>
      <c r="U1717" s="143" t="s">
        <v>390</v>
      </c>
      <c r="V1717" s="143" t="s">
        <v>387</v>
      </c>
      <c r="Z1717" s="143">
        <v>0</v>
      </c>
      <c r="AA1717" s="143">
        <v>1</v>
      </c>
      <c r="AB1717" s="143">
        <v>2.0463462813949999E-2</v>
      </c>
      <c r="AC1717" s="143">
        <v>2.85127210206E-3</v>
      </c>
      <c r="AD1717" s="143">
        <v>8.5943170017554191</v>
      </c>
      <c r="AF1717" s="143">
        <v>-1</v>
      </c>
      <c r="AG1717" s="143">
        <v>-1</v>
      </c>
      <c r="AH1717" s="143">
        <v>-1</v>
      </c>
      <c r="AI1717" s="143">
        <v>-1</v>
      </c>
      <c r="AJ1717" s="143">
        <v>0</v>
      </c>
      <c r="AM1717" s="143" t="s">
        <v>383</v>
      </c>
      <c r="AN1717" s="143">
        <v>-1</v>
      </c>
      <c r="AQ1717" s="143">
        <v>641</v>
      </c>
      <c r="AR1717" s="143" t="s">
        <v>284</v>
      </c>
      <c r="AS1717" s="143" t="s">
        <v>394</v>
      </c>
      <c r="AT1717" s="143" t="s">
        <v>366</v>
      </c>
      <c r="AV1717" s="143">
        <v>84.070566134215298</v>
      </c>
      <c r="AW1717" s="143">
        <v>6.9702490000000004E-3</v>
      </c>
    </row>
    <row r="1718" spans="1:49" x14ac:dyDescent="0.25">
      <c r="A1718" s="153">
        <v>1200000</v>
      </c>
      <c r="B1718" s="153">
        <v>1800000</v>
      </c>
      <c r="C1718" s="153">
        <v>1800000</v>
      </c>
      <c r="D1718" s="143" t="s">
        <v>360</v>
      </c>
      <c r="E1718" s="143" t="s">
        <v>73</v>
      </c>
      <c r="F1718" s="143" t="s">
        <v>378</v>
      </c>
      <c r="G1718" s="143" t="s">
        <v>379</v>
      </c>
      <c r="H1718" s="143">
        <v>0.59</v>
      </c>
      <c r="I1718" s="143">
        <v>0.64</v>
      </c>
      <c r="J1718" s="143" t="s">
        <v>387</v>
      </c>
      <c r="K1718" s="143">
        <v>6.4456607191660006E-2</v>
      </c>
      <c r="L1718" s="143">
        <v>3881.1373691787899</v>
      </c>
      <c r="M1718" s="143">
        <v>9.2411660186388893</v>
      </c>
      <c r="N1718" s="143">
        <v>1.2876158399527999</v>
      </c>
      <c r="O1718" s="143">
        <v>0.59565420805632996</v>
      </c>
      <c r="P1718" s="143">
        <v>8.2995348409589997E-2</v>
      </c>
      <c r="Q1718" s="143">
        <v>250.16494686203399</v>
      </c>
      <c r="R1718" s="143">
        <v>8140</v>
      </c>
      <c r="S1718" s="143" t="s">
        <v>369</v>
      </c>
      <c r="T1718" s="143">
        <v>8140</v>
      </c>
      <c r="U1718" s="143" t="s">
        <v>390</v>
      </c>
      <c r="V1718" s="143" t="s">
        <v>387</v>
      </c>
      <c r="Z1718" s="143">
        <v>0</v>
      </c>
      <c r="AA1718" s="143">
        <v>1</v>
      </c>
      <c r="AB1718" s="143">
        <v>0.59565420805632996</v>
      </c>
      <c r="AC1718" s="143">
        <v>8.2995348409589997E-2</v>
      </c>
      <c r="AD1718" s="143">
        <v>250.16494686203399</v>
      </c>
      <c r="AF1718" s="143">
        <v>-1</v>
      </c>
      <c r="AG1718" s="143">
        <v>-1</v>
      </c>
      <c r="AH1718" s="143">
        <v>-1</v>
      </c>
      <c r="AI1718" s="143">
        <v>-1</v>
      </c>
      <c r="AJ1718" s="143">
        <v>0</v>
      </c>
      <c r="AM1718" s="143" t="s">
        <v>383</v>
      </c>
      <c r="AN1718" s="143">
        <v>-1</v>
      </c>
      <c r="AQ1718" s="143">
        <v>641</v>
      </c>
      <c r="AR1718" s="143" t="s">
        <v>284</v>
      </c>
      <c r="AS1718" s="143" t="s">
        <v>394</v>
      </c>
      <c r="AT1718" s="143" t="s">
        <v>366</v>
      </c>
      <c r="AV1718" s="143">
        <v>110.468691579045</v>
      </c>
      <c r="AW1718" s="143">
        <v>0.2028912789</v>
      </c>
    </row>
    <row r="1719" spans="1:49" x14ac:dyDescent="0.25">
      <c r="A1719" s="153">
        <v>1200000</v>
      </c>
      <c r="B1719" s="153">
        <v>1800000</v>
      </c>
      <c r="C1719" s="153">
        <v>1800000</v>
      </c>
      <c r="D1719" s="143" t="s">
        <v>360</v>
      </c>
      <c r="E1719" s="143" t="s">
        <v>73</v>
      </c>
      <c r="F1719" s="143" t="s">
        <v>378</v>
      </c>
      <c r="G1719" s="143" t="s">
        <v>379</v>
      </c>
      <c r="H1719" s="143">
        <v>0.59</v>
      </c>
      <c r="I1719" s="143">
        <v>0.64</v>
      </c>
      <c r="J1719" s="143" t="s">
        <v>387</v>
      </c>
      <c r="K1719" s="143">
        <v>0.41370204456520998</v>
      </c>
      <c r="L1719" s="143">
        <v>3881.1373691787899</v>
      </c>
      <c r="M1719" s="143">
        <v>9.2411660186388893</v>
      </c>
      <c r="N1719" s="143">
        <v>1.2876158399527999</v>
      </c>
      <c r="O1719" s="143">
        <v>3.8230892760775301</v>
      </c>
      <c r="P1719" s="143">
        <v>0.53268930560302996</v>
      </c>
      <c r="Q1719" s="143">
        <v>1605.63446486774</v>
      </c>
      <c r="R1719" s="143">
        <v>8140</v>
      </c>
      <c r="S1719" s="143" t="s">
        <v>369</v>
      </c>
      <c r="T1719" s="143">
        <v>8140</v>
      </c>
      <c r="U1719" s="143" t="s">
        <v>390</v>
      </c>
      <c r="V1719" s="143" t="s">
        <v>387</v>
      </c>
      <c r="Z1719" s="143">
        <v>0</v>
      </c>
      <c r="AA1719" s="143">
        <v>1</v>
      </c>
      <c r="AB1719" s="143">
        <v>3.8230892760775301</v>
      </c>
      <c r="AC1719" s="143">
        <v>0.53268930560302996</v>
      </c>
      <c r="AD1719" s="143">
        <v>1605.63446486774</v>
      </c>
      <c r="AF1719" s="143">
        <v>-1</v>
      </c>
      <c r="AG1719" s="143">
        <v>-1</v>
      </c>
      <c r="AH1719" s="143">
        <v>-1</v>
      </c>
      <c r="AI1719" s="143">
        <v>-1</v>
      </c>
      <c r="AJ1719" s="143">
        <v>0</v>
      </c>
      <c r="AM1719" s="143" t="s">
        <v>383</v>
      </c>
      <c r="AN1719" s="143">
        <v>-1</v>
      </c>
      <c r="AQ1719" s="143">
        <v>641</v>
      </c>
      <c r="AR1719" s="143" t="s">
        <v>284</v>
      </c>
      <c r="AS1719" s="143" t="s">
        <v>394</v>
      </c>
      <c r="AT1719" s="143" t="s">
        <v>366</v>
      </c>
      <c r="AV1719" s="143">
        <v>167.043406024392</v>
      </c>
      <c r="AW1719" s="143">
        <v>1.3022177331</v>
      </c>
    </row>
    <row r="1720" spans="1:49" x14ac:dyDescent="0.25">
      <c r="A1720" s="153">
        <v>1200000</v>
      </c>
      <c r="B1720" s="153">
        <v>1800000</v>
      </c>
      <c r="C1720" s="153">
        <v>1800000</v>
      </c>
      <c r="D1720" s="143" t="s">
        <v>360</v>
      </c>
      <c r="E1720" s="143" t="s">
        <v>73</v>
      </c>
      <c r="F1720" s="143" t="s">
        <v>378</v>
      </c>
      <c r="G1720" s="143" t="s">
        <v>379</v>
      </c>
      <c r="H1720" s="143">
        <v>0.59</v>
      </c>
      <c r="I1720" s="143">
        <v>0.64</v>
      </c>
      <c r="J1720" s="143" t="s">
        <v>395</v>
      </c>
      <c r="K1720" s="143">
        <v>3.3570904309999998E-4</v>
      </c>
      <c r="L1720" s="143">
        <v>3881.1373691787899</v>
      </c>
      <c r="M1720" s="143">
        <v>9.2411660186388893</v>
      </c>
      <c r="N1720" s="143">
        <v>1.2876158399527999</v>
      </c>
      <c r="O1720" s="143">
        <v>3.1023430012700002E-3</v>
      </c>
      <c r="P1720" s="143">
        <v>4.3226428151000001E-4</v>
      </c>
      <c r="Q1720" s="143">
        <v>1.3029329123583</v>
      </c>
      <c r="R1720" s="143">
        <v>1300</v>
      </c>
      <c r="S1720" s="143" t="s">
        <v>401</v>
      </c>
      <c r="T1720" s="143">
        <v>1300</v>
      </c>
      <c r="U1720" s="143" t="s">
        <v>395</v>
      </c>
      <c r="V1720" s="143" t="s">
        <v>395</v>
      </c>
      <c r="Z1720" s="143">
        <v>0</v>
      </c>
      <c r="AA1720" s="143">
        <v>1</v>
      </c>
      <c r="AB1720" s="143">
        <v>3.1023430012700002E-3</v>
      </c>
      <c r="AC1720" s="143">
        <v>4.3226428151000001E-4</v>
      </c>
      <c r="AD1720" s="143">
        <v>1.30293291235863</v>
      </c>
      <c r="AF1720" s="143">
        <v>-1</v>
      </c>
      <c r="AG1720" s="143">
        <v>-1</v>
      </c>
      <c r="AH1720" s="143">
        <v>-1</v>
      </c>
      <c r="AI1720" s="143">
        <v>-1</v>
      </c>
      <c r="AJ1720" s="143">
        <v>0</v>
      </c>
      <c r="AM1720" s="143" t="s">
        <v>383</v>
      </c>
      <c r="AN1720" s="143">
        <v>-1</v>
      </c>
      <c r="AQ1720" s="143">
        <v>641</v>
      </c>
      <c r="AR1720" s="143" t="s">
        <v>284</v>
      </c>
      <c r="AS1720" s="143" t="s">
        <v>394</v>
      </c>
      <c r="AT1720" s="143" t="s">
        <v>366</v>
      </c>
      <c r="AV1720" s="143">
        <v>7.8948620195120496</v>
      </c>
      <c r="AW1720" s="143">
        <v>1.0567177E-3</v>
      </c>
    </row>
    <row r="1721" spans="1:49" x14ac:dyDescent="0.25">
      <c r="A1721" s="153">
        <v>1200000</v>
      </c>
      <c r="B1721" s="153">
        <v>1800000</v>
      </c>
      <c r="C1721" s="153">
        <v>1800000</v>
      </c>
      <c r="D1721" s="143" t="s">
        <v>360</v>
      </c>
      <c r="E1721" s="143" t="s">
        <v>73</v>
      </c>
      <c r="F1721" s="143" t="s">
        <v>378</v>
      </c>
      <c r="G1721" s="143" t="s">
        <v>379</v>
      </c>
      <c r="H1721" s="143">
        <v>0.59</v>
      </c>
      <c r="I1721" s="143">
        <v>0.64</v>
      </c>
      <c r="J1721" s="143" t="s">
        <v>387</v>
      </c>
      <c r="K1721" s="143">
        <v>3.4258216312E-4</v>
      </c>
      <c r="L1721" s="143">
        <v>3881.1373691787899</v>
      </c>
      <c r="M1721" s="143">
        <v>9.2411660186388893</v>
      </c>
      <c r="N1721" s="143">
        <v>1.2876158399527999</v>
      </c>
      <c r="O1721" s="143">
        <v>3.1658586444099999E-3</v>
      </c>
      <c r="P1721" s="143">
        <v>4.4111421971000002E-4</v>
      </c>
      <c r="Q1721" s="143">
        <v>1.32960843529913</v>
      </c>
      <c r="R1721" s="143">
        <v>1300</v>
      </c>
      <c r="S1721" s="143" t="s">
        <v>401</v>
      </c>
      <c r="T1721" s="143">
        <v>1300</v>
      </c>
      <c r="U1721" s="143" t="s">
        <v>390</v>
      </c>
      <c r="V1721" s="143" t="s">
        <v>387</v>
      </c>
      <c r="Z1721" s="143">
        <v>0</v>
      </c>
      <c r="AA1721" s="143">
        <v>1</v>
      </c>
      <c r="AB1721" s="143">
        <v>3.1658586444099999E-3</v>
      </c>
      <c r="AC1721" s="143">
        <v>4.4111421971000002E-4</v>
      </c>
      <c r="AD1721" s="143">
        <v>1.32960843530099</v>
      </c>
      <c r="AF1721" s="143">
        <v>-1</v>
      </c>
      <c r="AG1721" s="143">
        <v>-1</v>
      </c>
      <c r="AH1721" s="143">
        <v>-1</v>
      </c>
      <c r="AI1721" s="143">
        <v>-1</v>
      </c>
      <c r="AJ1721" s="143">
        <v>0</v>
      </c>
      <c r="AM1721" s="143" t="s">
        <v>383</v>
      </c>
      <c r="AN1721" s="143">
        <v>-1</v>
      </c>
      <c r="AQ1721" s="143">
        <v>641</v>
      </c>
      <c r="AR1721" s="143" t="s">
        <v>284</v>
      </c>
      <c r="AS1721" s="143" t="s">
        <v>394</v>
      </c>
      <c r="AT1721" s="143" t="s">
        <v>366</v>
      </c>
      <c r="AV1721" s="143">
        <v>10.6683834940405</v>
      </c>
      <c r="AW1721" s="143">
        <v>1.0783523E-3</v>
      </c>
    </row>
    <row r="1722" spans="1:49" x14ac:dyDescent="0.25">
      <c r="A1722" s="153">
        <v>1200000</v>
      </c>
      <c r="B1722" s="153">
        <v>1800000</v>
      </c>
      <c r="C1722" s="153">
        <v>1800000</v>
      </c>
      <c r="D1722" s="143" t="s">
        <v>360</v>
      </c>
      <c r="E1722" s="143" t="s">
        <v>73</v>
      </c>
      <c r="F1722" s="143" t="s">
        <v>378</v>
      </c>
      <c r="G1722" s="143" t="s">
        <v>379</v>
      </c>
      <c r="H1722" s="143">
        <v>0.59</v>
      </c>
      <c r="I1722" s="143">
        <v>0.64</v>
      </c>
      <c r="J1722" s="143" t="s">
        <v>363</v>
      </c>
      <c r="K1722" s="143">
        <v>0.61776345359886997</v>
      </c>
      <c r="L1722" s="143">
        <v>3222.0369747754899</v>
      </c>
      <c r="M1722" s="143">
        <v>6.2992449689527898</v>
      </c>
      <c r="N1722" s="143">
        <v>0.86340286757220996</v>
      </c>
      <c r="O1722" s="143">
        <v>3.8914433270856001</v>
      </c>
      <c r="P1722" s="143">
        <v>0.53337873731857</v>
      </c>
      <c r="Q1722" s="143">
        <v>1990.45668916057</v>
      </c>
      <c r="R1722" s="143">
        <v>3100</v>
      </c>
      <c r="S1722" s="143" t="s">
        <v>371</v>
      </c>
      <c r="T1722" s="143">
        <v>3100</v>
      </c>
      <c r="U1722" s="143" t="s">
        <v>385</v>
      </c>
      <c r="V1722" s="143" t="s">
        <v>366</v>
      </c>
      <c r="Y1722" s="143" t="s">
        <v>363</v>
      </c>
      <c r="Z1722" s="143">
        <v>0</v>
      </c>
      <c r="AA1722" s="143">
        <v>1</v>
      </c>
      <c r="AB1722" s="143">
        <v>3.8914433270856001</v>
      </c>
      <c r="AC1722" s="143">
        <v>0.53337873731857</v>
      </c>
      <c r="AD1722" s="143">
        <v>1990.45668916057</v>
      </c>
      <c r="AF1722" s="143">
        <v>-1</v>
      </c>
      <c r="AG1722" s="143">
        <v>-1</v>
      </c>
      <c r="AH1722" s="143">
        <v>-1</v>
      </c>
      <c r="AI1722" s="143">
        <v>-1</v>
      </c>
      <c r="AJ1722" s="143">
        <v>0</v>
      </c>
      <c r="AM1722" s="143" t="s">
        <v>383</v>
      </c>
      <c r="AN1722" s="143">
        <v>-1</v>
      </c>
      <c r="AQ1722" s="143">
        <v>641</v>
      </c>
      <c r="AR1722" s="143" t="s">
        <v>284</v>
      </c>
      <c r="AS1722" s="143" t="s">
        <v>394</v>
      </c>
      <c r="AT1722" s="143" t="s">
        <v>366</v>
      </c>
      <c r="AV1722" s="143">
        <v>199.99999998882399</v>
      </c>
      <c r="AW1722" s="143">
        <v>1.6143201048</v>
      </c>
    </row>
    <row r="1723" spans="1:49" x14ac:dyDescent="0.25">
      <c r="A1723" s="153">
        <v>1200000</v>
      </c>
      <c r="B1723" s="153">
        <v>1800000</v>
      </c>
      <c r="C1723" s="153">
        <v>1800000</v>
      </c>
      <c r="D1723" s="143" t="s">
        <v>360</v>
      </c>
      <c r="E1723" s="143" t="s">
        <v>73</v>
      </c>
      <c r="F1723" s="143" t="s">
        <v>378</v>
      </c>
      <c r="G1723" s="143" t="s">
        <v>379</v>
      </c>
      <c r="H1723" s="143">
        <v>0.59</v>
      </c>
      <c r="I1723" s="143">
        <v>0.64</v>
      </c>
      <c r="J1723" s="143" t="s">
        <v>395</v>
      </c>
      <c r="K1723" s="143">
        <v>0.36572129763056999</v>
      </c>
      <c r="L1723" s="143">
        <v>3830.3685957490002</v>
      </c>
      <c r="M1723" s="143">
        <v>9.5213588233639701</v>
      </c>
      <c r="N1723" s="143">
        <v>1.3994319860755899</v>
      </c>
      <c r="O1723" s="143">
        <v>3.4821637040869899</v>
      </c>
      <c r="P1723" s="143">
        <v>0.51180208189329002</v>
      </c>
      <c r="Q1723" s="143">
        <v>1400.8473732407199</v>
      </c>
      <c r="R1723" s="143">
        <v>1200</v>
      </c>
      <c r="S1723" s="143" t="s">
        <v>398</v>
      </c>
      <c r="T1723" s="143">
        <v>1200</v>
      </c>
      <c r="U1723" s="143" t="s">
        <v>395</v>
      </c>
      <c r="V1723" s="143" t="s">
        <v>395</v>
      </c>
      <c r="Z1723" s="143">
        <v>0</v>
      </c>
      <c r="AA1723" s="143">
        <v>1</v>
      </c>
      <c r="AB1723" s="143">
        <v>3.4821637040869899</v>
      </c>
      <c r="AC1723" s="143">
        <v>0.51180208189329002</v>
      </c>
      <c r="AD1723" s="143">
        <v>2366.26173209026</v>
      </c>
      <c r="AF1723" s="143">
        <v>-1</v>
      </c>
      <c r="AG1723" s="143">
        <v>-1</v>
      </c>
      <c r="AH1723" s="143">
        <v>-1</v>
      </c>
      <c r="AI1723" s="143">
        <v>-1</v>
      </c>
      <c r="AJ1723" s="143">
        <v>0</v>
      </c>
      <c r="AM1723" s="143" t="s">
        <v>383</v>
      </c>
      <c r="AN1723" s="143">
        <v>-1</v>
      </c>
      <c r="AQ1723" s="143">
        <v>641</v>
      </c>
      <c r="AR1723" s="143" t="s">
        <v>284</v>
      </c>
      <c r="AS1723" s="143" t="s">
        <v>394</v>
      </c>
      <c r="AT1723" s="143" t="s">
        <v>366</v>
      </c>
      <c r="AV1723" s="143">
        <v>159.23130104070299</v>
      </c>
      <c r="AW1723" s="143">
        <v>1.9191092718</v>
      </c>
    </row>
    <row r="1724" spans="1:49" x14ac:dyDescent="0.25">
      <c r="A1724" s="153">
        <v>1200000</v>
      </c>
      <c r="B1724" s="153">
        <v>1800000</v>
      </c>
      <c r="C1724" s="153">
        <v>1800000</v>
      </c>
      <c r="D1724" s="143" t="s">
        <v>360</v>
      </c>
      <c r="E1724" s="143" t="s">
        <v>73</v>
      </c>
      <c r="F1724" s="143" t="s">
        <v>378</v>
      </c>
      <c r="G1724" s="143" t="s">
        <v>379</v>
      </c>
      <c r="H1724" s="143">
        <v>0.59</v>
      </c>
      <c r="I1724" s="143">
        <v>0.64</v>
      </c>
      <c r="J1724" s="143" t="s">
        <v>395</v>
      </c>
      <c r="K1724" s="143">
        <v>0.61726850972594005</v>
      </c>
      <c r="L1724" s="143">
        <v>3830.7257812463199</v>
      </c>
      <c r="M1724" s="143">
        <v>9.5221877393947008</v>
      </c>
      <c r="N1724" s="143">
        <v>1.3995518097247199</v>
      </c>
      <c r="O1724" s="143">
        <v>5.8777466352268402</v>
      </c>
      <c r="P1724" s="143">
        <v>0.86389925987302996</v>
      </c>
      <c r="Q1724" s="143">
        <v>2364.5863941586699</v>
      </c>
      <c r="R1724" s="143">
        <v>1200</v>
      </c>
      <c r="S1724" s="143" t="s">
        <v>398</v>
      </c>
      <c r="T1724" s="143">
        <v>1200</v>
      </c>
      <c r="U1724" s="143" t="s">
        <v>395</v>
      </c>
      <c r="V1724" s="143" t="s">
        <v>395</v>
      </c>
      <c r="Z1724" s="143">
        <v>0</v>
      </c>
      <c r="AA1724" s="143">
        <v>1</v>
      </c>
      <c r="AB1724" s="143">
        <v>5.8777466352268402</v>
      </c>
      <c r="AC1724" s="143">
        <v>0.86389925987302996</v>
      </c>
      <c r="AD1724" s="143">
        <v>2366.4823886774402</v>
      </c>
      <c r="AF1724" s="143">
        <v>-1</v>
      </c>
      <c r="AG1724" s="143">
        <v>-1</v>
      </c>
      <c r="AH1724" s="143">
        <v>-1</v>
      </c>
      <c r="AI1724" s="143">
        <v>-1</v>
      </c>
      <c r="AJ1724" s="143">
        <v>0</v>
      </c>
      <c r="AM1724" s="143" t="s">
        <v>383</v>
      </c>
      <c r="AN1724" s="143">
        <v>-1</v>
      </c>
      <c r="AQ1724" s="143">
        <v>641</v>
      </c>
      <c r="AR1724" s="143" t="s">
        <v>284</v>
      </c>
      <c r="AS1724" s="143" t="s">
        <v>394</v>
      </c>
      <c r="AT1724" s="143" t="s">
        <v>366</v>
      </c>
      <c r="AV1724" s="143">
        <v>199.60465030714801</v>
      </c>
      <c r="AW1724" s="143">
        <v>1.9192882308999999</v>
      </c>
    </row>
    <row r="1725" spans="1:49" x14ac:dyDescent="0.25">
      <c r="A1725" s="153">
        <v>1200000</v>
      </c>
      <c r="B1725" s="153">
        <v>1800000</v>
      </c>
      <c r="C1725" s="153">
        <v>1800000</v>
      </c>
      <c r="D1725" s="143" t="s">
        <v>360</v>
      </c>
      <c r="E1725" s="143" t="s">
        <v>73</v>
      </c>
      <c r="F1725" s="143" t="s">
        <v>378</v>
      </c>
      <c r="G1725" s="143" t="s">
        <v>379</v>
      </c>
      <c r="H1725" s="143">
        <v>0.59</v>
      </c>
      <c r="I1725" s="143">
        <v>0.64</v>
      </c>
      <c r="J1725" s="143" t="s">
        <v>387</v>
      </c>
      <c r="K1725" s="143">
        <v>6.9869777785900006E-2</v>
      </c>
      <c r="L1725" s="143">
        <v>3881.1373691787899</v>
      </c>
      <c r="M1725" s="143">
        <v>8.9912470882723508</v>
      </c>
      <c r="N1725" s="143">
        <v>1.174798068531</v>
      </c>
      <c r="O1725" s="143">
        <v>0.62821643607576005</v>
      </c>
      <c r="P1725" s="143">
        <v>8.2082879991570004E-2</v>
      </c>
      <c r="Q1725" s="143">
        <v>271.17420554109799</v>
      </c>
      <c r="R1725" s="143">
        <v>8140</v>
      </c>
      <c r="S1725" s="143" t="s">
        <v>369</v>
      </c>
      <c r="T1725" s="143">
        <v>8140</v>
      </c>
      <c r="U1725" s="143" t="s">
        <v>390</v>
      </c>
      <c r="V1725" s="143" t="s">
        <v>387</v>
      </c>
      <c r="Z1725" s="143">
        <v>0</v>
      </c>
      <c r="AA1725" s="143">
        <v>1</v>
      </c>
      <c r="AB1725" s="143">
        <v>0.62821643607576005</v>
      </c>
      <c r="AC1725" s="143">
        <v>8.2082879991570004E-2</v>
      </c>
      <c r="AD1725" s="143">
        <v>271.17420554109998</v>
      </c>
      <c r="AF1725" s="143">
        <v>-1</v>
      </c>
      <c r="AG1725" s="143">
        <v>-1</v>
      </c>
      <c r="AH1725" s="143">
        <v>-1</v>
      </c>
      <c r="AI1725" s="143">
        <v>-1</v>
      </c>
      <c r="AJ1725" s="143">
        <v>0</v>
      </c>
      <c r="AM1725" s="143" t="s">
        <v>383</v>
      </c>
      <c r="AN1725" s="143">
        <v>-1</v>
      </c>
      <c r="AQ1725" s="143">
        <v>641</v>
      </c>
      <c r="AR1725" s="143" t="s">
        <v>284</v>
      </c>
      <c r="AS1725" s="143" t="s">
        <v>394</v>
      </c>
      <c r="AT1725" s="143" t="s">
        <v>366</v>
      </c>
      <c r="AV1725" s="143">
        <v>111.31539790775</v>
      </c>
      <c r="AW1725" s="143">
        <v>0.2199304181</v>
      </c>
    </row>
    <row r="1726" spans="1:49" x14ac:dyDescent="0.25">
      <c r="A1726" s="153">
        <v>1200000</v>
      </c>
      <c r="B1726" s="153">
        <v>1800000</v>
      </c>
      <c r="C1726" s="153">
        <v>1800000</v>
      </c>
      <c r="D1726" s="143" t="s">
        <v>360</v>
      </c>
      <c r="E1726" s="143" t="s">
        <v>73</v>
      </c>
      <c r="F1726" s="143" t="s">
        <v>378</v>
      </c>
      <c r="G1726" s="143" t="s">
        <v>379</v>
      </c>
      <c r="H1726" s="143">
        <v>0.59</v>
      </c>
      <c r="I1726" s="143">
        <v>0.64</v>
      </c>
      <c r="J1726" s="143" t="s">
        <v>387</v>
      </c>
      <c r="K1726" s="143">
        <v>4.1395472994200003E-2</v>
      </c>
      <c r="L1726" s="143">
        <v>3881.1373691787899</v>
      </c>
      <c r="M1726" s="143">
        <v>8.9912470882723508</v>
      </c>
      <c r="N1726" s="143">
        <v>1.174798068531</v>
      </c>
      <c r="O1726" s="143">
        <v>0.37219692602681997</v>
      </c>
      <c r="P1726" s="143">
        <v>4.8631321719519997E-2</v>
      </c>
      <c r="Q1726" s="143">
        <v>160.661517152648</v>
      </c>
      <c r="R1726" s="143">
        <v>8140</v>
      </c>
      <c r="S1726" s="143" t="s">
        <v>369</v>
      </c>
      <c r="T1726" s="143">
        <v>8140</v>
      </c>
      <c r="U1726" s="143" t="s">
        <v>390</v>
      </c>
      <c r="V1726" s="143" t="s">
        <v>387</v>
      </c>
      <c r="Z1726" s="143">
        <v>0</v>
      </c>
      <c r="AA1726" s="143">
        <v>1</v>
      </c>
      <c r="AB1726" s="143">
        <v>0.37219692602681997</v>
      </c>
      <c r="AC1726" s="143">
        <v>4.8631321719519997E-2</v>
      </c>
      <c r="AD1726" s="143">
        <v>160.66151715264601</v>
      </c>
      <c r="AF1726" s="143">
        <v>-1</v>
      </c>
      <c r="AG1726" s="143">
        <v>-1</v>
      </c>
      <c r="AH1726" s="143">
        <v>-1</v>
      </c>
      <c r="AI1726" s="143">
        <v>-1</v>
      </c>
      <c r="AJ1726" s="143">
        <v>0</v>
      </c>
      <c r="AM1726" s="143" t="s">
        <v>383</v>
      </c>
      <c r="AN1726" s="143">
        <v>-1</v>
      </c>
      <c r="AQ1726" s="143">
        <v>641</v>
      </c>
      <c r="AR1726" s="143" t="s">
        <v>284</v>
      </c>
      <c r="AS1726" s="143" t="s">
        <v>394</v>
      </c>
      <c r="AT1726" s="143" t="s">
        <v>366</v>
      </c>
      <c r="AV1726" s="143">
        <v>106.73568759750199</v>
      </c>
      <c r="AW1726" s="143">
        <v>0.1303013116</v>
      </c>
    </row>
    <row r="1727" spans="1:49" x14ac:dyDescent="0.25">
      <c r="A1727" s="153">
        <v>1200000</v>
      </c>
      <c r="B1727" s="153">
        <v>1800000</v>
      </c>
      <c r="C1727" s="153">
        <v>1800000</v>
      </c>
      <c r="D1727" s="143" t="s">
        <v>360</v>
      </c>
      <c r="E1727" s="143" t="s">
        <v>73</v>
      </c>
      <c r="F1727" s="143" t="s">
        <v>378</v>
      </c>
      <c r="G1727" s="143" t="s">
        <v>379</v>
      </c>
      <c r="H1727" s="143">
        <v>0.59</v>
      </c>
      <c r="I1727" s="143">
        <v>0.64</v>
      </c>
      <c r="J1727" s="143" t="s">
        <v>387</v>
      </c>
      <c r="K1727" s="143">
        <v>0.50649820295684</v>
      </c>
      <c r="L1727" s="143">
        <v>3881.1373691787899</v>
      </c>
      <c r="M1727" s="143">
        <v>8.9912470882723508</v>
      </c>
      <c r="N1727" s="143">
        <v>1.174798068531</v>
      </c>
      <c r="O1727" s="143">
        <v>4.5540504925508696</v>
      </c>
      <c r="P1727" s="143">
        <v>0.59503311054812003</v>
      </c>
      <c r="Q1727" s="143">
        <v>1965.7891029176999</v>
      </c>
      <c r="R1727" s="143">
        <v>8140</v>
      </c>
      <c r="S1727" s="143" t="s">
        <v>369</v>
      </c>
      <c r="T1727" s="143">
        <v>8140</v>
      </c>
      <c r="U1727" s="143" t="s">
        <v>390</v>
      </c>
      <c r="V1727" s="143" t="s">
        <v>387</v>
      </c>
      <c r="Z1727" s="143">
        <v>0</v>
      </c>
      <c r="AA1727" s="143">
        <v>1</v>
      </c>
      <c r="AB1727" s="143">
        <v>4.5540504925508696</v>
      </c>
      <c r="AC1727" s="143">
        <v>0.59503311054812003</v>
      </c>
      <c r="AD1727" s="143">
        <v>1965.7891029176999</v>
      </c>
      <c r="AF1727" s="143">
        <v>-1</v>
      </c>
      <c r="AG1727" s="143">
        <v>-1</v>
      </c>
      <c r="AH1727" s="143">
        <v>-1</v>
      </c>
      <c r="AI1727" s="143">
        <v>-1</v>
      </c>
      <c r="AJ1727" s="143">
        <v>0</v>
      </c>
      <c r="AM1727" s="143" t="s">
        <v>383</v>
      </c>
      <c r="AN1727" s="143">
        <v>-1</v>
      </c>
      <c r="AQ1727" s="143">
        <v>641</v>
      </c>
      <c r="AR1727" s="143" t="s">
        <v>284</v>
      </c>
      <c r="AS1727" s="143" t="s">
        <v>394</v>
      </c>
      <c r="AT1727" s="143" t="s">
        <v>366</v>
      </c>
      <c r="AV1727" s="143">
        <v>182.02912593967201</v>
      </c>
      <c r="AW1727" s="143">
        <v>1.5943139521</v>
      </c>
    </row>
    <row r="1728" spans="1:49" x14ac:dyDescent="0.25">
      <c r="A1728" s="153">
        <v>1200000</v>
      </c>
      <c r="B1728" s="153">
        <v>1800000</v>
      </c>
      <c r="C1728" s="153">
        <v>1800000</v>
      </c>
      <c r="D1728" s="143" t="s">
        <v>360</v>
      </c>
      <c r="E1728" s="143" t="s">
        <v>73</v>
      </c>
      <c r="F1728" s="143" t="s">
        <v>378</v>
      </c>
      <c r="G1728" s="143" t="s">
        <v>379</v>
      </c>
      <c r="H1728" s="143">
        <v>0.59</v>
      </c>
      <c r="I1728" s="143">
        <v>0.64</v>
      </c>
      <c r="J1728" s="143" t="s">
        <v>395</v>
      </c>
      <c r="K1728" s="143">
        <v>0.61417468726380997</v>
      </c>
      <c r="L1728" s="143">
        <v>3832.3958303041099</v>
      </c>
      <c r="M1728" s="143">
        <v>9.5259247789447201</v>
      </c>
      <c r="N1728" s="143">
        <v>1.4000869568623</v>
      </c>
      <c r="O1728" s="143">
        <v>5.8505818720070302</v>
      </c>
      <c r="P1728" s="143">
        <v>0.85989796887305003</v>
      </c>
      <c r="Q1728" s="143">
        <v>2353.7605105481898</v>
      </c>
      <c r="R1728" s="143">
        <v>1200</v>
      </c>
      <c r="S1728" s="143" t="s">
        <v>398</v>
      </c>
      <c r="T1728" s="143">
        <v>1200</v>
      </c>
      <c r="U1728" s="143" t="s">
        <v>395</v>
      </c>
      <c r="V1728" s="143" t="s">
        <v>395</v>
      </c>
      <c r="Z1728" s="143">
        <v>0</v>
      </c>
      <c r="AA1728" s="143">
        <v>1</v>
      </c>
      <c r="AB1728" s="143">
        <v>5.8505818720070302</v>
      </c>
      <c r="AC1728" s="143">
        <v>0.85989796887305003</v>
      </c>
      <c r="AD1728" s="143">
        <v>2353.7605105481898</v>
      </c>
      <c r="AF1728" s="143">
        <v>-1</v>
      </c>
      <c r="AG1728" s="143">
        <v>-1</v>
      </c>
      <c r="AH1728" s="143">
        <v>-1</v>
      </c>
      <c r="AI1728" s="143">
        <v>-1</v>
      </c>
      <c r="AJ1728" s="143">
        <v>0</v>
      </c>
      <c r="AM1728" s="143" t="s">
        <v>383</v>
      </c>
      <c r="AN1728" s="143">
        <v>-1</v>
      </c>
      <c r="AQ1728" s="143">
        <v>641</v>
      </c>
      <c r="AR1728" s="143" t="s">
        <v>284</v>
      </c>
      <c r="AS1728" s="143" t="s">
        <v>394</v>
      </c>
      <c r="AT1728" s="143" t="s">
        <v>366</v>
      </c>
      <c r="AV1728" s="143">
        <v>199.17032806705299</v>
      </c>
      <c r="AW1728" s="143">
        <v>1.9089704059999999</v>
      </c>
    </row>
    <row r="1729" spans="1:49" x14ac:dyDescent="0.25">
      <c r="A1729" s="153">
        <v>1200000</v>
      </c>
      <c r="B1729" s="153">
        <v>1800000</v>
      </c>
      <c r="C1729" s="153">
        <v>1800000</v>
      </c>
      <c r="D1729" s="143" t="s">
        <v>360</v>
      </c>
      <c r="E1729" s="143" t="s">
        <v>73</v>
      </c>
      <c r="F1729" s="143" t="s">
        <v>378</v>
      </c>
      <c r="G1729" s="143" t="s">
        <v>379</v>
      </c>
      <c r="H1729" s="143">
        <v>0.59</v>
      </c>
      <c r="I1729" s="143">
        <v>0.64</v>
      </c>
      <c r="J1729" s="143" t="s">
        <v>387</v>
      </c>
      <c r="K1729" s="143">
        <v>3.4180862808499998E-3</v>
      </c>
      <c r="L1729" s="143">
        <v>3832.3958303041099</v>
      </c>
      <c r="M1729" s="143">
        <v>9.5259247789447201</v>
      </c>
      <c r="N1729" s="143">
        <v>1.4000869568623</v>
      </c>
      <c r="O1729" s="143">
        <v>3.2560432799329998E-2</v>
      </c>
      <c r="P1729" s="143">
        <v>4.7856180192400004E-3</v>
      </c>
      <c r="Q1729" s="143">
        <v>13.099459610353</v>
      </c>
      <c r="R1729" s="143">
        <v>1200</v>
      </c>
      <c r="S1729" s="143" t="s">
        <v>398</v>
      </c>
      <c r="T1729" s="143">
        <v>1200</v>
      </c>
      <c r="U1729" s="143" t="s">
        <v>390</v>
      </c>
      <c r="V1729" s="143" t="s">
        <v>387</v>
      </c>
      <c r="Z1729" s="143">
        <v>0</v>
      </c>
      <c r="AA1729" s="143">
        <v>1</v>
      </c>
      <c r="AB1729" s="143">
        <v>3.2560432799329998E-2</v>
      </c>
      <c r="AC1729" s="143">
        <v>4.7856180192400004E-3</v>
      </c>
      <c r="AD1729" s="143">
        <v>13.0994596103529</v>
      </c>
      <c r="AF1729" s="143">
        <v>-1</v>
      </c>
      <c r="AG1729" s="143">
        <v>-1</v>
      </c>
      <c r="AH1729" s="143">
        <v>-1</v>
      </c>
      <c r="AI1729" s="143">
        <v>-1</v>
      </c>
      <c r="AJ1729" s="143">
        <v>0</v>
      </c>
      <c r="AM1729" s="143" t="s">
        <v>383</v>
      </c>
      <c r="AN1729" s="143">
        <v>-1</v>
      </c>
      <c r="AQ1729" s="143">
        <v>641</v>
      </c>
      <c r="AR1729" s="143" t="s">
        <v>284</v>
      </c>
      <c r="AS1729" s="143" t="s">
        <v>394</v>
      </c>
      <c r="AT1729" s="143" t="s">
        <v>366</v>
      </c>
      <c r="AV1729" s="143">
        <v>69.750312386355901</v>
      </c>
      <c r="AW1729" s="143">
        <v>1.0624054799999999E-2</v>
      </c>
    </row>
    <row r="1730" spans="1:49" x14ac:dyDescent="0.25">
      <c r="A1730" s="153">
        <v>1200000</v>
      </c>
      <c r="B1730" s="153">
        <v>1800000</v>
      </c>
      <c r="C1730" s="153">
        <v>1800000</v>
      </c>
      <c r="D1730" s="143" t="s">
        <v>360</v>
      </c>
      <c r="E1730" s="143" t="s">
        <v>73</v>
      </c>
      <c r="F1730" s="143" t="s">
        <v>378</v>
      </c>
      <c r="G1730" s="143" t="s">
        <v>379</v>
      </c>
      <c r="H1730" s="143">
        <v>0.59</v>
      </c>
      <c r="I1730" s="143">
        <v>0.64</v>
      </c>
      <c r="J1730" s="143" t="s">
        <v>387</v>
      </c>
      <c r="K1730" s="143">
        <v>1.7068023831E-4</v>
      </c>
      <c r="L1730" s="143">
        <v>3832.3958303041099</v>
      </c>
      <c r="M1730" s="143">
        <v>9.5259247789447201</v>
      </c>
      <c r="N1730" s="143">
        <v>1.4000869568623</v>
      </c>
      <c r="O1730" s="143">
        <v>1.62588711139E-3</v>
      </c>
      <c r="P1730" s="143">
        <v>2.3896717544999999E-4</v>
      </c>
      <c r="Q1730" s="143">
        <v>0.65411423361455001</v>
      </c>
      <c r="R1730" s="143">
        <v>5100</v>
      </c>
      <c r="S1730" s="143" t="s">
        <v>373</v>
      </c>
      <c r="T1730" s="143">
        <v>5100</v>
      </c>
      <c r="U1730" s="143" t="s">
        <v>390</v>
      </c>
      <c r="V1730" s="143" t="s">
        <v>387</v>
      </c>
      <c r="Y1730" s="143" t="s">
        <v>363</v>
      </c>
      <c r="Z1730" s="143">
        <v>0</v>
      </c>
      <c r="AA1730" s="143">
        <v>1</v>
      </c>
      <c r="AB1730" s="143">
        <v>1.62588711139E-3</v>
      </c>
      <c r="AC1730" s="143">
        <v>2.3896717544999999E-4</v>
      </c>
      <c r="AD1730" s="143">
        <v>0.65411423361624998</v>
      </c>
      <c r="AF1730" s="143">
        <v>-1</v>
      </c>
      <c r="AG1730" s="143">
        <v>-1</v>
      </c>
      <c r="AH1730" s="143">
        <v>-1</v>
      </c>
      <c r="AI1730" s="143">
        <v>-1</v>
      </c>
      <c r="AJ1730" s="143">
        <v>0</v>
      </c>
      <c r="AM1730" s="143" t="s">
        <v>383</v>
      </c>
      <c r="AN1730" s="143">
        <v>-1</v>
      </c>
      <c r="AQ1730" s="143">
        <v>641</v>
      </c>
      <c r="AR1730" s="143" t="s">
        <v>284</v>
      </c>
      <c r="AS1730" s="143" t="s">
        <v>394</v>
      </c>
      <c r="AT1730" s="143" t="s">
        <v>366</v>
      </c>
      <c r="AV1730" s="143">
        <v>10.2070417300787</v>
      </c>
      <c r="AW1730" s="143">
        <v>5.3050630000000003E-4</v>
      </c>
    </row>
    <row r="1731" spans="1:49" x14ac:dyDescent="0.25">
      <c r="A1731" s="153">
        <v>1200000</v>
      </c>
      <c r="B1731" s="153">
        <v>1800000</v>
      </c>
      <c r="C1731" s="153">
        <v>1800000</v>
      </c>
      <c r="D1731" s="143" t="s">
        <v>360</v>
      </c>
      <c r="E1731" s="143" t="s">
        <v>73</v>
      </c>
      <c r="F1731" s="143" t="s">
        <v>378</v>
      </c>
      <c r="G1731" s="143" t="s">
        <v>379</v>
      </c>
      <c r="H1731" s="143">
        <v>0.59</v>
      </c>
      <c r="I1731" s="143">
        <v>0.64</v>
      </c>
      <c r="J1731" s="143" t="s">
        <v>366</v>
      </c>
      <c r="K1731" s="143">
        <v>0.56741593956210001</v>
      </c>
      <c r="L1731" s="143">
        <v>3455.0203663860998</v>
      </c>
      <c r="M1731" s="143">
        <v>6.7501297739373003</v>
      </c>
      <c r="N1731" s="143">
        <v>0.93289270610965003</v>
      </c>
      <c r="O1731" s="143">
        <v>3.8301312278448001</v>
      </c>
      <c r="P1731" s="143">
        <v>0.52933819134784998</v>
      </c>
      <c r="Q1731" s="143">
        <v>1960.4336273991901</v>
      </c>
      <c r="R1731" s="143">
        <v>1820</v>
      </c>
      <c r="S1731" s="143" t="s">
        <v>397</v>
      </c>
      <c r="T1731" s="143">
        <v>1820</v>
      </c>
      <c r="U1731" s="143" t="s">
        <v>385</v>
      </c>
      <c r="V1731" s="143" t="s">
        <v>366</v>
      </c>
      <c r="Z1731" s="143">
        <v>0</v>
      </c>
      <c r="AA1731" s="143">
        <v>1</v>
      </c>
      <c r="AB1731" s="143">
        <v>3.8301312278448001</v>
      </c>
      <c r="AC1731" s="143">
        <v>0.52933819134784998</v>
      </c>
      <c r="AD1731" s="143">
        <v>1960.4336273991901</v>
      </c>
      <c r="AF1731" s="143">
        <v>-1</v>
      </c>
      <c r="AG1731" s="143">
        <v>-1</v>
      </c>
      <c r="AH1731" s="143">
        <v>-1</v>
      </c>
      <c r="AI1731" s="143">
        <v>-1</v>
      </c>
      <c r="AJ1731" s="143">
        <v>0</v>
      </c>
      <c r="AM1731" s="143" t="s">
        <v>383</v>
      </c>
      <c r="AN1731" s="143">
        <v>-1</v>
      </c>
      <c r="AQ1731" s="143">
        <v>641</v>
      </c>
      <c r="AR1731" s="143" t="s">
        <v>284</v>
      </c>
      <c r="AS1731" s="143" t="s">
        <v>394</v>
      </c>
      <c r="AT1731" s="143" t="s">
        <v>366</v>
      </c>
      <c r="AV1731" s="143">
        <v>187.85027279434499</v>
      </c>
      <c r="AW1731" s="143">
        <v>1.5899705007</v>
      </c>
    </row>
    <row r="1732" spans="1:49" x14ac:dyDescent="0.25">
      <c r="A1732" s="153">
        <v>1200000</v>
      </c>
      <c r="B1732" s="153">
        <v>1800000</v>
      </c>
      <c r="C1732" s="153">
        <v>1800000</v>
      </c>
      <c r="D1732" s="143" t="s">
        <v>360</v>
      </c>
      <c r="E1732" s="143" t="s">
        <v>73</v>
      </c>
      <c r="F1732" s="143" t="s">
        <v>378</v>
      </c>
      <c r="G1732" s="143" t="s">
        <v>379</v>
      </c>
      <c r="H1732" s="143">
        <v>0.59</v>
      </c>
      <c r="I1732" s="143">
        <v>0.64</v>
      </c>
      <c r="J1732" s="143" t="s">
        <v>363</v>
      </c>
      <c r="K1732" s="143">
        <v>5.0347513852650003E-2</v>
      </c>
      <c r="L1732" s="143">
        <v>3455.0203663860998</v>
      </c>
      <c r="M1732" s="143">
        <v>6.7501297739373003</v>
      </c>
      <c r="N1732" s="143">
        <v>0.93289270610965003</v>
      </c>
      <c r="O1732" s="143">
        <v>0.33985225230053001</v>
      </c>
      <c r="P1732" s="143">
        <v>4.6968828443889998E-2</v>
      </c>
      <c r="Q1732" s="143">
        <v>173.951685757832</v>
      </c>
      <c r="R1732" s="143">
        <v>5100</v>
      </c>
      <c r="S1732" s="143" t="s">
        <v>373</v>
      </c>
      <c r="T1732" s="143">
        <v>5100</v>
      </c>
      <c r="U1732" s="143" t="s">
        <v>385</v>
      </c>
      <c r="V1732" s="143" t="s">
        <v>366</v>
      </c>
      <c r="Y1732" s="143" t="s">
        <v>363</v>
      </c>
      <c r="Z1732" s="143">
        <v>0</v>
      </c>
      <c r="AA1732" s="143">
        <v>1</v>
      </c>
      <c r="AB1732" s="143">
        <v>0.33985225230053001</v>
      </c>
      <c r="AC1732" s="143">
        <v>4.6968828443889998E-2</v>
      </c>
      <c r="AD1732" s="143">
        <v>173.951685757832</v>
      </c>
      <c r="AF1732" s="143">
        <v>-1</v>
      </c>
      <c r="AG1732" s="143">
        <v>-1</v>
      </c>
      <c r="AH1732" s="143">
        <v>-1</v>
      </c>
      <c r="AI1732" s="143">
        <v>-1</v>
      </c>
      <c r="AJ1732" s="143">
        <v>0</v>
      </c>
      <c r="AM1732" s="143" t="s">
        <v>383</v>
      </c>
      <c r="AN1732" s="143">
        <v>-1</v>
      </c>
      <c r="AQ1732" s="143">
        <v>641</v>
      </c>
      <c r="AR1732" s="143" t="s">
        <v>284</v>
      </c>
      <c r="AS1732" s="143" t="s">
        <v>394</v>
      </c>
      <c r="AT1732" s="143" t="s">
        <v>366</v>
      </c>
      <c r="AV1732" s="143">
        <v>94.765112065801503</v>
      </c>
      <c r="AW1732" s="143">
        <v>0.1410800371</v>
      </c>
    </row>
    <row r="1733" spans="1:49" x14ac:dyDescent="0.25">
      <c r="A1733" s="153">
        <v>1200000</v>
      </c>
      <c r="B1733" s="153">
        <v>1800000</v>
      </c>
      <c r="C1733" s="153">
        <v>1800000</v>
      </c>
      <c r="D1733" s="143" t="s">
        <v>360</v>
      </c>
      <c r="E1733" s="143" t="s">
        <v>73</v>
      </c>
      <c r="F1733" s="143" t="s">
        <v>378</v>
      </c>
      <c r="G1733" s="143" t="s">
        <v>379</v>
      </c>
      <c r="H1733" s="143">
        <v>0.59</v>
      </c>
      <c r="I1733" s="143">
        <v>0.64</v>
      </c>
      <c r="J1733" s="143" t="s">
        <v>366</v>
      </c>
      <c r="K1733" s="143">
        <v>2.263793623611E-2</v>
      </c>
      <c r="L1733" s="143">
        <v>3896.8999091308001</v>
      </c>
      <c r="M1733" s="143">
        <v>7.2149988222448096</v>
      </c>
      <c r="N1733" s="143">
        <v>0.99400778592675998</v>
      </c>
      <c r="O1733" s="143">
        <v>0.16333268328163</v>
      </c>
      <c r="P1733" s="143">
        <v>2.2502284876010002E-2</v>
      </c>
      <c r="Q1733" s="143">
        <v>88.217771661433204</v>
      </c>
      <c r="R1733" s="143">
        <v>1550</v>
      </c>
      <c r="S1733" s="143" t="s">
        <v>399</v>
      </c>
      <c r="T1733" s="143">
        <v>1550</v>
      </c>
      <c r="U1733" s="143" t="s">
        <v>385</v>
      </c>
      <c r="V1733" s="143" t="s">
        <v>366</v>
      </c>
      <c r="Z1733" s="143">
        <v>0</v>
      </c>
      <c r="AA1733" s="143">
        <v>1</v>
      </c>
      <c r="AB1733" s="143">
        <v>0.16333268328163</v>
      </c>
      <c r="AC1733" s="143">
        <v>2.2502284876010002E-2</v>
      </c>
      <c r="AD1733" s="143">
        <v>1326.0006522045901</v>
      </c>
      <c r="AF1733" s="143">
        <v>-1</v>
      </c>
      <c r="AG1733" s="143">
        <v>-1</v>
      </c>
      <c r="AH1733" s="143">
        <v>-1</v>
      </c>
      <c r="AI1733" s="143">
        <v>-1</v>
      </c>
      <c r="AJ1733" s="143">
        <v>0</v>
      </c>
      <c r="AM1733" s="143" t="s">
        <v>383</v>
      </c>
      <c r="AN1733" s="143">
        <v>-1</v>
      </c>
      <c r="AQ1733" s="143">
        <v>641</v>
      </c>
      <c r="AR1733" s="143" t="s">
        <v>284</v>
      </c>
      <c r="AS1733" s="143" t="s">
        <v>394</v>
      </c>
      <c r="AT1733" s="143" t="s">
        <v>366</v>
      </c>
      <c r="AV1733" s="143">
        <v>101.796379373032</v>
      </c>
      <c r="AW1733" s="143">
        <v>1.0754263197</v>
      </c>
    </row>
    <row r="1734" spans="1:49" x14ac:dyDescent="0.25">
      <c r="A1734" s="153">
        <v>1200000</v>
      </c>
      <c r="B1734" s="153">
        <v>1800000</v>
      </c>
      <c r="C1734" s="153">
        <v>1800000</v>
      </c>
      <c r="D1734" s="143" t="s">
        <v>360</v>
      </c>
      <c r="E1734" s="143" t="s">
        <v>73</v>
      </c>
      <c r="F1734" s="143" t="s">
        <v>378</v>
      </c>
      <c r="G1734" s="143" t="s">
        <v>379</v>
      </c>
      <c r="H1734" s="143">
        <v>0.59</v>
      </c>
      <c r="I1734" s="143">
        <v>0.64</v>
      </c>
      <c r="J1734" s="143" t="s">
        <v>366</v>
      </c>
      <c r="K1734" s="143">
        <v>0.27676193473017002</v>
      </c>
      <c r="L1734" s="143">
        <v>3896.8999091308001</v>
      </c>
      <c r="M1734" s="143">
        <v>7.2149988222448096</v>
      </c>
      <c r="N1734" s="143">
        <v>0.99400778592675998</v>
      </c>
      <c r="O1734" s="143">
        <v>1.9968370331204299</v>
      </c>
      <c r="P1734" s="143">
        <v>0.27510351796994997</v>
      </c>
      <c r="Q1734" s="143">
        <v>1078.5135583008901</v>
      </c>
      <c r="R1734" s="143">
        <v>1400</v>
      </c>
      <c r="S1734" s="143" t="s">
        <v>389</v>
      </c>
      <c r="T1734" s="143">
        <v>1400</v>
      </c>
      <c r="U1734" s="143" t="s">
        <v>385</v>
      </c>
      <c r="V1734" s="143" t="s">
        <v>366</v>
      </c>
      <c r="Z1734" s="143">
        <v>0</v>
      </c>
      <c r="AA1734" s="143">
        <v>1</v>
      </c>
      <c r="AB1734" s="143">
        <v>1.9968370331204299</v>
      </c>
      <c r="AC1734" s="143">
        <v>0.27510351796994997</v>
      </c>
      <c r="AD1734" s="143">
        <v>1078.5135583008901</v>
      </c>
      <c r="AF1734" s="143">
        <v>-1</v>
      </c>
      <c r="AG1734" s="143">
        <v>-1</v>
      </c>
      <c r="AH1734" s="143">
        <v>-1</v>
      </c>
      <c r="AI1734" s="143">
        <v>-1</v>
      </c>
      <c r="AJ1734" s="143">
        <v>0</v>
      </c>
      <c r="AM1734" s="143" t="s">
        <v>383</v>
      </c>
      <c r="AN1734" s="143">
        <v>-1</v>
      </c>
      <c r="AQ1734" s="143">
        <v>641</v>
      </c>
      <c r="AR1734" s="143" t="s">
        <v>284</v>
      </c>
      <c r="AS1734" s="143" t="s">
        <v>394</v>
      </c>
      <c r="AT1734" s="143" t="s">
        <v>366</v>
      </c>
      <c r="AV1734" s="143">
        <v>144.83733249820699</v>
      </c>
      <c r="AW1734" s="143">
        <v>0.87470685989999997</v>
      </c>
    </row>
    <row r="1735" spans="1:49" x14ac:dyDescent="0.25">
      <c r="A1735" s="153">
        <v>1200000</v>
      </c>
      <c r="B1735" s="153">
        <v>1800000</v>
      </c>
      <c r="C1735" s="153">
        <v>1800000</v>
      </c>
      <c r="D1735" s="143" t="s">
        <v>360</v>
      </c>
      <c r="E1735" s="143" t="s">
        <v>73</v>
      </c>
      <c r="F1735" s="143" t="s">
        <v>378</v>
      </c>
      <c r="G1735" s="143" t="s">
        <v>379</v>
      </c>
      <c r="H1735" s="143">
        <v>0.59</v>
      </c>
      <c r="I1735" s="143">
        <v>0.64</v>
      </c>
      <c r="J1735" s="143" t="s">
        <v>366</v>
      </c>
      <c r="K1735" s="143">
        <v>3.2606581375E-4</v>
      </c>
      <c r="L1735" s="143">
        <v>3896.8999091308001</v>
      </c>
      <c r="M1735" s="143">
        <v>7.2149988222448096</v>
      </c>
      <c r="N1735" s="143">
        <v>0.99400778592675998</v>
      </c>
      <c r="O1735" s="143">
        <v>2.3525644621800001E-3</v>
      </c>
      <c r="P1735" s="143">
        <v>3.2411195759E-4</v>
      </c>
      <c r="Q1735" s="143">
        <v>1.27064583997693</v>
      </c>
      <c r="R1735" s="143">
        <v>8340</v>
      </c>
      <c r="S1735" s="143" t="s">
        <v>402</v>
      </c>
      <c r="T1735" s="143">
        <v>8340</v>
      </c>
      <c r="U1735" s="143" t="s">
        <v>385</v>
      </c>
      <c r="V1735" s="143" t="s">
        <v>366</v>
      </c>
      <c r="Z1735" s="143">
        <v>0</v>
      </c>
      <c r="AA1735" s="143">
        <v>1</v>
      </c>
      <c r="AB1735" s="143">
        <v>2.3525644621800001E-3</v>
      </c>
      <c r="AC1735" s="143">
        <v>3.2411195759E-4</v>
      </c>
      <c r="AD1735" s="143">
        <v>2.8481362263708299</v>
      </c>
      <c r="AF1735" s="143">
        <v>-1</v>
      </c>
      <c r="AG1735" s="143">
        <v>-1</v>
      </c>
      <c r="AH1735" s="143">
        <v>-1</v>
      </c>
      <c r="AI1735" s="143">
        <v>-1</v>
      </c>
      <c r="AJ1735" s="143">
        <v>0</v>
      </c>
      <c r="AM1735" s="143" t="s">
        <v>383</v>
      </c>
      <c r="AN1735" s="143">
        <v>-1</v>
      </c>
      <c r="AQ1735" s="143">
        <v>641</v>
      </c>
      <c r="AR1735" s="143" t="s">
        <v>284</v>
      </c>
      <c r="AS1735" s="143" t="s">
        <v>394</v>
      </c>
      <c r="AT1735" s="143" t="s">
        <v>366</v>
      </c>
      <c r="AV1735" s="143">
        <v>5.8944655898662601</v>
      </c>
      <c r="AW1735" s="143">
        <v>2.3099239000000001E-3</v>
      </c>
    </row>
    <row r="1736" spans="1:49" x14ac:dyDescent="0.25">
      <c r="A1736" s="153">
        <v>1200000</v>
      </c>
      <c r="B1736" s="153">
        <v>1800000</v>
      </c>
      <c r="C1736" s="153">
        <v>1800000</v>
      </c>
      <c r="D1736" s="143" t="s">
        <v>360</v>
      </c>
      <c r="E1736" s="143" t="s">
        <v>73</v>
      </c>
      <c r="F1736" s="143" t="s">
        <v>378</v>
      </c>
      <c r="G1736" s="143" t="s">
        <v>379</v>
      </c>
      <c r="H1736" s="143">
        <v>0.59</v>
      </c>
      <c r="I1736" s="143">
        <v>0.64</v>
      </c>
      <c r="J1736" s="143" t="s">
        <v>366</v>
      </c>
      <c r="K1736" s="143">
        <v>1.8398643225109999E-2</v>
      </c>
      <c r="L1736" s="143">
        <v>3863.8157006513702</v>
      </c>
      <c r="M1736" s="143">
        <v>8.7859219690566093</v>
      </c>
      <c r="N1736" s="143">
        <v>1.1899705376983101</v>
      </c>
      <c r="O1736" s="143">
        <v>0.16164904371232999</v>
      </c>
      <c r="P1736" s="143">
        <v>2.1893843371500001E-2</v>
      </c>
      <c r="Q1736" s="143">
        <v>71.088966563866904</v>
      </c>
      <c r="R1736" s="143">
        <v>8140</v>
      </c>
      <c r="S1736" s="143" t="s">
        <v>369</v>
      </c>
      <c r="T1736" s="143">
        <v>8140</v>
      </c>
      <c r="U1736" s="143" t="s">
        <v>385</v>
      </c>
      <c r="V1736" s="143" t="s">
        <v>366</v>
      </c>
      <c r="Z1736" s="143">
        <v>0</v>
      </c>
      <c r="AA1736" s="143">
        <v>1</v>
      </c>
      <c r="AB1736" s="143">
        <v>0.16164904371232999</v>
      </c>
      <c r="AC1736" s="143">
        <v>2.1893843371500001E-2</v>
      </c>
      <c r="AD1736" s="143">
        <v>71.088966563868397</v>
      </c>
      <c r="AF1736" s="143">
        <v>-1</v>
      </c>
      <c r="AG1736" s="143">
        <v>-1</v>
      </c>
      <c r="AH1736" s="143">
        <v>-1</v>
      </c>
      <c r="AI1736" s="143">
        <v>-1</v>
      </c>
      <c r="AJ1736" s="143">
        <v>0</v>
      </c>
      <c r="AM1736" s="143" t="s">
        <v>383</v>
      </c>
      <c r="AN1736" s="143">
        <v>-1</v>
      </c>
      <c r="AQ1736" s="143">
        <v>641</v>
      </c>
      <c r="AR1736" s="143" t="s">
        <v>284</v>
      </c>
      <c r="AS1736" s="143" t="s">
        <v>394</v>
      </c>
      <c r="AT1736" s="143" t="s">
        <v>366</v>
      </c>
      <c r="AV1736" s="143">
        <v>103.02422812351401</v>
      </c>
      <c r="AW1736" s="143">
        <v>5.7655285100000002E-2</v>
      </c>
    </row>
    <row r="1737" spans="1:49" x14ac:dyDescent="0.25">
      <c r="A1737" s="153">
        <v>1200000</v>
      </c>
      <c r="B1737" s="153">
        <v>1800000</v>
      </c>
      <c r="C1737" s="153">
        <v>1800000</v>
      </c>
      <c r="D1737" s="143" t="s">
        <v>360</v>
      </c>
      <c r="E1737" s="143" t="s">
        <v>73</v>
      </c>
      <c r="F1737" s="143" t="s">
        <v>378</v>
      </c>
      <c r="G1737" s="143" t="s">
        <v>379</v>
      </c>
      <c r="H1737" s="143">
        <v>0.59</v>
      </c>
      <c r="I1737" s="143">
        <v>0.64</v>
      </c>
      <c r="J1737" s="143" t="s">
        <v>387</v>
      </c>
      <c r="K1737" s="143">
        <v>5.7103755126190002E-2</v>
      </c>
      <c r="L1737" s="143">
        <v>3863.8157006513702</v>
      </c>
      <c r="M1737" s="143">
        <v>8.7859219690566093</v>
      </c>
      <c r="N1737" s="143">
        <v>1.1899705376983101</v>
      </c>
      <c r="O1737" s="143">
        <v>0.50170913667882999</v>
      </c>
      <c r="P1737" s="143">
        <v>6.7951786192100003E-2</v>
      </c>
      <c r="Q1737" s="143">
        <v>220.63838562273199</v>
      </c>
      <c r="R1737" s="143">
        <v>8140</v>
      </c>
      <c r="S1737" s="143" t="s">
        <v>369</v>
      </c>
      <c r="T1737" s="143">
        <v>8140</v>
      </c>
      <c r="U1737" s="143" t="s">
        <v>390</v>
      </c>
      <c r="V1737" s="143" t="s">
        <v>387</v>
      </c>
      <c r="Z1737" s="143">
        <v>0</v>
      </c>
      <c r="AA1737" s="143">
        <v>1</v>
      </c>
      <c r="AB1737" s="143">
        <v>0.50170913667882999</v>
      </c>
      <c r="AC1737" s="143">
        <v>6.7951786192100003E-2</v>
      </c>
      <c r="AD1737" s="143">
        <v>220.63838562273099</v>
      </c>
      <c r="AF1737" s="143">
        <v>-1</v>
      </c>
      <c r="AG1737" s="143">
        <v>-1</v>
      </c>
      <c r="AH1737" s="143">
        <v>-1</v>
      </c>
      <c r="AI1737" s="143">
        <v>-1</v>
      </c>
      <c r="AJ1737" s="143">
        <v>0</v>
      </c>
      <c r="AM1737" s="143" t="s">
        <v>383</v>
      </c>
      <c r="AN1737" s="143">
        <v>-1</v>
      </c>
      <c r="AQ1737" s="143">
        <v>641</v>
      </c>
      <c r="AR1737" s="143" t="s">
        <v>284</v>
      </c>
      <c r="AS1737" s="143" t="s">
        <v>394</v>
      </c>
      <c r="AT1737" s="143" t="s">
        <v>366</v>
      </c>
      <c r="AV1737" s="143">
        <v>109.28462175949301</v>
      </c>
      <c r="AW1737" s="143">
        <v>0.1789443517</v>
      </c>
    </row>
    <row r="1738" spans="1:49" x14ac:dyDescent="0.25">
      <c r="A1738" s="153">
        <v>1200000</v>
      </c>
      <c r="B1738" s="153">
        <v>1800000</v>
      </c>
      <c r="C1738" s="153">
        <v>1800000</v>
      </c>
      <c r="D1738" s="143" t="s">
        <v>360</v>
      </c>
      <c r="E1738" s="143" t="s">
        <v>73</v>
      </c>
      <c r="F1738" s="143" t="s">
        <v>378</v>
      </c>
      <c r="G1738" s="143" t="s">
        <v>379</v>
      </c>
      <c r="H1738" s="143">
        <v>0.59</v>
      </c>
      <c r="I1738" s="143">
        <v>0.64</v>
      </c>
      <c r="J1738" s="143" t="s">
        <v>387</v>
      </c>
      <c r="K1738" s="143">
        <v>0.32307119907610998</v>
      </c>
      <c r="L1738" s="143">
        <v>3863.8157006513702</v>
      </c>
      <c r="M1738" s="143">
        <v>8.7859219690566093</v>
      </c>
      <c r="N1738" s="143">
        <v>1.1899705376983101</v>
      </c>
      <c r="O1738" s="143">
        <v>2.8384783455322502</v>
      </c>
      <c r="P1738" s="143">
        <v>0.38444520847942998</v>
      </c>
      <c r="Q1738" s="143">
        <v>1248.28757141853</v>
      </c>
      <c r="R1738" s="143">
        <v>8140</v>
      </c>
      <c r="S1738" s="143" t="s">
        <v>369</v>
      </c>
      <c r="T1738" s="143">
        <v>8140</v>
      </c>
      <c r="U1738" s="143" t="s">
        <v>388</v>
      </c>
      <c r="V1738" s="143" t="s">
        <v>387</v>
      </c>
      <c r="Z1738" s="143">
        <v>0</v>
      </c>
      <c r="AA1738" s="143">
        <v>1</v>
      </c>
      <c r="AB1738" s="143">
        <v>2.8384783455322502</v>
      </c>
      <c r="AC1738" s="143">
        <v>0.38444520847942998</v>
      </c>
      <c r="AD1738" s="143">
        <v>1248.28757141853</v>
      </c>
      <c r="AF1738" s="143">
        <v>-1</v>
      </c>
      <c r="AG1738" s="143">
        <v>-1</v>
      </c>
      <c r="AH1738" s="143">
        <v>-1</v>
      </c>
      <c r="AI1738" s="143">
        <v>-1</v>
      </c>
      <c r="AJ1738" s="143">
        <v>0</v>
      </c>
      <c r="AM1738" s="143" t="s">
        <v>383</v>
      </c>
      <c r="AN1738" s="143">
        <v>-1</v>
      </c>
      <c r="AQ1738" s="143">
        <v>641</v>
      </c>
      <c r="AR1738" s="143" t="s">
        <v>284</v>
      </c>
      <c r="AS1738" s="143" t="s">
        <v>394</v>
      </c>
      <c r="AT1738" s="143" t="s">
        <v>366</v>
      </c>
      <c r="AV1738" s="143">
        <v>152.31779357208401</v>
      </c>
      <c r="AW1738" s="143">
        <v>1.0123986791999999</v>
      </c>
    </row>
    <row r="1739" spans="1:49" x14ac:dyDescent="0.25">
      <c r="A1739" s="153">
        <v>1200000</v>
      </c>
      <c r="B1739" s="153">
        <v>1800000</v>
      </c>
      <c r="C1739" s="153">
        <v>1800000</v>
      </c>
      <c r="D1739" s="143" t="s">
        <v>360</v>
      </c>
      <c r="E1739" s="143" t="s">
        <v>73</v>
      </c>
      <c r="F1739" s="143" t="s">
        <v>378</v>
      </c>
      <c r="G1739" s="143" t="s">
        <v>379</v>
      </c>
      <c r="H1739" s="143">
        <v>0.59</v>
      </c>
      <c r="I1739" s="143">
        <v>0.64</v>
      </c>
      <c r="J1739" s="143" t="s">
        <v>395</v>
      </c>
      <c r="K1739" s="143">
        <v>0.11626555669268</v>
      </c>
      <c r="L1739" s="143">
        <v>3863.8157006513702</v>
      </c>
      <c r="M1739" s="143">
        <v>8.7859219690566093</v>
      </c>
      <c r="N1739" s="143">
        <v>1.1899705376983101</v>
      </c>
      <c r="O1739" s="143">
        <v>1.02150010879081</v>
      </c>
      <c r="P1739" s="143">
        <v>0.13835258701337999</v>
      </c>
      <c r="Q1739" s="143">
        <v>449.22868339414902</v>
      </c>
      <c r="R1739" s="143">
        <v>1200</v>
      </c>
      <c r="S1739" s="143" t="s">
        <v>398</v>
      </c>
      <c r="T1739" s="143">
        <v>1200</v>
      </c>
      <c r="U1739" s="143" t="s">
        <v>395</v>
      </c>
      <c r="V1739" s="143" t="s">
        <v>395</v>
      </c>
      <c r="Z1739" s="143">
        <v>0</v>
      </c>
      <c r="AA1739" s="143">
        <v>1</v>
      </c>
      <c r="AB1739" s="143">
        <v>1.02150010879081</v>
      </c>
      <c r="AC1739" s="143">
        <v>0.13835258701337999</v>
      </c>
      <c r="AD1739" s="143">
        <v>449.22868339414902</v>
      </c>
      <c r="AF1739" s="143">
        <v>-1</v>
      </c>
      <c r="AG1739" s="143">
        <v>-1</v>
      </c>
      <c r="AH1739" s="143">
        <v>-1</v>
      </c>
      <c r="AI1739" s="143">
        <v>-1</v>
      </c>
      <c r="AJ1739" s="143">
        <v>0</v>
      </c>
      <c r="AM1739" s="143" t="s">
        <v>383</v>
      </c>
      <c r="AN1739" s="143">
        <v>-1</v>
      </c>
      <c r="AQ1739" s="143">
        <v>641</v>
      </c>
      <c r="AR1739" s="143" t="s">
        <v>284</v>
      </c>
      <c r="AS1739" s="143" t="s">
        <v>394</v>
      </c>
      <c r="AT1739" s="143" t="s">
        <v>366</v>
      </c>
      <c r="AV1739" s="143">
        <v>118.846829934618</v>
      </c>
      <c r="AW1739" s="143">
        <v>0.36433794269999997</v>
      </c>
    </row>
    <row r="1740" spans="1:49" x14ac:dyDescent="0.25">
      <c r="A1740" s="153">
        <v>1200000</v>
      </c>
      <c r="B1740" s="153">
        <v>1800000</v>
      </c>
      <c r="C1740" s="153">
        <v>1800000</v>
      </c>
      <c r="D1740" s="143" t="s">
        <v>360</v>
      </c>
      <c r="E1740" s="143" t="s">
        <v>73</v>
      </c>
      <c r="F1740" s="143" t="s">
        <v>378</v>
      </c>
      <c r="G1740" s="143" t="s">
        <v>379</v>
      </c>
      <c r="H1740" s="143">
        <v>0.59</v>
      </c>
      <c r="I1740" s="143">
        <v>0.64</v>
      </c>
      <c r="J1740" s="143" t="s">
        <v>387</v>
      </c>
      <c r="K1740" s="143">
        <v>2.682544318413E-2</v>
      </c>
      <c r="L1740" s="143">
        <v>3863.8157006513702</v>
      </c>
      <c r="M1740" s="143">
        <v>8.7859219690566093</v>
      </c>
      <c r="N1740" s="143">
        <v>1.1899705376983101</v>
      </c>
      <c r="O1740" s="143">
        <v>0.23568625060119999</v>
      </c>
      <c r="P1740" s="143">
        <v>3.1921487049820001E-2</v>
      </c>
      <c r="Q1740" s="143">
        <v>103.648568551807</v>
      </c>
      <c r="R1740" s="143">
        <v>1200</v>
      </c>
      <c r="S1740" s="143" t="s">
        <v>398</v>
      </c>
      <c r="T1740" s="143">
        <v>1200</v>
      </c>
      <c r="U1740" s="143" t="s">
        <v>390</v>
      </c>
      <c r="V1740" s="143" t="s">
        <v>387</v>
      </c>
      <c r="Z1740" s="143">
        <v>0</v>
      </c>
      <c r="AA1740" s="143">
        <v>1</v>
      </c>
      <c r="AB1740" s="143">
        <v>0.23568625060119999</v>
      </c>
      <c r="AC1740" s="143">
        <v>3.1921487049820001E-2</v>
      </c>
      <c r="AD1740" s="143">
        <v>103.648568551807</v>
      </c>
      <c r="AF1740" s="143">
        <v>-1</v>
      </c>
      <c r="AG1740" s="143">
        <v>-1</v>
      </c>
      <c r="AH1740" s="143">
        <v>-1</v>
      </c>
      <c r="AI1740" s="143">
        <v>-1</v>
      </c>
      <c r="AJ1740" s="143">
        <v>0</v>
      </c>
      <c r="AM1740" s="143" t="s">
        <v>383</v>
      </c>
      <c r="AN1740" s="143">
        <v>-1</v>
      </c>
      <c r="AQ1740" s="143">
        <v>641</v>
      </c>
      <c r="AR1740" s="143" t="s">
        <v>284</v>
      </c>
      <c r="AS1740" s="143" t="s">
        <v>394</v>
      </c>
      <c r="AT1740" s="143" t="s">
        <v>366</v>
      </c>
      <c r="AV1740" s="143">
        <v>104.418461394826</v>
      </c>
      <c r="AW1740" s="143">
        <v>8.4062099400000007E-2</v>
      </c>
    </row>
    <row r="1741" spans="1:49" x14ac:dyDescent="0.25">
      <c r="A1741" s="153">
        <v>1200000</v>
      </c>
      <c r="B1741" s="153">
        <v>1800000</v>
      </c>
      <c r="C1741" s="153">
        <v>1800000</v>
      </c>
      <c r="D1741" s="143" t="s">
        <v>360</v>
      </c>
      <c r="E1741" s="143" t="s">
        <v>73</v>
      </c>
      <c r="F1741" s="143" t="s">
        <v>378</v>
      </c>
      <c r="G1741" s="143" t="s">
        <v>379</v>
      </c>
      <c r="H1741" s="143">
        <v>0.59</v>
      </c>
      <c r="I1741" s="143">
        <v>0.64</v>
      </c>
      <c r="J1741" s="143" t="s">
        <v>395</v>
      </c>
      <c r="K1741" s="143">
        <v>0.61776345346078998</v>
      </c>
      <c r="L1741" s="143">
        <v>3833.7456347806901</v>
      </c>
      <c r="M1741" s="143">
        <v>9.5292707280647306</v>
      </c>
      <c r="N1741" s="143">
        <v>1.40057842032252</v>
      </c>
      <c r="O1741" s="143">
        <v>5.8868351939321002</v>
      </c>
      <c r="P1741" s="143">
        <v>0.86522616178110001</v>
      </c>
      <c r="Q1741" s="143">
        <v>2368.34794303235</v>
      </c>
      <c r="R1741" s="143">
        <v>1200</v>
      </c>
      <c r="S1741" s="143" t="s">
        <v>398</v>
      </c>
      <c r="T1741" s="143">
        <v>1200</v>
      </c>
      <c r="U1741" s="143" t="s">
        <v>395</v>
      </c>
      <c r="V1741" s="143" t="s">
        <v>395</v>
      </c>
      <c r="Z1741" s="143">
        <v>0</v>
      </c>
      <c r="AA1741" s="143">
        <v>1</v>
      </c>
      <c r="AB1741" s="143">
        <v>5.8868351939321002</v>
      </c>
      <c r="AC1741" s="143">
        <v>0.86522616178110001</v>
      </c>
      <c r="AD1741" s="143">
        <v>2368.34794303235</v>
      </c>
      <c r="AF1741" s="143">
        <v>-1</v>
      </c>
      <c r="AG1741" s="143">
        <v>-1</v>
      </c>
      <c r="AH1741" s="143">
        <v>-1</v>
      </c>
      <c r="AI1741" s="143">
        <v>-1</v>
      </c>
      <c r="AJ1741" s="143">
        <v>0</v>
      </c>
      <c r="AM1741" s="143" t="s">
        <v>383</v>
      </c>
      <c r="AN1741" s="143">
        <v>-1</v>
      </c>
      <c r="AQ1741" s="143">
        <v>641</v>
      </c>
      <c r="AR1741" s="143" t="s">
        <v>284</v>
      </c>
      <c r="AS1741" s="143" t="s">
        <v>394</v>
      </c>
      <c r="AT1741" s="143" t="s">
        <v>366</v>
      </c>
      <c r="AV1741" s="143">
        <v>199.99999996647199</v>
      </c>
      <c r="AW1741" s="143">
        <v>1.9208012513999999</v>
      </c>
    </row>
    <row r="1742" spans="1:49" x14ac:dyDescent="0.25">
      <c r="A1742" s="153">
        <v>1200000</v>
      </c>
      <c r="B1742" s="153">
        <v>1800000</v>
      </c>
      <c r="C1742" s="153">
        <v>1800000</v>
      </c>
      <c r="D1742" s="143" t="s">
        <v>360</v>
      </c>
      <c r="E1742" s="143" t="s">
        <v>73</v>
      </c>
      <c r="F1742" s="143" t="s">
        <v>378</v>
      </c>
      <c r="G1742" s="143" t="s">
        <v>379</v>
      </c>
      <c r="H1742" s="143">
        <v>0.59</v>
      </c>
      <c r="I1742" s="143">
        <v>0.64</v>
      </c>
      <c r="J1742" s="143" t="s">
        <v>363</v>
      </c>
      <c r="K1742" s="143">
        <v>4.9274619308290003E-2</v>
      </c>
      <c r="L1742" s="143">
        <v>3790.4436653309299</v>
      </c>
      <c r="M1742" s="143">
        <v>7.51148807611251</v>
      </c>
      <c r="N1742" s="143">
        <v>1.0410867446790599</v>
      </c>
      <c r="O1742" s="143">
        <v>0.37012571538924</v>
      </c>
      <c r="P1742" s="143">
        <v>5.1299153010970003E-2</v>
      </c>
      <c r="Q1742" s="143">
        <v>186.772668618723</v>
      </c>
      <c r="R1742" s="143">
        <v>3100</v>
      </c>
      <c r="S1742" s="143" t="s">
        <v>371</v>
      </c>
      <c r="T1742" s="143">
        <v>3100</v>
      </c>
      <c r="U1742" s="143" t="s">
        <v>385</v>
      </c>
      <c r="V1742" s="143" t="s">
        <v>366</v>
      </c>
      <c r="Y1742" s="143" t="s">
        <v>363</v>
      </c>
      <c r="Z1742" s="143">
        <v>0</v>
      </c>
      <c r="AA1742" s="143">
        <v>1</v>
      </c>
      <c r="AB1742" s="143">
        <v>0.37012571538924</v>
      </c>
      <c r="AC1742" s="143">
        <v>5.1299153010970003E-2</v>
      </c>
      <c r="AD1742" s="143">
        <v>186.77266861872499</v>
      </c>
      <c r="AF1742" s="143">
        <v>-1</v>
      </c>
      <c r="AG1742" s="143">
        <v>-1</v>
      </c>
      <c r="AH1742" s="143">
        <v>-1</v>
      </c>
      <c r="AI1742" s="143">
        <v>-1</v>
      </c>
      <c r="AJ1742" s="143">
        <v>0</v>
      </c>
      <c r="AM1742" s="143" t="s">
        <v>383</v>
      </c>
      <c r="AN1742" s="143">
        <v>-1</v>
      </c>
      <c r="AQ1742" s="143">
        <v>641</v>
      </c>
      <c r="AR1742" s="143" t="s">
        <v>284</v>
      </c>
      <c r="AS1742" s="143" t="s">
        <v>394</v>
      </c>
      <c r="AT1742" s="143" t="s">
        <v>366</v>
      </c>
      <c r="AV1742" s="143">
        <v>71.469170045548694</v>
      </c>
      <c r="AW1742" s="143">
        <v>0.15147823890000001</v>
      </c>
    </row>
    <row r="1743" spans="1:49" x14ac:dyDescent="0.25">
      <c r="A1743" s="153">
        <v>1200000</v>
      </c>
      <c r="B1743" s="153">
        <v>1800000</v>
      </c>
      <c r="C1743" s="153">
        <v>1800000</v>
      </c>
      <c r="D1743" s="143" t="s">
        <v>360</v>
      </c>
      <c r="E1743" s="143" t="s">
        <v>73</v>
      </c>
      <c r="F1743" s="143" t="s">
        <v>378</v>
      </c>
      <c r="G1743" s="143" t="s">
        <v>379</v>
      </c>
      <c r="H1743" s="143">
        <v>0.59</v>
      </c>
      <c r="I1743" s="143">
        <v>0.64</v>
      </c>
      <c r="J1743" s="143" t="s">
        <v>366</v>
      </c>
      <c r="K1743" s="143">
        <v>0.40144329607585</v>
      </c>
      <c r="L1743" s="143">
        <v>3790.4436653309299</v>
      </c>
      <c r="M1743" s="143">
        <v>7.51148807611251</v>
      </c>
      <c r="N1743" s="143">
        <v>1.0410867446790599</v>
      </c>
      <c r="O1743" s="143">
        <v>3.0154365317090899</v>
      </c>
      <c r="P1743" s="143">
        <v>0.41793729428484</v>
      </c>
      <c r="Q1743" s="143">
        <v>1521.64819860029</v>
      </c>
      <c r="R1743" s="143">
        <v>1550</v>
      </c>
      <c r="S1743" s="143" t="s">
        <v>399</v>
      </c>
      <c r="T1743" s="143">
        <v>1550</v>
      </c>
      <c r="U1743" s="143" t="s">
        <v>385</v>
      </c>
      <c r="V1743" s="143" t="s">
        <v>366</v>
      </c>
      <c r="Z1743" s="143">
        <v>0</v>
      </c>
      <c r="AA1743" s="143">
        <v>1</v>
      </c>
      <c r="AB1743" s="143">
        <v>3.0154365317090899</v>
      </c>
      <c r="AC1743" s="143">
        <v>0.41793729428484</v>
      </c>
      <c r="AD1743" s="143">
        <v>1521.64819860029</v>
      </c>
      <c r="AF1743" s="143">
        <v>-1</v>
      </c>
      <c r="AG1743" s="143">
        <v>-1</v>
      </c>
      <c r="AH1743" s="143">
        <v>-1</v>
      </c>
      <c r="AI1743" s="143">
        <v>-1</v>
      </c>
      <c r="AJ1743" s="143">
        <v>0</v>
      </c>
      <c r="AM1743" s="143" t="s">
        <v>383</v>
      </c>
      <c r="AN1743" s="143">
        <v>-1</v>
      </c>
      <c r="AQ1743" s="143">
        <v>641</v>
      </c>
      <c r="AR1743" s="143" t="s">
        <v>284</v>
      </c>
      <c r="AS1743" s="143" t="s">
        <v>394</v>
      </c>
      <c r="AT1743" s="143" t="s">
        <v>366</v>
      </c>
      <c r="AV1743" s="143">
        <v>161.65053813764499</v>
      </c>
      <c r="AW1743" s="143">
        <v>1.2341023509</v>
      </c>
    </row>
    <row r="1744" spans="1:49" x14ac:dyDescent="0.25">
      <c r="A1744" s="153">
        <v>1200000</v>
      </c>
      <c r="B1744" s="153">
        <v>1800000</v>
      </c>
      <c r="C1744" s="153">
        <v>1800000</v>
      </c>
      <c r="D1744" s="143" t="s">
        <v>360</v>
      </c>
      <c r="E1744" s="143" t="s">
        <v>73</v>
      </c>
      <c r="F1744" s="143" t="s">
        <v>378</v>
      </c>
      <c r="G1744" s="143" t="s">
        <v>379</v>
      </c>
      <c r="H1744" s="143">
        <v>0.59</v>
      </c>
      <c r="I1744" s="143">
        <v>0.64</v>
      </c>
      <c r="J1744" s="143" t="s">
        <v>395</v>
      </c>
      <c r="K1744" s="143">
        <v>0.16191174765112001</v>
      </c>
      <c r="L1744" s="143">
        <v>3835.44726989323</v>
      </c>
      <c r="M1744" s="143">
        <v>9.5330961684396094</v>
      </c>
      <c r="N1744" s="143">
        <v>1.40112689728297</v>
      </c>
      <c r="O1744" s="143">
        <v>1.5435202611583101</v>
      </c>
      <c r="P1744" s="143">
        <v>0.22685890462007999</v>
      </c>
      <c r="Q1744" s="143">
        <v>621.00397049215405</v>
      </c>
      <c r="R1744" s="143">
        <v>1200</v>
      </c>
      <c r="S1744" s="143" t="s">
        <v>398</v>
      </c>
      <c r="T1744" s="143">
        <v>1200</v>
      </c>
      <c r="U1744" s="143" t="s">
        <v>395</v>
      </c>
      <c r="V1744" s="143" t="s">
        <v>395</v>
      </c>
      <c r="Z1744" s="143">
        <v>0</v>
      </c>
      <c r="AA1744" s="143">
        <v>1</v>
      </c>
      <c r="AB1744" s="143">
        <v>1.5435202611583101</v>
      </c>
      <c r="AC1744" s="143">
        <v>0.22685890462007999</v>
      </c>
      <c r="AD1744" s="143">
        <v>2369.3991521634798</v>
      </c>
      <c r="AF1744" s="143">
        <v>-1</v>
      </c>
      <c r="AG1744" s="143">
        <v>-1</v>
      </c>
      <c r="AH1744" s="143">
        <v>-1</v>
      </c>
      <c r="AI1744" s="143">
        <v>-1</v>
      </c>
      <c r="AJ1744" s="143">
        <v>0</v>
      </c>
      <c r="AM1744" s="143" t="s">
        <v>383</v>
      </c>
      <c r="AN1744" s="143">
        <v>-1</v>
      </c>
      <c r="AQ1744" s="143">
        <v>641</v>
      </c>
      <c r="AR1744" s="143" t="s">
        <v>284</v>
      </c>
      <c r="AS1744" s="143" t="s">
        <v>394</v>
      </c>
      <c r="AT1744" s="143" t="s">
        <v>366</v>
      </c>
      <c r="AV1744" s="143">
        <v>126.234963317629</v>
      </c>
      <c r="AW1744" s="143">
        <v>1.9216538136000001</v>
      </c>
    </row>
    <row r="1745" spans="1:49" x14ac:dyDescent="0.25">
      <c r="A1745" s="153">
        <v>1200000</v>
      </c>
      <c r="B1745" s="153">
        <v>1800000</v>
      </c>
      <c r="C1745" s="153">
        <v>1800000</v>
      </c>
      <c r="D1745" s="143" t="s">
        <v>360</v>
      </c>
      <c r="E1745" s="143" t="s">
        <v>73</v>
      </c>
      <c r="F1745" s="143" t="s">
        <v>378</v>
      </c>
      <c r="G1745" s="143" t="s">
        <v>379</v>
      </c>
      <c r="H1745" s="143">
        <v>0.59</v>
      </c>
      <c r="I1745" s="143">
        <v>0.64</v>
      </c>
      <c r="J1745" s="143" t="s">
        <v>366</v>
      </c>
      <c r="K1745" s="143">
        <v>4.1372280696360002E-2</v>
      </c>
      <c r="L1745" s="143">
        <v>3273.6733059604699</v>
      </c>
      <c r="M1745" s="143">
        <v>6.4402011185000401</v>
      </c>
      <c r="N1745" s="143">
        <v>0.88297458692588005</v>
      </c>
      <c r="O1745" s="143">
        <v>0.26644580841560001</v>
      </c>
      <c r="P1745" s="143">
        <v>3.6530672458050001E-2</v>
      </c>
      <c r="Q1745" s="143">
        <v>135.43933092238399</v>
      </c>
      <c r="R1745" s="143">
        <v>8140</v>
      </c>
      <c r="S1745" s="143" t="s">
        <v>369</v>
      </c>
      <c r="T1745" s="143">
        <v>8140</v>
      </c>
      <c r="U1745" s="143" t="s">
        <v>385</v>
      </c>
      <c r="V1745" s="143" t="s">
        <v>366</v>
      </c>
      <c r="Z1745" s="143">
        <v>0</v>
      </c>
      <c r="AA1745" s="143">
        <v>1</v>
      </c>
      <c r="AB1745" s="143">
        <v>0.26644580841560001</v>
      </c>
      <c r="AC1745" s="143">
        <v>3.6530672458050001E-2</v>
      </c>
      <c r="AD1745" s="143">
        <v>135.43933092238299</v>
      </c>
      <c r="AF1745" s="143">
        <v>-1</v>
      </c>
      <c r="AG1745" s="143">
        <v>-1</v>
      </c>
      <c r="AH1745" s="143">
        <v>-1</v>
      </c>
      <c r="AI1745" s="143">
        <v>-1</v>
      </c>
      <c r="AJ1745" s="143">
        <v>0</v>
      </c>
      <c r="AM1745" s="143" t="s">
        <v>383</v>
      </c>
      <c r="AN1745" s="143">
        <v>-1</v>
      </c>
      <c r="AQ1745" s="143">
        <v>641</v>
      </c>
      <c r="AR1745" s="143" t="s">
        <v>284</v>
      </c>
      <c r="AS1745" s="143" t="s">
        <v>394</v>
      </c>
      <c r="AT1745" s="143" t="s">
        <v>366</v>
      </c>
      <c r="AV1745" s="143">
        <v>106.61593035541</v>
      </c>
      <c r="AW1745" s="143">
        <v>0.1098453617</v>
      </c>
    </row>
    <row r="1746" spans="1:49" x14ac:dyDescent="0.25">
      <c r="A1746" s="153">
        <v>1200000</v>
      </c>
      <c r="B1746" s="153">
        <v>1800000</v>
      </c>
      <c r="C1746" s="153">
        <v>1800000</v>
      </c>
      <c r="D1746" s="143" t="s">
        <v>360</v>
      </c>
      <c r="E1746" s="143" t="s">
        <v>73</v>
      </c>
      <c r="F1746" s="143" t="s">
        <v>378</v>
      </c>
      <c r="G1746" s="143" t="s">
        <v>379</v>
      </c>
      <c r="H1746" s="143">
        <v>0.59</v>
      </c>
      <c r="I1746" s="143">
        <v>0.64</v>
      </c>
      <c r="J1746" s="143" t="s">
        <v>387</v>
      </c>
      <c r="K1746" s="143">
        <v>6.7482400027000003E-4</v>
      </c>
      <c r="L1746" s="143">
        <v>3273.6733059604699</v>
      </c>
      <c r="M1746" s="143">
        <v>6.4402011185000401</v>
      </c>
      <c r="N1746" s="143">
        <v>0.88297458692588005</v>
      </c>
      <c r="O1746" s="143">
        <v>4.3460022813700001E-3</v>
      </c>
      <c r="P1746" s="143">
        <v>5.9585244288999997E-4</v>
      </c>
      <c r="Q1746" s="143">
        <v>2.2091533159282699</v>
      </c>
      <c r="R1746" s="143">
        <v>8140</v>
      </c>
      <c r="S1746" s="143" t="s">
        <v>369</v>
      </c>
      <c r="T1746" s="143">
        <v>8140</v>
      </c>
      <c r="U1746" s="143" t="s">
        <v>388</v>
      </c>
      <c r="V1746" s="143" t="s">
        <v>387</v>
      </c>
      <c r="Z1746" s="143">
        <v>0</v>
      </c>
      <c r="AA1746" s="143">
        <v>1</v>
      </c>
      <c r="AB1746" s="143">
        <v>4.3460022813700001E-3</v>
      </c>
      <c r="AC1746" s="143">
        <v>5.9585244288999997E-4</v>
      </c>
      <c r="AD1746" s="143">
        <v>2.2091533159269598</v>
      </c>
      <c r="AF1746" s="143">
        <v>-1</v>
      </c>
      <c r="AG1746" s="143">
        <v>-1</v>
      </c>
      <c r="AH1746" s="143">
        <v>-1</v>
      </c>
      <c r="AI1746" s="143">
        <v>-1</v>
      </c>
      <c r="AJ1746" s="143">
        <v>0</v>
      </c>
      <c r="AM1746" s="143" t="s">
        <v>383</v>
      </c>
      <c r="AN1746" s="143">
        <v>-1</v>
      </c>
      <c r="AQ1746" s="143">
        <v>641</v>
      </c>
      <c r="AR1746" s="143" t="s">
        <v>284</v>
      </c>
      <c r="AS1746" s="143" t="s">
        <v>394</v>
      </c>
      <c r="AT1746" s="143" t="s">
        <v>366</v>
      </c>
      <c r="AV1746" s="143">
        <v>23.075809074336199</v>
      </c>
      <c r="AW1746" s="143">
        <v>1.7916895999999999E-3</v>
      </c>
    </row>
    <row r="1747" spans="1:49" x14ac:dyDescent="0.25">
      <c r="A1747" s="153">
        <v>1200000</v>
      </c>
      <c r="B1747" s="153">
        <v>1800000</v>
      </c>
      <c r="C1747" s="153">
        <v>1800000</v>
      </c>
      <c r="D1747" s="143" t="s">
        <v>360</v>
      </c>
      <c r="E1747" s="143" t="s">
        <v>73</v>
      </c>
      <c r="F1747" s="143" t="s">
        <v>378</v>
      </c>
      <c r="G1747" s="143" t="s">
        <v>379</v>
      </c>
      <c r="H1747" s="143">
        <v>0.59</v>
      </c>
      <c r="I1747" s="143">
        <v>0.64</v>
      </c>
      <c r="J1747" s="143" t="s">
        <v>363</v>
      </c>
      <c r="K1747" s="143">
        <v>0.57571634892524004</v>
      </c>
      <c r="L1747" s="143">
        <v>3273.6733059604699</v>
      </c>
      <c r="M1747" s="143">
        <v>6.4402011185000401</v>
      </c>
      <c r="N1747" s="143">
        <v>0.88297458692588005</v>
      </c>
      <c r="O1747" s="143">
        <v>3.70772907428714</v>
      </c>
      <c r="P1747" s="143">
        <v>0.50834290537874005</v>
      </c>
      <c r="Q1747" s="143">
        <v>1884.7072432816101</v>
      </c>
      <c r="R1747" s="143">
        <v>3100</v>
      </c>
      <c r="S1747" s="143" t="s">
        <v>371</v>
      </c>
      <c r="T1747" s="143">
        <v>3100</v>
      </c>
      <c r="U1747" s="143" t="s">
        <v>385</v>
      </c>
      <c r="V1747" s="143" t="s">
        <v>366</v>
      </c>
      <c r="Y1747" s="143" t="s">
        <v>363</v>
      </c>
      <c r="Z1747" s="143">
        <v>0</v>
      </c>
      <c r="AA1747" s="143">
        <v>1</v>
      </c>
      <c r="AB1747" s="143">
        <v>3.70772907428714</v>
      </c>
      <c r="AC1747" s="143">
        <v>0.50834290537874005</v>
      </c>
      <c r="AD1747" s="143">
        <v>1884.7072432816101</v>
      </c>
      <c r="AF1747" s="143">
        <v>-1</v>
      </c>
      <c r="AG1747" s="143">
        <v>-1</v>
      </c>
      <c r="AH1747" s="143">
        <v>-1</v>
      </c>
      <c r="AI1747" s="143">
        <v>-1</v>
      </c>
      <c r="AJ1747" s="143">
        <v>0</v>
      </c>
      <c r="AM1747" s="143" t="s">
        <v>383</v>
      </c>
      <c r="AN1747" s="143">
        <v>-1</v>
      </c>
      <c r="AQ1747" s="143">
        <v>641</v>
      </c>
      <c r="AR1747" s="143" t="s">
        <v>284</v>
      </c>
      <c r="AS1747" s="143" t="s">
        <v>394</v>
      </c>
      <c r="AT1747" s="143" t="s">
        <v>366</v>
      </c>
      <c r="AV1747" s="143">
        <v>193.22749269150299</v>
      </c>
      <c r="AW1747" s="143">
        <v>1.5285541307999999</v>
      </c>
    </row>
    <row r="1748" spans="1:49" x14ac:dyDescent="0.25">
      <c r="A1748" s="153">
        <v>1200000</v>
      </c>
      <c r="B1748" s="153">
        <v>1800000</v>
      </c>
      <c r="C1748" s="153">
        <v>1800000</v>
      </c>
      <c r="D1748" s="143" t="s">
        <v>360</v>
      </c>
      <c r="E1748" s="143" t="s">
        <v>73</v>
      </c>
      <c r="F1748" s="143" t="s">
        <v>378</v>
      </c>
      <c r="G1748" s="143" t="s">
        <v>379</v>
      </c>
      <c r="H1748" s="143">
        <v>0.59</v>
      </c>
      <c r="I1748" s="143">
        <v>0.64</v>
      </c>
      <c r="J1748" s="143" t="s">
        <v>395</v>
      </c>
      <c r="K1748" s="143">
        <v>0.61776345359886997</v>
      </c>
      <c r="L1748" s="143">
        <v>3833.5157593396598</v>
      </c>
      <c r="M1748" s="143">
        <v>9.5288187689921298</v>
      </c>
      <c r="N1748" s="143">
        <v>1.4005160623638599</v>
      </c>
      <c r="O1748" s="143">
        <v>5.88655599145034</v>
      </c>
      <c r="P1748" s="143">
        <v>0.86518763950658994</v>
      </c>
      <c r="Q1748" s="143">
        <v>2368.2059349153701</v>
      </c>
      <c r="R1748" s="143">
        <v>1200</v>
      </c>
      <c r="S1748" s="143" t="s">
        <v>398</v>
      </c>
      <c r="T1748" s="143">
        <v>1200</v>
      </c>
      <c r="U1748" s="143" t="s">
        <v>395</v>
      </c>
      <c r="V1748" s="143" t="s">
        <v>395</v>
      </c>
      <c r="Z1748" s="143">
        <v>0</v>
      </c>
      <c r="AA1748" s="143">
        <v>1</v>
      </c>
      <c r="AB1748" s="143">
        <v>5.88655599145034</v>
      </c>
      <c r="AC1748" s="143">
        <v>0.86518763950658994</v>
      </c>
      <c r="AD1748" s="143">
        <v>2368.2059349153701</v>
      </c>
      <c r="AF1748" s="143">
        <v>-1</v>
      </c>
      <c r="AG1748" s="143">
        <v>-1</v>
      </c>
      <c r="AH1748" s="143">
        <v>-1</v>
      </c>
      <c r="AI1748" s="143">
        <v>-1</v>
      </c>
      <c r="AJ1748" s="143">
        <v>0</v>
      </c>
      <c r="AM1748" s="143" t="s">
        <v>383</v>
      </c>
      <c r="AN1748" s="143">
        <v>-1</v>
      </c>
      <c r="AQ1748" s="143">
        <v>641</v>
      </c>
      <c r="AR1748" s="143" t="s">
        <v>284</v>
      </c>
      <c r="AS1748" s="143" t="s">
        <v>394</v>
      </c>
      <c r="AT1748" s="143" t="s">
        <v>366</v>
      </c>
      <c r="AV1748" s="143">
        <v>199.99999998882399</v>
      </c>
      <c r="AW1748" s="143">
        <v>1.9206860786</v>
      </c>
    </row>
    <row r="1749" spans="1:49" x14ac:dyDescent="0.25">
      <c r="A1749" s="153">
        <v>1200000</v>
      </c>
      <c r="B1749" s="153">
        <v>1800000</v>
      </c>
      <c r="C1749" s="153">
        <v>1800000</v>
      </c>
      <c r="D1749" s="143" t="s">
        <v>360</v>
      </c>
      <c r="E1749" s="143" t="s">
        <v>73</v>
      </c>
      <c r="F1749" s="143" t="s">
        <v>378</v>
      </c>
      <c r="G1749" s="143" t="s">
        <v>379</v>
      </c>
      <c r="H1749" s="143">
        <v>0.59</v>
      </c>
      <c r="I1749" s="143">
        <v>0.64</v>
      </c>
      <c r="J1749" s="143" t="s">
        <v>366</v>
      </c>
      <c r="K1749" s="143">
        <v>0.61776345359886997</v>
      </c>
      <c r="L1749" s="143">
        <v>3774.6042221407502</v>
      </c>
      <c r="M1749" s="143">
        <v>7.3744468202303404</v>
      </c>
      <c r="N1749" s="143">
        <v>1.0184981609519199</v>
      </c>
      <c r="O1749" s="143">
        <v>4.5556637360467196</v>
      </c>
      <c r="P1749" s="143">
        <v>0.62919094139374998</v>
      </c>
      <c r="Q1749" s="143">
        <v>2331.8125402385599</v>
      </c>
      <c r="R1749" s="143">
        <v>1820</v>
      </c>
      <c r="S1749" s="143" t="s">
        <v>397</v>
      </c>
      <c r="T1749" s="143">
        <v>1820</v>
      </c>
      <c r="U1749" s="143" t="s">
        <v>385</v>
      </c>
      <c r="V1749" s="143" t="s">
        <v>366</v>
      </c>
      <c r="Z1749" s="143">
        <v>0</v>
      </c>
      <c r="AA1749" s="143">
        <v>1</v>
      </c>
      <c r="AB1749" s="143">
        <v>4.5556637360467196</v>
      </c>
      <c r="AC1749" s="143">
        <v>0.62919094139374998</v>
      </c>
      <c r="AD1749" s="143">
        <v>2331.8125402385599</v>
      </c>
      <c r="AF1749" s="143">
        <v>-1</v>
      </c>
      <c r="AG1749" s="143">
        <v>-1</v>
      </c>
      <c r="AH1749" s="143">
        <v>-1</v>
      </c>
      <c r="AI1749" s="143">
        <v>-1</v>
      </c>
      <c r="AJ1749" s="143">
        <v>0</v>
      </c>
      <c r="AM1749" s="143" t="s">
        <v>383</v>
      </c>
      <c r="AN1749" s="143">
        <v>-1</v>
      </c>
      <c r="AQ1749" s="143">
        <v>641</v>
      </c>
      <c r="AR1749" s="143" t="s">
        <v>284</v>
      </c>
      <c r="AS1749" s="143" t="s">
        <v>394</v>
      </c>
      <c r="AT1749" s="143" t="s">
        <v>366</v>
      </c>
      <c r="AV1749" s="143">
        <v>199.99999998882399</v>
      </c>
      <c r="AW1749" s="143">
        <v>1.8911699434</v>
      </c>
    </row>
    <row r="1750" spans="1:49" x14ac:dyDescent="0.25">
      <c r="A1750" s="153">
        <v>1200000</v>
      </c>
      <c r="B1750" s="153">
        <v>1800000</v>
      </c>
      <c r="C1750" s="153">
        <v>1800000</v>
      </c>
      <c r="D1750" s="143" t="s">
        <v>360</v>
      </c>
      <c r="E1750" s="143" t="s">
        <v>73</v>
      </c>
      <c r="F1750" s="143" t="s">
        <v>378</v>
      </c>
      <c r="G1750" s="143" t="s">
        <v>379</v>
      </c>
      <c r="H1750" s="143">
        <v>0.59</v>
      </c>
      <c r="I1750" s="143">
        <v>0.64</v>
      </c>
      <c r="J1750" s="143" t="s">
        <v>395</v>
      </c>
      <c r="K1750" s="143">
        <v>1.9071945020430001E-2</v>
      </c>
      <c r="L1750" s="143">
        <v>3464.9537764504598</v>
      </c>
      <c r="M1750" s="143">
        <v>8.0734456539073705</v>
      </c>
      <c r="N1750" s="143">
        <v>1.0638573203550099</v>
      </c>
      <c r="O1750" s="143">
        <v>0.15397631163680001</v>
      </c>
      <c r="P1750" s="143">
        <v>2.0289828323400001E-2</v>
      </c>
      <c r="Q1750" s="143">
        <v>66.083407922818694</v>
      </c>
      <c r="R1750" s="143">
        <v>1200</v>
      </c>
      <c r="S1750" s="143" t="s">
        <v>398</v>
      </c>
      <c r="T1750" s="143">
        <v>1200</v>
      </c>
      <c r="U1750" s="143" t="s">
        <v>395</v>
      </c>
      <c r="V1750" s="143" t="s">
        <v>395</v>
      </c>
      <c r="Z1750" s="143">
        <v>0</v>
      </c>
      <c r="AA1750" s="143">
        <v>1</v>
      </c>
      <c r="AB1750" s="143">
        <v>0.15397631163680001</v>
      </c>
      <c r="AC1750" s="143">
        <v>2.0289828323400001E-2</v>
      </c>
      <c r="AD1750" s="143">
        <v>66.083407922817401</v>
      </c>
      <c r="AF1750" s="143">
        <v>-1</v>
      </c>
      <c r="AG1750" s="143">
        <v>-1</v>
      </c>
      <c r="AH1750" s="143">
        <v>-1</v>
      </c>
      <c r="AI1750" s="143">
        <v>-1</v>
      </c>
      <c r="AJ1750" s="143">
        <v>0</v>
      </c>
      <c r="AM1750" s="143" t="s">
        <v>383</v>
      </c>
      <c r="AN1750" s="143">
        <v>-1</v>
      </c>
      <c r="AQ1750" s="143">
        <v>641</v>
      </c>
      <c r="AR1750" s="143" t="s">
        <v>284</v>
      </c>
      <c r="AS1750" s="143" t="s">
        <v>394</v>
      </c>
      <c r="AT1750" s="143" t="s">
        <v>366</v>
      </c>
      <c r="AV1750" s="143">
        <v>104.065191041771</v>
      </c>
      <c r="AW1750" s="143">
        <v>5.3595626899999999E-2</v>
      </c>
    </row>
    <row r="1751" spans="1:49" x14ac:dyDescent="0.25">
      <c r="A1751" s="153">
        <v>1200000</v>
      </c>
      <c r="B1751" s="153">
        <v>1800000</v>
      </c>
      <c r="C1751" s="153">
        <v>1800000</v>
      </c>
      <c r="D1751" s="143" t="s">
        <v>360</v>
      </c>
      <c r="E1751" s="143" t="s">
        <v>73</v>
      </c>
      <c r="F1751" s="143" t="s">
        <v>378</v>
      </c>
      <c r="G1751" s="143" t="s">
        <v>379</v>
      </c>
      <c r="H1751" s="143">
        <v>0.59</v>
      </c>
      <c r="I1751" s="143">
        <v>0.64</v>
      </c>
      <c r="J1751" s="143" t="s">
        <v>387</v>
      </c>
      <c r="K1751" s="143">
        <v>1.7767779922960001E-2</v>
      </c>
      <c r="L1751" s="143">
        <v>3464.9537764504598</v>
      </c>
      <c r="M1751" s="143">
        <v>8.0734456539073705</v>
      </c>
      <c r="N1751" s="143">
        <v>1.0638573203550099</v>
      </c>
      <c r="O1751" s="143">
        <v>0.14344720559862001</v>
      </c>
      <c r="P1751" s="143">
        <v>1.8902382737500001E-2</v>
      </c>
      <c r="Q1751" s="143">
        <v>61.564536143207903</v>
      </c>
      <c r="R1751" s="143">
        <v>1200</v>
      </c>
      <c r="S1751" s="143" t="s">
        <v>398</v>
      </c>
      <c r="T1751" s="143">
        <v>1200</v>
      </c>
      <c r="U1751" s="143" t="s">
        <v>390</v>
      </c>
      <c r="V1751" s="143" t="s">
        <v>387</v>
      </c>
      <c r="Z1751" s="143">
        <v>0</v>
      </c>
      <c r="AA1751" s="143">
        <v>1</v>
      </c>
      <c r="AB1751" s="143">
        <v>0.14344720559862001</v>
      </c>
      <c r="AC1751" s="143">
        <v>1.8902382737500001E-2</v>
      </c>
      <c r="AD1751" s="143">
        <v>61.5645361432085</v>
      </c>
      <c r="AF1751" s="143">
        <v>-1</v>
      </c>
      <c r="AG1751" s="143">
        <v>-1</v>
      </c>
      <c r="AH1751" s="143">
        <v>-1</v>
      </c>
      <c r="AI1751" s="143">
        <v>-1</v>
      </c>
      <c r="AJ1751" s="143">
        <v>0</v>
      </c>
      <c r="AM1751" s="143" t="s">
        <v>383</v>
      </c>
      <c r="AN1751" s="143">
        <v>-1</v>
      </c>
      <c r="AQ1751" s="143">
        <v>641</v>
      </c>
      <c r="AR1751" s="143" t="s">
        <v>284</v>
      </c>
      <c r="AS1751" s="143" t="s">
        <v>394</v>
      </c>
      <c r="AT1751" s="143" t="s">
        <v>366</v>
      </c>
      <c r="AV1751" s="143">
        <v>90.883772559044701</v>
      </c>
      <c r="AW1751" s="143">
        <v>4.9930686199999998E-2</v>
      </c>
    </row>
    <row r="1752" spans="1:49" x14ac:dyDescent="0.25">
      <c r="A1752" s="153">
        <v>1200000</v>
      </c>
      <c r="B1752" s="153">
        <v>1800000</v>
      </c>
      <c r="C1752" s="153">
        <v>1800000</v>
      </c>
      <c r="D1752" s="143" t="s">
        <v>360</v>
      </c>
      <c r="E1752" s="143" t="s">
        <v>73</v>
      </c>
      <c r="F1752" s="143" t="s">
        <v>378</v>
      </c>
      <c r="G1752" s="143" t="s">
        <v>379</v>
      </c>
      <c r="H1752" s="143">
        <v>0.59</v>
      </c>
      <c r="I1752" s="143">
        <v>0.64</v>
      </c>
      <c r="J1752" s="143" t="s">
        <v>395</v>
      </c>
      <c r="K1752" s="143">
        <v>4.9563575961999995E-4</v>
      </c>
      <c r="L1752" s="143">
        <v>3464.9537764504598</v>
      </c>
      <c r="M1752" s="143">
        <v>8.0734456539073705</v>
      </c>
      <c r="N1752" s="143">
        <v>1.0638573203550099</v>
      </c>
      <c r="O1752" s="143">
        <v>4.0014883694500002E-3</v>
      </c>
      <c r="P1752" s="143">
        <v>5.2728573110000004E-4</v>
      </c>
      <c r="Q1752" s="143">
        <v>1.7173549970530699</v>
      </c>
      <c r="R1752" s="143">
        <v>8140</v>
      </c>
      <c r="S1752" s="143" t="s">
        <v>369</v>
      </c>
      <c r="T1752" s="143">
        <v>8140</v>
      </c>
      <c r="U1752" s="143" t="s">
        <v>395</v>
      </c>
      <c r="V1752" s="143" t="s">
        <v>395</v>
      </c>
      <c r="Z1752" s="143">
        <v>0</v>
      </c>
      <c r="AA1752" s="143">
        <v>1</v>
      </c>
      <c r="AB1752" s="143">
        <v>4.0014883694500002E-3</v>
      </c>
      <c r="AC1752" s="143">
        <v>5.2728573110000004E-4</v>
      </c>
      <c r="AD1752" s="143">
        <v>1.7173549970544</v>
      </c>
      <c r="AF1752" s="143">
        <v>-1</v>
      </c>
      <c r="AG1752" s="143">
        <v>-1</v>
      </c>
      <c r="AH1752" s="143">
        <v>-1</v>
      </c>
      <c r="AI1752" s="143">
        <v>-1</v>
      </c>
      <c r="AJ1752" s="143">
        <v>0</v>
      </c>
      <c r="AM1752" s="143" t="s">
        <v>383</v>
      </c>
      <c r="AN1752" s="143">
        <v>-1</v>
      </c>
      <c r="AQ1752" s="143">
        <v>641</v>
      </c>
      <c r="AR1752" s="143" t="s">
        <v>284</v>
      </c>
      <c r="AS1752" s="143" t="s">
        <v>394</v>
      </c>
      <c r="AT1752" s="143" t="s">
        <v>366</v>
      </c>
      <c r="AV1752" s="143">
        <v>16.9862159875053</v>
      </c>
      <c r="AW1752" s="143">
        <v>1.3928263999999999E-3</v>
      </c>
    </row>
    <row r="1753" spans="1:49" x14ac:dyDescent="0.25">
      <c r="A1753" s="153">
        <v>1200000</v>
      </c>
      <c r="B1753" s="153">
        <v>1800000</v>
      </c>
      <c r="C1753" s="153">
        <v>1800000</v>
      </c>
      <c r="D1753" s="143" t="s">
        <v>360</v>
      </c>
      <c r="E1753" s="143" t="s">
        <v>73</v>
      </c>
      <c r="F1753" s="143" t="s">
        <v>378</v>
      </c>
      <c r="G1753" s="143" t="s">
        <v>379</v>
      </c>
      <c r="H1753" s="143">
        <v>0.59</v>
      </c>
      <c r="I1753" s="143">
        <v>0.64</v>
      </c>
      <c r="J1753" s="143" t="s">
        <v>387</v>
      </c>
      <c r="K1753" s="143">
        <v>0.51812524855306996</v>
      </c>
      <c r="L1753" s="143">
        <v>3464.9537764504598</v>
      </c>
      <c r="M1753" s="143">
        <v>8.0734456539073705</v>
      </c>
      <c r="N1753" s="143">
        <v>1.0638573203550099</v>
      </c>
      <c r="O1753" s="143">
        <v>4.1830560361104698</v>
      </c>
      <c r="P1753" s="143">
        <v>0.55121133853394</v>
      </c>
      <c r="Q1753" s="143">
        <v>1795.2800366483</v>
      </c>
      <c r="R1753" s="143">
        <v>8140</v>
      </c>
      <c r="S1753" s="143" t="s">
        <v>369</v>
      </c>
      <c r="T1753" s="143">
        <v>8140</v>
      </c>
      <c r="U1753" s="143" t="s">
        <v>390</v>
      </c>
      <c r="V1753" s="143" t="s">
        <v>387</v>
      </c>
      <c r="Z1753" s="143">
        <v>0</v>
      </c>
      <c r="AA1753" s="143">
        <v>1</v>
      </c>
      <c r="AB1753" s="143">
        <v>4.1830560361104698</v>
      </c>
      <c r="AC1753" s="143">
        <v>0.55121133853394</v>
      </c>
      <c r="AD1753" s="143">
        <v>1795.2800366483</v>
      </c>
      <c r="AF1753" s="143">
        <v>-1</v>
      </c>
      <c r="AG1753" s="143">
        <v>-1</v>
      </c>
      <c r="AH1753" s="143">
        <v>-1</v>
      </c>
      <c r="AI1753" s="143">
        <v>-1</v>
      </c>
      <c r="AJ1753" s="143">
        <v>0</v>
      </c>
      <c r="AM1753" s="143" t="s">
        <v>383</v>
      </c>
      <c r="AN1753" s="143">
        <v>-1</v>
      </c>
      <c r="AQ1753" s="143">
        <v>641</v>
      </c>
      <c r="AR1753" s="143" t="s">
        <v>284</v>
      </c>
      <c r="AS1753" s="143" t="s">
        <v>394</v>
      </c>
      <c r="AT1753" s="143" t="s">
        <v>366</v>
      </c>
      <c r="AV1753" s="143">
        <v>195.92374528727399</v>
      </c>
      <c r="AW1753" s="143">
        <v>1.4560259826999999</v>
      </c>
    </row>
    <row r="1754" spans="1:49" x14ac:dyDescent="0.25">
      <c r="A1754" s="153">
        <v>1200000</v>
      </c>
      <c r="B1754" s="153">
        <v>1800000</v>
      </c>
      <c r="C1754" s="153">
        <v>1800000</v>
      </c>
      <c r="D1754" s="143" t="s">
        <v>360</v>
      </c>
      <c r="E1754" s="143" t="s">
        <v>73</v>
      </c>
      <c r="F1754" s="143" t="s">
        <v>378</v>
      </c>
      <c r="G1754" s="143" t="s">
        <v>379</v>
      </c>
      <c r="H1754" s="143">
        <v>0.59</v>
      </c>
      <c r="I1754" s="143">
        <v>0.64</v>
      </c>
      <c r="J1754" s="143" t="s">
        <v>387</v>
      </c>
      <c r="K1754" s="143">
        <v>3.9027254905990003E-2</v>
      </c>
      <c r="L1754" s="143">
        <v>3464.9537764504598</v>
      </c>
      <c r="M1754" s="143">
        <v>8.0734456539073705</v>
      </c>
      <c r="N1754" s="143">
        <v>1.0638573203550099</v>
      </c>
      <c r="O1754" s="143">
        <v>0.31508442150475002</v>
      </c>
      <c r="P1754" s="143">
        <v>4.1519430825099998E-2</v>
      </c>
      <c r="Q1754" s="143">
        <v>135.22763427102899</v>
      </c>
      <c r="R1754" s="143">
        <v>5100</v>
      </c>
      <c r="S1754" s="143" t="s">
        <v>373</v>
      </c>
      <c r="T1754" s="143">
        <v>5100</v>
      </c>
      <c r="U1754" s="143" t="s">
        <v>390</v>
      </c>
      <c r="V1754" s="143" t="s">
        <v>387</v>
      </c>
      <c r="Y1754" s="143" t="s">
        <v>363</v>
      </c>
      <c r="Z1754" s="143">
        <v>0</v>
      </c>
      <c r="AA1754" s="143">
        <v>1</v>
      </c>
      <c r="AB1754" s="143">
        <v>0.31508442150475002</v>
      </c>
      <c r="AC1754" s="143">
        <v>4.1519430825099998E-2</v>
      </c>
      <c r="AD1754" s="143">
        <v>135.22763427102799</v>
      </c>
      <c r="AF1754" s="143">
        <v>-1</v>
      </c>
      <c r="AG1754" s="143">
        <v>-1</v>
      </c>
      <c r="AH1754" s="143">
        <v>-1</v>
      </c>
      <c r="AI1754" s="143">
        <v>-1</v>
      </c>
      <c r="AJ1754" s="143">
        <v>0</v>
      </c>
      <c r="AM1754" s="143" t="s">
        <v>383</v>
      </c>
      <c r="AN1754" s="143">
        <v>-1</v>
      </c>
      <c r="AQ1754" s="143">
        <v>641</v>
      </c>
      <c r="AR1754" s="143" t="s">
        <v>284</v>
      </c>
      <c r="AS1754" s="143" t="s">
        <v>394</v>
      </c>
      <c r="AT1754" s="143" t="s">
        <v>366</v>
      </c>
      <c r="AV1754" s="143">
        <v>57.052343853493902</v>
      </c>
      <c r="AW1754" s="143">
        <v>0.1096736693</v>
      </c>
    </row>
    <row r="1755" spans="1:49" x14ac:dyDescent="0.25">
      <c r="A1755" s="153">
        <v>1200000</v>
      </c>
      <c r="B1755" s="153">
        <v>1800000</v>
      </c>
      <c r="C1755" s="153">
        <v>1800000</v>
      </c>
      <c r="D1755" s="143" t="s">
        <v>360</v>
      </c>
      <c r="E1755" s="143" t="s">
        <v>73</v>
      </c>
      <c r="F1755" s="143" t="s">
        <v>378</v>
      </c>
      <c r="G1755" s="143" t="s">
        <v>379</v>
      </c>
      <c r="H1755" s="143">
        <v>0.59</v>
      </c>
      <c r="I1755" s="143">
        <v>0.64</v>
      </c>
      <c r="J1755" s="143" t="s">
        <v>387</v>
      </c>
      <c r="K1755" s="143">
        <v>2.3275589390750001E-2</v>
      </c>
      <c r="L1755" s="143">
        <v>3464.9537764504598</v>
      </c>
      <c r="M1755" s="143">
        <v>8.0734456539073705</v>
      </c>
      <c r="N1755" s="143">
        <v>1.0638573203550099</v>
      </c>
      <c r="O1755" s="143">
        <v>0.18791420600891001</v>
      </c>
      <c r="P1755" s="143">
        <v>2.4761906158930001E-2</v>
      </c>
      <c r="Q1755" s="143">
        <v>80.648841358603406</v>
      </c>
      <c r="R1755" s="143">
        <v>5100</v>
      </c>
      <c r="S1755" s="143" t="s">
        <v>373</v>
      </c>
      <c r="T1755" s="143">
        <v>5100</v>
      </c>
      <c r="U1755" s="143" t="s">
        <v>390</v>
      </c>
      <c r="V1755" s="143" t="s">
        <v>387</v>
      </c>
      <c r="Y1755" s="143" t="s">
        <v>363</v>
      </c>
      <c r="Z1755" s="143">
        <v>0</v>
      </c>
      <c r="AA1755" s="143">
        <v>1</v>
      </c>
      <c r="AB1755" s="143">
        <v>0.18791420600891001</v>
      </c>
      <c r="AC1755" s="143">
        <v>2.4761906158930001E-2</v>
      </c>
      <c r="AD1755" s="143">
        <v>80.648841358603704</v>
      </c>
      <c r="AF1755" s="143">
        <v>-1</v>
      </c>
      <c r="AG1755" s="143">
        <v>-1</v>
      </c>
      <c r="AH1755" s="143">
        <v>-1</v>
      </c>
      <c r="AI1755" s="143">
        <v>-1</v>
      </c>
      <c r="AJ1755" s="143">
        <v>0</v>
      </c>
      <c r="AM1755" s="143" t="s">
        <v>383</v>
      </c>
      <c r="AN1755" s="143">
        <v>-1</v>
      </c>
      <c r="AQ1755" s="143">
        <v>641</v>
      </c>
      <c r="AR1755" s="143" t="s">
        <v>284</v>
      </c>
      <c r="AS1755" s="143" t="s">
        <v>394</v>
      </c>
      <c r="AT1755" s="143" t="s">
        <v>366</v>
      </c>
      <c r="AV1755" s="143">
        <v>39.4120092737802</v>
      </c>
      <c r="AW1755" s="143">
        <v>6.5408630499999995E-2</v>
      </c>
    </row>
    <row r="1756" spans="1:49" x14ac:dyDescent="0.25">
      <c r="A1756" s="153">
        <v>1200000</v>
      </c>
      <c r="B1756" s="153">
        <v>1800000</v>
      </c>
      <c r="C1756" s="153">
        <v>1800000</v>
      </c>
      <c r="D1756" s="143" t="s">
        <v>360</v>
      </c>
      <c r="E1756" s="143" t="s">
        <v>73</v>
      </c>
      <c r="F1756" s="143" t="s">
        <v>378</v>
      </c>
      <c r="G1756" s="143" t="s">
        <v>379</v>
      </c>
      <c r="H1756" s="143">
        <v>0.59</v>
      </c>
      <c r="I1756" s="143">
        <v>0.64</v>
      </c>
      <c r="J1756" s="143" t="s">
        <v>395</v>
      </c>
      <c r="K1756" s="143">
        <v>0.61776345362188001</v>
      </c>
      <c r="L1756" s="143">
        <v>3830.36859560631</v>
      </c>
      <c r="M1756" s="143">
        <v>9.5213588230092707</v>
      </c>
      <c r="N1756" s="143">
        <v>1.3994319860234501</v>
      </c>
      <c r="O1756" s="143">
        <v>5.8819475096754203</v>
      </c>
      <c r="P1756" s="143">
        <v>0.86451793679477995</v>
      </c>
      <c r="Q1756" s="143">
        <v>2366.2617322665601</v>
      </c>
      <c r="R1756" s="143">
        <v>1200</v>
      </c>
      <c r="S1756" s="143" t="s">
        <v>398</v>
      </c>
      <c r="T1756" s="143">
        <v>1200</v>
      </c>
      <c r="U1756" s="143" t="s">
        <v>395</v>
      </c>
      <c r="V1756" s="143" t="s">
        <v>395</v>
      </c>
      <c r="Z1756" s="143">
        <v>0</v>
      </c>
      <c r="AA1756" s="143">
        <v>1</v>
      </c>
      <c r="AB1756" s="143">
        <v>5.8819475096754203</v>
      </c>
      <c r="AC1756" s="143">
        <v>0.86451793679477995</v>
      </c>
      <c r="AD1756" s="143">
        <v>2366.2617322665601</v>
      </c>
      <c r="AF1756" s="143">
        <v>-1</v>
      </c>
      <c r="AG1756" s="143">
        <v>-1</v>
      </c>
      <c r="AH1756" s="143">
        <v>-1</v>
      </c>
      <c r="AI1756" s="143">
        <v>-1</v>
      </c>
      <c r="AJ1756" s="143">
        <v>0</v>
      </c>
      <c r="AM1756" s="143" t="s">
        <v>383</v>
      </c>
      <c r="AN1756" s="143">
        <v>-1</v>
      </c>
      <c r="AQ1756" s="143">
        <v>641</v>
      </c>
      <c r="AR1756" s="143" t="s">
        <v>284</v>
      </c>
      <c r="AS1756" s="143" t="s">
        <v>394</v>
      </c>
      <c r="AT1756" s="143" t="s">
        <v>366</v>
      </c>
      <c r="AV1756" s="143">
        <v>199.99999999254899</v>
      </c>
      <c r="AW1756" s="143">
        <v>1.9191092719</v>
      </c>
    </row>
    <row r="1757" spans="1:49" x14ac:dyDescent="0.25">
      <c r="A1757" s="153">
        <v>1200000</v>
      </c>
      <c r="B1757" s="153">
        <v>1800000</v>
      </c>
      <c r="C1757" s="153">
        <v>1800000</v>
      </c>
      <c r="D1757" s="143" t="s">
        <v>360</v>
      </c>
      <c r="E1757" s="143" t="s">
        <v>73</v>
      </c>
      <c r="F1757" s="143" t="s">
        <v>378</v>
      </c>
      <c r="G1757" s="143" t="s">
        <v>379</v>
      </c>
      <c r="H1757" s="143">
        <v>0.59</v>
      </c>
      <c r="I1757" s="143">
        <v>0.64</v>
      </c>
      <c r="J1757" s="143" t="s">
        <v>395</v>
      </c>
      <c r="K1757" s="143">
        <v>0.617763453829</v>
      </c>
      <c r="L1757" s="143">
        <v>3833.0291936951598</v>
      </c>
      <c r="M1757" s="143">
        <v>9.5276033302338003</v>
      </c>
      <c r="N1757" s="143">
        <v>1.4003372164621899</v>
      </c>
      <c r="O1757" s="143">
        <v>5.8858051399979896</v>
      </c>
      <c r="P1757" s="143">
        <v>0.86507715536698004</v>
      </c>
      <c r="Q1757" s="143">
        <v>2367.9053533245401</v>
      </c>
      <c r="R1757" s="143">
        <v>1200</v>
      </c>
      <c r="S1757" s="143" t="s">
        <v>398</v>
      </c>
      <c r="T1757" s="143">
        <v>1200</v>
      </c>
      <c r="U1757" s="143" t="s">
        <v>395</v>
      </c>
      <c r="V1757" s="143" t="s">
        <v>395</v>
      </c>
      <c r="Z1757" s="143">
        <v>0</v>
      </c>
      <c r="AA1757" s="143">
        <v>1</v>
      </c>
      <c r="AB1757" s="143">
        <v>5.8858051399979896</v>
      </c>
      <c r="AC1757" s="143">
        <v>0.86507715536698004</v>
      </c>
      <c r="AD1757" s="143">
        <v>2367.9053533245401</v>
      </c>
      <c r="AF1757" s="143">
        <v>-1</v>
      </c>
      <c r="AG1757" s="143">
        <v>-1</v>
      </c>
      <c r="AH1757" s="143">
        <v>-1</v>
      </c>
      <c r="AI1757" s="143">
        <v>-1</v>
      </c>
      <c r="AJ1757" s="143">
        <v>0</v>
      </c>
      <c r="AM1757" s="143" t="s">
        <v>383</v>
      </c>
      <c r="AN1757" s="143">
        <v>-1</v>
      </c>
      <c r="AQ1757" s="143">
        <v>641</v>
      </c>
      <c r="AR1757" s="143" t="s">
        <v>284</v>
      </c>
      <c r="AS1757" s="143" t="s">
        <v>394</v>
      </c>
      <c r="AT1757" s="143" t="s">
        <v>366</v>
      </c>
      <c r="AV1757" s="143">
        <v>200.000000026077</v>
      </c>
      <c r="AW1757" s="143">
        <v>1.9204422979</v>
      </c>
    </row>
    <row r="1758" spans="1:49" x14ac:dyDescent="0.25">
      <c r="A1758" s="153">
        <v>1200000</v>
      </c>
      <c r="B1758" s="153">
        <v>1800000</v>
      </c>
      <c r="C1758" s="153">
        <v>1800000</v>
      </c>
      <c r="D1758" s="143" t="s">
        <v>360</v>
      </c>
      <c r="E1758" s="143" t="s">
        <v>73</v>
      </c>
      <c r="F1758" s="143" t="s">
        <v>378</v>
      </c>
      <c r="G1758" s="143" t="s">
        <v>379</v>
      </c>
      <c r="H1758" s="143">
        <v>0.59</v>
      </c>
      <c r="I1758" s="143">
        <v>0.64</v>
      </c>
      <c r="J1758" s="143" t="s">
        <v>363</v>
      </c>
      <c r="K1758" s="143">
        <v>0.33828516168409001</v>
      </c>
      <c r="L1758" s="143">
        <v>1935.6753374821201</v>
      </c>
      <c r="M1758" s="143">
        <v>0</v>
      </c>
      <c r="N1758" s="143">
        <v>0</v>
      </c>
      <c r="O1758" s="143">
        <v>0</v>
      </c>
      <c r="P1758" s="143">
        <v>0</v>
      </c>
      <c r="Q1758" s="143">
        <v>654.81024450805705</v>
      </c>
      <c r="R1758" s="143">
        <v>5300</v>
      </c>
      <c r="S1758" s="143" t="s">
        <v>372</v>
      </c>
      <c r="T1758" s="143">
        <v>5300</v>
      </c>
      <c r="U1758" s="143" t="s">
        <v>385</v>
      </c>
      <c r="V1758" s="143" t="s">
        <v>366</v>
      </c>
      <c r="Y1758" s="143" t="s">
        <v>363</v>
      </c>
      <c r="Z1758" s="143">
        <v>0</v>
      </c>
      <c r="AA1758" s="143">
        <v>1</v>
      </c>
      <c r="AB1758" s="143">
        <v>0</v>
      </c>
      <c r="AC1758" s="143">
        <v>0</v>
      </c>
      <c r="AD1758" s="143">
        <v>654.81024450805705</v>
      </c>
      <c r="AF1758" s="143">
        <v>-1</v>
      </c>
      <c r="AG1758" s="143">
        <v>-1</v>
      </c>
      <c r="AH1758" s="143">
        <v>-1</v>
      </c>
      <c r="AI1758" s="143">
        <v>-1</v>
      </c>
      <c r="AJ1758" s="143">
        <v>0</v>
      </c>
      <c r="AM1758" s="143" t="s">
        <v>383</v>
      </c>
      <c r="AN1758" s="143">
        <v>-1</v>
      </c>
      <c r="AQ1758" s="143">
        <v>641</v>
      </c>
      <c r="AR1758" s="143" t="s">
        <v>284</v>
      </c>
      <c r="AS1758" s="143" t="s">
        <v>394</v>
      </c>
      <c r="AT1758" s="143" t="s">
        <v>366</v>
      </c>
      <c r="AV1758" s="143">
        <v>154.768951629593</v>
      </c>
      <c r="AW1758" s="143">
        <v>0.53107075790000002</v>
      </c>
    </row>
    <row r="1759" spans="1:49" x14ac:dyDescent="0.25">
      <c r="A1759" s="153">
        <v>1200000</v>
      </c>
      <c r="B1759" s="153">
        <v>1800000</v>
      </c>
      <c r="C1759" s="153">
        <v>1800000</v>
      </c>
      <c r="D1759" s="143" t="s">
        <v>360</v>
      </c>
      <c r="E1759" s="143" t="s">
        <v>73</v>
      </c>
      <c r="F1759" s="143" t="s">
        <v>378</v>
      </c>
      <c r="G1759" s="143" t="s">
        <v>379</v>
      </c>
      <c r="H1759" s="143">
        <v>0.59</v>
      </c>
      <c r="I1759" s="143">
        <v>0.64</v>
      </c>
      <c r="J1759" s="143" t="s">
        <v>363</v>
      </c>
      <c r="K1759" s="143">
        <v>0.13847397728208999</v>
      </c>
      <c r="L1759" s="143">
        <v>2893.0142401173998</v>
      </c>
      <c r="M1759" s="143">
        <v>5.6520891476388302</v>
      </c>
      <c r="N1759" s="143">
        <v>0.78068059858337002</v>
      </c>
      <c r="O1759" s="143">
        <v>0.78266726422650001</v>
      </c>
      <c r="P1759" s="143">
        <v>0.1081039474728</v>
      </c>
      <c r="Q1759" s="143">
        <v>400.60718816278899</v>
      </c>
      <c r="R1759" s="143">
        <v>5100</v>
      </c>
      <c r="S1759" s="143" t="s">
        <v>373</v>
      </c>
      <c r="T1759" s="143">
        <v>5100</v>
      </c>
      <c r="U1759" s="143" t="s">
        <v>385</v>
      </c>
      <c r="V1759" s="143" t="s">
        <v>366</v>
      </c>
      <c r="Y1759" s="143" t="s">
        <v>363</v>
      </c>
      <c r="Z1759" s="143">
        <v>0</v>
      </c>
      <c r="AA1759" s="143">
        <v>1</v>
      </c>
      <c r="AB1759" s="143">
        <v>0.78266726422650001</v>
      </c>
      <c r="AC1759" s="143">
        <v>0.1081039474728</v>
      </c>
      <c r="AD1759" s="143">
        <v>400.60718814061403</v>
      </c>
      <c r="AF1759" s="143">
        <v>-1</v>
      </c>
      <c r="AG1759" s="143">
        <v>-1</v>
      </c>
      <c r="AH1759" s="143">
        <v>-1</v>
      </c>
      <c r="AI1759" s="143">
        <v>-1</v>
      </c>
      <c r="AJ1759" s="143">
        <v>0</v>
      </c>
      <c r="AM1759" s="143" t="s">
        <v>383</v>
      </c>
      <c r="AN1759" s="143">
        <v>-1</v>
      </c>
      <c r="AQ1759" s="143">
        <v>641</v>
      </c>
      <c r="AR1759" s="143" t="s">
        <v>284</v>
      </c>
      <c r="AS1759" s="143" t="s">
        <v>394</v>
      </c>
      <c r="AT1759" s="143" t="s">
        <v>366</v>
      </c>
      <c r="AV1759" s="143">
        <v>147.911859876026</v>
      </c>
      <c r="AW1759" s="143">
        <v>0.32490445099999998</v>
      </c>
    </row>
    <row r="1760" spans="1:49" x14ac:dyDescent="0.25">
      <c r="A1760" s="153">
        <v>1200000</v>
      </c>
      <c r="B1760" s="153">
        <v>1800000</v>
      </c>
      <c r="C1760" s="153">
        <v>1800000</v>
      </c>
      <c r="D1760" s="143" t="s">
        <v>360</v>
      </c>
      <c r="E1760" s="143" t="s">
        <v>73</v>
      </c>
      <c r="F1760" s="143" t="s">
        <v>378</v>
      </c>
      <c r="G1760" s="143" t="s">
        <v>379</v>
      </c>
      <c r="H1760" s="143">
        <v>0.59</v>
      </c>
      <c r="I1760" s="143">
        <v>0.64</v>
      </c>
      <c r="J1760" s="143" t="s">
        <v>366</v>
      </c>
      <c r="K1760" s="143">
        <v>0.47928947617869</v>
      </c>
      <c r="L1760" s="143">
        <v>2893.0142401173998</v>
      </c>
      <c r="M1760" s="143">
        <v>5.6520891476388302</v>
      </c>
      <c r="N1760" s="143">
        <v>0.78068059858337002</v>
      </c>
      <c r="O1760" s="143">
        <v>2.7089868468871199</v>
      </c>
      <c r="P1760" s="143">
        <v>0.37417199515790001</v>
      </c>
      <c r="Q1760" s="143">
        <v>1386.59127972338</v>
      </c>
      <c r="R1760" s="143">
        <v>1820</v>
      </c>
      <c r="S1760" s="143" t="s">
        <v>397</v>
      </c>
      <c r="T1760" s="143">
        <v>1820</v>
      </c>
      <c r="U1760" s="143" t="s">
        <v>385</v>
      </c>
      <c r="V1760" s="143" t="s">
        <v>366</v>
      </c>
      <c r="Z1760" s="143">
        <v>0</v>
      </c>
      <c r="AA1760" s="143">
        <v>1</v>
      </c>
      <c r="AB1760" s="143">
        <v>2.7089868468871199</v>
      </c>
      <c r="AC1760" s="143">
        <v>0.37417199515790001</v>
      </c>
      <c r="AD1760" s="143">
        <v>1386.5912797455601</v>
      </c>
      <c r="AF1760" s="143">
        <v>-1</v>
      </c>
      <c r="AG1760" s="143">
        <v>-1</v>
      </c>
      <c r="AH1760" s="143">
        <v>-1</v>
      </c>
      <c r="AI1760" s="143">
        <v>-1</v>
      </c>
      <c r="AJ1760" s="143">
        <v>0</v>
      </c>
      <c r="AM1760" s="143" t="s">
        <v>383</v>
      </c>
      <c r="AN1760" s="143">
        <v>-1</v>
      </c>
      <c r="AQ1760" s="143">
        <v>641</v>
      </c>
      <c r="AR1760" s="143" t="s">
        <v>284</v>
      </c>
      <c r="AS1760" s="143" t="s">
        <v>394</v>
      </c>
      <c r="AT1760" s="143" t="s">
        <v>366</v>
      </c>
      <c r="AV1760" s="143">
        <v>172.67243262987299</v>
      </c>
      <c r="AW1760" s="143">
        <v>1.1245671369000001</v>
      </c>
    </row>
    <row r="1761" spans="1:49" x14ac:dyDescent="0.25">
      <c r="A1761" s="153">
        <v>1200000</v>
      </c>
      <c r="B1761" s="153">
        <v>1800000</v>
      </c>
      <c r="C1761" s="153">
        <v>1800000</v>
      </c>
      <c r="D1761" s="143" t="s">
        <v>360</v>
      </c>
      <c r="E1761" s="143" t="s">
        <v>73</v>
      </c>
      <c r="F1761" s="143" t="s">
        <v>378</v>
      </c>
      <c r="G1761" s="143" t="s">
        <v>379</v>
      </c>
      <c r="H1761" s="143">
        <v>0.59</v>
      </c>
      <c r="I1761" s="143">
        <v>0.64</v>
      </c>
      <c r="J1761" s="143" t="s">
        <v>366</v>
      </c>
      <c r="K1761" s="143">
        <v>0.55761958756688002</v>
      </c>
      <c r="L1761" s="143">
        <v>3393.12747069938</v>
      </c>
      <c r="M1761" s="143">
        <v>6.6291564217714498</v>
      </c>
      <c r="N1761" s="143">
        <v>0.91557608106452004</v>
      </c>
      <c r="O1761" s="143">
        <v>3.6965474698245702</v>
      </c>
      <c r="P1761" s="143">
        <v>0.51054315670929995</v>
      </c>
      <c r="Q1761" s="143">
        <v>1892.07434077326</v>
      </c>
      <c r="R1761" s="143">
        <v>1820</v>
      </c>
      <c r="S1761" s="143" t="s">
        <v>397</v>
      </c>
      <c r="T1761" s="143">
        <v>1820</v>
      </c>
      <c r="U1761" s="143" t="s">
        <v>385</v>
      </c>
      <c r="V1761" s="143" t="s">
        <v>366</v>
      </c>
      <c r="Z1761" s="143">
        <v>0</v>
      </c>
      <c r="AA1761" s="143">
        <v>1</v>
      </c>
      <c r="AB1761" s="143">
        <v>3.6965474698245702</v>
      </c>
      <c r="AC1761" s="143">
        <v>0.51054315670929995</v>
      </c>
      <c r="AD1761" s="143">
        <v>1892.07434079416</v>
      </c>
      <c r="AF1761" s="143">
        <v>-1</v>
      </c>
      <c r="AG1761" s="143">
        <v>-1</v>
      </c>
      <c r="AH1761" s="143">
        <v>-1</v>
      </c>
      <c r="AI1761" s="143">
        <v>-1</v>
      </c>
      <c r="AJ1761" s="143">
        <v>0</v>
      </c>
      <c r="AM1761" s="143" t="s">
        <v>383</v>
      </c>
      <c r="AN1761" s="143">
        <v>-1</v>
      </c>
      <c r="AQ1761" s="143">
        <v>641</v>
      </c>
      <c r="AR1761" s="143" t="s">
        <v>284</v>
      </c>
      <c r="AS1761" s="143" t="s">
        <v>394</v>
      </c>
      <c r="AT1761" s="143" t="s">
        <v>366</v>
      </c>
      <c r="AV1761" s="143">
        <v>191.587724035609</v>
      </c>
      <c r="AW1761" s="143">
        <v>1.5345290680000001</v>
      </c>
    </row>
    <row r="1762" spans="1:49" x14ac:dyDescent="0.25">
      <c r="A1762" s="153">
        <v>1200000</v>
      </c>
      <c r="B1762" s="153">
        <v>1800000</v>
      </c>
      <c r="C1762" s="153">
        <v>1800000</v>
      </c>
      <c r="D1762" s="143" t="s">
        <v>360</v>
      </c>
      <c r="E1762" s="143" t="s">
        <v>73</v>
      </c>
      <c r="F1762" s="143" t="s">
        <v>378</v>
      </c>
      <c r="G1762" s="143" t="s">
        <v>379</v>
      </c>
      <c r="H1762" s="143">
        <v>0.59</v>
      </c>
      <c r="I1762" s="143">
        <v>0.64</v>
      </c>
      <c r="J1762" s="143" t="s">
        <v>363</v>
      </c>
      <c r="K1762" s="143">
        <v>6.0143866308139997E-2</v>
      </c>
      <c r="L1762" s="143">
        <v>3393.12747069938</v>
      </c>
      <c r="M1762" s="143">
        <v>6.6291564217714498</v>
      </c>
      <c r="N1762" s="143">
        <v>0.91557608106452004</v>
      </c>
      <c r="O1762" s="143">
        <v>0.39870309756681999</v>
      </c>
      <c r="P1762" s="143">
        <v>5.5066285414479998E-2</v>
      </c>
      <c r="Q1762" s="143">
        <v>204.07580496424799</v>
      </c>
      <c r="R1762" s="143">
        <v>5100</v>
      </c>
      <c r="S1762" s="143" t="s">
        <v>373</v>
      </c>
      <c r="T1762" s="143">
        <v>5100</v>
      </c>
      <c r="U1762" s="143" t="s">
        <v>385</v>
      </c>
      <c r="V1762" s="143" t="s">
        <v>366</v>
      </c>
      <c r="Y1762" s="143" t="s">
        <v>363</v>
      </c>
      <c r="Z1762" s="143">
        <v>0</v>
      </c>
      <c r="AA1762" s="143">
        <v>1</v>
      </c>
      <c r="AB1762" s="143">
        <v>0.39870309756681999</v>
      </c>
      <c r="AC1762" s="143">
        <v>5.5066285414479998E-2</v>
      </c>
      <c r="AD1762" s="143">
        <v>204.07580494334499</v>
      </c>
      <c r="AF1762" s="143">
        <v>-1</v>
      </c>
      <c r="AG1762" s="143">
        <v>-1</v>
      </c>
      <c r="AH1762" s="143">
        <v>-1</v>
      </c>
      <c r="AI1762" s="143">
        <v>-1</v>
      </c>
      <c r="AJ1762" s="143">
        <v>0</v>
      </c>
      <c r="AM1762" s="143" t="s">
        <v>383</v>
      </c>
      <c r="AN1762" s="143">
        <v>-1</v>
      </c>
      <c r="AQ1762" s="143">
        <v>641</v>
      </c>
      <c r="AR1762" s="143" t="s">
        <v>284</v>
      </c>
      <c r="AS1762" s="143" t="s">
        <v>394</v>
      </c>
      <c r="AT1762" s="143" t="s">
        <v>366</v>
      </c>
      <c r="AV1762" s="143">
        <v>67.573436541486501</v>
      </c>
      <c r="AW1762" s="143">
        <v>0.16551160170000001</v>
      </c>
    </row>
    <row r="1763" spans="1:49" x14ac:dyDescent="0.25">
      <c r="A1763" s="153">
        <v>1200000</v>
      </c>
      <c r="B1763" s="153">
        <v>1800000</v>
      </c>
      <c r="C1763" s="153">
        <v>1800000</v>
      </c>
      <c r="D1763" s="143" t="s">
        <v>360</v>
      </c>
      <c r="E1763" s="143" t="s">
        <v>73</v>
      </c>
      <c r="F1763" s="143" t="s">
        <v>378</v>
      </c>
      <c r="G1763" s="143" t="s">
        <v>379</v>
      </c>
      <c r="H1763" s="143">
        <v>0.59</v>
      </c>
      <c r="I1763" s="143">
        <v>0.64</v>
      </c>
      <c r="J1763" s="143" t="s">
        <v>395</v>
      </c>
      <c r="K1763" s="143">
        <v>8.2912033228000004E-2</v>
      </c>
      <c r="L1763" s="143">
        <v>3833.50504697017</v>
      </c>
      <c r="M1763" s="143">
        <v>9.5286552315121504</v>
      </c>
      <c r="N1763" s="143">
        <v>1.40048736104882</v>
      </c>
      <c r="O1763" s="143">
        <v>0.79004017917335001</v>
      </c>
      <c r="P1763" s="143">
        <v>0.11611725461468</v>
      </c>
      <c r="Q1763" s="143">
        <v>317.84369783412302</v>
      </c>
      <c r="R1763" s="143">
        <v>1200</v>
      </c>
      <c r="S1763" s="143" t="s">
        <v>398</v>
      </c>
      <c r="T1763" s="143">
        <v>1200</v>
      </c>
      <c r="U1763" s="143" t="s">
        <v>395</v>
      </c>
      <c r="V1763" s="143" t="s">
        <v>395</v>
      </c>
      <c r="Z1763" s="143">
        <v>0</v>
      </c>
      <c r="AA1763" s="143">
        <v>1</v>
      </c>
      <c r="AB1763" s="143">
        <v>0.79004017917335001</v>
      </c>
      <c r="AC1763" s="143">
        <v>0.11611725461468</v>
      </c>
      <c r="AD1763" s="143">
        <v>2368.1993166756602</v>
      </c>
      <c r="AF1763" s="143">
        <v>-1</v>
      </c>
      <c r="AG1763" s="143">
        <v>-1</v>
      </c>
      <c r="AH1763" s="143">
        <v>-1</v>
      </c>
      <c r="AI1763" s="143">
        <v>-1</v>
      </c>
      <c r="AJ1763" s="143">
        <v>0</v>
      </c>
      <c r="AM1763" s="143" t="s">
        <v>383</v>
      </c>
      <c r="AN1763" s="143">
        <v>-1</v>
      </c>
      <c r="AQ1763" s="143">
        <v>641</v>
      </c>
      <c r="AR1763" s="143" t="s">
        <v>284</v>
      </c>
      <c r="AS1763" s="143" t="s">
        <v>394</v>
      </c>
      <c r="AT1763" s="143" t="s">
        <v>366</v>
      </c>
      <c r="AV1763" s="143">
        <v>113.462622587054</v>
      </c>
      <c r="AW1763" s="143">
        <v>1.9206807109999999</v>
      </c>
    </row>
    <row r="1764" spans="1:49" x14ac:dyDescent="0.25">
      <c r="A1764" s="153">
        <v>1200000</v>
      </c>
      <c r="B1764" s="153">
        <v>1800000</v>
      </c>
      <c r="C1764" s="153">
        <v>1800000</v>
      </c>
      <c r="D1764" s="143" t="s">
        <v>360</v>
      </c>
      <c r="E1764" s="143" t="s">
        <v>73</v>
      </c>
      <c r="F1764" s="143" t="s">
        <v>378</v>
      </c>
      <c r="G1764" s="143" t="s">
        <v>379</v>
      </c>
      <c r="H1764" s="143">
        <v>0.59</v>
      </c>
      <c r="I1764" s="143">
        <v>0.64</v>
      </c>
      <c r="J1764" s="143" t="s">
        <v>387</v>
      </c>
      <c r="K1764" s="143">
        <v>6.0022330078699997E-2</v>
      </c>
      <c r="L1764" s="143">
        <v>3846.7067183424301</v>
      </c>
      <c r="M1764" s="143">
        <v>10.8796654722642</v>
      </c>
      <c r="N1764" s="143">
        <v>2.04486775134801</v>
      </c>
      <c r="O1764" s="143">
        <v>0.65302287212216004</v>
      </c>
      <c r="P1764" s="143">
        <v>0.12273772713871001</v>
      </c>
      <c r="Q1764" s="143">
        <v>230.88830036433299</v>
      </c>
      <c r="R1764" s="143">
        <v>8140</v>
      </c>
      <c r="S1764" s="143" t="s">
        <v>369</v>
      </c>
      <c r="T1764" s="143">
        <v>8140</v>
      </c>
      <c r="U1764" s="143" t="s">
        <v>390</v>
      </c>
      <c r="V1764" s="143" t="s">
        <v>387</v>
      </c>
      <c r="Z1764" s="143">
        <v>0</v>
      </c>
      <c r="AA1764" s="143">
        <v>1</v>
      </c>
      <c r="AB1764" s="143">
        <v>0.65302287212216004</v>
      </c>
      <c r="AC1764" s="143">
        <v>0.12273772713871001</v>
      </c>
      <c r="AD1764" s="143">
        <v>230.88830036433299</v>
      </c>
      <c r="AF1764" s="143">
        <v>-1</v>
      </c>
      <c r="AG1764" s="143">
        <v>-1</v>
      </c>
      <c r="AH1764" s="143">
        <v>-1</v>
      </c>
      <c r="AI1764" s="143">
        <v>-1</v>
      </c>
      <c r="AJ1764" s="143">
        <v>0</v>
      </c>
      <c r="AM1764" s="143" t="s">
        <v>383</v>
      </c>
      <c r="AN1764" s="143">
        <v>-1</v>
      </c>
      <c r="AQ1764" s="143">
        <v>641</v>
      </c>
      <c r="AR1764" s="143" t="s">
        <v>284</v>
      </c>
      <c r="AS1764" s="143" t="s">
        <v>394</v>
      </c>
      <c r="AT1764" s="143" t="s">
        <v>366</v>
      </c>
      <c r="AV1764" s="143">
        <v>108.989136427215</v>
      </c>
      <c r="AW1764" s="143">
        <v>0.1872573401</v>
      </c>
    </row>
    <row r="1765" spans="1:49" x14ac:dyDescent="0.25">
      <c r="A1765" s="153">
        <v>1200000</v>
      </c>
      <c r="B1765" s="153">
        <v>1800000</v>
      </c>
      <c r="C1765" s="153">
        <v>1800000</v>
      </c>
      <c r="D1765" s="143" t="s">
        <v>360</v>
      </c>
      <c r="E1765" s="143" t="s">
        <v>73</v>
      </c>
      <c r="F1765" s="143" t="s">
        <v>378</v>
      </c>
      <c r="G1765" s="143" t="s">
        <v>379</v>
      </c>
      <c r="H1765" s="143">
        <v>0.59</v>
      </c>
      <c r="I1765" s="143">
        <v>0.64</v>
      </c>
      <c r="J1765" s="143" t="s">
        <v>395</v>
      </c>
      <c r="K1765" s="143">
        <v>1.306323520677E-2</v>
      </c>
      <c r="L1765" s="143">
        <v>3846.7067183424301</v>
      </c>
      <c r="M1765" s="143">
        <v>10.8796654722642</v>
      </c>
      <c r="N1765" s="143">
        <v>2.04486775134801</v>
      </c>
      <c r="O1765" s="143">
        <v>0.14212362903521999</v>
      </c>
      <c r="P1765" s="143">
        <v>2.671258840261E-2</v>
      </c>
      <c r="Q1765" s="143">
        <v>50.250434633192697</v>
      </c>
      <c r="R1765" s="143">
        <v>1300</v>
      </c>
      <c r="S1765" s="143" t="s">
        <v>401</v>
      </c>
      <c r="T1765" s="143">
        <v>1300</v>
      </c>
      <c r="U1765" s="143" t="s">
        <v>395</v>
      </c>
      <c r="V1765" s="143" t="s">
        <v>395</v>
      </c>
      <c r="Z1765" s="143">
        <v>0</v>
      </c>
      <c r="AA1765" s="143">
        <v>1</v>
      </c>
      <c r="AB1765" s="143">
        <v>0.14212362903521999</v>
      </c>
      <c r="AC1765" s="143">
        <v>2.671258840261E-2</v>
      </c>
      <c r="AD1765" s="143">
        <v>1765.4120550457801</v>
      </c>
      <c r="AF1765" s="143">
        <v>-1</v>
      </c>
      <c r="AG1765" s="143">
        <v>-1</v>
      </c>
      <c r="AH1765" s="143">
        <v>-1</v>
      </c>
      <c r="AI1765" s="143">
        <v>-1</v>
      </c>
      <c r="AJ1765" s="143">
        <v>0</v>
      </c>
      <c r="AM1765" s="143" t="s">
        <v>383</v>
      </c>
      <c r="AN1765" s="143">
        <v>-1</v>
      </c>
      <c r="AQ1765" s="143">
        <v>641</v>
      </c>
      <c r="AR1765" s="143" t="s">
        <v>284</v>
      </c>
      <c r="AS1765" s="143" t="s">
        <v>394</v>
      </c>
      <c r="AT1765" s="143" t="s">
        <v>366</v>
      </c>
      <c r="AV1765" s="143">
        <v>103.814886909458</v>
      </c>
      <c r="AW1765" s="143">
        <v>1.4318021533</v>
      </c>
    </row>
    <row r="1766" spans="1:49" x14ac:dyDescent="0.25">
      <c r="A1766" s="153">
        <v>1200000</v>
      </c>
      <c r="B1766" s="153">
        <v>1800000</v>
      </c>
      <c r="C1766" s="153">
        <v>1800000</v>
      </c>
      <c r="D1766" s="143" t="s">
        <v>360</v>
      </c>
      <c r="E1766" s="143" t="s">
        <v>73</v>
      </c>
      <c r="F1766" s="143" t="s">
        <v>378</v>
      </c>
      <c r="G1766" s="143" t="s">
        <v>379</v>
      </c>
      <c r="H1766" s="143">
        <v>0.59</v>
      </c>
      <c r="I1766" s="143">
        <v>0.64</v>
      </c>
      <c r="J1766" s="143" t="s">
        <v>387</v>
      </c>
      <c r="K1766" s="143">
        <v>4.3964551767200002E-3</v>
      </c>
      <c r="L1766" s="143">
        <v>3846.7067183424301</v>
      </c>
      <c r="M1766" s="143">
        <v>10.8796654722642</v>
      </c>
      <c r="N1766" s="143">
        <v>2.04486775134801</v>
      </c>
      <c r="O1766" s="143">
        <v>4.7831961586560001E-2</v>
      </c>
      <c r="P1766" s="143">
        <v>8.9901694111300008E-3</v>
      </c>
      <c r="Q1766" s="143">
        <v>16.9118736651956</v>
      </c>
      <c r="R1766" s="143">
        <v>1300</v>
      </c>
      <c r="S1766" s="143" t="s">
        <v>401</v>
      </c>
      <c r="T1766" s="143">
        <v>1300</v>
      </c>
      <c r="U1766" s="143" t="s">
        <v>390</v>
      </c>
      <c r="V1766" s="143" t="s">
        <v>387</v>
      </c>
      <c r="Z1766" s="143">
        <v>0</v>
      </c>
      <c r="AA1766" s="143">
        <v>1</v>
      </c>
      <c r="AB1766" s="143">
        <v>4.7831961586560001E-2</v>
      </c>
      <c r="AC1766" s="143">
        <v>8.9901694111300008E-3</v>
      </c>
      <c r="AD1766" s="143">
        <v>16.911873665195699</v>
      </c>
      <c r="AF1766" s="143">
        <v>-1</v>
      </c>
      <c r="AG1766" s="143">
        <v>-1</v>
      </c>
      <c r="AH1766" s="143">
        <v>-1</v>
      </c>
      <c r="AI1766" s="143">
        <v>-1</v>
      </c>
      <c r="AJ1766" s="143">
        <v>0</v>
      </c>
      <c r="AM1766" s="143" t="s">
        <v>383</v>
      </c>
      <c r="AN1766" s="143">
        <v>-1</v>
      </c>
      <c r="AQ1766" s="143">
        <v>641</v>
      </c>
      <c r="AR1766" s="143" t="s">
        <v>284</v>
      </c>
      <c r="AS1766" s="143" t="s">
        <v>394</v>
      </c>
      <c r="AT1766" s="143" t="s">
        <v>366</v>
      </c>
      <c r="AV1766" s="143">
        <v>101.67414075951</v>
      </c>
      <c r="AW1766" s="143">
        <v>1.3716037E-2</v>
      </c>
    </row>
    <row r="1767" spans="1:49" x14ac:dyDescent="0.25">
      <c r="A1767" s="153">
        <v>1200000</v>
      </c>
      <c r="B1767" s="153">
        <v>1800000</v>
      </c>
      <c r="C1767" s="153">
        <v>1800000</v>
      </c>
      <c r="D1767" s="143" t="s">
        <v>360</v>
      </c>
      <c r="E1767" s="143" t="s">
        <v>73</v>
      </c>
      <c r="F1767" s="143" t="s">
        <v>378</v>
      </c>
      <c r="G1767" s="143" t="s">
        <v>379</v>
      </c>
      <c r="H1767" s="143">
        <v>0.59</v>
      </c>
      <c r="I1767" s="143">
        <v>0.64</v>
      </c>
      <c r="J1767" s="143" t="s">
        <v>395</v>
      </c>
      <c r="K1767" s="143">
        <v>5.7719491874439997E-2</v>
      </c>
      <c r="L1767" s="143">
        <v>3830.7257805327899</v>
      </c>
      <c r="M1767" s="143">
        <v>9.5221877376210493</v>
      </c>
      <c r="N1767" s="143">
        <v>1.39955180946403</v>
      </c>
      <c r="O1767" s="143">
        <v>0.54961583774858003</v>
      </c>
      <c r="P1767" s="143">
        <v>8.0781419294220003E-2</v>
      </c>
      <c r="Q1767" s="143">
        <v>221.10754556270101</v>
      </c>
      <c r="R1767" s="143">
        <v>1200</v>
      </c>
      <c r="S1767" s="143" t="s">
        <v>398</v>
      </c>
      <c r="T1767" s="143">
        <v>1200</v>
      </c>
      <c r="U1767" s="143" t="s">
        <v>395</v>
      </c>
      <c r="V1767" s="143" t="s">
        <v>395</v>
      </c>
      <c r="Z1767" s="143">
        <v>0</v>
      </c>
      <c r="AA1767" s="143">
        <v>1</v>
      </c>
      <c r="AB1767" s="143">
        <v>0.54961583774858003</v>
      </c>
      <c r="AC1767" s="143">
        <v>8.0781419294220003E-2</v>
      </c>
      <c r="AD1767" s="143">
        <v>2366.4823885011301</v>
      </c>
      <c r="AF1767" s="143">
        <v>-1</v>
      </c>
      <c r="AG1767" s="143">
        <v>-1</v>
      </c>
      <c r="AH1767" s="143">
        <v>-1</v>
      </c>
      <c r="AI1767" s="143">
        <v>-1</v>
      </c>
      <c r="AJ1767" s="143">
        <v>0</v>
      </c>
      <c r="AM1767" s="143" t="s">
        <v>383</v>
      </c>
      <c r="AN1767" s="143">
        <v>-1</v>
      </c>
      <c r="AQ1767" s="143">
        <v>641</v>
      </c>
      <c r="AR1767" s="143" t="s">
        <v>284</v>
      </c>
      <c r="AS1767" s="143" t="s">
        <v>394</v>
      </c>
      <c r="AT1767" s="143" t="s">
        <v>366</v>
      </c>
      <c r="AV1767" s="143">
        <v>109.392178499045</v>
      </c>
      <c r="AW1767" s="143">
        <v>1.9192882307000001</v>
      </c>
    </row>
    <row r="1768" spans="1:49" x14ac:dyDescent="0.25">
      <c r="A1768" s="153">
        <v>1200000</v>
      </c>
      <c r="B1768" s="153">
        <v>1800000</v>
      </c>
      <c r="C1768" s="153">
        <v>1800000</v>
      </c>
      <c r="D1768" s="143" t="s">
        <v>360</v>
      </c>
      <c r="E1768" s="143" t="s">
        <v>73</v>
      </c>
      <c r="F1768" s="143" t="s">
        <v>378</v>
      </c>
      <c r="G1768" s="143" t="s">
        <v>379</v>
      </c>
      <c r="H1768" s="143">
        <v>0.59</v>
      </c>
      <c r="I1768" s="143">
        <v>0.64</v>
      </c>
      <c r="J1768" s="143" t="s">
        <v>366</v>
      </c>
      <c r="K1768" s="143">
        <v>1.2944630952499999E-2</v>
      </c>
      <c r="L1768" s="143">
        <v>3842.58370953441</v>
      </c>
      <c r="M1768" s="143">
        <v>7.3786112945078202</v>
      </c>
      <c r="N1768" s="143">
        <v>1.0256911179169099</v>
      </c>
      <c r="O1768" s="143">
        <v>9.5513400149359995E-2</v>
      </c>
      <c r="P1768" s="143">
        <v>1.327719299269E-2</v>
      </c>
      <c r="Q1768" s="143">
        <v>49.740828024019002</v>
      </c>
      <c r="R1768" s="143">
        <v>8140</v>
      </c>
      <c r="S1768" s="143" t="s">
        <v>369</v>
      </c>
      <c r="T1768" s="143">
        <v>8140</v>
      </c>
      <c r="U1768" s="143" t="s">
        <v>385</v>
      </c>
      <c r="V1768" s="143" t="s">
        <v>366</v>
      </c>
      <c r="Z1768" s="143">
        <v>0</v>
      </c>
      <c r="AA1768" s="143">
        <v>1</v>
      </c>
      <c r="AB1768" s="143">
        <v>9.5513400149359995E-2</v>
      </c>
      <c r="AC1768" s="143">
        <v>1.327719299269E-2</v>
      </c>
      <c r="AD1768" s="143">
        <v>49.740828024019798</v>
      </c>
      <c r="AF1768" s="143">
        <v>-1</v>
      </c>
      <c r="AG1768" s="143">
        <v>-1</v>
      </c>
      <c r="AH1768" s="143">
        <v>-1</v>
      </c>
      <c r="AI1768" s="143">
        <v>-1</v>
      </c>
      <c r="AJ1768" s="143">
        <v>0</v>
      </c>
      <c r="AM1768" s="143" t="s">
        <v>383</v>
      </c>
      <c r="AN1768" s="143">
        <v>-1</v>
      </c>
      <c r="AQ1768" s="143">
        <v>641</v>
      </c>
      <c r="AR1768" s="143" t="s">
        <v>284</v>
      </c>
      <c r="AS1768" s="143" t="s">
        <v>394</v>
      </c>
      <c r="AT1768" s="143" t="s">
        <v>366</v>
      </c>
      <c r="AV1768" s="143">
        <v>103.462348095875</v>
      </c>
      <c r="AW1768" s="143">
        <v>4.0341304199999997E-2</v>
      </c>
    </row>
    <row r="1769" spans="1:49" x14ac:dyDescent="0.25">
      <c r="A1769" s="153">
        <v>1200000</v>
      </c>
      <c r="B1769" s="153">
        <v>1800000</v>
      </c>
      <c r="C1769" s="153">
        <v>1800000</v>
      </c>
      <c r="D1769" s="143" t="s">
        <v>360</v>
      </c>
      <c r="E1769" s="143" t="s">
        <v>73</v>
      </c>
      <c r="F1769" s="143" t="s">
        <v>378</v>
      </c>
      <c r="G1769" s="143" t="s">
        <v>379</v>
      </c>
      <c r="H1769" s="143">
        <v>0.59</v>
      </c>
      <c r="I1769" s="143">
        <v>0.64</v>
      </c>
      <c r="J1769" s="143" t="s">
        <v>366</v>
      </c>
      <c r="K1769" s="143">
        <v>0.22908674586281</v>
      </c>
      <c r="L1769" s="143">
        <v>3842.58370953441</v>
      </c>
      <c r="M1769" s="143">
        <v>7.3786112945078202</v>
      </c>
      <c r="N1769" s="143">
        <v>1.0256911179169099</v>
      </c>
      <c r="O1769" s="143">
        <v>1.6903420504454101</v>
      </c>
      <c r="P1769" s="143">
        <v>0.23497224046397</v>
      </c>
      <c r="Q1769" s="143">
        <v>880.28499772270197</v>
      </c>
      <c r="R1769" s="143">
        <v>1550</v>
      </c>
      <c r="S1769" s="143" t="s">
        <v>399</v>
      </c>
      <c r="T1769" s="143">
        <v>1550</v>
      </c>
      <c r="U1769" s="143" t="s">
        <v>385</v>
      </c>
      <c r="V1769" s="143" t="s">
        <v>366</v>
      </c>
      <c r="Z1769" s="143">
        <v>0</v>
      </c>
      <c r="AA1769" s="143">
        <v>1</v>
      </c>
      <c r="AB1769" s="143">
        <v>1.6903420504454101</v>
      </c>
      <c r="AC1769" s="143">
        <v>0.23497224046397</v>
      </c>
      <c r="AD1769" s="143">
        <v>880.28499772270197</v>
      </c>
      <c r="AF1769" s="143">
        <v>-1</v>
      </c>
      <c r="AG1769" s="143">
        <v>-1</v>
      </c>
      <c r="AH1769" s="143">
        <v>-1</v>
      </c>
      <c r="AI1769" s="143">
        <v>-1</v>
      </c>
      <c r="AJ1769" s="143">
        <v>0</v>
      </c>
      <c r="AM1769" s="143" t="s">
        <v>383</v>
      </c>
      <c r="AN1769" s="143">
        <v>-1</v>
      </c>
      <c r="AQ1769" s="143">
        <v>641</v>
      </c>
      <c r="AR1769" s="143" t="s">
        <v>284</v>
      </c>
      <c r="AS1769" s="143" t="s">
        <v>394</v>
      </c>
      <c r="AT1769" s="143" t="s">
        <v>366</v>
      </c>
      <c r="AV1769" s="143">
        <v>122.25624814451</v>
      </c>
      <c r="AW1769" s="143">
        <v>0.71393754880000004</v>
      </c>
    </row>
    <row r="1770" spans="1:49" x14ac:dyDescent="0.25">
      <c r="A1770" s="153">
        <v>1200000</v>
      </c>
      <c r="B1770" s="153">
        <v>1800000</v>
      </c>
      <c r="C1770" s="153">
        <v>1800000</v>
      </c>
      <c r="D1770" s="143" t="s">
        <v>360</v>
      </c>
      <c r="E1770" s="143" t="s">
        <v>73</v>
      </c>
      <c r="F1770" s="143" t="s">
        <v>378</v>
      </c>
      <c r="G1770" s="143" t="s">
        <v>379</v>
      </c>
      <c r="H1770" s="143">
        <v>0.59</v>
      </c>
      <c r="I1770" s="143">
        <v>0.64</v>
      </c>
      <c r="J1770" s="143" t="s">
        <v>366</v>
      </c>
      <c r="K1770" s="143">
        <v>2.0081976038520001E-2</v>
      </c>
      <c r="L1770" s="143">
        <v>3760.2577703124498</v>
      </c>
      <c r="M1770" s="143">
        <v>7.3954231778742798</v>
      </c>
      <c r="N1770" s="143">
        <v>1.02963210887445</v>
      </c>
      <c r="O1770" s="143">
        <v>0.14851471105283001</v>
      </c>
      <c r="P1770" s="143">
        <v>2.0677047338910001E-2</v>
      </c>
      <c r="Q1770" s="143">
        <v>75.513406442099694</v>
      </c>
      <c r="R1770" s="143">
        <v>8140</v>
      </c>
      <c r="S1770" s="143" t="s">
        <v>369</v>
      </c>
      <c r="T1770" s="143">
        <v>8140</v>
      </c>
      <c r="U1770" s="143" t="s">
        <v>385</v>
      </c>
      <c r="V1770" s="143" t="s">
        <v>366</v>
      </c>
      <c r="Z1770" s="143">
        <v>0</v>
      </c>
      <c r="AA1770" s="143">
        <v>1</v>
      </c>
      <c r="AB1770" s="143">
        <v>0.14851471105283001</v>
      </c>
      <c r="AC1770" s="143">
        <v>2.0677047338910001E-2</v>
      </c>
      <c r="AD1770" s="143">
        <v>75.5134064421012</v>
      </c>
      <c r="AF1770" s="143">
        <v>-1</v>
      </c>
      <c r="AG1770" s="143">
        <v>-1</v>
      </c>
      <c r="AH1770" s="143">
        <v>-1</v>
      </c>
      <c r="AI1770" s="143">
        <v>-1</v>
      </c>
      <c r="AJ1770" s="143">
        <v>0</v>
      </c>
      <c r="AM1770" s="143" t="s">
        <v>383</v>
      </c>
      <c r="AN1770" s="143">
        <v>-1</v>
      </c>
      <c r="AQ1770" s="143">
        <v>641</v>
      </c>
      <c r="AR1770" s="143" t="s">
        <v>284</v>
      </c>
      <c r="AS1770" s="143" t="s">
        <v>394</v>
      </c>
      <c r="AT1770" s="143" t="s">
        <v>366</v>
      </c>
      <c r="AV1770" s="143">
        <v>103.335142970031</v>
      </c>
      <c r="AW1770" s="143">
        <v>6.1243638599999997E-2</v>
      </c>
    </row>
    <row r="1771" spans="1:49" x14ac:dyDescent="0.25">
      <c r="A1771" s="153">
        <v>1200000</v>
      </c>
      <c r="B1771" s="153">
        <v>1800000</v>
      </c>
      <c r="C1771" s="153">
        <v>1800000</v>
      </c>
      <c r="D1771" s="143" t="s">
        <v>360</v>
      </c>
      <c r="E1771" s="143" t="s">
        <v>73</v>
      </c>
      <c r="F1771" s="143" t="s">
        <v>378</v>
      </c>
      <c r="G1771" s="143" t="s">
        <v>379</v>
      </c>
      <c r="H1771" s="143">
        <v>0.59</v>
      </c>
      <c r="I1771" s="143">
        <v>0.64</v>
      </c>
      <c r="J1771" s="143" t="s">
        <v>363</v>
      </c>
      <c r="K1771" s="143">
        <v>9.7646441674069995E-2</v>
      </c>
      <c r="L1771" s="143">
        <v>3760.2577703124498</v>
      </c>
      <c r="M1771" s="143">
        <v>7.3954231778742798</v>
      </c>
      <c r="N1771" s="143">
        <v>1.02963210887445</v>
      </c>
      <c r="O1771" s="143">
        <v>0.72213675799341004</v>
      </c>
      <c r="P1771" s="143">
        <v>0.10053991166496</v>
      </c>
      <c r="Q1771" s="143">
        <v>367.175791048306</v>
      </c>
      <c r="R1771" s="143">
        <v>3100</v>
      </c>
      <c r="S1771" s="143" t="s">
        <v>371</v>
      </c>
      <c r="T1771" s="143">
        <v>3100</v>
      </c>
      <c r="U1771" s="143" t="s">
        <v>385</v>
      </c>
      <c r="V1771" s="143" t="s">
        <v>366</v>
      </c>
      <c r="Y1771" s="143" t="s">
        <v>363</v>
      </c>
      <c r="Z1771" s="143">
        <v>0</v>
      </c>
      <c r="AA1771" s="143">
        <v>1</v>
      </c>
      <c r="AB1771" s="143">
        <v>0.72213675799341004</v>
      </c>
      <c r="AC1771" s="143">
        <v>0.10053991166496</v>
      </c>
      <c r="AD1771" s="143">
        <v>367.175791048306</v>
      </c>
      <c r="AF1771" s="143">
        <v>-1</v>
      </c>
      <c r="AG1771" s="143">
        <v>-1</v>
      </c>
      <c r="AH1771" s="143">
        <v>-1</v>
      </c>
      <c r="AI1771" s="143">
        <v>-1</v>
      </c>
      <c r="AJ1771" s="143">
        <v>0</v>
      </c>
      <c r="AM1771" s="143" t="s">
        <v>383</v>
      </c>
      <c r="AN1771" s="143">
        <v>-1</v>
      </c>
      <c r="AQ1771" s="143">
        <v>641</v>
      </c>
      <c r="AR1771" s="143" t="s">
        <v>284</v>
      </c>
      <c r="AS1771" s="143" t="s">
        <v>394</v>
      </c>
      <c r="AT1771" s="143" t="s">
        <v>366</v>
      </c>
      <c r="AV1771" s="143">
        <v>111.93462050006499</v>
      </c>
      <c r="AW1771" s="143">
        <v>0.29779058479999998</v>
      </c>
    </row>
    <row r="1772" spans="1:49" x14ac:dyDescent="0.25">
      <c r="A1772" s="153">
        <v>1200000</v>
      </c>
      <c r="B1772" s="153">
        <v>1800000</v>
      </c>
      <c r="C1772" s="153">
        <v>1800000</v>
      </c>
      <c r="D1772" s="143" t="s">
        <v>360</v>
      </c>
      <c r="E1772" s="143" t="s">
        <v>73</v>
      </c>
      <c r="F1772" s="143" t="s">
        <v>378</v>
      </c>
      <c r="G1772" s="143" t="s">
        <v>379</v>
      </c>
      <c r="H1772" s="143">
        <v>0.59</v>
      </c>
      <c r="I1772" s="143">
        <v>0.64</v>
      </c>
      <c r="J1772" s="143" t="s">
        <v>366</v>
      </c>
      <c r="K1772" s="143">
        <v>0.50003503595530996</v>
      </c>
      <c r="L1772" s="143">
        <v>3760.2577703124498</v>
      </c>
      <c r="M1772" s="143">
        <v>7.3954231778742798</v>
      </c>
      <c r="N1772" s="143">
        <v>1.02963210887445</v>
      </c>
      <c r="O1772" s="143">
        <v>3.6979706946531001</v>
      </c>
      <c r="P1772" s="143">
        <v>0.51485212858176999</v>
      </c>
      <c r="Q1772" s="143">
        <v>1880.2606293794199</v>
      </c>
      <c r="R1772" s="143">
        <v>1550</v>
      </c>
      <c r="S1772" s="143" t="s">
        <v>399</v>
      </c>
      <c r="T1772" s="143">
        <v>1550</v>
      </c>
      <c r="U1772" s="143" t="s">
        <v>385</v>
      </c>
      <c r="V1772" s="143" t="s">
        <v>366</v>
      </c>
      <c r="Z1772" s="143">
        <v>0</v>
      </c>
      <c r="AA1772" s="143">
        <v>1</v>
      </c>
      <c r="AB1772" s="143">
        <v>3.6979706946531001</v>
      </c>
      <c r="AC1772" s="143">
        <v>0.51485212858176999</v>
      </c>
      <c r="AD1772" s="143">
        <v>1880.2606293794199</v>
      </c>
      <c r="AF1772" s="143">
        <v>-1</v>
      </c>
      <c r="AG1772" s="143">
        <v>-1</v>
      </c>
      <c r="AH1772" s="143">
        <v>-1</v>
      </c>
      <c r="AI1772" s="143">
        <v>-1</v>
      </c>
      <c r="AJ1772" s="143">
        <v>0</v>
      </c>
      <c r="AM1772" s="143" t="s">
        <v>383</v>
      </c>
      <c r="AN1772" s="143">
        <v>-1</v>
      </c>
      <c r="AQ1772" s="143">
        <v>641</v>
      </c>
      <c r="AR1772" s="143" t="s">
        <v>284</v>
      </c>
      <c r="AS1772" s="143" t="s">
        <v>394</v>
      </c>
      <c r="AT1772" s="143" t="s">
        <v>366</v>
      </c>
      <c r="AV1772" s="143">
        <v>180.45115723566201</v>
      </c>
      <c r="AW1772" s="143">
        <v>1.5249477935</v>
      </c>
    </row>
    <row r="1773" spans="1:49" x14ac:dyDescent="0.25">
      <c r="A1773" s="153">
        <v>1200000</v>
      </c>
      <c r="B1773" s="153">
        <v>1800000</v>
      </c>
      <c r="C1773" s="153">
        <v>1800000</v>
      </c>
      <c r="D1773" s="143" t="s">
        <v>360</v>
      </c>
      <c r="E1773" s="143" t="s">
        <v>73</v>
      </c>
      <c r="F1773" s="143" t="s">
        <v>378</v>
      </c>
      <c r="G1773" s="143" t="s">
        <v>379</v>
      </c>
      <c r="H1773" s="143">
        <v>0.59</v>
      </c>
      <c r="I1773" s="143">
        <v>0.64</v>
      </c>
      <c r="J1773" s="143" t="s">
        <v>366</v>
      </c>
      <c r="K1773" s="143">
        <v>1.8579450864920001E-2</v>
      </c>
      <c r="L1773" s="143">
        <v>3828.5466856416901</v>
      </c>
      <c r="M1773" s="143">
        <v>7.6683660993990097</v>
      </c>
      <c r="N1773" s="143">
        <v>1.0469082325893799</v>
      </c>
      <c r="O1773" s="143">
        <v>0.14247403115806001</v>
      </c>
      <c r="P1773" s="143">
        <v>1.945098006748E-2</v>
      </c>
      <c r="Q1773" s="143">
        <v>71.132295029962705</v>
      </c>
      <c r="R1773" s="143">
        <v>8140</v>
      </c>
      <c r="S1773" s="143" t="s">
        <v>369</v>
      </c>
      <c r="T1773" s="143">
        <v>8140</v>
      </c>
      <c r="U1773" s="143" t="s">
        <v>385</v>
      </c>
      <c r="V1773" s="143" t="s">
        <v>366</v>
      </c>
      <c r="Z1773" s="143">
        <v>0</v>
      </c>
      <c r="AA1773" s="143">
        <v>1</v>
      </c>
      <c r="AB1773" s="143">
        <v>0.14247403115806001</v>
      </c>
      <c r="AC1773" s="143">
        <v>1.945098006748E-2</v>
      </c>
      <c r="AD1773" s="143">
        <v>71.132295029963103</v>
      </c>
      <c r="AF1773" s="143">
        <v>-1</v>
      </c>
      <c r="AG1773" s="143">
        <v>-1</v>
      </c>
      <c r="AH1773" s="143">
        <v>-1</v>
      </c>
      <c r="AI1773" s="143">
        <v>-1</v>
      </c>
      <c r="AJ1773" s="143">
        <v>0</v>
      </c>
      <c r="AM1773" s="143" t="s">
        <v>383</v>
      </c>
      <c r="AN1773" s="143">
        <v>-1</v>
      </c>
      <c r="AQ1773" s="143">
        <v>641</v>
      </c>
      <c r="AR1773" s="143" t="s">
        <v>284</v>
      </c>
      <c r="AS1773" s="143" t="s">
        <v>394</v>
      </c>
      <c r="AT1773" s="143" t="s">
        <v>366</v>
      </c>
      <c r="AV1773" s="143">
        <v>104.44013168458901</v>
      </c>
      <c r="AW1773" s="143">
        <v>5.76904258E-2</v>
      </c>
    </row>
    <row r="1774" spans="1:49" x14ac:dyDescent="0.25">
      <c r="A1774" s="153">
        <v>1200000</v>
      </c>
      <c r="B1774" s="153">
        <v>1800000</v>
      </c>
      <c r="C1774" s="153">
        <v>1800000</v>
      </c>
      <c r="D1774" s="143" t="s">
        <v>360</v>
      </c>
      <c r="E1774" s="143" t="s">
        <v>73</v>
      </c>
      <c r="F1774" s="143" t="s">
        <v>378</v>
      </c>
      <c r="G1774" s="143" t="s">
        <v>379</v>
      </c>
      <c r="H1774" s="143">
        <v>0.59</v>
      </c>
      <c r="I1774" s="143">
        <v>0.64</v>
      </c>
      <c r="J1774" s="143" t="s">
        <v>363</v>
      </c>
      <c r="K1774" s="143">
        <v>0.13018921566829</v>
      </c>
      <c r="L1774" s="143">
        <v>3688.7931228309199</v>
      </c>
      <c r="M1774" s="143">
        <v>7.2452884078714197</v>
      </c>
      <c r="N1774" s="143">
        <v>0.98871223537663999</v>
      </c>
      <c r="O1774" s="143">
        <v>0.94325841511135</v>
      </c>
      <c r="P1774" s="143">
        <v>0.12871967044533</v>
      </c>
      <c r="Q1774" s="143">
        <v>480.24108342395101</v>
      </c>
      <c r="R1774" s="143">
        <v>3100</v>
      </c>
      <c r="S1774" s="143" t="s">
        <v>371</v>
      </c>
      <c r="T1774" s="143">
        <v>3100</v>
      </c>
      <c r="U1774" s="143" t="s">
        <v>385</v>
      </c>
      <c r="V1774" s="143" t="s">
        <v>366</v>
      </c>
      <c r="Y1774" s="143" t="s">
        <v>363</v>
      </c>
      <c r="Z1774" s="143">
        <v>0</v>
      </c>
      <c r="AA1774" s="143">
        <v>1</v>
      </c>
      <c r="AB1774" s="143">
        <v>0.94325841511135</v>
      </c>
      <c r="AC1774" s="143">
        <v>0.12871967044533</v>
      </c>
      <c r="AD1774" s="143">
        <v>480.24108342395101</v>
      </c>
      <c r="AF1774" s="143">
        <v>-1</v>
      </c>
      <c r="AG1774" s="143">
        <v>-1</v>
      </c>
      <c r="AH1774" s="143">
        <v>-1</v>
      </c>
      <c r="AI1774" s="143">
        <v>-1</v>
      </c>
      <c r="AJ1774" s="143">
        <v>0</v>
      </c>
      <c r="AM1774" s="143" t="s">
        <v>383</v>
      </c>
      <c r="AN1774" s="143">
        <v>-1</v>
      </c>
      <c r="AQ1774" s="143">
        <v>641</v>
      </c>
      <c r="AR1774" s="143" t="s">
        <v>284</v>
      </c>
      <c r="AS1774" s="143" t="s">
        <v>394</v>
      </c>
      <c r="AT1774" s="143" t="s">
        <v>366</v>
      </c>
      <c r="AV1774" s="143">
        <v>92.6516335684762</v>
      </c>
      <c r="AW1774" s="143">
        <v>0.38948992980000002</v>
      </c>
    </row>
    <row r="1775" spans="1:49" x14ac:dyDescent="0.25">
      <c r="A1775" s="153">
        <v>1200000</v>
      </c>
      <c r="B1775" s="153">
        <v>1800000</v>
      </c>
      <c r="C1775" s="153">
        <v>1800000</v>
      </c>
      <c r="D1775" s="143" t="s">
        <v>360</v>
      </c>
      <c r="E1775" s="143" t="s">
        <v>73</v>
      </c>
      <c r="F1775" s="143" t="s">
        <v>378</v>
      </c>
      <c r="G1775" s="143" t="s">
        <v>379</v>
      </c>
      <c r="H1775" s="143">
        <v>0.59</v>
      </c>
      <c r="I1775" s="143">
        <v>0.64</v>
      </c>
      <c r="J1775" s="143" t="s">
        <v>366</v>
      </c>
      <c r="K1775" s="143">
        <v>4.4186268004800001E-2</v>
      </c>
      <c r="L1775" s="143">
        <v>3780.2971422553601</v>
      </c>
      <c r="M1775" s="143">
        <v>7.3855689049105901</v>
      </c>
      <c r="N1775" s="143">
        <v>1.0200322229346701</v>
      </c>
      <c r="O1775" s="143">
        <v>0.32634072700034</v>
      </c>
      <c r="P1775" s="143">
        <v>4.5071417176130002E-2</v>
      </c>
      <c r="Q1775" s="143">
        <v>167.03722266550099</v>
      </c>
      <c r="R1775" s="143">
        <v>1840</v>
      </c>
      <c r="S1775" s="143" t="s">
        <v>403</v>
      </c>
      <c r="T1775" s="143">
        <v>1840</v>
      </c>
      <c r="U1775" s="143" t="s">
        <v>385</v>
      </c>
      <c r="V1775" s="143" t="s">
        <v>366</v>
      </c>
      <c r="Z1775" s="143">
        <v>0</v>
      </c>
      <c r="AA1775" s="143">
        <v>1</v>
      </c>
      <c r="AB1775" s="143">
        <v>0.32634072700034</v>
      </c>
      <c r="AC1775" s="143">
        <v>4.5071417176130002E-2</v>
      </c>
      <c r="AD1775" s="143">
        <v>2335.32941770763</v>
      </c>
      <c r="AF1775" s="143">
        <v>-1</v>
      </c>
      <c r="AG1775" s="143">
        <v>-1</v>
      </c>
      <c r="AH1775" s="143">
        <v>-1</v>
      </c>
      <c r="AI1775" s="143">
        <v>-1</v>
      </c>
      <c r="AJ1775" s="143">
        <v>0</v>
      </c>
      <c r="AM1775" s="143" t="s">
        <v>383</v>
      </c>
      <c r="AN1775" s="143">
        <v>-1</v>
      </c>
      <c r="AQ1775" s="143">
        <v>641</v>
      </c>
      <c r="AR1775" s="143" t="s">
        <v>284</v>
      </c>
      <c r="AS1775" s="143" t="s">
        <v>394</v>
      </c>
      <c r="AT1775" s="143" t="s">
        <v>366</v>
      </c>
      <c r="AV1775" s="143">
        <v>65.188139139935799</v>
      </c>
      <c r="AW1775" s="143">
        <v>1.8940222365999999</v>
      </c>
    </row>
    <row r="1776" spans="1:49" x14ac:dyDescent="0.25">
      <c r="A1776" s="153">
        <v>1200000</v>
      </c>
      <c r="B1776" s="153">
        <v>1800000</v>
      </c>
      <c r="C1776" s="153">
        <v>1800000</v>
      </c>
      <c r="D1776" s="143" t="s">
        <v>360</v>
      </c>
      <c r="E1776" s="143" t="s">
        <v>73</v>
      </c>
      <c r="F1776" s="143" t="s">
        <v>378</v>
      </c>
      <c r="G1776" s="143" t="s">
        <v>379</v>
      </c>
      <c r="H1776" s="143">
        <v>0.59</v>
      </c>
      <c r="I1776" s="143">
        <v>0.64</v>
      </c>
      <c r="J1776" s="143" t="s">
        <v>366</v>
      </c>
      <c r="K1776" s="143">
        <v>0.15397062765072</v>
      </c>
      <c r="L1776" s="143">
        <v>3842.2645872264002</v>
      </c>
      <c r="M1776" s="143">
        <v>7.2349326540762204</v>
      </c>
      <c r="N1776" s="143">
        <v>0.98006288194821001</v>
      </c>
      <c r="O1776" s="143">
        <v>1.11396712175886</v>
      </c>
      <c r="P1776" s="143">
        <v>0.15090089707074</v>
      </c>
      <c r="Q1776" s="143">
        <v>591.59589009541401</v>
      </c>
      <c r="R1776" s="143">
        <v>8140</v>
      </c>
      <c r="S1776" s="143" t="s">
        <v>369</v>
      </c>
      <c r="T1776" s="143">
        <v>8140</v>
      </c>
      <c r="U1776" s="143" t="s">
        <v>385</v>
      </c>
      <c r="V1776" s="143" t="s">
        <v>366</v>
      </c>
      <c r="Z1776" s="143">
        <v>0</v>
      </c>
      <c r="AA1776" s="143">
        <v>1</v>
      </c>
      <c r="AB1776" s="143">
        <v>1.11396712175886</v>
      </c>
      <c r="AC1776" s="143">
        <v>0.15090089707074</v>
      </c>
      <c r="AD1776" s="143">
        <v>591.59589009541401</v>
      </c>
      <c r="AF1776" s="143">
        <v>-1</v>
      </c>
      <c r="AG1776" s="143">
        <v>-1</v>
      </c>
      <c r="AH1776" s="143">
        <v>-1</v>
      </c>
      <c r="AI1776" s="143">
        <v>-1</v>
      </c>
      <c r="AJ1776" s="143">
        <v>0</v>
      </c>
      <c r="AM1776" s="143" t="s">
        <v>383</v>
      </c>
      <c r="AN1776" s="143">
        <v>-1</v>
      </c>
      <c r="AQ1776" s="143">
        <v>641</v>
      </c>
      <c r="AR1776" s="143" t="s">
        <v>284</v>
      </c>
      <c r="AS1776" s="143" t="s">
        <v>394</v>
      </c>
      <c r="AT1776" s="143" t="s">
        <v>366</v>
      </c>
      <c r="AV1776" s="143">
        <v>123.55317548472399</v>
      </c>
      <c r="AW1776" s="143">
        <v>0.47980201950000001</v>
      </c>
    </row>
    <row r="1777" spans="1:49" x14ac:dyDescent="0.25">
      <c r="A1777" s="153">
        <v>1200000</v>
      </c>
      <c r="B1777" s="153">
        <v>1800000</v>
      </c>
      <c r="C1777" s="153">
        <v>1800000</v>
      </c>
      <c r="D1777" s="143" t="s">
        <v>360</v>
      </c>
      <c r="E1777" s="143" t="s">
        <v>73</v>
      </c>
      <c r="F1777" s="143" t="s">
        <v>378</v>
      </c>
      <c r="G1777" s="143" t="s">
        <v>379</v>
      </c>
      <c r="H1777" s="143">
        <v>0.59</v>
      </c>
      <c r="I1777" s="143">
        <v>0.64</v>
      </c>
      <c r="J1777" s="143" t="s">
        <v>387</v>
      </c>
      <c r="K1777" s="143">
        <v>2.5271857272639999E-2</v>
      </c>
      <c r="L1777" s="143">
        <v>3842.2645872264002</v>
      </c>
      <c r="M1777" s="143">
        <v>7.2349326540762204</v>
      </c>
      <c r="N1777" s="143">
        <v>0.98006288194821001</v>
      </c>
      <c r="O1777" s="143">
        <v>0.18284018541097</v>
      </c>
      <c r="P1777" s="143">
        <v>2.4768009270800001E-2</v>
      </c>
      <c r="Q1777" s="143">
        <v>97.101162252104601</v>
      </c>
      <c r="R1777" s="143">
        <v>8140</v>
      </c>
      <c r="S1777" s="143" t="s">
        <v>369</v>
      </c>
      <c r="T1777" s="143">
        <v>8140</v>
      </c>
      <c r="U1777" s="143" t="s">
        <v>388</v>
      </c>
      <c r="V1777" s="143" t="s">
        <v>387</v>
      </c>
      <c r="Z1777" s="143">
        <v>0</v>
      </c>
      <c r="AA1777" s="143">
        <v>1</v>
      </c>
      <c r="AB1777" s="143">
        <v>0.18284018541097</v>
      </c>
      <c r="AC1777" s="143">
        <v>2.4768009270800001E-2</v>
      </c>
      <c r="AD1777" s="143">
        <v>97.101162252103407</v>
      </c>
      <c r="AF1777" s="143">
        <v>-1</v>
      </c>
      <c r="AG1777" s="143">
        <v>-1</v>
      </c>
      <c r="AH1777" s="143">
        <v>-1</v>
      </c>
      <c r="AI1777" s="143">
        <v>-1</v>
      </c>
      <c r="AJ1777" s="143">
        <v>0</v>
      </c>
      <c r="AM1777" s="143" t="s">
        <v>383</v>
      </c>
      <c r="AN1777" s="143">
        <v>-1</v>
      </c>
      <c r="AQ1777" s="143">
        <v>641</v>
      </c>
      <c r="AR1777" s="143" t="s">
        <v>284</v>
      </c>
      <c r="AS1777" s="143" t="s">
        <v>394</v>
      </c>
      <c r="AT1777" s="143" t="s">
        <v>366</v>
      </c>
      <c r="AV1777" s="143">
        <v>104.16716450289999</v>
      </c>
      <c r="AW1777" s="143">
        <v>7.8751956400000003E-2</v>
      </c>
    </row>
    <row r="1778" spans="1:49" x14ac:dyDescent="0.25">
      <c r="A1778" s="153">
        <v>1200000</v>
      </c>
      <c r="B1778" s="153">
        <v>1800000</v>
      </c>
      <c r="C1778" s="153">
        <v>1800000</v>
      </c>
      <c r="D1778" s="143" t="s">
        <v>360</v>
      </c>
      <c r="E1778" s="143" t="s">
        <v>73</v>
      </c>
      <c r="F1778" s="143" t="s">
        <v>378</v>
      </c>
      <c r="G1778" s="143" t="s">
        <v>379</v>
      </c>
      <c r="H1778" s="143">
        <v>0.59</v>
      </c>
      <c r="I1778" s="143">
        <v>0.64</v>
      </c>
      <c r="J1778" s="143" t="s">
        <v>366</v>
      </c>
      <c r="K1778" s="143">
        <v>0.61507817792357999</v>
      </c>
      <c r="L1778" s="143">
        <v>3758.4967109207</v>
      </c>
      <c r="M1778" s="143">
        <v>7.3429959282477597</v>
      </c>
      <c r="N1778" s="143">
        <v>1.0143647171571</v>
      </c>
      <c r="O1778" s="143">
        <v>4.5165165560469704</v>
      </c>
      <c r="P1778" s="143">
        <v>0.62391360197896994</v>
      </c>
      <c r="Q1778" s="143">
        <v>2311.7693086849099</v>
      </c>
      <c r="R1778" s="143">
        <v>1820</v>
      </c>
      <c r="S1778" s="143" t="s">
        <v>397</v>
      </c>
      <c r="T1778" s="143">
        <v>1820</v>
      </c>
      <c r="U1778" s="143" t="s">
        <v>385</v>
      </c>
      <c r="V1778" s="143" t="s">
        <v>366</v>
      </c>
      <c r="Z1778" s="143">
        <v>0</v>
      </c>
      <c r="AA1778" s="143">
        <v>1</v>
      </c>
      <c r="AB1778" s="143">
        <v>4.5165165560469704</v>
      </c>
      <c r="AC1778" s="143">
        <v>0.62391360197896994</v>
      </c>
      <c r="AD1778" s="143">
        <v>2311.7693086849099</v>
      </c>
      <c r="AF1778" s="143">
        <v>-1</v>
      </c>
      <c r="AG1778" s="143">
        <v>-1</v>
      </c>
      <c r="AH1778" s="143">
        <v>-1</v>
      </c>
      <c r="AI1778" s="143">
        <v>-1</v>
      </c>
      <c r="AJ1778" s="143">
        <v>0</v>
      </c>
      <c r="AM1778" s="143" t="s">
        <v>383</v>
      </c>
      <c r="AN1778" s="143">
        <v>-1</v>
      </c>
      <c r="AQ1778" s="143">
        <v>641</v>
      </c>
      <c r="AR1778" s="143" t="s">
        <v>284</v>
      </c>
      <c r="AS1778" s="143" t="s">
        <v>394</v>
      </c>
      <c r="AT1778" s="143" t="s">
        <v>366</v>
      </c>
      <c r="AV1778" s="143">
        <v>197.43570441052901</v>
      </c>
      <c r="AW1778" s="143">
        <v>1.8749142811999999</v>
      </c>
    </row>
    <row r="1779" spans="1:49" x14ac:dyDescent="0.25">
      <c r="A1779" s="153">
        <v>1200000</v>
      </c>
      <c r="B1779" s="153">
        <v>1800000</v>
      </c>
      <c r="C1779" s="153">
        <v>1800000</v>
      </c>
      <c r="D1779" s="143" t="s">
        <v>360</v>
      </c>
      <c r="E1779" s="143" t="s">
        <v>73</v>
      </c>
      <c r="F1779" s="143" t="s">
        <v>378</v>
      </c>
      <c r="G1779" s="143" t="s">
        <v>379</v>
      </c>
      <c r="H1779" s="143">
        <v>0.59</v>
      </c>
      <c r="I1779" s="143">
        <v>0.64</v>
      </c>
      <c r="J1779" s="143" t="s">
        <v>366</v>
      </c>
      <c r="K1779" s="143">
        <v>5.8198538242100004E-3</v>
      </c>
      <c r="L1779" s="143">
        <v>3882.10229374237</v>
      </c>
      <c r="M1779" s="143">
        <v>8.2562986117124204</v>
      </c>
      <c r="N1779" s="143">
        <v>1.0939507993405999</v>
      </c>
      <c r="O1779" s="143">
        <v>4.805045104926E-2</v>
      </c>
      <c r="P1779" s="143">
        <v>6.36663374305E-3</v>
      </c>
      <c r="Q1779" s="143">
        <v>22.5932678802459</v>
      </c>
      <c r="R1779" s="143">
        <v>8140</v>
      </c>
      <c r="S1779" s="143" t="s">
        <v>369</v>
      </c>
      <c r="T1779" s="143">
        <v>8140</v>
      </c>
      <c r="U1779" s="143" t="s">
        <v>385</v>
      </c>
      <c r="V1779" s="143" t="s">
        <v>366</v>
      </c>
      <c r="Z1779" s="143">
        <v>0</v>
      </c>
      <c r="AA1779" s="143">
        <v>1</v>
      </c>
      <c r="AB1779" s="143">
        <v>4.805045104926E-2</v>
      </c>
      <c r="AC1779" s="143">
        <v>6.36663374305E-3</v>
      </c>
      <c r="AD1779" s="143">
        <v>22.593267880247002</v>
      </c>
      <c r="AF1779" s="143">
        <v>-1</v>
      </c>
      <c r="AG1779" s="143">
        <v>-1</v>
      </c>
      <c r="AH1779" s="143">
        <v>-1</v>
      </c>
      <c r="AI1779" s="143">
        <v>-1</v>
      </c>
      <c r="AJ1779" s="143">
        <v>0</v>
      </c>
      <c r="AM1779" s="143" t="s">
        <v>383</v>
      </c>
      <c r="AN1779" s="143">
        <v>-1</v>
      </c>
      <c r="AQ1779" s="143">
        <v>641</v>
      </c>
      <c r="AR1779" s="143" t="s">
        <v>284</v>
      </c>
      <c r="AS1779" s="143" t="s">
        <v>394</v>
      </c>
      <c r="AT1779" s="143" t="s">
        <v>366</v>
      </c>
      <c r="AV1779" s="143">
        <v>71.422292760566094</v>
      </c>
      <c r="AW1779" s="143">
        <v>1.8323818200000001E-2</v>
      </c>
    </row>
    <row r="1780" spans="1:49" x14ac:dyDescent="0.25">
      <c r="A1780" s="153">
        <v>1200000</v>
      </c>
      <c r="B1780" s="153">
        <v>1800000</v>
      </c>
      <c r="C1780" s="153">
        <v>1800000</v>
      </c>
      <c r="D1780" s="143" t="s">
        <v>360</v>
      </c>
      <c r="E1780" s="143" t="s">
        <v>73</v>
      </c>
      <c r="F1780" s="143" t="s">
        <v>378</v>
      </c>
      <c r="G1780" s="143" t="s">
        <v>379</v>
      </c>
      <c r="H1780" s="143">
        <v>0.59</v>
      </c>
      <c r="I1780" s="143">
        <v>0.64</v>
      </c>
      <c r="J1780" s="143" t="s">
        <v>387</v>
      </c>
      <c r="K1780" s="143">
        <v>0.13226571749259999</v>
      </c>
      <c r="L1780" s="143">
        <v>3882.10229374237</v>
      </c>
      <c r="M1780" s="143">
        <v>8.2562986117124204</v>
      </c>
      <c r="N1780" s="143">
        <v>1.0939507993405999</v>
      </c>
      <c r="O1780" s="143">
        <v>1.09202525971137</v>
      </c>
      <c r="P1780" s="143">
        <v>0.14469218737639</v>
      </c>
      <c r="Q1780" s="143">
        <v>513.46904526153799</v>
      </c>
      <c r="R1780" s="143">
        <v>8140</v>
      </c>
      <c r="S1780" s="143" t="s">
        <v>369</v>
      </c>
      <c r="T1780" s="143">
        <v>8140</v>
      </c>
      <c r="U1780" s="143" t="s">
        <v>390</v>
      </c>
      <c r="V1780" s="143" t="s">
        <v>387</v>
      </c>
      <c r="Z1780" s="143">
        <v>0</v>
      </c>
      <c r="AA1780" s="143">
        <v>1</v>
      </c>
      <c r="AB1780" s="143">
        <v>1.09202525971137</v>
      </c>
      <c r="AC1780" s="143">
        <v>0.14469218737639</v>
      </c>
      <c r="AD1780" s="143">
        <v>513.46904526153799</v>
      </c>
      <c r="AF1780" s="143">
        <v>-1</v>
      </c>
      <c r="AG1780" s="143">
        <v>-1</v>
      </c>
      <c r="AH1780" s="143">
        <v>-1</v>
      </c>
      <c r="AI1780" s="143">
        <v>-1</v>
      </c>
      <c r="AJ1780" s="143">
        <v>0</v>
      </c>
      <c r="AM1780" s="143" t="s">
        <v>383</v>
      </c>
      <c r="AN1780" s="143">
        <v>-1</v>
      </c>
      <c r="AQ1780" s="143">
        <v>641</v>
      </c>
      <c r="AR1780" s="143" t="s">
        <v>284</v>
      </c>
      <c r="AS1780" s="143" t="s">
        <v>394</v>
      </c>
      <c r="AT1780" s="143" t="s">
        <v>366</v>
      </c>
      <c r="AV1780" s="143">
        <v>121.41658327226401</v>
      </c>
      <c r="AW1780" s="143">
        <v>0.41643880389999999</v>
      </c>
    </row>
    <row r="1781" spans="1:49" x14ac:dyDescent="0.25">
      <c r="A1781" s="153">
        <v>1200000</v>
      </c>
      <c r="B1781" s="153">
        <v>1800000</v>
      </c>
      <c r="C1781" s="153">
        <v>1800000</v>
      </c>
      <c r="D1781" s="143" t="s">
        <v>360</v>
      </c>
      <c r="E1781" s="143" t="s">
        <v>73</v>
      </c>
      <c r="F1781" s="143" t="s">
        <v>378</v>
      </c>
      <c r="G1781" s="143" t="s">
        <v>379</v>
      </c>
      <c r="H1781" s="143">
        <v>0.59</v>
      </c>
      <c r="I1781" s="143">
        <v>0.64</v>
      </c>
      <c r="J1781" s="143" t="s">
        <v>387</v>
      </c>
      <c r="K1781" s="143">
        <v>0.41129125687216</v>
      </c>
      <c r="L1781" s="143">
        <v>3882.10229374237</v>
      </c>
      <c r="M1781" s="143">
        <v>8.2562986117124204</v>
      </c>
      <c r="N1781" s="143">
        <v>1.0939507993405999</v>
      </c>
      <c r="O1781" s="143">
        <v>3.39574343312314</v>
      </c>
      <c r="P1781" s="143">
        <v>0.44993239921710998</v>
      </c>
      <c r="Q1781" s="143">
        <v>1596.67473169962</v>
      </c>
      <c r="R1781" s="143">
        <v>8140</v>
      </c>
      <c r="S1781" s="143" t="s">
        <v>369</v>
      </c>
      <c r="T1781" s="143">
        <v>8140</v>
      </c>
      <c r="U1781" s="143" t="s">
        <v>388</v>
      </c>
      <c r="V1781" s="143" t="s">
        <v>387</v>
      </c>
      <c r="Z1781" s="143">
        <v>0</v>
      </c>
      <c r="AA1781" s="143">
        <v>1</v>
      </c>
      <c r="AB1781" s="143">
        <v>3.39574343312314</v>
      </c>
      <c r="AC1781" s="143">
        <v>0.44993239921710998</v>
      </c>
      <c r="AD1781" s="143">
        <v>1596.67473169962</v>
      </c>
      <c r="AF1781" s="143">
        <v>-1</v>
      </c>
      <c r="AG1781" s="143">
        <v>-1</v>
      </c>
      <c r="AH1781" s="143">
        <v>-1</v>
      </c>
      <c r="AI1781" s="143">
        <v>-1</v>
      </c>
      <c r="AJ1781" s="143">
        <v>0</v>
      </c>
      <c r="AM1781" s="143" t="s">
        <v>383</v>
      </c>
      <c r="AN1781" s="143">
        <v>-1</v>
      </c>
      <c r="AQ1781" s="143">
        <v>641</v>
      </c>
      <c r="AR1781" s="143" t="s">
        <v>284</v>
      </c>
      <c r="AS1781" s="143" t="s">
        <v>394</v>
      </c>
      <c r="AT1781" s="143" t="s">
        <v>366</v>
      </c>
      <c r="AV1781" s="143">
        <v>167.93721532430001</v>
      </c>
      <c r="AW1781" s="143">
        <v>1.2949511205999999</v>
      </c>
    </row>
    <row r="1782" spans="1:49" x14ac:dyDescent="0.25">
      <c r="A1782" s="153">
        <v>1200000</v>
      </c>
      <c r="B1782" s="153">
        <v>1800000</v>
      </c>
      <c r="C1782" s="153">
        <v>1800000</v>
      </c>
      <c r="D1782" s="143" t="s">
        <v>360</v>
      </c>
      <c r="E1782" s="143" t="s">
        <v>73</v>
      </c>
      <c r="F1782" s="143" t="s">
        <v>378</v>
      </c>
      <c r="G1782" s="143" t="s">
        <v>379</v>
      </c>
      <c r="H1782" s="143">
        <v>0.59</v>
      </c>
      <c r="I1782" s="143">
        <v>0.64</v>
      </c>
      <c r="J1782" s="143" t="s">
        <v>366</v>
      </c>
      <c r="K1782" s="143">
        <v>6.838662522576E-2</v>
      </c>
      <c r="L1782" s="143">
        <v>3882.10229374237</v>
      </c>
      <c r="M1782" s="143">
        <v>8.2562986117124204</v>
      </c>
      <c r="N1782" s="143">
        <v>1.0939507993405999</v>
      </c>
      <c r="O1782" s="143">
        <v>0.56462039891120996</v>
      </c>
      <c r="P1782" s="143">
        <v>7.4811603329930004E-2</v>
      </c>
      <c r="Q1782" s="143">
        <v>265.48387465025797</v>
      </c>
      <c r="R1782" s="143">
        <v>8310</v>
      </c>
      <c r="S1782" s="143" t="s">
        <v>400</v>
      </c>
      <c r="T1782" s="143">
        <v>8310</v>
      </c>
      <c r="U1782" s="143" t="s">
        <v>385</v>
      </c>
      <c r="V1782" s="143" t="s">
        <v>366</v>
      </c>
      <c r="Z1782" s="143">
        <v>0</v>
      </c>
      <c r="AA1782" s="143">
        <v>1</v>
      </c>
      <c r="AB1782" s="143">
        <v>0.56462039891120996</v>
      </c>
      <c r="AC1782" s="143">
        <v>7.4811603329930004E-2</v>
      </c>
      <c r="AD1782" s="143">
        <v>265.48387465025797</v>
      </c>
      <c r="AF1782" s="143">
        <v>-1</v>
      </c>
      <c r="AG1782" s="143">
        <v>-1</v>
      </c>
      <c r="AH1782" s="143">
        <v>-1</v>
      </c>
      <c r="AI1782" s="143">
        <v>-1</v>
      </c>
      <c r="AJ1782" s="143">
        <v>0</v>
      </c>
      <c r="AM1782" s="143" t="s">
        <v>383</v>
      </c>
      <c r="AN1782" s="143">
        <v>-1</v>
      </c>
      <c r="AQ1782" s="143">
        <v>641</v>
      </c>
      <c r="AR1782" s="143" t="s">
        <v>284</v>
      </c>
      <c r="AS1782" s="143" t="s">
        <v>394</v>
      </c>
      <c r="AT1782" s="143" t="s">
        <v>366</v>
      </c>
      <c r="AV1782" s="143">
        <v>78.749798765224895</v>
      </c>
      <c r="AW1782" s="143">
        <v>0.215315389</v>
      </c>
    </row>
    <row r="1783" spans="1:49" x14ac:dyDescent="0.25">
      <c r="A1783" s="153">
        <v>1200000</v>
      </c>
      <c r="B1783" s="153">
        <v>1800000</v>
      </c>
      <c r="C1783" s="153">
        <v>1800000</v>
      </c>
      <c r="D1783" s="143" t="s">
        <v>360</v>
      </c>
      <c r="E1783" s="143" t="s">
        <v>73</v>
      </c>
      <c r="F1783" s="143" t="s">
        <v>378</v>
      </c>
      <c r="G1783" s="143" t="s">
        <v>379</v>
      </c>
      <c r="H1783" s="143">
        <v>0.59</v>
      </c>
      <c r="I1783" s="143">
        <v>0.64</v>
      </c>
      <c r="J1783" s="143" t="s">
        <v>387</v>
      </c>
      <c r="K1783" s="143">
        <v>3.1711178380540002E-2</v>
      </c>
      <c r="L1783" s="143">
        <v>3792.1813439327502</v>
      </c>
      <c r="M1783" s="143">
        <v>9.6020426705119597</v>
      </c>
      <c r="N1783" s="143">
        <v>1.5087149502674</v>
      </c>
      <c r="O1783" s="143">
        <v>0.30449208794216998</v>
      </c>
      <c r="P1783" s="143">
        <v>4.7843128913310003E-2</v>
      </c>
      <c r="Q1783" s="143">
        <v>120.254539048811</v>
      </c>
      <c r="R1783" s="143">
        <v>8140</v>
      </c>
      <c r="S1783" s="143" t="s">
        <v>369</v>
      </c>
      <c r="T1783" s="143">
        <v>8140</v>
      </c>
      <c r="U1783" s="143" t="s">
        <v>390</v>
      </c>
      <c r="V1783" s="143" t="s">
        <v>387</v>
      </c>
      <c r="Z1783" s="143">
        <v>0</v>
      </c>
      <c r="AA1783" s="143">
        <v>1</v>
      </c>
      <c r="AB1783" s="143">
        <v>0.30449208794216998</v>
      </c>
      <c r="AC1783" s="143">
        <v>4.7843128913310003E-2</v>
      </c>
      <c r="AD1783" s="143">
        <v>205.393356627581</v>
      </c>
      <c r="AF1783" s="143">
        <v>-1</v>
      </c>
      <c r="AG1783" s="143">
        <v>-1</v>
      </c>
      <c r="AH1783" s="143">
        <v>-1</v>
      </c>
      <c r="AI1783" s="143">
        <v>-1</v>
      </c>
      <c r="AJ1783" s="143">
        <v>0</v>
      </c>
      <c r="AM1783" s="143" t="s">
        <v>383</v>
      </c>
      <c r="AN1783" s="143">
        <v>-1</v>
      </c>
      <c r="AQ1783" s="143">
        <v>641</v>
      </c>
      <c r="AR1783" s="143" t="s">
        <v>284</v>
      </c>
      <c r="AS1783" s="143" t="s">
        <v>394</v>
      </c>
      <c r="AT1783" s="143" t="s">
        <v>366</v>
      </c>
      <c r="AV1783" s="143">
        <v>109.88690775777501</v>
      </c>
      <c r="AW1783" s="143">
        <v>0.1665801757</v>
      </c>
    </row>
    <row r="1784" spans="1:49" x14ac:dyDescent="0.25">
      <c r="A1784" s="153">
        <v>1200000</v>
      </c>
      <c r="B1784" s="153">
        <v>1800000</v>
      </c>
      <c r="C1784" s="153">
        <v>1800000</v>
      </c>
      <c r="D1784" s="143" t="s">
        <v>360</v>
      </c>
      <c r="E1784" s="143" t="s">
        <v>73</v>
      </c>
      <c r="F1784" s="143" t="s">
        <v>378</v>
      </c>
      <c r="G1784" s="143" t="s">
        <v>379</v>
      </c>
      <c r="H1784" s="143">
        <v>0.59</v>
      </c>
      <c r="I1784" s="143">
        <v>0.64</v>
      </c>
      <c r="J1784" s="143" t="s">
        <v>395</v>
      </c>
      <c r="K1784" s="143">
        <v>5.3032175020000002E-5</v>
      </c>
      <c r="L1784" s="143">
        <v>3792.1813439327502</v>
      </c>
      <c r="M1784" s="143">
        <v>9.6020426705119597</v>
      </c>
      <c r="N1784" s="143">
        <v>1.5087149502674</v>
      </c>
      <c r="O1784" s="143">
        <v>5.0921720744999995E-4</v>
      </c>
      <c r="P1784" s="143">
        <v>8.0010435289999996E-5</v>
      </c>
      <c r="Q1784" s="143">
        <v>0.20110762473902</v>
      </c>
      <c r="R1784" s="143">
        <v>1300</v>
      </c>
      <c r="S1784" s="143" t="s">
        <v>401</v>
      </c>
      <c r="T1784" s="143">
        <v>1300</v>
      </c>
      <c r="U1784" s="143" t="s">
        <v>395</v>
      </c>
      <c r="V1784" s="143" t="s">
        <v>395</v>
      </c>
      <c r="Z1784" s="143">
        <v>0</v>
      </c>
      <c r="AA1784" s="143">
        <v>1</v>
      </c>
      <c r="AB1784" s="143">
        <v>5.0921720744999995E-4</v>
      </c>
      <c r="AC1784" s="143">
        <v>8.0010435289999996E-5</v>
      </c>
      <c r="AD1784" s="143">
        <v>539.46973994140103</v>
      </c>
      <c r="AF1784" s="143">
        <v>-1</v>
      </c>
      <c r="AG1784" s="143">
        <v>-1</v>
      </c>
      <c r="AH1784" s="143">
        <v>-1</v>
      </c>
      <c r="AI1784" s="143">
        <v>-1</v>
      </c>
      <c r="AJ1784" s="143">
        <v>0</v>
      </c>
      <c r="AM1784" s="143" t="s">
        <v>383</v>
      </c>
      <c r="AN1784" s="143">
        <v>-1</v>
      </c>
      <c r="AQ1784" s="143">
        <v>641</v>
      </c>
      <c r="AR1784" s="143" t="s">
        <v>284</v>
      </c>
      <c r="AS1784" s="143" t="s">
        <v>394</v>
      </c>
      <c r="AT1784" s="143" t="s">
        <v>366</v>
      </c>
      <c r="AV1784" s="143">
        <v>5.3202967585500804</v>
      </c>
      <c r="AW1784" s="143">
        <v>0.43752614760000003</v>
      </c>
    </row>
    <row r="1785" spans="1:49" x14ac:dyDescent="0.25">
      <c r="A1785" s="153">
        <v>1200000</v>
      </c>
      <c r="B1785" s="153">
        <v>1800000</v>
      </c>
      <c r="C1785" s="153">
        <v>1800000</v>
      </c>
      <c r="D1785" s="143" t="s">
        <v>360</v>
      </c>
      <c r="E1785" s="143" t="s">
        <v>73</v>
      </c>
      <c r="F1785" s="143" t="s">
        <v>378</v>
      </c>
      <c r="G1785" s="143" t="s">
        <v>379</v>
      </c>
      <c r="H1785" s="143">
        <v>0.59</v>
      </c>
      <c r="I1785" s="143">
        <v>0.64</v>
      </c>
      <c r="J1785" s="143" t="s">
        <v>387</v>
      </c>
      <c r="K1785" s="143">
        <v>2.4612009198999999E-4</v>
      </c>
      <c r="L1785" s="143">
        <v>3792.1813439327502</v>
      </c>
      <c r="M1785" s="143">
        <v>9.6020426705119597</v>
      </c>
      <c r="N1785" s="143">
        <v>1.5087149502674</v>
      </c>
      <c r="O1785" s="143">
        <v>2.3632556253799998E-3</v>
      </c>
      <c r="P1785" s="143">
        <v>3.7132506234999999E-4</v>
      </c>
      <c r="Q1785" s="143">
        <v>0.93333202122285996</v>
      </c>
      <c r="R1785" s="143">
        <v>1300</v>
      </c>
      <c r="S1785" s="143" t="s">
        <v>401</v>
      </c>
      <c r="T1785" s="143">
        <v>1300</v>
      </c>
      <c r="U1785" s="143" t="s">
        <v>390</v>
      </c>
      <c r="V1785" s="143" t="s">
        <v>387</v>
      </c>
      <c r="Z1785" s="143">
        <v>0</v>
      </c>
      <c r="AA1785" s="143">
        <v>1</v>
      </c>
      <c r="AB1785" s="143">
        <v>2.3632556253799998E-3</v>
      </c>
      <c r="AC1785" s="143">
        <v>3.7132506234999999E-4</v>
      </c>
      <c r="AD1785" s="143">
        <v>7.04987461001223</v>
      </c>
      <c r="AF1785" s="143">
        <v>-1</v>
      </c>
      <c r="AG1785" s="143">
        <v>-1</v>
      </c>
      <c r="AH1785" s="143">
        <v>-1</v>
      </c>
      <c r="AI1785" s="143">
        <v>-1</v>
      </c>
      <c r="AJ1785" s="143">
        <v>0</v>
      </c>
      <c r="AM1785" s="143" t="s">
        <v>383</v>
      </c>
      <c r="AN1785" s="143">
        <v>-1</v>
      </c>
      <c r="AQ1785" s="143">
        <v>641</v>
      </c>
      <c r="AR1785" s="143" t="s">
        <v>284</v>
      </c>
      <c r="AS1785" s="143" t="s">
        <v>394</v>
      </c>
      <c r="AT1785" s="143" t="s">
        <v>366</v>
      </c>
      <c r="AV1785" s="143">
        <v>11.245726759989401</v>
      </c>
      <c r="AW1785" s="143">
        <v>5.7176598999999998E-3</v>
      </c>
    </row>
    <row r="1786" spans="1:49" x14ac:dyDescent="0.25">
      <c r="A1786" s="153">
        <v>1200000</v>
      </c>
      <c r="B1786" s="153">
        <v>1800000</v>
      </c>
      <c r="C1786" s="153">
        <v>1800000</v>
      </c>
      <c r="D1786" s="143" t="s">
        <v>360</v>
      </c>
      <c r="E1786" s="143" t="s">
        <v>73</v>
      </c>
      <c r="F1786" s="143" t="s">
        <v>378</v>
      </c>
      <c r="G1786" s="143" t="s">
        <v>379</v>
      </c>
      <c r="H1786" s="143">
        <v>0.59</v>
      </c>
      <c r="I1786" s="143">
        <v>0.64</v>
      </c>
      <c r="J1786" s="143" t="s">
        <v>387</v>
      </c>
      <c r="K1786" s="143">
        <v>8.7517741343799998E-2</v>
      </c>
      <c r="L1786" s="143">
        <v>3792.1813439327502</v>
      </c>
      <c r="M1786" s="143">
        <v>9.6020426705119597</v>
      </c>
      <c r="N1786" s="143">
        <v>1.5087149502674</v>
      </c>
      <c r="O1786" s="143">
        <v>0.84034908681007003</v>
      </c>
      <c r="P1786" s="143">
        <v>0.13203932477902999</v>
      </c>
      <c r="Q1786" s="143">
        <v>331.88314598711997</v>
      </c>
      <c r="R1786" s="143">
        <v>8140</v>
      </c>
      <c r="S1786" s="143" t="s">
        <v>369</v>
      </c>
      <c r="T1786" s="143">
        <v>8140</v>
      </c>
      <c r="U1786" s="143" t="s">
        <v>390</v>
      </c>
      <c r="V1786" s="143" t="s">
        <v>387</v>
      </c>
      <c r="Z1786" s="143">
        <v>0</v>
      </c>
      <c r="AA1786" s="143">
        <v>1</v>
      </c>
      <c r="AB1786" s="143">
        <v>0.84034908681007003</v>
      </c>
      <c r="AC1786" s="143">
        <v>0.13203932477902999</v>
      </c>
      <c r="AD1786" s="143">
        <v>331.88314598711997</v>
      </c>
      <c r="AF1786" s="143">
        <v>-1</v>
      </c>
      <c r="AG1786" s="143">
        <v>-1</v>
      </c>
      <c r="AH1786" s="143">
        <v>-1</v>
      </c>
      <c r="AI1786" s="143">
        <v>-1</v>
      </c>
      <c r="AJ1786" s="143">
        <v>0</v>
      </c>
      <c r="AM1786" s="143" t="s">
        <v>383</v>
      </c>
      <c r="AN1786" s="143">
        <v>-1</v>
      </c>
      <c r="AQ1786" s="143">
        <v>641</v>
      </c>
      <c r="AR1786" s="143" t="s">
        <v>284</v>
      </c>
      <c r="AS1786" s="143" t="s">
        <v>394</v>
      </c>
      <c r="AT1786" s="143" t="s">
        <v>366</v>
      </c>
      <c r="AV1786" s="143">
        <v>114.201695519205</v>
      </c>
      <c r="AW1786" s="143">
        <v>0.26916719059999999</v>
      </c>
    </row>
    <row r="1787" spans="1:49" x14ac:dyDescent="0.25">
      <c r="A1787" s="153">
        <v>1200000</v>
      </c>
      <c r="B1787" s="153">
        <v>1800000</v>
      </c>
      <c r="C1787" s="153">
        <v>1800000</v>
      </c>
      <c r="D1787" s="143" t="s">
        <v>360</v>
      </c>
      <c r="E1787" s="143" t="s">
        <v>73</v>
      </c>
      <c r="F1787" s="143" t="s">
        <v>378</v>
      </c>
      <c r="G1787" s="143" t="s">
        <v>379</v>
      </c>
      <c r="H1787" s="143">
        <v>0.59</v>
      </c>
      <c r="I1787" s="143">
        <v>0.64</v>
      </c>
      <c r="J1787" s="143" t="s">
        <v>387</v>
      </c>
      <c r="K1787" s="143">
        <v>0.21877517563029</v>
      </c>
      <c r="L1787" s="143">
        <v>3792.1813439327502</v>
      </c>
      <c r="M1787" s="143">
        <v>9.6020426705119597</v>
      </c>
      <c r="N1787" s="143">
        <v>1.5087149502674</v>
      </c>
      <c r="O1787" s="143">
        <v>2.1006885716508399</v>
      </c>
      <c r="P1787" s="143">
        <v>0.33006937822080001</v>
      </c>
      <c r="Q1787" s="143">
        <v>829.63513954081498</v>
      </c>
      <c r="R1787" s="143">
        <v>8140</v>
      </c>
      <c r="S1787" s="143" t="s">
        <v>369</v>
      </c>
      <c r="T1787" s="143">
        <v>8140</v>
      </c>
      <c r="U1787" s="143" t="s">
        <v>390</v>
      </c>
      <c r="V1787" s="143" t="s">
        <v>387</v>
      </c>
      <c r="Z1787" s="143">
        <v>0</v>
      </c>
      <c r="AA1787" s="143">
        <v>1</v>
      </c>
      <c r="AB1787" s="143">
        <v>2.1006885716508399</v>
      </c>
      <c r="AC1787" s="143">
        <v>0.33006937822080001</v>
      </c>
      <c r="AD1787" s="143">
        <v>829.63513954081498</v>
      </c>
      <c r="AF1787" s="143">
        <v>-1</v>
      </c>
      <c r="AG1787" s="143">
        <v>-1</v>
      </c>
      <c r="AH1787" s="143">
        <v>-1</v>
      </c>
      <c r="AI1787" s="143">
        <v>-1</v>
      </c>
      <c r="AJ1787" s="143">
        <v>0</v>
      </c>
      <c r="AM1787" s="143" t="s">
        <v>383</v>
      </c>
      <c r="AN1787" s="143">
        <v>-1</v>
      </c>
      <c r="AQ1787" s="143">
        <v>641</v>
      </c>
      <c r="AR1787" s="143" t="s">
        <v>284</v>
      </c>
      <c r="AS1787" s="143" t="s">
        <v>394</v>
      </c>
      <c r="AT1787" s="143" t="s">
        <v>366</v>
      </c>
      <c r="AV1787" s="143">
        <v>137.83445794190001</v>
      </c>
      <c r="AW1787" s="143">
        <v>0.67285899400000004</v>
      </c>
    </row>
    <row r="1788" spans="1:49" x14ac:dyDescent="0.25">
      <c r="A1788" s="153">
        <v>1200000</v>
      </c>
      <c r="B1788" s="153">
        <v>1800000</v>
      </c>
      <c r="C1788" s="153">
        <v>1800000</v>
      </c>
      <c r="D1788" s="143" t="s">
        <v>360</v>
      </c>
      <c r="E1788" s="143" t="s">
        <v>73</v>
      </c>
      <c r="F1788" s="143" t="s">
        <v>378</v>
      </c>
      <c r="G1788" s="143" t="s">
        <v>379</v>
      </c>
      <c r="H1788" s="143">
        <v>0.59</v>
      </c>
      <c r="I1788" s="143">
        <v>0.64</v>
      </c>
      <c r="J1788" s="143" t="s">
        <v>395</v>
      </c>
      <c r="K1788" s="143">
        <v>3.2684610743529997E-2</v>
      </c>
      <c r="L1788" s="143">
        <v>3832.3933790103902</v>
      </c>
      <c r="M1788" s="143">
        <v>9.5260683091219605</v>
      </c>
      <c r="N1788" s="143">
        <v>1.40011315075325</v>
      </c>
      <c r="O1788" s="143">
        <v>0.31135583459999</v>
      </c>
      <c r="P1788" s="143">
        <v>4.576215332927E-2</v>
      </c>
      <c r="Q1788" s="143">
        <v>125.26028580906301</v>
      </c>
      <c r="R1788" s="143">
        <v>1200</v>
      </c>
      <c r="S1788" s="143" t="s">
        <v>398</v>
      </c>
      <c r="T1788" s="143">
        <v>1200</v>
      </c>
      <c r="U1788" s="143" t="s">
        <v>395</v>
      </c>
      <c r="V1788" s="143" t="s">
        <v>395</v>
      </c>
      <c r="Z1788" s="143">
        <v>0</v>
      </c>
      <c r="AA1788" s="143">
        <v>1</v>
      </c>
      <c r="AB1788" s="143">
        <v>0.31135583459999</v>
      </c>
      <c r="AC1788" s="143">
        <v>4.576215332927E-2</v>
      </c>
      <c r="AD1788" s="143">
        <v>2367.5125702488799</v>
      </c>
      <c r="AF1788" s="143">
        <v>-1</v>
      </c>
      <c r="AG1788" s="143">
        <v>-1</v>
      </c>
      <c r="AH1788" s="143">
        <v>-1</v>
      </c>
      <c r="AI1788" s="143">
        <v>-1</v>
      </c>
      <c r="AJ1788" s="143">
        <v>0</v>
      </c>
      <c r="AM1788" s="143" t="s">
        <v>383</v>
      </c>
      <c r="AN1788" s="143">
        <v>-1</v>
      </c>
      <c r="AQ1788" s="143">
        <v>641</v>
      </c>
      <c r="AR1788" s="143" t="s">
        <v>284</v>
      </c>
      <c r="AS1788" s="143" t="s">
        <v>394</v>
      </c>
      <c r="AT1788" s="143" t="s">
        <v>366</v>
      </c>
      <c r="AV1788" s="143">
        <v>105.332095949295</v>
      </c>
      <c r="AW1788" s="143">
        <v>1.9201237390999999</v>
      </c>
    </row>
    <row r="1789" spans="1:49" x14ac:dyDescent="0.25">
      <c r="A1789" s="153">
        <v>1200000</v>
      </c>
      <c r="B1789" s="153">
        <v>1800000</v>
      </c>
      <c r="C1789" s="153">
        <v>1800000</v>
      </c>
      <c r="D1789" s="143" t="s">
        <v>360</v>
      </c>
      <c r="E1789" s="143" t="s">
        <v>73</v>
      </c>
      <c r="F1789" s="143" t="s">
        <v>378</v>
      </c>
      <c r="G1789" s="143" t="s">
        <v>379</v>
      </c>
      <c r="H1789" s="143">
        <v>0.59</v>
      </c>
      <c r="I1789" s="143">
        <v>0.64</v>
      </c>
      <c r="J1789" s="143" t="s">
        <v>395</v>
      </c>
      <c r="K1789" s="143">
        <v>4.770673043214E-2</v>
      </c>
      <c r="L1789" s="143">
        <v>3220.3798324705299</v>
      </c>
      <c r="M1789" s="143">
        <v>7.5465218025482104</v>
      </c>
      <c r="N1789" s="143">
        <v>1.00320153993949</v>
      </c>
      <c r="O1789" s="143">
        <v>0.36001988133444002</v>
      </c>
      <c r="P1789" s="143">
        <v>4.7859465434999998E-2</v>
      </c>
      <c r="Q1789" s="143">
        <v>153.63379255677401</v>
      </c>
      <c r="R1789" s="143">
        <v>1200</v>
      </c>
      <c r="S1789" s="143" t="s">
        <v>398</v>
      </c>
      <c r="T1789" s="143">
        <v>1200</v>
      </c>
      <c r="U1789" s="143" t="s">
        <v>395</v>
      </c>
      <c r="V1789" s="143" t="s">
        <v>395</v>
      </c>
      <c r="Z1789" s="143">
        <v>0</v>
      </c>
      <c r="AA1789" s="143">
        <v>1</v>
      </c>
      <c r="AB1789" s="143">
        <v>0.36001988133444002</v>
      </c>
      <c r="AC1789" s="143">
        <v>4.7859465434999998E-2</v>
      </c>
      <c r="AD1789" s="143">
        <v>153.633792556776</v>
      </c>
      <c r="AF1789" s="143">
        <v>-1</v>
      </c>
      <c r="AG1789" s="143">
        <v>-1</v>
      </c>
      <c r="AH1789" s="143">
        <v>-1</v>
      </c>
      <c r="AI1789" s="143">
        <v>-1</v>
      </c>
      <c r="AJ1789" s="143">
        <v>0</v>
      </c>
      <c r="AM1789" s="143" t="s">
        <v>383</v>
      </c>
      <c r="AN1789" s="143">
        <v>-1</v>
      </c>
      <c r="AQ1789" s="143">
        <v>641</v>
      </c>
      <c r="AR1789" s="143" t="s">
        <v>284</v>
      </c>
      <c r="AS1789" s="143" t="s">
        <v>394</v>
      </c>
      <c r="AT1789" s="143" t="s">
        <v>366</v>
      </c>
      <c r="AV1789" s="143">
        <v>107.762179076545</v>
      </c>
      <c r="AW1789" s="143">
        <v>0.124601616</v>
      </c>
    </row>
    <row r="1790" spans="1:49" x14ac:dyDescent="0.25">
      <c r="A1790" s="153">
        <v>1200000</v>
      </c>
      <c r="B1790" s="153">
        <v>1800000</v>
      </c>
      <c r="C1790" s="153">
        <v>1800000</v>
      </c>
      <c r="D1790" s="143" t="s">
        <v>360</v>
      </c>
      <c r="E1790" s="143" t="s">
        <v>73</v>
      </c>
      <c r="F1790" s="143" t="s">
        <v>378</v>
      </c>
      <c r="G1790" s="143" t="s">
        <v>379</v>
      </c>
      <c r="H1790" s="143">
        <v>0.59</v>
      </c>
      <c r="I1790" s="143">
        <v>0.64</v>
      </c>
      <c r="J1790" s="143" t="s">
        <v>387</v>
      </c>
      <c r="K1790" s="143">
        <v>2.2403471095229999E-2</v>
      </c>
      <c r="L1790" s="143">
        <v>3220.3798324705299</v>
      </c>
      <c r="M1790" s="143">
        <v>7.5465218025482104</v>
      </c>
      <c r="N1790" s="143">
        <v>1.00320153993949</v>
      </c>
      <c r="O1790" s="143">
        <v>0.16906828307291999</v>
      </c>
      <c r="P1790" s="143">
        <v>2.247519670272E-2</v>
      </c>
      <c r="Q1790" s="143">
        <v>72.147686492421499</v>
      </c>
      <c r="R1790" s="143">
        <v>1200</v>
      </c>
      <c r="S1790" s="143" t="s">
        <v>398</v>
      </c>
      <c r="T1790" s="143">
        <v>1200</v>
      </c>
      <c r="U1790" s="143" t="s">
        <v>390</v>
      </c>
      <c r="V1790" s="143" t="s">
        <v>387</v>
      </c>
      <c r="Z1790" s="143">
        <v>0</v>
      </c>
      <c r="AA1790" s="143">
        <v>1</v>
      </c>
      <c r="AB1790" s="143">
        <v>0.16906828307291999</v>
      </c>
      <c r="AC1790" s="143">
        <v>2.247519670272E-2</v>
      </c>
      <c r="AD1790" s="143">
        <v>72.147686492422807</v>
      </c>
      <c r="AF1790" s="143">
        <v>-1</v>
      </c>
      <c r="AG1790" s="143">
        <v>-1</v>
      </c>
      <c r="AH1790" s="143">
        <v>-1</v>
      </c>
      <c r="AI1790" s="143">
        <v>-1</v>
      </c>
      <c r="AJ1790" s="143">
        <v>0</v>
      </c>
      <c r="AM1790" s="143" t="s">
        <v>383</v>
      </c>
      <c r="AN1790" s="143">
        <v>-1</v>
      </c>
      <c r="AQ1790" s="143">
        <v>641</v>
      </c>
      <c r="AR1790" s="143" t="s">
        <v>284</v>
      </c>
      <c r="AS1790" s="143" t="s">
        <v>394</v>
      </c>
      <c r="AT1790" s="143" t="s">
        <v>366</v>
      </c>
      <c r="AV1790" s="143">
        <v>103.678389917587</v>
      </c>
      <c r="AW1790" s="143">
        <v>5.8513938799999998E-2</v>
      </c>
    </row>
    <row r="1791" spans="1:49" x14ac:dyDescent="0.25">
      <c r="A1791" s="153">
        <v>1200000</v>
      </c>
      <c r="B1791" s="153">
        <v>1800000</v>
      </c>
      <c r="C1791" s="153">
        <v>1800000</v>
      </c>
      <c r="D1791" s="143" t="s">
        <v>360</v>
      </c>
      <c r="E1791" s="143" t="s">
        <v>73</v>
      </c>
      <c r="F1791" s="143" t="s">
        <v>378</v>
      </c>
      <c r="G1791" s="143" t="s">
        <v>379</v>
      </c>
      <c r="H1791" s="143">
        <v>0.59</v>
      </c>
      <c r="I1791" s="143">
        <v>0.64</v>
      </c>
      <c r="J1791" s="143" t="s">
        <v>387</v>
      </c>
      <c r="K1791" s="143">
        <v>0.44891229918950998</v>
      </c>
      <c r="L1791" s="143">
        <v>3220.3798324705299</v>
      </c>
      <c r="M1791" s="143">
        <v>7.5465218025482104</v>
      </c>
      <c r="N1791" s="143">
        <v>1.00320153993949</v>
      </c>
      <c r="O1791" s="143">
        <v>3.3877264532656799</v>
      </c>
      <c r="P1791" s="143">
        <v>0.45034950984469002</v>
      </c>
      <c r="Q1791" s="143">
        <v>1445.66811485787</v>
      </c>
      <c r="R1791" s="143">
        <v>8140</v>
      </c>
      <c r="S1791" s="143" t="s">
        <v>369</v>
      </c>
      <c r="T1791" s="143">
        <v>8140</v>
      </c>
      <c r="U1791" s="143" t="s">
        <v>390</v>
      </c>
      <c r="V1791" s="143" t="s">
        <v>387</v>
      </c>
      <c r="Z1791" s="143">
        <v>0</v>
      </c>
      <c r="AA1791" s="143">
        <v>1</v>
      </c>
      <c r="AB1791" s="143">
        <v>3.3877264532656799</v>
      </c>
      <c r="AC1791" s="143">
        <v>0.45034950984469002</v>
      </c>
      <c r="AD1791" s="143">
        <v>1445.66811485787</v>
      </c>
      <c r="AF1791" s="143">
        <v>-1</v>
      </c>
      <c r="AG1791" s="143">
        <v>-1</v>
      </c>
      <c r="AH1791" s="143">
        <v>-1</v>
      </c>
      <c r="AI1791" s="143">
        <v>-1</v>
      </c>
      <c r="AJ1791" s="143">
        <v>0</v>
      </c>
      <c r="AM1791" s="143" t="s">
        <v>383</v>
      </c>
      <c r="AN1791" s="143">
        <v>-1</v>
      </c>
      <c r="AQ1791" s="143">
        <v>641</v>
      </c>
      <c r="AR1791" s="143" t="s">
        <v>284</v>
      </c>
      <c r="AS1791" s="143" t="s">
        <v>394</v>
      </c>
      <c r="AT1791" s="143" t="s">
        <v>366</v>
      </c>
      <c r="AV1791" s="143">
        <v>172.699856303156</v>
      </c>
      <c r="AW1791" s="143">
        <v>1.1724802229</v>
      </c>
    </row>
    <row r="1792" spans="1:49" x14ac:dyDescent="0.25">
      <c r="A1792" s="153">
        <v>1200000</v>
      </c>
      <c r="B1792" s="153">
        <v>1800000</v>
      </c>
      <c r="C1792" s="153">
        <v>1800000</v>
      </c>
      <c r="D1792" s="143" t="s">
        <v>360</v>
      </c>
      <c r="E1792" s="143" t="s">
        <v>73</v>
      </c>
      <c r="F1792" s="143" t="s">
        <v>378</v>
      </c>
      <c r="G1792" s="143" t="s">
        <v>379</v>
      </c>
      <c r="H1792" s="143">
        <v>0.59</v>
      </c>
      <c r="I1792" s="143">
        <v>0.64</v>
      </c>
      <c r="J1792" s="143" t="s">
        <v>387</v>
      </c>
      <c r="K1792" s="143">
        <v>9.8740953020069994E-2</v>
      </c>
      <c r="L1792" s="143">
        <v>3220.3798324705299</v>
      </c>
      <c r="M1792" s="143">
        <v>7.5465218025482104</v>
      </c>
      <c r="N1792" s="143">
        <v>1.00320153993949</v>
      </c>
      <c r="O1792" s="143">
        <v>0.74515075477033998</v>
      </c>
      <c r="P1792" s="143">
        <v>9.9057076124819995E-2</v>
      </c>
      <c r="Q1792" s="143">
        <v>317.98337374475301</v>
      </c>
      <c r="R1792" s="143">
        <v>5100</v>
      </c>
      <c r="S1792" s="143" t="s">
        <v>373</v>
      </c>
      <c r="T1792" s="143">
        <v>5100</v>
      </c>
      <c r="U1792" s="143" t="s">
        <v>390</v>
      </c>
      <c r="V1792" s="143" t="s">
        <v>387</v>
      </c>
      <c r="Y1792" s="143" t="s">
        <v>363</v>
      </c>
      <c r="Z1792" s="143">
        <v>0</v>
      </c>
      <c r="AA1792" s="143">
        <v>1</v>
      </c>
      <c r="AB1792" s="143">
        <v>0.74515075477033998</v>
      </c>
      <c r="AC1792" s="143">
        <v>9.9057076124819995E-2</v>
      </c>
      <c r="AD1792" s="143">
        <v>317.98337374475301</v>
      </c>
      <c r="AF1792" s="143">
        <v>-1</v>
      </c>
      <c r="AG1792" s="143">
        <v>-1</v>
      </c>
      <c r="AH1792" s="143">
        <v>-1</v>
      </c>
      <c r="AI1792" s="143">
        <v>-1</v>
      </c>
      <c r="AJ1792" s="143">
        <v>0</v>
      </c>
      <c r="AM1792" s="143" t="s">
        <v>383</v>
      </c>
      <c r="AN1792" s="143">
        <v>-1</v>
      </c>
      <c r="AQ1792" s="143">
        <v>641</v>
      </c>
      <c r="AR1792" s="143" t="s">
        <v>284</v>
      </c>
      <c r="AS1792" s="143" t="s">
        <v>394</v>
      </c>
      <c r="AT1792" s="143" t="s">
        <v>366</v>
      </c>
      <c r="AV1792" s="143">
        <v>116.059718120021</v>
      </c>
      <c r="AW1792" s="143">
        <v>0.2578940582</v>
      </c>
    </row>
    <row r="1793" spans="1:49" x14ac:dyDescent="0.25">
      <c r="A1793" s="153">
        <v>1200000</v>
      </c>
      <c r="B1793" s="153">
        <v>1800000</v>
      </c>
      <c r="C1793" s="153">
        <v>1800000</v>
      </c>
      <c r="D1793" s="143" t="s">
        <v>360</v>
      </c>
      <c r="E1793" s="143" t="s">
        <v>73</v>
      </c>
      <c r="F1793" s="143" t="s">
        <v>378</v>
      </c>
      <c r="G1793" s="143" t="s">
        <v>379</v>
      </c>
      <c r="H1793" s="143">
        <v>0.59</v>
      </c>
      <c r="I1793" s="143">
        <v>0.64</v>
      </c>
      <c r="J1793" s="143" t="s">
        <v>395</v>
      </c>
      <c r="K1793" s="143">
        <v>0.61776345373694996</v>
      </c>
      <c r="L1793" s="143">
        <v>3833.5157593396598</v>
      </c>
      <c r="M1793" s="143">
        <v>9.5288187689921298</v>
      </c>
      <c r="N1793" s="143">
        <v>1.4005160623638599</v>
      </c>
      <c r="O1793" s="143">
        <v>5.8865559927660902</v>
      </c>
      <c r="P1793" s="143">
        <v>0.86518763969997003</v>
      </c>
      <c r="Q1793" s="143">
        <v>2368.2059354447101</v>
      </c>
      <c r="R1793" s="143">
        <v>1200</v>
      </c>
      <c r="S1793" s="143" t="s">
        <v>398</v>
      </c>
      <c r="T1793" s="143">
        <v>1200</v>
      </c>
      <c r="U1793" s="143" t="s">
        <v>395</v>
      </c>
      <c r="V1793" s="143" t="s">
        <v>395</v>
      </c>
      <c r="Z1793" s="143">
        <v>0</v>
      </c>
      <c r="AA1793" s="143">
        <v>1</v>
      </c>
      <c r="AB1793" s="143">
        <v>5.8865559927660902</v>
      </c>
      <c r="AC1793" s="143">
        <v>0.86518763969997003</v>
      </c>
      <c r="AD1793" s="143">
        <v>2368.2059354447101</v>
      </c>
      <c r="AF1793" s="143">
        <v>-1</v>
      </c>
      <c r="AG1793" s="143">
        <v>-1</v>
      </c>
      <c r="AH1793" s="143">
        <v>-1</v>
      </c>
      <c r="AI1793" s="143">
        <v>-1</v>
      </c>
      <c r="AJ1793" s="143">
        <v>0</v>
      </c>
      <c r="AM1793" s="143" t="s">
        <v>383</v>
      </c>
      <c r="AN1793" s="143">
        <v>-1</v>
      </c>
      <c r="AQ1793" s="143">
        <v>641</v>
      </c>
      <c r="AR1793" s="143" t="s">
        <v>284</v>
      </c>
      <c r="AS1793" s="143" t="s">
        <v>394</v>
      </c>
      <c r="AT1793" s="143" t="s">
        <v>366</v>
      </c>
      <c r="AV1793" s="143">
        <v>200.00000001117499</v>
      </c>
      <c r="AW1793" s="143">
        <v>1.920686079</v>
      </c>
    </row>
    <row r="1794" spans="1:49" x14ac:dyDescent="0.25">
      <c r="A1794" s="153">
        <v>1200000</v>
      </c>
      <c r="B1794" s="153">
        <v>1800000</v>
      </c>
      <c r="C1794" s="153">
        <v>1800000</v>
      </c>
      <c r="D1794" s="143" t="s">
        <v>360</v>
      </c>
      <c r="E1794" s="143" t="s">
        <v>73</v>
      </c>
      <c r="F1794" s="143" t="s">
        <v>378</v>
      </c>
      <c r="G1794" s="143" t="s">
        <v>379</v>
      </c>
      <c r="H1794" s="143">
        <v>0.59</v>
      </c>
      <c r="I1794" s="143">
        <v>0.64</v>
      </c>
      <c r="J1794" s="143" t="s">
        <v>395</v>
      </c>
      <c r="K1794" s="143">
        <v>0.61776345373694996</v>
      </c>
      <c r="L1794" s="143">
        <v>3833.7974730313899</v>
      </c>
      <c r="M1794" s="143">
        <v>9.52947361458396</v>
      </c>
      <c r="N1794" s="143">
        <v>1.4006107625975599</v>
      </c>
      <c r="O1794" s="143">
        <v>5.8869605324405603</v>
      </c>
      <c r="P1794" s="143">
        <v>0.86524614204341999</v>
      </c>
      <c r="Q1794" s="143">
        <v>2368.3799678678802</v>
      </c>
      <c r="R1794" s="143">
        <v>1200</v>
      </c>
      <c r="S1794" s="143" t="s">
        <v>398</v>
      </c>
      <c r="T1794" s="143">
        <v>1200</v>
      </c>
      <c r="U1794" s="143" t="s">
        <v>395</v>
      </c>
      <c r="V1794" s="143" t="s">
        <v>395</v>
      </c>
      <c r="Z1794" s="143">
        <v>0</v>
      </c>
      <c r="AA1794" s="143">
        <v>1</v>
      </c>
      <c r="AB1794" s="143">
        <v>5.8869605324405603</v>
      </c>
      <c r="AC1794" s="143">
        <v>0.86524614204341999</v>
      </c>
      <c r="AD1794" s="143">
        <v>2368.3799678678802</v>
      </c>
      <c r="AF1794" s="143">
        <v>-1</v>
      </c>
      <c r="AG1794" s="143">
        <v>-1</v>
      </c>
      <c r="AH1794" s="143">
        <v>-1</v>
      </c>
      <c r="AI1794" s="143">
        <v>-1</v>
      </c>
      <c r="AJ1794" s="143">
        <v>0</v>
      </c>
      <c r="AM1794" s="143" t="s">
        <v>383</v>
      </c>
      <c r="AN1794" s="143">
        <v>-1</v>
      </c>
      <c r="AQ1794" s="143">
        <v>641</v>
      </c>
      <c r="AR1794" s="143" t="s">
        <v>284</v>
      </c>
      <c r="AS1794" s="143" t="s">
        <v>394</v>
      </c>
      <c r="AT1794" s="143" t="s">
        <v>366</v>
      </c>
      <c r="AV1794" s="143">
        <v>200.00000001117499</v>
      </c>
      <c r="AW1794" s="143">
        <v>1.9208272245</v>
      </c>
    </row>
    <row r="1795" spans="1:49" x14ac:dyDescent="0.25">
      <c r="A1795" s="153">
        <v>1200000</v>
      </c>
      <c r="B1795" s="153">
        <v>1800000</v>
      </c>
      <c r="C1795" s="153">
        <v>1800000</v>
      </c>
      <c r="D1795" s="143" t="s">
        <v>360</v>
      </c>
      <c r="E1795" s="143" t="s">
        <v>73</v>
      </c>
      <c r="F1795" s="143" t="s">
        <v>378</v>
      </c>
      <c r="G1795" s="143" t="s">
        <v>379</v>
      </c>
      <c r="H1795" s="143">
        <v>0.59</v>
      </c>
      <c r="I1795" s="143">
        <v>0.64</v>
      </c>
      <c r="J1795" s="143" t="s">
        <v>387</v>
      </c>
      <c r="K1795" s="143">
        <v>1.00366512753E-3</v>
      </c>
      <c r="L1795" s="143">
        <v>3410.1783172590399</v>
      </c>
      <c r="M1795" s="143">
        <v>8.0631555005028996</v>
      </c>
      <c r="N1795" s="143">
        <v>1.0902972733082099</v>
      </c>
      <c r="O1795" s="143">
        <v>8.0927079937300004E-3</v>
      </c>
      <c r="P1795" s="143">
        <v>1.09429335186E-3</v>
      </c>
      <c r="Q1795" s="143">
        <v>3.42267705570206</v>
      </c>
      <c r="R1795" s="143">
        <v>8140</v>
      </c>
      <c r="S1795" s="143" t="s">
        <v>369</v>
      </c>
      <c r="T1795" s="143">
        <v>8140</v>
      </c>
      <c r="U1795" s="143" t="s">
        <v>390</v>
      </c>
      <c r="V1795" s="143" t="s">
        <v>387</v>
      </c>
      <c r="Z1795" s="143">
        <v>0</v>
      </c>
      <c r="AA1795" s="143">
        <v>1</v>
      </c>
      <c r="AB1795" s="143">
        <v>8.0927079937300004E-3</v>
      </c>
      <c r="AC1795" s="143">
        <v>1.09429335186E-3</v>
      </c>
      <c r="AD1795" s="143">
        <v>3.4226770557026098</v>
      </c>
      <c r="AF1795" s="143">
        <v>-1</v>
      </c>
      <c r="AG1795" s="143">
        <v>-1</v>
      </c>
      <c r="AH1795" s="143">
        <v>-1</v>
      </c>
      <c r="AI1795" s="143">
        <v>-1</v>
      </c>
      <c r="AJ1795" s="143">
        <v>0</v>
      </c>
      <c r="AM1795" s="143" t="s">
        <v>383</v>
      </c>
      <c r="AN1795" s="143">
        <v>-1</v>
      </c>
      <c r="AQ1795" s="143">
        <v>641</v>
      </c>
      <c r="AR1795" s="143" t="s">
        <v>284</v>
      </c>
      <c r="AS1795" s="143" t="s">
        <v>394</v>
      </c>
      <c r="AT1795" s="143" t="s">
        <v>366</v>
      </c>
      <c r="AV1795" s="143">
        <v>30.0641498416703</v>
      </c>
      <c r="AW1795" s="143">
        <v>2.7758938E-3</v>
      </c>
    </row>
    <row r="1796" spans="1:49" x14ac:dyDescent="0.25">
      <c r="A1796" s="153">
        <v>1200000</v>
      </c>
      <c r="B1796" s="153">
        <v>1800000</v>
      </c>
      <c r="C1796" s="153">
        <v>1800000</v>
      </c>
      <c r="D1796" s="143" t="s">
        <v>360</v>
      </c>
      <c r="E1796" s="143" t="s">
        <v>73</v>
      </c>
      <c r="F1796" s="143" t="s">
        <v>378</v>
      </c>
      <c r="G1796" s="143" t="s">
        <v>379</v>
      </c>
      <c r="H1796" s="143">
        <v>0.59</v>
      </c>
      <c r="I1796" s="143">
        <v>0.64</v>
      </c>
      <c r="J1796" s="143" t="s">
        <v>395</v>
      </c>
      <c r="K1796" s="143">
        <v>9.9834254775289996E-2</v>
      </c>
      <c r="L1796" s="143">
        <v>3410.1783172590399</v>
      </c>
      <c r="M1796" s="143">
        <v>8.0631555005028996</v>
      </c>
      <c r="N1796" s="143">
        <v>1.0902972733082099</v>
      </c>
      <c r="O1796" s="143">
        <v>0.80497912053000997</v>
      </c>
      <c r="P1796" s="143">
        <v>0.10884901576425</v>
      </c>
      <c r="Q1796" s="143">
        <v>340.45261095441901</v>
      </c>
      <c r="R1796" s="143">
        <v>1200</v>
      </c>
      <c r="S1796" s="143" t="s">
        <v>398</v>
      </c>
      <c r="T1796" s="143">
        <v>1200</v>
      </c>
      <c r="U1796" s="143" t="s">
        <v>395</v>
      </c>
      <c r="V1796" s="143" t="s">
        <v>395</v>
      </c>
      <c r="Z1796" s="143">
        <v>0</v>
      </c>
      <c r="AA1796" s="143">
        <v>1</v>
      </c>
      <c r="AB1796" s="143">
        <v>0.80497912053000997</v>
      </c>
      <c r="AC1796" s="143">
        <v>0.10884901576425</v>
      </c>
      <c r="AD1796" s="143">
        <v>340.45261095441901</v>
      </c>
      <c r="AF1796" s="143">
        <v>-1</v>
      </c>
      <c r="AG1796" s="143">
        <v>-1</v>
      </c>
      <c r="AH1796" s="143">
        <v>-1</v>
      </c>
      <c r="AI1796" s="143">
        <v>-1</v>
      </c>
      <c r="AJ1796" s="143">
        <v>0</v>
      </c>
      <c r="AM1796" s="143" t="s">
        <v>383</v>
      </c>
      <c r="AN1796" s="143">
        <v>-1</v>
      </c>
      <c r="AQ1796" s="143">
        <v>641</v>
      </c>
      <c r="AR1796" s="143" t="s">
        <v>284</v>
      </c>
      <c r="AS1796" s="143" t="s">
        <v>394</v>
      </c>
      <c r="AT1796" s="143" t="s">
        <v>366</v>
      </c>
      <c r="AV1796" s="143">
        <v>116.260913032736</v>
      </c>
      <c r="AW1796" s="143">
        <v>0.2761172838</v>
      </c>
    </row>
    <row r="1797" spans="1:49" x14ac:dyDescent="0.25">
      <c r="A1797" s="153">
        <v>1200000</v>
      </c>
      <c r="B1797" s="153">
        <v>1800000</v>
      </c>
      <c r="C1797" s="153">
        <v>1800000</v>
      </c>
      <c r="D1797" s="143" t="s">
        <v>360</v>
      </c>
      <c r="E1797" s="143" t="s">
        <v>73</v>
      </c>
      <c r="F1797" s="143" t="s">
        <v>378</v>
      </c>
      <c r="G1797" s="143" t="s">
        <v>379</v>
      </c>
      <c r="H1797" s="143">
        <v>0.59</v>
      </c>
      <c r="I1797" s="143">
        <v>0.64</v>
      </c>
      <c r="J1797" s="143" t="s">
        <v>387</v>
      </c>
      <c r="K1797" s="143">
        <v>4.7485792118210003E-2</v>
      </c>
      <c r="L1797" s="143">
        <v>3410.1783172590399</v>
      </c>
      <c r="M1797" s="143">
        <v>8.0631555005028996</v>
      </c>
      <c r="N1797" s="143">
        <v>1.0902972733082099</v>
      </c>
      <c r="O1797" s="143">
        <v>0.38288532591372998</v>
      </c>
      <c r="P1797" s="143">
        <v>5.1773629667370001E-2</v>
      </c>
      <c r="Q1797" s="143">
        <v>161.935018659413</v>
      </c>
      <c r="R1797" s="143">
        <v>1200</v>
      </c>
      <c r="S1797" s="143" t="s">
        <v>398</v>
      </c>
      <c r="T1797" s="143">
        <v>1200</v>
      </c>
      <c r="U1797" s="143" t="s">
        <v>390</v>
      </c>
      <c r="V1797" s="143" t="s">
        <v>387</v>
      </c>
      <c r="Z1797" s="143">
        <v>0</v>
      </c>
      <c r="AA1797" s="143">
        <v>1</v>
      </c>
      <c r="AB1797" s="143">
        <v>0.38288532591372998</v>
      </c>
      <c r="AC1797" s="143">
        <v>5.1773629667370001E-2</v>
      </c>
      <c r="AD1797" s="143">
        <v>161.935018659413</v>
      </c>
      <c r="AF1797" s="143">
        <v>-1</v>
      </c>
      <c r="AG1797" s="143">
        <v>-1</v>
      </c>
      <c r="AH1797" s="143">
        <v>-1</v>
      </c>
      <c r="AI1797" s="143">
        <v>-1</v>
      </c>
      <c r="AJ1797" s="143">
        <v>0</v>
      </c>
      <c r="AM1797" s="143" t="s">
        <v>383</v>
      </c>
      <c r="AN1797" s="143">
        <v>-1</v>
      </c>
      <c r="AQ1797" s="143">
        <v>641</v>
      </c>
      <c r="AR1797" s="143" t="s">
        <v>284</v>
      </c>
      <c r="AS1797" s="143" t="s">
        <v>394</v>
      </c>
      <c r="AT1797" s="143" t="s">
        <v>366</v>
      </c>
      <c r="AV1797" s="143">
        <v>107.55850727467801</v>
      </c>
      <c r="AW1797" s="143">
        <v>0.13133415949999999</v>
      </c>
    </row>
    <row r="1798" spans="1:49" x14ac:dyDescent="0.25">
      <c r="A1798" s="153">
        <v>1200000</v>
      </c>
      <c r="B1798" s="153">
        <v>1800000</v>
      </c>
      <c r="C1798" s="153">
        <v>1800000</v>
      </c>
      <c r="D1798" s="143" t="s">
        <v>360</v>
      </c>
      <c r="E1798" s="143" t="s">
        <v>73</v>
      </c>
      <c r="F1798" s="143" t="s">
        <v>378</v>
      </c>
      <c r="G1798" s="143" t="s">
        <v>379</v>
      </c>
      <c r="H1798" s="143">
        <v>0.59</v>
      </c>
      <c r="I1798" s="143">
        <v>0.64</v>
      </c>
      <c r="J1798" s="143" t="s">
        <v>387</v>
      </c>
      <c r="K1798" s="143">
        <v>0.39997033398699</v>
      </c>
      <c r="L1798" s="143">
        <v>3410.1783172590399</v>
      </c>
      <c r="M1798" s="143">
        <v>8.0631555005028996</v>
      </c>
      <c r="N1798" s="143">
        <v>1.0902972733082099</v>
      </c>
      <c r="O1798" s="143">
        <v>3.2250229985251901</v>
      </c>
      <c r="P1798" s="143">
        <v>0.43608656455019001</v>
      </c>
      <c r="Q1798" s="143">
        <v>1363.9701605092901</v>
      </c>
      <c r="R1798" s="143">
        <v>8140</v>
      </c>
      <c r="S1798" s="143" t="s">
        <v>369</v>
      </c>
      <c r="T1798" s="143">
        <v>8140</v>
      </c>
      <c r="U1798" s="143" t="s">
        <v>390</v>
      </c>
      <c r="V1798" s="143" t="s">
        <v>387</v>
      </c>
      <c r="Z1798" s="143">
        <v>0</v>
      </c>
      <c r="AA1798" s="143">
        <v>1</v>
      </c>
      <c r="AB1798" s="143">
        <v>3.2250229985251901</v>
      </c>
      <c r="AC1798" s="143">
        <v>0.43608656455019001</v>
      </c>
      <c r="AD1798" s="143">
        <v>1363.9701605092901</v>
      </c>
      <c r="AF1798" s="143">
        <v>-1</v>
      </c>
      <c r="AG1798" s="143">
        <v>-1</v>
      </c>
      <c r="AH1798" s="143">
        <v>-1</v>
      </c>
      <c r="AI1798" s="143">
        <v>-1</v>
      </c>
      <c r="AJ1798" s="143">
        <v>0</v>
      </c>
      <c r="AM1798" s="143" t="s">
        <v>383</v>
      </c>
      <c r="AN1798" s="143">
        <v>-1</v>
      </c>
      <c r="AQ1798" s="143">
        <v>641</v>
      </c>
      <c r="AR1798" s="143" t="s">
        <v>284</v>
      </c>
      <c r="AS1798" s="143" t="s">
        <v>394</v>
      </c>
      <c r="AT1798" s="143" t="s">
        <v>366</v>
      </c>
      <c r="AV1798" s="143">
        <v>175.57055488454401</v>
      </c>
      <c r="AW1798" s="143">
        <v>1.1062207303</v>
      </c>
    </row>
    <row r="1799" spans="1:49" x14ac:dyDescent="0.25">
      <c r="A1799" s="153">
        <v>1200000</v>
      </c>
      <c r="B1799" s="153">
        <v>1800000</v>
      </c>
      <c r="C1799" s="153">
        <v>1800000</v>
      </c>
      <c r="D1799" s="143" t="s">
        <v>360</v>
      </c>
      <c r="E1799" s="143" t="s">
        <v>73</v>
      </c>
      <c r="F1799" s="143" t="s">
        <v>378</v>
      </c>
      <c r="G1799" s="143" t="s">
        <v>379</v>
      </c>
      <c r="H1799" s="143">
        <v>0.59</v>
      </c>
      <c r="I1799" s="143">
        <v>0.64</v>
      </c>
      <c r="J1799" s="143" t="s">
        <v>387</v>
      </c>
      <c r="K1799" s="143">
        <v>6.9469407728920005E-2</v>
      </c>
      <c r="L1799" s="143">
        <v>3410.1783172590399</v>
      </c>
      <c r="M1799" s="143">
        <v>8.0631555005028996</v>
      </c>
      <c r="N1799" s="143">
        <v>1.0902972733082099</v>
      </c>
      <c r="O1799" s="143">
        <v>0.56014263704612</v>
      </c>
      <c r="P1799" s="143">
        <v>7.5742305825169998E-2</v>
      </c>
      <c r="Q1799" s="143">
        <v>236.90306794999</v>
      </c>
      <c r="R1799" s="143">
        <v>5100</v>
      </c>
      <c r="S1799" s="143" t="s">
        <v>373</v>
      </c>
      <c r="T1799" s="143">
        <v>5100</v>
      </c>
      <c r="U1799" s="143" t="s">
        <v>390</v>
      </c>
      <c r="V1799" s="143" t="s">
        <v>387</v>
      </c>
      <c r="Y1799" s="143" t="s">
        <v>363</v>
      </c>
      <c r="Z1799" s="143">
        <v>0</v>
      </c>
      <c r="AA1799" s="143">
        <v>1</v>
      </c>
      <c r="AB1799" s="143">
        <v>0.56014263704612</v>
      </c>
      <c r="AC1799" s="143">
        <v>7.5742305825169998E-2</v>
      </c>
      <c r="AD1799" s="143">
        <v>236.90306794999</v>
      </c>
      <c r="AF1799" s="143">
        <v>-1</v>
      </c>
      <c r="AG1799" s="143">
        <v>-1</v>
      </c>
      <c r="AH1799" s="143">
        <v>-1</v>
      </c>
      <c r="AI1799" s="143">
        <v>-1</v>
      </c>
      <c r="AJ1799" s="143">
        <v>0</v>
      </c>
      <c r="AM1799" s="143" t="s">
        <v>383</v>
      </c>
      <c r="AN1799" s="143">
        <v>-1</v>
      </c>
      <c r="AQ1799" s="143">
        <v>641</v>
      </c>
      <c r="AR1799" s="143" t="s">
        <v>284</v>
      </c>
      <c r="AS1799" s="143" t="s">
        <v>394</v>
      </c>
      <c r="AT1799" s="143" t="s">
        <v>366</v>
      </c>
      <c r="AV1799" s="143">
        <v>92.838574001359703</v>
      </c>
      <c r="AW1799" s="143">
        <v>0.1921354971</v>
      </c>
    </row>
    <row r="1800" spans="1:49" x14ac:dyDescent="0.25">
      <c r="A1800" s="153">
        <v>1200000</v>
      </c>
      <c r="B1800" s="153">
        <v>1800000</v>
      </c>
      <c r="C1800" s="153">
        <v>1800000</v>
      </c>
      <c r="D1800" s="143" t="s">
        <v>360</v>
      </c>
      <c r="E1800" s="143" t="s">
        <v>73</v>
      </c>
      <c r="F1800" s="143" t="s">
        <v>378</v>
      </c>
      <c r="G1800" s="143" t="s">
        <v>379</v>
      </c>
      <c r="H1800" s="143">
        <v>0.59</v>
      </c>
      <c r="I1800" s="143">
        <v>0.64</v>
      </c>
      <c r="J1800" s="143" t="s">
        <v>395</v>
      </c>
      <c r="K1800" s="143">
        <v>0.61776345373694996</v>
      </c>
      <c r="L1800" s="143">
        <v>3831.9544941306599</v>
      </c>
      <c r="M1800" s="143">
        <v>9.5251021600579193</v>
      </c>
      <c r="N1800" s="143">
        <v>1.39997540059029</v>
      </c>
      <c r="O1800" s="143">
        <v>5.8842600075947002</v>
      </c>
      <c r="P1800" s="143">
        <v>0.86485363861542996</v>
      </c>
      <c r="Q1800" s="143">
        <v>2367.241442857</v>
      </c>
      <c r="R1800" s="143">
        <v>1200</v>
      </c>
      <c r="S1800" s="143" t="s">
        <v>398</v>
      </c>
      <c r="T1800" s="143">
        <v>1200</v>
      </c>
      <c r="U1800" s="143" t="s">
        <v>395</v>
      </c>
      <c r="V1800" s="143" t="s">
        <v>395</v>
      </c>
      <c r="Z1800" s="143">
        <v>0</v>
      </c>
      <c r="AA1800" s="143">
        <v>1</v>
      </c>
      <c r="AB1800" s="143">
        <v>5.8842600075947002</v>
      </c>
      <c r="AC1800" s="143">
        <v>0.86485363861542996</v>
      </c>
      <c r="AD1800" s="143">
        <v>2367.241442857</v>
      </c>
      <c r="AF1800" s="143">
        <v>-1</v>
      </c>
      <c r="AG1800" s="143">
        <v>-1</v>
      </c>
      <c r="AH1800" s="143">
        <v>-1</v>
      </c>
      <c r="AI1800" s="143">
        <v>-1</v>
      </c>
      <c r="AJ1800" s="143">
        <v>0</v>
      </c>
      <c r="AM1800" s="143" t="s">
        <v>383</v>
      </c>
      <c r="AN1800" s="143">
        <v>-1</v>
      </c>
      <c r="AQ1800" s="143">
        <v>641</v>
      </c>
      <c r="AR1800" s="143" t="s">
        <v>284</v>
      </c>
      <c r="AS1800" s="143" t="s">
        <v>394</v>
      </c>
      <c r="AT1800" s="143" t="s">
        <v>366</v>
      </c>
      <c r="AV1800" s="143">
        <v>200.00000001117499</v>
      </c>
      <c r="AW1800" s="143">
        <v>1.9199038466</v>
      </c>
    </row>
    <row r="1801" spans="1:49" x14ac:dyDescent="0.25">
      <c r="A1801" s="153">
        <v>1200000</v>
      </c>
      <c r="B1801" s="153">
        <v>1800000</v>
      </c>
      <c r="C1801" s="153">
        <v>1800000</v>
      </c>
      <c r="D1801" s="143" t="s">
        <v>360</v>
      </c>
      <c r="E1801" s="143" t="s">
        <v>73</v>
      </c>
      <c r="F1801" s="143" t="s">
        <v>378</v>
      </c>
      <c r="G1801" s="143" t="s">
        <v>379</v>
      </c>
      <c r="H1801" s="143">
        <v>0.59</v>
      </c>
      <c r="I1801" s="143">
        <v>0.64</v>
      </c>
      <c r="J1801" s="143" t="s">
        <v>366</v>
      </c>
      <c r="K1801" s="143">
        <v>0.12276387763384999</v>
      </c>
      <c r="L1801" s="143">
        <v>3838.0741054345899</v>
      </c>
      <c r="M1801" s="143">
        <v>7.2494762668593697</v>
      </c>
      <c r="N1801" s="143">
        <v>0.98269700893269996</v>
      </c>
      <c r="O1801" s="143">
        <v>0.88997381733423997</v>
      </c>
      <c r="P1801" s="143">
        <v>0.12063969535576</v>
      </c>
      <c r="Q1801" s="143">
        <v>471.176859829232</v>
      </c>
      <c r="R1801" s="143">
        <v>8140</v>
      </c>
      <c r="S1801" s="143" t="s">
        <v>369</v>
      </c>
      <c r="T1801" s="143">
        <v>8140</v>
      </c>
      <c r="U1801" s="143" t="s">
        <v>385</v>
      </c>
      <c r="V1801" s="143" t="s">
        <v>366</v>
      </c>
      <c r="Z1801" s="143">
        <v>0</v>
      </c>
      <c r="AA1801" s="143">
        <v>1</v>
      </c>
      <c r="AB1801" s="143">
        <v>0.88997381733423997</v>
      </c>
      <c r="AC1801" s="143">
        <v>0.12063969535576</v>
      </c>
      <c r="AD1801" s="143">
        <v>471.176859829232</v>
      </c>
      <c r="AF1801" s="143">
        <v>-1</v>
      </c>
      <c r="AG1801" s="143">
        <v>-1</v>
      </c>
      <c r="AH1801" s="143">
        <v>-1</v>
      </c>
      <c r="AI1801" s="143">
        <v>-1</v>
      </c>
      <c r="AJ1801" s="143">
        <v>0</v>
      </c>
      <c r="AM1801" s="143" t="s">
        <v>383</v>
      </c>
      <c r="AN1801" s="143">
        <v>-1</v>
      </c>
      <c r="AQ1801" s="143">
        <v>641</v>
      </c>
      <c r="AR1801" s="143" t="s">
        <v>284</v>
      </c>
      <c r="AS1801" s="143" t="s">
        <v>394</v>
      </c>
      <c r="AT1801" s="143" t="s">
        <v>366</v>
      </c>
      <c r="AV1801" s="143">
        <v>120.71662320210299</v>
      </c>
      <c r="AW1801" s="143">
        <v>0.38213857239999999</v>
      </c>
    </row>
    <row r="1802" spans="1:49" x14ac:dyDescent="0.25">
      <c r="A1802" s="153">
        <v>1200000</v>
      </c>
      <c r="B1802" s="153">
        <v>1800000</v>
      </c>
      <c r="C1802" s="153">
        <v>1800000</v>
      </c>
      <c r="D1802" s="143" t="s">
        <v>360</v>
      </c>
      <c r="E1802" s="143" t="s">
        <v>73</v>
      </c>
      <c r="F1802" s="143" t="s">
        <v>378</v>
      </c>
      <c r="G1802" s="143" t="s">
        <v>379</v>
      </c>
      <c r="H1802" s="143">
        <v>0.59</v>
      </c>
      <c r="I1802" s="143">
        <v>0.64</v>
      </c>
      <c r="J1802" s="143" t="s">
        <v>387</v>
      </c>
      <c r="K1802" s="143">
        <v>2.1305160907369999E-2</v>
      </c>
      <c r="L1802" s="143">
        <v>3838.0741054345899</v>
      </c>
      <c r="M1802" s="143">
        <v>7.2494762668593697</v>
      </c>
      <c r="N1802" s="143">
        <v>0.98269700893269996</v>
      </c>
      <c r="O1802" s="143">
        <v>0.15445125835966</v>
      </c>
      <c r="P1802" s="143">
        <v>2.0936517898510001E-2</v>
      </c>
      <c r="Q1802" s="143">
        <v>81.770786390728802</v>
      </c>
      <c r="R1802" s="143">
        <v>8140</v>
      </c>
      <c r="S1802" s="143" t="s">
        <v>369</v>
      </c>
      <c r="T1802" s="143">
        <v>8140</v>
      </c>
      <c r="U1802" s="143" t="s">
        <v>388</v>
      </c>
      <c r="V1802" s="143" t="s">
        <v>387</v>
      </c>
      <c r="Z1802" s="143">
        <v>0</v>
      </c>
      <c r="AA1802" s="143">
        <v>1</v>
      </c>
      <c r="AB1802" s="143">
        <v>0.15445125835966</v>
      </c>
      <c r="AC1802" s="143">
        <v>2.0936517898510001E-2</v>
      </c>
      <c r="AD1802" s="143">
        <v>81.770786390728006</v>
      </c>
      <c r="AF1802" s="143">
        <v>-1</v>
      </c>
      <c r="AG1802" s="143">
        <v>-1</v>
      </c>
      <c r="AH1802" s="143">
        <v>-1</v>
      </c>
      <c r="AI1802" s="143">
        <v>-1</v>
      </c>
      <c r="AJ1802" s="143">
        <v>0</v>
      </c>
      <c r="AM1802" s="143" t="s">
        <v>383</v>
      </c>
      <c r="AN1802" s="143">
        <v>-1</v>
      </c>
      <c r="AQ1802" s="143">
        <v>641</v>
      </c>
      <c r="AR1802" s="143" t="s">
        <v>284</v>
      </c>
      <c r="AS1802" s="143" t="s">
        <v>394</v>
      </c>
      <c r="AT1802" s="143" t="s">
        <v>366</v>
      </c>
      <c r="AV1802" s="143">
        <v>77.042808255897597</v>
      </c>
      <c r="AW1802" s="143">
        <v>6.6318561499999998E-2</v>
      </c>
    </row>
    <row r="1803" spans="1:49" x14ac:dyDescent="0.25">
      <c r="A1803" s="153">
        <v>1200000</v>
      </c>
      <c r="B1803" s="153">
        <v>1800000</v>
      </c>
      <c r="C1803" s="153">
        <v>1800000</v>
      </c>
      <c r="D1803" s="143" t="s">
        <v>360</v>
      </c>
      <c r="E1803" s="143" t="s">
        <v>73</v>
      </c>
      <c r="F1803" s="143" t="s">
        <v>378</v>
      </c>
      <c r="G1803" s="143" t="s">
        <v>379</v>
      </c>
      <c r="H1803" s="143">
        <v>0.59</v>
      </c>
      <c r="I1803" s="143">
        <v>0.64</v>
      </c>
      <c r="J1803" s="143" t="s">
        <v>366</v>
      </c>
      <c r="K1803" s="143">
        <v>0.46318902180792998</v>
      </c>
      <c r="L1803" s="143">
        <v>3878.1780007015</v>
      </c>
      <c r="M1803" s="143">
        <v>7.2212180418872096</v>
      </c>
      <c r="N1803" s="143">
        <v>1.0042507689626601</v>
      </c>
      <c r="O1803" s="143">
        <v>3.3447889210835502</v>
      </c>
      <c r="P1803" s="143">
        <v>0.46515793132568001</v>
      </c>
      <c r="Q1803" s="143">
        <v>1796.3294745419801</v>
      </c>
      <c r="R1803" s="143">
        <v>8310</v>
      </c>
      <c r="S1803" s="143" t="s">
        <v>400</v>
      </c>
      <c r="T1803" s="143">
        <v>8310</v>
      </c>
      <c r="U1803" s="143" t="s">
        <v>385</v>
      </c>
      <c r="V1803" s="143" t="s">
        <v>366</v>
      </c>
      <c r="Z1803" s="143">
        <v>0</v>
      </c>
      <c r="AA1803" s="143">
        <v>1</v>
      </c>
      <c r="AB1803" s="143">
        <v>3.3447889210835502</v>
      </c>
      <c r="AC1803" s="143">
        <v>0.46515793132568001</v>
      </c>
      <c r="AD1803" s="143">
        <v>1796.3294745419801</v>
      </c>
      <c r="AF1803" s="143">
        <v>-1</v>
      </c>
      <c r="AG1803" s="143">
        <v>-1</v>
      </c>
      <c r="AH1803" s="143">
        <v>-1</v>
      </c>
      <c r="AI1803" s="143">
        <v>-1</v>
      </c>
      <c r="AJ1803" s="143">
        <v>0</v>
      </c>
      <c r="AM1803" s="143" t="s">
        <v>383</v>
      </c>
      <c r="AN1803" s="143">
        <v>-1</v>
      </c>
      <c r="AQ1803" s="143">
        <v>641</v>
      </c>
      <c r="AR1803" s="143" t="s">
        <v>284</v>
      </c>
      <c r="AS1803" s="143" t="s">
        <v>394</v>
      </c>
      <c r="AT1803" s="143" t="s">
        <v>366</v>
      </c>
      <c r="AV1803" s="143">
        <v>174.98684250263</v>
      </c>
      <c r="AW1803" s="143">
        <v>1.4568771083000001</v>
      </c>
    </row>
    <row r="1804" spans="1:49" x14ac:dyDescent="0.25">
      <c r="A1804" s="153">
        <v>1200000</v>
      </c>
      <c r="B1804" s="153">
        <v>1800000</v>
      </c>
      <c r="C1804" s="153">
        <v>1800000</v>
      </c>
      <c r="D1804" s="143" t="s">
        <v>360</v>
      </c>
      <c r="E1804" s="143" t="s">
        <v>73</v>
      </c>
      <c r="F1804" s="143" t="s">
        <v>378</v>
      </c>
      <c r="G1804" s="143" t="s">
        <v>379</v>
      </c>
      <c r="H1804" s="143">
        <v>0.59</v>
      </c>
      <c r="I1804" s="143">
        <v>0.64</v>
      </c>
      <c r="J1804" s="143" t="s">
        <v>366</v>
      </c>
      <c r="K1804" s="143">
        <v>0.15457443181395</v>
      </c>
      <c r="L1804" s="143">
        <v>3878.1780007015</v>
      </c>
      <c r="M1804" s="143">
        <v>7.2212180418872096</v>
      </c>
      <c r="N1804" s="143">
        <v>1.0042507689626601</v>
      </c>
      <c r="O1804" s="143">
        <v>1.11621567582936</v>
      </c>
      <c r="P1804" s="143">
        <v>0.15523149201111999</v>
      </c>
      <c r="Q1804" s="143">
        <v>599.46716093179805</v>
      </c>
      <c r="R1804" s="143">
        <v>1400</v>
      </c>
      <c r="S1804" s="143" t="s">
        <v>389</v>
      </c>
      <c r="T1804" s="143">
        <v>1400</v>
      </c>
      <c r="U1804" s="143" t="s">
        <v>385</v>
      </c>
      <c r="V1804" s="143" t="s">
        <v>366</v>
      </c>
      <c r="Z1804" s="143">
        <v>0</v>
      </c>
      <c r="AA1804" s="143">
        <v>1</v>
      </c>
      <c r="AB1804" s="143">
        <v>1.11621567582936</v>
      </c>
      <c r="AC1804" s="143">
        <v>0.15523149201111999</v>
      </c>
      <c r="AD1804" s="143">
        <v>599.46716093179805</v>
      </c>
      <c r="AF1804" s="143">
        <v>-1</v>
      </c>
      <c r="AG1804" s="143">
        <v>-1</v>
      </c>
      <c r="AH1804" s="143">
        <v>-1</v>
      </c>
      <c r="AI1804" s="143">
        <v>-1</v>
      </c>
      <c r="AJ1804" s="143">
        <v>0</v>
      </c>
      <c r="AM1804" s="143" t="s">
        <v>383</v>
      </c>
      <c r="AN1804" s="143">
        <v>-1</v>
      </c>
      <c r="AQ1804" s="143">
        <v>641</v>
      </c>
      <c r="AR1804" s="143" t="s">
        <v>284</v>
      </c>
      <c r="AS1804" s="143" t="s">
        <v>394</v>
      </c>
      <c r="AT1804" s="143" t="s">
        <v>366</v>
      </c>
      <c r="AV1804" s="143">
        <v>125.030085076368</v>
      </c>
      <c r="AW1804" s="143">
        <v>0.4861858564</v>
      </c>
    </row>
    <row r="1805" spans="1:49" x14ac:dyDescent="0.25">
      <c r="A1805" s="153">
        <v>1200000</v>
      </c>
      <c r="B1805" s="153">
        <v>1800000</v>
      </c>
      <c r="C1805" s="153">
        <v>1800000</v>
      </c>
      <c r="D1805" s="143" t="s">
        <v>360</v>
      </c>
      <c r="E1805" s="143" t="s">
        <v>73</v>
      </c>
      <c r="F1805" s="143" t="s">
        <v>378</v>
      </c>
      <c r="G1805" s="143" t="s">
        <v>379</v>
      </c>
      <c r="H1805" s="143">
        <v>0.59</v>
      </c>
      <c r="I1805" s="143">
        <v>0.64</v>
      </c>
      <c r="J1805" s="143" t="s">
        <v>363</v>
      </c>
      <c r="K1805" s="143">
        <v>0.10567883242117</v>
      </c>
      <c r="L1805" s="143">
        <v>2859.2292947833998</v>
      </c>
      <c r="M1805" s="143">
        <v>4.1477475924369296</v>
      </c>
      <c r="N1805" s="143">
        <v>0.53754552439142</v>
      </c>
      <c r="O1805" s="143">
        <v>0.43832912274646002</v>
      </c>
      <c r="P1805" s="143">
        <v>5.6807183390910003E-2</v>
      </c>
      <c r="Q1805" s="143">
        <v>302.16001349712099</v>
      </c>
      <c r="R1805" s="143">
        <v>5300</v>
      </c>
      <c r="S1805" s="143" t="s">
        <v>372</v>
      </c>
      <c r="T1805" s="143">
        <v>5300</v>
      </c>
      <c r="U1805" s="143" t="s">
        <v>385</v>
      </c>
      <c r="V1805" s="143" t="s">
        <v>366</v>
      </c>
      <c r="Y1805" s="143" t="s">
        <v>363</v>
      </c>
      <c r="Z1805" s="143">
        <v>0</v>
      </c>
      <c r="AA1805" s="143">
        <v>1</v>
      </c>
      <c r="AB1805" s="143">
        <v>0.43832912274646002</v>
      </c>
      <c r="AC1805" s="143">
        <v>5.6807183390910003E-2</v>
      </c>
      <c r="AD1805" s="143">
        <v>302.16001349712099</v>
      </c>
      <c r="AF1805" s="143">
        <v>-1</v>
      </c>
      <c r="AG1805" s="143">
        <v>-1</v>
      </c>
      <c r="AH1805" s="143">
        <v>-1</v>
      </c>
      <c r="AI1805" s="143">
        <v>-1</v>
      </c>
      <c r="AJ1805" s="143">
        <v>0</v>
      </c>
      <c r="AM1805" s="143" t="s">
        <v>383</v>
      </c>
      <c r="AN1805" s="143">
        <v>-1</v>
      </c>
      <c r="AQ1805" s="143">
        <v>641</v>
      </c>
      <c r="AR1805" s="143" t="s">
        <v>284</v>
      </c>
      <c r="AS1805" s="143" t="s">
        <v>394</v>
      </c>
      <c r="AT1805" s="143" t="s">
        <v>366</v>
      </c>
      <c r="AV1805" s="143">
        <v>87.045591542942603</v>
      </c>
      <c r="AW1805" s="143">
        <v>0.24506083819999999</v>
      </c>
    </row>
    <row r="1806" spans="1:49" x14ac:dyDescent="0.25">
      <c r="A1806" s="153">
        <v>1200000</v>
      </c>
      <c r="B1806" s="153">
        <v>1800000</v>
      </c>
      <c r="C1806" s="153">
        <v>1800000</v>
      </c>
      <c r="D1806" s="143" t="s">
        <v>360</v>
      </c>
      <c r="E1806" s="143" t="s">
        <v>73</v>
      </c>
      <c r="F1806" s="143" t="s">
        <v>378</v>
      </c>
      <c r="G1806" s="143" t="s">
        <v>379</v>
      </c>
      <c r="H1806" s="143">
        <v>0.59</v>
      </c>
      <c r="I1806" s="143">
        <v>0.64</v>
      </c>
      <c r="J1806" s="143" t="s">
        <v>366</v>
      </c>
      <c r="K1806" s="143">
        <v>4.2339111899999997E-5</v>
      </c>
      <c r="L1806" s="143">
        <v>2859.2292947833998</v>
      </c>
      <c r="M1806" s="143">
        <v>4.1477475924369296</v>
      </c>
      <c r="N1806" s="143">
        <v>0.53754552439142</v>
      </c>
      <c r="O1806" s="143">
        <v>1.7561194944E-4</v>
      </c>
      <c r="P1806" s="143">
        <v>2.2759200099999999E-5</v>
      </c>
      <c r="Q1806" s="143">
        <v>0.12105722905959</v>
      </c>
      <c r="R1806" s="143">
        <v>8140</v>
      </c>
      <c r="S1806" s="143" t="s">
        <v>369</v>
      </c>
      <c r="T1806" s="143">
        <v>8140</v>
      </c>
      <c r="U1806" s="143" t="s">
        <v>385</v>
      </c>
      <c r="V1806" s="143" t="s">
        <v>366</v>
      </c>
      <c r="Z1806" s="143">
        <v>0</v>
      </c>
      <c r="AA1806" s="143">
        <v>1</v>
      </c>
      <c r="AB1806" s="143">
        <v>1.7561194944E-4</v>
      </c>
      <c r="AC1806" s="143">
        <v>2.2759200099999999E-5</v>
      </c>
      <c r="AD1806" s="143">
        <v>0.12105722905919999</v>
      </c>
      <c r="AF1806" s="143">
        <v>-1</v>
      </c>
      <c r="AG1806" s="143">
        <v>-1</v>
      </c>
      <c r="AH1806" s="143">
        <v>-1</v>
      </c>
      <c r="AI1806" s="143">
        <v>-1</v>
      </c>
      <c r="AJ1806" s="143">
        <v>0</v>
      </c>
      <c r="AM1806" s="143" t="s">
        <v>383</v>
      </c>
      <c r="AN1806" s="143">
        <v>-1</v>
      </c>
      <c r="AQ1806" s="143">
        <v>641</v>
      </c>
      <c r="AR1806" s="143" t="s">
        <v>284</v>
      </c>
      <c r="AS1806" s="143" t="s">
        <v>394</v>
      </c>
      <c r="AT1806" s="143" t="s">
        <v>366</v>
      </c>
      <c r="AV1806" s="143">
        <v>6.2574836177868098</v>
      </c>
      <c r="AW1806" s="143">
        <v>9.8181000000000001E-5</v>
      </c>
    </row>
    <row r="1807" spans="1:49" x14ac:dyDescent="0.25">
      <c r="A1807" s="153">
        <v>1200000</v>
      </c>
      <c r="B1807" s="153">
        <v>1800000</v>
      </c>
      <c r="C1807" s="153">
        <v>1800000</v>
      </c>
      <c r="D1807" s="143" t="s">
        <v>360</v>
      </c>
      <c r="E1807" s="143" t="s">
        <v>73</v>
      </c>
      <c r="F1807" s="143" t="s">
        <v>378</v>
      </c>
      <c r="G1807" s="143" t="s">
        <v>379</v>
      </c>
      <c r="H1807" s="143">
        <v>0.59</v>
      </c>
      <c r="I1807" s="143">
        <v>0.64</v>
      </c>
      <c r="J1807" s="143" t="s">
        <v>363</v>
      </c>
      <c r="K1807" s="143">
        <v>0.24086167501753</v>
      </c>
      <c r="L1807" s="143">
        <v>2859.2292947833998</v>
      </c>
      <c r="M1807" s="143">
        <v>4.1477475924369296</v>
      </c>
      <c r="N1807" s="143">
        <v>0.53754552439142</v>
      </c>
      <c r="O1807" s="143">
        <v>0.99903343266430999</v>
      </c>
      <c r="P1807" s="143">
        <v>0.12947411540309001</v>
      </c>
      <c r="Q1807" s="143">
        <v>688.67875720073903</v>
      </c>
      <c r="R1807" s="143">
        <v>3100</v>
      </c>
      <c r="S1807" s="143" t="s">
        <v>371</v>
      </c>
      <c r="T1807" s="143">
        <v>3100</v>
      </c>
      <c r="U1807" s="143" t="s">
        <v>385</v>
      </c>
      <c r="V1807" s="143" t="s">
        <v>366</v>
      </c>
      <c r="Y1807" s="143" t="s">
        <v>363</v>
      </c>
      <c r="Z1807" s="143">
        <v>0</v>
      </c>
      <c r="AA1807" s="143">
        <v>1</v>
      </c>
      <c r="AB1807" s="143">
        <v>0.99903343266430999</v>
      </c>
      <c r="AC1807" s="143">
        <v>0.12947411540309001</v>
      </c>
      <c r="AD1807" s="143">
        <v>688.67875720073903</v>
      </c>
      <c r="AF1807" s="143">
        <v>-1</v>
      </c>
      <c r="AG1807" s="143">
        <v>-1</v>
      </c>
      <c r="AH1807" s="143">
        <v>-1</v>
      </c>
      <c r="AI1807" s="143">
        <v>-1</v>
      </c>
      <c r="AJ1807" s="143">
        <v>0</v>
      </c>
      <c r="AM1807" s="143" t="s">
        <v>383</v>
      </c>
      <c r="AN1807" s="143">
        <v>-1</v>
      </c>
      <c r="AQ1807" s="143">
        <v>641</v>
      </c>
      <c r="AR1807" s="143" t="s">
        <v>284</v>
      </c>
      <c r="AS1807" s="143" t="s">
        <v>394</v>
      </c>
      <c r="AT1807" s="143" t="s">
        <v>366</v>
      </c>
      <c r="AV1807" s="143">
        <v>138.16416181742801</v>
      </c>
      <c r="AW1807" s="143">
        <v>0.55853913799999999</v>
      </c>
    </row>
    <row r="1808" spans="1:49" x14ac:dyDescent="0.25">
      <c r="A1808" s="153">
        <v>1200000</v>
      </c>
      <c r="B1808" s="153">
        <v>1800000</v>
      </c>
      <c r="C1808" s="153">
        <v>1800000</v>
      </c>
      <c r="D1808" s="143" t="s">
        <v>360</v>
      </c>
      <c r="E1808" s="143" t="s">
        <v>73</v>
      </c>
      <c r="F1808" s="143" t="s">
        <v>378</v>
      </c>
      <c r="G1808" s="143" t="s">
        <v>379</v>
      </c>
      <c r="H1808" s="143">
        <v>0.59</v>
      </c>
      <c r="I1808" s="143">
        <v>0.64</v>
      </c>
      <c r="J1808" s="143" t="s">
        <v>395</v>
      </c>
      <c r="K1808" s="143">
        <v>0.61776345359886997</v>
      </c>
      <c r="L1808" s="143">
        <v>3830.3685948928401</v>
      </c>
      <c r="M1808" s="143">
        <v>9.5213588212357791</v>
      </c>
      <c r="N1808" s="143">
        <v>1.3994319857627899</v>
      </c>
      <c r="O1808" s="143">
        <v>5.8819475083607102</v>
      </c>
      <c r="P1808" s="143">
        <v>0.86451793660154996</v>
      </c>
      <c r="Q1808" s="143">
        <v>2366.2617317376598</v>
      </c>
      <c r="R1808" s="143">
        <v>1200</v>
      </c>
      <c r="S1808" s="143" t="s">
        <v>398</v>
      </c>
      <c r="T1808" s="143">
        <v>1200</v>
      </c>
      <c r="U1808" s="143" t="s">
        <v>395</v>
      </c>
      <c r="V1808" s="143" t="s">
        <v>395</v>
      </c>
      <c r="Z1808" s="143">
        <v>0</v>
      </c>
      <c r="AA1808" s="143">
        <v>1</v>
      </c>
      <c r="AB1808" s="143">
        <v>5.8819475083607102</v>
      </c>
      <c r="AC1808" s="143">
        <v>0.86451793660154996</v>
      </c>
      <c r="AD1808" s="143">
        <v>2366.2617317376598</v>
      </c>
      <c r="AF1808" s="143">
        <v>-1</v>
      </c>
      <c r="AG1808" s="143">
        <v>-1</v>
      </c>
      <c r="AH1808" s="143">
        <v>-1</v>
      </c>
      <c r="AI1808" s="143">
        <v>-1</v>
      </c>
      <c r="AJ1808" s="143">
        <v>0</v>
      </c>
      <c r="AM1808" s="143" t="s">
        <v>383</v>
      </c>
      <c r="AN1808" s="143">
        <v>-1</v>
      </c>
      <c r="AQ1808" s="143">
        <v>641</v>
      </c>
      <c r="AR1808" s="143" t="s">
        <v>284</v>
      </c>
      <c r="AS1808" s="143" t="s">
        <v>394</v>
      </c>
      <c r="AT1808" s="143" t="s">
        <v>366</v>
      </c>
      <c r="AV1808" s="143">
        <v>199.99999998882399</v>
      </c>
      <c r="AW1808" s="143">
        <v>1.9191092715</v>
      </c>
    </row>
    <row r="1809" spans="1:49" x14ac:dyDescent="0.25">
      <c r="A1809" s="153">
        <v>1200000</v>
      </c>
      <c r="B1809" s="153">
        <v>1800000</v>
      </c>
      <c r="C1809" s="153">
        <v>1800000</v>
      </c>
      <c r="D1809" s="143" t="s">
        <v>360</v>
      </c>
      <c r="E1809" s="143" t="s">
        <v>73</v>
      </c>
      <c r="F1809" s="143" t="s">
        <v>378</v>
      </c>
      <c r="G1809" s="143" t="s">
        <v>379</v>
      </c>
      <c r="H1809" s="143">
        <v>0.59</v>
      </c>
      <c r="I1809" s="143">
        <v>0.64</v>
      </c>
      <c r="J1809" s="143" t="s">
        <v>395</v>
      </c>
      <c r="K1809" s="143">
        <v>0.40883889985708999</v>
      </c>
      <c r="L1809" s="143">
        <v>3830.3685957490002</v>
      </c>
      <c r="M1809" s="143">
        <v>9.5213588233639701</v>
      </c>
      <c r="N1809" s="143">
        <v>1.3994319860755899</v>
      </c>
      <c r="O1809" s="143">
        <v>3.8927018664887898</v>
      </c>
      <c r="P1809" s="143">
        <v>0.57214223361197003</v>
      </c>
      <c r="Q1809" s="143">
        <v>1566.0036827331901</v>
      </c>
      <c r="R1809" s="143">
        <v>1200</v>
      </c>
      <c r="S1809" s="143" t="s">
        <v>398</v>
      </c>
      <c r="T1809" s="143">
        <v>1200</v>
      </c>
      <c r="U1809" s="143" t="s">
        <v>395</v>
      </c>
      <c r="V1809" s="143" t="s">
        <v>395</v>
      </c>
      <c r="Z1809" s="143">
        <v>0</v>
      </c>
      <c r="AA1809" s="143">
        <v>1</v>
      </c>
      <c r="AB1809" s="143">
        <v>3.8927018664887898</v>
      </c>
      <c r="AC1809" s="143">
        <v>0.57214223361197003</v>
      </c>
      <c r="AD1809" s="143">
        <v>2366.2617322665601</v>
      </c>
      <c r="AF1809" s="143">
        <v>-1</v>
      </c>
      <c r="AG1809" s="143">
        <v>-1</v>
      </c>
      <c r="AH1809" s="143">
        <v>-1</v>
      </c>
      <c r="AI1809" s="143">
        <v>-1</v>
      </c>
      <c r="AJ1809" s="143">
        <v>0</v>
      </c>
      <c r="AM1809" s="143" t="s">
        <v>383</v>
      </c>
      <c r="AN1809" s="143">
        <v>-1</v>
      </c>
      <c r="AQ1809" s="143">
        <v>641</v>
      </c>
      <c r="AR1809" s="143" t="s">
        <v>284</v>
      </c>
      <c r="AS1809" s="143" t="s">
        <v>394</v>
      </c>
      <c r="AT1809" s="143" t="s">
        <v>366</v>
      </c>
      <c r="AV1809" s="143">
        <v>166.210930862776</v>
      </c>
      <c r="AW1809" s="143">
        <v>1.9191092719</v>
      </c>
    </row>
    <row r="1810" spans="1:49" x14ac:dyDescent="0.25">
      <c r="A1810" s="153">
        <v>1200000</v>
      </c>
      <c r="B1810" s="153">
        <v>1800000</v>
      </c>
      <c r="C1810" s="153">
        <v>1800000</v>
      </c>
      <c r="D1810" s="143" t="s">
        <v>360</v>
      </c>
      <c r="E1810" s="143" t="s">
        <v>73</v>
      </c>
      <c r="F1810" s="143" t="s">
        <v>378</v>
      </c>
      <c r="G1810" s="143" t="s">
        <v>379</v>
      </c>
      <c r="H1810" s="143">
        <v>0.59</v>
      </c>
      <c r="I1810" s="143">
        <v>0.64</v>
      </c>
      <c r="J1810" s="143" t="s">
        <v>387</v>
      </c>
      <c r="K1810" s="143">
        <v>0.49044565398868001</v>
      </c>
      <c r="L1810" s="143">
        <v>3035.9472952996698</v>
      </c>
      <c r="M1810" s="143">
        <v>7.0498657633094099</v>
      </c>
      <c r="N1810" s="143">
        <v>0.92050698568530998</v>
      </c>
      <c r="O1810" s="143">
        <v>3.4575760248187102</v>
      </c>
      <c r="P1810" s="143">
        <v>0.45145865059557999</v>
      </c>
      <c r="Q1810" s="143">
        <v>1488.96715671842</v>
      </c>
      <c r="R1810" s="143">
        <v>8140</v>
      </c>
      <c r="S1810" s="143" t="s">
        <v>369</v>
      </c>
      <c r="T1810" s="143">
        <v>8140</v>
      </c>
      <c r="U1810" s="143" t="s">
        <v>390</v>
      </c>
      <c r="V1810" s="143" t="s">
        <v>387</v>
      </c>
      <c r="Z1810" s="143">
        <v>0</v>
      </c>
      <c r="AA1810" s="143">
        <v>1</v>
      </c>
      <c r="AB1810" s="143">
        <v>3.4575760248187102</v>
      </c>
      <c r="AC1810" s="143">
        <v>0.45145865059557999</v>
      </c>
      <c r="AD1810" s="143">
        <v>1488.96715671842</v>
      </c>
      <c r="AF1810" s="143">
        <v>-1</v>
      </c>
      <c r="AG1810" s="143">
        <v>-1</v>
      </c>
      <c r="AH1810" s="143">
        <v>-1</v>
      </c>
      <c r="AI1810" s="143">
        <v>-1</v>
      </c>
      <c r="AJ1810" s="143">
        <v>0</v>
      </c>
      <c r="AM1810" s="143" t="s">
        <v>383</v>
      </c>
      <c r="AN1810" s="143">
        <v>-1</v>
      </c>
      <c r="AQ1810" s="143">
        <v>641</v>
      </c>
      <c r="AR1810" s="143" t="s">
        <v>284</v>
      </c>
      <c r="AS1810" s="143" t="s">
        <v>394</v>
      </c>
      <c r="AT1810" s="143" t="s">
        <v>366</v>
      </c>
      <c r="AV1810" s="143">
        <v>180.526965379876</v>
      </c>
      <c r="AW1810" s="143">
        <v>1.2075970452</v>
      </c>
    </row>
    <row r="1811" spans="1:49" x14ac:dyDescent="0.25">
      <c r="A1811" s="153">
        <v>1200000</v>
      </c>
      <c r="B1811" s="153">
        <v>1800000</v>
      </c>
      <c r="C1811" s="153">
        <v>1800000</v>
      </c>
      <c r="D1811" s="143" t="s">
        <v>360</v>
      </c>
      <c r="E1811" s="143" t="s">
        <v>73</v>
      </c>
      <c r="F1811" s="143" t="s">
        <v>378</v>
      </c>
      <c r="G1811" s="143" t="s">
        <v>379</v>
      </c>
      <c r="H1811" s="143">
        <v>0.59</v>
      </c>
      <c r="I1811" s="143">
        <v>0.64</v>
      </c>
      <c r="J1811" s="143" t="s">
        <v>387</v>
      </c>
      <c r="K1811" s="143">
        <v>8.6321587689679999E-2</v>
      </c>
      <c r="L1811" s="143">
        <v>3035.9472952996698</v>
      </c>
      <c r="M1811" s="143">
        <v>7.0498657633094099</v>
      </c>
      <c r="N1811" s="143">
        <v>0.92050698568530998</v>
      </c>
      <c r="O1811" s="143">
        <v>0.60855560568800005</v>
      </c>
      <c r="P1811" s="143">
        <v>7.9459624483800007E-2</v>
      </c>
      <c r="Q1811" s="143">
        <v>262.067790672466</v>
      </c>
      <c r="R1811" s="143">
        <v>5100</v>
      </c>
      <c r="S1811" s="143" t="s">
        <v>373</v>
      </c>
      <c r="T1811" s="143">
        <v>5100</v>
      </c>
      <c r="U1811" s="143" t="s">
        <v>390</v>
      </c>
      <c r="V1811" s="143" t="s">
        <v>387</v>
      </c>
      <c r="Y1811" s="143" t="s">
        <v>363</v>
      </c>
      <c r="Z1811" s="143">
        <v>0</v>
      </c>
      <c r="AA1811" s="143">
        <v>1</v>
      </c>
      <c r="AB1811" s="143">
        <v>0.60855560568800005</v>
      </c>
      <c r="AC1811" s="143">
        <v>7.9459624483800007E-2</v>
      </c>
      <c r="AD1811" s="143">
        <v>262.06779067246703</v>
      </c>
      <c r="AF1811" s="143">
        <v>-1</v>
      </c>
      <c r="AG1811" s="143">
        <v>-1</v>
      </c>
      <c r="AH1811" s="143">
        <v>-1</v>
      </c>
      <c r="AI1811" s="143">
        <v>-1</v>
      </c>
      <c r="AJ1811" s="143">
        <v>0</v>
      </c>
      <c r="AM1811" s="143" t="s">
        <v>383</v>
      </c>
      <c r="AN1811" s="143">
        <v>-1</v>
      </c>
      <c r="AQ1811" s="143">
        <v>641</v>
      </c>
      <c r="AR1811" s="143" t="s">
        <v>284</v>
      </c>
      <c r="AS1811" s="143" t="s">
        <v>394</v>
      </c>
      <c r="AT1811" s="143" t="s">
        <v>366</v>
      </c>
      <c r="AV1811" s="143">
        <v>113.975910379786</v>
      </c>
      <c r="AW1811" s="143">
        <v>0.21254484239999999</v>
      </c>
    </row>
    <row r="1812" spans="1:49" x14ac:dyDescent="0.25">
      <c r="A1812" s="153">
        <v>1200000</v>
      </c>
      <c r="B1812" s="153">
        <v>1800000</v>
      </c>
      <c r="C1812" s="153">
        <v>1800000</v>
      </c>
      <c r="D1812" s="143" t="s">
        <v>360</v>
      </c>
      <c r="E1812" s="143" t="s">
        <v>73</v>
      </c>
      <c r="F1812" s="143" t="s">
        <v>378</v>
      </c>
      <c r="G1812" s="143" t="s">
        <v>379</v>
      </c>
      <c r="H1812" s="143">
        <v>0.59</v>
      </c>
      <c r="I1812" s="143">
        <v>0.64</v>
      </c>
      <c r="J1812" s="143" t="s">
        <v>387</v>
      </c>
      <c r="K1812" s="143">
        <v>3.056652461484E-2</v>
      </c>
      <c r="L1812" s="143">
        <v>3035.9472952996698</v>
      </c>
      <c r="M1812" s="143">
        <v>7.0498657633094099</v>
      </c>
      <c r="N1812" s="143">
        <v>0.92050698568530998</v>
      </c>
      <c r="O1812" s="143">
        <v>0.21548989538555</v>
      </c>
      <c r="P1812" s="143">
        <v>2.813669943608E-2</v>
      </c>
      <c r="Q1812" s="143">
        <v>92.798357731149494</v>
      </c>
      <c r="R1812" s="143">
        <v>5100</v>
      </c>
      <c r="S1812" s="143" t="s">
        <v>373</v>
      </c>
      <c r="T1812" s="143">
        <v>5100</v>
      </c>
      <c r="U1812" s="143" t="s">
        <v>390</v>
      </c>
      <c r="V1812" s="143" t="s">
        <v>387</v>
      </c>
      <c r="Y1812" s="143" t="s">
        <v>363</v>
      </c>
      <c r="Z1812" s="143">
        <v>0</v>
      </c>
      <c r="AA1812" s="143">
        <v>1</v>
      </c>
      <c r="AB1812" s="143">
        <v>0.21548989538555</v>
      </c>
      <c r="AC1812" s="143">
        <v>2.813669943608E-2</v>
      </c>
      <c r="AD1812" s="143">
        <v>124.462338767457</v>
      </c>
      <c r="AF1812" s="143">
        <v>-1</v>
      </c>
      <c r="AG1812" s="143">
        <v>-1</v>
      </c>
      <c r="AH1812" s="143">
        <v>-1</v>
      </c>
      <c r="AI1812" s="143">
        <v>-1</v>
      </c>
      <c r="AJ1812" s="143">
        <v>0</v>
      </c>
      <c r="AM1812" s="143" t="s">
        <v>383</v>
      </c>
      <c r="AN1812" s="143">
        <v>-1</v>
      </c>
      <c r="AQ1812" s="143">
        <v>641</v>
      </c>
      <c r="AR1812" s="143" t="s">
        <v>284</v>
      </c>
      <c r="AS1812" s="143" t="s">
        <v>394</v>
      </c>
      <c r="AT1812" s="143" t="s">
        <v>366</v>
      </c>
      <c r="AV1812" s="143">
        <v>103.877034278108</v>
      </c>
      <c r="AW1812" s="143">
        <v>0.1009426916</v>
      </c>
    </row>
    <row r="1813" spans="1:49" x14ac:dyDescent="0.25">
      <c r="A1813" s="153">
        <v>1200000</v>
      </c>
      <c r="B1813" s="153">
        <v>1800000</v>
      </c>
      <c r="C1813" s="153">
        <v>1800000</v>
      </c>
      <c r="D1813" s="143" t="s">
        <v>360</v>
      </c>
      <c r="E1813" s="143" t="s">
        <v>73</v>
      </c>
      <c r="F1813" s="143" t="s">
        <v>378</v>
      </c>
      <c r="G1813" s="143" t="s">
        <v>379</v>
      </c>
      <c r="H1813" s="143">
        <v>0.59</v>
      </c>
      <c r="I1813" s="143">
        <v>0.64</v>
      </c>
      <c r="J1813" s="143" t="s">
        <v>395</v>
      </c>
      <c r="K1813" s="143">
        <v>0.61776345387502996</v>
      </c>
      <c r="L1813" s="143">
        <v>3834.1065141910399</v>
      </c>
      <c r="M1813" s="143">
        <v>9.5301939675538492</v>
      </c>
      <c r="N1813" s="143">
        <v>1.4007150084615601</v>
      </c>
      <c r="O1813" s="143">
        <v>5.8874055414950899</v>
      </c>
      <c r="P1813" s="143">
        <v>0.86531054152180997</v>
      </c>
      <c r="Q1813" s="143">
        <v>2368.5708827314302</v>
      </c>
      <c r="R1813" s="143">
        <v>1200</v>
      </c>
      <c r="S1813" s="143" t="s">
        <v>398</v>
      </c>
      <c r="T1813" s="143">
        <v>1200</v>
      </c>
      <c r="U1813" s="143" t="s">
        <v>395</v>
      </c>
      <c r="V1813" s="143" t="s">
        <v>395</v>
      </c>
      <c r="Z1813" s="143">
        <v>0</v>
      </c>
      <c r="AA1813" s="143">
        <v>1</v>
      </c>
      <c r="AB1813" s="143">
        <v>5.8874055414950899</v>
      </c>
      <c r="AC1813" s="143">
        <v>0.86531054152180997</v>
      </c>
      <c r="AD1813" s="143">
        <v>2368.5708827314302</v>
      </c>
      <c r="AF1813" s="143">
        <v>-1</v>
      </c>
      <c r="AG1813" s="143">
        <v>-1</v>
      </c>
      <c r="AH1813" s="143">
        <v>-1</v>
      </c>
      <c r="AI1813" s="143">
        <v>-1</v>
      </c>
      <c r="AJ1813" s="143">
        <v>0</v>
      </c>
      <c r="AM1813" s="143" t="s">
        <v>383</v>
      </c>
      <c r="AN1813" s="143">
        <v>-1</v>
      </c>
      <c r="AQ1813" s="143">
        <v>641</v>
      </c>
      <c r="AR1813" s="143" t="s">
        <v>284</v>
      </c>
      <c r="AS1813" s="143" t="s">
        <v>394</v>
      </c>
      <c r="AT1813" s="143" t="s">
        <v>366</v>
      </c>
      <c r="AV1813" s="143">
        <v>200.00000003352699</v>
      </c>
      <c r="AW1813" s="143">
        <v>1.9209820622</v>
      </c>
    </row>
    <row r="1814" spans="1:49" x14ac:dyDescent="0.25">
      <c r="A1814" s="153">
        <v>1200000</v>
      </c>
      <c r="B1814" s="153">
        <v>1800000</v>
      </c>
      <c r="C1814" s="153">
        <v>1800000</v>
      </c>
      <c r="D1814" s="143" t="s">
        <v>360</v>
      </c>
      <c r="E1814" s="143" t="s">
        <v>73</v>
      </c>
      <c r="F1814" s="143" t="s">
        <v>378</v>
      </c>
      <c r="G1814" s="143" t="s">
        <v>379</v>
      </c>
      <c r="H1814" s="143">
        <v>0.59</v>
      </c>
      <c r="I1814" s="143">
        <v>0.64</v>
      </c>
      <c r="J1814" s="143" t="s">
        <v>395</v>
      </c>
      <c r="K1814" s="143">
        <v>0.61776345378298003</v>
      </c>
      <c r="L1814" s="143">
        <v>3833.5050458276901</v>
      </c>
      <c r="M1814" s="143">
        <v>9.52865522867239</v>
      </c>
      <c r="N1814" s="143">
        <v>1.4004873606314401</v>
      </c>
      <c r="O1814" s="143">
        <v>5.8864549639719197</v>
      </c>
      <c r="P1814" s="143">
        <v>0.86516990888308998</v>
      </c>
      <c r="Q1814" s="143">
        <v>2368.1993172050002</v>
      </c>
      <c r="R1814" s="143">
        <v>1200</v>
      </c>
      <c r="S1814" s="143" t="s">
        <v>398</v>
      </c>
      <c r="T1814" s="143">
        <v>1200</v>
      </c>
      <c r="U1814" s="143" t="s">
        <v>395</v>
      </c>
      <c r="V1814" s="143" t="s">
        <v>395</v>
      </c>
      <c r="Z1814" s="143">
        <v>0</v>
      </c>
      <c r="AA1814" s="143">
        <v>1</v>
      </c>
      <c r="AB1814" s="143">
        <v>5.8864549639719197</v>
      </c>
      <c r="AC1814" s="143">
        <v>0.86516990888308998</v>
      </c>
      <c r="AD1814" s="143">
        <v>2368.1993172050002</v>
      </c>
      <c r="AF1814" s="143">
        <v>-1</v>
      </c>
      <c r="AG1814" s="143">
        <v>-1</v>
      </c>
      <c r="AH1814" s="143">
        <v>-1</v>
      </c>
      <c r="AI1814" s="143">
        <v>-1</v>
      </c>
      <c r="AJ1814" s="143">
        <v>0</v>
      </c>
      <c r="AM1814" s="143" t="s">
        <v>383</v>
      </c>
      <c r="AN1814" s="143">
        <v>-1</v>
      </c>
      <c r="AQ1814" s="143">
        <v>641</v>
      </c>
      <c r="AR1814" s="143" t="s">
        <v>284</v>
      </c>
      <c r="AS1814" s="143" t="s">
        <v>394</v>
      </c>
      <c r="AT1814" s="143" t="s">
        <v>366</v>
      </c>
      <c r="AV1814" s="143">
        <v>200.000000018626</v>
      </c>
      <c r="AW1814" s="143">
        <v>1.9206807114</v>
      </c>
    </row>
    <row r="1815" spans="1:49" x14ac:dyDescent="0.25">
      <c r="A1815" s="153">
        <v>1200000</v>
      </c>
      <c r="B1815" s="153">
        <v>1800000</v>
      </c>
      <c r="C1815" s="153">
        <v>1800000</v>
      </c>
      <c r="D1815" s="143" t="s">
        <v>360</v>
      </c>
      <c r="E1815" s="143" t="s">
        <v>73</v>
      </c>
      <c r="F1815" s="143" t="s">
        <v>378</v>
      </c>
      <c r="G1815" s="143" t="s">
        <v>379</v>
      </c>
      <c r="H1815" s="143">
        <v>0.59</v>
      </c>
      <c r="I1815" s="143">
        <v>0.64</v>
      </c>
      <c r="J1815" s="143" t="s">
        <v>387</v>
      </c>
      <c r="K1815" s="143">
        <v>0.11285742109075</v>
      </c>
      <c r="L1815" s="143">
        <v>3903.7180884995901</v>
      </c>
      <c r="M1815" s="143">
        <v>8.2973964438908094</v>
      </c>
      <c r="N1815" s="143">
        <v>1.09380743747994</v>
      </c>
      <c r="O1815" s="143">
        <v>0.93642276442511996</v>
      </c>
      <c r="P1815" s="143">
        <v>0.12344428656387001</v>
      </c>
      <c r="Q1815" s="143">
        <v>440.563556133399</v>
      </c>
      <c r="R1815" s="143">
        <v>8140</v>
      </c>
      <c r="S1815" s="143" t="s">
        <v>369</v>
      </c>
      <c r="T1815" s="143">
        <v>8140</v>
      </c>
      <c r="U1815" s="143" t="s">
        <v>390</v>
      </c>
      <c r="V1815" s="143" t="s">
        <v>387</v>
      </c>
      <c r="Z1815" s="143">
        <v>0</v>
      </c>
      <c r="AA1815" s="143">
        <v>1</v>
      </c>
      <c r="AB1815" s="143">
        <v>0.93642276442511996</v>
      </c>
      <c r="AC1815" s="143">
        <v>0.12344428656387001</v>
      </c>
      <c r="AD1815" s="143">
        <v>440.563556133399</v>
      </c>
      <c r="AF1815" s="143">
        <v>-1</v>
      </c>
      <c r="AG1815" s="143">
        <v>-1</v>
      </c>
      <c r="AH1815" s="143">
        <v>-1</v>
      </c>
      <c r="AI1815" s="143">
        <v>-1</v>
      </c>
      <c r="AJ1815" s="143">
        <v>0</v>
      </c>
      <c r="AM1815" s="143" t="s">
        <v>383</v>
      </c>
      <c r="AN1815" s="143">
        <v>-1</v>
      </c>
      <c r="AQ1815" s="143">
        <v>641</v>
      </c>
      <c r="AR1815" s="143" t="s">
        <v>284</v>
      </c>
      <c r="AS1815" s="143" t="s">
        <v>394</v>
      </c>
      <c r="AT1815" s="143" t="s">
        <v>366</v>
      </c>
      <c r="AV1815" s="143">
        <v>118.27487975034001</v>
      </c>
      <c r="AW1815" s="143">
        <v>0.35731026449999997</v>
      </c>
    </row>
    <row r="1816" spans="1:49" x14ac:dyDescent="0.25">
      <c r="A1816" s="153">
        <v>1200000</v>
      </c>
      <c r="B1816" s="153">
        <v>1800000</v>
      </c>
      <c r="C1816" s="153">
        <v>1800000</v>
      </c>
      <c r="D1816" s="143" t="s">
        <v>360</v>
      </c>
      <c r="E1816" s="143" t="s">
        <v>73</v>
      </c>
      <c r="F1816" s="143" t="s">
        <v>378</v>
      </c>
      <c r="G1816" s="143" t="s">
        <v>379</v>
      </c>
      <c r="H1816" s="143">
        <v>0.59</v>
      </c>
      <c r="I1816" s="143">
        <v>0.64</v>
      </c>
      <c r="J1816" s="143" t="s">
        <v>387</v>
      </c>
      <c r="K1816" s="143">
        <v>0.26648811316921001</v>
      </c>
      <c r="L1816" s="143">
        <v>3903.7180884995901</v>
      </c>
      <c r="M1816" s="143">
        <v>8.2973964438908094</v>
      </c>
      <c r="N1816" s="143">
        <v>1.09380743747994</v>
      </c>
      <c r="O1816" s="143">
        <v>2.21115752254943</v>
      </c>
      <c r="P1816" s="143">
        <v>0.29148668018447998</v>
      </c>
      <c r="Q1816" s="143">
        <v>1040.2944677487901</v>
      </c>
      <c r="R1816" s="143">
        <v>8140</v>
      </c>
      <c r="S1816" s="143" t="s">
        <v>369</v>
      </c>
      <c r="T1816" s="143">
        <v>8140</v>
      </c>
      <c r="U1816" s="143" t="s">
        <v>388</v>
      </c>
      <c r="V1816" s="143" t="s">
        <v>387</v>
      </c>
      <c r="Z1816" s="143">
        <v>0</v>
      </c>
      <c r="AA1816" s="143">
        <v>1</v>
      </c>
      <c r="AB1816" s="143">
        <v>2.21115752254943</v>
      </c>
      <c r="AC1816" s="143">
        <v>0.29148668018447998</v>
      </c>
      <c r="AD1816" s="143">
        <v>1040.2944677487901</v>
      </c>
      <c r="AF1816" s="143">
        <v>-1</v>
      </c>
      <c r="AG1816" s="143">
        <v>-1</v>
      </c>
      <c r="AH1816" s="143">
        <v>-1</v>
      </c>
      <c r="AI1816" s="143">
        <v>-1</v>
      </c>
      <c r="AJ1816" s="143">
        <v>0</v>
      </c>
      <c r="AM1816" s="143" t="s">
        <v>383</v>
      </c>
      <c r="AN1816" s="143">
        <v>-1</v>
      </c>
      <c r="AQ1816" s="143">
        <v>641</v>
      </c>
      <c r="AR1816" s="143" t="s">
        <v>284</v>
      </c>
      <c r="AS1816" s="143" t="s">
        <v>394</v>
      </c>
      <c r="AT1816" s="143" t="s">
        <v>366</v>
      </c>
      <c r="AV1816" s="143">
        <v>143.18059609241001</v>
      </c>
      <c r="AW1816" s="143">
        <v>0.84371003060000005</v>
      </c>
    </row>
    <row r="1817" spans="1:49" x14ac:dyDescent="0.25">
      <c r="A1817" s="153">
        <v>1200000</v>
      </c>
      <c r="B1817" s="153">
        <v>1800000</v>
      </c>
      <c r="C1817" s="153">
        <v>1800000</v>
      </c>
      <c r="D1817" s="143" t="s">
        <v>360</v>
      </c>
      <c r="E1817" s="143" t="s">
        <v>73</v>
      </c>
      <c r="F1817" s="143" t="s">
        <v>378</v>
      </c>
      <c r="G1817" s="143" t="s">
        <v>379</v>
      </c>
      <c r="H1817" s="143">
        <v>0.59</v>
      </c>
      <c r="I1817" s="143">
        <v>0.64</v>
      </c>
      <c r="J1817" s="143" t="s">
        <v>366</v>
      </c>
      <c r="K1817" s="143">
        <v>0.21998649997934</v>
      </c>
      <c r="L1817" s="143">
        <v>3903.7180884995901</v>
      </c>
      <c r="M1817" s="143">
        <v>8.2973964438908094</v>
      </c>
      <c r="N1817" s="143">
        <v>1.09380743747994</v>
      </c>
      <c r="O1817" s="143">
        <v>1.82531520263262</v>
      </c>
      <c r="P1817" s="143">
        <v>0.24062286982259001</v>
      </c>
      <c r="Q1817" s="143">
        <v>858.76527919509101</v>
      </c>
      <c r="R1817" s="143">
        <v>1400</v>
      </c>
      <c r="S1817" s="143" t="s">
        <v>389</v>
      </c>
      <c r="T1817" s="143">
        <v>1400</v>
      </c>
      <c r="U1817" s="143" t="s">
        <v>385</v>
      </c>
      <c r="V1817" s="143" t="s">
        <v>366</v>
      </c>
      <c r="Z1817" s="143">
        <v>0</v>
      </c>
      <c r="AA1817" s="143">
        <v>1</v>
      </c>
      <c r="AB1817" s="143">
        <v>1.82531520263262</v>
      </c>
      <c r="AC1817" s="143">
        <v>0.24062286982259001</v>
      </c>
      <c r="AD1817" s="143">
        <v>858.76527919509101</v>
      </c>
      <c r="AF1817" s="143">
        <v>-1</v>
      </c>
      <c r="AG1817" s="143">
        <v>-1</v>
      </c>
      <c r="AH1817" s="143">
        <v>-1</v>
      </c>
      <c r="AI1817" s="143">
        <v>-1</v>
      </c>
      <c r="AJ1817" s="143">
        <v>0</v>
      </c>
      <c r="AM1817" s="143" t="s">
        <v>383</v>
      </c>
      <c r="AN1817" s="143">
        <v>-1</v>
      </c>
      <c r="AQ1817" s="143">
        <v>641</v>
      </c>
      <c r="AR1817" s="143" t="s">
        <v>284</v>
      </c>
      <c r="AS1817" s="143" t="s">
        <v>394</v>
      </c>
      <c r="AT1817" s="143" t="s">
        <v>366</v>
      </c>
      <c r="AV1817" s="143">
        <v>135.65901748093</v>
      </c>
      <c r="AW1817" s="143">
        <v>0.69648441139999995</v>
      </c>
    </row>
    <row r="1818" spans="1:49" x14ac:dyDescent="0.25">
      <c r="A1818" s="153">
        <v>1200000</v>
      </c>
      <c r="B1818" s="153">
        <v>1800000</v>
      </c>
      <c r="C1818" s="153">
        <v>1800000</v>
      </c>
      <c r="D1818" s="143" t="s">
        <v>360</v>
      </c>
      <c r="E1818" s="143" t="s">
        <v>73</v>
      </c>
      <c r="F1818" s="143" t="s">
        <v>378</v>
      </c>
      <c r="G1818" s="143" t="s">
        <v>379</v>
      </c>
      <c r="H1818" s="143">
        <v>0.59</v>
      </c>
      <c r="I1818" s="143">
        <v>0.64</v>
      </c>
      <c r="J1818" s="143" t="s">
        <v>387</v>
      </c>
      <c r="K1818" s="143">
        <v>1.8431419451600001E-2</v>
      </c>
      <c r="L1818" s="143">
        <v>3903.7180884995901</v>
      </c>
      <c r="M1818" s="143">
        <v>8.2973964438908094</v>
      </c>
      <c r="N1818" s="143">
        <v>1.09380743747994</v>
      </c>
      <c r="O1818" s="143">
        <v>0.15293279421361999</v>
      </c>
      <c r="P1818" s="143">
        <v>2.016042367948E-2</v>
      </c>
      <c r="Q1818" s="143">
        <v>71.951065509961396</v>
      </c>
      <c r="R1818" s="143">
        <v>1400</v>
      </c>
      <c r="S1818" s="143" t="s">
        <v>389</v>
      </c>
      <c r="T1818" s="143">
        <v>1400</v>
      </c>
      <c r="U1818" s="143" t="s">
        <v>388</v>
      </c>
      <c r="V1818" s="143" t="s">
        <v>387</v>
      </c>
      <c r="Z1818" s="143">
        <v>0</v>
      </c>
      <c r="AA1818" s="143">
        <v>1</v>
      </c>
      <c r="AB1818" s="143">
        <v>0.15293279421361999</v>
      </c>
      <c r="AC1818" s="143">
        <v>2.016042367948E-2</v>
      </c>
      <c r="AD1818" s="143">
        <v>71.951065509963001</v>
      </c>
      <c r="AF1818" s="143">
        <v>-1</v>
      </c>
      <c r="AG1818" s="143">
        <v>-1</v>
      </c>
      <c r="AH1818" s="143">
        <v>-1</v>
      </c>
      <c r="AI1818" s="143">
        <v>-1</v>
      </c>
      <c r="AJ1818" s="143">
        <v>0</v>
      </c>
      <c r="AM1818" s="143" t="s">
        <v>383</v>
      </c>
      <c r="AN1818" s="143">
        <v>-1</v>
      </c>
      <c r="AQ1818" s="143">
        <v>641</v>
      </c>
      <c r="AR1818" s="143" t="s">
        <v>284</v>
      </c>
      <c r="AS1818" s="143" t="s">
        <v>394</v>
      </c>
      <c r="AT1818" s="143" t="s">
        <v>366</v>
      </c>
      <c r="AV1818" s="143">
        <v>103.069300835191</v>
      </c>
      <c r="AW1818" s="143">
        <v>5.83544732E-2</v>
      </c>
    </row>
    <row r="1819" spans="1:49" x14ac:dyDescent="0.25">
      <c r="A1819" s="153">
        <v>1200000</v>
      </c>
      <c r="B1819" s="153">
        <v>1800000</v>
      </c>
      <c r="C1819" s="153">
        <v>1800000</v>
      </c>
      <c r="D1819" s="143" t="s">
        <v>360</v>
      </c>
      <c r="E1819" s="143" t="s">
        <v>73</v>
      </c>
      <c r="F1819" s="143" t="s">
        <v>378</v>
      </c>
      <c r="G1819" s="143" t="s">
        <v>379</v>
      </c>
      <c r="H1819" s="143">
        <v>0.59</v>
      </c>
      <c r="I1819" s="143">
        <v>0.64</v>
      </c>
      <c r="J1819" s="143" t="s">
        <v>366</v>
      </c>
      <c r="K1819" s="143">
        <v>2.5251464337419999E-2</v>
      </c>
      <c r="L1819" s="143">
        <v>3864.0286725988799</v>
      </c>
      <c r="M1819" s="143">
        <v>8.8650105551449307</v>
      </c>
      <c r="N1819" s="143">
        <v>1.2047073913908599</v>
      </c>
      <c r="O1819" s="143">
        <v>0.22385449788416001</v>
      </c>
      <c r="P1819" s="143">
        <v>3.042062573074E-2</v>
      </c>
      <c r="Q1819" s="143">
        <v>97.572382224929996</v>
      </c>
      <c r="R1819" s="143">
        <v>8140</v>
      </c>
      <c r="S1819" s="143" t="s">
        <v>369</v>
      </c>
      <c r="T1819" s="143">
        <v>8140</v>
      </c>
      <c r="U1819" s="143" t="s">
        <v>385</v>
      </c>
      <c r="V1819" s="143" t="s">
        <v>366</v>
      </c>
      <c r="Z1819" s="143">
        <v>0</v>
      </c>
      <c r="AA1819" s="143">
        <v>1</v>
      </c>
      <c r="AB1819" s="143">
        <v>0.22385449788416001</v>
      </c>
      <c r="AC1819" s="143">
        <v>3.042062573074E-2</v>
      </c>
      <c r="AD1819" s="143">
        <v>97.572382224930806</v>
      </c>
      <c r="AF1819" s="143">
        <v>-1</v>
      </c>
      <c r="AG1819" s="143">
        <v>-1</v>
      </c>
      <c r="AH1819" s="143">
        <v>-1</v>
      </c>
      <c r="AI1819" s="143">
        <v>-1</v>
      </c>
      <c r="AJ1819" s="143">
        <v>0</v>
      </c>
      <c r="AM1819" s="143" t="s">
        <v>383</v>
      </c>
      <c r="AN1819" s="143">
        <v>-1</v>
      </c>
      <c r="AQ1819" s="143">
        <v>641</v>
      </c>
      <c r="AR1819" s="143" t="s">
        <v>284</v>
      </c>
      <c r="AS1819" s="143" t="s">
        <v>394</v>
      </c>
      <c r="AT1819" s="143" t="s">
        <v>366</v>
      </c>
      <c r="AV1819" s="143">
        <v>104.133520119452</v>
      </c>
      <c r="AW1819" s="143">
        <v>7.9134129900000003E-2</v>
      </c>
    </row>
    <row r="1820" spans="1:49" x14ac:dyDescent="0.25">
      <c r="A1820" s="153">
        <v>1200000</v>
      </c>
      <c r="B1820" s="153">
        <v>1800000</v>
      </c>
      <c r="C1820" s="153">
        <v>1800000</v>
      </c>
      <c r="D1820" s="143" t="s">
        <v>360</v>
      </c>
      <c r="E1820" s="143" t="s">
        <v>73</v>
      </c>
      <c r="F1820" s="143" t="s">
        <v>378</v>
      </c>
      <c r="G1820" s="143" t="s">
        <v>379</v>
      </c>
      <c r="H1820" s="143">
        <v>0.59</v>
      </c>
      <c r="I1820" s="143">
        <v>0.64</v>
      </c>
      <c r="J1820" s="143" t="s">
        <v>387</v>
      </c>
      <c r="K1820" s="143">
        <v>4.3747067141750001E-2</v>
      </c>
      <c r="L1820" s="143">
        <v>3864.0286725988799</v>
      </c>
      <c r="M1820" s="143">
        <v>8.8650105551449307</v>
      </c>
      <c r="N1820" s="143">
        <v>1.2047073913908599</v>
      </c>
      <c r="O1820" s="143">
        <v>0.38781821196825</v>
      </c>
      <c r="P1820" s="143">
        <v>5.2702415137340003E-2</v>
      </c>
      <c r="Q1820" s="143">
        <v>169.039921777834</v>
      </c>
      <c r="R1820" s="143">
        <v>8140</v>
      </c>
      <c r="S1820" s="143" t="s">
        <v>369</v>
      </c>
      <c r="T1820" s="143">
        <v>8140</v>
      </c>
      <c r="U1820" s="143" t="s">
        <v>390</v>
      </c>
      <c r="V1820" s="143" t="s">
        <v>387</v>
      </c>
      <c r="Z1820" s="143">
        <v>0</v>
      </c>
      <c r="AA1820" s="143">
        <v>1</v>
      </c>
      <c r="AB1820" s="143">
        <v>0.38781821196825</v>
      </c>
      <c r="AC1820" s="143">
        <v>5.2702415137340003E-2</v>
      </c>
      <c r="AD1820" s="143">
        <v>169.03992177783601</v>
      </c>
      <c r="AF1820" s="143">
        <v>-1</v>
      </c>
      <c r="AG1820" s="143">
        <v>-1</v>
      </c>
      <c r="AH1820" s="143">
        <v>-1</v>
      </c>
      <c r="AI1820" s="143">
        <v>-1</v>
      </c>
      <c r="AJ1820" s="143">
        <v>0</v>
      </c>
      <c r="AM1820" s="143" t="s">
        <v>383</v>
      </c>
      <c r="AN1820" s="143">
        <v>-1</v>
      </c>
      <c r="AQ1820" s="143">
        <v>641</v>
      </c>
      <c r="AR1820" s="143" t="s">
        <v>284</v>
      </c>
      <c r="AS1820" s="143" t="s">
        <v>394</v>
      </c>
      <c r="AT1820" s="143" t="s">
        <v>366</v>
      </c>
      <c r="AV1820" s="143">
        <v>107.122517790396</v>
      </c>
      <c r="AW1820" s="143">
        <v>0.13709644909999999</v>
      </c>
    </row>
    <row r="1821" spans="1:49" x14ac:dyDescent="0.25">
      <c r="A1821" s="153">
        <v>1200000</v>
      </c>
      <c r="B1821" s="153">
        <v>1800000</v>
      </c>
      <c r="C1821" s="153">
        <v>1800000</v>
      </c>
      <c r="D1821" s="143" t="s">
        <v>360</v>
      </c>
      <c r="E1821" s="143" t="s">
        <v>73</v>
      </c>
      <c r="F1821" s="143" t="s">
        <v>378</v>
      </c>
      <c r="G1821" s="143" t="s">
        <v>379</v>
      </c>
      <c r="H1821" s="143">
        <v>0.59</v>
      </c>
      <c r="I1821" s="143">
        <v>0.64</v>
      </c>
      <c r="J1821" s="143" t="s">
        <v>387</v>
      </c>
      <c r="K1821" s="143">
        <v>0.32835562734762003</v>
      </c>
      <c r="L1821" s="143">
        <v>3864.0286725988799</v>
      </c>
      <c r="M1821" s="143">
        <v>8.8650105551449307</v>
      </c>
      <c r="N1821" s="143">
        <v>1.2047073913908599</v>
      </c>
      <c r="O1821" s="143">
        <v>2.9108761022779501</v>
      </c>
      <c r="P1821" s="143">
        <v>0.39557245127047003</v>
      </c>
      <c r="Q1821" s="143">
        <v>1268.77555888042</v>
      </c>
      <c r="R1821" s="143">
        <v>8140</v>
      </c>
      <c r="S1821" s="143" t="s">
        <v>369</v>
      </c>
      <c r="T1821" s="143">
        <v>8140</v>
      </c>
      <c r="U1821" s="143" t="s">
        <v>388</v>
      </c>
      <c r="V1821" s="143" t="s">
        <v>387</v>
      </c>
      <c r="Z1821" s="143">
        <v>0</v>
      </c>
      <c r="AA1821" s="143">
        <v>1</v>
      </c>
      <c r="AB1821" s="143">
        <v>2.9108761022779501</v>
      </c>
      <c r="AC1821" s="143">
        <v>0.39557245127047003</v>
      </c>
      <c r="AD1821" s="143">
        <v>1268.77555888042</v>
      </c>
      <c r="AF1821" s="143">
        <v>-1</v>
      </c>
      <c r="AG1821" s="143">
        <v>-1</v>
      </c>
      <c r="AH1821" s="143">
        <v>-1</v>
      </c>
      <c r="AI1821" s="143">
        <v>-1</v>
      </c>
      <c r="AJ1821" s="143">
        <v>0</v>
      </c>
      <c r="AM1821" s="143" t="s">
        <v>383</v>
      </c>
      <c r="AN1821" s="143">
        <v>-1</v>
      </c>
      <c r="AQ1821" s="143">
        <v>641</v>
      </c>
      <c r="AR1821" s="143" t="s">
        <v>284</v>
      </c>
      <c r="AS1821" s="143" t="s">
        <v>394</v>
      </c>
      <c r="AT1821" s="143" t="s">
        <v>366</v>
      </c>
      <c r="AV1821" s="143">
        <v>153.17320645764801</v>
      </c>
      <c r="AW1821" s="143">
        <v>1.0290150518000001</v>
      </c>
    </row>
    <row r="1822" spans="1:49" x14ac:dyDescent="0.25">
      <c r="A1822" s="153">
        <v>1200000</v>
      </c>
      <c r="B1822" s="153">
        <v>1800000</v>
      </c>
      <c r="C1822" s="153">
        <v>1800000</v>
      </c>
      <c r="D1822" s="143" t="s">
        <v>360</v>
      </c>
      <c r="E1822" s="143" t="s">
        <v>73</v>
      </c>
      <c r="F1822" s="143" t="s">
        <v>378</v>
      </c>
      <c r="G1822" s="143" t="s">
        <v>379</v>
      </c>
      <c r="H1822" s="143">
        <v>0.59</v>
      </c>
      <c r="I1822" s="143">
        <v>0.64</v>
      </c>
      <c r="J1822" s="143" t="s">
        <v>395</v>
      </c>
      <c r="K1822" s="143">
        <v>0.13896008154452999</v>
      </c>
      <c r="L1822" s="143">
        <v>3864.0286725988799</v>
      </c>
      <c r="M1822" s="143">
        <v>8.8650105551449307</v>
      </c>
      <c r="N1822" s="143">
        <v>1.2047073913908599</v>
      </c>
      <c r="O1822" s="143">
        <v>1.2318825896360901</v>
      </c>
      <c r="P1822" s="143">
        <v>0.16740623734497001</v>
      </c>
      <c r="Q1822" s="143">
        <v>536.94573943475802</v>
      </c>
      <c r="R1822" s="143">
        <v>1200</v>
      </c>
      <c r="S1822" s="143" t="s">
        <v>398</v>
      </c>
      <c r="T1822" s="143">
        <v>1200</v>
      </c>
      <c r="U1822" s="143" t="s">
        <v>395</v>
      </c>
      <c r="V1822" s="143" t="s">
        <v>395</v>
      </c>
      <c r="Z1822" s="143">
        <v>0</v>
      </c>
      <c r="AA1822" s="143">
        <v>1</v>
      </c>
      <c r="AB1822" s="143">
        <v>1.2318825896360901</v>
      </c>
      <c r="AC1822" s="143">
        <v>0.16740623734497001</v>
      </c>
      <c r="AD1822" s="143">
        <v>536.94573943475802</v>
      </c>
      <c r="AF1822" s="143">
        <v>-1</v>
      </c>
      <c r="AG1822" s="143">
        <v>-1</v>
      </c>
      <c r="AH1822" s="143">
        <v>-1</v>
      </c>
      <c r="AI1822" s="143">
        <v>-1</v>
      </c>
      <c r="AJ1822" s="143">
        <v>0</v>
      </c>
      <c r="AM1822" s="143" t="s">
        <v>383</v>
      </c>
      <c r="AN1822" s="143">
        <v>-1</v>
      </c>
      <c r="AQ1822" s="143">
        <v>641</v>
      </c>
      <c r="AR1822" s="143" t="s">
        <v>284</v>
      </c>
      <c r="AS1822" s="143" t="s">
        <v>394</v>
      </c>
      <c r="AT1822" s="143" t="s">
        <v>366</v>
      </c>
      <c r="AV1822" s="143">
        <v>122.534022554202</v>
      </c>
      <c r="AW1822" s="143">
        <v>0.43547910740000001</v>
      </c>
    </row>
    <row r="1823" spans="1:49" x14ac:dyDescent="0.25">
      <c r="A1823" s="153">
        <v>1200000</v>
      </c>
      <c r="B1823" s="153">
        <v>1800000</v>
      </c>
      <c r="C1823" s="153">
        <v>1800000</v>
      </c>
      <c r="D1823" s="143" t="s">
        <v>360</v>
      </c>
      <c r="E1823" s="143" t="s">
        <v>73</v>
      </c>
      <c r="F1823" s="143" t="s">
        <v>378</v>
      </c>
      <c r="G1823" s="143" t="s">
        <v>379</v>
      </c>
      <c r="H1823" s="143">
        <v>0.59</v>
      </c>
      <c r="I1823" s="143">
        <v>0.64</v>
      </c>
      <c r="J1823" s="143" t="s">
        <v>387</v>
      </c>
      <c r="K1823" s="143">
        <v>2.7191754500470001E-2</v>
      </c>
      <c r="L1823" s="143">
        <v>3864.0286725988799</v>
      </c>
      <c r="M1823" s="143">
        <v>8.8650105551449307</v>
      </c>
      <c r="N1823" s="143">
        <v>1.2047073913908599</v>
      </c>
      <c r="O1823" s="143">
        <v>0.24105519065961001</v>
      </c>
      <c r="P1823" s="143">
        <v>3.2758107631600003E-2</v>
      </c>
      <c r="Q1823" s="143">
        <v>105.06971904810101</v>
      </c>
      <c r="R1823" s="143">
        <v>1200</v>
      </c>
      <c r="S1823" s="143" t="s">
        <v>398</v>
      </c>
      <c r="T1823" s="143">
        <v>1200</v>
      </c>
      <c r="U1823" s="143" t="s">
        <v>390</v>
      </c>
      <c r="V1823" s="143" t="s">
        <v>387</v>
      </c>
      <c r="Z1823" s="143">
        <v>0</v>
      </c>
      <c r="AA1823" s="143">
        <v>1</v>
      </c>
      <c r="AB1823" s="143">
        <v>0.24105519065961001</v>
      </c>
      <c r="AC1823" s="143">
        <v>3.2758107631600003E-2</v>
      </c>
      <c r="AD1823" s="143">
        <v>105.069719048102</v>
      </c>
      <c r="AF1823" s="143">
        <v>-1</v>
      </c>
      <c r="AG1823" s="143">
        <v>-1</v>
      </c>
      <c r="AH1823" s="143">
        <v>-1</v>
      </c>
      <c r="AI1823" s="143">
        <v>-1</v>
      </c>
      <c r="AJ1823" s="143">
        <v>0</v>
      </c>
      <c r="AM1823" s="143" t="s">
        <v>383</v>
      </c>
      <c r="AN1823" s="143">
        <v>-1</v>
      </c>
      <c r="AQ1823" s="143">
        <v>641</v>
      </c>
      <c r="AR1823" s="143" t="s">
        <v>284</v>
      </c>
      <c r="AS1823" s="143" t="s">
        <v>394</v>
      </c>
      <c r="AT1823" s="143" t="s">
        <v>366</v>
      </c>
      <c r="AV1823" s="143">
        <v>104.464689389364</v>
      </c>
      <c r="AW1823" s="143">
        <v>8.5214695100000001E-2</v>
      </c>
    </row>
    <row r="1824" spans="1:49" x14ac:dyDescent="0.25">
      <c r="A1824" s="153">
        <v>1200000</v>
      </c>
      <c r="B1824" s="153">
        <v>1800000</v>
      </c>
      <c r="C1824" s="153">
        <v>1800000</v>
      </c>
      <c r="D1824" s="143" t="s">
        <v>360</v>
      </c>
      <c r="E1824" s="143" t="s">
        <v>73</v>
      </c>
      <c r="F1824" s="143" t="s">
        <v>378</v>
      </c>
      <c r="G1824" s="143" t="s">
        <v>379</v>
      </c>
      <c r="H1824" s="143">
        <v>0.59</v>
      </c>
      <c r="I1824" s="143">
        <v>0.64</v>
      </c>
      <c r="J1824" s="143" t="s">
        <v>366</v>
      </c>
      <c r="K1824" s="143">
        <v>0.61776345387502996</v>
      </c>
      <c r="L1824" s="143">
        <v>3936.3610071196699</v>
      </c>
      <c r="M1824" s="143">
        <v>7.1727270215855601</v>
      </c>
      <c r="N1824" s="143">
        <v>0.96199129545025996</v>
      </c>
      <c r="O1824" s="143">
        <v>4.4310486185574902</v>
      </c>
      <c r="P1824" s="143">
        <v>0.59428306527507002</v>
      </c>
      <c r="Q1824" s="143">
        <v>2431.7399714572598</v>
      </c>
      <c r="R1824" s="143">
        <v>1400</v>
      </c>
      <c r="S1824" s="143" t="s">
        <v>389</v>
      </c>
      <c r="T1824" s="143">
        <v>1400</v>
      </c>
      <c r="U1824" s="143" t="s">
        <v>385</v>
      </c>
      <c r="V1824" s="143" t="s">
        <v>366</v>
      </c>
      <c r="Z1824" s="143">
        <v>0</v>
      </c>
      <c r="AA1824" s="143">
        <v>1</v>
      </c>
      <c r="AB1824" s="143">
        <v>4.4310486185574902</v>
      </c>
      <c r="AC1824" s="143">
        <v>0.59428306527507002</v>
      </c>
      <c r="AD1824" s="143">
        <v>2431.7399714572598</v>
      </c>
      <c r="AF1824" s="143">
        <v>-1</v>
      </c>
      <c r="AG1824" s="143">
        <v>-1</v>
      </c>
      <c r="AH1824" s="143">
        <v>-1</v>
      </c>
      <c r="AI1824" s="143">
        <v>-1</v>
      </c>
      <c r="AJ1824" s="143">
        <v>0</v>
      </c>
      <c r="AM1824" s="143" t="s">
        <v>383</v>
      </c>
      <c r="AN1824" s="143">
        <v>-1</v>
      </c>
      <c r="AQ1824" s="143">
        <v>641</v>
      </c>
      <c r="AR1824" s="143" t="s">
        <v>284</v>
      </c>
      <c r="AS1824" s="143" t="s">
        <v>394</v>
      </c>
      <c r="AT1824" s="143" t="s">
        <v>366</v>
      </c>
      <c r="AV1824" s="143">
        <v>200.00000003352699</v>
      </c>
      <c r="AW1824" s="143">
        <v>1.9722140887999999</v>
      </c>
    </row>
    <row r="1825" spans="1:49" x14ac:dyDescent="0.25">
      <c r="A1825" s="153">
        <v>1200000</v>
      </c>
      <c r="B1825" s="153">
        <v>1800000</v>
      </c>
      <c r="C1825" s="153">
        <v>1800000</v>
      </c>
      <c r="D1825" s="143" t="s">
        <v>360</v>
      </c>
      <c r="E1825" s="143" t="s">
        <v>73</v>
      </c>
      <c r="F1825" s="143" t="s">
        <v>378</v>
      </c>
      <c r="G1825" s="143" t="s">
        <v>379</v>
      </c>
      <c r="H1825" s="143">
        <v>0.59</v>
      </c>
      <c r="I1825" s="143">
        <v>0.64</v>
      </c>
      <c r="J1825" s="143" t="s">
        <v>395</v>
      </c>
      <c r="K1825" s="143">
        <v>8.3445867163569998E-2</v>
      </c>
      <c r="L1825" s="143">
        <v>3263.9119693811599</v>
      </c>
      <c r="M1825" s="143">
        <v>7.7004038526059997</v>
      </c>
      <c r="N1825" s="143">
        <v>1.03633810018474</v>
      </c>
      <c r="O1825" s="143">
        <v>0.64256687699042003</v>
      </c>
      <c r="P1825" s="143">
        <v>8.647813144456E-2</v>
      </c>
      <c r="Q1825" s="143">
        <v>272.35996463057597</v>
      </c>
      <c r="R1825" s="143">
        <v>1200</v>
      </c>
      <c r="S1825" s="143" t="s">
        <v>398</v>
      </c>
      <c r="T1825" s="143">
        <v>1200</v>
      </c>
      <c r="U1825" s="143" t="s">
        <v>395</v>
      </c>
      <c r="V1825" s="143" t="s">
        <v>395</v>
      </c>
      <c r="Z1825" s="143">
        <v>0</v>
      </c>
      <c r="AA1825" s="143">
        <v>1</v>
      </c>
      <c r="AB1825" s="143">
        <v>0.64256687699042003</v>
      </c>
      <c r="AC1825" s="143">
        <v>8.647813144456E-2</v>
      </c>
      <c r="AD1825" s="143">
        <v>272.35996463057802</v>
      </c>
      <c r="AF1825" s="143">
        <v>-1</v>
      </c>
      <c r="AG1825" s="143">
        <v>-1</v>
      </c>
      <c r="AH1825" s="143">
        <v>-1</v>
      </c>
      <c r="AI1825" s="143">
        <v>-1</v>
      </c>
      <c r="AJ1825" s="143">
        <v>0</v>
      </c>
      <c r="AM1825" s="143" t="s">
        <v>383</v>
      </c>
      <c r="AN1825" s="143">
        <v>-1</v>
      </c>
      <c r="AQ1825" s="143">
        <v>641</v>
      </c>
      <c r="AR1825" s="143" t="s">
        <v>284</v>
      </c>
      <c r="AS1825" s="143" t="s">
        <v>394</v>
      </c>
      <c r="AT1825" s="143" t="s">
        <v>366</v>
      </c>
      <c r="AV1825" s="143">
        <v>113.522480478483</v>
      </c>
      <c r="AW1825" s="143">
        <v>0.2208921043</v>
      </c>
    </row>
    <row r="1826" spans="1:49" x14ac:dyDescent="0.25">
      <c r="A1826" s="153">
        <v>1200000</v>
      </c>
      <c r="B1826" s="153">
        <v>1800000</v>
      </c>
      <c r="C1826" s="153">
        <v>1800000</v>
      </c>
      <c r="D1826" s="143" t="s">
        <v>360</v>
      </c>
      <c r="E1826" s="143" t="s">
        <v>73</v>
      </c>
      <c r="F1826" s="143" t="s">
        <v>378</v>
      </c>
      <c r="G1826" s="143" t="s">
        <v>379</v>
      </c>
      <c r="H1826" s="143">
        <v>0.59</v>
      </c>
      <c r="I1826" s="143">
        <v>0.64</v>
      </c>
      <c r="J1826" s="143" t="s">
        <v>387</v>
      </c>
      <c r="K1826" s="143">
        <v>3.8265746841120003E-2</v>
      </c>
      <c r="L1826" s="143">
        <v>3263.9119693811599</v>
      </c>
      <c r="M1826" s="143">
        <v>7.7004038526059997</v>
      </c>
      <c r="N1826" s="143">
        <v>1.03633810018474</v>
      </c>
      <c r="O1826" s="143">
        <v>0.29466170439821998</v>
      </c>
      <c r="P1826" s="143">
        <v>3.9656251383470002E-2</v>
      </c>
      <c r="Q1826" s="143">
        <v>124.896029132047</v>
      </c>
      <c r="R1826" s="143">
        <v>1200</v>
      </c>
      <c r="S1826" s="143" t="s">
        <v>398</v>
      </c>
      <c r="T1826" s="143">
        <v>1200</v>
      </c>
      <c r="U1826" s="143" t="s">
        <v>390</v>
      </c>
      <c r="V1826" s="143" t="s">
        <v>387</v>
      </c>
      <c r="Z1826" s="143">
        <v>0</v>
      </c>
      <c r="AA1826" s="143">
        <v>1</v>
      </c>
      <c r="AB1826" s="143">
        <v>0.29466170439821998</v>
      </c>
      <c r="AC1826" s="143">
        <v>3.9656251383470002E-2</v>
      </c>
      <c r="AD1826" s="143">
        <v>124.896029132047</v>
      </c>
      <c r="AF1826" s="143">
        <v>-1</v>
      </c>
      <c r="AG1826" s="143">
        <v>-1</v>
      </c>
      <c r="AH1826" s="143">
        <v>-1</v>
      </c>
      <c r="AI1826" s="143">
        <v>-1</v>
      </c>
      <c r="AJ1826" s="143">
        <v>0</v>
      </c>
      <c r="AM1826" s="143" t="s">
        <v>383</v>
      </c>
      <c r="AN1826" s="143">
        <v>-1</v>
      </c>
      <c r="AQ1826" s="143">
        <v>641</v>
      </c>
      <c r="AR1826" s="143" t="s">
        <v>284</v>
      </c>
      <c r="AS1826" s="143" t="s">
        <v>394</v>
      </c>
      <c r="AT1826" s="143" t="s">
        <v>366</v>
      </c>
      <c r="AV1826" s="143">
        <v>106.25256586968899</v>
      </c>
      <c r="AW1826" s="143">
        <v>0.10129442750000001</v>
      </c>
    </row>
    <row r="1827" spans="1:49" x14ac:dyDescent="0.25">
      <c r="A1827" s="153">
        <v>1200000</v>
      </c>
      <c r="B1827" s="153">
        <v>1800000</v>
      </c>
      <c r="C1827" s="153">
        <v>1800000</v>
      </c>
      <c r="D1827" s="143" t="s">
        <v>360</v>
      </c>
      <c r="E1827" s="143" t="s">
        <v>73</v>
      </c>
      <c r="F1827" s="143" t="s">
        <v>378</v>
      </c>
      <c r="G1827" s="143" t="s">
        <v>379</v>
      </c>
      <c r="H1827" s="143">
        <v>0.59</v>
      </c>
      <c r="I1827" s="143">
        <v>0.64</v>
      </c>
      <c r="J1827" s="143" t="s">
        <v>387</v>
      </c>
      <c r="K1827" s="143">
        <v>0.40434964924696998</v>
      </c>
      <c r="L1827" s="143">
        <v>3263.9119693811599</v>
      </c>
      <c r="M1827" s="143">
        <v>7.7004038526059997</v>
      </c>
      <c r="N1827" s="143">
        <v>1.03633810018474</v>
      </c>
      <c r="O1827" s="143">
        <v>3.11365559686126</v>
      </c>
      <c r="P1827" s="143">
        <v>0.41904294731097003</v>
      </c>
      <c r="Q1827" s="143">
        <v>1319.7616599922601</v>
      </c>
      <c r="R1827" s="143">
        <v>8140</v>
      </c>
      <c r="S1827" s="143" t="s">
        <v>369</v>
      </c>
      <c r="T1827" s="143">
        <v>8140</v>
      </c>
      <c r="U1827" s="143" t="s">
        <v>390</v>
      </c>
      <c r="V1827" s="143" t="s">
        <v>387</v>
      </c>
      <c r="Z1827" s="143">
        <v>0</v>
      </c>
      <c r="AA1827" s="143">
        <v>1</v>
      </c>
      <c r="AB1827" s="143">
        <v>3.11365559686126</v>
      </c>
      <c r="AC1827" s="143">
        <v>0.41904294731097003</v>
      </c>
      <c r="AD1827" s="143">
        <v>1319.7616599922601</v>
      </c>
      <c r="AF1827" s="143">
        <v>-1</v>
      </c>
      <c r="AG1827" s="143">
        <v>-1</v>
      </c>
      <c r="AH1827" s="143">
        <v>-1</v>
      </c>
      <c r="AI1827" s="143">
        <v>-1</v>
      </c>
      <c r="AJ1827" s="143">
        <v>0</v>
      </c>
      <c r="AM1827" s="143" t="s">
        <v>383</v>
      </c>
      <c r="AN1827" s="143">
        <v>-1</v>
      </c>
      <c r="AQ1827" s="143">
        <v>641</v>
      </c>
      <c r="AR1827" s="143" t="s">
        <v>284</v>
      </c>
      <c r="AS1827" s="143" t="s">
        <v>394</v>
      </c>
      <c r="AT1827" s="143" t="s">
        <v>366</v>
      </c>
      <c r="AV1827" s="143">
        <v>165.486310459197</v>
      </c>
      <c r="AW1827" s="143">
        <v>1.0703663098</v>
      </c>
    </row>
    <row r="1828" spans="1:49" x14ac:dyDescent="0.25">
      <c r="A1828" s="153">
        <v>1200000</v>
      </c>
      <c r="B1828" s="153">
        <v>1800000</v>
      </c>
      <c r="C1828" s="153">
        <v>1800000</v>
      </c>
      <c r="D1828" s="143" t="s">
        <v>360</v>
      </c>
      <c r="E1828" s="143" t="s">
        <v>73</v>
      </c>
      <c r="F1828" s="143" t="s">
        <v>378</v>
      </c>
      <c r="G1828" s="143" t="s">
        <v>379</v>
      </c>
      <c r="H1828" s="143">
        <v>0.59</v>
      </c>
      <c r="I1828" s="143">
        <v>0.64</v>
      </c>
      <c r="J1828" s="143" t="s">
        <v>387</v>
      </c>
      <c r="K1828" s="143">
        <v>9.170219048528E-2</v>
      </c>
      <c r="L1828" s="143">
        <v>3263.9119693811599</v>
      </c>
      <c r="M1828" s="143">
        <v>7.7004038526059997</v>
      </c>
      <c r="N1828" s="143">
        <v>1.03633810018474</v>
      </c>
      <c r="O1828" s="143">
        <v>0.70614390090530998</v>
      </c>
      <c r="P1828" s="143">
        <v>9.5034473870300007E-2</v>
      </c>
      <c r="Q1828" s="143">
        <v>299.30787714339903</v>
      </c>
      <c r="R1828" s="143">
        <v>5100</v>
      </c>
      <c r="S1828" s="143" t="s">
        <v>373</v>
      </c>
      <c r="T1828" s="143">
        <v>5100</v>
      </c>
      <c r="U1828" s="143" t="s">
        <v>390</v>
      </c>
      <c r="V1828" s="143" t="s">
        <v>387</v>
      </c>
      <c r="Y1828" s="143" t="s">
        <v>363</v>
      </c>
      <c r="Z1828" s="143">
        <v>0</v>
      </c>
      <c r="AA1828" s="143">
        <v>1</v>
      </c>
      <c r="AB1828" s="143">
        <v>0.70614390090530998</v>
      </c>
      <c r="AC1828" s="143">
        <v>9.5034473870300007E-2</v>
      </c>
      <c r="AD1828" s="143">
        <v>299.30787714339999</v>
      </c>
      <c r="AF1828" s="143">
        <v>-1</v>
      </c>
      <c r="AG1828" s="143">
        <v>-1</v>
      </c>
      <c r="AH1828" s="143">
        <v>-1</v>
      </c>
      <c r="AI1828" s="143">
        <v>-1</v>
      </c>
      <c r="AJ1828" s="143">
        <v>0</v>
      </c>
      <c r="AM1828" s="143" t="s">
        <v>383</v>
      </c>
      <c r="AN1828" s="143">
        <v>-1</v>
      </c>
      <c r="AQ1828" s="143">
        <v>641</v>
      </c>
      <c r="AR1828" s="143" t="s">
        <v>284</v>
      </c>
      <c r="AS1828" s="143" t="s">
        <v>394</v>
      </c>
      <c r="AT1828" s="143" t="s">
        <v>366</v>
      </c>
      <c r="AV1828" s="143">
        <v>114.920323665363</v>
      </c>
      <c r="AW1828" s="143">
        <v>0.24274767</v>
      </c>
    </row>
    <row r="1829" spans="1:49" x14ac:dyDescent="0.25">
      <c r="A1829" s="153">
        <v>1200000</v>
      </c>
      <c r="B1829" s="153">
        <v>1800000</v>
      </c>
      <c r="C1829" s="153">
        <v>1800000</v>
      </c>
      <c r="D1829" s="143" t="s">
        <v>360</v>
      </c>
      <c r="E1829" s="143" t="s">
        <v>73</v>
      </c>
      <c r="F1829" s="143" t="s">
        <v>378</v>
      </c>
      <c r="G1829" s="143" t="s">
        <v>379</v>
      </c>
      <c r="H1829" s="143">
        <v>0.59</v>
      </c>
      <c r="I1829" s="143">
        <v>0.64</v>
      </c>
      <c r="J1829" s="143" t="s">
        <v>366</v>
      </c>
      <c r="K1829" s="143">
        <v>0.61776345378298003</v>
      </c>
      <c r="L1829" s="143">
        <v>3773.9106247699401</v>
      </c>
      <c r="M1829" s="143">
        <v>7.3730917674962599</v>
      </c>
      <c r="N1829" s="143">
        <v>1.0183113433369</v>
      </c>
      <c r="O1829" s="143">
        <v>4.5548266353473599</v>
      </c>
      <c r="P1829" s="143">
        <v>0.62907553248618997</v>
      </c>
      <c r="Q1829" s="143">
        <v>2331.3840618261702</v>
      </c>
      <c r="R1829" s="143">
        <v>1820</v>
      </c>
      <c r="S1829" s="143" t="s">
        <v>397</v>
      </c>
      <c r="T1829" s="143">
        <v>1820</v>
      </c>
      <c r="U1829" s="143" t="s">
        <v>385</v>
      </c>
      <c r="V1829" s="143" t="s">
        <v>366</v>
      </c>
      <c r="Z1829" s="143">
        <v>0</v>
      </c>
      <c r="AA1829" s="143">
        <v>1</v>
      </c>
      <c r="AB1829" s="143">
        <v>4.5548266353473599</v>
      </c>
      <c r="AC1829" s="143">
        <v>0.62907553248618997</v>
      </c>
      <c r="AD1829" s="143">
        <v>2331.3840618261702</v>
      </c>
      <c r="AF1829" s="143">
        <v>-1</v>
      </c>
      <c r="AG1829" s="143">
        <v>-1</v>
      </c>
      <c r="AH1829" s="143">
        <v>-1</v>
      </c>
      <c r="AI1829" s="143">
        <v>-1</v>
      </c>
      <c r="AJ1829" s="143">
        <v>0</v>
      </c>
      <c r="AM1829" s="143" t="s">
        <v>383</v>
      </c>
      <c r="AN1829" s="143">
        <v>-1</v>
      </c>
      <c r="AQ1829" s="143">
        <v>641</v>
      </c>
      <c r="AR1829" s="143" t="s">
        <v>284</v>
      </c>
      <c r="AS1829" s="143" t="s">
        <v>394</v>
      </c>
      <c r="AT1829" s="143" t="s">
        <v>366</v>
      </c>
      <c r="AV1829" s="143">
        <v>200.000000018626</v>
      </c>
      <c r="AW1829" s="143">
        <v>1.8908224346</v>
      </c>
    </row>
    <row r="1830" spans="1:49" x14ac:dyDescent="0.25">
      <c r="A1830" s="153">
        <v>1200000</v>
      </c>
      <c r="B1830" s="153">
        <v>1800000</v>
      </c>
      <c r="C1830" s="153">
        <v>1800000</v>
      </c>
      <c r="D1830" s="143" t="s">
        <v>360</v>
      </c>
      <c r="E1830" s="143" t="s">
        <v>73</v>
      </c>
      <c r="F1830" s="143" t="s">
        <v>378</v>
      </c>
      <c r="G1830" s="143" t="s">
        <v>379</v>
      </c>
      <c r="H1830" s="143">
        <v>0.59</v>
      </c>
      <c r="I1830" s="143">
        <v>0.64</v>
      </c>
      <c r="J1830" s="143" t="s">
        <v>395</v>
      </c>
      <c r="K1830" s="143">
        <v>2.3646495681700001E-3</v>
      </c>
      <c r="L1830" s="143">
        <v>3289.3207532800002</v>
      </c>
      <c r="M1830" s="143">
        <v>8.5768134672435092</v>
      </c>
      <c r="N1830" s="143">
        <v>1.4233959415789601</v>
      </c>
      <c r="O1830" s="143">
        <v>2.0281158261610002E-2</v>
      </c>
      <c r="P1830" s="143">
        <v>3.3658325985900001E-3</v>
      </c>
      <c r="Q1830" s="143">
        <v>7.7780908988260302</v>
      </c>
      <c r="R1830" s="143">
        <v>1300</v>
      </c>
      <c r="S1830" s="143" t="s">
        <v>401</v>
      </c>
      <c r="T1830" s="143">
        <v>1300</v>
      </c>
      <c r="U1830" s="143" t="s">
        <v>395</v>
      </c>
      <c r="V1830" s="143" t="s">
        <v>395</v>
      </c>
      <c r="Z1830" s="143">
        <v>0</v>
      </c>
      <c r="AA1830" s="143">
        <v>1</v>
      </c>
      <c r="AB1830" s="143">
        <v>2.0281158261610002E-2</v>
      </c>
      <c r="AC1830" s="143">
        <v>3.3658325985900001E-3</v>
      </c>
      <c r="AD1830" s="143">
        <v>160.525965043257</v>
      </c>
      <c r="AF1830" s="143">
        <v>-1</v>
      </c>
      <c r="AG1830" s="143">
        <v>-1</v>
      </c>
      <c r="AH1830" s="143">
        <v>-1</v>
      </c>
      <c r="AI1830" s="143">
        <v>-1</v>
      </c>
      <c r="AJ1830" s="143">
        <v>0</v>
      </c>
      <c r="AM1830" s="143" t="s">
        <v>383</v>
      </c>
      <c r="AN1830" s="143">
        <v>-1</v>
      </c>
      <c r="AQ1830" s="143">
        <v>641</v>
      </c>
      <c r="AR1830" s="143" t="s">
        <v>284</v>
      </c>
      <c r="AS1830" s="143" t="s">
        <v>394</v>
      </c>
      <c r="AT1830" s="143" t="s">
        <v>366</v>
      </c>
      <c r="AV1830" s="143">
        <v>24.1999864291184</v>
      </c>
      <c r="AW1830" s="143">
        <v>0.1301913747</v>
      </c>
    </row>
    <row r="1831" spans="1:49" x14ac:dyDescent="0.25">
      <c r="A1831" s="153">
        <v>1200000</v>
      </c>
      <c r="B1831" s="153">
        <v>1800000</v>
      </c>
      <c r="C1831" s="153">
        <v>1800000</v>
      </c>
      <c r="D1831" s="143" t="s">
        <v>360</v>
      </c>
      <c r="E1831" s="143" t="s">
        <v>73</v>
      </c>
      <c r="F1831" s="143" t="s">
        <v>378</v>
      </c>
      <c r="G1831" s="143" t="s">
        <v>379</v>
      </c>
      <c r="H1831" s="143">
        <v>0.59</v>
      </c>
      <c r="I1831" s="143">
        <v>0.64</v>
      </c>
      <c r="J1831" s="143" t="s">
        <v>387</v>
      </c>
      <c r="K1831" s="143">
        <v>5.9460950740000003E-5</v>
      </c>
      <c r="L1831" s="143">
        <v>3289.3207532800002</v>
      </c>
      <c r="M1831" s="143">
        <v>8.5768134672435092</v>
      </c>
      <c r="N1831" s="143">
        <v>1.4233959415789601</v>
      </c>
      <c r="O1831" s="143">
        <v>5.0998548311000005E-4</v>
      </c>
      <c r="P1831" s="143">
        <v>8.4636475969999993E-5</v>
      </c>
      <c r="Q1831" s="143">
        <v>0.19558613929199001</v>
      </c>
      <c r="R1831" s="143">
        <v>1300</v>
      </c>
      <c r="S1831" s="143" t="s">
        <v>401</v>
      </c>
      <c r="T1831" s="143">
        <v>1300</v>
      </c>
      <c r="U1831" s="143" t="s">
        <v>390</v>
      </c>
      <c r="V1831" s="143" t="s">
        <v>387</v>
      </c>
      <c r="Z1831" s="143">
        <v>0</v>
      </c>
      <c r="AA1831" s="143">
        <v>1</v>
      </c>
      <c r="AB1831" s="143">
        <v>5.0998548311000005E-4</v>
      </c>
      <c r="AC1831" s="143">
        <v>8.4636475969999993E-5</v>
      </c>
      <c r="AD1831" s="143">
        <v>0.19558613929221999</v>
      </c>
      <c r="AF1831" s="143">
        <v>-1</v>
      </c>
      <c r="AG1831" s="143">
        <v>-1</v>
      </c>
      <c r="AH1831" s="143">
        <v>-1</v>
      </c>
      <c r="AI1831" s="143">
        <v>-1</v>
      </c>
      <c r="AJ1831" s="143">
        <v>0</v>
      </c>
      <c r="AM1831" s="143" t="s">
        <v>383</v>
      </c>
      <c r="AN1831" s="143">
        <v>-1</v>
      </c>
      <c r="AQ1831" s="143">
        <v>641</v>
      </c>
      <c r="AR1831" s="143" t="s">
        <v>284</v>
      </c>
      <c r="AS1831" s="143" t="s">
        <v>394</v>
      </c>
      <c r="AT1831" s="143" t="s">
        <v>366</v>
      </c>
      <c r="AV1831" s="143">
        <v>5.5133974674575903</v>
      </c>
      <c r="AW1831" s="143">
        <v>1.586262E-4</v>
      </c>
    </row>
    <row r="1832" spans="1:49" x14ac:dyDescent="0.25">
      <c r="A1832" s="153">
        <v>1200000</v>
      </c>
      <c r="B1832" s="153">
        <v>1800000</v>
      </c>
      <c r="C1832" s="153">
        <v>1800000</v>
      </c>
      <c r="D1832" s="143" t="s">
        <v>360</v>
      </c>
      <c r="E1832" s="143" t="s">
        <v>73</v>
      </c>
      <c r="F1832" s="143" t="s">
        <v>378</v>
      </c>
      <c r="G1832" s="143" t="s">
        <v>379</v>
      </c>
      <c r="H1832" s="143">
        <v>0.59</v>
      </c>
      <c r="I1832" s="143">
        <v>0.64</v>
      </c>
      <c r="J1832" s="143" t="s">
        <v>395</v>
      </c>
      <c r="K1832" s="143">
        <v>1.09978210168E-3</v>
      </c>
      <c r="L1832" s="143">
        <v>3289.3207532800002</v>
      </c>
      <c r="M1832" s="143">
        <v>8.5768134672435092</v>
      </c>
      <c r="N1832" s="143">
        <v>1.4233959415789601</v>
      </c>
      <c r="O1832" s="143">
        <v>9.4326259407599995E-3</v>
      </c>
      <c r="P1832" s="143">
        <v>1.5654253801599999E-3</v>
      </c>
      <c r="Q1832" s="143">
        <v>3.6175360911583598</v>
      </c>
      <c r="R1832" s="143">
        <v>8140</v>
      </c>
      <c r="S1832" s="143" t="s">
        <v>369</v>
      </c>
      <c r="T1832" s="143">
        <v>8140</v>
      </c>
      <c r="U1832" s="143" t="s">
        <v>395</v>
      </c>
      <c r="V1832" s="143" t="s">
        <v>395</v>
      </c>
      <c r="Z1832" s="143">
        <v>0</v>
      </c>
      <c r="AA1832" s="143">
        <v>1</v>
      </c>
      <c r="AB1832" s="143">
        <v>9.4326259407599995E-3</v>
      </c>
      <c r="AC1832" s="143">
        <v>1.5654253801599999E-3</v>
      </c>
      <c r="AD1832" s="143">
        <v>3.61753609115928</v>
      </c>
      <c r="AF1832" s="143">
        <v>-1</v>
      </c>
      <c r="AG1832" s="143">
        <v>-1</v>
      </c>
      <c r="AH1832" s="143">
        <v>-1</v>
      </c>
      <c r="AI1832" s="143">
        <v>-1</v>
      </c>
      <c r="AJ1832" s="143">
        <v>0</v>
      </c>
      <c r="AM1832" s="143" t="s">
        <v>383</v>
      </c>
      <c r="AN1832" s="143">
        <v>-1</v>
      </c>
      <c r="AQ1832" s="143">
        <v>641</v>
      </c>
      <c r="AR1832" s="143" t="s">
        <v>284</v>
      </c>
      <c r="AS1832" s="143" t="s">
        <v>394</v>
      </c>
      <c r="AT1832" s="143" t="s">
        <v>366</v>
      </c>
      <c r="AV1832" s="143">
        <v>18.536858772617801</v>
      </c>
      <c r="AW1832" s="143">
        <v>2.9339303000000001E-3</v>
      </c>
    </row>
    <row r="1833" spans="1:49" x14ac:dyDescent="0.25">
      <c r="A1833" s="153">
        <v>1200000</v>
      </c>
      <c r="B1833" s="153">
        <v>1800000</v>
      </c>
      <c r="C1833" s="153">
        <v>1800000</v>
      </c>
      <c r="D1833" s="143" t="s">
        <v>360</v>
      </c>
      <c r="E1833" s="143" t="s">
        <v>73</v>
      </c>
      <c r="F1833" s="143" t="s">
        <v>378</v>
      </c>
      <c r="G1833" s="143" t="s">
        <v>379</v>
      </c>
      <c r="H1833" s="143">
        <v>0.59</v>
      </c>
      <c r="I1833" s="143">
        <v>0.64</v>
      </c>
      <c r="J1833" s="143" t="s">
        <v>387</v>
      </c>
      <c r="K1833" s="143">
        <v>5.0404463208530002E-2</v>
      </c>
      <c r="L1833" s="143">
        <v>3289.3207532800002</v>
      </c>
      <c r="M1833" s="143">
        <v>8.5768134672435092</v>
      </c>
      <c r="N1833" s="143">
        <v>1.4233959415789601</v>
      </c>
      <c r="O1833" s="143">
        <v>0.43230967885617</v>
      </c>
      <c r="P1833" s="143">
        <v>7.1745508368499994E-2</v>
      </c>
      <c r="Q1833" s="143">
        <v>165.79644688978499</v>
      </c>
      <c r="R1833" s="143">
        <v>8140</v>
      </c>
      <c r="S1833" s="143" t="s">
        <v>369</v>
      </c>
      <c r="T1833" s="143">
        <v>8140</v>
      </c>
      <c r="U1833" s="143" t="s">
        <v>390</v>
      </c>
      <c r="V1833" s="143" t="s">
        <v>387</v>
      </c>
      <c r="Z1833" s="143">
        <v>0</v>
      </c>
      <c r="AA1833" s="143">
        <v>1</v>
      </c>
      <c r="AB1833" s="143">
        <v>0.43230967885617</v>
      </c>
      <c r="AC1833" s="143">
        <v>7.1745508368499994E-2</v>
      </c>
      <c r="AD1833" s="143">
        <v>165.79644688978601</v>
      </c>
      <c r="AF1833" s="143">
        <v>-1</v>
      </c>
      <c r="AG1833" s="143">
        <v>-1</v>
      </c>
      <c r="AH1833" s="143">
        <v>-1</v>
      </c>
      <c r="AI1833" s="143">
        <v>-1</v>
      </c>
      <c r="AJ1833" s="143">
        <v>0</v>
      </c>
      <c r="AM1833" s="143" t="s">
        <v>383</v>
      </c>
      <c r="AN1833" s="143">
        <v>-1</v>
      </c>
      <c r="AQ1833" s="143">
        <v>641</v>
      </c>
      <c r="AR1833" s="143" t="s">
        <v>284</v>
      </c>
      <c r="AS1833" s="143" t="s">
        <v>394</v>
      </c>
      <c r="AT1833" s="143" t="s">
        <v>366</v>
      </c>
      <c r="AV1833" s="143">
        <v>66.378763106918299</v>
      </c>
      <c r="AW1833" s="143">
        <v>0.13446589370000001</v>
      </c>
    </row>
    <row r="1834" spans="1:49" x14ac:dyDescent="0.25">
      <c r="A1834" s="153">
        <v>1200000</v>
      </c>
      <c r="B1834" s="153">
        <v>1800000</v>
      </c>
      <c r="C1834" s="153">
        <v>1800000</v>
      </c>
      <c r="D1834" s="143" t="s">
        <v>360</v>
      </c>
      <c r="E1834" s="143" t="s">
        <v>73</v>
      </c>
      <c r="F1834" s="143" t="s">
        <v>378</v>
      </c>
      <c r="G1834" s="143" t="s">
        <v>379</v>
      </c>
      <c r="H1834" s="143">
        <v>0.59</v>
      </c>
      <c r="I1834" s="143">
        <v>0.64</v>
      </c>
      <c r="J1834" s="143" t="s">
        <v>395</v>
      </c>
      <c r="K1834" s="143">
        <v>9.7100605469399998E-3</v>
      </c>
      <c r="L1834" s="143">
        <v>3289.3207532800002</v>
      </c>
      <c r="M1834" s="143">
        <v>8.5768134672435092</v>
      </c>
      <c r="N1834" s="143">
        <v>1.4233959415789601</v>
      </c>
      <c r="O1834" s="143">
        <v>8.3281378066769995E-2</v>
      </c>
      <c r="P1834" s="143">
        <v>1.3821260775E-2</v>
      </c>
      <c r="Q1834" s="143">
        <v>31.939503672668199</v>
      </c>
      <c r="R1834" s="143">
        <v>8140</v>
      </c>
      <c r="S1834" s="143" t="s">
        <v>369</v>
      </c>
      <c r="T1834" s="143">
        <v>8140</v>
      </c>
      <c r="U1834" s="143" t="s">
        <v>395</v>
      </c>
      <c r="V1834" s="143" t="s">
        <v>395</v>
      </c>
      <c r="Z1834" s="143">
        <v>0</v>
      </c>
      <c r="AA1834" s="143">
        <v>1</v>
      </c>
      <c r="AB1834" s="143">
        <v>8.3281378066769995E-2</v>
      </c>
      <c r="AC1834" s="143">
        <v>1.3821260775E-2</v>
      </c>
      <c r="AD1834" s="143">
        <v>185.73822371409901</v>
      </c>
      <c r="AF1834" s="143">
        <v>-1</v>
      </c>
      <c r="AG1834" s="143">
        <v>-1</v>
      </c>
      <c r="AH1834" s="143">
        <v>-1</v>
      </c>
      <c r="AI1834" s="143">
        <v>-1</v>
      </c>
      <c r="AJ1834" s="143">
        <v>0</v>
      </c>
      <c r="AM1834" s="143" t="s">
        <v>383</v>
      </c>
      <c r="AN1834" s="143">
        <v>-1</v>
      </c>
      <c r="AQ1834" s="143">
        <v>641</v>
      </c>
      <c r="AR1834" s="143" t="s">
        <v>284</v>
      </c>
      <c r="AS1834" s="143" t="s">
        <v>394</v>
      </c>
      <c r="AT1834" s="143" t="s">
        <v>366</v>
      </c>
      <c r="AV1834" s="143">
        <v>26.7452774618985</v>
      </c>
      <c r="AW1834" s="143">
        <v>0.1506392731</v>
      </c>
    </row>
    <row r="1835" spans="1:49" x14ac:dyDescent="0.25">
      <c r="A1835" s="153">
        <v>1200000</v>
      </c>
      <c r="B1835" s="153">
        <v>1800000</v>
      </c>
      <c r="C1835" s="153">
        <v>1800000</v>
      </c>
      <c r="D1835" s="143" t="s">
        <v>360</v>
      </c>
      <c r="E1835" s="143" t="s">
        <v>73</v>
      </c>
      <c r="F1835" s="143" t="s">
        <v>378</v>
      </c>
      <c r="G1835" s="143" t="s">
        <v>379</v>
      </c>
      <c r="H1835" s="143">
        <v>0.59</v>
      </c>
      <c r="I1835" s="143">
        <v>0.64</v>
      </c>
      <c r="J1835" s="143" t="s">
        <v>387</v>
      </c>
      <c r="K1835" s="143">
        <v>0.14571553154861</v>
      </c>
      <c r="L1835" s="143">
        <v>3289.3207532800002</v>
      </c>
      <c r="M1835" s="143">
        <v>8.5768134672435092</v>
      </c>
      <c r="N1835" s="143">
        <v>1.4233959415789601</v>
      </c>
      <c r="O1835" s="143">
        <v>1.24977493337271</v>
      </c>
      <c r="P1835" s="143">
        <v>0.20741089623132</v>
      </c>
      <c r="Q1835" s="143">
        <v>479.30512199808902</v>
      </c>
      <c r="R1835" s="143">
        <v>8140</v>
      </c>
      <c r="S1835" s="143" t="s">
        <v>369</v>
      </c>
      <c r="T1835" s="143">
        <v>8140</v>
      </c>
      <c r="U1835" s="143" t="s">
        <v>390</v>
      </c>
      <c r="V1835" s="143" t="s">
        <v>387</v>
      </c>
      <c r="Z1835" s="143">
        <v>0</v>
      </c>
      <c r="AA1835" s="143">
        <v>1</v>
      </c>
      <c r="AB1835" s="143">
        <v>1.24977493337271</v>
      </c>
      <c r="AC1835" s="143">
        <v>0.20741089623132</v>
      </c>
      <c r="AD1835" s="143">
        <v>485.58572919836502</v>
      </c>
      <c r="AF1835" s="143">
        <v>-1</v>
      </c>
      <c r="AG1835" s="143">
        <v>-1</v>
      </c>
      <c r="AH1835" s="143">
        <v>-1</v>
      </c>
      <c r="AI1835" s="143">
        <v>-1</v>
      </c>
      <c r="AJ1835" s="143">
        <v>0</v>
      </c>
      <c r="AM1835" s="143" t="s">
        <v>383</v>
      </c>
      <c r="AN1835" s="143">
        <v>-1</v>
      </c>
      <c r="AQ1835" s="143">
        <v>641</v>
      </c>
      <c r="AR1835" s="143" t="s">
        <v>284</v>
      </c>
      <c r="AS1835" s="143" t="s">
        <v>394</v>
      </c>
      <c r="AT1835" s="143" t="s">
        <v>366</v>
      </c>
      <c r="AV1835" s="143">
        <v>146.886963431499</v>
      </c>
      <c r="AW1835" s="143">
        <v>0.39382459790000002</v>
      </c>
    </row>
    <row r="1836" spans="1:49" x14ac:dyDescent="0.25">
      <c r="A1836" s="153">
        <v>1200000</v>
      </c>
      <c r="B1836" s="153">
        <v>1800000</v>
      </c>
      <c r="C1836" s="153">
        <v>1800000</v>
      </c>
      <c r="D1836" s="143" t="s">
        <v>360</v>
      </c>
      <c r="E1836" s="143" t="s">
        <v>73</v>
      </c>
      <c r="F1836" s="143" t="s">
        <v>378</v>
      </c>
      <c r="G1836" s="143" t="s">
        <v>379</v>
      </c>
      <c r="H1836" s="143">
        <v>0.59</v>
      </c>
      <c r="I1836" s="143">
        <v>0.64</v>
      </c>
      <c r="J1836" s="143" t="s">
        <v>387</v>
      </c>
      <c r="K1836" s="143">
        <v>3.5217345605700001E-2</v>
      </c>
      <c r="L1836" s="143">
        <v>3289.3207532800002</v>
      </c>
      <c r="M1836" s="143">
        <v>8.5768134672435092</v>
      </c>
      <c r="N1836" s="143">
        <v>1.4233959415789601</v>
      </c>
      <c r="O1836" s="143">
        <v>0.30205260407161</v>
      </c>
      <c r="P1836" s="143">
        <v>5.0128226808350003E-2</v>
      </c>
      <c r="Q1836" s="143">
        <v>115.841145776292</v>
      </c>
      <c r="R1836" s="143">
        <v>5100</v>
      </c>
      <c r="S1836" s="143" t="s">
        <v>373</v>
      </c>
      <c r="T1836" s="143">
        <v>5100</v>
      </c>
      <c r="U1836" s="143" t="s">
        <v>390</v>
      </c>
      <c r="V1836" s="143" t="s">
        <v>387</v>
      </c>
      <c r="Y1836" s="143" t="s">
        <v>363</v>
      </c>
      <c r="Z1836" s="143">
        <v>0</v>
      </c>
      <c r="AA1836" s="143">
        <v>1</v>
      </c>
      <c r="AB1836" s="143">
        <v>0.30205260407161</v>
      </c>
      <c r="AC1836" s="143">
        <v>5.0128226808350003E-2</v>
      </c>
      <c r="AD1836" s="143">
        <v>218.40023546082699</v>
      </c>
      <c r="AF1836" s="143">
        <v>-1</v>
      </c>
      <c r="AG1836" s="143">
        <v>-1</v>
      </c>
      <c r="AH1836" s="143">
        <v>-1</v>
      </c>
      <c r="AI1836" s="143">
        <v>-1</v>
      </c>
      <c r="AJ1836" s="143">
        <v>0</v>
      </c>
      <c r="AM1836" s="143" t="s">
        <v>383</v>
      </c>
      <c r="AN1836" s="143">
        <v>-1</v>
      </c>
      <c r="AQ1836" s="143">
        <v>641</v>
      </c>
      <c r="AR1836" s="143" t="s">
        <v>284</v>
      </c>
      <c r="AS1836" s="143" t="s">
        <v>394</v>
      </c>
      <c r="AT1836" s="143" t="s">
        <v>366</v>
      </c>
      <c r="AV1836" s="143">
        <v>72.680488949978098</v>
      </c>
      <c r="AW1836" s="143">
        <v>0.17712914469999999</v>
      </c>
    </row>
    <row r="1837" spans="1:49" x14ac:dyDescent="0.25">
      <c r="A1837" s="153">
        <v>1200000</v>
      </c>
      <c r="B1837" s="153">
        <v>1800000</v>
      </c>
      <c r="C1837" s="153">
        <v>1800000</v>
      </c>
      <c r="D1837" s="143" t="s">
        <v>360</v>
      </c>
      <c r="E1837" s="143" t="s">
        <v>73</v>
      </c>
      <c r="F1837" s="143" t="s">
        <v>378</v>
      </c>
      <c r="G1837" s="143" t="s">
        <v>379</v>
      </c>
      <c r="H1837" s="143">
        <v>0.59</v>
      </c>
      <c r="I1837" s="143">
        <v>0.64</v>
      </c>
      <c r="J1837" s="143" t="s">
        <v>395</v>
      </c>
      <c r="K1837" s="143">
        <v>1.46309756116E-3</v>
      </c>
      <c r="L1837" s="143">
        <v>3289.3207532800002</v>
      </c>
      <c r="M1837" s="143">
        <v>8.5768134672435092</v>
      </c>
      <c r="N1837" s="143">
        <v>1.4233959415789601</v>
      </c>
      <c r="O1837" s="143">
        <v>1.2548714866520001E-2</v>
      </c>
      <c r="P1837" s="143">
        <v>2.0825671306999999E-3</v>
      </c>
      <c r="Q1837" s="143">
        <v>4.8125971720265399</v>
      </c>
      <c r="R1837" s="143">
        <v>1300</v>
      </c>
      <c r="S1837" s="143" t="s">
        <v>401</v>
      </c>
      <c r="T1837" s="143">
        <v>1300</v>
      </c>
      <c r="U1837" s="143" t="s">
        <v>395</v>
      </c>
      <c r="V1837" s="143" t="s">
        <v>395</v>
      </c>
      <c r="Z1837" s="143">
        <v>0</v>
      </c>
      <c r="AA1837" s="143">
        <v>1</v>
      </c>
      <c r="AB1837" s="143">
        <v>1.2548714866520001E-2</v>
      </c>
      <c r="AC1837" s="143">
        <v>2.0825671306999999E-3</v>
      </c>
      <c r="AD1837" s="143">
        <v>288.822918097951</v>
      </c>
      <c r="AF1837" s="143">
        <v>-1</v>
      </c>
      <c r="AG1837" s="143">
        <v>-1</v>
      </c>
      <c r="AH1837" s="143">
        <v>-1</v>
      </c>
      <c r="AI1837" s="143">
        <v>-1</v>
      </c>
      <c r="AJ1837" s="143">
        <v>0</v>
      </c>
      <c r="AM1837" s="143" t="s">
        <v>383</v>
      </c>
      <c r="AN1837" s="143">
        <v>-1</v>
      </c>
      <c r="AQ1837" s="143">
        <v>641</v>
      </c>
      <c r="AR1837" s="143" t="s">
        <v>284</v>
      </c>
      <c r="AS1837" s="143" t="s">
        <v>394</v>
      </c>
      <c r="AT1837" s="143" t="s">
        <v>366</v>
      </c>
      <c r="AV1837" s="143">
        <v>33.664145951404997</v>
      </c>
      <c r="AW1837" s="143">
        <v>0.2342440536</v>
      </c>
    </row>
    <row r="1838" spans="1:49" x14ac:dyDescent="0.25">
      <c r="A1838" s="153">
        <v>1200000</v>
      </c>
      <c r="B1838" s="153">
        <v>1800000</v>
      </c>
      <c r="C1838" s="153">
        <v>1800000</v>
      </c>
      <c r="D1838" s="143" t="s">
        <v>360</v>
      </c>
      <c r="E1838" s="143" t="s">
        <v>73</v>
      </c>
      <c r="F1838" s="143" t="s">
        <v>378</v>
      </c>
      <c r="G1838" s="143" t="s">
        <v>379</v>
      </c>
      <c r="H1838" s="143">
        <v>0.59</v>
      </c>
      <c r="I1838" s="143">
        <v>0.64</v>
      </c>
      <c r="J1838" s="143" t="s">
        <v>387</v>
      </c>
      <c r="K1838" s="143">
        <v>1.3815947113600001E-3</v>
      </c>
      <c r="L1838" s="143">
        <v>3289.3207532800002</v>
      </c>
      <c r="M1838" s="143">
        <v>8.5768134672435092</v>
      </c>
      <c r="N1838" s="143">
        <v>1.4233959415789601</v>
      </c>
      <c r="O1838" s="143">
        <v>1.184968012669E-2</v>
      </c>
      <c r="P1838" s="143">
        <v>1.9665563050600002E-3</v>
      </c>
      <c r="Q1838" s="143">
        <v>4.5445081567081997</v>
      </c>
      <c r="R1838" s="143">
        <v>1300</v>
      </c>
      <c r="S1838" s="143" t="s">
        <v>401</v>
      </c>
      <c r="T1838" s="143">
        <v>1300</v>
      </c>
      <c r="U1838" s="143" t="s">
        <v>390</v>
      </c>
      <c r="V1838" s="143" t="s">
        <v>387</v>
      </c>
      <c r="Z1838" s="143">
        <v>0</v>
      </c>
      <c r="AA1838" s="143">
        <v>1</v>
      </c>
      <c r="AB1838" s="143">
        <v>1.184968012669E-2</v>
      </c>
      <c r="AC1838" s="143">
        <v>1.9665563050600002E-3</v>
      </c>
      <c r="AD1838" s="143">
        <v>4.54450815670985</v>
      </c>
      <c r="AF1838" s="143">
        <v>-1</v>
      </c>
      <c r="AG1838" s="143">
        <v>-1</v>
      </c>
      <c r="AH1838" s="143">
        <v>-1</v>
      </c>
      <c r="AI1838" s="143">
        <v>-1</v>
      </c>
      <c r="AJ1838" s="143">
        <v>0</v>
      </c>
      <c r="AM1838" s="143" t="s">
        <v>383</v>
      </c>
      <c r="AN1838" s="143">
        <v>-1</v>
      </c>
      <c r="AQ1838" s="143">
        <v>641</v>
      </c>
      <c r="AR1838" s="143" t="s">
        <v>284</v>
      </c>
      <c r="AS1838" s="143" t="s">
        <v>394</v>
      </c>
      <c r="AT1838" s="143" t="s">
        <v>366</v>
      </c>
      <c r="AV1838" s="143">
        <v>29.9232549081242</v>
      </c>
      <c r="AW1838" s="143">
        <v>3.6857324999999999E-3</v>
      </c>
    </row>
    <row r="1839" spans="1:49" x14ac:dyDescent="0.25">
      <c r="A1839" s="153">
        <v>1200000</v>
      </c>
      <c r="B1839" s="153">
        <v>1800000</v>
      </c>
      <c r="C1839" s="153">
        <v>1800000</v>
      </c>
      <c r="D1839" s="143" t="s">
        <v>360</v>
      </c>
      <c r="E1839" s="143" t="s">
        <v>73</v>
      </c>
      <c r="F1839" s="143" t="s">
        <v>378</v>
      </c>
      <c r="G1839" s="143" t="s">
        <v>379</v>
      </c>
      <c r="H1839" s="143">
        <v>0.59</v>
      </c>
      <c r="I1839" s="143">
        <v>0.64</v>
      </c>
      <c r="J1839" s="143" t="s">
        <v>395</v>
      </c>
      <c r="K1839" s="143">
        <v>1.0694768840999999E-2</v>
      </c>
      <c r="L1839" s="143">
        <v>3857.5253550673201</v>
      </c>
      <c r="M1839" s="143">
        <v>9.2314523863740092</v>
      </c>
      <c r="N1839" s="143">
        <v>1.28949656387411</v>
      </c>
      <c r="O1839" s="143">
        <v>9.8728249338980001E-2</v>
      </c>
      <c r="P1839" s="143">
        <v>1.3790867671899999E-2</v>
      </c>
      <c r="Q1839" s="143">
        <v>41.2553419707492</v>
      </c>
      <c r="R1839" s="143">
        <v>1200</v>
      </c>
      <c r="S1839" s="143" t="s">
        <v>398</v>
      </c>
      <c r="T1839" s="143">
        <v>1200</v>
      </c>
      <c r="U1839" s="143" t="s">
        <v>395</v>
      </c>
      <c r="V1839" s="143" t="s">
        <v>395</v>
      </c>
      <c r="Z1839" s="143">
        <v>0</v>
      </c>
      <c r="AA1839" s="143">
        <v>1</v>
      </c>
      <c r="AB1839" s="143">
        <v>9.8728249338980001E-2</v>
      </c>
      <c r="AC1839" s="143">
        <v>1.3790867671899999E-2</v>
      </c>
      <c r="AD1839" s="143">
        <v>41.255341970750699</v>
      </c>
      <c r="AF1839" s="143">
        <v>-1</v>
      </c>
      <c r="AG1839" s="143">
        <v>-1</v>
      </c>
      <c r="AH1839" s="143">
        <v>-1</v>
      </c>
      <c r="AI1839" s="143">
        <v>-1</v>
      </c>
      <c r="AJ1839" s="143">
        <v>0</v>
      </c>
      <c r="AM1839" s="143" t="s">
        <v>383</v>
      </c>
      <c r="AN1839" s="143">
        <v>-1</v>
      </c>
      <c r="AQ1839" s="143">
        <v>641</v>
      </c>
      <c r="AR1839" s="143" t="s">
        <v>284</v>
      </c>
      <c r="AS1839" s="143" t="s">
        <v>394</v>
      </c>
      <c r="AT1839" s="143" t="s">
        <v>366</v>
      </c>
      <c r="AV1839" s="143">
        <v>45.825318159847903</v>
      </c>
      <c r="AW1839" s="143">
        <v>3.3459320299999998E-2</v>
      </c>
    </row>
    <row r="1840" spans="1:49" x14ac:dyDescent="0.25">
      <c r="A1840" s="153">
        <v>1200000</v>
      </c>
      <c r="B1840" s="153">
        <v>1800000</v>
      </c>
      <c r="C1840" s="153">
        <v>1800000</v>
      </c>
      <c r="D1840" s="143" t="s">
        <v>360</v>
      </c>
      <c r="E1840" s="143" t="s">
        <v>73</v>
      </c>
      <c r="F1840" s="143" t="s">
        <v>378</v>
      </c>
      <c r="G1840" s="143" t="s">
        <v>379</v>
      </c>
      <c r="H1840" s="143">
        <v>0.59</v>
      </c>
      <c r="I1840" s="143">
        <v>0.64</v>
      </c>
      <c r="J1840" s="143" t="s">
        <v>387</v>
      </c>
      <c r="K1840" s="143">
        <v>1.224655175E-3</v>
      </c>
      <c r="L1840" s="143">
        <v>3857.5253550673201</v>
      </c>
      <c r="M1840" s="143">
        <v>9.2314523863740092</v>
      </c>
      <c r="N1840" s="143">
        <v>1.28949656387411</v>
      </c>
      <c r="O1840" s="143">
        <v>1.1305345937750001E-2</v>
      </c>
      <c r="P1840" s="143">
        <v>1.5791886400899999E-3</v>
      </c>
      <c r="Q1840" s="143">
        <v>4.7241383887846302</v>
      </c>
      <c r="R1840" s="143">
        <v>1200</v>
      </c>
      <c r="S1840" s="143" t="s">
        <v>398</v>
      </c>
      <c r="T1840" s="143">
        <v>1200</v>
      </c>
      <c r="U1840" s="143" t="s">
        <v>390</v>
      </c>
      <c r="V1840" s="143" t="s">
        <v>387</v>
      </c>
      <c r="Z1840" s="143">
        <v>0</v>
      </c>
      <c r="AA1840" s="143">
        <v>1</v>
      </c>
      <c r="AB1840" s="143">
        <v>1.1305345937750001E-2</v>
      </c>
      <c r="AC1840" s="143">
        <v>1.5791886400899999E-3</v>
      </c>
      <c r="AD1840" s="143">
        <v>4.7241383887827704</v>
      </c>
      <c r="AF1840" s="143">
        <v>-1</v>
      </c>
      <c r="AG1840" s="143">
        <v>-1</v>
      </c>
      <c r="AH1840" s="143">
        <v>-1</v>
      </c>
      <c r="AI1840" s="143">
        <v>-1</v>
      </c>
      <c r="AJ1840" s="143">
        <v>0</v>
      </c>
      <c r="AM1840" s="143" t="s">
        <v>383</v>
      </c>
      <c r="AN1840" s="143">
        <v>-1</v>
      </c>
      <c r="AQ1840" s="143">
        <v>641</v>
      </c>
      <c r="AR1840" s="143" t="s">
        <v>284</v>
      </c>
      <c r="AS1840" s="143" t="s">
        <v>394</v>
      </c>
      <c r="AT1840" s="143" t="s">
        <v>366</v>
      </c>
      <c r="AV1840" s="143">
        <v>8.9706940414330401</v>
      </c>
      <c r="AW1840" s="143">
        <v>3.8314180000000001E-3</v>
      </c>
    </row>
    <row r="1841" spans="1:49" x14ac:dyDescent="0.25">
      <c r="A1841" s="153">
        <v>1200000</v>
      </c>
      <c r="B1841" s="153">
        <v>1800000</v>
      </c>
      <c r="C1841" s="153">
        <v>1800000</v>
      </c>
      <c r="D1841" s="143" t="s">
        <v>360</v>
      </c>
      <c r="E1841" s="143" t="s">
        <v>73</v>
      </c>
      <c r="F1841" s="143" t="s">
        <v>378</v>
      </c>
      <c r="G1841" s="143" t="s">
        <v>379</v>
      </c>
      <c r="H1841" s="143">
        <v>0.59</v>
      </c>
      <c r="I1841" s="143">
        <v>0.64</v>
      </c>
      <c r="J1841" s="143" t="s">
        <v>387</v>
      </c>
      <c r="K1841" s="143">
        <v>2.9775706611999999E-4</v>
      </c>
      <c r="L1841" s="143">
        <v>3857.5253550673201</v>
      </c>
      <c r="M1841" s="143">
        <v>9.2314523863740092</v>
      </c>
      <c r="N1841" s="143">
        <v>1.28949656387411</v>
      </c>
      <c r="O1841" s="143">
        <v>2.7487301786699998E-3</v>
      </c>
      <c r="P1841" s="143">
        <v>3.8395671363999998E-4</v>
      </c>
      <c r="Q1841" s="143">
        <v>1.1486054322430701</v>
      </c>
      <c r="R1841" s="143">
        <v>1200</v>
      </c>
      <c r="S1841" s="143" t="s">
        <v>398</v>
      </c>
      <c r="T1841" s="143">
        <v>1200</v>
      </c>
      <c r="U1841" s="143" t="s">
        <v>388</v>
      </c>
      <c r="V1841" s="143" t="s">
        <v>387</v>
      </c>
      <c r="Z1841" s="143">
        <v>0</v>
      </c>
      <c r="AA1841" s="143">
        <v>1</v>
      </c>
      <c r="AB1841" s="143">
        <v>2.7487301786699998E-3</v>
      </c>
      <c r="AC1841" s="143">
        <v>3.8395671363999998E-4</v>
      </c>
      <c r="AD1841" s="143">
        <v>1.14860543224318</v>
      </c>
      <c r="AF1841" s="143">
        <v>-1</v>
      </c>
      <c r="AG1841" s="143">
        <v>-1</v>
      </c>
      <c r="AH1841" s="143">
        <v>-1</v>
      </c>
      <c r="AI1841" s="143">
        <v>-1</v>
      </c>
      <c r="AJ1841" s="143">
        <v>0</v>
      </c>
      <c r="AM1841" s="143" t="s">
        <v>383</v>
      </c>
      <c r="AN1841" s="143">
        <v>-1</v>
      </c>
      <c r="AQ1841" s="143">
        <v>641</v>
      </c>
      <c r="AR1841" s="143" t="s">
        <v>284</v>
      </c>
      <c r="AS1841" s="143" t="s">
        <v>394</v>
      </c>
      <c r="AT1841" s="143" t="s">
        <v>366</v>
      </c>
      <c r="AV1841" s="143">
        <v>5.9822340562376199</v>
      </c>
      <c r="AW1841" s="143">
        <v>9.3155349999999996E-4</v>
      </c>
    </row>
    <row r="1842" spans="1:49" x14ac:dyDescent="0.25">
      <c r="A1842" s="153">
        <v>1200000</v>
      </c>
      <c r="B1842" s="153">
        <v>1800000</v>
      </c>
      <c r="C1842" s="153">
        <v>1800000</v>
      </c>
      <c r="D1842" s="143" t="s">
        <v>360</v>
      </c>
      <c r="E1842" s="143" t="s">
        <v>73</v>
      </c>
      <c r="F1842" s="143" t="s">
        <v>378</v>
      </c>
      <c r="G1842" s="143" t="s">
        <v>379</v>
      </c>
      <c r="H1842" s="143">
        <v>0.59</v>
      </c>
      <c r="I1842" s="143">
        <v>0.64</v>
      </c>
      <c r="J1842" s="143" t="s">
        <v>387</v>
      </c>
      <c r="K1842" s="143">
        <v>2.54381236596E-3</v>
      </c>
      <c r="L1842" s="143">
        <v>3857.5253550673201</v>
      </c>
      <c r="M1842" s="143">
        <v>9.2314523863740092</v>
      </c>
      <c r="N1842" s="143">
        <v>1.28949656387411</v>
      </c>
      <c r="O1842" s="143">
        <v>2.3483082736269999E-2</v>
      </c>
      <c r="P1842" s="143">
        <v>3.2802373050500001E-3</v>
      </c>
      <c r="Q1842" s="143">
        <v>9.8128207002437904</v>
      </c>
      <c r="R1842" s="143">
        <v>8140</v>
      </c>
      <c r="S1842" s="143" t="s">
        <v>369</v>
      </c>
      <c r="T1842" s="143">
        <v>8140</v>
      </c>
      <c r="U1842" s="143" t="s">
        <v>388</v>
      </c>
      <c r="V1842" s="143" t="s">
        <v>387</v>
      </c>
      <c r="Z1842" s="143">
        <v>0</v>
      </c>
      <c r="AA1842" s="143">
        <v>1</v>
      </c>
      <c r="AB1842" s="143">
        <v>2.3483082736269999E-2</v>
      </c>
      <c r="AC1842" s="143">
        <v>3.2802373050500001E-3</v>
      </c>
      <c r="AD1842" s="143">
        <v>9.8128207002446004</v>
      </c>
      <c r="AF1842" s="143">
        <v>-1</v>
      </c>
      <c r="AG1842" s="143">
        <v>-1</v>
      </c>
      <c r="AH1842" s="143">
        <v>-1</v>
      </c>
      <c r="AI1842" s="143">
        <v>-1</v>
      </c>
      <c r="AJ1842" s="143">
        <v>0</v>
      </c>
      <c r="AM1842" s="143" t="s">
        <v>383</v>
      </c>
      <c r="AN1842" s="143">
        <v>-1</v>
      </c>
      <c r="AQ1842" s="143">
        <v>641</v>
      </c>
      <c r="AR1842" s="143" t="s">
        <v>284</v>
      </c>
      <c r="AS1842" s="143" t="s">
        <v>394</v>
      </c>
      <c r="AT1842" s="143" t="s">
        <v>366</v>
      </c>
      <c r="AV1842" s="143">
        <v>13.2086488658401</v>
      </c>
      <c r="AW1842" s="143">
        <v>7.9584921000000006E-3</v>
      </c>
    </row>
    <row r="1843" spans="1:49" x14ac:dyDescent="0.25">
      <c r="A1843" s="153">
        <v>1200000</v>
      </c>
      <c r="B1843" s="153">
        <v>1800000</v>
      </c>
      <c r="C1843" s="153">
        <v>1800000</v>
      </c>
      <c r="D1843" s="143" t="s">
        <v>360</v>
      </c>
      <c r="E1843" s="143" t="s">
        <v>73</v>
      </c>
      <c r="F1843" s="143" t="s">
        <v>378</v>
      </c>
      <c r="G1843" s="143" t="s">
        <v>379</v>
      </c>
      <c r="H1843" s="143">
        <v>0.59</v>
      </c>
      <c r="I1843" s="143">
        <v>0.64</v>
      </c>
      <c r="J1843" s="143" t="s">
        <v>366</v>
      </c>
      <c r="K1843" s="143">
        <v>4.117949386184E-2</v>
      </c>
      <c r="L1843" s="143">
        <v>3857.5253550673201</v>
      </c>
      <c r="M1843" s="143">
        <v>9.2314523863740092</v>
      </c>
      <c r="N1843" s="143">
        <v>1.28949656387411</v>
      </c>
      <c r="O1843" s="143">
        <v>0.38014653688062</v>
      </c>
      <c r="P1843" s="143">
        <v>5.3100815836920001E-2</v>
      </c>
      <c r="Q1843" s="143">
        <v>158.85094168091399</v>
      </c>
      <c r="R1843" s="143">
        <v>8140</v>
      </c>
      <c r="S1843" s="143" t="s">
        <v>369</v>
      </c>
      <c r="T1843" s="143">
        <v>8140</v>
      </c>
      <c r="U1843" s="143" t="s">
        <v>385</v>
      </c>
      <c r="V1843" s="143" t="s">
        <v>366</v>
      </c>
      <c r="Z1843" s="143">
        <v>0</v>
      </c>
      <c r="AA1843" s="143">
        <v>1</v>
      </c>
      <c r="AB1843" s="143">
        <v>0.38014653688062</v>
      </c>
      <c r="AC1843" s="143">
        <v>5.3100815836920001E-2</v>
      </c>
      <c r="AD1843" s="143">
        <v>158.85094168091399</v>
      </c>
      <c r="AF1843" s="143">
        <v>-1</v>
      </c>
      <c r="AG1843" s="143">
        <v>-1</v>
      </c>
      <c r="AH1843" s="143">
        <v>-1</v>
      </c>
      <c r="AI1843" s="143">
        <v>-1</v>
      </c>
      <c r="AJ1843" s="143">
        <v>0</v>
      </c>
      <c r="AM1843" s="143" t="s">
        <v>383</v>
      </c>
      <c r="AN1843" s="143">
        <v>-1</v>
      </c>
      <c r="AQ1843" s="143">
        <v>641</v>
      </c>
      <c r="AR1843" s="143" t="s">
        <v>284</v>
      </c>
      <c r="AS1843" s="143" t="s">
        <v>394</v>
      </c>
      <c r="AT1843" s="143" t="s">
        <v>366</v>
      </c>
      <c r="AV1843" s="143">
        <v>106.452349909209</v>
      </c>
      <c r="AW1843" s="143">
        <v>0.1288328805</v>
      </c>
    </row>
    <row r="1844" spans="1:49" x14ac:dyDescent="0.25">
      <c r="A1844" s="153">
        <v>1200000</v>
      </c>
      <c r="B1844" s="153">
        <v>1800000</v>
      </c>
      <c r="C1844" s="153">
        <v>1800000</v>
      </c>
      <c r="D1844" s="143" t="s">
        <v>360</v>
      </c>
      <c r="E1844" s="143" t="s">
        <v>73</v>
      </c>
      <c r="F1844" s="143" t="s">
        <v>378</v>
      </c>
      <c r="G1844" s="143" t="s">
        <v>379</v>
      </c>
      <c r="H1844" s="143">
        <v>0.59</v>
      </c>
      <c r="I1844" s="143">
        <v>0.64</v>
      </c>
      <c r="J1844" s="143" t="s">
        <v>387</v>
      </c>
      <c r="K1844" s="143">
        <v>0.24900584572192</v>
      </c>
      <c r="L1844" s="143">
        <v>3857.5253550673201</v>
      </c>
      <c r="M1844" s="143">
        <v>9.2314523863740092</v>
      </c>
      <c r="N1844" s="143">
        <v>1.28949656387411</v>
      </c>
      <c r="O1844" s="143">
        <v>2.2986856087107501</v>
      </c>
      <c r="P1844" s="143">
        <v>0.32109218244298998</v>
      </c>
      <c r="Q1844" s="143">
        <v>960.54636343231198</v>
      </c>
      <c r="R1844" s="143">
        <v>8140</v>
      </c>
      <c r="S1844" s="143" t="s">
        <v>369</v>
      </c>
      <c r="T1844" s="143">
        <v>8140</v>
      </c>
      <c r="U1844" s="143" t="s">
        <v>388</v>
      </c>
      <c r="V1844" s="143" t="s">
        <v>387</v>
      </c>
      <c r="Z1844" s="143">
        <v>0</v>
      </c>
      <c r="AA1844" s="143">
        <v>1</v>
      </c>
      <c r="AB1844" s="143">
        <v>2.2986856087107501</v>
      </c>
      <c r="AC1844" s="143">
        <v>0.32109218244298998</v>
      </c>
      <c r="AD1844" s="143">
        <v>960.54636343231198</v>
      </c>
      <c r="AF1844" s="143">
        <v>-1</v>
      </c>
      <c r="AG1844" s="143">
        <v>-1</v>
      </c>
      <c r="AH1844" s="143">
        <v>-1</v>
      </c>
      <c r="AI1844" s="143">
        <v>-1</v>
      </c>
      <c r="AJ1844" s="143">
        <v>0</v>
      </c>
      <c r="AM1844" s="143" t="s">
        <v>383</v>
      </c>
      <c r="AN1844" s="143">
        <v>-1</v>
      </c>
      <c r="AQ1844" s="143">
        <v>641</v>
      </c>
      <c r="AR1844" s="143" t="s">
        <v>284</v>
      </c>
      <c r="AS1844" s="143" t="s">
        <v>394</v>
      </c>
      <c r="AT1844" s="143" t="s">
        <v>366</v>
      </c>
      <c r="AV1844" s="143">
        <v>140.629155921104</v>
      </c>
      <c r="AW1844" s="143">
        <v>0.77903192489999995</v>
      </c>
    </row>
    <row r="1845" spans="1:49" x14ac:dyDescent="0.25">
      <c r="A1845" s="153">
        <v>1200000</v>
      </c>
      <c r="B1845" s="153">
        <v>1800000</v>
      </c>
      <c r="C1845" s="153">
        <v>1800000</v>
      </c>
      <c r="D1845" s="143" t="s">
        <v>360</v>
      </c>
      <c r="E1845" s="143" t="s">
        <v>73</v>
      </c>
      <c r="F1845" s="143" t="s">
        <v>378</v>
      </c>
      <c r="G1845" s="143" t="s">
        <v>379</v>
      </c>
      <c r="H1845" s="143">
        <v>0.59</v>
      </c>
      <c r="I1845" s="143">
        <v>0.64</v>
      </c>
      <c r="J1845" s="143" t="s">
        <v>395</v>
      </c>
      <c r="K1845" s="143">
        <v>0.24570861237205999</v>
      </c>
      <c r="L1845" s="143">
        <v>3857.5253550673201</v>
      </c>
      <c r="M1845" s="143">
        <v>9.2314523863740092</v>
      </c>
      <c r="N1845" s="143">
        <v>1.28949656387411</v>
      </c>
      <c r="O1845" s="143">
        <v>2.2682473560347098</v>
      </c>
      <c r="P1845" s="143">
        <v>0.31684041136803998</v>
      </c>
      <c r="Q1845" s="143">
        <v>947.82720218363499</v>
      </c>
      <c r="R1845" s="143">
        <v>1200</v>
      </c>
      <c r="S1845" s="143" t="s">
        <v>398</v>
      </c>
      <c r="T1845" s="143">
        <v>1200</v>
      </c>
      <c r="U1845" s="143" t="s">
        <v>395</v>
      </c>
      <c r="V1845" s="143" t="s">
        <v>395</v>
      </c>
      <c r="Z1845" s="143">
        <v>0</v>
      </c>
      <c r="AA1845" s="143">
        <v>1</v>
      </c>
      <c r="AB1845" s="143">
        <v>2.2682473560347098</v>
      </c>
      <c r="AC1845" s="143">
        <v>0.31684041136803998</v>
      </c>
      <c r="AD1845" s="143">
        <v>947.82720218363499</v>
      </c>
      <c r="AF1845" s="143">
        <v>-1</v>
      </c>
      <c r="AG1845" s="143">
        <v>-1</v>
      </c>
      <c r="AH1845" s="143">
        <v>-1</v>
      </c>
      <c r="AI1845" s="143">
        <v>-1</v>
      </c>
      <c r="AJ1845" s="143">
        <v>0</v>
      </c>
      <c r="AM1845" s="143" t="s">
        <v>383</v>
      </c>
      <c r="AN1845" s="143">
        <v>-1</v>
      </c>
      <c r="AQ1845" s="143">
        <v>641</v>
      </c>
      <c r="AR1845" s="143" t="s">
        <v>284</v>
      </c>
      <c r="AS1845" s="143" t="s">
        <v>394</v>
      </c>
      <c r="AT1845" s="143" t="s">
        <v>366</v>
      </c>
      <c r="AV1845" s="143">
        <v>138.13895231139301</v>
      </c>
      <c r="AW1845" s="143">
        <v>0.76871630349999998</v>
      </c>
    </row>
    <row r="1846" spans="1:49" x14ac:dyDescent="0.25">
      <c r="A1846" s="153">
        <v>1200000</v>
      </c>
      <c r="B1846" s="153">
        <v>1800000</v>
      </c>
      <c r="C1846" s="153">
        <v>1800000</v>
      </c>
      <c r="D1846" s="143" t="s">
        <v>360</v>
      </c>
      <c r="E1846" s="143" t="s">
        <v>73</v>
      </c>
      <c r="F1846" s="143" t="s">
        <v>378</v>
      </c>
      <c r="G1846" s="143" t="s">
        <v>379</v>
      </c>
      <c r="H1846" s="143">
        <v>0.59</v>
      </c>
      <c r="I1846" s="143">
        <v>0.64</v>
      </c>
      <c r="J1846" s="143" t="s">
        <v>387</v>
      </c>
      <c r="K1846" s="143">
        <v>2.0187844180019999E-2</v>
      </c>
      <c r="L1846" s="143">
        <v>3857.5253550673201</v>
      </c>
      <c r="M1846" s="143">
        <v>9.2314523863740092</v>
      </c>
      <c r="N1846" s="143">
        <v>1.28949656387411</v>
      </c>
      <c r="O1846" s="143">
        <v>0.18636312233138999</v>
      </c>
      <c r="P1846" s="143">
        <v>2.6032155702160002E-2</v>
      </c>
      <c r="Q1846" s="143">
        <v>77.875120788575501</v>
      </c>
      <c r="R1846" s="143">
        <v>1200</v>
      </c>
      <c r="S1846" s="143" t="s">
        <v>398</v>
      </c>
      <c r="T1846" s="143">
        <v>1200</v>
      </c>
      <c r="U1846" s="143" t="s">
        <v>390</v>
      </c>
      <c r="V1846" s="143" t="s">
        <v>387</v>
      </c>
      <c r="Z1846" s="143">
        <v>0</v>
      </c>
      <c r="AA1846" s="143">
        <v>1</v>
      </c>
      <c r="AB1846" s="143">
        <v>0.18636312233138999</v>
      </c>
      <c r="AC1846" s="143">
        <v>2.6032155702160002E-2</v>
      </c>
      <c r="AD1846" s="143">
        <v>77.875120788575103</v>
      </c>
      <c r="AF1846" s="143">
        <v>-1</v>
      </c>
      <c r="AG1846" s="143">
        <v>-1</v>
      </c>
      <c r="AH1846" s="143">
        <v>-1</v>
      </c>
      <c r="AI1846" s="143">
        <v>-1</v>
      </c>
      <c r="AJ1846" s="143">
        <v>0</v>
      </c>
      <c r="AM1846" s="143" t="s">
        <v>383</v>
      </c>
      <c r="AN1846" s="143">
        <v>-1</v>
      </c>
      <c r="AQ1846" s="143">
        <v>641</v>
      </c>
      <c r="AR1846" s="143" t="s">
        <v>284</v>
      </c>
      <c r="AS1846" s="143" t="s">
        <v>394</v>
      </c>
      <c r="AT1846" s="143" t="s">
        <v>366</v>
      </c>
      <c r="AV1846" s="143">
        <v>97.793514134344093</v>
      </c>
      <c r="AW1846" s="143">
        <v>6.31590598E-2</v>
      </c>
    </row>
    <row r="1847" spans="1:49" x14ac:dyDescent="0.25">
      <c r="A1847" s="153">
        <v>1200000</v>
      </c>
      <c r="B1847" s="153">
        <v>1800000</v>
      </c>
      <c r="C1847" s="153">
        <v>1800000</v>
      </c>
      <c r="D1847" s="143" t="s">
        <v>360</v>
      </c>
      <c r="E1847" s="143" t="s">
        <v>73</v>
      </c>
      <c r="F1847" s="143" t="s">
        <v>378</v>
      </c>
      <c r="G1847" s="143" t="s">
        <v>379</v>
      </c>
      <c r="H1847" s="143">
        <v>0.59</v>
      </c>
      <c r="I1847" s="143">
        <v>0.64</v>
      </c>
      <c r="J1847" s="143" t="s">
        <v>387</v>
      </c>
      <c r="K1847" s="143">
        <v>4.6920664014919997E-2</v>
      </c>
      <c r="L1847" s="143">
        <v>3857.5253550673201</v>
      </c>
      <c r="M1847" s="143">
        <v>9.2314523863740092</v>
      </c>
      <c r="N1847" s="143">
        <v>1.28949656387411</v>
      </c>
      <c r="O1847" s="143">
        <v>0.43314587579079</v>
      </c>
      <c r="P1847" s="143">
        <v>6.0504035021929997E-2</v>
      </c>
      <c r="Q1847" s="143">
        <v>180.99765111415201</v>
      </c>
      <c r="R1847" s="143">
        <v>1200</v>
      </c>
      <c r="S1847" s="143" t="s">
        <v>398</v>
      </c>
      <c r="T1847" s="143">
        <v>1200</v>
      </c>
      <c r="U1847" s="143" t="s">
        <v>388</v>
      </c>
      <c r="V1847" s="143" t="s">
        <v>387</v>
      </c>
      <c r="Z1847" s="143">
        <v>0</v>
      </c>
      <c r="AA1847" s="143">
        <v>1</v>
      </c>
      <c r="AB1847" s="143">
        <v>0.43314587579079</v>
      </c>
      <c r="AC1847" s="143">
        <v>6.0504035021929997E-2</v>
      </c>
      <c r="AD1847" s="143">
        <v>180.99765111415201</v>
      </c>
      <c r="AF1847" s="143">
        <v>-1</v>
      </c>
      <c r="AG1847" s="143">
        <v>-1</v>
      </c>
      <c r="AH1847" s="143">
        <v>-1</v>
      </c>
      <c r="AI1847" s="143">
        <v>-1</v>
      </c>
      <c r="AJ1847" s="143">
        <v>0</v>
      </c>
      <c r="AM1847" s="143" t="s">
        <v>383</v>
      </c>
      <c r="AN1847" s="143">
        <v>-1</v>
      </c>
      <c r="AQ1847" s="143">
        <v>641</v>
      </c>
      <c r="AR1847" s="143" t="s">
        <v>284</v>
      </c>
      <c r="AS1847" s="143" t="s">
        <v>394</v>
      </c>
      <c r="AT1847" s="143" t="s">
        <v>366</v>
      </c>
      <c r="AV1847" s="143">
        <v>102.996895483329</v>
      </c>
      <c r="AW1847" s="143">
        <v>0.14679452649999999</v>
      </c>
    </row>
    <row r="1848" spans="1:49" x14ac:dyDescent="0.25">
      <c r="A1848" s="153">
        <v>1200000</v>
      </c>
      <c r="B1848" s="153">
        <v>1800000</v>
      </c>
      <c r="C1848" s="153">
        <v>1800000</v>
      </c>
      <c r="D1848" s="143" t="s">
        <v>360</v>
      </c>
      <c r="E1848" s="143" t="s">
        <v>73</v>
      </c>
      <c r="F1848" s="143" t="s">
        <v>378</v>
      </c>
      <c r="G1848" s="143" t="s">
        <v>379</v>
      </c>
      <c r="H1848" s="143">
        <v>0.59</v>
      </c>
      <c r="I1848" s="143">
        <v>0.64</v>
      </c>
      <c r="J1848" s="143" t="s">
        <v>395</v>
      </c>
      <c r="K1848" s="143">
        <v>5.4761709753799997E-3</v>
      </c>
      <c r="L1848" s="143">
        <v>3833.3982149406902</v>
      </c>
      <c r="M1848" s="143">
        <v>9.5178642438822294</v>
      </c>
      <c r="N1848" s="143">
        <v>1.3980206931072201</v>
      </c>
      <c r="O1848" s="143">
        <v>5.2121451920030003E-2</v>
      </c>
      <c r="P1848" s="143">
        <v>7.6558003425799999E-3</v>
      </c>
      <c r="Q1848" s="143">
        <v>20.992344041762301</v>
      </c>
      <c r="R1848" s="143">
        <v>1200</v>
      </c>
      <c r="S1848" s="143" t="s">
        <v>398</v>
      </c>
      <c r="T1848" s="143">
        <v>1200</v>
      </c>
      <c r="U1848" s="143" t="s">
        <v>395</v>
      </c>
      <c r="V1848" s="143" t="s">
        <v>395</v>
      </c>
      <c r="Z1848" s="143">
        <v>0</v>
      </c>
      <c r="AA1848" s="143">
        <v>1</v>
      </c>
      <c r="AB1848" s="143">
        <v>5.2121451920030003E-2</v>
      </c>
      <c r="AC1848" s="143">
        <v>7.6558003425799999E-3</v>
      </c>
      <c r="AD1848" s="143">
        <v>20.9923440417619</v>
      </c>
      <c r="AF1848" s="143">
        <v>-1</v>
      </c>
      <c r="AG1848" s="143">
        <v>-1</v>
      </c>
      <c r="AH1848" s="143">
        <v>-1</v>
      </c>
      <c r="AI1848" s="143">
        <v>-1</v>
      </c>
      <c r="AJ1848" s="143">
        <v>0</v>
      </c>
      <c r="AM1848" s="143" t="s">
        <v>383</v>
      </c>
      <c r="AN1848" s="143">
        <v>-1</v>
      </c>
      <c r="AQ1848" s="143">
        <v>641</v>
      </c>
      <c r="AR1848" s="143" t="s">
        <v>284</v>
      </c>
      <c r="AS1848" s="143" t="s">
        <v>394</v>
      </c>
      <c r="AT1848" s="143" t="s">
        <v>366</v>
      </c>
      <c r="AV1848" s="143">
        <v>33.493495343725598</v>
      </c>
      <c r="AW1848" s="143">
        <v>1.7025420999999999E-2</v>
      </c>
    </row>
    <row r="1849" spans="1:49" x14ac:dyDescent="0.25">
      <c r="A1849" s="153">
        <v>1200000</v>
      </c>
      <c r="B1849" s="153">
        <v>1800000</v>
      </c>
      <c r="C1849" s="153">
        <v>1800000</v>
      </c>
      <c r="D1849" s="143" t="s">
        <v>360</v>
      </c>
      <c r="E1849" s="143" t="s">
        <v>73</v>
      </c>
      <c r="F1849" s="143" t="s">
        <v>378</v>
      </c>
      <c r="G1849" s="143" t="s">
        <v>379</v>
      </c>
      <c r="H1849" s="143">
        <v>0.59</v>
      </c>
      <c r="I1849" s="143">
        <v>0.64</v>
      </c>
      <c r="J1849" s="143" t="s">
        <v>395</v>
      </c>
      <c r="K1849" s="143">
        <v>0.60731042125131995</v>
      </c>
      <c r="L1849" s="143">
        <v>3833.3982149406902</v>
      </c>
      <c r="M1849" s="143">
        <v>9.5178642438822294</v>
      </c>
      <c r="N1849" s="143">
        <v>1.3980206931072201</v>
      </c>
      <c r="O1849" s="143">
        <v>5.7802981433650196</v>
      </c>
      <c r="P1849" s="143">
        <v>0.84903253604900997</v>
      </c>
      <c r="Q1849" s="143">
        <v>2328.0626847397002</v>
      </c>
      <c r="R1849" s="143">
        <v>1200</v>
      </c>
      <c r="S1849" s="143" t="s">
        <v>398</v>
      </c>
      <c r="T1849" s="143">
        <v>1200</v>
      </c>
      <c r="U1849" s="143" t="s">
        <v>395</v>
      </c>
      <c r="V1849" s="143" t="s">
        <v>395</v>
      </c>
      <c r="Z1849" s="143">
        <v>0</v>
      </c>
      <c r="AA1849" s="143">
        <v>1</v>
      </c>
      <c r="AB1849" s="143">
        <v>5.7802981433650196</v>
      </c>
      <c r="AC1849" s="143">
        <v>0.84903253604900997</v>
      </c>
      <c r="AD1849" s="143">
        <v>2328.0626847397002</v>
      </c>
      <c r="AF1849" s="143">
        <v>-1</v>
      </c>
      <c r="AG1849" s="143">
        <v>-1</v>
      </c>
      <c r="AH1849" s="143">
        <v>-1</v>
      </c>
      <c r="AI1849" s="143">
        <v>-1</v>
      </c>
      <c r="AJ1849" s="143">
        <v>0</v>
      </c>
      <c r="AM1849" s="143" t="s">
        <v>383</v>
      </c>
      <c r="AN1849" s="143">
        <v>-1</v>
      </c>
      <c r="AQ1849" s="143">
        <v>641</v>
      </c>
      <c r="AR1849" s="143" t="s">
        <v>284</v>
      </c>
      <c r="AS1849" s="143" t="s">
        <v>394</v>
      </c>
      <c r="AT1849" s="143" t="s">
        <v>366</v>
      </c>
      <c r="AV1849" s="143">
        <v>198.31482974545699</v>
      </c>
      <c r="AW1849" s="143">
        <v>1.8881286981000001</v>
      </c>
    </row>
    <row r="1850" spans="1:49" x14ac:dyDescent="0.25">
      <c r="A1850" s="153">
        <v>1200000</v>
      </c>
      <c r="B1850" s="153">
        <v>1800000</v>
      </c>
      <c r="C1850" s="153">
        <v>1800000</v>
      </c>
      <c r="D1850" s="143" t="s">
        <v>360</v>
      </c>
      <c r="E1850" s="143" t="s">
        <v>73</v>
      </c>
      <c r="F1850" s="143" t="s">
        <v>378</v>
      </c>
      <c r="G1850" s="143" t="s">
        <v>379</v>
      </c>
      <c r="H1850" s="143">
        <v>0.59</v>
      </c>
      <c r="I1850" s="143">
        <v>0.64</v>
      </c>
      <c r="J1850" s="143" t="s">
        <v>387</v>
      </c>
      <c r="K1850" s="143">
        <v>0.13623962089749</v>
      </c>
      <c r="L1850" s="143">
        <v>3885.69304451062</v>
      </c>
      <c r="M1850" s="143">
        <v>8.2270099808317703</v>
      </c>
      <c r="N1850" s="143">
        <v>1.0859189740205399</v>
      </c>
      <c r="O1850" s="143">
        <v>1.1208447209084</v>
      </c>
      <c r="P1850" s="143">
        <v>0.14794518934595</v>
      </c>
      <c r="Q1850" s="143">
        <v>529.38534730814797</v>
      </c>
      <c r="R1850" s="143">
        <v>8140</v>
      </c>
      <c r="S1850" s="143" t="s">
        <v>369</v>
      </c>
      <c r="T1850" s="143">
        <v>8140</v>
      </c>
      <c r="U1850" s="143" t="s">
        <v>390</v>
      </c>
      <c r="V1850" s="143" t="s">
        <v>387</v>
      </c>
      <c r="Z1850" s="143">
        <v>0</v>
      </c>
      <c r="AA1850" s="143">
        <v>1</v>
      </c>
      <c r="AB1850" s="143">
        <v>1.1208447209084</v>
      </c>
      <c r="AC1850" s="143">
        <v>0.14794518934595</v>
      </c>
      <c r="AD1850" s="143">
        <v>529.38534730814797</v>
      </c>
      <c r="AF1850" s="143">
        <v>-1</v>
      </c>
      <c r="AG1850" s="143">
        <v>-1</v>
      </c>
      <c r="AH1850" s="143">
        <v>-1</v>
      </c>
      <c r="AI1850" s="143">
        <v>-1</v>
      </c>
      <c r="AJ1850" s="143">
        <v>0</v>
      </c>
      <c r="AM1850" s="143" t="s">
        <v>383</v>
      </c>
      <c r="AN1850" s="143">
        <v>-1</v>
      </c>
      <c r="AQ1850" s="143">
        <v>641</v>
      </c>
      <c r="AR1850" s="143" t="s">
        <v>284</v>
      </c>
      <c r="AS1850" s="143" t="s">
        <v>394</v>
      </c>
      <c r="AT1850" s="143" t="s">
        <v>366</v>
      </c>
      <c r="AV1850" s="143">
        <v>121.69623712878899</v>
      </c>
      <c r="AW1850" s="143">
        <v>0.42934740249999997</v>
      </c>
    </row>
    <row r="1851" spans="1:49" x14ac:dyDescent="0.25">
      <c r="A1851" s="153">
        <v>1200000</v>
      </c>
      <c r="B1851" s="153">
        <v>1800000</v>
      </c>
      <c r="C1851" s="153">
        <v>1800000</v>
      </c>
      <c r="D1851" s="143" t="s">
        <v>360</v>
      </c>
      <c r="E1851" s="143" t="s">
        <v>73</v>
      </c>
      <c r="F1851" s="143" t="s">
        <v>378</v>
      </c>
      <c r="G1851" s="143" t="s">
        <v>379</v>
      </c>
      <c r="H1851" s="143">
        <v>0.59</v>
      </c>
      <c r="I1851" s="143">
        <v>0.64</v>
      </c>
      <c r="J1851" s="143" t="s">
        <v>387</v>
      </c>
      <c r="K1851" s="143">
        <v>0.47579358781961001</v>
      </c>
      <c r="L1851" s="143">
        <v>3885.69304451062</v>
      </c>
      <c r="M1851" s="143">
        <v>8.2270099808317703</v>
      </c>
      <c r="N1851" s="143">
        <v>1.0859189740205399</v>
      </c>
      <c r="O1851" s="143">
        <v>3.9143585958077001</v>
      </c>
      <c r="P1851" s="143">
        <v>0.51667328473062002</v>
      </c>
      <c r="Q1851" s="143">
        <v>1848.78783481342</v>
      </c>
      <c r="R1851" s="143">
        <v>8140</v>
      </c>
      <c r="S1851" s="143" t="s">
        <v>369</v>
      </c>
      <c r="T1851" s="143">
        <v>8140</v>
      </c>
      <c r="U1851" s="143" t="s">
        <v>388</v>
      </c>
      <c r="V1851" s="143" t="s">
        <v>387</v>
      </c>
      <c r="Z1851" s="143">
        <v>0</v>
      </c>
      <c r="AA1851" s="143">
        <v>1</v>
      </c>
      <c r="AB1851" s="143">
        <v>3.9143585958077001</v>
      </c>
      <c r="AC1851" s="143">
        <v>0.51667328473062002</v>
      </c>
      <c r="AD1851" s="143">
        <v>1848.78783481342</v>
      </c>
      <c r="AF1851" s="143">
        <v>-1</v>
      </c>
      <c r="AG1851" s="143">
        <v>-1</v>
      </c>
      <c r="AH1851" s="143">
        <v>-1</v>
      </c>
      <c r="AI1851" s="143">
        <v>-1</v>
      </c>
      <c r="AJ1851" s="143">
        <v>0</v>
      </c>
      <c r="AM1851" s="143" t="s">
        <v>383</v>
      </c>
      <c r="AN1851" s="143">
        <v>-1</v>
      </c>
      <c r="AQ1851" s="143">
        <v>641</v>
      </c>
      <c r="AR1851" s="143" t="s">
        <v>284</v>
      </c>
      <c r="AS1851" s="143" t="s">
        <v>394</v>
      </c>
      <c r="AT1851" s="143" t="s">
        <v>366</v>
      </c>
      <c r="AV1851" s="143">
        <v>177.02490202184299</v>
      </c>
      <c r="AW1851" s="143">
        <v>1.4994224127</v>
      </c>
    </row>
    <row r="1852" spans="1:49" x14ac:dyDescent="0.25">
      <c r="A1852" s="153">
        <v>1200000</v>
      </c>
      <c r="B1852" s="153">
        <v>1800000</v>
      </c>
      <c r="C1852" s="153">
        <v>1800000</v>
      </c>
      <c r="D1852" s="143" t="s">
        <v>360</v>
      </c>
      <c r="E1852" s="143" t="s">
        <v>73</v>
      </c>
      <c r="F1852" s="143" t="s">
        <v>378</v>
      </c>
      <c r="G1852" s="143" t="s">
        <v>379</v>
      </c>
      <c r="H1852" s="143">
        <v>0.59</v>
      </c>
      <c r="I1852" s="143">
        <v>0.64</v>
      </c>
      <c r="J1852" s="143" t="s">
        <v>395</v>
      </c>
      <c r="K1852" s="143">
        <v>1.7602682116999999E-3</v>
      </c>
      <c r="L1852" s="143">
        <v>3885.69304451062</v>
      </c>
      <c r="M1852" s="143">
        <v>8.2270099808317703</v>
      </c>
      <c r="N1852" s="143">
        <v>1.0859189740205399</v>
      </c>
      <c r="O1852" s="143">
        <v>1.448174414662E-2</v>
      </c>
      <c r="P1852" s="143">
        <v>1.91150865045E-3</v>
      </c>
      <c r="Q1852" s="143">
        <v>6.8398619466874901</v>
      </c>
      <c r="R1852" s="143">
        <v>1200</v>
      </c>
      <c r="S1852" s="143" t="s">
        <v>398</v>
      </c>
      <c r="T1852" s="143">
        <v>1200</v>
      </c>
      <c r="U1852" s="143" t="s">
        <v>395</v>
      </c>
      <c r="V1852" s="143" t="s">
        <v>395</v>
      </c>
      <c r="Z1852" s="143">
        <v>0</v>
      </c>
      <c r="AA1852" s="143">
        <v>1</v>
      </c>
      <c r="AB1852" s="143">
        <v>1.448174414662E-2</v>
      </c>
      <c r="AC1852" s="143">
        <v>1.91150865045E-3</v>
      </c>
      <c r="AD1852" s="143">
        <v>6.8398619466889299</v>
      </c>
      <c r="AF1852" s="143">
        <v>-1</v>
      </c>
      <c r="AG1852" s="143">
        <v>-1</v>
      </c>
      <c r="AH1852" s="143">
        <v>-1</v>
      </c>
      <c r="AI1852" s="143">
        <v>-1</v>
      </c>
      <c r="AJ1852" s="143">
        <v>0</v>
      </c>
      <c r="AM1852" s="143" t="s">
        <v>383</v>
      </c>
      <c r="AN1852" s="143">
        <v>-1</v>
      </c>
      <c r="AQ1852" s="143">
        <v>641</v>
      </c>
      <c r="AR1852" s="143" t="s">
        <v>284</v>
      </c>
      <c r="AS1852" s="143" t="s">
        <v>394</v>
      </c>
      <c r="AT1852" s="143" t="s">
        <v>366</v>
      </c>
      <c r="AV1852" s="143">
        <v>19.406418089677398</v>
      </c>
      <c r="AW1852" s="143">
        <v>5.5473333000000003E-3</v>
      </c>
    </row>
    <row r="1853" spans="1:49" x14ac:dyDescent="0.25">
      <c r="A1853" s="153">
        <v>1200000</v>
      </c>
      <c r="B1853" s="153">
        <v>1800000</v>
      </c>
      <c r="C1853" s="153">
        <v>1800000</v>
      </c>
      <c r="D1853" s="143" t="s">
        <v>360</v>
      </c>
      <c r="E1853" s="143" t="s">
        <v>73</v>
      </c>
      <c r="F1853" s="143" t="s">
        <v>378</v>
      </c>
      <c r="G1853" s="143" t="s">
        <v>379</v>
      </c>
      <c r="H1853" s="143">
        <v>0.59</v>
      </c>
      <c r="I1853" s="143">
        <v>0.64</v>
      </c>
      <c r="J1853" s="143" t="s">
        <v>387</v>
      </c>
      <c r="K1853" s="143">
        <v>1.65630276538E-3</v>
      </c>
      <c r="L1853" s="143">
        <v>3885.69304451062</v>
      </c>
      <c r="M1853" s="143">
        <v>8.2270099808317703</v>
      </c>
      <c r="N1853" s="143">
        <v>1.0859189740205399</v>
      </c>
      <c r="O1853" s="143">
        <v>1.3626419382110001E-2</v>
      </c>
      <c r="P1853" s="143">
        <v>1.79861059965E-3</v>
      </c>
      <c r="Q1853" s="143">
        <v>6.4358841350679699</v>
      </c>
      <c r="R1853" s="143">
        <v>1200</v>
      </c>
      <c r="S1853" s="143" t="s">
        <v>398</v>
      </c>
      <c r="T1853" s="143">
        <v>1200</v>
      </c>
      <c r="U1853" s="143" t="s">
        <v>390</v>
      </c>
      <c r="V1853" s="143" t="s">
        <v>387</v>
      </c>
      <c r="Z1853" s="143">
        <v>0</v>
      </c>
      <c r="AA1853" s="143">
        <v>1</v>
      </c>
      <c r="AB1853" s="143">
        <v>1.3626419382110001E-2</v>
      </c>
      <c r="AC1853" s="143">
        <v>1.79861059965E-3</v>
      </c>
      <c r="AD1853" s="143">
        <v>6.4358841350698404</v>
      </c>
      <c r="AF1853" s="143">
        <v>-1</v>
      </c>
      <c r="AG1853" s="143">
        <v>-1</v>
      </c>
      <c r="AH1853" s="143">
        <v>-1</v>
      </c>
      <c r="AI1853" s="143">
        <v>-1</v>
      </c>
      <c r="AJ1853" s="143">
        <v>0</v>
      </c>
      <c r="AM1853" s="143" t="s">
        <v>383</v>
      </c>
      <c r="AN1853" s="143">
        <v>-1</v>
      </c>
      <c r="AQ1853" s="143">
        <v>641</v>
      </c>
      <c r="AR1853" s="143" t="s">
        <v>284</v>
      </c>
      <c r="AS1853" s="143" t="s">
        <v>394</v>
      </c>
      <c r="AT1853" s="143" t="s">
        <v>366</v>
      </c>
      <c r="AV1853" s="143">
        <v>26.995342460302801</v>
      </c>
      <c r="AW1853" s="143">
        <v>5.2196952E-3</v>
      </c>
    </row>
    <row r="1854" spans="1:49" x14ac:dyDescent="0.25">
      <c r="A1854" s="153">
        <v>1200000</v>
      </c>
      <c r="B1854" s="153">
        <v>1800000</v>
      </c>
      <c r="C1854" s="153">
        <v>1800000</v>
      </c>
      <c r="D1854" s="143" t="s">
        <v>360</v>
      </c>
      <c r="E1854" s="143" t="s">
        <v>73</v>
      </c>
      <c r="F1854" s="143" t="s">
        <v>378</v>
      </c>
      <c r="G1854" s="143" t="s">
        <v>379</v>
      </c>
      <c r="H1854" s="143">
        <v>0.59</v>
      </c>
      <c r="I1854" s="143">
        <v>0.64</v>
      </c>
      <c r="J1854" s="143" t="s">
        <v>387</v>
      </c>
      <c r="K1854" s="143">
        <v>2.3136738586500001E-3</v>
      </c>
      <c r="L1854" s="143">
        <v>3885.69304451062</v>
      </c>
      <c r="M1854" s="143">
        <v>8.2270099808317703</v>
      </c>
      <c r="N1854" s="143">
        <v>1.0859189740205399</v>
      </c>
      <c r="O1854" s="143">
        <v>1.903461792751E-2</v>
      </c>
      <c r="P1854" s="143">
        <v>2.5124623427999998E-3</v>
      </c>
      <c r="Q1854" s="143">
        <v>8.9902264198262394</v>
      </c>
      <c r="R1854" s="143">
        <v>8140</v>
      </c>
      <c r="S1854" s="143" t="s">
        <v>369</v>
      </c>
      <c r="T1854" s="143">
        <v>8140</v>
      </c>
      <c r="U1854" s="143" t="s">
        <v>390</v>
      </c>
      <c r="V1854" s="143" t="s">
        <v>387</v>
      </c>
      <c r="Z1854" s="143">
        <v>0</v>
      </c>
      <c r="AA1854" s="143">
        <v>1</v>
      </c>
      <c r="AB1854" s="143">
        <v>1.903461792751E-2</v>
      </c>
      <c r="AC1854" s="143">
        <v>2.5124623427999998E-3</v>
      </c>
      <c r="AD1854" s="143">
        <v>8.9902264198272892</v>
      </c>
      <c r="AF1854" s="143">
        <v>-1</v>
      </c>
      <c r="AG1854" s="143">
        <v>-1</v>
      </c>
      <c r="AH1854" s="143">
        <v>-1</v>
      </c>
      <c r="AI1854" s="143">
        <v>-1</v>
      </c>
      <c r="AJ1854" s="143">
        <v>0</v>
      </c>
      <c r="AM1854" s="143" t="s">
        <v>383</v>
      </c>
      <c r="AN1854" s="143">
        <v>-1</v>
      </c>
      <c r="AQ1854" s="143">
        <v>641</v>
      </c>
      <c r="AR1854" s="143" t="s">
        <v>284</v>
      </c>
      <c r="AS1854" s="143" t="s">
        <v>394</v>
      </c>
      <c r="AT1854" s="143" t="s">
        <v>366</v>
      </c>
      <c r="AV1854" s="143">
        <v>45.646192510749401</v>
      </c>
      <c r="AW1854" s="143">
        <v>7.2913433999999997E-3</v>
      </c>
    </row>
    <row r="1855" spans="1:49" x14ac:dyDescent="0.25">
      <c r="A1855" s="153">
        <v>1200000</v>
      </c>
      <c r="B1855" s="153">
        <v>1800000</v>
      </c>
      <c r="C1855" s="153">
        <v>1800000</v>
      </c>
      <c r="D1855" s="143" t="s">
        <v>360</v>
      </c>
      <c r="E1855" s="143" t="s">
        <v>73</v>
      </c>
      <c r="F1855" s="143" t="s">
        <v>378</v>
      </c>
      <c r="G1855" s="143" t="s">
        <v>379</v>
      </c>
      <c r="H1855" s="143">
        <v>0.59</v>
      </c>
      <c r="I1855" s="143">
        <v>0.64</v>
      </c>
      <c r="J1855" s="143" t="s">
        <v>366</v>
      </c>
      <c r="K1855" s="143">
        <v>7.0534329707339999E-2</v>
      </c>
      <c r="L1855" s="143">
        <v>3467.22112372231</v>
      </c>
      <c r="M1855" s="143">
        <v>6.5655769901037404</v>
      </c>
      <c r="N1855" s="143">
        <v>0.9189818585199</v>
      </c>
      <c r="O1855" s="143">
        <v>0.46309857213891997</v>
      </c>
      <c r="P1855" s="143">
        <v>6.4819769403910002E-2</v>
      </c>
      <c r="Q1855" s="143">
        <v>244.558117908893</v>
      </c>
      <c r="R1855" s="143">
        <v>1820</v>
      </c>
      <c r="S1855" s="143" t="s">
        <v>397</v>
      </c>
      <c r="T1855" s="143">
        <v>1820</v>
      </c>
      <c r="U1855" s="143" t="s">
        <v>385</v>
      </c>
      <c r="V1855" s="143" t="s">
        <v>366</v>
      </c>
      <c r="Z1855" s="143">
        <v>0</v>
      </c>
      <c r="AA1855" s="143">
        <v>1</v>
      </c>
      <c r="AB1855" s="143">
        <v>0.46309857213891997</v>
      </c>
      <c r="AC1855" s="143">
        <v>6.4819769403910002E-2</v>
      </c>
      <c r="AD1855" s="143">
        <v>244.558117908892</v>
      </c>
      <c r="AF1855" s="143">
        <v>-1</v>
      </c>
      <c r="AG1855" s="143">
        <v>-1</v>
      </c>
      <c r="AH1855" s="143">
        <v>-1</v>
      </c>
      <c r="AI1855" s="143">
        <v>-1</v>
      </c>
      <c r="AJ1855" s="143">
        <v>0</v>
      </c>
      <c r="AM1855" s="143" t="s">
        <v>383</v>
      </c>
      <c r="AN1855" s="143">
        <v>-1</v>
      </c>
      <c r="AQ1855" s="143">
        <v>641</v>
      </c>
      <c r="AR1855" s="143" t="s">
        <v>284</v>
      </c>
      <c r="AS1855" s="143" t="s">
        <v>394</v>
      </c>
      <c r="AT1855" s="143" t="s">
        <v>366</v>
      </c>
      <c r="AV1855" s="143">
        <v>86.745222393275995</v>
      </c>
      <c r="AW1855" s="143">
        <v>0.19834397240000001</v>
      </c>
    </row>
    <row r="1856" spans="1:49" x14ac:dyDescent="0.25">
      <c r="A1856" s="153">
        <v>1200000</v>
      </c>
      <c r="B1856" s="153">
        <v>1800000</v>
      </c>
      <c r="C1856" s="153">
        <v>1800000</v>
      </c>
      <c r="D1856" s="143" t="s">
        <v>360</v>
      </c>
      <c r="E1856" s="143" t="s">
        <v>73</v>
      </c>
      <c r="F1856" s="143" t="s">
        <v>378</v>
      </c>
      <c r="G1856" s="143" t="s">
        <v>379</v>
      </c>
      <c r="H1856" s="143">
        <v>0.59</v>
      </c>
      <c r="I1856" s="143">
        <v>0.64</v>
      </c>
      <c r="J1856" s="143" t="s">
        <v>363</v>
      </c>
      <c r="K1856" s="143">
        <v>4.6237867171790001E-2</v>
      </c>
      <c r="L1856" s="143">
        <v>3467.22112372231</v>
      </c>
      <c r="M1856" s="143">
        <v>6.5655769901037404</v>
      </c>
      <c r="N1856" s="143">
        <v>0.9189818585199</v>
      </c>
      <c r="O1856" s="143">
        <v>0.30357827677458998</v>
      </c>
      <c r="P1856" s="143">
        <v>4.2491761107530002E-2</v>
      </c>
      <c r="Q1856" s="143">
        <v>160.31690977390301</v>
      </c>
      <c r="R1856" s="143">
        <v>5100</v>
      </c>
      <c r="S1856" s="143" t="s">
        <v>373</v>
      </c>
      <c r="T1856" s="143">
        <v>5100</v>
      </c>
      <c r="U1856" s="143" t="s">
        <v>385</v>
      </c>
      <c r="V1856" s="143" t="s">
        <v>366</v>
      </c>
      <c r="Y1856" s="143" t="s">
        <v>363</v>
      </c>
      <c r="Z1856" s="143">
        <v>0</v>
      </c>
      <c r="AA1856" s="143">
        <v>1</v>
      </c>
      <c r="AB1856" s="143">
        <v>0.30357827677458998</v>
      </c>
      <c r="AC1856" s="143">
        <v>4.2491761107530002E-2</v>
      </c>
      <c r="AD1856" s="143">
        <v>160.31690977390201</v>
      </c>
      <c r="AF1856" s="143">
        <v>-1</v>
      </c>
      <c r="AG1856" s="143">
        <v>-1</v>
      </c>
      <c r="AH1856" s="143">
        <v>-1</v>
      </c>
      <c r="AI1856" s="143">
        <v>-1</v>
      </c>
      <c r="AJ1856" s="143">
        <v>0</v>
      </c>
      <c r="AM1856" s="143" t="s">
        <v>383</v>
      </c>
      <c r="AN1856" s="143">
        <v>-1</v>
      </c>
      <c r="AQ1856" s="143">
        <v>641</v>
      </c>
      <c r="AR1856" s="143" t="s">
        <v>284</v>
      </c>
      <c r="AS1856" s="143" t="s">
        <v>394</v>
      </c>
      <c r="AT1856" s="143" t="s">
        <v>366</v>
      </c>
      <c r="AV1856" s="143">
        <v>61.901753798168798</v>
      </c>
      <c r="AW1856" s="143">
        <v>0.1300218246</v>
      </c>
    </row>
    <row r="1857" spans="1:49" x14ac:dyDescent="0.25">
      <c r="A1857" s="153">
        <v>1200000</v>
      </c>
      <c r="B1857" s="153">
        <v>1800000</v>
      </c>
      <c r="C1857" s="153">
        <v>1800000</v>
      </c>
      <c r="D1857" s="143" t="s">
        <v>360</v>
      </c>
      <c r="E1857" s="143" t="s">
        <v>73</v>
      </c>
      <c r="F1857" s="143" t="s">
        <v>378</v>
      </c>
      <c r="G1857" s="143" t="s">
        <v>379</v>
      </c>
      <c r="H1857" s="143">
        <v>0.59</v>
      </c>
      <c r="I1857" s="143">
        <v>0.64</v>
      </c>
      <c r="J1857" s="143" t="s">
        <v>366</v>
      </c>
      <c r="K1857" s="143">
        <v>0.42765931042388999</v>
      </c>
      <c r="L1857" s="143">
        <v>3467.22112372231</v>
      </c>
      <c r="M1857" s="143">
        <v>6.5655769901037404</v>
      </c>
      <c r="N1857" s="143">
        <v>0.9189818585199</v>
      </c>
      <c r="O1857" s="143">
        <v>2.80783012812274</v>
      </c>
      <c r="P1857" s="143">
        <v>0.39301114790668001</v>
      </c>
      <c r="Q1857" s="143">
        <v>1482.78939485823</v>
      </c>
      <c r="R1857" s="143">
        <v>8310</v>
      </c>
      <c r="S1857" s="143" t="s">
        <v>400</v>
      </c>
      <c r="T1857" s="143">
        <v>8310</v>
      </c>
      <c r="U1857" s="143" t="s">
        <v>385</v>
      </c>
      <c r="V1857" s="143" t="s">
        <v>366</v>
      </c>
      <c r="Z1857" s="143">
        <v>0</v>
      </c>
      <c r="AA1857" s="143">
        <v>1</v>
      </c>
      <c r="AB1857" s="143">
        <v>2.80783012812274</v>
      </c>
      <c r="AC1857" s="143">
        <v>0.39301114790668001</v>
      </c>
      <c r="AD1857" s="143">
        <v>1482.78939485823</v>
      </c>
      <c r="AF1857" s="143">
        <v>-1</v>
      </c>
      <c r="AG1857" s="143">
        <v>-1</v>
      </c>
      <c r="AH1857" s="143">
        <v>-1</v>
      </c>
      <c r="AI1857" s="143">
        <v>-1</v>
      </c>
      <c r="AJ1857" s="143">
        <v>0</v>
      </c>
      <c r="AM1857" s="143" t="s">
        <v>383</v>
      </c>
      <c r="AN1857" s="143">
        <v>-1</v>
      </c>
      <c r="AQ1857" s="143">
        <v>641</v>
      </c>
      <c r="AR1857" s="143" t="s">
        <v>284</v>
      </c>
      <c r="AS1857" s="143" t="s">
        <v>394</v>
      </c>
      <c r="AT1857" s="143" t="s">
        <v>366</v>
      </c>
      <c r="AV1857" s="143">
        <v>169.972250314067</v>
      </c>
      <c r="AW1857" s="143">
        <v>1.2025866948999999</v>
      </c>
    </row>
    <row r="1858" spans="1:49" x14ac:dyDescent="0.25">
      <c r="A1858" s="153">
        <v>1200000</v>
      </c>
      <c r="B1858" s="153">
        <v>1800000</v>
      </c>
      <c r="C1858" s="153">
        <v>1800000</v>
      </c>
      <c r="D1858" s="143" t="s">
        <v>360</v>
      </c>
      <c r="E1858" s="143" t="s">
        <v>73</v>
      </c>
      <c r="F1858" s="143" t="s">
        <v>378</v>
      </c>
      <c r="G1858" s="143" t="s">
        <v>379</v>
      </c>
      <c r="H1858" s="143">
        <v>0.59</v>
      </c>
      <c r="I1858" s="143">
        <v>0.64</v>
      </c>
      <c r="J1858" s="143" t="s">
        <v>363</v>
      </c>
      <c r="K1858" s="143">
        <v>7.333194629584E-2</v>
      </c>
      <c r="L1858" s="143">
        <v>3467.22112372231</v>
      </c>
      <c r="M1858" s="143">
        <v>6.5655769901037404</v>
      </c>
      <c r="N1858" s="143">
        <v>0.9189818585199</v>
      </c>
      <c r="O1858" s="143">
        <v>0.48146653923952998</v>
      </c>
      <c r="P1858" s="143">
        <v>6.7390728295829996E-2</v>
      </c>
      <c r="Q1858" s="143">
        <v>254.258073240627</v>
      </c>
      <c r="R1858" s="143">
        <v>3100</v>
      </c>
      <c r="S1858" s="143" t="s">
        <v>371</v>
      </c>
      <c r="T1858" s="143">
        <v>3100</v>
      </c>
      <c r="U1858" s="143" t="s">
        <v>385</v>
      </c>
      <c r="V1858" s="143" t="s">
        <v>366</v>
      </c>
      <c r="Y1858" s="143" t="s">
        <v>363</v>
      </c>
      <c r="Z1858" s="143">
        <v>0</v>
      </c>
      <c r="AA1858" s="143">
        <v>1</v>
      </c>
      <c r="AB1858" s="143">
        <v>0.48146653923952998</v>
      </c>
      <c r="AC1858" s="143">
        <v>6.7390728295829996E-2</v>
      </c>
      <c r="AD1858" s="143">
        <v>254.25807324062501</v>
      </c>
      <c r="AF1858" s="143">
        <v>-1</v>
      </c>
      <c r="AG1858" s="143">
        <v>-1</v>
      </c>
      <c r="AH1858" s="143">
        <v>-1</v>
      </c>
      <c r="AI1858" s="143">
        <v>-1</v>
      </c>
      <c r="AJ1858" s="143">
        <v>0</v>
      </c>
      <c r="AM1858" s="143" t="s">
        <v>383</v>
      </c>
      <c r="AN1858" s="143">
        <v>-1</v>
      </c>
      <c r="AQ1858" s="143">
        <v>641</v>
      </c>
      <c r="AR1858" s="143" t="s">
        <v>284</v>
      </c>
      <c r="AS1858" s="143" t="s">
        <v>394</v>
      </c>
      <c r="AT1858" s="143" t="s">
        <v>366</v>
      </c>
      <c r="AV1858" s="143">
        <v>118.211385411338</v>
      </c>
      <c r="AW1858" s="143">
        <v>0.2062109272</v>
      </c>
    </row>
    <row r="1859" spans="1:49" x14ac:dyDescent="0.25">
      <c r="A1859" s="153">
        <v>1200000</v>
      </c>
      <c r="B1859" s="153">
        <v>1800000</v>
      </c>
      <c r="C1859" s="153">
        <v>1800000</v>
      </c>
      <c r="D1859" s="143" t="s">
        <v>360</v>
      </c>
      <c r="E1859" s="143" t="s">
        <v>73</v>
      </c>
      <c r="F1859" s="143" t="s">
        <v>378</v>
      </c>
      <c r="G1859" s="143" t="s">
        <v>379</v>
      </c>
      <c r="H1859" s="143">
        <v>0.59</v>
      </c>
      <c r="I1859" s="143">
        <v>0.64</v>
      </c>
      <c r="J1859" s="143" t="s">
        <v>395</v>
      </c>
      <c r="K1859" s="143">
        <v>3.3980792180880001E-2</v>
      </c>
      <c r="L1859" s="143">
        <v>3836.74202755132</v>
      </c>
      <c r="M1859" s="143">
        <v>9.5360566803806392</v>
      </c>
      <c r="N1859" s="143">
        <v>1.40155323925262</v>
      </c>
      <c r="O1859" s="143">
        <v>0.32404276028113999</v>
      </c>
      <c r="P1859" s="143">
        <v>4.762588935348E-2</v>
      </c>
      <c r="Q1859" s="143">
        <v>130.37553348988399</v>
      </c>
      <c r="R1859" s="143">
        <v>1200</v>
      </c>
      <c r="S1859" s="143" t="s">
        <v>398</v>
      </c>
      <c r="T1859" s="143">
        <v>1200</v>
      </c>
      <c r="U1859" s="143" t="s">
        <v>395</v>
      </c>
      <c r="V1859" s="143" t="s">
        <v>395</v>
      </c>
      <c r="Z1859" s="143">
        <v>0</v>
      </c>
      <c r="AA1859" s="143">
        <v>1</v>
      </c>
      <c r="AB1859" s="143">
        <v>0.32404276028113999</v>
      </c>
      <c r="AC1859" s="143">
        <v>4.762588935348E-2</v>
      </c>
      <c r="AD1859" s="143">
        <v>2370.1990063027101</v>
      </c>
      <c r="AF1859" s="143">
        <v>-1</v>
      </c>
      <c r="AG1859" s="143">
        <v>-1</v>
      </c>
      <c r="AH1859" s="143">
        <v>-1</v>
      </c>
      <c r="AI1859" s="143">
        <v>-1</v>
      </c>
      <c r="AJ1859" s="143">
        <v>0</v>
      </c>
      <c r="AM1859" s="143" t="s">
        <v>383</v>
      </c>
      <c r="AN1859" s="143">
        <v>-1</v>
      </c>
      <c r="AQ1859" s="143">
        <v>641</v>
      </c>
      <c r="AR1859" s="143" t="s">
        <v>284</v>
      </c>
      <c r="AS1859" s="143" t="s">
        <v>394</v>
      </c>
      <c r="AT1859" s="143" t="s">
        <v>366</v>
      </c>
      <c r="AV1859" s="143">
        <v>54.110868892058498</v>
      </c>
      <c r="AW1859" s="143">
        <v>1.9223025193000001</v>
      </c>
    </row>
    <row r="1860" spans="1:49" x14ac:dyDescent="0.25">
      <c r="A1860" s="153">
        <v>1200000</v>
      </c>
      <c r="B1860" s="153">
        <v>1800000</v>
      </c>
      <c r="C1860" s="153">
        <v>1800000</v>
      </c>
      <c r="D1860" s="143" t="s">
        <v>360</v>
      </c>
      <c r="E1860" s="143" t="s">
        <v>73</v>
      </c>
      <c r="F1860" s="143" t="s">
        <v>378</v>
      </c>
      <c r="G1860" s="143" t="s">
        <v>379</v>
      </c>
      <c r="H1860" s="143">
        <v>0.59</v>
      </c>
      <c r="I1860" s="143">
        <v>0.64</v>
      </c>
      <c r="J1860" s="143" t="s">
        <v>366</v>
      </c>
      <c r="K1860" s="143">
        <v>0.50705154765023996</v>
      </c>
      <c r="L1860" s="143">
        <v>3194.0909249402198</v>
      </c>
      <c r="M1860" s="143">
        <v>6.24072114616669</v>
      </c>
      <c r="N1860" s="143">
        <v>0.86570772522838002</v>
      </c>
      <c r="O1860" s="143">
        <v>3.1643673156174499</v>
      </c>
      <c r="P1860" s="143">
        <v>0.43895844188983002</v>
      </c>
      <c r="Q1860" s="143">
        <v>1619.5687468265501</v>
      </c>
      <c r="R1860" s="143">
        <v>1820</v>
      </c>
      <c r="S1860" s="143" t="s">
        <v>397</v>
      </c>
      <c r="T1860" s="143">
        <v>1820</v>
      </c>
      <c r="U1860" s="143" t="s">
        <v>385</v>
      </c>
      <c r="V1860" s="143" t="s">
        <v>366</v>
      </c>
      <c r="Z1860" s="143">
        <v>0</v>
      </c>
      <c r="AA1860" s="143">
        <v>1</v>
      </c>
      <c r="AB1860" s="143">
        <v>3.1643673156174499</v>
      </c>
      <c r="AC1860" s="143">
        <v>0.43895844188983002</v>
      </c>
      <c r="AD1860" s="143">
        <v>1619.5687468265501</v>
      </c>
      <c r="AF1860" s="143">
        <v>-1</v>
      </c>
      <c r="AG1860" s="143">
        <v>-1</v>
      </c>
      <c r="AH1860" s="143">
        <v>-1</v>
      </c>
      <c r="AI1860" s="143">
        <v>-1</v>
      </c>
      <c r="AJ1860" s="143">
        <v>0</v>
      </c>
      <c r="AM1860" s="143" t="s">
        <v>383</v>
      </c>
      <c r="AN1860" s="143">
        <v>-1</v>
      </c>
      <c r="AQ1860" s="143">
        <v>641</v>
      </c>
      <c r="AR1860" s="143" t="s">
        <v>284</v>
      </c>
      <c r="AS1860" s="143" t="s">
        <v>394</v>
      </c>
      <c r="AT1860" s="143" t="s">
        <v>366</v>
      </c>
      <c r="AV1860" s="143">
        <v>183.95724670416601</v>
      </c>
      <c r="AW1860" s="143">
        <v>1.3135188539</v>
      </c>
    </row>
    <row r="1861" spans="1:49" x14ac:dyDescent="0.25">
      <c r="A1861" s="153">
        <v>1200000</v>
      </c>
      <c r="B1861" s="153">
        <v>1800000</v>
      </c>
      <c r="C1861" s="153">
        <v>1800000</v>
      </c>
      <c r="D1861" s="143" t="s">
        <v>360</v>
      </c>
      <c r="E1861" s="143" t="s">
        <v>73</v>
      </c>
      <c r="F1861" s="143" t="s">
        <v>378</v>
      </c>
      <c r="G1861" s="143" t="s">
        <v>379</v>
      </c>
      <c r="H1861" s="143">
        <v>0.59</v>
      </c>
      <c r="I1861" s="143">
        <v>0.64</v>
      </c>
      <c r="J1861" s="143" t="s">
        <v>363</v>
      </c>
      <c r="K1861" s="143">
        <v>8.7505132697919999E-2</v>
      </c>
      <c r="L1861" s="143">
        <v>3194.0909249402198</v>
      </c>
      <c r="M1861" s="143">
        <v>6.24072114616669</v>
      </c>
      <c r="N1861" s="143">
        <v>0.86570772522838002</v>
      </c>
      <c r="O1861" s="143">
        <v>0.54609513202607995</v>
      </c>
      <c r="P1861" s="143">
        <v>7.5753869373730007E-2</v>
      </c>
      <c r="Q1861" s="143">
        <v>279.49935023614398</v>
      </c>
      <c r="R1861" s="143">
        <v>5100</v>
      </c>
      <c r="S1861" s="143" t="s">
        <v>373</v>
      </c>
      <c r="T1861" s="143">
        <v>5100</v>
      </c>
      <c r="U1861" s="143" t="s">
        <v>385</v>
      </c>
      <c r="V1861" s="143" t="s">
        <v>366</v>
      </c>
      <c r="Y1861" s="143" t="s">
        <v>363</v>
      </c>
      <c r="Z1861" s="143">
        <v>0</v>
      </c>
      <c r="AA1861" s="143">
        <v>1</v>
      </c>
      <c r="AB1861" s="143">
        <v>0.54609513202607995</v>
      </c>
      <c r="AC1861" s="143">
        <v>7.5753869373730007E-2</v>
      </c>
      <c r="AD1861" s="143">
        <v>279.49935023614398</v>
      </c>
      <c r="AF1861" s="143">
        <v>-1</v>
      </c>
      <c r="AG1861" s="143">
        <v>-1</v>
      </c>
      <c r="AH1861" s="143">
        <v>-1</v>
      </c>
      <c r="AI1861" s="143">
        <v>-1</v>
      </c>
      <c r="AJ1861" s="143">
        <v>0</v>
      </c>
      <c r="AM1861" s="143" t="s">
        <v>383</v>
      </c>
      <c r="AN1861" s="143">
        <v>-1</v>
      </c>
      <c r="AQ1861" s="143">
        <v>641</v>
      </c>
      <c r="AR1861" s="143" t="s">
        <v>284</v>
      </c>
      <c r="AS1861" s="143" t="s">
        <v>394</v>
      </c>
      <c r="AT1861" s="143" t="s">
        <v>366</v>
      </c>
      <c r="AV1861" s="143">
        <v>113.69106148409401</v>
      </c>
      <c r="AW1861" s="143">
        <v>0.2266823603</v>
      </c>
    </row>
    <row r="1862" spans="1:49" x14ac:dyDescent="0.25">
      <c r="A1862" s="153">
        <v>1200000</v>
      </c>
      <c r="B1862" s="153">
        <v>1800000</v>
      </c>
      <c r="C1862" s="153">
        <v>1800000</v>
      </c>
      <c r="D1862" s="143" t="s">
        <v>360</v>
      </c>
      <c r="E1862" s="143" t="s">
        <v>73</v>
      </c>
      <c r="F1862" s="143" t="s">
        <v>378</v>
      </c>
      <c r="G1862" s="143" t="s">
        <v>379</v>
      </c>
      <c r="H1862" s="143">
        <v>0.59</v>
      </c>
      <c r="I1862" s="143">
        <v>0.64</v>
      </c>
      <c r="J1862" s="143" t="s">
        <v>363</v>
      </c>
      <c r="K1862" s="143">
        <v>2.3206773204660001E-2</v>
      </c>
      <c r="L1862" s="143">
        <v>3194.0909249402198</v>
      </c>
      <c r="M1862" s="143">
        <v>6.24072114616669</v>
      </c>
      <c r="N1862" s="143">
        <v>0.86570772522838002</v>
      </c>
      <c r="O1862" s="143">
        <v>0.14482700027265999</v>
      </c>
      <c r="P1862" s="143">
        <v>2.00902828409E-2</v>
      </c>
      <c r="Q1862" s="143">
        <v>74.124543690175898</v>
      </c>
      <c r="R1862" s="143">
        <v>3100</v>
      </c>
      <c r="S1862" s="143" t="s">
        <v>371</v>
      </c>
      <c r="T1862" s="143">
        <v>3100</v>
      </c>
      <c r="U1862" s="143" t="s">
        <v>385</v>
      </c>
      <c r="V1862" s="143" t="s">
        <v>366</v>
      </c>
      <c r="Y1862" s="143" t="s">
        <v>363</v>
      </c>
      <c r="Z1862" s="143">
        <v>0</v>
      </c>
      <c r="AA1862" s="143">
        <v>1</v>
      </c>
      <c r="AB1862" s="143">
        <v>0.14482700027265999</v>
      </c>
      <c r="AC1862" s="143">
        <v>2.00902828409E-2</v>
      </c>
      <c r="AD1862" s="143">
        <v>74.124543690176907</v>
      </c>
      <c r="AF1862" s="143">
        <v>-1</v>
      </c>
      <c r="AG1862" s="143">
        <v>-1</v>
      </c>
      <c r="AH1862" s="143">
        <v>-1</v>
      </c>
      <c r="AI1862" s="143">
        <v>-1</v>
      </c>
      <c r="AJ1862" s="143">
        <v>0</v>
      </c>
      <c r="AM1862" s="143" t="s">
        <v>383</v>
      </c>
      <c r="AN1862" s="143">
        <v>-1</v>
      </c>
      <c r="AQ1862" s="143">
        <v>641</v>
      </c>
      <c r="AR1862" s="143" t="s">
        <v>284</v>
      </c>
      <c r="AS1862" s="143" t="s">
        <v>394</v>
      </c>
      <c r="AT1862" s="143" t="s">
        <v>366</v>
      </c>
      <c r="AV1862" s="143">
        <v>64.639104187747407</v>
      </c>
      <c r="AW1862" s="143">
        <v>6.0117229299999998E-2</v>
      </c>
    </row>
    <row r="1863" spans="1:49" x14ac:dyDescent="0.25">
      <c r="A1863" s="153">
        <v>1200000</v>
      </c>
      <c r="B1863" s="153">
        <v>1800000</v>
      </c>
      <c r="C1863" s="153">
        <v>1800000</v>
      </c>
      <c r="D1863" s="143" t="s">
        <v>360</v>
      </c>
      <c r="E1863" s="143" t="s">
        <v>73</v>
      </c>
      <c r="F1863" s="143" t="s">
        <v>378</v>
      </c>
      <c r="G1863" s="143" t="s">
        <v>379</v>
      </c>
      <c r="H1863" s="143">
        <v>0.59</v>
      </c>
      <c r="I1863" s="143">
        <v>0.64</v>
      </c>
      <c r="J1863" s="143" t="s">
        <v>366</v>
      </c>
      <c r="K1863" s="143">
        <v>1.268464696667E-2</v>
      </c>
      <c r="L1863" s="143">
        <v>16.102325830416401</v>
      </c>
      <c r="M1863" s="143">
        <v>3.1479509089540003E-2</v>
      </c>
      <c r="N1863" s="143">
        <v>4.5811275786299998E-3</v>
      </c>
      <c r="O1863" s="143">
        <v>3.9930645947999999E-4</v>
      </c>
      <c r="P1863" s="143">
        <v>5.8109986039999999E-5</v>
      </c>
      <c r="Q1863" s="143">
        <v>0.20425231850125999</v>
      </c>
      <c r="R1863" s="143">
        <v>1820</v>
      </c>
      <c r="S1863" s="143" t="s">
        <v>397</v>
      </c>
      <c r="T1863" s="143">
        <v>1820</v>
      </c>
      <c r="U1863" s="143" t="s">
        <v>385</v>
      </c>
      <c r="V1863" s="143" t="s">
        <v>366</v>
      </c>
      <c r="Z1863" s="143">
        <v>0</v>
      </c>
      <c r="AA1863" s="143">
        <v>1</v>
      </c>
      <c r="AB1863" s="143">
        <v>3.9930645947999999E-4</v>
      </c>
      <c r="AC1863" s="143">
        <v>5.8109986039999999E-5</v>
      </c>
      <c r="AD1863" s="143">
        <v>0.20425231850127001</v>
      </c>
      <c r="AF1863" s="143">
        <v>-1</v>
      </c>
      <c r="AG1863" s="143">
        <v>-1</v>
      </c>
      <c r="AH1863" s="143">
        <v>-1</v>
      </c>
      <c r="AI1863" s="143">
        <v>-1</v>
      </c>
      <c r="AJ1863" s="143">
        <v>0</v>
      </c>
      <c r="AM1863" s="143" t="s">
        <v>383</v>
      </c>
      <c r="AN1863" s="143">
        <v>-1</v>
      </c>
      <c r="AQ1863" s="143">
        <v>641</v>
      </c>
      <c r="AR1863" s="143" t="s">
        <v>284</v>
      </c>
      <c r="AS1863" s="143" t="s">
        <v>394</v>
      </c>
      <c r="AT1863" s="143" t="s">
        <v>366</v>
      </c>
      <c r="AV1863" s="143">
        <v>38.713465167192801</v>
      </c>
      <c r="AW1863" s="143">
        <v>1.656548E-4</v>
      </c>
    </row>
    <row r="1864" spans="1:49" x14ac:dyDescent="0.25">
      <c r="A1864" s="153">
        <v>1200000</v>
      </c>
      <c r="B1864" s="153">
        <v>1800000</v>
      </c>
      <c r="C1864" s="153">
        <v>1800000</v>
      </c>
      <c r="D1864" s="143" t="s">
        <v>360</v>
      </c>
      <c r="E1864" s="143" t="s">
        <v>73</v>
      </c>
      <c r="F1864" s="143" t="s">
        <v>378</v>
      </c>
      <c r="G1864" s="143" t="s">
        <v>379</v>
      </c>
      <c r="H1864" s="143">
        <v>0.59</v>
      </c>
      <c r="I1864" s="143">
        <v>0.64</v>
      </c>
      <c r="J1864" s="143" t="s">
        <v>363</v>
      </c>
      <c r="K1864" s="143">
        <v>0.60507880658615998</v>
      </c>
      <c r="L1864" s="143">
        <v>16.102325830416401</v>
      </c>
      <c r="M1864" s="143">
        <v>3.1479509089540003E-2</v>
      </c>
      <c r="N1864" s="143">
        <v>4.5811275786299998E-3</v>
      </c>
      <c r="O1864" s="143">
        <v>1.9047583791819998E-2</v>
      </c>
      <c r="P1864" s="143">
        <v>2.7719432080899999E-3</v>
      </c>
      <c r="Q1864" s="143">
        <v>9.7431760967300001</v>
      </c>
      <c r="R1864" s="143">
        <v>5100</v>
      </c>
      <c r="S1864" s="143" t="s">
        <v>373</v>
      </c>
      <c r="T1864" s="143">
        <v>5100</v>
      </c>
      <c r="U1864" s="143" t="s">
        <v>385</v>
      </c>
      <c r="V1864" s="143" t="s">
        <v>366</v>
      </c>
      <c r="Y1864" s="143" t="s">
        <v>363</v>
      </c>
      <c r="Z1864" s="143">
        <v>0</v>
      </c>
      <c r="AA1864" s="143">
        <v>1</v>
      </c>
      <c r="AB1864" s="143">
        <v>1.9047583791819998E-2</v>
      </c>
      <c r="AC1864" s="143">
        <v>2.7719432080899999E-3</v>
      </c>
      <c r="AD1864" s="143">
        <v>9.7431760967300001</v>
      </c>
      <c r="AF1864" s="143">
        <v>-1</v>
      </c>
      <c r="AG1864" s="143">
        <v>-1</v>
      </c>
      <c r="AH1864" s="143">
        <v>-1</v>
      </c>
      <c r="AI1864" s="143">
        <v>-1</v>
      </c>
      <c r="AJ1864" s="143">
        <v>0</v>
      </c>
      <c r="AM1864" s="143" t="s">
        <v>383</v>
      </c>
      <c r="AN1864" s="143">
        <v>-1</v>
      </c>
      <c r="AQ1864" s="143">
        <v>641</v>
      </c>
      <c r="AR1864" s="143" t="s">
        <v>284</v>
      </c>
      <c r="AS1864" s="143" t="s">
        <v>394</v>
      </c>
      <c r="AT1864" s="143" t="s">
        <v>366</v>
      </c>
      <c r="AV1864" s="143">
        <v>194.69611464625399</v>
      </c>
      <c r="AW1864" s="143">
        <v>7.9020081999999995E-3</v>
      </c>
    </row>
    <row r="1865" spans="1:49" x14ac:dyDescent="0.25">
      <c r="A1865" s="153">
        <v>1200000</v>
      </c>
      <c r="B1865" s="153">
        <v>1800000</v>
      </c>
      <c r="C1865" s="153">
        <v>1800000</v>
      </c>
      <c r="D1865" s="143" t="s">
        <v>360</v>
      </c>
      <c r="E1865" s="143" t="s">
        <v>73</v>
      </c>
      <c r="F1865" s="143" t="s">
        <v>378</v>
      </c>
      <c r="G1865" s="143" t="s">
        <v>379</v>
      </c>
      <c r="H1865" s="143">
        <v>0.59</v>
      </c>
      <c r="I1865" s="143">
        <v>0.64</v>
      </c>
      <c r="J1865" s="143" t="s">
        <v>395</v>
      </c>
      <c r="K1865" s="143">
        <v>1.4656036637749999E-2</v>
      </c>
      <c r="L1865" s="143">
        <v>3838.4990931570101</v>
      </c>
      <c r="M1865" s="143">
        <v>9.5163208891931905</v>
      </c>
      <c r="N1865" s="143">
        <v>1.39326349000362</v>
      </c>
      <c r="O1865" s="143">
        <v>0.1394715476086</v>
      </c>
      <c r="P1865" s="143">
        <v>2.0419720755529999E-2</v>
      </c>
      <c r="Q1865" s="143">
        <v>56.257183343279301</v>
      </c>
      <c r="R1865" s="143">
        <v>1200</v>
      </c>
      <c r="S1865" s="143" t="s">
        <v>398</v>
      </c>
      <c r="T1865" s="143">
        <v>1200</v>
      </c>
      <c r="U1865" s="143" t="s">
        <v>395</v>
      </c>
      <c r="V1865" s="143" t="s">
        <v>395</v>
      </c>
      <c r="Z1865" s="143">
        <v>0</v>
      </c>
      <c r="AA1865" s="143">
        <v>1</v>
      </c>
      <c r="AB1865" s="143">
        <v>0.1394715476086</v>
      </c>
      <c r="AC1865" s="143">
        <v>2.0419720755529999E-2</v>
      </c>
      <c r="AD1865" s="143">
        <v>478.201194453509</v>
      </c>
      <c r="AF1865" s="143">
        <v>-1</v>
      </c>
      <c r="AG1865" s="143">
        <v>-1</v>
      </c>
      <c r="AH1865" s="143">
        <v>-1</v>
      </c>
      <c r="AI1865" s="143">
        <v>-1</v>
      </c>
      <c r="AJ1865" s="143">
        <v>0</v>
      </c>
      <c r="AM1865" s="143" t="s">
        <v>383</v>
      </c>
      <c r="AN1865" s="143">
        <v>-1</v>
      </c>
      <c r="AQ1865" s="143">
        <v>641</v>
      </c>
      <c r="AR1865" s="143" t="s">
        <v>284</v>
      </c>
      <c r="AS1865" s="143" t="s">
        <v>394</v>
      </c>
      <c r="AT1865" s="143" t="s">
        <v>366</v>
      </c>
      <c r="AV1865" s="143">
        <v>31.0827057780815</v>
      </c>
      <c r="AW1865" s="143">
        <v>0.38783551859999998</v>
      </c>
    </row>
    <row r="1866" spans="1:49" x14ac:dyDescent="0.25">
      <c r="A1866" s="153">
        <v>1200000</v>
      </c>
      <c r="B1866" s="153">
        <v>1800000</v>
      </c>
      <c r="C1866" s="153">
        <v>1800000</v>
      </c>
      <c r="D1866" s="143" t="s">
        <v>360</v>
      </c>
      <c r="E1866" s="143" t="s">
        <v>73</v>
      </c>
      <c r="F1866" s="143" t="s">
        <v>378</v>
      </c>
      <c r="G1866" s="143" t="s">
        <v>379</v>
      </c>
      <c r="H1866" s="143">
        <v>0.59</v>
      </c>
      <c r="I1866" s="143">
        <v>0.64</v>
      </c>
      <c r="J1866" s="143" t="s">
        <v>395</v>
      </c>
      <c r="K1866" s="143">
        <v>2.4744538833799999E-3</v>
      </c>
      <c r="L1866" s="143">
        <v>3838.4990931570101</v>
      </c>
      <c r="M1866" s="143">
        <v>9.5163208891931905</v>
      </c>
      <c r="N1866" s="143">
        <v>1.39326349000362</v>
      </c>
      <c r="O1866" s="143">
        <v>2.3547697179790002E-2</v>
      </c>
      <c r="P1866" s="143">
        <v>3.44756625341E-3</v>
      </c>
      <c r="Q1866" s="143">
        <v>9.4981889874283194</v>
      </c>
      <c r="R1866" s="143">
        <v>8140</v>
      </c>
      <c r="S1866" s="143" t="s">
        <v>369</v>
      </c>
      <c r="T1866" s="143">
        <v>8140</v>
      </c>
      <c r="U1866" s="143" t="s">
        <v>395</v>
      </c>
      <c r="V1866" s="143" t="s">
        <v>395</v>
      </c>
      <c r="Z1866" s="143">
        <v>0</v>
      </c>
      <c r="AA1866" s="143">
        <v>1</v>
      </c>
      <c r="AB1866" s="143">
        <v>2.3547697179790002E-2</v>
      </c>
      <c r="AC1866" s="143">
        <v>3.44756625341E-3</v>
      </c>
      <c r="AD1866" s="143">
        <v>14.3534269857258</v>
      </c>
      <c r="AF1866" s="143">
        <v>-1</v>
      </c>
      <c r="AG1866" s="143">
        <v>-1</v>
      </c>
      <c r="AH1866" s="143">
        <v>-1</v>
      </c>
      <c r="AI1866" s="143">
        <v>-1</v>
      </c>
      <c r="AJ1866" s="143">
        <v>0</v>
      </c>
      <c r="AM1866" s="143" t="s">
        <v>383</v>
      </c>
      <c r="AN1866" s="143">
        <v>-1</v>
      </c>
      <c r="AQ1866" s="143">
        <v>641</v>
      </c>
      <c r="AR1866" s="143" t="s">
        <v>284</v>
      </c>
      <c r="AS1866" s="143" t="s">
        <v>394</v>
      </c>
      <c r="AT1866" s="143" t="s">
        <v>366</v>
      </c>
      <c r="AV1866" s="143">
        <v>20.105662900361299</v>
      </c>
      <c r="AW1866" s="143">
        <v>1.164106E-2</v>
      </c>
    </row>
    <row r="1867" spans="1:49" x14ac:dyDescent="0.25">
      <c r="A1867" s="153">
        <v>1200000</v>
      </c>
      <c r="B1867" s="153">
        <v>1800000</v>
      </c>
      <c r="C1867" s="153">
        <v>1800000</v>
      </c>
      <c r="D1867" s="143" t="s">
        <v>360</v>
      </c>
      <c r="E1867" s="143" t="s">
        <v>73</v>
      </c>
      <c r="F1867" s="143" t="s">
        <v>378</v>
      </c>
      <c r="G1867" s="143" t="s">
        <v>379</v>
      </c>
      <c r="H1867" s="143">
        <v>0.59</v>
      </c>
      <c r="I1867" s="143">
        <v>0.64</v>
      </c>
      <c r="J1867" s="143" t="s">
        <v>387</v>
      </c>
      <c r="K1867" s="143">
        <v>8.8119200991699995E-3</v>
      </c>
      <c r="L1867" s="143">
        <v>3838.4990931570101</v>
      </c>
      <c r="M1867" s="143">
        <v>9.5163208891931905</v>
      </c>
      <c r="N1867" s="143">
        <v>1.39326349000362</v>
      </c>
      <c r="O1867" s="143">
        <v>8.3857059313699994E-2</v>
      </c>
      <c r="P1867" s="143">
        <v>1.227732655101E-2</v>
      </c>
      <c r="Q1867" s="143">
        <v>33.824547309666698</v>
      </c>
      <c r="R1867" s="143">
        <v>8140</v>
      </c>
      <c r="S1867" s="143" t="s">
        <v>369</v>
      </c>
      <c r="T1867" s="143">
        <v>8140</v>
      </c>
      <c r="U1867" s="143" t="s">
        <v>390</v>
      </c>
      <c r="V1867" s="143" t="s">
        <v>387</v>
      </c>
      <c r="Z1867" s="143">
        <v>0</v>
      </c>
      <c r="AA1867" s="143">
        <v>1</v>
      </c>
      <c r="AB1867" s="143">
        <v>8.3857059313699994E-2</v>
      </c>
      <c r="AC1867" s="143">
        <v>1.227732655101E-2</v>
      </c>
      <c r="AD1867" s="143">
        <v>72.713789695233103</v>
      </c>
      <c r="AF1867" s="143">
        <v>-1</v>
      </c>
      <c r="AG1867" s="143">
        <v>-1</v>
      </c>
      <c r="AH1867" s="143">
        <v>-1</v>
      </c>
      <c r="AI1867" s="143">
        <v>-1</v>
      </c>
      <c r="AJ1867" s="143">
        <v>0</v>
      </c>
      <c r="AM1867" s="143" t="s">
        <v>383</v>
      </c>
      <c r="AN1867" s="143">
        <v>-1</v>
      </c>
      <c r="AQ1867" s="143">
        <v>641</v>
      </c>
      <c r="AR1867" s="143" t="s">
        <v>284</v>
      </c>
      <c r="AS1867" s="143" t="s">
        <v>394</v>
      </c>
      <c r="AT1867" s="143" t="s">
        <v>366</v>
      </c>
      <c r="AV1867" s="143">
        <v>25.9504284323483</v>
      </c>
      <c r="AW1867" s="143">
        <v>5.8973065400000003E-2</v>
      </c>
    </row>
    <row r="1868" spans="1:49" x14ac:dyDescent="0.25">
      <c r="A1868" s="153">
        <v>1200000</v>
      </c>
      <c r="B1868" s="153">
        <v>1800000</v>
      </c>
      <c r="C1868" s="153">
        <v>1800000</v>
      </c>
      <c r="D1868" s="143" t="s">
        <v>360</v>
      </c>
      <c r="E1868" s="143" t="s">
        <v>73</v>
      </c>
      <c r="F1868" s="143" t="s">
        <v>378</v>
      </c>
      <c r="G1868" s="143" t="s">
        <v>379</v>
      </c>
      <c r="H1868" s="143">
        <v>0.59</v>
      </c>
      <c r="I1868" s="143">
        <v>0.64</v>
      </c>
      <c r="J1868" s="143" t="s">
        <v>366</v>
      </c>
      <c r="K1868" s="143">
        <v>3.502736168047E-2</v>
      </c>
      <c r="L1868" s="143">
        <v>3263.41831269147</v>
      </c>
      <c r="M1868" s="143">
        <v>6.3460371590434601</v>
      </c>
      <c r="N1868" s="143">
        <v>0.86849764451209999</v>
      </c>
      <c r="O1868" s="143">
        <v>0.22228493880750999</v>
      </c>
      <c r="P1868" s="143">
        <v>3.0421181112960001E-2</v>
      </c>
      <c r="Q1868" s="143">
        <v>114.308933553313</v>
      </c>
      <c r="R1868" s="143">
        <v>8140</v>
      </c>
      <c r="S1868" s="143" t="s">
        <v>369</v>
      </c>
      <c r="T1868" s="143">
        <v>8140</v>
      </c>
      <c r="U1868" s="143" t="s">
        <v>385</v>
      </c>
      <c r="V1868" s="143" t="s">
        <v>366</v>
      </c>
      <c r="Z1868" s="143">
        <v>0</v>
      </c>
      <c r="AA1868" s="143">
        <v>1</v>
      </c>
      <c r="AB1868" s="143">
        <v>0.22228493880750999</v>
      </c>
      <c r="AC1868" s="143">
        <v>3.0421181112960001E-2</v>
      </c>
      <c r="AD1868" s="143">
        <v>114.308933553313</v>
      </c>
      <c r="AF1868" s="143">
        <v>-1</v>
      </c>
      <c r="AG1868" s="143">
        <v>-1</v>
      </c>
      <c r="AH1868" s="143">
        <v>-1</v>
      </c>
      <c r="AI1868" s="143">
        <v>-1</v>
      </c>
      <c r="AJ1868" s="143">
        <v>0</v>
      </c>
      <c r="AM1868" s="143" t="s">
        <v>383</v>
      </c>
      <c r="AN1868" s="143">
        <v>-1</v>
      </c>
      <c r="AQ1868" s="143">
        <v>641</v>
      </c>
      <c r="AR1868" s="143" t="s">
        <v>284</v>
      </c>
      <c r="AS1868" s="143" t="s">
        <v>394</v>
      </c>
      <c r="AT1868" s="143" t="s">
        <v>366</v>
      </c>
      <c r="AV1868" s="143">
        <v>105.70298284175701</v>
      </c>
      <c r="AW1868" s="143">
        <v>9.2707975299999995E-2</v>
      </c>
    </row>
    <row r="1869" spans="1:49" x14ac:dyDescent="0.25">
      <c r="A1869" s="153">
        <v>1200000</v>
      </c>
      <c r="B1869" s="153">
        <v>1800000</v>
      </c>
      <c r="C1869" s="153">
        <v>1800000</v>
      </c>
      <c r="D1869" s="143" t="s">
        <v>360</v>
      </c>
      <c r="E1869" s="143" t="s">
        <v>73</v>
      </c>
      <c r="F1869" s="143" t="s">
        <v>378</v>
      </c>
      <c r="G1869" s="143" t="s">
        <v>379</v>
      </c>
      <c r="H1869" s="143">
        <v>0.59</v>
      </c>
      <c r="I1869" s="143">
        <v>0.64</v>
      </c>
      <c r="J1869" s="143" t="s">
        <v>363</v>
      </c>
      <c r="K1869" s="143">
        <v>0.58273609198744003</v>
      </c>
      <c r="L1869" s="143">
        <v>3263.41831269147</v>
      </c>
      <c r="M1869" s="143">
        <v>6.3460371590434601</v>
      </c>
      <c r="N1869" s="143">
        <v>0.86849764451209999</v>
      </c>
      <c r="O1869" s="143">
        <v>3.69806489366808</v>
      </c>
      <c r="P1869" s="143">
        <v>0.50610492326328005</v>
      </c>
      <c r="Q1869" s="143">
        <v>1901.7116340580801</v>
      </c>
      <c r="R1869" s="143">
        <v>3100</v>
      </c>
      <c r="S1869" s="143" t="s">
        <v>371</v>
      </c>
      <c r="T1869" s="143">
        <v>3100</v>
      </c>
      <c r="U1869" s="143" t="s">
        <v>385</v>
      </c>
      <c r="V1869" s="143" t="s">
        <v>366</v>
      </c>
      <c r="Y1869" s="143" t="s">
        <v>363</v>
      </c>
      <c r="Z1869" s="143">
        <v>0</v>
      </c>
      <c r="AA1869" s="143">
        <v>1</v>
      </c>
      <c r="AB1869" s="143">
        <v>3.69806489366808</v>
      </c>
      <c r="AC1869" s="143">
        <v>0.50610492326328005</v>
      </c>
      <c r="AD1869" s="143">
        <v>1901.7116340580801</v>
      </c>
      <c r="AF1869" s="143">
        <v>-1</v>
      </c>
      <c r="AG1869" s="143">
        <v>-1</v>
      </c>
      <c r="AH1869" s="143">
        <v>-1</v>
      </c>
      <c r="AI1869" s="143">
        <v>-1</v>
      </c>
      <c r="AJ1869" s="143">
        <v>0</v>
      </c>
      <c r="AM1869" s="143" t="s">
        <v>383</v>
      </c>
      <c r="AN1869" s="143">
        <v>-1</v>
      </c>
      <c r="AQ1869" s="143">
        <v>641</v>
      </c>
      <c r="AR1869" s="143" t="s">
        <v>284</v>
      </c>
      <c r="AS1869" s="143" t="s">
        <v>394</v>
      </c>
      <c r="AT1869" s="143" t="s">
        <v>366</v>
      </c>
      <c r="AV1869" s="143">
        <v>194.362926549044</v>
      </c>
      <c r="AW1869" s="143">
        <v>1.5423452019999999</v>
      </c>
    </row>
    <row r="1870" spans="1:49" x14ac:dyDescent="0.25">
      <c r="A1870" s="153">
        <v>1200000</v>
      </c>
      <c r="B1870" s="153">
        <v>1800000</v>
      </c>
      <c r="C1870" s="153">
        <v>1800000</v>
      </c>
      <c r="D1870" s="143" t="s">
        <v>360</v>
      </c>
      <c r="E1870" s="143" t="s">
        <v>73</v>
      </c>
      <c r="F1870" s="143" t="s">
        <v>378</v>
      </c>
      <c r="G1870" s="143" t="s">
        <v>379</v>
      </c>
      <c r="H1870" s="143">
        <v>0.59</v>
      </c>
      <c r="I1870" s="143">
        <v>0.64</v>
      </c>
      <c r="J1870" s="143" t="s">
        <v>395</v>
      </c>
      <c r="K1870" s="143">
        <v>0.61776345378298003</v>
      </c>
      <c r="L1870" s="143">
        <v>3831.9544941306599</v>
      </c>
      <c r="M1870" s="143">
        <v>9.5251021600579193</v>
      </c>
      <c r="N1870" s="143">
        <v>1.39997540059029</v>
      </c>
      <c r="O1870" s="143">
        <v>5.8842600080331096</v>
      </c>
      <c r="P1870" s="143">
        <v>0.86485363867986997</v>
      </c>
      <c r="Q1870" s="143">
        <v>2367.2414430333702</v>
      </c>
      <c r="R1870" s="143">
        <v>1200</v>
      </c>
      <c r="S1870" s="143" t="s">
        <v>398</v>
      </c>
      <c r="T1870" s="143">
        <v>1200</v>
      </c>
      <c r="U1870" s="143" t="s">
        <v>395</v>
      </c>
      <c r="V1870" s="143" t="s">
        <v>395</v>
      </c>
      <c r="Z1870" s="143">
        <v>0</v>
      </c>
      <c r="AA1870" s="143">
        <v>1</v>
      </c>
      <c r="AB1870" s="143">
        <v>5.8842600080331096</v>
      </c>
      <c r="AC1870" s="143">
        <v>0.86485363867986997</v>
      </c>
      <c r="AD1870" s="143">
        <v>2367.2414430333702</v>
      </c>
      <c r="AF1870" s="143">
        <v>-1</v>
      </c>
      <c r="AG1870" s="143">
        <v>-1</v>
      </c>
      <c r="AH1870" s="143">
        <v>-1</v>
      </c>
      <c r="AI1870" s="143">
        <v>-1</v>
      </c>
      <c r="AJ1870" s="143">
        <v>0</v>
      </c>
      <c r="AM1870" s="143" t="s">
        <v>383</v>
      </c>
      <c r="AN1870" s="143">
        <v>-1</v>
      </c>
      <c r="AQ1870" s="143">
        <v>641</v>
      </c>
      <c r="AR1870" s="143" t="s">
        <v>284</v>
      </c>
      <c r="AS1870" s="143" t="s">
        <v>394</v>
      </c>
      <c r="AT1870" s="143" t="s">
        <v>366</v>
      </c>
      <c r="AV1870" s="143">
        <v>200.000000018626</v>
      </c>
      <c r="AW1870" s="143">
        <v>1.9199038467</v>
      </c>
    </row>
    <row r="1871" spans="1:49" x14ac:dyDescent="0.25">
      <c r="A1871" s="153">
        <v>1200000</v>
      </c>
      <c r="B1871" s="153">
        <v>1800000</v>
      </c>
      <c r="C1871" s="153">
        <v>1800000</v>
      </c>
      <c r="D1871" s="143" t="s">
        <v>360</v>
      </c>
      <c r="E1871" s="143" t="s">
        <v>73</v>
      </c>
      <c r="F1871" s="143" t="s">
        <v>378</v>
      </c>
      <c r="G1871" s="143" t="s">
        <v>379</v>
      </c>
      <c r="H1871" s="143">
        <v>0.59</v>
      </c>
      <c r="I1871" s="143">
        <v>0.64</v>
      </c>
      <c r="J1871" s="143" t="s">
        <v>363</v>
      </c>
      <c r="K1871" s="143">
        <v>0.42247199494713999</v>
      </c>
      <c r="L1871" s="143">
        <v>990.80268341613305</v>
      </c>
      <c r="M1871" s="143">
        <v>1.9358456672490301</v>
      </c>
      <c r="N1871" s="143">
        <v>0.26866629393071001</v>
      </c>
      <c r="O1871" s="143">
        <v>0.81784058095248002</v>
      </c>
      <c r="P1871" s="143">
        <v>0.11350398517196</v>
      </c>
      <c r="Q1871" s="143">
        <v>418.586386261798</v>
      </c>
      <c r="R1871" s="143">
        <v>5100</v>
      </c>
      <c r="S1871" s="143" t="s">
        <v>373</v>
      </c>
      <c r="T1871" s="143">
        <v>5100</v>
      </c>
      <c r="U1871" s="143" t="s">
        <v>385</v>
      </c>
      <c r="V1871" s="143" t="s">
        <v>366</v>
      </c>
      <c r="Y1871" s="143" t="s">
        <v>363</v>
      </c>
      <c r="Z1871" s="143">
        <v>0</v>
      </c>
      <c r="AA1871" s="143">
        <v>1</v>
      </c>
      <c r="AB1871" s="143">
        <v>0.81784058095248002</v>
      </c>
      <c r="AC1871" s="143">
        <v>0.11350398517196</v>
      </c>
      <c r="AD1871" s="143">
        <v>424.30688058601601</v>
      </c>
      <c r="AF1871" s="143">
        <v>-1</v>
      </c>
      <c r="AG1871" s="143">
        <v>-1</v>
      </c>
      <c r="AH1871" s="143">
        <v>-1</v>
      </c>
      <c r="AI1871" s="143">
        <v>-1</v>
      </c>
      <c r="AJ1871" s="143">
        <v>0</v>
      </c>
      <c r="AM1871" s="143" t="s">
        <v>383</v>
      </c>
      <c r="AN1871" s="143">
        <v>-1</v>
      </c>
      <c r="AQ1871" s="143">
        <v>641</v>
      </c>
      <c r="AR1871" s="143" t="s">
        <v>284</v>
      </c>
      <c r="AS1871" s="143" t="s">
        <v>394</v>
      </c>
      <c r="AT1871" s="143" t="s">
        <v>366</v>
      </c>
      <c r="AV1871" s="143">
        <v>173.816951095467</v>
      </c>
      <c r="AW1871" s="143">
        <v>0.34412561279999998</v>
      </c>
    </row>
    <row r="1872" spans="1:49" x14ac:dyDescent="0.25">
      <c r="A1872" s="153">
        <v>1200000</v>
      </c>
      <c r="B1872" s="153">
        <v>1800000</v>
      </c>
      <c r="C1872" s="153">
        <v>1800000</v>
      </c>
      <c r="D1872" s="143" t="s">
        <v>360</v>
      </c>
      <c r="E1872" s="143" t="s">
        <v>73</v>
      </c>
      <c r="F1872" s="143" t="s">
        <v>378</v>
      </c>
      <c r="G1872" s="143" t="s">
        <v>379</v>
      </c>
      <c r="H1872" s="143">
        <v>0.59</v>
      </c>
      <c r="I1872" s="143">
        <v>0.64</v>
      </c>
      <c r="J1872" s="143" t="s">
        <v>366</v>
      </c>
      <c r="K1872" s="143">
        <v>0.14594814355731001</v>
      </c>
      <c r="L1872" s="143">
        <v>990.80268341613305</v>
      </c>
      <c r="M1872" s="143">
        <v>1.9358456672490301</v>
      </c>
      <c r="N1872" s="143">
        <v>0.26866629393071001</v>
      </c>
      <c r="O1872" s="143">
        <v>0.28253308134846</v>
      </c>
      <c r="P1872" s="143">
        <v>3.9211346835609999E-2</v>
      </c>
      <c r="Q1872" s="143">
        <v>144.60581227618599</v>
      </c>
      <c r="R1872" s="143">
        <v>1820</v>
      </c>
      <c r="S1872" s="143" t="s">
        <v>397</v>
      </c>
      <c r="T1872" s="143">
        <v>1820</v>
      </c>
      <c r="U1872" s="143" t="s">
        <v>385</v>
      </c>
      <c r="V1872" s="143" t="s">
        <v>366</v>
      </c>
      <c r="Z1872" s="143">
        <v>0</v>
      </c>
      <c r="AA1872" s="143">
        <v>1</v>
      </c>
      <c r="AB1872" s="143">
        <v>0.28253308134846</v>
      </c>
      <c r="AC1872" s="143">
        <v>3.9211346835609999E-2</v>
      </c>
      <c r="AD1872" s="143">
        <v>144.60581229566199</v>
      </c>
      <c r="AF1872" s="143">
        <v>-1</v>
      </c>
      <c r="AG1872" s="143">
        <v>-1</v>
      </c>
      <c r="AH1872" s="143">
        <v>-1</v>
      </c>
      <c r="AI1872" s="143">
        <v>-1</v>
      </c>
      <c r="AJ1872" s="143">
        <v>0</v>
      </c>
      <c r="AM1872" s="143" t="s">
        <v>383</v>
      </c>
      <c r="AN1872" s="143">
        <v>-1</v>
      </c>
      <c r="AQ1872" s="143">
        <v>641</v>
      </c>
      <c r="AR1872" s="143" t="s">
        <v>284</v>
      </c>
      <c r="AS1872" s="143" t="s">
        <v>394</v>
      </c>
      <c r="AT1872" s="143" t="s">
        <v>366</v>
      </c>
      <c r="AV1872" s="143">
        <v>122.563753919748</v>
      </c>
      <c r="AW1872" s="143">
        <v>0.11727965310000001</v>
      </c>
    </row>
    <row r="1873" spans="1:49" x14ac:dyDescent="0.25">
      <c r="A1873" s="153">
        <v>1200000</v>
      </c>
      <c r="B1873" s="153">
        <v>1800000</v>
      </c>
      <c r="C1873" s="153">
        <v>1800000</v>
      </c>
      <c r="D1873" s="143" t="s">
        <v>360</v>
      </c>
      <c r="E1873" s="143" t="s">
        <v>73</v>
      </c>
      <c r="F1873" s="143" t="s">
        <v>378</v>
      </c>
      <c r="G1873" s="143" t="s">
        <v>379</v>
      </c>
      <c r="H1873" s="143">
        <v>0.59</v>
      </c>
      <c r="I1873" s="143">
        <v>0.64</v>
      </c>
      <c r="J1873" s="143" t="s">
        <v>395</v>
      </c>
      <c r="K1873" s="143">
        <v>1.24270619585E-3</v>
      </c>
      <c r="L1873" s="143">
        <v>3881.2612953766902</v>
      </c>
      <c r="M1873" s="143">
        <v>8.3775618127575395</v>
      </c>
      <c r="N1873" s="143">
        <v>1.1160855237226099</v>
      </c>
      <c r="O1873" s="143">
        <v>1.0410847970880001E-2</v>
      </c>
      <c r="P1873" s="143">
        <v>1.3869663954300001E-3</v>
      </c>
      <c r="Q1873" s="143">
        <v>4.8232674595006904</v>
      </c>
      <c r="R1873" s="143">
        <v>8140</v>
      </c>
      <c r="S1873" s="143" t="s">
        <v>369</v>
      </c>
      <c r="T1873" s="143">
        <v>8140</v>
      </c>
      <c r="U1873" s="143" t="s">
        <v>395</v>
      </c>
      <c r="V1873" s="143" t="s">
        <v>395</v>
      </c>
      <c r="Z1873" s="143">
        <v>0</v>
      </c>
      <c r="AA1873" s="143">
        <v>1</v>
      </c>
      <c r="AB1873" s="143">
        <v>1.0410847970880001E-2</v>
      </c>
      <c r="AC1873" s="143">
        <v>1.3869663954300001E-3</v>
      </c>
      <c r="AD1873" s="143">
        <v>4.8232674594988696</v>
      </c>
      <c r="AF1873" s="143">
        <v>-1</v>
      </c>
      <c r="AG1873" s="143">
        <v>-1</v>
      </c>
      <c r="AH1873" s="143">
        <v>-1</v>
      </c>
      <c r="AI1873" s="143">
        <v>-1</v>
      </c>
      <c r="AJ1873" s="143">
        <v>0</v>
      </c>
      <c r="AM1873" s="143" t="s">
        <v>383</v>
      </c>
      <c r="AN1873" s="143">
        <v>-1</v>
      </c>
      <c r="AQ1873" s="143">
        <v>641</v>
      </c>
      <c r="AR1873" s="143" t="s">
        <v>284</v>
      </c>
      <c r="AS1873" s="143" t="s">
        <v>394</v>
      </c>
      <c r="AT1873" s="143" t="s">
        <v>366</v>
      </c>
      <c r="AV1873" s="143">
        <v>39.539727295415702</v>
      </c>
      <c r="AW1873" s="143">
        <v>3.9118145999999998E-3</v>
      </c>
    </row>
    <row r="1874" spans="1:49" x14ac:dyDescent="0.25">
      <c r="A1874" s="153">
        <v>1200000</v>
      </c>
      <c r="B1874" s="153">
        <v>1800000</v>
      </c>
      <c r="C1874" s="153">
        <v>1800000</v>
      </c>
      <c r="D1874" s="143" t="s">
        <v>360</v>
      </c>
      <c r="E1874" s="143" t="s">
        <v>73</v>
      </c>
      <c r="F1874" s="143" t="s">
        <v>378</v>
      </c>
      <c r="G1874" s="143" t="s">
        <v>379</v>
      </c>
      <c r="H1874" s="143">
        <v>0.59</v>
      </c>
      <c r="I1874" s="143">
        <v>0.64</v>
      </c>
      <c r="J1874" s="143" t="s">
        <v>366</v>
      </c>
      <c r="K1874" s="143">
        <v>3.0506921697499999E-3</v>
      </c>
      <c r="L1874" s="143">
        <v>3881.2612953766902</v>
      </c>
      <c r="M1874" s="143">
        <v>8.3775618127575395</v>
      </c>
      <c r="N1874" s="143">
        <v>1.1160855237226099</v>
      </c>
      <c r="O1874" s="143">
        <v>2.5557362223790001E-2</v>
      </c>
      <c r="P1874" s="143">
        <v>3.4048333679899999E-3</v>
      </c>
      <c r="Q1874" s="143">
        <v>11.8405334425671</v>
      </c>
      <c r="R1874" s="143">
        <v>8140</v>
      </c>
      <c r="S1874" s="143" t="s">
        <v>369</v>
      </c>
      <c r="T1874" s="143">
        <v>8140</v>
      </c>
      <c r="U1874" s="143" t="s">
        <v>385</v>
      </c>
      <c r="V1874" s="143" t="s">
        <v>366</v>
      </c>
      <c r="Z1874" s="143">
        <v>0</v>
      </c>
      <c r="AA1874" s="143">
        <v>1</v>
      </c>
      <c r="AB1874" s="143">
        <v>2.5557362223790001E-2</v>
      </c>
      <c r="AC1874" s="143">
        <v>3.4048333679899999E-3</v>
      </c>
      <c r="AD1874" s="143">
        <v>11.8405334425681</v>
      </c>
      <c r="AF1874" s="143">
        <v>-1</v>
      </c>
      <c r="AG1874" s="143">
        <v>-1</v>
      </c>
      <c r="AH1874" s="143">
        <v>-1</v>
      </c>
      <c r="AI1874" s="143">
        <v>-1</v>
      </c>
      <c r="AJ1874" s="143">
        <v>0</v>
      </c>
      <c r="AM1874" s="143" t="s">
        <v>383</v>
      </c>
      <c r="AN1874" s="143">
        <v>-1</v>
      </c>
      <c r="AQ1874" s="143">
        <v>641</v>
      </c>
      <c r="AR1874" s="143" t="s">
        <v>284</v>
      </c>
      <c r="AS1874" s="143" t="s">
        <v>394</v>
      </c>
      <c r="AT1874" s="143" t="s">
        <v>366</v>
      </c>
      <c r="AV1874" s="143">
        <v>28.646805735533299</v>
      </c>
      <c r="AW1874" s="143">
        <v>9.6030279E-3</v>
      </c>
    </row>
    <row r="1875" spans="1:49" x14ac:dyDescent="0.25">
      <c r="A1875" s="153">
        <v>1200000</v>
      </c>
      <c r="B1875" s="153">
        <v>1800000</v>
      </c>
      <c r="C1875" s="153">
        <v>1800000</v>
      </c>
      <c r="D1875" s="143" t="s">
        <v>360</v>
      </c>
      <c r="E1875" s="143" t="s">
        <v>73</v>
      </c>
      <c r="F1875" s="143" t="s">
        <v>378</v>
      </c>
      <c r="G1875" s="143" t="s">
        <v>379</v>
      </c>
      <c r="H1875" s="143">
        <v>0.59</v>
      </c>
      <c r="I1875" s="143">
        <v>0.64</v>
      </c>
      <c r="J1875" s="143" t="s">
        <v>387</v>
      </c>
      <c r="K1875" s="143">
        <v>0.10928780110443</v>
      </c>
      <c r="L1875" s="143">
        <v>3881.2612953766902</v>
      </c>
      <c r="M1875" s="143">
        <v>8.3775618127575395</v>
      </c>
      <c r="N1875" s="143">
        <v>1.1160855237226099</v>
      </c>
      <c r="O1875" s="143">
        <v>0.91556530913278</v>
      </c>
      <c r="P1875" s="143">
        <v>0.12197453273214</v>
      </c>
      <c r="Q1875" s="143">
        <v>424.17451248348101</v>
      </c>
      <c r="R1875" s="143">
        <v>8140</v>
      </c>
      <c r="S1875" s="143" t="s">
        <v>369</v>
      </c>
      <c r="T1875" s="143">
        <v>8140</v>
      </c>
      <c r="U1875" s="143" t="s">
        <v>390</v>
      </c>
      <c r="V1875" s="143" t="s">
        <v>387</v>
      </c>
      <c r="Z1875" s="143">
        <v>0</v>
      </c>
      <c r="AA1875" s="143">
        <v>1</v>
      </c>
      <c r="AB1875" s="143">
        <v>0.91556530913278</v>
      </c>
      <c r="AC1875" s="143">
        <v>0.12197453273214</v>
      </c>
      <c r="AD1875" s="143">
        <v>424.17451248348101</v>
      </c>
      <c r="AF1875" s="143">
        <v>-1</v>
      </c>
      <c r="AG1875" s="143">
        <v>-1</v>
      </c>
      <c r="AH1875" s="143">
        <v>-1</v>
      </c>
      <c r="AI1875" s="143">
        <v>-1</v>
      </c>
      <c r="AJ1875" s="143">
        <v>0</v>
      </c>
      <c r="AM1875" s="143" t="s">
        <v>383</v>
      </c>
      <c r="AN1875" s="143">
        <v>-1</v>
      </c>
      <c r="AQ1875" s="143">
        <v>641</v>
      </c>
      <c r="AR1875" s="143" t="s">
        <v>284</v>
      </c>
      <c r="AS1875" s="143" t="s">
        <v>394</v>
      </c>
      <c r="AT1875" s="143" t="s">
        <v>366</v>
      </c>
      <c r="AV1875" s="143">
        <v>117.404931900854</v>
      </c>
      <c r="AW1875" s="143">
        <v>0.34401825829999999</v>
      </c>
    </row>
    <row r="1876" spans="1:49" x14ac:dyDescent="0.25">
      <c r="A1876" s="153">
        <v>1200000</v>
      </c>
      <c r="B1876" s="153">
        <v>1800000</v>
      </c>
      <c r="C1876" s="153">
        <v>1800000</v>
      </c>
      <c r="D1876" s="143" t="s">
        <v>360</v>
      </c>
      <c r="E1876" s="143" t="s">
        <v>73</v>
      </c>
      <c r="F1876" s="143" t="s">
        <v>378</v>
      </c>
      <c r="G1876" s="143" t="s">
        <v>379</v>
      </c>
      <c r="H1876" s="143">
        <v>0.59</v>
      </c>
      <c r="I1876" s="143">
        <v>0.64</v>
      </c>
      <c r="J1876" s="143" t="s">
        <v>387</v>
      </c>
      <c r="K1876" s="143">
        <v>0.45333459931823999</v>
      </c>
      <c r="L1876" s="143">
        <v>3881.2612953766902</v>
      </c>
      <c r="M1876" s="143">
        <v>8.3775618127575395</v>
      </c>
      <c r="N1876" s="143">
        <v>1.1160855237226099</v>
      </c>
      <c r="O1876" s="143">
        <v>3.7978386276502301</v>
      </c>
      <c r="P1876" s="143">
        <v>0.50596018370168006</v>
      </c>
      <c r="Q1876" s="143">
        <v>1759.5100341889799</v>
      </c>
      <c r="R1876" s="143">
        <v>8140</v>
      </c>
      <c r="S1876" s="143" t="s">
        <v>369</v>
      </c>
      <c r="T1876" s="143">
        <v>8140</v>
      </c>
      <c r="U1876" s="143" t="s">
        <v>388</v>
      </c>
      <c r="V1876" s="143" t="s">
        <v>387</v>
      </c>
      <c r="Z1876" s="143">
        <v>0</v>
      </c>
      <c r="AA1876" s="143">
        <v>1</v>
      </c>
      <c r="AB1876" s="143">
        <v>3.7978386276502301</v>
      </c>
      <c r="AC1876" s="143">
        <v>0.50596018370168006</v>
      </c>
      <c r="AD1876" s="143">
        <v>1759.5100341889799</v>
      </c>
      <c r="AF1876" s="143">
        <v>-1</v>
      </c>
      <c r="AG1876" s="143">
        <v>-1</v>
      </c>
      <c r="AH1876" s="143">
        <v>-1</v>
      </c>
      <c r="AI1876" s="143">
        <v>-1</v>
      </c>
      <c r="AJ1876" s="143">
        <v>0</v>
      </c>
      <c r="AM1876" s="143" t="s">
        <v>383</v>
      </c>
      <c r="AN1876" s="143">
        <v>-1</v>
      </c>
      <c r="AQ1876" s="143">
        <v>641</v>
      </c>
      <c r="AR1876" s="143" t="s">
        <v>284</v>
      </c>
      <c r="AS1876" s="143" t="s">
        <v>394</v>
      </c>
      <c r="AT1876" s="143" t="s">
        <v>366</v>
      </c>
      <c r="AV1876" s="143">
        <v>172.159346501116</v>
      </c>
      <c r="AW1876" s="143">
        <v>1.4270154372999999</v>
      </c>
    </row>
    <row r="1877" spans="1:49" x14ac:dyDescent="0.25">
      <c r="A1877" s="153">
        <v>1200000</v>
      </c>
      <c r="B1877" s="153">
        <v>1800000</v>
      </c>
      <c r="C1877" s="153">
        <v>1800000</v>
      </c>
      <c r="D1877" s="143" t="s">
        <v>360</v>
      </c>
      <c r="E1877" s="143" t="s">
        <v>73</v>
      </c>
      <c r="F1877" s="143" t="s">
        <v>378</v>
      </c>
      <c r="G1877" s="143" t="s">
        <v>379</v>
      </c>
      <c r="H1877" s="143">
        <v>0.59</v>
      </c>
      <c r="I1877" s="143">
        <v>0.64</v>
      </c>
      <c r="J1877" s="143" t="s">
        <v>395</v>
      </c>
      <c r="K1877" s="143">
        <v>4.856371253616E-2</v>
      </c>
      <c r="L1877" s="143">
        <v>3881.2612953766902</v>
      </c>
      <c r="M1877" s="143">
        <v>8.3775618127575395</v>
      </c>
      <c r="N1877" s="143">
        <v>1.1160855237226099</v>
      </c>
      <c r="O1877" s="143">
        <v>0.40684550362868999</v>
      </c>
      <c r="P1877" s="143">
        <v>5.4201256539830003E-2</v>
      </c>
      <c r="Q1877" s="143">
        <v>188.48845782640899</v>
      </c>
      <c r="R1877" s="143">
        <v>1200</v>
      </c>
      <c r="S1877" s="143" t="s">
        <v>398</v>
      </c>
      <c r="T1877" s="143">
        <v>1200</v>
      </c>
      <c r="U1877" s="143" t="s">
        <v>395</v>
      </c>
      <c r="V1877" s="143" t="s">
        <v>395</v>
      </c>
      <c r="Z1877" s="143">
        <v>0</v>
      </c>
      <c r="AA1877" s="143">
        <v>1</v>
      </c>
      <c r="AB1877" s="143">
        <v>0.40684550362868999</v>
      </c>
      <c r="AC1877" s="143">
        <v>5.4201256539830003E-2</v>
      </c>
      <c r="AD1877" s="143">
        <v>188.48845782640799</v>
      </c>
      <c r="AF1877" s="143">
        <v>-1</v>
      </c>
      <c r="AG1877" s="143">
        <v>-1</v>
      </c>
      <c r="AH1877" s="143">
        <v>-1</v>
      </c>
      <c r="AI1877" s="143">
        <v>-1</v>
      </c>
      <c r="AJ1877" s="143">
        <v>0</v>
      </c>
      <c r="AM1877" s="143" t="s">
        <v>383</v>
      </c>
      <c r="AN1877" s="143">
        <v>-1</v>
      </c>
      <c r="AQ1877" s="143">
        <v>641</v>
      </c>
      <c r="AR1877" s="143" t="s">
        <v>284</v>
      </c>
      <c r="AS1877" s="143" t="s">
        <v>394</v>
      </c>
      <c r="AT1877" s="143" t="s">
        <v>366</v>
      </c>
      <c r="AV1877" s="143">
        <v>107.73064926165</v>
      </c>
      <c r="AW1877" s="143">
        <v>0.15286979549999999</v>
      </c>
    </row>
    <row r="1878" spans="1:49" x14ac:dyDescent="0.25">
      <c r="A1878" s="153">
        <v>1200000</v>
      </c>
      <c r="B1878" s="153">
        <v>1800000</v>
      </c>
      <c r="C1878" s="153">
        <v>1800000</v>
      </c>
      <c r="D1878" s="143" t="s">
        <v>360</v>
      </c>
      <c r="E1878" s="143" t="s">
        <v>73</v>
      </c>
      <c r="F1878" s="143" t="s">
        <v>378</v>
      </c>
      <c r="G1878" s="143" t="s">
        <v>379</v>
      </c>
      <c r="H1878" s="143">
        <v>0.59</v>
      </c>
      <c r="I1878" s="143">
        <v>0.64</v>
      </c>
      <c r="J1878" s="143" t="s">
        <v>387</v>
      </c>
      <c r="K1878" s="143">
        <v>2.2839423664699999E-3</v>
      </c>
      <c r="L1878" s="143">
        <v>3881.2612953766902</v>
      </c>
      <c r="M1878" s="143">
        <v>8.3775618127575395</v>
      </c>
      <c r="N1878" s="143">
        <v>1.1160855237226099</v>
      </c>
      <c r="O1878" s="143">
        <v>1.9133868351930001E-2</v>
      </c>
      <c r="P1878" s="143">
        <v>2.5490750122399999E-3</v>
      </c>
      <c r="Q1878" s="143">
        <v>8.8645771078782207</v>
      </c>
      <c r="R1878" s="143">
        <v>1200</v>
      </c>
      <c r="S1878" s="143" t="s">
        <v>398</v>
      </c>
      <c r="T1878" s="143">
        <v>1200</v>
      </c>
      <c r="U1878" s="143" t="s">
        <v>390</v>
      </c>
      <c r="V1878" s="143" t="s">
        <v>387</v>
      </c>
      <c r="Z1878" s="143">
        <v>0</v>
      </c>
      <c r="AA1878" s="143">
        <v>1</v>
      </c>
      <c r="AB1878" s="143">
        <v>1.9133868351930001E-2</v>
      </c>
      <c r="AC1878" s="143">
        <v>2.5490750122399999E-3</v>
      </c>
      <c r="AD1878" s="143">
        <v>8.8645771078798106</v>
      </c>
      <c r="AF1878" s="143">
        <v>-1</v>
      </c>
      <c r="AG1878" s="143">
        <v>-1</v>
      </c>
      <c r="AH1878" s="143">
        <v>-1</v>
      </c>
      <c r="AI1878" s="143">
        <v>-1</v>
      </c>
      <c r="AJ1878" s="143">
        <v>0</v>
      </c>
      <c r="AM1878" s="143" t="s">
        <v>383</v>
      </c>
      <c r="AN1878" s="143">
        <v>-1</v>
      </c>
      <c r="AQ1878" s="143">
        <v>641</v>
      </c>
      <c r="AR1878" s="143" t="s">
        <v>284</v>
      </c>
      <c r="AS1878" s="143" t="s">
        <v>394</v>
      </c>
      <c r="AT1878" s="143" t="s">
        <v>366</v>
      </c>
      <c r="AV1878" s="143">
        <v>61.539446325575902</v>
      </c>
      <c r="AW1878" s="143">
        <v>7.1894380000000003E-3</v>
      </c>
    </row>
    <row r="1879" spans="1:49" x14ac:dyDescent="0.25">
      <c r="A1879" s="153">
        <v>1200000</v>
      </c>
      <c r="B1879" s="153">
        <v>1800000</v>
      </c>
      <c r="C1879" s="153">
        <v>1800000</v>
      </c>
      <c r="D1879" s="143" t="s">
        <v>360</v>
      </c>
      <c r="E1879" s="143" t="s">
        <v>73</v>
      </c>
      <c r="F1879" s="143" t="s">
        <v>378</v>
      </c>
      <c r="G1879" s="143" t="s">
        <v>379</v>
      </c>
      <c r="H1879" s="143">
        <v>0.59</v>
      </c>
      <c r="I1879" s="143">
        <v>0.64</v>
      </c>
      <c r="J1879" s="143" t="s">
        <v>363</v>
      </c>
      <c r="K1879" s="143">
        <v>1.255057074485E-2</v>
      </c>
      <c r="L1879" s="143">
        <v>3694.7367196677001</v>
      </c>
      <c r="M1879" s="143">
        <v>6.9268802030507004</v>
      </c>
      <c r="N1879" s="143">
        <v>0.96221791564851999</v>
      </c>
      <c r="O1879" s="143">
        <v>8.693630002951E-2</v>
      </c>
      <c r="P1879" s="143">
        <v>1.207638402231E-2</v>
      </c>
      <c r="Q1879" s="143">
        <v>46.371054583795498</v>
      </c>
      <c r="R1879" s="143">
        <v>5100</v>
      </c>
      <c r="S1879" s="143" t="s">
        <v>373</v>
      </c>
      <c r="T1879" s="143">
        <v>5100</v>
      </c>
      <c r="U1879" s="143" t="s">
        <v>385</v>
      </c>
      <c r="V1879" s="143" t="s">
        <v>366</v>
      </c>
      <c r="Y1879" s="143" t="s">
        <v>363</v>
      </c>
      <c r="Z1879" s="143">
        <v>0</v>
      </c>
      <c r="AA1879" s="143">
        <v>1</v>
      </c>
      <c r="AB1879" s="143">
        <v>8.693630002951E-2</v>
      </c>
      <c r="AC1879" s="143">
        <v>1.207638402231E-2</v>
      </c>
      <c r="AD1879" s="143">
        <v>46.3710545837952</v>
      </c>
      <c r="AF1879" s="143">
        <v>-1</v>
      </c>
      <c r="AG1879" s="143">
        <v>-1</v>
      </c>
      <c r="AH1879" s="143">
        <v>-1</v>
      </c>
      <c r="AI1879" s="143">
        <v>-1</v>
      </c>
      <c r="AJ1879" s="143">
        <v>0</v>
      </c>
      <c r="AM1879" s="143" t="s">
        <v>383</v>
      </c>
      <c r="AN1879" s="143">
        <v>-1</v>
      </c>
      <c r="AQ1879" s="143">
        <v>641</v>
      </c>
      <c r="AR1879" s="143" t="s">
        <v>284</v>
      </c>
      <c r="AS1879" s="143" t="s">
        <v>394</v>
      </c>
      <c r="AT1879" s="143" t="s">
        <v>366</v>
      </c>
      <c r="AV1879" s="143">
        <v>47.636155587428</v>
      </c>
      <c r="AW1879" s="143">
        <v>3.76083168E-2</v>
      </c>
    </row>
    <row r="1880" spans="1:49" x14ac:dyDescent="0.25">
      <c r="A1880" s="153">
        <v>1200000</v>
      </c>
      <c r="B1880" s="153">
        <v>1800000</v>
      </c>
      <c r="C1880" s="153">
        <v>1800000</v>
      </c>
      <c r="D1880" s="143" t="s">
        <v>360</v>
      </c>
      <c r="E1880" s="143" t="s">
        <v>73</v>
      </c>
      <c r="F1880" s="143" t="s">
        <v>378</v>
      </c>
      <c r="G1880" s="143" t="s">
        <v>379</v>
      </c>
      <c r="H1880" s="143">
        <v>0.59</v>
      </c>
      <c r="I1880" s="143">
        <v>0.64</v>
      </c>
      <c r="J1880" s="143" t="s">
        <v>366</v>
      </c>
      <c r="K1880" s="143">
        <v>0.39547153614244002</v>
      </c>
      <c r="L1880" s="143">
        <v>3694.7367196677001</v>
      </c>
      <c r="M1880" s="143">
        <v>6.9268802030507004</v>
      </c>
      <c r="N1880" s="143">
        <v>0.96221791564851999</v>
      </c>
      <c r="O1880" s="143">
        <v>2.73938395457512</v>
      </c>
      <c r="P1880" s="143">
        <v>0.38052979720529001</v>
      </c>
      <c r="Q1880" s="143">
        <v>1461.1632061688599</v>
      </c>
      <c r="R1880" s="143">
        <v>8310</v>
      </c>
      <c r="S1880" s="143" t="s">
        <v>400</v>
      </c>
      <c r="T1880" s="143">
        <v>8310</v>
      </c>
      <c r="U1880" s="143" t="s">
        <v>385</v>
      </c>
      <c r="V1880" s="143" t="s">
        <v>366</v>
      </c>
      <c r="Z1880" s="143">
        <v>0</v>
      </c>
      <c r="AA1880" s="143">
        <v>1</v>
      </c>
      <c r="AB1880" s="143">
        <v>2.73938395457512</v>
      </c>
      <c r="AC1880" s="143">
        <v>0.38052979720529001</v>
      </c>
      <c r="AD1880" s="143">
        <v>1461.1632061688599</v>
      </c>
      <c r="AF1880" s="143">
        <v>-1</v>
      </c>
      <c r="AG1880" s="143">
        <v>-1</v>
      </c>
      <c r="AH1880" s="143">
        <v>-1</v>
      </c>
      <c r="AI1880" s="143">
        <v>-1</v>
      </c>
      <c r="AJ1880" s="143">
        <v>0</v>
      </c>
      <c r="AM1880" s="143" t="s">
        <v>383</v>
      </c>
      <c r="AN1880" s="143">
        <v>-1</v>
      </c>
      <c r="AQ1880" s="143">
        <v>641</v>
      </c>
      <c r="AR1880" s="143" t="s">
        <v>284</v>
      </c>
      <c r="AS1880" s="143" t="s">
        <v>394</v>
      </c>
      <c r="AT1880" s="143" t="s">
        <v>366</v>
      </c>
      <c r="AV1880" s="143">
        <v>159.96179934947301</v>
      </c>
      <c r="AW1880" s="143">
        <v>1.1850472069</v>
      </c>
    </row>
    <row r="1881" spans="1:49" x14ac:dyDescent="0.25">
      <c r="A1881" s="153">
        <v>1200000</v>
      </c>
      <c r="B1881" s="153">
        <v>1800000</v>
      </c>
      <c r="C1881" s="153">
        <v>1800000</v>
      </c>
      <c r="D1881" s="143" t="s">
        <v>360</v>
      </c>
      <c r="E1881" s="143" t="s">
        <v>73</v>
      </c>
      <c r="F1881" s="143" t="s">
        <v>378</v>
      </c>
      <c r="G1881" s="143" t="s">
        <v>379</v>
      </c>
      <c r="H1881" s="143">
        <v>0.59</v>
      </c>
      <c r="I1881" s="143">
        <v>0.64</v>
      </c>
      <c r="J1881" s="143" t="s">
        <v>363</v>
      </c>
      <c r="K1881" s="143">
        <v>9.1600587606069997E-2</v>
      </c>
      <c r="L1881" s="143">
        <v>3694.7367196677001</v>
      </c>
      <c r="M1881" s="143">
        <v>6.9268802030507004</v>
      </c>
      <c r="N1881" s="143">
        <v>0.96221791564851999</v>
      </c>
      <c r="O1881" s="143">
        <v>0.63450629687630999</v>
      </c>
      <c r="P1881" s="143">
        <v>8.8139726478489999E-2</v>
      </c>
      <c r="Q1881" s="143">
        <v>338.44005457129202</v>
      </c>
      <c r="R1881" s="143">
        <v>3100</v>
      </c>
      <c r="S1881" s="143" t="s">
        <v>371</v>
      </c>
      <c r="T1881" s="143">
        <v>3100</v>
      </c>
      <c r="U1881" s="143" t="s">
        <v>385</v>
      </c>
      <c r="V1881" s="143" t="s">
        <v>366</v>
      </c>
      <c r="Y1881" s="143" t="s">
        <v>363</v>
      </c>
      <c r="Z1881" s="143">
        <v>0</v>
      </c>
      <c r="AA1881" s="143">
        <v>1</v>
      </c>
      <c r="AB1881" s="143">
        <v>0.63450629687630999</v>
      </c>
      <c r="AC1881" s="143">
        <v>8.8139726478489999E-2</v>
      </c>
      <c r="AD1881" s="143">
        <v>338.44005457129401</v>
      </c>
      <c r="AF1881" s="143">
        <v>-1</v>
      </c>
      <c r="AG1881" s="143">
        <v>-1</v>
      </c>
      <c r="AH1881" s="143">
        <v>-1</v>
      </c>
      <c r="AI1881" s="143">
        <v>-1</v>
      </c>
      <c r="AJ1881" s="143">
        <v>0</v>
      </c>
      <c r="AM1881" s="143" t="s">
        <v>383</v>
      </c>
      <c r="AN1881" s="143">
        <v>-1</v>
      </c>
      <c r="AQ1881" s="143">
        <v>641</v>
      </c>
      <c r="AR1881" s="143" t="s">
        <v>284</v>
      </c>
      <c r="AS1881" s="143" t="s">
        <v>394</v>
      </c>
      <c r="AT1881" s="143" t="s">
        <v>366</v>
      </c>
      <c r="AV1881" s="143">
        <v>113.813101986969</v>
      </c>
      <c r="AW1881" s="143">
        <v>0.27448504019999997</v>
      </c>
    </row>
    <row r="1882" spans="1:49" x14ac:dyDescent="0.25">
      <c r="A1882" s="153">
        <v>1200000</v>
      </c>
      <c r="B1882" s="153">
        <v>1800000</v>
      </c>
      <c r="C1882" s="153">
        <v>1800000</v>
      </c>
      <c r="D1882" s="143" t="s">
        <v>360</v>
      </c>
      <c r="E1882" s="143" t="s">
        <v>73</v>
      </c>
      <c r="F1882" s="143" t="s">
        <v>378</v>
      </c>
      <c r="G1882" s="143" t="s">
        <v>379</v>
      </c>
      <c r="H1882" s="143">
        <v>0.59</v>
      </c>
      <c r="I1882" s="143">
        <v>0.64</v>
      </c>
      <c r="J1882" s="143" t="s">
        <v>366</v>
      </c>
      <c r="K1882" s="143">
        <v>0.11814075924358</v>
      </c>
      <c r="L1882" s="143">
        <v>3694.7367196677001</v>
      </c>
      <c r="M1882" s="143">
        <v>6.9268802030507004</v>
      </c>
      <c r="N1882" s="143">
        <v>0.96221791564851999</v>
      </c>
      <c r="O1882" s="143">
        <v>0.81834688637777997</v>
      </c>
      <c r="P1882" s="143">
        <v>0.11367715511249001</v>
      </c>
      <c r="Q1882" s="143">
        <v>436.49900126670502</v>
      </c>
      <c r="R1882" s="143">
        <v>1400</v>
      </c>
      <c r="S1882" s="143" t="s">
        <v>389</v>
      </c>
      <c r="T1882" s="143">
        <v>1400</v>
      </c>
      <c r="U1882" s="143" t="s">
        <v>385</v>
      </c>
      <c r="V1882" s="143" t="s">
        <v>366</v>
      </c>
      <c r="Z1882" s="143">
        <v>0</v>
      </c>
      <c r="AA1882" s="143">
        <v>1</v>
      </c>
      <c r="AB1882" s="143">
        <v>0.81834688637777997</v>
      </c>
      <c r="AC1882" s="143">
        <v>0.11367715511249001</v>
      </c>
      <c r="AD1882" s="143">
        <v>436.49900126670502</v>
      </c>
      <c r="AF1882" s="143">
        <v>-1</v>
      </c>
      <c r="AG1882" s="143">
        <v>-1</v>
      </c>
      <c r="AH1882" s="143">
        <v>-1</v>
      </c>
      <c r="AI1882" s="143">
        <v>-1</v>
      </c>
      <c r="AJ1882" s="143">
        <v>0</v>
      </c>
      <c r="AM1882" s="143" t="s">
        <v>383</v>
      </c>
      <c r="AN1882" s="143">
        <v>-1</v>
      </c>
      <c r="AQ1882" s="143">
        <v>641</v>
      </c>
      <c r="AR1882" s="143" t="s">
        <v>284</v>
      </c>
      <c r="AS1882" s="143" t="s">
        <v>394</v>
      </c>
      <c r="AT1882" s="143" t="s">
        <v>366</v>
      </c>
      <c r="AV1882" s="143">
        <v>107.539106921564</v>
      </c>
      <c r="AW1882" s="143">
        <v>0.35401378849999998</v>
      </c>
    </row>
    <row r="1883" spans="1:49" x14ac:dyDescent="0.25">
      <c r="A1883" s="153">
        <v>1200000</v>
      </c>
      <c r="B1883" s="153">
        <v>1800000</v>
      </c>
      <c r="C1883" s="153">
        <v>1800000</v>
      </c>
      <c r="D1883" s="143" t="s">
        <v>360</v>
      </c>
      <c r="E1883" s="143" t="s">
        <v>73</v>
      </c>
      <c r="F1883" s="143" t="s">
        <v>378</v>
      </c>
      <c r="G1883" s="143" t="s">
        <v>379</v>
      </c>
      <c r="H1883" s="143">
        <v>0.59</v>
      </c>
      <c r="I1883" s="143">
        <v>0.64</v>
      </c>
      <c r="J1883" s="143" t="s">
        <v>395</v>
      </c>
      <c r="K1883" s="143">
        <v>0.19243976996723999</v>
      </c>
      <c r="L1883" s="143">
        <v>3833.5050461133101</v>
      </c>
      <c r="M1883" s="143">
        <v>9.5286552293823306</v>
      </c>
      <c r="N1883" s="143">
        <v>1.40048736073578</v>
      </c>
      <c r="O1883" s="143">
        <v>1.8336922204394701</v>
      </c>
      <c r="P1883" s="143">
        <v>0.26950946554201999</v>
      </c>
      <c r="Q1883" s="143">
        <v>737.71882924229999</v>
      </c>
      <c r="R1883" s="143">
        <v>1200</v>
      </c>
      <c r="S1883" s="143" t="s">
        <v>398</v>
      </c>
      <c r="T1883" s="143">
        <v>1200</v>
      </c>
      <c r="U1883" s="143" t="s">
        <v>395</v>
      </c>
      <c r="V1883" s="143" t="s">
        <v>395</v>
      </c>
      <c r="Z1883" s="143">
        <v>0</v>
      </c>
      <c r="AA1883" s="143">
        <v>1</v>
      </c>
      <c r="AB1883" s="143">
        <v>1.8336922204394701</v>
      </c>
      <c r="AC1883" s="143">
        <v>0.26950946554201999</v>
      </c>
      <c r="AD1883" s="143">
        <v>2368.1993177343302</v>
      </c>
      <c r="AF1883" s="143">
        <v>-1</v>
      </c>
      <c r="AG1883" s="143">
        <v>-1</v>
      </c>
      <c r="AH1883" s="143">
        <v>-1</v>
      </c>
      <c r="AI1883" s="143">
        <v>-1</v>
      </c>
      <c r="AJ1883" s="143">
        <v>0</v>
      </c>
      <c r="AM1883" s="143" t="s">
        <v>383</v>
      </c>
      <c r="AN1883" s="143">
        <v>-1</v>
      </c>
      <c r="AQ1883" s="143">
        <v>641</v>
      </c>
      <c r="AR1883" s="143" t="s">
        <v>284</v>
      </c>
      <c r="AS1883" s="143" t="s">
        <v>394</v>
      </c>
      <c r="AT1883" s="143" t="s">
        <v>366</v>
      </c>
      <c r="AV1883" s="143">
        <v>199.63876603648501</v>
      </c>
      <c r="AW1883" s="143">
        <v>1.9206807119</v>
      </c>
    </row>
    <row r="1884" spans="1:49" x14ac:dyDescent="0.25">
      <c r="A1884" s="153">
        <v>1200000</v>
      </c>
      <c r="B1884" s="153">
        <v>1800000</v>
      </c>
      <c r="C1884" s="153">
        <v>1800000</v>
      </c>
      <c r="D1884" s="143" t="s">
        <v>360</v>
      </c>
      <c r="E1884" s="143" t="s">
        <v>73</v>
      </c>
      <c r="F1884" s="143" t="s">
        <v>378</v>
      </c>
      <c r="G1884" s="143" t="s">
        <v>379</v>
      </c>
      <c r="H1884" s="143">
        <v>0.59</v>
      </c>
      <c r="I1884" s="143">
        <v>0.64</v>
      </c>
      <c r="J1884" s="143" t="s">
        <v>395</v>
      </c>
      <c r="K1884" s="143">
        <v>0.61776345378298003</v>
      </c>
      <c r="L1884" s="143">
        <v>3831.6274995025101</v>
      </c>
      <c r="M1884" s="143">
        <v>9.5243428763515201</v>
      </c>
      <c r="N1884" s="143">
        <v>1.3998656268766301</v>
      </c>
      <c r="O1884" s="143">
        <v>5.8837909503082404</v>
      </c>
      <c r="P1884" s="143">
        <v>0.86478582449137997</v>
      </c>
      <c r="Q1884" s="143">
        <v>2367.03943770252</v>
      </c>
      <c r="R1884" s="143">
        <v>1200</v>
      </c>
      <c r="S1884" s="143" t="s">
        <v>398</v>
      </c>
      <c r="T1884" s="143">
        <v>1200</v>
      </c>
      <c r="U1884" s="143" t="s">
        <v>395</v>
      </c>
      <c r="V1884" s="143" t="s">
        <v>395</v>
      </c>
      <c r="Z1884" s="143">
        <v>0</v>
      </c>
      <c r="AA1884" s="143">
        <v>1</v>
      </c>
      <c r="AB1884" s="143">
        <v>5.8837909503082404</v>
      </c>
      <c r="AC1884" s="143">
        <v>0.86478582449137997</v>
      </c>
      <c r="AD1884" s="143">
        <v>2367.03943770252</v>
      </c>
      <c r="AF1884" s="143">
        <v>-1</v>
      </c>
      <c r="AG1884" s="143">
        <v>-1</v>
      </c>
      <c r="AH1884" s="143">
        <v>-1</v>
      </c>
      <c r="AI1884" s="143">
        <v>-1</v>
      </c>
      <c r="AJ1884" s="143">
        <v>0</v>
      </c>
      <c r="AM1884" s="143" t="s">
        <v>383</v>
      </c>
      <c r="AN1884" s="143">
        <v>-1</v>
      </c>
      <c r="AQ1884" s="143">
        <v>641</v>
      </c>
      <c r="AR1884" s="143" t="s">
        <v>284</v>
      </c>
      <c r="AS1884" s="143" t="s">
        <v>394</v>
      </c>
      <c r="AT1884" s="143" t="s">
        <v>366</v>
      </c>
      <c r="AV1884" s="143">
        <v>200.000000018626</v>
      </c>
      <c r="AW1884" s="143">
        <v>1.9197400144000001</v>
      </c>
    </row>
    <row r="1885" spans="1:49" x14ac:dyDescent="0.25">
      <c r="A1885" s="153">
        <v>1200000</v>
      </c>
      <c r="B1885" s="153">
        <v>1800000</v>
      </c>
      <c r="C1885" s="153">
        <v>1800000</v>
      </c>
      <c r="D1885" s="143" t="s">
        <v>360</v>
      </c>
      <c r="E1885" s="143" t="s">
        <v>73</v>
      </c>
      <c r="F1885" s="143" t="s">
        <v>378</v>
      </c>
      <c r="G1885" s="143" t="s">
        <v>379</v>
      </c>
      <c r="H1885" s="143">
        <v>0.59</v>
      </c>
      <c r="I1885" s="143">
        <v>0.64</v>
      </c>
      <c r="J1885" s="143" t="s">
        <v>366</v>
      </c>
      <c r="K1885" s="143">
        <v>3.9650875544240002E-2</v>
      </c>
      <c r="L1885" s="143">
        <v>3863.52702535357</v>
      </c>
      <c r="M1885" s="143">
        <v>9.0212019039982696</v>
      </c>
      <c r="N1885" s="143">
        <v>1.23379723299191</v>
      </c>
      <c r="O1885" s="143">
        <v>0.35769855395493999</v>
      </c>
      <c r="P1885" s="143">
        <v>4.8921140532190002E-2</v>
      </c>
      <c r="Q1885" s="143">
        <v>153.19222924412099</v>
      </c>
      <c r="R1885" s="143">
        <v>8140</v>
      </c>
      <c r="S1885" s="143" t="s">
        <v>369</v>
      </c>
      <c r="T1885" s="143">
        <v>8140</v>
      </c>
      <c r="U1885" s="143" t="s">
        <v>385</v>
      </c>
      <c r="V1885" s="143" t="s">
        <v>366</v>
      </c>
      <c r="Z1885" s="143">
        <v>0</v>
      </c>
      <c r="AA1885" s="143">
        <v>1</v>
      </c>
      <c r="AB1885" s="143">
        <v>0.35769855395493999</v>
      </c>
      <c r="AC1885" s="143">
        <v>4.8921140532190002E-2</v>
      </c>
      <c r="AD1885" s="143">
        <v>153.19222924412199</v>
      </c>
      <c r="AF1885" s="143">
        <v>-1</v>
      </c>
      <c r="AG1885" s="143">
        <v>-1</v>
      </c>
      <c r="AH1885" s="143">
        <v>-1</v>
      </c>
      <c r="AI1885" s="143">
        <v>-1</v>
      </c>
      <c r="AJ1885" s="143">
        <v>0</v>
      </c>
      <c r="AM1885" s="143" t="s">
        <v>383</v>
      </c>
      <c r="AN1885" s="143">
        <v>-1</v>
      </c>
      <c r="AQ1885" s="143">
        <v>641</v>
      </c>
      <c r="AR1885" s="143" t="s">
        <v>284</v>
      </c>
      <c r="AS1885" s="143" t="s">
        <v>394</v>
      </c>
      <c r="AT1885" s="143" t="s">
        <v>366</v>
      </c>
      <c r="AV1885" s="143">
        <v>106.35936502273201</v>
      </c>
      <c r="AW1885" s="143">
        <v>0.1242434949</v>
      </c>
    </row>
    <row r="1886" spans="1:49" x14ac:dyDescent="0.25">
      <c r="A1886" s="153">
        <v>1200000</v>
      </c>
      <c r="B1886" s="153">
        <v>1800000</v>
      </c>
      <c r="C1886" s="153">
        <v>1800000</v>
      </c>
      <c r="D1886" s="143" t="s">
        <v>360</v>
      </c>
      <c r="E1886" s="143" t="s">
        <v>73</v>
      </c>
      <c r="F1886" s="143" t="s">
        <v>378</v>
      </c>
      <c r="G1886" s="143" t="s">
        <v>379</v>
      </c>
      <c r="H1886" s="143">
        <v>0.59</v>
      </c>
      <c r="I1886" s="143">
        <v>0.64</v>
      </c>
      <c r="J1886" s="143" t="s">
        <v>387</v>
      </c>
      <c r="K1886" s="143">
        <v>1.7033691004860001E-2</v>
      </c>
      <c r="L1886" s="143">
        <v>3863.52702535357</v>
      </c>
      <c r="M1886" s="143">
        <v>9.0212019039982696</v>
      </c>
      <c r="N1886" s="143">
        <v>1.23379723299191</v>
      </c>
      <c r="O1886" s="143">
        <v>0.15366436572518</v>
      </c>
      <c r="P1886" s="143">
        <v>2.101612082943E-2</v>
      </c>
      <c r="Q1886" s="143">
        <v>65.810125538810198</v>
      </c>
      <c r="R1886" s="143">
        <v>8140</v>
      </c>
      <c r="S1886" s="143" t="s">
        <v>369</v>
      </c>
      <c r="T1886" s="143">
        <v>8140</v>
      </c>
      <c r="U1886" s="143" t="s">
        <v>390</v>
      </c>
      <c r="V1886" s="143" t="s">
        <v>387</v>
      </c>
      <c r="Z1886" s="143">
        <v>0</v>
      </c>
      <c r="AA1886" s="143">
        <v>1</v>
      </c>
      <c r="AB1886" s="143">
        <v>0.15366436572518</v>
      </c>
      <c r="AC1886" s="143">
        <v>2.101612082943E-2</v>
      </c>
      <c r="AD1886" s="143">
        <v>65.810125538808293</v>
      </c>
      <c r="AF1886" s="143">
        <v>-1</v>
      </c>
      <c r="AG1886" s="143">
        <v>-1</v>
      </c>
      <c r="AH1886" s="143">
        <v>-1</v>
      </c>
      <c r="AI1886" s="143">
        <v>-1</v>
      </c>
      <c r="AJ1886" s="143">
        <v>0</v>
      </c>
      <c r="AM1886" s="143" t="s">
        <v>383</v>
      </c>
      <c r="AN1886" s="143">
        <v>-1</v>
      </c>
      <c r="AQ1886" s="143">
        <v>641</v>
      </c>
      <c r="AR1886" s="143" t="s">
        <v>284</v>
      </c>
      <c r="AS1886" s="143" t="s">
        <v>394</v>
      </c>
      <c r="AT1886" s="143" t="s">
        <v>366</v>
      </c>
      <c r="AV1886" s="143">
        <v>102.79830990699701</v>
      </c>
      <c r="AW1886" s="143">
        <v>5.3373986599999999E-2</v>
      </c>
    </row>
    <row r="1887" spans="1:49" x14ac:dyDescent="0.25">
      <c r="A1887" s="153">
        <v>1200000</v>
      </c>
      <c r="B1887" s="153">
        <v>1800000</v>
      </c>
      <c r="C1887" s="153">
        <v>1800000</v>
      </c>
      <c r="D1887" s="143" t="s">
        <v>360</v>
      </c>
      <c r="E1887" s="143" t="s">
        <v>73</v>
      </c>
      <c r="F1887" s="143" t="s">
        <v>378</v>
      </c>
      <c r="G1887" s="143" t="s">
        <v>379</v>
      </c>
      <c r="H1887" s="143">
        <v>0.59</v>
      </c>
      <c r="I1887" s="143">
        <v>0.64</v>
      </c>
      <c r="J1887" s="143" t="s">
        <v>387</v>
      </c>
      <c r="K1887" s="143">
        <v>0.33892448424176003</v>
      </c>
      <c r="L1887" s="143">
        <v>3863.52702535357</v>
      </c>
      <c r="M1887" s="143">
        <v>9.0212019039982696</v>
      </c>
      <c r="N1887" s="143">
        <v>1.23379723299191</v>
      </c>
      <c r="O1887" s="143">
        <v>3.0575062025534798</v>
      </c>
      <c r="P1887" s="143">
        <v>0.4181640908507</v>
      </c>
      <c r="Q1887" s="143">
        <v>1309.4439044220901</v>
      </c>
      <c r="R1887" s="143">
        <v>8140</v>
      </c>
      <c r="S1887" s="143" t="s">
        <v>369</v>
      </c>
      <c r="T1887" s="143">
        <v>8140</v>
      </c>
      <c r="U1887" s="143" t="s">
        <v>388</v>
      </c>
      <c r="V1887" s="143" t="s">
        <v>387</v>
      </c>
      <c r="Z1887" s="143">
        <v>0</v>
      </c>
      <c r="AA1887" s="143">
        <v>1</v>
      </c>
      <c r="AB1887" s="143">
        <v>3.0575062025534798</v>
      </c>
      <c r="AC1887" s="143">
        <v>0.4181640908507</v>
      </c>
      <c r="AD1887" s="143">
        <v>1309.4439044220901</v>
      </c>
      <c r="AF1887" s="143">
        <v>-1</v>
      </c>
      <c r="AG1887" s="143">
        <v>-1</v>
      </c>
      <c r="AH1887" s="143">
        <v>-1</v>
      </c>
      <c r="AI1887" s="143">
        <v>-1</v>
      </c>
      <c r="AJ1887" s="143">
        <v>0</v>
      </c>
      <c r="AM1887" s="143" t="s">
        <v>383</v>
      </c>
      <c r="AN1887" s="143">
        <v>-1</v>
      </c>
      <c r="AQ1887" s="143">
        <v>641</v>
      </c>
      <c r="AR1887" s="143" t="s">
        <v>284</v>
      </c>
      <c r="AS1887" s="143" t="s">
        <v>394</v>
      </c>
      <c r="AT1887" s="143" t="s">
        <v>366</v>
      </c>
      <c r="AV1887" s="143">
        <v>154.884032327532</v>
      </c>
      <c r="AW1887" s="143">
        <v>1.0619983004</v>
      </c>
    </row>
    <row r="1888" spans="1:49" x14ac:dyDescent="0.25">
      <c r="A1888" s="153">
        <v>1200000</v>
      </c>
      <c r="B1888" s="153">
        <v>1800000</v>
      </c>
      <c r="C1888" s="153">
        <v>1800000</v>
      </c>
      <c r="D1888" s="143" t="s">
        <v>360</v>
      </c>
      <c r="E1888" s="143" t="s">
        <v>73</v>
      </c>
      <c r="F1888" s="143" t="s">
        <v>378</v>
      </c>
      <c r="G1888" s="143" t="s">
        <v>379</v>
      </c>
      <c r="H1888" s="143">
        <v>0.59</v>
      </c>
      <c r="I1888" s="143">
        <v>0.64</v>
      </c>
      <c r="J1888" s="143" t="s">
        <v>363</v>
      </c>
      <c r="K1888" s="143">
        <v>9.9349228320000003E-4</v>
      </c>
      <c r="L1888" s="143">
        <v>3863.52702535357</v>
      </c>
      <c r="M1888" s="143">
        <v>9.0212019039982696</v>
      </c>
      <c r="N1888" s="143">
        <v>1.23379723299191</v>
      </c>
      <c r="O1888" s="143">
        <v>8.9624944768800004E-3</v>
      </c>
      <c r="P1888" s="143">
        <v>1.2257680300200001E-3</v>
      </c>
      <c r="Q1888" s="143">
        <v>3.83838428565433</v>
      </c>
      <c r="R1888" s="143">
        <v>3100</v>
      </c>
      <c r="S1888" s="143" t="s">
        <v>371</v>
      </c>
      <c r="T1888" s="143">
        <v>3100</v>
      </c>
      <c r="U1888" s="143" t="s">
        <v>385</v>
      </c>
      <c r="V1888" s="143" t="s">
        <v>366</v>
      </c>
      <c r="Y1888" s="143" t="s">
        <v>363</v>
      </c>
      <c r="Z1888" s="143">
        <v>0</v>
      </c>
      <c r="AA1888" s="143">
        <v>1</v>
      </c>
      <c r="AB1888" s="143">
        <v>8.9624944768800004E-3</v>
      </c>
      <c r="AC1888" s="143">
        <v>1.2257680300200001E-3</v>
      </c>
      <c r="AD1888" s="143">
        <v>3.8383842856549801</v>
      </c>
      <c r="AF1888" s="143">
        <v>-1</v>
      </c>
      <c r="AG1888" s="143">
        <v>-1</v>
      </c>
      <c r="AH1888" s="143">
        <v>-1</v>
      </c>
      <c r="AI1888" s="143">
        <v>-1</v>
      </c>
      <c r="AJ1888" s="143">
        <v>0</v>
      </c>
      <c r="AM1888" s="143" t="s">
        <v>383</v>
      </c>
      <c r="AN1888" s="143">
        <v>-1</v>
      </c>
      <c r="AQ1888" s="143">
        <v>641</v>
      </c>
      <c r="AR1888" s="143" t="s">
        <v>284</v>
      </c>
      <c r="AS1888" s="143" t="s">
        <v>394</v>
      </c>
      <c r="AT1888" s="143" t="s">
        <v>366</v>
      </c>
      <c r="AV1888" s="143">
        <v>30.312653692102501</v>
      </c>
      <c r="AW1888" s="143">
        <v>3.1130448E-3</v>
      </c>
    </row>
    <row r="1889" spans="1:49" x14ac:dyDescent="0.25">
      <c r="A1889" s="153">
        <v>1200000</v>
      </c>
      <c r="B1889" s="153">
        <v>1800000</v>
      </c>
      <c r="C1889" s="153">
        <v>1800000</v>
      </c>
      <c r="D1889" s="143" t="s">
        <v>360</v>
      </c>
      <c r="E1889" s="143" t="s">
        <v>73</v>
      </c>
      <c r="F1889" s="143" t="s">
        <v>378</v>
      </c>
      <c r="G1889" s="143" t="s">
        <v>379</v>
      </c>
      <c r="H1889" s="143">
        <v>0.59</v>
      </c>
      <c r="I1889" s="143">
        <v>0.64</v>
      </c>
      <c r="J1889" s="143" t="s">
        <v>395</v>
      </c>
      <c r="K1889" s="143">
        <v>0.18445151231539</v>
      </c>
      <c r="L1889" s="143">
        <v>3863.52702535357</v>
      </c>
      <c r="M1889" s="143">
        <v>9.0212019039982696</v>
      </c>
      <c r="N1889" s="143">
        <v>1.23379723299191</v>
      </c>
      <c r="O1889" s="143">
        <v>1.663974334095</v>
      </c>
      <c r="P1889" s="143">
        <v>0.2275757655159</v>
      </c>
      <c r="Q1889" s="143">
        <v>712.63340269786602</v>
      </c>
      <c r="R1889" s="143">
        <v>1200</v>
      </c>
      <c r="S1889" s="143" t="s">
        <v>398</v>
      </c>
      <c r="T1889" s="143">
        <v>1200</v>
      </c>
      <c r="U1889" s="143" t="s">
        <v>395</v>
      </c>
      <c r="V1889" s="143" t="s">
        <v>395</v>
      </c>
      <c r="Z1889" s="143">
        <v>0</v>
      </c>
      <c r="AA1889" s="143">
        <v>1</v>
      </c>
      <c r="AB1889" s="143">
        <v>1.663974334095</v>
      </c>
      <c r="AC1889" s="143">
        <v>0.2275757655159</v>
      </c>
      <c r="AD1889" s="143">
        <v>712.63340269786602</v>
      </c>
      <c r="AF1889" s="143">
        <v>-1</v>
      </c>
      <c r="AG1889" s="143">
        <v>-1</v>
      </c>
      <c r="AH1889" s="143">
        <v>-1</v>
      </c>
      <c r="AI1889" s="143">
        <v>-1</v>
      </c>
      <c r="AJ1889" s="143">
        <v>0</v>
      </c>
      <c r="AM1889" s="143" t="s">
        <v>383</v>
      </c>
      <c r="AN1889" s="143">
        <v>-1</v>
      </c>
      <c r="AQ1889" s="143">
        <v>641</v>
      </c>
      <c r="AR1889" s="143" t="s">
        <v>284</v>
      </c>
      <c r="AS1889" s="143" t="s">
        <v>394</v>
      </c>
      <c r="AT1889" s="143" t="s">
        <v>366</v>
      </c>
      <c r="AV1889" s="143">
        <v>129.89678394014501</v>
      </c>
      <c r="AW1889" s="143">
        <v>0.57796707439999995</v>
      </c>
    </row>
    <row r="1890" spans="1:49" x14ac:dyDescent="0.25">
      <c r="A1890" s="153">
        <v>1200000</v>
      </c>
      <c r="B1890" s="153">
        <v>1800000</v>
      </c>
      <c r="C1890" s="153">
        <v>1800000</v>
      </c>
      <c r="D1890" s="143" t="s">
        <v>360</v>
      </c>
      <c r="E1890" s="143" t="s">
        <v>73</v>
      </c>
      <c r="F1890" s="143" t="s">
        <v>378</v>
      </c>
      <c r="G1890" s="143" t="s">
        <v>379</v>
      </c>
      <c r="H1890" s="143">
        <v>0.59</v>
      </c>
      <c r="I1890" s="143">
        <v>0.64</v>
      </c>
      <c r="J1890" s="143" t="s">
        <v>387</v>
      </c>
      <c r="K1890" s="143">
        <v>2.7821996329610001E-2</v>
      </c>
      <c r="L1890" s="143">
        <v>3863.52702535357</v>
      </c>
      <c r="M1890" s="143">
        <v>9.0212019039982696</v>
      </c>
      <c r="N1890" s="143">
        <v>1.23379723299191</v>
      </c>
      <c r="O1890" s="143">
        <v>0.25098784626171999</v>
      </c>
      <c r="P1890" s="143">
        <v>3.4326702087779999E-2</v>
      </c>
      <c r="Q1890" s="143">
        <v>107.49103471874299</v>
      </c>
      <c r="R1890" s="143">
        <v>1200</v>
      </c>
      <c r="S1890" s="143" t="s">
        <v>398</v>
      </c>
      <c r="T1890" s="143">
        <v>1200</v>
      </c>
      <c r="U1890" s="143" t="s">
        <v>390</v>
      </c>
      <c r="V1890" s="143" t="s">
        <v>387</v>
      </c>
      <c r="Z1890" s="143">
        <v>0</v>
      </c>
      <c r="AA1890" s="143">
        <v>1</v>
      </c>
      <c r="AB1890" s="143">
        <v>0.25098784626171999</v>
      </c>
      <c r="AC1890" s="143">
        <v>3.4326702087779999E-2</v>
      </c>
      <c r="AD1890" s="143">
        <v>107.491034718745</v>
      </c>
      <c r="AF1890" s="143">
        <v>-1</v>
      </c>
      <c r="AG1890" s="143">
        <v>-1</v>
      </c>
      <c r="AH1890" s="143">
        <v>-1</v>
      </c>
      <c r="AI1890" s="143">
        <v>-1</v>
      </c>
      <c r="AJ1890" s="143">
        <v>0</v>
      </c>
      <c r="AM1890" s="143" t="s">
        <v>383</v>
      </c>
      <c r="AN1890" s="143">
        <v>-1</v>
      </c>
      <c r="AQ1890" s="143">
        <v>641</v>
      </c>
      <c r="AR1890" s="143" t="s">
        <v>284</v>
      </c>
      <c r="AS1890" s="143" t="s">
        <v>394</v>
      </c>
      <c r="AT1890" s="143" t="s">
        <v>366</v>
      </c>
      <c r="AV1890" s="143">
        <v>104.565542359592</v>
      </c>
      <c r="AW1890" s="143">
        <v>8.7178454799999999E-2</v>
      </c>
    </row>
    <row r="1891" spans="1:49" x14ac:dyDescent="0.25">
      <c r="A1891" s="153">
        <v>1200000</v>
      </c>
      <c r="B1891" s="153">
        <v>1800000</v>
      </c>
      <c r="C1891" s="153">
        <v>1800000</v>
      </c>
      <c r="D1891" s="143" t="s">
        <v>360</v>
      </c>
      <c r="E1891" s="143" t="s">
        <v>73</v>
      </c>
      <c r="F1891" s="143" t="s">
        <v>378</v>
      </c>
      <c r="G1891" s="143" t="s">
        <v>379</v>
      </c>
      <c r="H1891" s="143">
        <v>0.59</v>
      </c>
      <c r="I1891" s="143">
        <v>0.64</v>
      </c>
      <c r="J1891" s="143" t="s">
        <v>395</v>
      </c>
      <c r="K1891" s="143">
        <v>0.61776345375996</v>
      </c>
      <c r="L1891" s="143">
        <v>3833.5050468273598</v>
      </c>
      <c r="M1891" s="143">
        <v>9.5286552311571793</v>
      </c>
      <c r="N1891" s="143">
        <v>1.40048736099664</v>
      </c>
      <c r="O1891" s="143">
        <v>5.8864549652876397</v>
      </c>
      <c r="P1891" s="143">
        <v>0.86516990907646996</v>
      </c>
      <c r="Q1891" s="143">
        <v>2368.1993177343302</v>
      </c>
      <c r="R1891" s="143">
        <v>1200</v>
      </c>
      <c r="S1891" s="143" t="s">
        <v>398</v>
      </c>
      <c r="T1891" s="143">
        <v>1200</v>
      </c>
      <c r="U1891" s="143" t="s">
        <v>395</v>
      </c>
      <c r="V1891" s="143" t="s">
        <v>395</v>
      </c>
      <c r="Z1891" s="143">
        <v>0</v>
      </c>
      <c r="AA1891" s="143">
        <v>1</v>
      </c>
      <c r="AB1891" s="143">
        <v>5.8864549652876397</v>
      </c>
      <c r="AC1891" s="143">
        <v>0.86516990907646996</v>
      </c>
      <c r="AD1891" s="143">
        <v>2368.1993177343302</v>
      </c>
      <c r="AF1891" s="143">
        <v>-1</v>
      </c>
      <c r="AG1891" s="143">
        <v>-1</v>
      </c>
      <c r="AH1891" s="143">
        <v>-1</v>
      </c>
      <c r="AI1891" s="143">
        <v>-1</v>
      </c>
      <c r="AJ1891" s="143">
        <v>0</v>
      </c>
      <c r="AM1891" s="143" t="s">
        <v>383</v>
      </c>
      <c r="AN1891" s="143">
        <v>-1</v>
      </c>
      <c r="AQ1891" s="143">
        <v>641</v>
      </c>
      <c r="AR1891" s="143" t="s">
        <v>284</v>
      </c>
      <c r="AS1891" s="143" t="s">
        <v>394</v>
      </c>
      <c r="AT1891" s="143" t="s">
        <v>366</v>
      </c>
      <c r="AV1891" s="143">
        <v>200.00000001490099</v>
      </c>
      <c r="AW1891" s="143">
        <v>1.9206807119</v>
      </c>
    </row>
    <row r="1892" spans="1:49" x14ac:dyDescent="0.25">
      <c r="A1892" s="153">
        <v>1200000</v>
      </c>
      <c r="B1892" s="153">
        <v>1800000</v>
      </c>
      <c r="C1892" s="153">
        <v>1800000</v>
      </c>
      <c r="D1892" s="143" t="s">
        <v>360</v>
      </c>
      <c r="E1892" s="143" t="s">
        <v>73</v>
      </c>
      <c r="F1892" s="143" t="s">
        <v>378</v>
      </c>
      <c r="G1892" s="143" t="s">
        <v>379</v>
      </c>
      <c r="H1892" s="143">
        <v>0.59</v>
      </c>
      <c r="I1892" s="143">
        <v>0.64</v>
      </c>
      <c r="J1892" s="143" t="s">
        <v>387</v>
      </c>
      <c r="K1892" s="143">
        <v>3.1609612312909999E-2</v>
      </c>
      <c r="L1892" s="143">
        <v>3881.1373691787899</v>
      </c>
      <c r="M1892" s="143">
        <v>8.9912470882723508</v>
      </c>
      <c r="N1892" s="143">
        <v>1.174798068531</v>
      </c>
      <c r="O1892" s="143">
        <v>0.28420983466992</v>
      </c>
      <c r="P1892" s="143">
        <v>3.713491149222E-2</v>
      </c>
      <c r="Q1892" s="143">
        <v>122.681247572912</v>
      </c>
      <c r="R1892" s="143">
        <v>8140</v>
      </c>
      <c r="S1892" s="143" t="s">
        <v>369</v>
      </c>
      <c r="T1892" s="143">
        <v>8140</v>
      </c>
      <c r="U1892" s="143" t="s">
        <v>390</v>
      </c>
      <c r="V1892" s="143" t="s">
        <v>387</v>
      </c>
      <c r="Z1892" s="143">
        <v>0</v>
      </c>
      <c r="AA1892" s="143">
        <v>1</v>
      </c>
      <c r="AB1892" s="143">
        <v>0.28420983466992</v>
      </c>
      <c r="AC1892" s="143">
        <v>3.713491149222E-2</v>
      </c>
      <c r="AD1892" s="143">
        <v>122.681247572911</v>
      </c>
      <c r="AF1892" s="143">
        <v>-1</v>
      </c>
      <c r="AG1892" s="143">
        <v>-1</v>
      </c>
      <c r="AH1892" s="143">
        <v>-1</v>
      </c>
      <c r="AI1892" s="143">
        <v>-1</v>
      </c>
      <c r="AJ1892" s="143">
        <v>0</v>
      </c>
      <c r="AM1892" s="143" t="s">
        <v>383</v>
      </c>
      <c r="AN1892" s="143">
        <v>-1</v>
      </c>
      <c r="AQ1892" s="143">
        <v>641</v>
      </c>
      <c r="AR1892" s="143" t="s">
        <v>284</v>
      </c>
      <c r="AS1892" s="143" t="s">
        <v>394</v>
      </c>
      <c r="AT1892" s="143" t="s">
        <v>366</v>
      </c>
      <c r="AV1892" s="143">
        <v>60.296741824205398</v>
      </c>
      <c r="AW1892" s="143">
        <v>9.9498173199999998E-2</v>
      </c>
    </row>
    <row r="1893" spans="1:49" x14ac:dyDescent="0.25">
      <c r="A1893" s="153">
        <v>1200000</v>
      </c>
      <c r="B1893" s="153">
        <v>1800000</v>
      </c>
      <c r="C1893" s="153">
        <v>1800000</v>
      </c>
      <c r="D1893" s="143" t="s">
        <v>360</v>
      </c>
      <c r="E1893" s="143" t="s">
        <v>73</v>
      </c>
      <c r="F1893" s="143" t="s">
        <v>378</v>
      </c>
      <c r="G1893" s="143" t="s">
        <v>379</v>
      </c>
      <c r="H1893" s="143">
        <v>0.59</v>
      </c>
      <c r="I1893" s="143">
        <v>0.64</v>
      </c>
      <c r="J1893" s="143" t="s">
        <v>387</v>
      </c>
      <c r="K1893" s="143">
        <v>1.8334338922120001E-2</v>
      </c>
      <c r="L1893" s="143">
        <v>3881.1373691787899</v>
      </c>
      <c r="M1893" s="143">
        <v>8.9912470882723508</v>
      </c>
      <c r="N1893" s="143">
        <v>1.174798068531</v>
      </c>
      <c r="O1893" s="143">
        <v>0.16484857144899001</v>
      </c>
      <c r="P1893" s="143">
        <v>2.1539145953509999E-2</v>
      </c>
      <c r="Q1893" s="143">
        <v>71.158087929864095</v>
      </c>
      <c r="R1893" s="143">
        <v>8140</v>
      </c>
      <c r="S1893" s="143" t="s">
        <v>369</v>
      </c>
      <c r="T1893" s="143">
        <v>8140</v>
      </c>
      <c r="U1893" s="143" t="s">
        <v>390</v>
      </c>
      <c r="V1893" s="143" t="s">
        <v>387</v>
      </c>
      <c r="Z1893" s="143">
        <v>0</v>
      </c>
      <c r="AA1893" s="143">
        <v>1</v>
      </c>
      <c r="AB1893" s="143">
        <v>0.16484857144899001</v>
      </c>
      <c r="AC1893" s="143">
        <v>2.1539145953509999E-2</v>
      </c>
      <c r="AD1893" s="143">
        <v>71.158087929863001</v>
      </c>
      <c r="AF1893" s="143">
        <v>-1</v>
      </c>
      <c r="AG1893" s="143">
        <v>-1</v>
      </c>
      <c r="AH1893" s="143">
        <v>-1</v>
      </c>
      <c r="AI1893" s="143">
        <v>-1</v>
      </c>
      <c r="AJ1893" s="143">
        <v>0</v>
      </c>
      <c r="AM1893" s="143" t="s">
        <v>383</v>
      </c>
      <c r="AN1893" s="143">
        <v>-1</v>
      </c>
      <c r="AQ1893" s="143">
        <v>641</v>
      </c>
      <c r="AR1893" s="143" t="s">
        <v>284</v>
      </c>
      <c r="AS1893" s="143" t="s">
        <v>394</v>
      </c>
      <c r="AT1893" s="143" t="s">
        <v>366</v>
      </c>
      <c r="AV1893" s="143">
        <v>103.002683634169</v>
      </c>
      <c r="AW1893" s="143">
        <v>5.7711344599999999E-2</v>
      </c>
    </row>
    <row r="1894" spans="1:49" x14ac:dyDescent="0.25">
      <c r="A1894" s="153">
        <v>1200000</v>
      </c>
      <c r="B1894" s="153">
        <v>1800000</v>
      </c>
      <c r="C1894" s="153">
        <v>1800000</v>
      </c>
      <c r="D1894" s="143" t="s">
        <v>360</v>
      </c>
      <c r="E1894" s="143" t="s">
        <v>73</v>
      </c>
      <c r="F1894" s="143" t="s">
        <v>378</v>
      </c>
      <c r="G1894" s="143" t="s">
        <v>379</v>
      </c>
      <c r="H1894" s="143">
        <v>0.59</v>
      </c>
      <c r="I1894" s="143">
        <v>0.64</v>
      </c>
      <c r="J1894" s="143" t="s">
        <v>387</v>
      </c>
      <c r="K1894" s="143">
        <v>0.56781950236381995</v>
      </c>
      <c r="L1894" s="143">
        <v>3881.1373691787899</v>
      </c>
      <c r="M1894" s="143">
        <v>8.9912470882723508</v>
      </c>
      <c r="N1894" s="143">
        <v>1.174798068531</v>
      </c>
      <c r="O1894" s="143">
        <v>5.1054054472930197</v>
      </c>
      <c r="P1894" s="143">
        <v>0.66707325465125999</v>
      </c>
      <c r="Q1894" s="143">
        <v>2203.7854895727601</v>
      </c>
      <c r="R1894" s="143">
        <v>8140</v>
      </c>
      <c r="S1894" s="143" t="s">
        <v>369</v>
      </c>
      <c r="T1894" s="143">
        <v>8140</v>
      </c>
      <c r="U1894" s="143" t="s">
        <v>390</v>
      </c>
      <c r="V1894" s="143" t="s">
        <v>387</v>
      </c>
      <c r="Z1894" s="143">
        <v>0</v>
      </c>
      <c r="AA1894" s="143">
        <v>1</v>
      </c>
      <c r="AB1894" s="143">
        <v>5.1054054472930197</v>
      </c>
      <c r="AC1894" s="143">
        <v>0.66707325465125999</v>
      </c>
      <c r="AD1894" s="143">
        <v>2203.7854895727601</v>
      </c>
      <c r="AF1894" s="143">
        <v>-1</v>
      </c>
      <c r="AG1894" s="143">
        <v>-1</v>
      </c>
      <c r="AH1894" s="143">
        <v>-1</v>
      </c>
      <c r="AI1894" s="143">
        <v>-1</v>
      </c>
      <c r="AJ1894" s="143">
        <v>0</v>
      </c>
      <c r="AM1894" s="143" t="s">
        <v>383</v>
      </c>
      <c r="AN1894" s="143">
        <v>-1</v>
      </c>
      <c r="AQ1894" s="143">
        <v>641</v>
      </c>
      <c r="AR1894" s="143" t="s">
        <v>284</v>
      </c>
      <c r="AS1894" s="143" t="s">
        <v>394</v>
      </c>
      <c r="AT1894" s="143" t="s">
        <v>366</v>
      </c>
      <c r="AV1894" s="143">
        <v>196.49117237499601</v>
      </c>
      <c r="AW1894" s="143">
        <v>1.7873361635</v>
      </c>
    </row>
    <row r="1895" spans="1:49" x14ac:dyDescent="0.25">
      <c r="A1895" s="153">
        <v>1200000</v>
      </c>
      <c r="B1895" s="153">
        <v>1800000</v>
      </c>
      <c r="C1895" s="153">
        <v>1800000</v>
      </c>
      <c r="D1895" s="143" t="s">
        <v>360</v>
      </c>
      <c r="E1895" s="143" t="s">
        <v>73</v>
      </c>
      <c r="F1895" s="143" t="s">
        <v>378</v>
      </c>
      <c r="G1895" s="143" t="s">
        <v>379</v>
      </c>
      <c r="H1895" s="143">
        <v>0.59</v>
      </c>
      <c r="I1895" s="143">
        <v>0.64</v>
      </c>
      <c r="J1895" s="143" t="s">
        <v>366</v>
      </c>
      <c r="K1895" s="143">
        <v>0.34980790209098001</v>
      </c>
      <c r="L1895" s="143">
        <v>2495.2493980079398</v>
      </c>
      <c r="M1895" s="143">
        <v>4.8752133131425497</v>
      </c>
      <c r="N1895" s="143">
        <v>0.67249652556167006</v>
      </c>
      <c r="O1895" s="143">
        <v>1.70538814131643</v>
      </c>
      <c r="P1895" s="143">
        <v>0.23524459877019999</v>
      </c>
      <c r="Q1895" s="143">
        <v>872.85795711095</v>
      </c>
      <c r="R1895" s="143">
        <v>1820</v>
      </c>
      <c r="S1895" s="143" t="s">
        <v>397</v>
      </c>
      <c r="T1895" s="143">
        <v>1820</v>
      </c>
      <c r="U1895" s="143" t="s">
        <v>385</v>
      </c>
      <c r="V1895" s="143" t="s">
        <v>366</v>
      </c>
      <c r="Z1895" s="143">
        <v>0</v>
      </c>
      <c r="AA1895" s="143">
        <v>1</v>
      </c>
      <c r="AB1895" s="143">
        <v>1.70538814131643</v>
      </c>
      <c r="AC1895" s="143">
        <v>0.23524459877019999</v>
      </c>
      <c r="AD1895" s="143">
        <v>872.85795711095</v>
      </c>
      <c r="AF1895" s="143">
        <v>-1</v>
      </c>
      <c r="AG1895" s="143">
        <v>-1</v>
      </c>
      <c r="AH1895" s="143">
        <v>-1</v>
      </c>
      <c r="AI1895" s="143">
        <v>-1</v>
      </c>
      <c r="AJ1895" s="143">
        <v>0</v>
      </c>
      <c r="AM1895" s="143" t="s">
        <v>383</v>
      </c>
      <c r="AN1895" s="143">
        <v>-1</v>
      </c>
      <c r="AQ1895" s="143">
        <v>641</v>
      </c>
      <c r="AR1895" s="143" t="s">
        <v>284</v>
      </c>
      <c r="AS1895" s="143" t="s">
        <v>394</v>
      </c>
      <c r="AT1895" s="143" t="s">
        <v>366</v>
      </c>
      <c r="AV1895" s="143">
        <v>185.619337532385</v>
      </c>
      <c r="AW1895" s="143">
        <v>0.70791399600000005</v>
      </c>
    </row>
    <row r="1896" spans="1:49" x14ac:dyDescent="0.25">
      <c r="A1896" s="153">
        <v>1200000</v>
      </c>
      <c r="B1896" s="153">
        <v>1800000</v>
      </c>
      <c r="C1896" s="153">
        <v>1800000</v>
      </c>
      <c r="D1896" s="143" t="s">
        <v>360</v>
      </c>
      <c r="E1896" s="143" t="s">
        <v>73</v>
      </c>
      <c r="F1896" s="143" t="s">
        <v>378</v>
      </c>
      <c r="G1896" s="143" t="s">
        <v>379</v>
      </c>
      <c r="H1896" s="143">
        <v>0.59</v>
      </c>
      <c r="I1896" s="143">
        <v>0.64</v>
      </c>
      <c r="J1896" s="143" t="s">
        <v>363</v>
      </c>
      <c r="K1896" s="143">
        <v>0.18892753159879999</v>
      </c>
      <c r="L1896" s="143">
        <v>2495.2493980079398</v>
      </c>
      <c r="M1896" s="143">
        <v>4.8752133131425497</v>
      </c>
      <c r="N1896" s="143">
        <v>0.67249652556167006</v>
      </c>
      <c r="O1896" s="143">
        <v>0.92106201726966996</v>
      </c>
      <c r="P1896" s="143">
        <v>0.12705310858314001</v>
      </c>
      <c r="Q1896" s="143">
        <v>471.42130948905299</v>
      </c>
      <c r="R1896" s="143">
        <v>5100</v>
      </c>
      <c r="S1896" s="143" t="s">
        <v>373</v>
      </c>
      <c r="T1896" s="143">
        <v>5100</v>
      </c>
      <c r="U1896" s="143" t="s">
        <v>385</v>
      </c>
      <c r="V1896" s="143" t="s">
        <v>366</v>
      </c>
      <c r="Y1896" s="143" t="s">
        <v>363</v>
      </c>
      <c r="Z1896" s="143">
        <v>0</v>
      </c>
      <c r="AA1896" s="143">
        <v>1</v>
      </c>
      <c r="AB1896" s="143">
        <v>0.92106201726966996</v>
      </c>
      <c r="AC1896" s="143">
        <v>0.12705310858314001</v>
      </c>
      <c r="AD1896" s="143">
        <v>471.42130948905299</v>
      </c>
      <c r="AF1896" s="143">
        <v>-1</v>
      </c>
      <c r="AG1896" s="143">
        <v>-1</v>
      </c>
      <c r="AH1896" s="143">
        <v>-1</v>
      </c>
      <c r="AI1896" s="143">
        <v>-1</v>
      </c>
      <c r="AJ1896" s="143">
        <v>0</v>
      </c>
      <c r="AM1896" s="143" t="s">
        <v>383</v>
      </c>
      <c r="AN1896" s="143">
        <v>-1</v>
      </c>
      <c r="AQ1896" s="143">
        <v>641</v>
      </c>
      <c r="AR1896" s="143" t="s">
        <v>284</v>
      </c>
      <c r="AS1896" s="143" t="s">
        <v>394</v>
      </c>
      <c r="AT1896" s="143" t="s">
        <v>366</v>
      </c>
      <c r="AV1896" s="143">
        <v>139.308036633988</v>
      </c>
      <c r="AW1896" s="143">
        <v>0.3823368285</v>
      </c>
    </row>
    <row r="1897" spans="1:49" x14ac:dyDescent="0.25">
      <c r="A1897" s="153">
        <v>1200000</v>
      </c>
      <c r="B1897" s="153">
        <v>1800000</v>
      </c>
      <c r="C1897" s="153">
        <v>1800000</v>
      </c>
      <c r="D1897" s="143" t="s">
        <v>360</v>
      </c>
      <c r="E1897" s="143" t="s">
        <v>73</v>
      </c>
      <c r="F1897" s="143" t="s">
        <v>378</v>
      </c>
      <c r="G1897" s="143" t="s">
        <v>379</v>
      </c>
      <c r="H1897" s="143">
        <v>0.59</v>
      </c>
      <c r="I1897" s="143">
        <v>0.64</v>
      </c>
      <c r="J1897" s="143" t="s">
        <v>363</v>
      </c>
      <c r="K1897" s="143">
        <v>7.9028020001130003E-2</v>
      </c>
      <c r="L1897" s="143">
        <v>2495.2493980079398</v>
      </c>
      <c r="M1897" s="143">
        <v>4.8752133131425497</v>
      </c>
      <c r="N1897" s="143">
        <v>0.67249652556167006</v>
      </c>
      <c r="O1897" s="143">
        <v>0.38527845522082999</v>
      </c>
      <c r="P1897" s="143">
        <v>5.3146068872779999E-2</v>
      </c>
      <c r="Q1897" s="143">
        <v>197.19461933359199</v>
      </c>
      <c r="R1897" s="143">
        <v>3100</v>
      </c>
      <c r="S1897" s="143" t="s">
        <v>371</v>
      </c>
      <c r="T1897" s="143">
        <v>3100</v>
      </c>
      <c r="U1897" s="143" t="s">
        <v>385</v>
      </c>
      <c r="V1897" s="143" t="s">
        <v>366</v>
      </c>
      <c r="Y1897" s="143" t="s">
        <v>363</v>
      </c>
      <c r="Z1897" s="143">
        <v>0</v>
      </c>
      <c r="AA1897" s="143">
        <v>1</v>
      </c>
      <c r="AB1897" s="143">
        <v>0.38527845522082999</v>
      </c>
      <c r="AC1897" s="143">
        <v>5.3146068872779999E-2</v>
      </c>
      <c r="AD1897" s="143">
        <v>197.19461933359301</v>
      </c>
      <c r="AF1897" s="143">
        <v>-1</v>
      </c>
      <c r="AG1897" s="143">
        <v>-1</v>
      </c>
      <c r="AH1897" s="143">
        <v>-1</v>
      </c>
      <c r="AI1897" s="143">
        <v>-1</v>
      </c>
      <c r="AJ1897" s="143">
        <v>0</v>
      </c>
      <c r="AM1897" s="143" t="s">
        <v>383</v>
      </c>
      <c r="AN1897" s="143">
        <v>-1</v>
      </c>
      <c r="AQ1897" s="143">
        <v>641</v>
      </c>
      <c r="AR1897" s="143" t="s">
        <v>284</v>
      </c>
      <c r="AS1897" s="143" t="s">
        <v>394</v>
      </c>
      <c r="AT1897" s="143" t="s">
        <v>366</v>
      </c>
      <c r="AV1897" s="143">
        <v>109.80842815483101</v>
      </c>
      <c r="AW1897" s="143">
        <v>0.15993075370000001</v>
      </c>
    </row>
    <row r="1898" spans="1:49" x14ac:dyDescent="0.25">
      <c r="A1898" s="153">
        <v>1200000</v>
      </c>
      <c r="B1898" s="153">
        <v>1800000</v>
      </c>
      <c r="C1898" s="153">
        <v>1800000</v>
      </c>
      <c r="D1898" s="143" t="s">
        <v>360</v>
      </c>
      <c r="E1898" s="143" t="s">
        <v>73</v>
      </c>
      <c r="F1898" s="143" t="s">
        <v>378</v>
      </c>
      <c r="G1898" s="143" t="s">
        <v>379</v>
      </c>
      <c r="H1898" s="143">
        <v>0.59</v>
      </c>
      <c r="I1898" s="143">
        <v>0.64</v>
      </c>
      <c r="J1898" s="143" t="s">
        <v>395</v>
      </c>
      <c r="K1898" s="143">
        <v>0.61776345378298003</v>
      </c>
      <c r="L1898" s="143">
        <v>3833.7974727457499</v>
      </c>
      <c r="M1898" s="143">
        <v>9.5294736138739609</v>
      </c>
      <c r="N1898" s="143">
        <v>1.40061076249321</v>
      </c>
      <c r="O1898" s="143">
        <v>5.8869605324405603</v>
      </c>
      <c r="P1898" s="143">
        <v>0.86524614204341999</v>
      </c>
      <c r="Q1898" s="143">
        <v>2368.3799678678802</v>
      </c>
      <c r="R1898" s="143">
        <v>1200</v>
      </c>
      <c r="S1898" s="143" t="s">
        <v>398</v>
      </c>
      <c r="T1898" s="143">
        <v>1200</v>
      </c>
      <c r="U1898" s="143" t="s">
        <v>395</v>
      </c>
      <c r="V1898" s="143" t="s">
        <v>395</v>
      </c>
      <c r="Z1898" s="143">
        <v>0</v>
      </c>
      <c r="AA1898" s="143">
        <v>1</v>
      </c>
      <c r="AB1898" s="143">
        <v>5.8869605324405603</v>
      </c>
      <c r="AC1898" s="143">
        <v>0.86524614204341999</v>
      </c>
      <c r="AD1898" s="143">
        <v>2368.3799678678802</v>
      </c>
      <c r="AF1898" s="143">
        <v>-1</v>
      </c>
      <c r="AG1898" s="143">
        <v>-1</v>
      </c>
      <c r="AH1898" s="143">
        <v>-1</v>
      </c>
      <c r="AI1898" s="143">
        <v>-1</v>
      </c>
      <c r="AJ1898" s="143">
        <v>0</v>
      </c>
      <c r="AM1898" s="143" t="s">
        <v>383</v>
      </c>
      <c r="AN1898" s="143">
        <v>-1</v>
      </c>
      <c r="AQ1898" s="143">
        <v>641</v>
      </c>
      <c r="AR1898" s="143" t="s">
        <v>284</v>
      </c>
      <c r="AS1898" s="143" t="s">
        <v>394</v>
      </c>
      <c r="AT1898" s="143" t="s">
        <v>366</v>
      </c>
      <c r="AV1898" s="143">
        <v>200.000000018626</v>
      </c>
      <c r="AW1898" s="143">
        <v>1.9208272245</v>
      </c>
    </row>
    <row r="1899" spans="1:49" x14ac:dyDescent="0.25">
      <c r="A1899" s="153">
        <v>1200000</v>
      </c>
      <c r="B1899" s="153">
        <v>1800000</v>
      </c>
      <c r="C1899" s="153">
        <v>1800000</v>
      </c>
      <c r="D1899" s="143" t="s">
        <v>360</v>
      </c>
      <c r="E1899" s="143" t="s">
        <v>73</v>
      </c>
      <c r="F1899" s="143" t="s">
        <v>378</v>
      </c>
      <c r="G1899" s="143" t="s">
        <v>379</v>
      </c>
      <c r="H1899" s="143">
        <v>0.59</v>
      </c>
      <c r="I1899" s="143">
        <v>0.64</v>
      </c>
      <c r="J1899" s="143" t="s">
        <v>366</v>
      </c>
      <c r="K1899" s="143">
        <v>0.30048772395904</v>
      </c>
      <c r="L1899" s="143">
        <v>3831.0423535876298</v>
      </c>
      <c r="M1899" s="143">
        <v>7.2011886581660303</v>
      </c>
      <c r="N1899" s="143">
        <v>0.98223013192899</v>
      </c>
      <c r="O1899" s="143">
        <v>2.1638687896919899</v>
      </c>
      <c r="P1899" s="143">
        <v>0.29514809674733</v>
      </c>
      <c r="Q1899" s="143">
        <v>1151.1811972202399</v>
      </c>
      <c r="R1899" s="143">
        <v>8140</v>
      </c>
      <c r="S1899" s="143" t="s">
        <v>369</v>
      </c>
      <c r="T1899" s="143">
        <v>8140</v>
      </c>
      <c r="U1899" s="143" t="s">
        <v>385</v>
      </c>
      <c r="V1899" s="143" t="s">
        <v>366</v>
      </c>
      <c r="Z1899" s="143">
        <v>0</v>
      </c>
      <c r="AA1899" s="143">
        <v>1</v>
      </c>
      <c r="AB1899" s="143">
        <v>2.1638687896919899</v>
      </c>
      <c r="AC1899" s="143">
        <v>0.29514809674733</v>
      </c>
      <c r="AD1899" s="143">
        <v>1151.1811972202399</v>
      </c>
      <c r="AF1899" s="143">
        <v>-1</v>
      </c>
      <c r="AG1899" s="143">
        <v>-1</v>
      </c>
      <c r="AH1899" s="143">
        <v>-1</v>
      </c>
      <c r="AI1899" s="143">
        <v>-1</v>
      </c>
      <c r="AJ1899" s="143">
        <v>0</v>
      </c>
      <c r="AM1899" s="143" t="s">
        <v>383</v>
      </c>
      <c r="AN1899" s="143">
        <v>-1</v>
      </c>
      <c r="AQ1899" s="143">
        <v>641</v>
      </c>
      <c r="AR1899" s="143" t="s">
        <v>284</v>
      </c>
      <c r="AS1899" s="143" t="s">
        <v>394</v>
      </c>
      <c r="AT1899" s="143" t="s">
        <v>366</v>
      </c>
      <c r="AV1899" s="143">
        <v>148.79023650417699</v>
      </c>
      <c r="AW1899" s="143">
        <v>0.93364249570000002</v>
      </c>
    </row>
    <row r="1900" spans="1:49" x14ac:dyDescent="0.25">
      <c r="A1900" s="153">
        <v>1200000</v>
      </c>
      <c r="B1900" s="153">
        <v>1800000</v>
      </c>
      <c r="C1900" s="153">
        <v>1800000</v>
      </c>
      <c r="D1900" s="143" t="s">
        <v>360</v>
      </c>
      <c r="E1900" s="143" t="s">
        <v>73</v>
      </c>
      <c r="F1900" s="143" t="s">
        <v>378</v>
      </c>
      <c r="G1900" s="143" t="s">
        <v>379</v>
      </c>
      <c r="H1900" s="143">
        <v>0.59</v>
      </c>
      <c r="I1900" s="143">
        <v>0.64</v>
      </c>
      <c r="J1900" s="143" t="s">
        <v>366</v>
      </c>
      <c r="K1900" s="143">
        <v>0.26106243518064998</v>
      </c>
      <c r="L1900" s="143">
        <v>3831.0423535876298</v>
      </c>
      <c r="M1900" s="143">
        <v>7.2011886581660303</v>
      </c>
      <c r="N1900" s="143">
        <v>0.98223013192899</v>
      </c>
      <c r="O1900" s="143">
        <v>1.8799598472961601</v>
      </c>
      <c r="P1900" s="143">
        <v>0.25642339014920001</v>
      </c>
      <c r="Q1900" s="143">
        <v>1000.1412461078301</v>
      </c>
      <c r="R1900" s="143">
        <v>1820</v>
      </c>
      <c r="S1900" s="143" t="s">
        <v>397</v>
      </c>
      <c r="T1900" s="143">
        <v>1820</v>
      </c>
      <c r="U1900" s="143" t="s">
        <v>385</v>
      </c>
      <c r="V1900" s="143" t="s">
        <v>366</v>
      </c>
      <c r="Z1900" s="143">
        <v>0</v>
      </c>
      <c r="AA1900" s="143">
        <v>1</v>
      </c>
      <c r="AB1900" s="143">
        <v>1.8799598472961601</v>
      </c>
      <c r="AC1900" s="143">
        <v>0.25642339014920001</v>
      </c>
      <c r="AD1900" s="143">
        <v>1000.1412461078301</v>
      </c>
      <c r="AF1900" s="143">
        <v>-1</v>
      </c>
      <c r="AG1900" s="143">
        <v>-1</v>
      </c>
      <c r="AH1900" s="143">
        <v>-1</v>
      </c>
      <c r="AI1900" s="143">
        <v>-1</v>
      </c>
      <c r="AJ1900" s="143">
        <v>0</v>
      </c>
      <c r="AM1900" s="143" t="s">
        <v>383</v>
      </c>
      <c r="AN1900" s="143">
        <v>-1</v>
      </c>
      <c r="AQ1900" s="143">
        <v>641</v>
      </c>
      <c r="AR1900" s="143" t="s">
        <v>284</v>
      </c>
      <c r="AS1900" s="143" t="s">
        <v>394</v>
      </c>
      <c r="AT1900" s="143" t="s">
        <v>366</v>
      </c>
      <c r="AV1900" s="143">
        <v>144.946224746973</v>
      </c>
      <c r="AW1900" s="143">
        <v>0.81114456290000003</v>
      </c>
    </row>
    <row r="1901" spans="1:49" x14ac:dyDescent="0.25">
      <c r="A1901" s="153">
        <v>1200000</v>
      </c>
      <c r="B1901" s="153">
        <v>1800000</v>
      </c>
      <c r="C1901" s="153">
        <v>1800000</v>
      </c>
      <c r="D1901" s="143" t="s">
        <v>360</v>
      </c>
      <c r="E1901" s="143" t="s">
        <v>73</v>
      </c>
      <c r="F1901" s="143" t="s">
        <v>378</v>
      </c>
      <c r="G1901" s="143" t="s">
        <v>379</v>
      </c>
      <c r="H1901" s="143">
        <v>0.59</v>
      </c>
      <c r="I1901" s="143">
        <v>0.64</v>
      </c>
      <c r="J1901" s="143" t="s">
        <v>366</v>
      </c>
      <c r="K1901" s="143">
        <v>1.6820055906279999E-2</v>
      </c>
      <c r="L1901" s="143">
        <v>3853.3829759196301</v>
      </c>
      <c r="M1901" s="143">
        <v>7.2199863592652704</v>
      </c>
      <c r="N1901" s="143">
        <v>1.0147078961974101</v>
      </c>
      <c r="O1901" s="143">
        <v>0.12144057420542</v>
      </c>
      <c r="P1901" s="143">
        <v>1.706744354258E-2</v>
      </c>
      <c r="Q1901" s="143">
        <v>64.814117083275804</v>
      </c>
      <c r="R1901" s="143">
        <v>8140</v>
      </c>
      <c r="S1901" s="143" t="s">
        <v>369</v>
      </c>
      <c r="T1901" s="143">
        <v>8140</v>
      </c>
      <c r="U1901" s="143" t="s">
        <v>385</v>
      </c>
      <c r="V1901" s="143" t="s">
        <v>366</v>
      </c>
      <c r="Z1901" s="143">
        <v>0</v>
      </c>
      <c r="AA1901" s="143">
        <v>1</v>
      </c>
      <c r="AB1901" s="143">
        <v>0.12144057420542</v>
      </c>
      <c r="AC1901" s="143">
        <v>1.706744354258E-2</v>
      </c>
      <c r="AD1901" s="143">
        <v>64.814117083277296</v>
      </c>
      <c r="AF1901" s="143">
        <v>-1</v>
      </c>
      <c r="AG1901" s="143">
        <v>-1</v>
      </c>
      <c r="AH1901" s="143">
        <v>-1</v>
      </c>
      <c r="AI1901" s="143">
        <v>-1</v>
      </c>
      <c r="AJ1901" s="143">
        <v>0</v>
      </c>
      <c r="AM1901" s="143" t="s">
        <v>383</v>
      </c>
      <c r="AN1901" s="143">
        <v>-1</v>
      </c>
      <c r="AQ1901" s="143">
        <v>641</v>
      </c>
      <c r="AR1901" s="143" t="s">
        <v>284</v>
      </c>
      <c r="AS1901" s="143" t="s">
        <v>394</v>
      </c>
      <c r="AT1901" s="143" t="s">
        <v>366</v>
      </c>
      <c r="AV1901" s="143">
        <v>74.921868620489903</v>
      </c>
      <c r="AW1901" s="143">
        <v>5.2566193900000002E-2</v>
      </c>
    </row>
    <row r="1902" spans="1:49" x14ac:dyDescent="0.25">
      <c r="A1902" s="153">
        <v>1200000</v>
      </c>
      <c r="B1902" s="153">
        <v>1800000</v>
      </c>
      <c r="C1902" s="153">
        <v>1800000</v>
      </c>
      <c r="D1902" s="143" t="s">
        <v>360</v>
      </c>
      <c r="E1902" s="143" t="s">
        <v>73</v>
      </c>
      <c r="F1902" s="143" t="s">
        <v>378</v>
      </c>
      <c r="G1902" s="143" t="s">
        <v>379</v>
      </c>
      <c r="H1902" s="143">
        <v>0.59</v>
      </c>
      <c r="I1902" s="143">
        <v>0.64</v>
      </c>
      <c r="J1902" s="143" t="s">
        <v>366</v>
      </c>
      <c r="K1902" s="143">
        <v>0.60094339769258998</v>
      </c>
      <c r="L1902" s="143">
        <v>3853.3829759196301</v>
      </c>
      <c r="M1902" s="143">
        <v>7.2199863592652704</v>
      </c>
      <c r="N1902" s="143">
        <v>1.0147078961974101</v>
      </c>
      <c r="O1902" s="143">
        <v>4.33880313403104</v>
      </c>
      <c r="P1902" s="143">
        <v>0.60978201080636996</v>
      </c>
      <c r="Q1902" s="143">
        <v>2315.6650581599401</v>
      </c>
      <c r="R1902" s="143">
        <v>8310</v>
      </c>
      <c r="S1902" s="143" t="s">
        <v>400</v>
      </c>
      <c r="T1902" s="143">
        <v>8310</v>
      </c>
      <c r="U1902" s="143" t="s">
        <v>385</v>
      </c>
      <c r="V1902" s="143" t="s">
        <v>366</v>
      </c>
      <c r="Z1902" s="143">
        <v>0</v>
      </c>
      <c r="AA1902" s="143">
        <v>1</v>
      </c>
      <c r="AB1902" s="143">
        <v>4.33880313403104</v>
      </c>
      <c r="AC1902" s="143">
        <v>0.60978201080636996</v>
      </c>
      <c r="AD1902" s="143">
        <v>2315.6650581599401</v>
      </c>
      <c r="AF1902" s="143">
        <v>-1</v>
      </c>
      <c r="AG1902" s="143">
        <v>-1</v>
      </c>
      <c r="AH1902" s="143">
        <v>-1</v>
      </c>
      <c r="AI1902" s="143">
        <v>-1</v>
      </c>
      <c r="AJ1902" s="143">
        <v>0</v>
      </c>
      <c r="AM1902" s="143" t="s">
        <v>383</v>
      </c>
      <c r="AN1902" s="143">
        <v>-1</v>
      </c>
      <c r="AQ1902" s="143">
        <v>641</v>
      </c>
      <c r="AR1902" s="143" t="s">
        <v>284</v>
      </c>
      <c r="AS1902" s="143" t="s">
        <v>394</v>
      </c>
      <c r="AT1902" s="143" t="s">
        <v>366</v>
      </c>
      <c r="AV1902" s="143">
        <v>196.401441728745</v>
      </c>
      <c r="AW1902" s="143">
        <v>1.8780738508999999</v>
      </c>
    </row>
    <row r="1903" spans="1:49" x14ac:dyDescent="0.25">
      <c r="A1903" s="153">
        <v>1200000</v>
      </c>
      <c r="B1903" s="153">
        <v>1800000</v>
      </c>
      <c r="C1903" s="153">
        <v>1800000</v>
      </c>
      <c r="D1903" s="143" t="s">
        <v>360</v>
      </c>
      <c r="E1903" s="143" t="s">
        <v>73</v>
      </c>
      <c r="F1903" s="143" t="s">
        <v>378</v>
      </c>
      <c r="G1903" s="143" t="s">
        <v>379</v>
      </c>
      <c r="H1903" s="143">
        <v>0.59</v>
      </c>
      <c r="I1903" s="143">
        <v>0.64</v>
      </c>
      <c r="J1903" s="143" t="s">
        <v>387</v>
      </c>
      <c r="K1903" s="143">
        <v>7.0826300688000003E-4</v>
      </c>
      <c r="L1903" s="143">
        <v>3739.5962337168198</v>
      </c>
      <c r="M1903" s="143">
        <v>9.0999227354182306</v>
      </c>
      <c r="N1903" s="143">
        <v>1.29338476426889</v>
      </c>
      <c r="O1903" s="143">
        <v>6.4451386390199997E-3</v>
      </c>
      <c r="P1903" s="143">
        <v>9.1605658219999996E-4</v>
      </c>
      <c r="Q1903" s="143">
        <v>2.6486176730355702</v>
      </c>
      <c r="R1903" s="143">
        <v>5100</v>
      </c>
      <c r="S1903" s="143" t="s">
        <v>373</v>
      </c>
      <c r="T1903" s="143">
        <v>5100</v>
      </c>
      <c r="U1903" s="143" t="s">
        <v>390</v>
      </c>
      <c r="V1903" s="143" t="s">
        <v>387</v>
      </c>
      <c r="Y1903" s="143" t="s">
        <v>363</v>
      </c>
      <c r="Z1903" s="143">
        <v>0</v>
      </c>
      <c r="AA1903" s="143">
        <v>1</v>
      </c>
      <c r="AB1903" s="143">
        <v>6.4451386390199997E-3</v>
      </c>
      <c r="AC1903" s="143">
        <v>9.1605658219999996E-4</v>
      </c>
      <c r="AD1903" s="143">
        <v>63.99144814676</v>
      </c>
      <c r="AF1903" s="143">
        <v>-1</v>
      </c>
      <c r="AG1903" s="143">
        <v>-1</v>
      </c>
      <c r="AH1903" s="143">
        <v>-1</v>
      </c>
      <c r="AI1903" s="143">
        <v>-1</v>
      </c>
      <c r="AJ1903" s="143">
        <v>0</v>
      </c>
      <c r="AM1903" s="143" t="s">
        <v>383</v>
      </c>
      <c r="AN1903" s="143">
        <v>-1</v>
      </c>
      <c r="AQ1903" s="143">
        <v>641</v>
      </c>
      <c r="AR1903" s="143" t="s">
        <v>284</v>
      </c>
      <c r="AS1903" s="143" t="s">
        <v>394</v>
      </c>
      <c r="AT1903" s="143" t="s">
        <v>366</v>
      </c>
      <c r="AV1903" s="143">
        <v>22.571334184872299</v>
      </c>
      <c r="AW1903" s="143">
        <v>5.1898984699999998E-2</v>
      </c>
    </row>
    <row r="1904" spans="1:49" x14ac:dyDescent="0.25">
      <c r="A1904" s="153">
        <v>1200000</v>
      </c>
      <c r="B1904" s="153">
        <v>1800000</v>
      </c>
      <c r="C1904" s="153">
        <v>1800000</v>
      </c>
      <c r="D1904" s="143" t="s">
        <v>360</v>
      </c>
      <c r="E1904" s="143" t="s">
        <v>73</v>
      </c>
      <c r="F1904" s="143" t="s">
        <v>378</v>
      </c>
      <c r="G1904" s="143" t="s">
        <v>379</v>
      </c>
      <c r="H1904" s="143">
        <v>0.59</v>
      </c>
      <c r="I1904" s="143">
        <v>0.64</v>
      </c>
      <c r="J1904" s="143" t="s">
        <v>395</v>
      </c>
      <c r="K1904" s="143">
        <v>0.61776345373694996</v>
      </c>
      <c r="L1904" s="143">
        <v>3830.3685948928401</v>
      </c>
      <c r="M1904" s="143">
        <v>9.5213588212357791</v>
      </c>
      <c r="N1904" s="143">
        <v>1.3994319857627899</v>
      </c>
      <c r="O1904" s="143">
        <v>5.8819475096754301</v>
      </c>
      <c r="P1904" s="143">
        <v>0.86451793679477995</v>
      </c>
      <c r="Q1904" s="143">
        <v>2366.2617322665601</v>
      </c>
      <c r="R1904" s="143">
        <v>1200</v>
      </c>
      <c r="S1904" s="143" t="s">
        <v>398</v>
      </c>
      <c r="T1904" s="143">
        <v>1200</v>
      </c>
      <c r="U1904" s="143" t="s">
        <v>395</v>
      </c>
      <c r="V1904" s="143" t="s">
        <v>395</v>
      </c>
      <c r="Z1904" s="143">
        <v>0</v>
      </c>
      <c r="AA1904" s="143">
        <v>1</v>
      </c>
      <c r="AB1904" s="143">
        <v>5.8819475096754301</v>
      </c>
      <c r="AC1904" s="143">
        <v>0.86451793679477995</v>
      </c>
      <c r="AD1904" s="143">
        <v>2366.2617322665601</v>
      </c>
      <c r="AF1904" s="143">
        <v>-1</v>
      </c>
      <c r="AG1904" s="143">
        <v>-1</v>
      </c>
      <c r="AH1904" s="143">
        <v>-1</v>
      </c>
      <c r="AI1904" s="143">
        <v>-1</v>
      </c>
      <c r="AJ1904" s="143">
        <v>0</v>
      </c>
      <c r="AM1904" s="143" t="s">
        <v>383</v>
      </c>
      <c r="AN1904" s="143">
        <v>-1</v>
      </c>
      <c r="AQ1904" s="143">
        <v>641</v>
      </c>
      <c r="AR1904" s="143" t="s">
        <v>284</v>
      </c>
      <c r="AS1904" s="143" t="s">
        <v>394</v>
      </c>
      <c r="AT1904" s="143" t="s">
        <v>366</v>
      </c>
      <c r="AV1904" s="143">
        <v>200.00000001117499</v>
      </c>
      <c r="AW1904" s="143">
        <v>1.9191092719</v>
      </c>
    </row>
    <row r="1905" spans="1:49" x14ac:dyDescent="0.25">
      <c r="A1905" s="153">
        <v>1200000</v>
      </c>
      <c r="B1905" s="153">
        <v>1800000</v>
      </c>
      <c r="C1905" s="153">
        <v>1800000</v>
      </c>
      <c r="D1905" s="143" t="s">
        <v>360</v>
      </c>
      <c r="E1905" s="143" t="s">
        <v>73</v>
      </c>
      <c r="F1905" s="143" t="s">
        <v>378</v>
      </c>
      <c r="G1905" s="143" t="s">
        <v>379</v>
      </c>
      <c r="H1905" s="143">
        <v>0.59</v>
      </c>
      <c r="I1905" s="143">
        <v>0.64</v>
      </c>
      <c r="J1905" s="143" t="s">
        <v>395</v>
      </c>
      <c r="K1905" s="143">
        <v>0.45195650204485999</v>
      </c>
      <c r="L1905" s="143">
        <v>3830.7257811036202</v>
      </c>
      <c r="M1905" s="143">
        <v>9.5221877390399694</v>
      </c>
      <c r="N1905" s="143">
        <v>1.3995518096725801</v>
      </c>
      <c r="O1905" s="143">
        <v>4.3036146623510003</v>
      </c>
      <c r="P1905" s="143">
        <v>0.63253654033018003</v>
      </c>
      <c r="Q1905" s="143">
        <v>1731.3214243206701</v>
      </c>
      <c r="R1905" s="143">
        <v>1200</v>
      </c>
      <c r="S1905" s="143" t="s">
        <v>398</v>
      </c>
      <c r="T1905" s="143">
        <v>1200</v>
      </c>
      <c r="U1905" s="143" t="s">
        <v>395</v>
      </c>
      <c r="V1905" s="143" t="s">
        <v>395</v>
      </c>
      <c r="Z1905" s="143">
        <v>0</v>
      </c>
      <c r="AA1905" s="143">
        <v>1</v>
      </c>
      <c r="AB1905" s="143">
        <v>4.3036146623510003</v>
      </c>
      <c r="AC1905" s="143">
        <v>0.63253654033018003</v>
      </c>
      <c r="AD1905" s="143">
        <v>2366.48238832481</v>
      </c>
      <c r="AF1905" s="143">
        <v>-1</v>
      </c>
      <c r="AG1905" s="143">
        <v>-1</v>
      </c>
      <c r="AH1905" s="143">
        <v>-1</v>
      </c>
      <c r="AI1905" s="143">
        <v>-1</v>
      </c>
      <c r="AJ1905" s="143">
        <v>0</v>
      </c>
      <c r="AM1905" s="143" t="s">
        <v>383</v>
      </c>
      <c r="AN1905" s="143">
        <v>-1</v>
      </c>
      <c r="AQ1905" s="143">
        <v>641</v>
      </c>
      <c r="AR1905" s="143" t="s">
        <v>284</v>
      </c>
      <c r="AS1905" s="143" t="s">
        <v>394</v>
      </c>
      <c r="AT1905" s="143" t="s">
        <v>366</v>
      </c>
      <c r="AV1905" s="143">
        <v>173.190560675603</v>
      </c>
      <c r="AW1905" s="143">
        <v>1.9192882306000001</v>
      </c>
    </row>
    <row r="1906" spans="1:49" x14ac:dyDescent="0.25">
      <c r="A1906" s="153">
        <v>1200000</v>
      </c>
      <c r="B1906" s="153">
        <v>1800000</v>
      </c>
      <c r="C1906" s="153">
        <v>1800000</v>
      </c>
      <c r="D1906" s="143" t="s">
        <v>360</v>
      </c>
      <c r="E1906" s="143" t="s">
        <v>73</v>
      </c>
      <c r="F1906" s="143" t="s">
        <v>378</v>
      </c>
      <c r="G1906" s="143" t="s">
        <v>379</v>
      </c>
      <c r="H1906" s="143">
        <v>0.59</v>
      </c>
      <c r="I1906" s="143">
        <v>0.64</v>
      </c>
      <c r="J1906" s="143" t="s">
        <v>366</v>
      </c>
      <c r="K1906" s="143">
        <v>0.57666181079311996</v>
      </c>
      <c r="L1906" s="143">
        <v>3725.6099327402198</v>
      </c>
      <c r="M1906" s="143">
        <v>7.2787267237485</v>
      </c>
      <c r="N1906" s="143">
        <v>1.00527899993754</v>
      </c>
      <c r="O1906" s="143">
        <v>4.1973637327851501</v>
      </c>
      <c r="P1906" s="143">
        <v>0.57970600845627995</v>
      </c>
      <c r="Q1906" s="143">
        <v>2148.4169701228402</v>
      </c>
      <c r="R1906" s="143">
        <v>1820</v>
      </c>
      <c r="S1906" s="143" t="s">
        <v>397</v>
      </c>
      <c r="T1906" s="143">
        <v>1820</v>
      </c>
      <c r="U1906" s="143" t="s">
        <v>385</v>
      </c>
      <c r="V1906" s="143" t="s">
        <v>366</v>
      </c>
      <c r="Z1906" s="143">
        <v>0</v>
      </c>
      <c r="AA1906" s="143">
        <v>1</v>
      </c>
      <c r="AB1906" s="143">
        <v>4.1973637327851501</v>
      </c>
      <c r="AC1906" s="143">
        <v>0.57970600845627995</v>
      </c>
      <c r="AD1906" s="143">
        <v>2272.1171156537198</v>
      </c>
      <c r="AF1906" s="143">
        <v>-1</v>
      </c>
      <c r="AG1906" s="143">
        <v>-1</v>
      </c>
      <c r="AH1906" s="143">
        <v>-1</v>
      </c>
      <c r="AI1906" s="143">
        <v>-1</v>
      </c>
      <c r="AJ1906" s="143">
        <v>0</v>
      </c>
      <c r="AM1906" s="143" t="s">
        <v>383</v>
      </c>
      <c r="AN1906" s="143">
        <v>-1</v>
      </c>
      <c r="AQ1906" s="143">
        <v>641</v>
      </c>
      <c r="AR1906" s="143" t="s">
        <v>284</v>
      </c>
      <c r="AS1906" s="143" t="s">
        <v>394</v>
      </c>
      <c r="AT1906" s="143" t="s">
        <v>366</v>
      </c>
      <c r="AV1906" s="143">
        <v>191.169164303456</v>
      </c>
      <c r="AW1906" s="143">
        <v>1.8427551627000001</v>
      </c>
    </row>
    <row r="1907" spans="1:49" x14ac:dyDescent="0.25">
      <c r="A1907" s="153">
        <v>1200000</v>
      </c>
      <c r="B1907" s="153">
        <v>1800000</v>
      </c>
      <c r="C1907" s="153">
        <v>1800000</v>
      </c>
      <c r="D1907" s="143" t="s">
        <v>360</v>
      </c>
      <c r="E1907" s="143" t="s">
        <v>73</v>
      </c>
      <c r="F1907" s="143" t="s">
        <v>378</v>
      </c>
      <c r="G1907" s="143" t="s">
        <v>379</v>
      </c>
      <c r="H1907" s="143">
        <v>0.59</v>
      </c>
      <c r="I1907" s="143">
        <v>0.64</v>
      </c>
      <c r="J1907" s="143" t="s">
        <v>363</v>
      </c>
      <c r="K1907" s="143">
        <v>7.8478263855599993E-3</v>
      </c>
      <c r="L1907" s="143">
        <v>3725.6099327402198</v>
      </c>
      <c r="M1907" s="143">
        <v>7.2787267237485</v>
      </c>
      <c r="N1907" s="143">
        <v>1.00527899993754</v>
      </c>
      <c r="O1907" s="143">
        <v>5.712218363596E-2</v>
      </c>
      <c r="P1907" s="143">
        <v>7.8892550605599993E-3</v>
      </c>
      <c r="Q1907" s="143">
        <v>29.237939932489201</v>
      </c>
      <c r="R1907" s="143">
        <v>5100</v>
      </c>
      <c r="S1907" s="143" t="s">
        <v>373</v>
      </c>
      <c r="T1907" s="143">
        <v>5100</v>
      </c>
      <c r="U1907" s="143" t="s">
        <v>385</v>
      </c>
      <c r="V1907" s="143" t="s">
        <v>366</v>
      </c>
      <c r="Y1907" s="143" t="s">
        <v>363</v>
      </c>
      <c r="Z1907" s="143">
        <v>0</v>
      </c>
      <c r="AA1907" s="143">
        <v>1</v>
      </c>
      <c r="AB1907" s="143">
        <v>5.712218363596E-2</v>
      </c>
      <c r="AC1907" s="143">
        <v>7.8892550605599993E-3</v>
      </c>
      <c r="AD1907" s="143">
        <v>29.428543844057899</v>
      </c>
      <c r="AF1907" s="143">
        <v>-1</v>
      </c>
      <c r="AG1907" s="143">
        <v>-1</v>
      </c>
      <c r="AH1907" s="143">
        <v>-1</v>
      </c>
      <c r="AI1907" s="143">
        <v>-1</v>
      </c>
      <c r="AJ1907" s="143">
        <v>0</v>
      </c>
      <c r="AM1907" s="143" t="s">
        <v>383</v>
      </c>
      <c r="AN1907" s="143">
        <v>-1</v>
      </c>
      <c r="AQ1907" s="143">
        <v>641</v>
      </c>
      <c r="AR1907" s="143" t="s">
        <v>284</v>
      </c>
      <c r="AS1907" s="143" t="s">
        <v>394</v>
      </c>
      <c r="AT1907" s="143" t="s">
        <v>366</v>
      </c>
      <c r="AV1907" s="143">
        <v>43.559241021172298</v>
      </c>
      <c r="AW1907" s="143">
        <v>2.38674322E-2</v>
      </c>
    </row>
    <row r="1908" spans="1:49" x14ac:dyDescent="0.25">
      <c r="A1908" s="153">
        <v>1200000</v>
      </c>
      <c r="B1908" s="153">
        <v>1800000</v>
      </c>
      <c r="C1908" s="153">
        <v>1800000</v>
      </c>
      <c r="D1908" s="143" t="s">
        <v>360</v>
      </c>
      <c r="E1908" s="143" t="s">
        <v>73</v>
      </c>
      <c r="F1908" s="143" t="s">
        <v>378</v>
      </c>
      <c r="G1908" s="143" t="s">
        <v>379</v>
      </c>
      <c r="H1908" s="143">
        <v>0.59</v>
      </c>
      <c r="I1908" s="143">
        <v>0.64</v>
      </c>
      <c r="J1908" s="143" t="s">
        <v>395</v>
      </c>
      <c r="K1908" s="143">
        <v>0.61776345373694996</v>
      </c>
      <c r="L1908" s="143">
        <v>3831.6274995025101</v>
      </c>
      <c r="M1908" s="143">
        <v>9.5243428763515201</v>
      </c>
      <c r="N1908" s="143">
        <v>1.3998656268766301</v>
      </c>
      <c r="O1908" s="143">
        <v>5.8837909498698702</v>
      </c>
      <c r="P1908" s="143">
        <v>0.86478582442694996</v>
      </c>
      <c r="Q1908" s="143">
        <v>2367.0394375261599</v>
      </c>
      <c r="R1908" s="143">
        <v>1200</v>
      </c>
      <c r="S1908" s="143" t="s">
        <v>398</v>
      </c>
      <c r="T1908" s="143">
        <v>1200</v>
      </c>
      <c r="U1908" s="143" t="s">
        <v>395</v>
      </c>
      <c r="V1908" s="143" t="s">
        <v>395</v>
      </c>
      <c r="Z1908" s="143">
        <v>0</v>
      </c>
      <c r="AA1908" s="143">
        <v>1</v>
      </c>
      <c r="AB1908" s="143">
        <v>5.8837909498698702</v>
      </c>
      <c r="AC1908" s="143">
        <v>0.86478582442694996</v>
      </c>
      <c r="AD1908" s="143">
        <v>2367.0394375261599</v>
      </c>
      <c r="AF1908" s="143">
        <v>-1</v>
      </c>
      <c r="AG1908" s="143">
        <v>-1</v>
      </c>
      <c r="AH1908" s="143">
        <v>-1</v>
      </c>
      <c r="AI1908" s="143">
        <v>-1</v>
      </c>
      <c r="AJ1908" s="143">
        <v>0</v>
      </c>
      <c r="AM1908" s="143" t="s">
        <v>383</v>
      </c>
      <c r="AN1908" s="143">
        <v>-1</v>
      </c>
      <c r="AQ1908" s="143">
        <v>641</v>
      </c>
      <c r="AR1908" s="143" t="s">
        <v>284</v>
      </c>
      <c r="AS1908" s="143" t="s">
        <v>394</v>
      </c>
      <c r="AT1908" s="143" t="s">
        <v>366</v>
      </c>
      <c r="AV1908" s="143">
        <v>200.00000001117499</v>
      </c>
      <c r="AW1908" s="143">
        <v>1.9197400142000001</v>
      </c>
    </row>
    <row r="1909" spans="1:49" x14ac:dyDescent="0.25">
      <c r="A1909" s="153">
        <v>1200000</v>
      </c>
      <c r="B1909" s="153">
        <v>1800000</v>
      </c>
      <c r="C1909" s="153">
        <v>1800000</v>
      </c>
      <c r="D1909" s="143" t="s">
        <v>360</v>
      </c>
      <c r="E1909" s="143" t="s">
        <v>73</v>
      </c>
      <c r="F1909" s="143" t="s">
        <v>378</v>
      </c>
      <c r="G1909" s="143" t="s">
        <v>379</v>
      </c>
      <c r="H1909" s="143">
        <v>0.59</v>
      </c>
      <c r="I1909" s="143">
        <v>0.64</v>
      </c>
      <c r="J1909" s="143" t="s">
        <v>366</v>
      </c>
      <c r="K1909" s="143">
        <v>0.21686835825545001</v>
      </c>
      <c r="L1909" s="143">
        <v>3819.7798045775398</v>
      </c>
      <c r="M1909" s="143">
        <v>7.44743628243583</v>
      </c>
      <c r="N1909" s="143">
        <v>1.0300070771152701</v>
      </c>
      <c r="O1909" s="143">
        <v>1.61511327978398</v>
      </c>
      <c r="P1909" s="143">
        <v>0.22337594380549</v>
      </c>
      <c r="Q1909" s="143">
        <v>828.38937511608299</v>
      </c>
      <c r="R1909" s="143">
        <v>1200</v>
      </c>
      <c r="S1909" s="143" t="s">
        <v>398</v>
      </c>
      <c r="T1909" s="143">
        <v>1200</v>
      </c>
      <c r="U1909" s="143" t="s">
        <v>385</v>
      </c>
      <c r="V1909" s="143" t="s">
        <v>366</v>
      </c>
      <c r="Z1909" s="143">
        <v>0</v>
      </c>
      <c r="AA1909" s="143">
        <v>1</v>
      </c>
      <c r="AB1909" s="143">
        <v>1.61511327978398</v>
      </c>
      <c r="AC1909" s="143">
        <v>0.22337594380549</v>
      </c>
      <c r="AD1909" s="143">
        <v>828.38937491730599</v>
      </c>
      <c r="AF1909" s="143">
        <v>-1</v>
      </c>
      <c r="AG1909" s="143">
        <v>-1</v>
      </c>
      <c r="AH1909" s="143">
        <v>-1</v>
      </c>
      <c r="AI1909" s="143">
        <v>-1</v>
      </c>
      <c r="AJ1909" s="143">
        <v>0</v>
      </c>
      <c r="AM1909" s="143" t="s">
        <v>383</v>
      </c>
      <c r="AN1909" s="143">
        <v>-1</v>
      </c>
      <c r="AQ1909" s="143">
        <v>641</v>
      </c>
      <c r="AR1909" s="143" t="s">
        <v>284</v>
      </c>
      <c r="AS1909" s="143" t="s">
        <v>394</v>
      </c>
      <c r="AT1909" s="143" t="s">
        <v>366</v>
      </c>
      <c r="AV1909" s="143">
        <v>122.247615945552</v>
      </c>
      <c r="AW1909" s="143">
        <v>0.67184864150000001</v>
      </c>
    </row>
    <row r="1910" spans="1:49" x14ac:dyDescent="0.25">
      <c r="A1910" s="153">
        <v>1200000</v>
      </c>
      <c r="B1910" s="153">
        <v>1800000</v>
      </c>
      <c r="C1910" s="153">
        <v>1800000</v>
      </c>
      <c r="D1910" s="143" t="s">
        <v>360</v>
      </c>
      <c r="E1910" s="143" t="s">
        <v>73</v>
      </c>
      <c r="F1910" s="143" t="s">
        <v>378</v>
      </c>
      <c r="G1910" s="143" t="s">
        <v>379</v>
      </c>
      <c r="H1910" s="143">
        <v>0.59</v>
      </c>
      <c r="I1910" s="143">
        <v>0.64</v>
      </c>
      <c r="J1910" s="143" t="s">
        <v>395</v>
      </c>
      <c r="K1910" s="143">
        <v>0.61776345378298003</v>
      </c>
      <c r="L1910" s="143">
        <v>3830.3685948928401</v>
      </c>
      <c r="M1910" s="143">
        <v>9.5213588212357791</v>
      </c>
      <c r="N1910" s="143">
        <v>1.3994319857627899</v>
      </c>
      <c r="O1910" s="143">
        <v>5.8819475101136698</v>
      </c>
      <c r="P1910" s="143">
        <v>0.86451793685919998</v>
      </c>
      <c r="Q1910" s="143">
        <v>2366.2617324428702</v>
      </c>
      <c r="R1910" s="143">
        <v>1200</v>
      </c>
      <c r="S1910" s="143" t="s">
        <v>398</v>
      </c>
      <c r="T1910" s="143">
        <v>1200</v>
      </c>
      <c r="U1910" s="143" t="s">
        <v>395</v>
      </c>
      <c r="V1910" s="143" t="s">
        <v>395</v>
      </c>
      <c r="Z1910" s="143">
        <v>0</v>
      </c>
      <c r="AA1910" s="143">
        <v>1</v>
      </c>
      <c r="AB1910" s="143">
        <v>5.8819475101136698</v>
      </c>
      <c r="AC1910" s="143">
        <v>0.86451793685919998</v>
      </c>
      <c r="AD1910" s="143">
        <v>2366.2617324428702</v>
      </c>
      <c r="AF1910" s="143">
        <v>-1</v>
      </c>
      <c r="AG1910" s="143">
        <v>-1</v>
      </c>
      <c r="AH1910" s="143">
        <v>-1</v>
      </c>
      <c r="AI1910" s="143">
        <v>-1</v>
      </c>
      <c r="AJ1910" s="143">
        <v>0</v>
      </c>
      <c r="AM1910" s="143" t="s">
        <v>383</v>
      </c>
      <c r="AN1910" s="143">
        <v>-1</v>
      </c>
      <c r="AQ1910" s="143">
        <v>641</v>
      </c>
      <c r="AR1910" s="143" t="s">
        <v>284</v>
      </c>
      <c r="AS1910" s="143" t="s">
        <v>394</v>
      </c>
      <c r="AT1910" s="143" t="s">
        <v>366</v>
      </c>
      <c r="AV1910" s="143">
        <v>200.000000018626</v>
      </c>
      <c r="AW1910" s="143">
        <v>1.9191092721</v>
      </c>
    </row>
    <row r="1911" spans="1:49" x14ac:dyDescent="0.25">
      <c r="A1911" s="153">
        <v>1200000</v>
      </c>
      <c r="B1911" s="153">
        <v>1800000</v>
      </c>
      <c r="C1911" s="153">
        <v>1800000</v>
      </c>
      <c r="D1911" s="143" t="s">
        <v>360</v>
      </c>
      <c r="E1911" s="143" t="s">
        <v>73</v>
      </c>
      <c r="F1911" s="143" t="s">
        <v>378</v>
      </c>
      <c r="G1911" s="143" t="s">
        <v>379</v>
      </c>
      <c r="H1911" s="143">
        <v>0.59</v>
      </c>
      <c r="I1911" s="143">
        <v>0.64</v>
      </c>
      <c r="J1911" s="143" t="s">
        <v>395</v>
      </c>
      <c r="K1911" s="143">
        <v>0.61776345366790997</v>
      </c>
      <c r="L1911" s="143">
        <v>3833.5050465417398</v>
      </c>
      <c r="M1911" s="143">
        <v>9.5286552304472405</v>
      </c>
      <c r="N1911" s="143">
        <v>1.4004873608923001</v>
      </c>
      <c r="O1911" s="143">
        <v>5.8864549639719099</v>
      </c>
      <c r="P1911" s="143">
        <v>0.86516990888308998</v>
      </c>
      <c r="Q1911" s="143">
        <v>2368.1993172050002</v>
      </c>
      <c r="R1911" s="143">
        <v>1200</v>
      </c>
      <c r="S1911" s="143" t="s">
        <v>398</v>
      </c>
      <c r="T1911" s="143">
        <v>1200</v>
      </c>
      <c r="U1911" s="143" t="s">
        <v>395</v>
      </c>
      <c r="V1911" s="143" t="s">
        <v>395</v>
      </c>
      <c r="Z1911" s="143">
        <v>0</v>
      </c>
      <c r="AA1911" s="143">
        <v>1</v>
      </c>
      <c r="AB1911" s="143">
        <v>5.8864549639719099</v>
      </c>
      <c r="AC1911" s="143">
        <v>0.86516990888308998</v>
      </c>
      <c r="AD1911" s="143">
        <v>2368.1993172050002</v>
      </c>
      <c r="AF1911" s="143">
        <v>-1</v>
      </c>
      <c r="AG1911" s="143">
        <v>-1</v>
      </c>
      <c r="AH1911" s="143">
        <v>-1</v>
      </c>
      <c r="AI1911" s="143">
        <v>-1</v>
      </c>
      <c r="AJ1911" s="143">
        <v>0</v>
      </c>
      <c r="AM1911" s="143" t="s">
        <v>383</v>
      </c>
      <c r="AN1911" s="143">
        <v>-1</v>
      </c>
      <c r="AQ1911" s="143">
        <v>641</v>
      </c>
      <c r="AR1911" s="143" t="s">
        <v>284</v>
      </c>
      <c r="AS1911" s="143" t="s">
        <v>394</v>
      </c>
      <c r="AT1911" s="143" t="s">
        <v>366</v>
      </c>
      <c r="AV1911" s="143">
        <v>200</v>
      </c>
      <c r="AW1911" s="143">
        <v>1.9206807114</v>
      </c>
    </row>
    <row r="1912" spans="1:49" x14ac:dyDescent="0.25">
      <c r="A1912" s="153">
        <v>1200000</v>
      </c>
      <c r="B1912" s="153">
        <v>1800000</v>
      </c>
      <c r="C1912" s="153">
        <v>1800000</v>
      </c>
      <c r="D1912" s="143" t="s">
        <v>360</v>
      </c>
      <c r="E1912" s="143" t="s">
        <v>73</v>
      </c>
      <c r="F1912" s="143" t="s">
        <v>378</v>
      </c>
      <c r="G1912" s="143" t="s">
        <v>379</v>
      </c>
      <c r="H1912" s="143">
        <v>0.59</v>
      </c>
      <c r="I1912" s="143">
        <v>0.64</v>
      </c>
      <c r="J1912" s="143" t="s">
        <v>395</v>
      </c>
      <c r="K1912" s="143">
        <v>0.61776345366790997</v>
      </c>
      <c r="L1912" s="143">
        <v>3830.3685953209201</v>
      </c>
      <c r="M1912" s="143">
        <v>9.5213588222998808</v>
      </c>
      <c r="N1912" s="143">
        <v>1.3994319859191899</v>
      </c>
      <c r="O1912" s="143">
        <v>5.8819475096754203</v>
      </c>
      <c r="P1912" s="143">
        <v>0.86451793679477995</v>
      </c>
      <c r="Q1912" s="143">
        <v>2366.2617322665601</v>
      </c>
      <c r="R1912" s="143">
        <v>1200</v>
      </c>
      <c r="S1912" s="143" t="s">
        <v>398</v>
      </c>
      <c r="T1912" s="143">
        <v>1200</v>
      </c>
      <c r="U1912" s="143" t="s">
        <v>395</v>
      </c>
      <c r="V1912" s="143" t="s">
        <v>395</v>
      </c>
      <c r="Z1912" s="143">
        <v>0</v>
      </c>
      <c r="AA1912" s="143">
        <v>1</v>
      </c>
      <c r="AB1912" s="143">
        <v>5.8819475096754203</v>
      </c>
      <c r="AC1912" s="143">
        <v>0.86451793679477995</v>
      </c>
      <c r="AD1912" s="143">
        <v>2366.2617322665601</v>
      </c>
      <c r="AF1912" s="143">
        <v>-1</v>
      </c>
      <c r="AG1912" s="143">
        <v>-1</v>
      </c>
      <c r="AH1912" s="143">
        <v>-1</v>
      </c>
      <c r="AI1912" s="143">
        <v>-1</v>
      </c>
      <c r="AJ1912" s="143">
        <v>0</v>
      </c>
      <c r="AM1912" s="143" t="s">
        <v>383</v>
      </c>
      <c r="AN1912" s="143">
        <v>-1</v>
      </c>
      <c r="AQ1912" s="143">
        <v>641</v>
      </c>
      <c r="AR1912" s="143" t="s">
        <v>284</v>
      </c>
      <c r="AS1912" s="143" t="s">
        <v>394</v>
      </c>
      <c r="AT1912" s="143" t="s">
        <v>366</v>
      </c>
      <c r="AV1912" s="143">
        <v>200</v>
      </c>
      <c r="AW1912" s="143">
        <v>1.9191092719</v>
      </c>
    </row>
    <row r="1913" spans="1:49" x14ac:dyDescent="0.25">
      <c r="A1913" s="153">
        <v>1200000</v>
      </c>
      <c r="B1913" s="153">
        <v>1800000</v>
      </c>
      <c r="C1913" s="153">
        <v>1800000</v>
      </c>
      <c r="D1913" s="143" t="s">
        <v>360</v>
      </c>
      <c r="E1913" s="143" t="s">
        <v>73</v>
      </c>
      <c r="F1913" s="143" t="s">
        <v>378</v>
      </c>
      <c r="G1913" s="143" t="s">
        <v>379</v>
      </c>
      <c r="H1913" s="143">
        <v>0.59</v>
      </c>
      <c r="I1913" s="143">
        <v>0.64</v>
      </c>
      <c r="J1913" s="143" t="s">
        <v>395</v>
      </c>
      <c r="K1913" s="143">
        <v>0.36965569295553002</v>
      </c>
      <c r="L1913" s="143">
        <v>3613.3481798858302</v>
      </c>
      <c r="M1913" s="143">
        <v>8.9446292841551607</v>
      </c>
      <c r="N1913" s="143">
        <v>1.3054688384222199</v>
      </c>
      <c r="O1913" s="143">
        <v>3.3064331362647699</v>
      </c>
      <c r="P1913" s="143">
        <v>0.48257398809882002</v>
      </c>
      <c r="Q1913" s="143">
        <v>1335.69472532532</v>
      </c>
      <c r="R1913" s="143">
        <v>1200</v>
      </c>
      <c r="S1913" s="143" t="s">
        <v>398</v>
      </c>
      <c r="T1913" s="143">
        <v>1200</v>
      </c>
      <c r="U1913" s="143" t="s">
        <v>395</v>
      </c>
      <c r="V1913" s="143" t="s">
        <v>395</v>
      </c>
      <c r="Z1913" s="143">
        <v>0</v>
      </c>
      <c r="AA1913" s="143">
        <v>1</v>
      </c>
      <c r="AB1913" s="143">
        <v>3.3064331362647699</v>
      </c>
      <c r="AC1913" s="143">
        <v>0.48257398809882002</v>
      </c>
      <c r="AD1913" s="143">
        <v>1964.3864724049999</v>
      </c>
      <c r="AF1913" s="143">
        <v>-1</v>
      </c>
      <c r="AG1913" s="143">
        <v>-1</v>
      </c>
      <c r="AH1913" s="143">
        <v>-1</v>
      </c>
      <c r="AI1913" s="143">
        <v>-1</v>
      </c>
      <c r="AJ1913" s="143">
        <v>0</v>
      </c>
      <c r="AM1913" s="143" t="s">
        <v>383</v>
      </c>
      <c r="AN1913" s="143">
        <v>-1</v>
      </c>
      <c r="AQ1913" s="143">
        <v>641</v>
      </c>
      <c r="AR1913" s="143" t="s">
        <v>284</v>
      </c>
      <c r="AS1913" s="143" t="s">
        <v>394</v>
      </c>
      <c r="AT1913" s="143" t="s">
        <v>366</v>
      </c>
      <c r="AV1913" s="143">
        <v>171.96072060630499</v>
      </c>
      <c r="AW1913" s="143">
        <v>1.5931763766</v>
      </c>
    </row>
    <row r="1914" spans="1:49" x14ac:dyDescent="0.25">
      <c r="A1914" s="153">
        <v>1200000</v>
      </c>
      <c r="B1914" s="153">
        <v>1800000</v>
      </c>
      <c r="C1914" s="153">
        <v>1800000</v>
      </c>
      <c r="D1914" s="143" t="s">
        <v>360</v>
      </c>
      <c r="E1914" s="143" t="s">
        <v>73</v>
      </c>
      <c r="F1914" s="143" t="s">
        <v>378</v>
      </c>
      <c r="G1914" s="143" t="s">
        <v>379</v>
      </c>
      <c r="H1914" s="143">
        <v>0.59</v>
      </c>
      <c r="I1914" s="143">
        <v>0.64</v>
      </c>
      <c r="J1914" s="143" t="s">
        <v>395</v>
      </c>
      <c r="K1914" s="143">
        <v>8.3980590834300001E-3</v>
      </c>
      <c r="L1914" s="143">
        <v>3613.3481798858302</v>
      </c>
      <c r="M1914" s="143">
        <v>8.9446292841551607</v>
      </c>
      <c r="N1914" s="143">
        <v>1.3054688384222199</v>
      </c>
      <c r="O1914" s="143">
        <v>7.5117525207780006E-2</v>
      </c>
      <c r="P1914" s="143">
        <v>1.096340443665E-2</v>
      </c>
      <c r="Q1914" s="143">
        <v>30.3451115037143</v>
      </c>
      <c r="R1914" s="143">
        <v>8140</v>
      </c>
      <c r="S1914" s="143" t="s">
        <v>369</v>
      </c>
      <c r="T1914" s="143">
        <v>8140</v>
      </c>
      <c r="U1914" s="143" t="s">
        <v>395</v>
      </c>
      <c r="V1914" s="143" t="s">
        <v>395</v>
      </c>
      <c r="Z1914" s="143">
        <v>0</v>
      </c>
      <c r="AA1914" s="143">
        <v>1</v>
      </c>
      <c r="AB1914" s="143">
        <v>7.5117525207780006E-2</v>
      </c>
      <c r="AC1914" s="143">
        <v>1.096340443665E-2</v>
      </c>
      <c r="AD1914" s="143">
        <v>30.345111503712801</v>
      </c>
      <c r="AF1914" s="143">
        <v>-1</v>
      </c>
      <c r="AG1914" s="143">
        <v>-1</v>
      </c>
      <c r="AH1914" s="143">
        <v>-1</v>
      </c>
      <c r="AI1914" s="143">
        <v>-1</v>
      </c>
      <c r="AJ1914" s="143">
        <v>0</v>
      </c>
      <c r="AM1914" s="143" t="s">
        <v>383</v>
      </c>
      <c r="AN1914" s="143">
        <v>-1</v>
      </c>
      <c r="AQ1914" s="143">
        <v>641</v>
      </c>
      <c r="AR1914" s="143" t="s">
        <v>284</v>
      </c>
      <c r="AS1914" s="143" t="s">
        <v>394</v>
      </c>
      <c r="AT1914" s="143" t="s">
        <v>366</v>
      </c>
      <c r="AV1914" s="143">
        <v>52.357728895577203</v>
      </c>
      <c r="AW1914" s="143">
        <v>2.4610796000000001E-2</v>
      </c>
    </row>
    <row r="1915" spans="1:49" x14ac:dyDescent="0.25">
      <c r="A1915" s="153">
        <v>1200000</v>
      </c>
      <c r="B1915" s="153">
        <v>1800000</v>
      </c>
      <c r="C1915" s="153">
        <v>1800000</v>
      </c>
      <c r="D1915" s="143" t="s">
        <v>360</v>
      </c>
      <c r="E1915" s="143" t="s">
        <v>73</v>
      </c>
      <c r="F1915" s="143" t="s">
        <v>378</v>
      </c>
      <c r="G1915" s="143" t="s">
        <v>379</v>
      </c>
      <c r="H1915" s="143">
        <v>0.59</v>
      </c>
      <c r="I1915" s="143">
        <v>0.64</v>
      </c>
      <c r="J1915" s="143" t="s">
        <v>387</v>
      </c>
      <c r="K1915" s="143">
        <v>2.3335236352639999E-2</v>
      </c>
      <c r="L1915" s="143">
        <v>3613.3481798858302</v>
      </c>
      <c r="M1915" s="143">
        <v>8.9446292841551607</v>
      </c>
      <c r="N1915" s="143">
        <v>1.3054688384222199</v>
      </c>
      <c r="O1915" s="143">
        <v>0.20872503843254001</v>
      </c>
      <c r="P1915" s="143">
        <v>3.0463423895590001E-2</v>
      </c>
      <c r="Q1915" s="143">
        <v>84.318333802031802</v>
      </c>
      <c r="R1915" s="143">
        <v>8140</v>
      </c>
      <c r="S1915" s="143" t="s">
        <v>369</v>
      </c>
      <c r="T1915" s="143">
        <v>8140</v>
      </c>
      <c r="U1915" s="143" t="s">
        <v>390</v>
      </c>
      <c r="V1915" s="143" t="s">
        <v>387</v>
      </c>
      <c r="Z1915" s="143">
        <v>0</v>
      </c>
      <c r="AA1915" s="143">
        <v>1</v>
      </c>
      <c r="AB1915" s="143">
        <v>0.20872503843254001</v>
      </c>
      <c r="AC1915" s="143">
        <v>3.0463423895590001E-2</v>
      </c>
      <c r="AD1915" s="143">
        <v>111.883108831076</v>
      </c>
      <c r="AF1915" s="143">
        <v>-1</v>
      </c>
      <c r="AG1915" s="143">
        <v>-1</v>
      </c>
      <c r="AH1915" s="143">
        <v>-1</v>
      </c>
      <c r="AI1915" s="143">
        <v>-1</v>
      </c>
      <c r="AJ1915" s="143">
        <v>0</v>
      </c>
      <c r="AM1915" s="143" t="s">
        <v>383</v>
      </c>
      <c r="AN1915" s="143">
        <v>-1</v>
      </c>
      <c r="AQ1915" s="143">
        <v>641</v>
      </c>
      <c r="AR1915" s="143" t="s">
        <v>284</v>
      </c>
      <c r="AS1915" s="143" t="s">
        <v>394</v>
      </c>
      <c r="AT1915" s="143" t="s">
        <v>366</v>
      </c>
      <c r="AV1915" s="143">
        <v>57.991385104954098</v>
      </c>
      <c r="AW1915" s="143">
        <v>9.0740558700000001E-2</v>
      </c>
    </row>
    <row r="1916" spans="1:49" x14ac:dyDescent="0.25">
      <c r="A1916" s="153">
        <v>1200000</v>
      </c>
      <c r="B1916" s="153">
        <v>1800000</v>
      </c>
      <c r="C1916" s="153">
        <v>1800000</v>
      </c>
      <c r="D1916" s="143" t="s">
        <v>360</v>
      </c>
      <c r="E1916" s="143" t="s">
        <v>73</v>
      </c>
      <c r="F1916" s="143" t="s">
        <v>378</v>
      </c>
      <c r="G1916" s="143" t="s">
        <v>379</v>
      </c>
      <c r="H1916" s="143">
        <v>0.59</v>
      </c>
      <c r="I1916" s="143">
        <v>0.64</v>
      </c>
      <c r="J1916" s="143" t="s">
        <v>363</v>
      </c>
      <c r="K1916" s="143">
        <v>7.89132628541E-3</v>
      </c>
      <c r="L1916" s="143">
        <v>3613.3481798858302</v>
      </c>
      <c r="M1916" s="143">
        <v>8.9446292841551607</v>
      </c>
      <c r="N1916" s="143">
        <v>1.3054688384222199</v>
      </c>
      <c r="O1916" s="143">
        <v>7.0584988183359995E-2</v>
      </c>
      <c r="P1916" s="143">
        <v>1.030188055943E-2</v>
      </c>
      <c r="Q1916" s="143">
        <v>28.514109470296699</v>
      </c>
      <c r="R1916" s="143">
        <v>5100</v>
      </c>
      <c r="S1916" s="143" t="s">
        <v>373</v>
      </c>
      <c r="T1916" s="143">
        <v>5100</v>
      </c>
      <c r="U1916" s="143" t="s">
        <v>395</v>
      </c>
      <c r="V1916" s="143" t="s">
        <v>395</v>
      </c>
      <c r="Y1916" s="143" t="s">
        <v>363</v>
      </c>
      <c r="Z1916" s="143">
        <v>0</v>
      </c>
      <c r="AA1916" s="143">
        <v>1</v>
      </c>
      <c r="AB1916" s="143">
        <v>7.0584988183359995E-2</v>
      </c>
      <c r="AC1916" s="143">
        <v>1.030188055943E-2</v>
      </c>
      <c r="AD1916" s="143">
        <v>28.5141094702972</v>
      </c>
      <c r="AF1916" s="143">
        <v>-1</v>
      </c>
      <c r="AG1916" s="143">
        <v>-1</v>
      </c>
      <c r="AH1916" s="143">
        <v>-1</v>
      </c>
      <c r="AI1916" s="143">
        <v>-1</v>
      </c>
      <c r="AJ1916" s="143">
        <v>0</v>
      </c>
      <c r="AM1916" s="143" t="s">
        <v>383</v>
      </c>
      <c r="AN1916" s="143">
        <v>-1</v>
      </c>
      <c r="AQ1916" s="143">
        <v>641</v>
      </c>
      <c r="AR1916" s="143" t="s">
        <v>284</v>
      </c>
      <c r="AS1916" s="143" t="s">
        <v>394</v>
      </c>
      <c r="AT1916" s="143" t="s">
        <v>366</v>
      </c>
      <c r="AV1916" s="143">
        <v>53.232684476491002</v>
      </c>
      <c r="AW1916" s="143">
        <v>2.3125798400000001E-2</v>
      </c>
    </row>
    <row r="1917" spans="1:49" x14ac:dyDescent="0.25">
      <c r="A1917" s="153">
        <v>1200000</v>
      </c>
      <c r="B1917" s="153">
        <v>1800000</v>
      </c>
      <c r="C1917" s="153">
        <v>1800000</v>
      </c>
      <c r="D1917" s="143" t="s">
        <v>360</v>
      </c>
      <c r="E1917" s="143" t="s">
        <v>73</v>
      </c>
      <c r="F1917" s="143" t="s">
        <v>378</v>
      </c>
      <c r="G1917" s="143" t="s">
        <v>379</v>
      </c>
      <c r="H1917" s="143">
        <v>0.59</v>
      </c>
      <c r="I1917" s="143">
        <v>0.64</v>
      </c>
      <c r="J1917" s="143" t="s">
        <v>387</v>
      </c>
      <c r="K1917" s="143">
        <v>2.562882315962E-2</v>
      </c>
      <c r="L1917" s="143">
        <v>3613.3481798858302</v>
      </c>
      <c r="M1917" s="143">
        <v>8.9446292841551607</v>
      </c>
      <c r="N1917" s="143">
        <v>1.3054688384222199</v>
      </c>
      <c r="O1917" s="143">
        <v>0.22924032215202</v>
      </c>
      <c r="P1917" s="143">
        <v>3.3457630000320003E-2</v>
      </c>
      <c r="Q1917" s="143">
        <v>92.605861516450403</v>
      </c>
      <c r="R1917" s="143">
        <v>5100</v>
      </c>
      <c r="S1917" s="143" t="s">
        <v>373</v>
      </c>
      <c r="T1917" s="143">
        <v>5100</v>
      </c>
      <c r="U1917" s="143" t="s">
        <v>390</v>
      </c>
      <c r="V1917" s="143" t="s">
        <v>387</v>
      </c>
      <c r="Y1917" s="143" t="s">
        <v>363</v>
      </c>
      <c r="Z1917" s="143">
        <v>0</v>
      </c>
      <c r="AA1917" s="143">
        <v>1</v>
      </c>
      <c r="AB1917" s="143">
        <v>0.22924032215202</v>
      </c>
      <c r="AC1917" s="143">
        <v>3.3457630000320003E-2</v>
      </c>
      <c r="AD1917" s="143">
        <v>97.065648867157805</v>
      </c>
      <c r="AF1917" s="143">
        <v>-1</v>
      </c>
      <c r="AG1917" s="143">
        <v>-1</v>
      </c>
      <c r="AH1917" s="143">
        <v>-1</v>
      </c>
      <c r="AI1917" s="143">
        <v>-1</v>
      </c>
      <c r="AJ1917" s="143">
        <v>0</v>
      </c>
      <c r="AM1917" s="143" t="s">
        <v>383</v>
      </c>
      <c r="AN1917" s="143">
        <v>-1</v>
      </c>
      <c r="AQ1917" s="143">
        <v>641</v>
      </c>
      <c r="AR1917" s="143" t="s">
        <v>284</v>
      </c>
      <c r="AS1917" s="143" t="s">
        <v>394</v>
      </c>
      <c r="AT1917" s="143" t="s">
        <v>366</v>
      </c>
      <c r="AV1917" s="143">
        <v>58.801608073814897</v>
      </c>
      <c r="AW1917" s="143">
        <v>7.8723154000000004E-2</v>
      </c>
    </row>
    <row r="1918" spans="1:49" x14ac:dyDescent="0.25">
      <c r="A1918" s="153">
        <v>1200000</v>
      </c>
      <c r="B1918" s="153">
        <v>1800000</v>
      </c>
      <c r="C1918" s="153">
        <v>1800000</v>
      </c>
      <c r="D1918" s="143" t="s">
        <v>360</v>
      </c>
      <c r="E1918" s="143" t="s">
        <v>73</v>
      </c>
      <c r="F1918" s="143" t="s">
        <v>378</v>
      </c>
      <c r="G1918" s="143" t="s">
        <v>379</v>
      </c>
      <c r="H1918" s="143">
        <v>0.59</v>
      </c>
      <c r="I1918" s="143">
        <v>0.64</v>
      </c>
      <c r="J1918" s="143" t="s">
        <v>366</v>
      </c>
      <c r="K1918" s="143">
        <v>0.61168298773106999</v>
      </c>
      <c r="L1918" s="143">
        <v>3725.55305813112</v>
      </c>
      <c r="M1918" s="143">
        <v>7.2799744140769604</v>
      </c>
      <c r="N1918" s="143">
        <v>1.02101207391319</v>
      </c>
      <c r="O1918" s="143">
        <v>4.4530365002083503</v>
      </c>
      <c r="P1918" s="143">
        <v>0.62453571588071999</v>
      </c>
      <c r="Q1918" s="143">
        <v>2278.8574255482799</v>
      </c>
      <c r="R1918" s="143">
        <v>1820</v>
      </c>
      <c r="S1918" s="143" t="s">
        <v>397</v>
      </c>
      <c r="T1918" s="143">
        <v>1820</v>
      </c>
      <c r="U1918" s="143" t="s">
        <v>385</v>
      </c>
      <c r="V1918" s="143" t="s">
        <v>366</v>
      </c>
      <c r="Z1918" s="143">
        <v>0</v>
      </c>
      <c r="AA1918" s="143">
        <v>1</v>
      </c>
      <c r="AB1918" s="143">
        <v>4.4530365002083503</v>
      </c>
      <c r="AC1918" s="143">
        <v>0.62453571588071999</v>
      </c>
      <c r="AD1918" s="143">
        <v>2278.8574255482799</v>
      </c>
      <c r="AF1918" s="143">
        <v>-1</v>
      </c>
      <c r="AG1918" s="143">
        <v>-1</v>
      </c>
      <c r="AH1918" s="143">
        <v>-1</v>
      </c>
      <c r="AI1918" s="143">
        <v>-1</v>
      </c>
      <c r="AJ1918" s="143">
        <v>0</v>
      </c>
      <c r="AM1918" s="143" t="s">
        <v>383</v>
      </c>
      <c r="AN1918" s="143">
        <v>-1</v>
      </c>
      <c r="AQ1918" s="143">
        <v>641</v>
      </c>
      <c r="AR1918" s="143" t="s">
        <v>284</v>
      </c>
      <c r="AS1918" s="143" t="s">
        <v>394</v>
      </c>
      <c r="AT1918" s="143" t="s">
        <v>366</v>
      </c>
      <c r="AV1918" s="143">
        <v>197.31580294922</v>
      </c>
      <c r="AW1918" s="143">
        <v>1.8482217563000001</v>
      </c>
    </row>
    <row r="1919" spans="1:49" x14ac:dyDescent="0.25">
      <c r="A1919" s="153">
        <v>1200000</v>
      </c>
      <c r="B1919" s="153">
        <v>1800000</v>
      </c>
      <c r="C1919" s="153">
        <v>1800000</v>
      </c>
      <c r="D1919" s="143" t="s">
        <v>360</v>
      </c>
      <c r="E1919" s="143" t="s">
        <v>73</v>
      </c>
      <c r="F1919" s="143" t="s">
        <v>378</v>
      </c>
      <c r="G1919" s="143" t="s">
        <v>379</v>
      </c>
      <c r="H1919" s="143">
        <v>0.59</v>
      </c>
      <c r="I1919" s="143">
        <v>0.64</v>
      </c>
      <c r="J1919" s="143" t="s">
        <v>363</v>
      </c>
      <c r="K1919" s="143">
        <v>6.0804656836899998E-3</v>
      </c>
      <c r="L1919" s="143">
        <v>3725.55305813112</v>
      </c>
      <c r="M1919" s="143">
        <v>7.2799744140769604</v>
      </c>
      <c r="N1919" s="143">
        <v>1.02101207391319</v>
      </c>
      <c r="O1919" s="143">
        <v>4.4265634602950001E-2</v>
      </c>
      <c r="P1919" s="143">
        <v>6.2082288780600002E-3</v>
      </c>
      <c r="Q1919" s="143">
        <v>22.653097522743799</v>
      </c>
      <c r="R1919" s="143">
        <v>5100</v>
      </c>
      <c r="S1919" s="143" t="s">
        <v>373</v>
      </c>
      <c r="T1919" s="143">
        <v>5100</v>
      </c>
      <c r="U1919" s="143" t="s">
        <v>385</v>
      </c>
      <c r="V1919" s="143" t="s">
        <v>366</v>
      </c>
      <c r="Y1919" s="143" t="s">
        <v>363</v>
      </c>
      <c r="Z1919" s="143">
        <v>0</v>
      </c>
      <c r="AA1919" s="143">
        <v>1</v>
      </c>
      <c r="AB1919" s="143">
        <v>4.4265634602950001E-2</v>
      </c>
      <c r="AC1919" s="143">
        <v>6.2082288780600002E-3</v>
      </c>
      <c r="AD1919" s="143">
        <v>22.653097522743401</v>
      </c>
      <c r="AF1919" s="143">
        <v>-1</v>
      </c>
      <c r="AG1919" s="143">
        <v>-1</v>
      </c>
      <c r="AH1919" s="143">
        <v>-1</v>
      </c>
      <c r="AI1919" s="143">
        <v>-1</v>
      </c>
      <c r="AJ1919" s="143">
        <v>0</v>
      </c>
      <c r="AM1919" s="143" t="s">
        <v>383</v>
      </c>
      <c r="AN1919" s="143">
        <v>-1</v>
      </c>
      <c r="AQ1919" s="143">
        <v>641</v>
      </c>
      <c r="AR1919" s="143" t="s">
        <v>284</v>
      </c>
      <c r="AS1919" s="143" t="s">
        <v>394</v>
      </c>
      <c r="AT1919" s="143" t="s">
        <v>366</v>
      </c>
      <c r="AV1919" s="143">
        <v>36.669099195599898</v>
      </c>
      <c r="AW1919" s="143">
        <v>1.8372341899999999E-2</v>
      </c>
    </row>
    <row r="1920" spans="1:49" x14ac:dyDescent="0.25">
      <c r="A1920" s="153">
        <v>1200000</v>
      </c>
      <c r="B1920" s="153">
        <v>1800000</v>
      </c>
      <c r="C1920" s="153">
        <v>1800000</v>
      </c>
      <c r="D1920" s="143" t="s">
        <v>360</v>
      </c>
      <c r="E1920" s="143" t="s">
        <v>73</v>
      </c>
      <c r="F1920" s="143" t="s">
        <v>378</v>
      </c>
      <c r="G1920" s="143" t="s">
        <v>379</v>
      </c>
      <c r="H1920" s="143">
        <v>0.59</v>
      </c>
      <c r="I1920" s="143">
        <v>0.64</v>
      </c>
      <c r="J1920" s="143" t="s">
        <v>395</v>
      </c>
      <c r="K1920" s="143">
        <v>0.59521668695590002</v>
      </c>
      <c r="L1920" s="143">
        <v>3700.2070449037601</v>
      </c>
      <c r="M1920" s="143">
        <v>9.2002554010173299</v>
      </c>
      <c r="N1920" s="143">
        <v>1.35232014304946</v>
      </c>
      <c r="O1920" s="143">
        <v>5.4761455389417</v>
      </c>
      <c r="P1920" s="143">
        <v>0.80492351524964001</v>
      </c>
      <c r="Q1920" s="143">
        <v>2202.4249783185101</v>
      </c>
      <c r="R1920" s="143">
        <v>1200</v>
      </c>
      <c r="S1920" s="143" t="s">
        <v>398</v>
      </c>
      <c r="T1920" s="143">
        <v>1200</v>
      </c>
      <c r="U1920" s="143" t="s">
        <v>395</v>
      </c>
      <c r="V1920" s="143" t="s">
        <v>395</v>
      </c>
      <c r="Z1920" s="143">
        <v>0</v>
      </c>
      <c r="AA1920" s="143">
        <v>1</v>
      </c>
      <c r="AB1920" s="143">
        <v>5.4761455389417</v>
      </c>
      <c r="AC1920" s="143">
        <v>0.80492351524964001</v>
      </c>
      <c r="AD1920" s="143">
        <v>2202.4249783185101</v>
      </c>
      <c r="AF1920" s="143">
        <v>-1</v>
      </c>
      <c r="AG1920" s="143">
        <v>-1</v>
      </c>
      <c r="AH1920" s="143">
        <v>-1</v>
      </c>
      <c r="AI1920" s="143">
        <v>-1</v>
      </c>
      <c r="AJ1920" s="143">
        <v>0</v>
      </c>
      <c r="AM1920" s="143" t="s">
        <v>383</v>
      </c>
      <c r="AN1920" s="143">
        <v>-1</v>
      </c>
      <c r="AQ1920" s="143">
        <v>641</v>
      </c>
      <c r="AR1920" s="143" t="s">
        <v>284</v>
      </c>
      <c r="AS1920" s="143" t="s">
        <v>394</v>
      </c>
      <c r="AT1920" s="143" t="s">
        <v>366</v>
      </c>
      <c r="AV1920" s="143">
        <v>196.12774607495501</v>
      </c>
      <c r="AW1920" s="143">
        <v>1.786232748</v>
      </c>
    </row>
    <row r="1921" spans="1:49" x14ac:dyDescent="0.25">
      <c r="A1921" s="153">
        <v>1200000</v>
      </c>
      <c r="B1921" s="153">
        <v>1800000</v>
      </c>
      <c r="C1921" s="153">
        <v>1800000</v>
      </c>
      <c r="D1921" s="143" t="s">
        <v>360</v>
      </c>
      <c r="E1921" s="143" t="s">
        <v>73</v>
      </c>
      <c r="F1921" s="143" t="s">
        <v>378</v>
      </c>
      <c r="G1921" s="143" t="s">
        <v>379</v>
      </c>
      <c r="H1921" s="143">
        <v>0.59</v>
      </c>
      <c r="I1921" s="143">
        <v>0.64</v>
      </c>
      <c r="J1921" s="143" t="s">
        <v>387</v>
      </c>
      <c r="K1921" s="143">
        <v>1.7640339109000001E-3</v>
      </c>
      <c r="L1921" s="143">
        <v>3700.2070449037601</v>
      </c>
      <c r="M1921" s="143">
        <v>9.2002554010173299</v>
      </c>
      <c r="N1921" s="143">
        <v>1.35232014304946</v>
      </c>
      <c r="O1921" s="143">
        <v>1.6229562516359999E-2</v>
      </c>
      <c r="P1921" s="143">
        <v>2.3855385907300001E-3</v>
      </c>
      <c r="Q1921" s="143">
        <v>6.5272907045724198</v>
      </c>
      <c r="R1921" s="143">
        <v>1200</v>
      </c>
      <c r="S1921" s="143" t="s">
        <v>398</v>
      </c>
      <c r="T1921" s="143">
        <v>1200</v>
      </c>
      <c r="U1921" s="143" t="s">
        <v>390</v>
      </c>
      <c r="V1921" s="143" t="s">
        <v>387</v>
      </c>
      <c r="Z1921" s="143">
        <v>0</v>
      </c>
      <c r="AA1921" s="143">
        <v>1</v>
      </c>
      <c r="AB1921" s="143">
        <v>1.6229562516359999E-2</v>
      </c>
      <c r="AC1921" s="143">
        <v>2.3855385907300001E-3</v>
      </c>
      <c r="AD1921" s="143">
        <v>6.5272907045723096</v>
      </c>
      <c r="AF1921" s="143">
        <v>-1</v>
      </c>
      <c r="AG1921" s="143">
        <v>-1</v>
      </c>
      <c r="AH1921" s="143">
        <v>-1</v>
      </c>
      <c r="AI1921" s="143">
        <v>-1</v>
      </c>
      <c r="AJ1921" s="143">
        <v>0</v>
      </c>
      <c r="AM1921" s="143" t="s">
        <v>383</v>
      </c>
      <c r="AN1921" s="143">
        <v>-1</v>
      </c>
      <c r="AQ1921" s="143">
        <v>641</v>
      </c>
      <c r="AR1921" s="143" t="s">
        <v>284</v>
      </c>
      <c r="AS1921" s="143" t="s">
        <v>394</v>
      </c>
      <c r="AT1921" s="143" t="s">
        <v>366</v>
      </c>
      <c r="AV1921" s="143">
        <v>54.107668606909698</v>
      </c>
      <c r="AW1921" s="143">
        <v>5.2938285999999998E-3</v>
      </c>
    </row>
    <row r="1922" spans="1:49" x14ac:dyDescent="0.25">
      <c r="A1922" s="153">
        <v>1200000</v>
      </c>
      <c r="B1922" s="153">
        <v>1800000</v>
      </c>
      <c r="C1922" s="153">
        <v>1800000</v>
      </c>
      <c r="D1922" s="143" t="s">
        <v>360</v>
      </c>
      <c r="E1922" s="143" t="s">
        <v>73</v>
      </c>
      <c r="F1922" s="143" t="s">
        <v>378</v>
      </c>
      <c r="G1922" s="143" t="s">
        <v>379</v>
      </c>
      <c r="H1922" s="143">
        <v>0.59</v>
      </c>
      <c r="I1922" s="143">
        <v>0.64</v>
      </c>
      <c r="J1922" s="143" t="s">
        <v>363</v>
      </c>
      <c r="K1922" s="143">
        <v>2.0530183180399999E-3</v>
      </c>
      <c r="L1922" s="143">
        <v>3700.2070449037601</v>
      </c>
      <c r="M1922" s="143">
        <v>9.2002554010173299</v>
      </c>
      <c r="N1922" s="143">
        <v>1.35232014304946</v>
      </c>
      <c r="O1922" s="143">
        <v>1.8888292868940001E-2</v>
      </c>
      <c r="P1922" s="143">
        <v>2.7763380255300001E-3</v>
      </c>
      <c r="Q1922" s="143">
        <v>7.5965928437317798</v>
      </c>
      <c r="R1922" s="143">
        <v>5100</v>
      </c>
      <c r="S1922" s="143" t="s">
        <v>373</v>
      </c>
      <c r="T1922" s="143">
        <v>5100</v>
      </c>
      <c r="U1922" s="143" t="s">
        <v>395</v>
      </c>
      <c r="V1922" s="143" t="s">
        <v>395</v>
      </c>
      <c r="Y1922" s="143" t="s">
        <v>363</v>
      </c>
      <c r="Z1922" s="143">
        <v>0</v>
      </c>
      <c r="AA1922" s="143">
        <v>1</v>
      </c>
      <c r="AB1922" s="143">
        <v>1.8888292868940001E-2</v>
      </c>
      <c r="AC1922" s="143">
        <v>2.7763380255300001E-3</v>
      </c>
      <c r="AD1922" s="143">
        <v>7.5965928437310399</v>
      </c>
      <c r="AF1922" s="143">
        <v>-1</v>
      </c>
      <c r="AG1922" s="143">
        <v>-1</v>
      </c>
      <c r="AH1922" s="143">
        <v>-1</v>
      </c>
      <c r="AI1922" s="143">
        <v>-1</v>
      </c>
      <c r="AJ1922" s="143">
        <v>0</v>
      </c>
      <c r="AM1922" s="143" t="s">
        <v>383</v>
      </c>
      <c r="AN1922" s="143">
        <v>-1</v>
      </c>
      <c r="AQ1922" s="143">
        <v>641</v>
      </c>
      <c r="AR1922" s="143" t="s">
        <v>284</v>
      </c>
      <c r="AS1922" s="143" t="s">
        <v>394</v>
      </c>
      <c r="AT1922" s="143" t="s">
        <v>366</v>
      </c>
      <c r="AV1922" s="143">
        <v>47.283747048944001</v>
      </c>
      <c r="AW1922" s="143">
        <v>6.1610648000000002E-3</v>
      </c>
    </row>
    <row r="1923" spans="1:49" x14ac:dyDescent="0.25">
      <c r="A1923" s="153">
        <v>1200000</v>
      </c>
      <c r="B1923" s="153">
        <v>1800000</v>
      </c>
      <c r="C1923" s="153">
        <v>1800000</v>
      </c>
      <c r="D1923" s="143" t="s">
        <v>360</v>
      </c>
      <c r="E1923" s="143" t="s">
        <v>73</v>
      </c>
      <c r="F1923" s="143" t="s">
        <v>378</v>
      </c>
      <c r="G1923" s="143" t="s">
        <v>379</v>
      </c>
      <c r="H1923" s="143">
        <v>0.59</v>
      </c>
      <c r="I1923" s="143">
        <v>0.64</v>
      </c>
      <c r="J1923" s="143" t="s">
        <v>387</v>
      </c>
      <c r="K1923" s="143">
        <v>1.872971448306E-2</v>
      </c>
      <c r="L1923" s="143">
        <v>3700.2070449037601</v>
      </c>
      <c r="M1923" s="143">
        <v>9.2002554010173299</v>
      </c>
      <c r="N1923" s="143">
        <v>1.35232014304946</v>
      </c>
      <c r="O1923" s="143">
        <v>0.17231815683233001</v>
      </c>
      <c r="P1923" s="143">
        <v>2.5328570169009999E-2</v>
      </c>
      <c r="Q1923" s="143">
        <v>69.303821479273097</v>
      </c>
      <c r="R1923" s="143">
        <v>5100</v>
      </c>
      <c r="S1923" s="143" t="s">
        <v>373</v>
      </c>
      <c r="T1923" s="143">
        <v>5100</v>
      </c>
      <c r="U1923" s="143" t="s">
        <v>390</v>
      </c>
      <c r="V1923" s="143" t="s">
        <v>387</v>
      </c>
      <c r="Y1923" s="143" t="s">
        <v>363</v>
      </c>
      <c r="Z1923" s="143">
        <v>0</v>
      </c>
      <c r="AA1923" s="143">
        <v>1</v>
      </c>
      <c r="AB1923" s="143">
        <v>0.17231815683233001</v>
      </c>
      <c r="AC1923" s="143">
        <v>2.5328570169009999E-2</v>
      </c>
      <c r="AD1923" s="143">
        <v>69.303821479272798</v>
      </c>
      <c r="AF1923" s="143">
        <v>-1</v>
      </c>
      <c r="AG1923" s="143">
        <v>-1</v>
      </c>
      <c r="AH1923" s="143">
        <v>-1</v>
      </c>
      <c r="AI1923" s="143">
        <v>-1</v>
      </c>
      <c r="AJ1923" s="143">
        <v>0</v>
      </c>
      <c r="AM1923" s="143" t="s">
        <v>383</v>
      </c>
      <c r="AN1923" s="143">
        <v>-1</v>
      </c>
      <c r="AQ1923" s="143">
        <v>641</v>
      </c>
      <c r="AR1923" s="143" t="s">
        <v>284</v>
      </c>
      <c r="AS1923" s="143" t="s">
        <v>394</v>
      </c>
      <c r="AT1923" s="143" t="s">
        <v>366</v>
      </c>
      <c r="AV1923" s="143">
        <v>102.68622415580499</v>
      </c>
      <c r="AW1923" s="143">
        <v>5.6207478900000003E-2</v>
      </c>
    </row>
    <row r="1924" spans="1:49" x14ac:dyDescent="0.25">
      <c r="A1924" s="153">
        <v>1200000</v>
      </c>
      <c r="B1924" s="153">
        <v>1800000</v>
      </c>
      <c r="C1924" s="153">
        <v>1800000</v>
      </c>
      <c r="D1924" s="143" t="s">
        <v>360</v>
      </c>
      <c r="E1924" s="143" t="s">
        <v>73</v>
      </c>
      <c r="F1924" s="143" t="s">
        <v>378</v>
      </c>
      <c r="G1924" s="143" t="s">
        <v>379</v>
      </c>
      <c r="H1924" s="143">
        <v>0.59</v>
      </c>
      <c r="I1924" s="143">
        <v>0.64</v>
      </c>
      <c r="J1924" s="143" t="s">
        <v>366</v>
      </c>
      <c r="K1924" s="143">
        <v>8.1263531550990004E-2</v>
      </c>
      <c r="L1924" s="143">
        <v>3830.5437398734098</v>
      </c>
      <c r="M1924" s="143">
        <v>7.2753516268245404</v>
      </c>
      <c r="N1924" s="143">
        <v>0.98738759477991001</v>
      </c>
      <c r="O1924" s="143">
        <v>0.59122076647106003</v>
      </c>
      <c r="P1924" s="143">
        <v>8.0238602961460001E-2</v>
      </c>
      <c r="Q1924" s="143">
        <v>311.28351206268098</v>
      </c>
      <c r="R1924" s="143">
        <v>8140</v>
      </c>
      <c r="S1924" s="143" t="s">
        <v>369</v>
      </c>
      <c r="T1924" s="143">
        <v>8140</v>
      </c>
      <c r="U1924" s="143" t="s">
        <v>385</v>
      </c>
      <c r="V1924" s="143" t="s">
        <v>366</v>
      </c>
      <c r="Z1924" s="143">
        <v>0</v>
      </c>
      <c r="AA1924" s="143">
        <v>1</v>
      </c>
      <c r="AB1924" s="143">
        <v>0.59122076647106003</v>
      </c>
      <c r="AC1924" s="143">
        <v>8.0238602961460001E-2</v>
      </c>
      <c r="AD1924" s="143">
        <v>311.28351206268201</v>
      </c>
      <c r="AF1924" s="143">
        <v>-1</v>
      </c>
      <c r="AG1924" s="143">
        <v>-1</v>
      </c>
      <c r="AH1924" s="143">
        <v>-1</v>
      </c>
      <c r="AI1924" s="143">
        <v>-1</v>
      </c>
      <c r="AJ1924" s="143">
        <v>0</v>
      </c>
      <c r="AM1924" s="143" t="s">
        <v>383</v>
      </c>
      <c r="AN1924" s="143">
        <v>-1</v>
      </c>
      <c r="AQ1924" s="143">
        <v>641</v>
      </c>
      <c r="AR1924" s="143" t="s">
        <v>284</v>
      </c>
      <c r="AS1924" s="143" t="s">
        <v>394</v>
      </c>
      <c r="AT1924" s="143" t="s">
        <v>366</v>
      </c>
      <c r="AV1924" s="143">
        <v>113.11293122101</v>
      </c>
      <c r="AW1924" s="143">
        <v>0.25246026929999998</v>
      </c>
    </row>
    <row r="1925" spans="1:49" x14ac:dyDescent="0.25">
      <c r="A1925" s="153">
        <v>1200000</v>
      </c>
      <c r="B1925" s="153">
        <v>1800000</v>
      </c>
      <c r="C1925" s="153">
        <v>1800000</v>
      </c>
      <c r="D1925" s="143" t="s">
        <v>360</v>
      </c>
      <c r="E1925" s="143" t="s">
        <v>73</v>
      </c>
      <c r="F1925" s="143" t="s">
        <v>378</v>
      </c>
      <c r="G1925" s="143" t="s">
        <v>379</v>
      </c>
      <c r="H1925" s="143">
        <v>0.59</v>
      </c>
      <c r="I1925" s="143">
        <v>0.64</v>
      </c>
      <c r="J1925" s="143" t="s">
        <v>395</v>
      </c>
      <c r="K1925" s="143">
        <v>2.535263908832E-2</v>
      </c>
      <c r="L1925" s="143">
        <v>3830.7257813890301</v>
      </c>
      <c r="M1925" s="143">
        <v>9.5221877397494303</v>
      </c>
      <c r="N1925" s="143">
        <v>1.39955180977686</v>
      </c>
      <c r="O1925" s="143">
        <v>0.24141258909716001</v>
      </c>
      <c r="P1925" s="143">
        <v>3.5482331918679999E-2</v>
      </c>
      <c r="Q1925" s="143">
        <v>97.1190081819055</v>
      </c>
      <c r="R1925" s="143">
        <v>1200</v>
      </c>
      <c r="S1925" s="143" t="s">
        <v>398</v>
      </c>
      <c r="T1925" s="143">
        <v>1200</v>
      </c>
      <c r="U1925" s="143" t="s">
        <v>395</v>
      </c>
      <c r="V1925" s="143" t="s">
        <v>395</v>
      </c>
      <c r="Z1925" s="143">
        <v>0</v>
      </c>
      <c r="AA1925" s="143">
        <v>1</v>
      </c>
      <c r="AB1925" s="143">
        <v>0.24141258909716001</v>
      </c>
      <c r="AC1925" s="143">
        <v>3.5482331918679999E-2</v>
      </c>
      <c r="AD1925" s="143">
        <v>2366.48238832481</v>
      </c>
      <c r="AF1925" s="143">
        <v>-1</v>
      </c>
      <c r="AG1925" s="143">
        <v>-1</v>
      </c>
      <c r="AH1925" s="143">
        <v>-1</v>
      </c>
      <c r="AI1925" s="143">
        <v>-1</v>
      </c>
      <c r="AJ1925" s="143">
        <v>0</v>
      </c>
      <c r="AM1925" s="143" t="s">
        <v>383</v>
      </c>
      <c r="AN1925" s="143">
        <v>-1</v>
      </c>
      <c r="AQ1925" s="143">
        <v>641</v>
      </c>
      <c r="AR1925" s="143" t="s">
        <v>284</v>
      </c>
      <c r="AS1925" s="143" t="s">
        <v>394</v>
      </c>
      <c r="AT1925" s="143" t="s">
        <v>366</v>
      </c>
      <c r="AV1925" s="143">
        <v>80.481926402128096</v>
      </c>
      <c r="AW1925" s="143">
        <v>1.9192882306000001</v>
      </c>
    </row>
    <row r="1926" spans="1:49" x14ac:dyDescent="0.25">
      <c r="A1926" s="153">
        <v>1200000</v>
      </c>
      <c r="B1926" s="153">
        <v>1800000</v>
      </c>
      <c r="C1926" s="153">
        <v>1800000</v>
      </c>
      <c r="D1926" s="143" t="s">
        <v>360</v>
      </c>
      <c r="E1926" s="143" t="s">
        <v>73</v>
      </c>
      <c r="F1926" s="143" t="s">
        <v>378</v>
      </c>
      <c r="G1926" s="143" t="s">
        <v>379</v>
      </c>
      <c r="H1926" s="143">
        <v>0.59</v>
      </c>
      <c r="I1926" s="143">
        <v>0.64</v>
      </c>
      <c r="J1926" s="143" t="s">
        <v>366</v>
      </c>
      <c r="K1926" s="143">
        <v>0.15821284448216999</v>
      </c>
      <c r="L1926" s="143">
        <v>3861.41123479916</v>
      </c>
      <c r="M1926" s="143">
        <v>7.16816014558239</v>
      </c>
      <c r="N1926" s="143">
        <v>0.96797381131580995</v>
      </c>
      <c r="O1926" s="143">
        <v>1.13409500633634</v>
      </c>
      <c r="P1926" s="143">
        <v>0.15314589007252</v>
      </c>
      <c r="Q1926" s="143">
        <v>610.92485517299895</v>
      </c>
      <c r="R1926" s="143">
        <v>8140</v>
      </c>
      <c r="S1926" s="143" t="s">
        <v>369</v>
      </c>
      <c r="T1926" s="143">
        <v>8140</v>
      </c>
      <c r="U1926" s="143" t="s">
        <v>385</v>
      </c>
      <c r="V1926" s="143" t="s">
        <v>366</v>
      </c>
      <c r="Z1926" s="143">
        <v>0</v>
      </c>
      <c r="AA1926" s="143">
        <v>1</v>
      </c>
      <c r="AB1926" s="143">
        <v>1.13409500633634</v>
      </c>
      <c r="AC1926" s="143">
        <v>0.15314589007252</v>
      </c>
      <c r="AD1926" s="143">
        <v>610.92485517300304</v>
      </c>
      <c r="AF1926" s="143">
        <v>-1</v>
      </c>
      <c r="AG1926" s="143">
        <v>-1</v>
      </c>
      <c r="AH1926" s="143">
        <v>-1</v>
      </c>
      <c r="AI1926" s="143">
        <v>-1</v>
      </c>
      <c r="AJ1926" s="143">
        <v>0</v>
      </c>
      <c r="AM1926" s="143" t="s">
        <v>383</v>
      </c>
      <c r="AN1926" s="143">
        <v>-1</v>
      </c>
      <c r="AQ1926" s="143">
        <v>641</v>
      </c>
      <c r="AR1926" s="143" t="s">
        <v>284</v>
      </c>
      <c r="AS1926" s="143" t="s">
        <v>394</v>
      </c>
      <c r="AT1926" s="143" t="s">
        <v>366</v>
      </c>
      <c r="AV1926" s="143">
        <v>133.71047811767201</v>
      </c>
      <c r="AW1926" s="143">
        <v>0.49547839020000001</v>
      </c>
    </row>
    <row r="1927" spans="1:49" x14ac:dyDescent="0.25">
      <c r="A1927" s="153">
        <v>1200000</v>
      </c>
      <c r="B1927" s="153">
        <v>1800000</v>
      </c>
      <c r="C1927" s="153">
        <v>1800000</v>
      </c>
      <c r="D1927" s="143" t="s">
        <v>360</v>
      </c>
      <c r="E1927" s="143" t="s">
        <v>73</v>
      </c>
      <c r="F1927" s="143" t="s">
        <v>378</v>
      </c>
      <c r="G1927" s="143" t="s">
        <v>379</v>
      </c>
      <c r="H1927" s="143">
        <v>0.59</v>
      </c>
      <c r="I1927" s="143">
        <v>0.64</v>
      </c>
      <c r="J1927" s="143" t="s">
        <v>387</v>
      </c>
      <c r="K1927" s="143">
        <v>0.18221567315497</v>
      </c>
      <c r="L1927" s="143">
        <v>3861.41123479916</v>
      </c>
      <c r="M1927" s="143">
        <v>7.16816014558239</v>
      </c>
      <c r="N1927" s="143">
        <v>0.96797381131580995</v>
      </c>
      <c r="O1927" s="143">
        <v>1.3061511262099299</v>
      </c>
      <c r="P1927" s="143">
        <v>0.17637999962529</v>
      </c>
      <c r="Q1927" s="143">
        <v>703.60964747709602</v>
      </c>
      <c r="R1927" s="143">
        <v>8140</v>
      </c>
      <c r="S1927" s="143" t="s">
        <v>369</v>
      </c>
      <c r="T1927" s="143">
        <v>8140</v>
      </c>
      <c r="U1927" s="143" t="s">
        <v>388</v>
      </c>
      <c r="V1927" s="143" t="s">
        <v>387</v>
      </c>
      <c r="Z1927" s="143">
        <v>0</v>
      </c>
      <c r="AA1927" s="143">
        <v>1</v>
      </c>
      <c r="AB1927" s="143">
        <v>1.3061511262099299</v>
      </c>
      <c r="AC1927" s="143">
        <v>0.17637999962529</v>
      </c>
      <c r="AD1927" s="143">
        <v>703.60964747709602</v>
      </c>
      <c r="AF1927" s="143">
        <v>-1</v>
      </c>
      <c r="AG1927" s="143">
        <v>-1</v>
      </c>
      <c r="AH1927" s="143">
        <v>-1</v>
      </c>
      <c r="AI1927" s="143">
        <v>-1</v>
      </c>
      <c r="AJ1927" s="143">
        <v>0</v>
      </c>
      <c r="AM1927" s="143" t="s">
        <v>383</v>
      </c>
      <c r="AN1927" s="143">
        <v>-1</v>
      </c>
      <c r="AQ1927" s="143">
        <v>641</v>
      </c>
      <c r="AR1927" s="143" t="s">
        <v>284</v>
      </c>
      <c r="AS1927" s="143" t="s">
        <v>394</v>
      </c>
      <c r="AT1927" s="143" t="s">
        <v>366</v>
      </c>
      <c r="AV1927" s="143">
        <v>145.361062399339</v>
      </c>
      <c r="AW1927" s="143">
        <v>0.57064853810000005</v>
      </c>
    </row>
    <row r="1928" spans="1:49" x14ac:dyDescent="0.25">
      <c r="A1928" s="153">
        <v>1200000</v>
      </c>
      <c r="B1928" s="153">
        <v>1800000</v>
      </c>
      <c r="C1928" s="153">
        <v>1800000</v>
      </c>
      <c r="D1928" s="143" t="s">
        <v>360</v>
      </c>
      <c r="E1928" s="143" t="s">
        <v>73</v>
      </c>
      <c r="F1928" s="143" t="s">
        <v>378</v>
      </c>
      <c r="G1928" s="143" t="s">
        <v>379</v>
      </c>
      <c r="H1928" s="143">
        <v>0.59</v>
      </c>
      <c r="I1928" s="143">
        <v>0.64</v>
      </c>
      <c r="J1928" s="143" t="s">
        <v>387</v>
      </c>
      <c r="K1928" s="143">
        <v>1.0981858216199999E-3</v>
      </c>
      <c r="L1928" s="143">
        <v>3876.8045374857802</v>
      </c>
      <c r="M1928" s="143">
        <v>9.0039157847711895</v>
      </c>
      <c r="N1928" s="143">
        <v>1.18230891684783</v>
      </c>
      <c r="O1928" s="143">
        <v>9.8879726539500001E-3</v>
      </c>
      <c r="P1928" s="143">
        <v>1.2983948892600001E-3</v>
      </c>
      <c r="Q1928" s="143">
        <v>4.2574517762822301</v>
      </c>
      <c r="R1928" s="143">
        <v>8140</v>
      </c>
      <c r="S1928" s="143" t="s">
        <v>369</v>
      </c>
      <c r="T1928" s="143">
        <v>8140</v>
      </c>
      <c r="U1928" s="143" t="s">
        <v>388</v>
      </c>
      <c r="V1928" s="143" t="s">
        <v>387</v>
      </c>
      <c r="Z1928" s="143">
        <v>0</v>
      </c>
      <c r="AA1928" s="143">
        <v>1</v>
      </c>
      <c r="AB1928" s="143">
        <v>9.8879726539500001E-3</v>
      </c>
      <c r="AC1928" s="143">
        <v>1.2983948892600001E-3</v>
      </c>
      <c r="AD1928" s="143">
        <v>107.601824343941</v>
      </c>
      <c r="AF1928" s="143">
        <v>-1</v>
      </c>
      <c r="AG1928" s="143">
        <v>-1</v>
      </c>
      <c r="AH1928" s="143">
        <v>-1</v>
      </c>
      <c r="AI1928" s="143">
        <v>-1</v>
      </c>
      <c r="AJ1928" s="143">
        <v>0</v>
      </c>
      <c r="AM1928" s="143" t="s">
        <v>383</v>
      </c>
      <c r="AN1928" s="143">
        <v>-1</v>
      </c>
      <c r="AQ1928" s="143">
        <v>641</v>
      </c>
      <c r="AR1928" s="143" t="s">
        <v>284</v>
      </c>
      <c r="AS1928" s="143" t="s">
        <v>394</v>
      </c>
      <c r="AT1928" s="143" t="s">
        <v>366</v>
      </c>
      <c r="AV1928" s="143">
        <v>19.207704323857801</v>
      </c>
      <c r="AW1928" s="143">
        <v>8.7268308500000003E-2</v>
      </c>
    </row>
    <row r="1929" spans="1:49" x14ac:dyDescent="0.25">
      <c r="A1929" s="153">
        <v>1200000</v>
      </c>
      <c r="B1929" s="153">
        <v>1800000</v>
      </c>
      <c r="C1929" s="153">
        <v>1800000</v>
      </c>
      <c r="D1929" s="143" t="s">
        <v>360</v>
      </c>
      <c r="E1929" s="143" t="s">
        <v>73</v>
      </c>
      <c r="F1929" s="143" t="s">
        <v>378</v>
      </c>
      <c r="G1929" s="143" t="s">
        <v>379</v>
      </c>
      <c r="H1929" s="143">
        <v>0.59</v>
      </c>
      <c r="I1929" s="143">
        <v>0.64</v>
      </c>
      <c r="J1929" s="143" t="s">
        <v>387</v>
      </c>
      <c r="K1929" s="143">
        <v>1.3023126431000001E-2</v>
      </c>
      <c r="L1929" s="143">
        <v>3876.8045374857802</v>
      </c>
      <c r="M1929" s="143">
        <v>9.0039157847711895</v>
      </c>
      <c r="N1929" s="143">
        <v>1.18230891684783</v>
      </c>
      <c r="O1929" s="143">
        <v>0.11725913363916</v>
      </c>
      <c r="P1929" s="143">
        <v>1.5397358504600001E-2</v>
      </c>
      <c r="Q1929" s="143">
        <v>50.488115639955701</v>
      </c>
      <c r="R1929" s="143">
        <v>8140</v>
      </c>
      <c r="S1929" s="143" t="s">
        <v>369</v>
      </c>
      <c r="T1929" s="143">
        <v>8140</v>
      </c>
      <c r="U1929" s="143" t="s">
        <v>388</v>
      </c>
      <c r="V1929" s="143" t="s">
        <v>387</v>
      </c>
      <c r="Z1929" s="143">
        <v>0</v>
      </c>
      <c r="AA1929" s="143">
        <v>1</v>
      </c>
      <c r="AB1929" s="143">
        <v>0.11725913363916</v>
      </c>
      <c r="AC1929" s="143">
        <v>1.5397358504600001E-2</v>
      </c>
      <c r="AD1929" s="143">
        <v>76.201765262131502</v>
      </c>
      <c r="AF1929" s="143">
        <v>-1</v>
      </c>
      <c r="AG1929" s="143">
        <v>-1</v>
      </c>
      <c r="AH1929" s="143">
        <v>-1</v>
      </c>
      <c r="AI1929" s="143">
        <v>-1</v>
      </c>
      <c r="AJ1929" s="143">
        <v>0</v>
      </c>
      <c r="AM1929" s="143" t="s">
        <v>383</v>
      </c>
      <c r="AN1929" s="143">
        <v>-1</v>
      </c>
      <c r="AQ1929" s="143">
        <v>641</v>
      </c>
      <c r="AR1929" s="143" t="s">
        <v>284</v>
      </c>
      <c r="AS1929" s="143" t="s">
        <v>394</v>
      </c>
      <c r="AT1929" s="143" t="s">
        <v>366</v>
      </c>
      <c r="AV1929" s="143">
        <v>29.537317934976699</v>
      </c>
      <c r="AW1929" s="143">
        <v>6.1801918300000001E-2</v>
      </c>
    </row>
    <row r="1930" spans="1:49" x14ac:dyDescent="0.25">
      <c r="A1930" s="153">
        <v>1200000</v>
      </c>
      <c r="B1930" s="153">
        <v>1800000</v>
      </c>
      <c r="C1930" s="153">
        <v>1800000</v>
      </c>
      <c r="D1930" s="143" t="s">
        <v>360</v>
      </c>
      <c r="E1930" s="143" t="s">
        <v>73</v>
      </c>
      <c r="F1930" s="143" t="s">
        <v>378</v>
      </c>
      <c r="G1930" s="143" t="s">
        <v>379</v>
      </c>
      <c r="H1930" s="143">
        <v>0.59</v>
      </c>
      <c r="I1930" s="143">
        <v>0.64</v>
      </c>
      <c r="J1930" s="143" t="s">
        <v>366</v>
      </c>
      <c r="K1930" s="143">
        <v>0.40602280726998002</v>
      </c>
      <c r="L1930" s="143">
        <v>3775.6018150834002</v>
      </c>
      <c r="M1930" s="143">
        <v>7.3763957763793</v>
      </c>
      <c r="N1930" s="143">
        <v>1.0187668554615901</v>
      </c>
      <c r="O1930" s="143">
        <v>2.9949849206600101</v>
      </c>
      <c r="P1930" s="143">
        <v>0.41364257860812997</v>
      </c>
      <c r="Q1930" s="143">
        <v>1532.9804480938201</v>
      </c>
      <c r="R1930" s="143">
        <v>1820</v>
      </c>
      <c r="S1930" s="143" t="s">
        <v>397</v>
      </c>
      <c r="T1930" s="143">
        <v>1820</v>
      </c>
      <c r="U1930" s="143" t="s">
        <v>385</v>
      </c>
      <c r="V1930" s="143" t="s">
        <v>366</v>
      </c>
      <c r="Z1930" s="143">
        <v>0</v>
      </c>
      <c r="AA1930" s="143">
        <v>1</v>
      </c>
      <c r="AB1930" s="143">
        <v>2.9949849206600101</v>
      </c>
      <c r="AC1930" s="143">
        <v>0.41364257860812997</v>
      </c>
      <c r="AD1930" s="143">
        <v>2332.42881670009</v>
      </c>
      <c r="AF1930" s="143">
        <v>-1</v>
      </c>
      <c r="AG1930" s="143">
        <v>-1</v>
      </c>
      <c r="AH1930" s="143">
        <v>-1</v>
      </c>
      <c r="AI1930" s="143">
        <v>-1</v>
      </c>
      <c r="AJ1930" s="143">
        <v>0</v>
      </c>
      <c r="AM1930" s="143" t="s">
        <v>383</v>
      </c>
      <c r="AN1930" s="143">
        <v>-1</v>
      </c>
      <c r="AQ1930" s="143">
        <v>641</v>
      </c>
      <c r="AR1930" s="143" t="s">
        <v>284</v>
      </c>
      <c r="AS1930" s="143" t="s">
        <v>394</v>
      </c>
      <c r="AT1930" s="143" t="s">
        <v>366</v>
      </c>
      <c r="AV1930" s="143">
        <v>166.211424810756</v>
      </c>
      <c r="AW1930" s="143">
        <v>1.8916697621</v>
      </c>
    </row>
    <row r="1931" spans="1:49" x14ac:dyDescent="0.25">
      <c r="A1931" s="153">
        <v>1200000</v>
      </c>
      <c r="B1931" s="153">
        <v>1800000</v>
      </c>
      <c r="C1931" s="153">
        <v>1800000</v>
      </c>
      <c r="D1931" s="143" t="s">
        <v>360</v>
      </c>
      <c r="E1931" s="143" t="s">
        <v>73</v>
      </c>
      <c r="F1931" s="143" t="s">
        <v>378</v>
      </c>
      <c r="G1931" s="143" t="s">
        <v>379</v>
      </c>
      <c r="H1931" s="143">
        <v>0.59</v>
      </c>
      <c r="I1931" s="143">
        <v>0.64</v>
      </c>
      <c r="J1931" s="143" t="s">
        <v>395</v>
      </c>
      <c r="K1931" s="143">
        <v>0.18068283187395001</v>
      </c>
      <c r="L1931" s="143">
        <v>3836.7420271225301</v>
      </c>
      <c r="M1931" s="143">
        <v>9.5360566793148998</v>
      </c>
      <c r="N1931" s="143">
        <v>1.4015532390959899</v>
      </c>
      <c r="O1931" s="143">
        <v>1.7230017257291701</v>
      </c>
      <c r="P1931" s="143">
        <v>0.25323660826196998</v>
      </c>
      <c r="Q1931" s="143">
        <v>693.23341463032102</v>
      </c>
      <c r="R1931" s="143">
        <v>1200</v>
      </c>
      <c r="S1931" s="143" t="s">
        <v>398</v>
      </c>
      <c r="T1931" s="143">
        <v>1200</v>
      </c>
      <c r="U1931" s="143" t="s">
        <v>395</v>
      </c>
      <c r="V1931" s="143" t="s">
        <v>395</v>
      </c>
      <c r="Z1931" s="143">
        <v>0</v>
      </c>
      <c r="AA1931" s="143">
        <v>1</v>
      </c>
      <c r="AB1931" s="143">
        <v>1.7230017257291701</v>
      </c>
      <c r="AC1931" s="143">
        <v>0.25323660826196998</v>
      </c>
      <c r="AD1931" s="143">
        <v>2370.1990063027101</v>
      </c>
      <c r="AF1931" s="143">
        <v>-1</v>
      </c>
      <c r="AG1931" s="143">
        <v>-1</v>
      </c>
      <c r="AH1931" s="143">
        <v>-1</v>
      </c>
      <c r="AI1931" s="143">
        <v>-1</v>
      </c>
      <c r="AJ1931" s="143">
        <v>0</v>
      </c>
      <c r="AM1931" s="143" t="s">
        <v>383</v>
      </c>
      <c r="AN1931" s="143">
        <v>-1</v>
      </c>
      <c r="AQ1931" s="143">
        <v>641</v>
      </c>
      <c r="AR1931" s="143" t="s">
        <v>284</v>
      </c>
      <c r="AS1931" s="143" t="s">
        <v>394</v>
      </c>
      <c r="AT1931" s="143" t="s">
        <v>366</v>
      </c>
      <c r="AV1931" s="143">
        <v>127.791785916945</v>
      </c>
      <c r="AW1931" s="143">
        <v>1.9223025193000001</v>
      </c>
    </row>
    <row r="1932" spans="1:49" x14ac:dyDescent="0.25">
      <c r="A1932" s="153">
        <v>1200000</v>
      </c>
      <c r="B1932" s="153">
        <v>1800000</v>
      </c>
      <c r="C1932" s="153">
        <v>1800000</v>
      </c>
      <c r="D1932" s="143" t="s">
        <v>360</v>
      </c>
      <c r="E1932" s="143" t="s">
        <v>73</v>
      </c>
      <c r="F1932" s="143" t="s">
        <v>378</v>
      </c>
      <c r="G1932" s="143" t="s">
        <v>379</v>
      </c>
      <c r="H1932" s="143">
        <v>0.59</v>
      </c>
      <c r="I1932" s="143">
        <v>0.64</v>
      </c>
      <c r="J1932" s="143" t="s">
        <v>387</v>
      </c>
      <c r="K1932" s="143">
        <v>2.927971820193E-2</v>
      </c>
      <c r="L1932" s="143">
        <v>3885.3739175465198</v>
      </c>
      <c r="M1932" s="143">
        <v>8.2291747625648206</v>
      </c>
      <c r="N1932" s="143">
        <v>1.10116436870759</v>
      </c>
      <c r="O1932" s="143">
        <v>0.24094791808238999</v>
      </c>
      <c r="P1932" s="143">
        <v>3.2241782409769999E-2</v>
      </c>
      <c r="Q1932" s="143">
        <v>113.762653414922</v>
      </c>
      <c r="R1932" s="143">
        <v>8140</v>
      </c>
      <c r="S1932" s="143" t="s">
        <v>369</v>
      </c>
      <c r="T1932" s="143">
        <v>8140</v>
      </c>
      <c r="U1932" s="143" t="s">
        <v>390</v>
      </c>
      <c r="V1932" s="143" t="s">
        <v>387</v>
      </c>
      <c r="Z1932" s="143">
        <v>0</v>
      </c>
      <c r="AA1932" s="143">
        <v>1</v>
      </c>
      <c r="AB1932" s="143">
        <v>0.24094791808238999</v>
      </c>
      <c r="AC1932" s="143">
        <v>3.2241782409769999E-2</v>
      </c>
      <c r="AD1932" s="143">
        <v>341.503545630519</v>
      </c>
      <c r="AF1932" s="143">
        <v>-1</v>
      </c>
      <c r="AG1932" s="143">
        <v>-1</v>
      </c>
      <c r="AH1932" s="143">
        <v>-1</v>
      </c>
      <c r="AI1932" s="143">
        <v>-1</v>
      </c>
      <c r="AJ1932" s="143">
        <v>0</v>
      </c>
      <c r="AM1932" s="143" t="s">
        <v>383</v>
      </c>
      <c r="AN1932" s="143">
        <v>-1</v>
      </c>
      <c r="AQ1932" s="143">
        <v>641</v>
      </c>
      <c r="AR1932" s="143" t="s">
        <v>284</v>
      </c>
      <c r="AS1932" s="143" t="s">
        <v>394</v>
      </c>
      <c r="AT1932" s="143" t="s">
        <v>366</v>
      </c>
      <c r="AV1932" s="143">
        <v>45.881733174692798</v>
      </c>
      <c r="AW1932" s="143">
        <v>0.27696962339999998</v>
      </c>
    </row>
    <row r="1933" spans="1:49" x14ac:dyDescent="0.25">
      <c r="A1933" s="153">
        <v>1200000</v>
      </c>
      <c r="B1933" s="153">
        <v>1800000</v>
      </c>
      <c r="C1933" s="153">
        <v>1800000</v>
      </c>
      <c r="D1933" s="143" t="s">
        <v>360</v>
      </c>
      <c r="E1933" s="143" t="s">
        <v>73</v>
      </c>
      <c r="F1933" s="143" t="s">
        <v>378</v>
      </c>
      <c r="G1933" s="143" t="s">
        <v>379</v>
      </c>
      <c r="H1933" s="143">
        <v>0.59</v>
      </c>
      <c r="I1933" s="143">
        <v>0.64</v>
      </c>
      <c r="J1933" s="143" t="s">
        <v>387</v>
      </c>
      <c r="K1933" s="143">
        <v>7.9575878557029994E-2</v>
      </c>
      <c r="L1933" s="143">
        <v>3885.3739175465198</v>
      </c>
      <c r="M1933" s="143">
        <v>8.2291747625648206</v>
      </c>
      <c r="N1933" s="143">
        <v>1.10116436870759</v>
      </c>
      <c r="O1933" s="143">
        <v>0.65484381153049998</v>
      </c>
      <c r="P1933" s="143">
        <v>8.7626122075610005E-2</v>
      </c>
      <c r="Q1933" s="143">
        <v>309.18204301136501</v>
      </c>
      <c r="R1933" s="143">
        <v>8140</v>
      </c>
      <c r="S1933" s="143" t="s">
        <v>369</v>
      </c>
      <c r="T1933" s="143">
        <v>8140</v>
      </c>
      <c r="U1933" s="143" t="s">
        <v>388</v>
      </c>
      <c r="V1933" s="143" t="s">
        <v>387</v>
      </c>
      <c r="Z1933" s="143">
        <v>0</v>
      </c>
      <c r="AA1933" s="143">
        <v>1</v>
      </c>
      <c r="AB1933" s="143">
        <v>0.65484381153049998</v>
      </c>
      <c r="AC1933" s="143">
        <v>8.7626122075610005E-2</v>
      </c>
      <c r="AD1933" s="143">
        <v>948.02736391013696</v>
      </c>
      <c r="AF1933" s="143">
        <v>-1</v>
      </c>
      <c r="AG1933" s="143">
        <v>-1</v>
      </c>
      <c r="AH1933" s="143">
        <v>-1</v>
      </c>
      <c r="AI1933" s="143">
        <v>-1</v>
      </c>
      <c r="AJ1933" s="143">
        <v>0</v>
      </c>
      <c r="AM1933" s="143" t="s">
        <v>383</v>
      </c>
      <c r="AN1933" s="143">
        <v>-1</v>
      </c>
      <c r="AQ1933" s="143">
        <v>641</v>
      </c>
      <c r="AR1933" s="143" t="s">
        <v>284</v>
      </c>
      <c r="AS1933" s="143" t="s">
        <v>394</v>
      </c>
      <c r="AT1933" s="143" t="s">
        <v>366</v>
      </c>
      <c r="AV1933" s="143">
        <v>72.195107329061599</v>
      </c>
      <c r="AW1933" s="143">
        <v>0.7688786406</v>
      </c>
    </row>
    <row r="1934" spans="1:49" x14ac:dyDescent="0.25">
      <c r="A1934" s="153">
        <v>1200000</v>
      </c>
      <c r="B1934" s="153">
        <v>1800000</v>
      </c>
      <c r="C1934" s="153">
        <v>1800000</v>
      </c>
      <c r="D1934" s="143" t="s">
        <v>360</v>
      </c>
      <c r="E1934" s="143" t="s">
        <v>73</v>
      </c>
      <c r="F1934" s="143" t="s">
        <v>378</v>
      </c>
      <c r="G1934" s="143" t="s">
        <v>379</v>
      </c>
      <c r="H1934" s="143">
        <v>0.59</v>
      </c>
      <c r="I1934" s="143">
        <v>0.64</v>
      </c>
      <c r="J1934" s="143" t="s">
        <v>366</v>
      </c>
      <c r="K1934" s="143">
        <v>9.7410739202759999E-2</v>
      </c>
      <c r="L1934" s="143">
        <v>3885.3739175465198</v>
      </c>
      <c r="M1934" s="143">
        <v>8.2291747625648206</v>
      </c>
      <c r="N1934" s="143">
        <v>1.10116436870759</v>
      </c>
      <c r="O1934" s="143">
        <v>0.80160999665015997</v>
      </c>
      <c r="P1934" s="143">
        <v>0.10726523513955</v>
      </c>
      <c r="Q1934" s="143">
        <v>378.47714538734198</v>
      </c>
      <c r="R1934" s="143">
        <v>1400</v>
      </c>
      <c r="S1934" s="143" t="s">
        <v>389</v>
      </c>
      <c r="T1934" s="143">
        <v>1400</v>
      </c>
      <c r="U1934" s="143" t="s">
        <v>385</v>
      </c>
      <c r="V1934" s="143" t="s">
        <v>366</v>
      </c>
      <c r="Z1934" s="143">
        <v>0</v>
      </c>
      <c r="AA1934" s="143">
        <v>1</v>
      </c>
      <c r="AB1934" s="143">
        <v>0.80160999665015997</v>
      </c>
      <c r="AC1934" s="143">
        <v>0.10726523513955</v>
      </c>
      <c r="AD1934" s="143">
        <v>395.18532303232598</v>
      </c>
      <c r="AF1934" s="143">
        <v>-1</v>
      </c>
      <c r="AG1934" s="143">
        <v>-1</v>
      </c>
      <c r="AH1934" s="143">
        <v>-1</v>
      </c>
      <c r="AI1934" s="143">
        <v>-1</v>
      </c>
      <c r="AJ1934" s="143">
        <v>0</v>
      </c>
      <c r="AM1934" s="143" t="s">
        <v>383</v>
      </c>
      <c r="AN1934" s="143">
        <v>-1</v>
      </c>
      <c r="AQ1934" s="143">
        <v>641</v>
      </c>
      <c r="AR1934" s="143" t="s">
        <v>284</v>
      </c>
      <c r="AS1934" s="143" t="s">
        <v>394</v>
      </c>
      <c r="AT1934" s="143" t="s">
        <v>366</v>
      </c>
      <c r="AV1934" s="143">
        <v>79.742881942016894</v>
      </c>
      <c r="AW1934" s="143">
        <v>0.32050715569999999</v>
      </c>
    </row>
    <row r="1935" spans="1:49" x14ac:dyDescent="0.25">
      <c r="A1935" s="153">
        <v>1200000</v>
      </c>
      <c r="B1935" s="153">
        <v>1800000</v>
      </c>
      <c r="C1935" s="153">
        <v>1800000</v>
      </c>
      <c r="D1935" s="143" t="s">
        <v>360</v>
      </c>
      <c r="E1935" s="143" t="s">
        <v>73</v>
      </c>
      <c r="F1935" s="143" t="s">
        <v>378</v>
      </c>
      <c r="G1935" s="143" t="s">
        <v>379</v>
      </c>
      <c r="H1935" s="143">
        <v>0.59</v>
      </c>
      <c r="I1935" s="143">
        <v>0.64</v>
      </c>
      <c r="J1935" s="143" t="s">
        <v>387</v>
      </c>
      <c r="K1935" s="143">
        <v>4.29286963737E-3</v>
      </c>
      <c r="L1935" s="143">
        <v>3885.3739175465198</v>
      </c>
      <c r="M1935" s="143">
        <v>8.2291747625648206</v>
      </c>
      <c r="N1935" s="143">
        <v>1.10116436870759</v>
      </c>
      <c r="O1935" s="143">
        <v>3.5326774478859999E-2</v>
      </c>
      <c r="P1935" s="143">
        <v>4.72715508418E-3</v>
      </c>
      <c r="Q1935" s="143">
        <v>16.679403720484199</v>
      </c>
      <c r="R1935" s="143">
        <v>1400</v>
      </c>
      <c r="S1935" s="143" t="s">
        <v>389</v>
      </c>
      <c r="T1935" s="143">
        <v>1400</v>
      </c>
      <c r="U1935" s="143" t="s">
        <v>388</v>
      </c>
      <c r="V1935" s="143" t="s">
        <v>387</v>
      </c>
      <c r="Z1935" s="143">
        <v>0</v>
      </c>
      <c r="AA1935" s="143">
        <v>1</v>
      </c>
      <c r="AB1935" s="143">
        <v>3.5326774478859999E-2</v>
      </c>
      <c r="AC1935" s="143">
        <v>4.72715508418E-3</v>
      </c>
      <c r="AD1935" s="143">
        <v>17.945259360448699</v>
      </c>
      <c r="AF1935" s="143">
        <v>-1</v>
      </c>
      <c r="AG1935" s="143">
        <v>-1</v>
      </c>
      <c r="AH1935" s="143">
        <v>-1</v>
      </c>
      <c r="AI1935" s="143">
        <v>-1</v>
      </c>
      <c r="AJ1935" s="143">
        <v>0</v>
      </c>
      <c r="AM1935" s="143" t="s">
        <v>383</v>
      </c>
      <c r="AN1935" s="143">
        <v>-1</v>
      </c>
      <c r="AQ1935" s="143">
        <v>641</v>
      </c>
      <c r="AR1935" s="143" t="s">
        <v>284</v>
      </c>
      <c r="AS1935" s="143" t="s">
        <v>394</v>
      </c>
      <c r="AT1935" s="143" t="s">
        <v>366</v>
      </c>
      <c r="AV1935" s="143">
        <v>36.601714949554697</v>
      </c>
      <c r="AW1935" s="143">
        <v>1.4554143800000001E-2</v>
      </c>
    </row>
    <row r="1936" spans="1:49" x14ac:dyDescent="0.25">
      <c r="A1936" s="153">
        <v>1200000</v>
      </c>
      <c r="B1936" s="153">
        <v>1800000</v>
      </c>
      <c r="C1936" s="153">
        <v>1800000</v>
      </c>
      <c r="D1936" s="143" t="s">
        <v>360</v>
      </c>
      <c r="E1936" s="143" t="s">
        <v>73</v>
      </c>
      <c r="F1936" s="143" t="s">
        <v>378</v>
      </c>
      <c r="G1936" s="143" t="s">
        <v>379</v>
      </c>
      <c r="H1936" s="143">
        <v>0.59</v>
      </c>
      <c r="I1936" s="143">
        <v>0.64</v>
      </c>
      <c r="J1936" s="143" t="s">
        <v>395</v>
      </c>
      <c r="K1936" s="143">
        <v>0.58141680034433996</v>
      </c>
      <c r="L1936" s="143">
        <v>3830.7257812463199</v>
      </c>
      <c r="M1936" s="143">
        <v>9.5221877393947008</v>
      </c>
      <c r="N1936" s="143">
        <v>1.3995518097247199</v>
      </c>
      <c r="O1936" s="143">
        <v>5.5363599277169797</v>
      </c>
      <c r="P1936" s="143">
        <v>0.81372293512628002</v>
      </c>
      <c r="Q1936" s="143">
        <v>2227.2483267288098</v>
      </c>
      <c r="R1936" s="143">
        <v>1200</v>
      </c>
      <c r="S1936" s="143" t="s">
        <v>398</v>
      </c>
      <c r="T1936" s="143">
        <v>1200</v>
      </c>
      <c r="U1936" s="143" t="s">
        <v>395</v>
      </c>
      <c r="V1936" s="143" t="s">
        <v>395</v>
      </c>
      <c r="Z1936" s="143">
        <v>0</v>
      </c>
      <c r="AA1936" s="143">
        <v>1</v>
      </c>
      <c r="AB1936" s="143">
        <v>5.5363599277169797</v>
      </c>
      <c r="AC1936" s="143">
        <v>0.81372293512628002</v>
      </c>
      <c r="AD1936" s="143">
        <v>2366.4823885011201</v>
      </c>
      <c r="AF1936" s="143">
        <v>-1</v>
      </c>
      <c r="AG1936" s="143">
        <v>-1</v>
      </c>
      <c r="AH1936" s="143">
        <v>-1</v>
      </c>
      <c r="AI1936" s="143">
        <v>-1</v>
      </c>
      <c r="AJ1936" s="143">
        <v>0</v>
      </c>
      <c r="AM1936" s="143" t="s">
        <v>383</v>
      </c>
      <c r="AN1936" s="143">
        <v>-1</v>
      </c>
      <c r="AQ1936" s="143">
        <v>641</v>
      </c>
      <c r="AR1936" s="143" t="s">
        <v>284</v>
      </c>
      <c r="AS1936" s="143" t="s">
        <v>394</v>
      </c>
      <c r="AT1936" s="143" t="s">
        <v>366</v>
      </c>
      <c r="AV1936" s="143">
        <v>201.64375028556799</v>
      </c>
      <c r="AW1936" s="143">
        <v>1.9192882307000001</v>
      </c>
    </row>
    <row r="1937" spans="1:49" x14ac:dyDescent="0.25">
      <c r="A1937" s="153">
        <v>1200000</v>
      </c>
      <c r="B1937" s="153">
        <v>1800000</v>
      </c>
      <c r="C1937" s="153">
        <v>1800000</v>
      </c>
      <c r="D1937" s="143" t="s">
        <v>360</v>
      </c>
      <c r="E1937" s="143" t="s">
        <v>73</v>
      </c>
      <c r="F1937" s="143" t="s">
        <v>378</v>
      </c>
      <c r="G1937" s="143" t="s">
        <v>379</v>
      </c>
      <c r="H1937" s="143">
        <v>0.59</v>
      </c>
      <c r="I1937" s="143">
        <v>0.64</v>
      </c>
      <c r="J1937" s="143" t="s">
        <v>363</v>
      </c>
      <c r="K1937" s="143">
        <v>0.36347235441856002</v>
      </c>
      <c r="L1937" s="143">
        <v>1768.87120197838</v>
      </c>
      <c r="M1937" s="143">
        <v>0</v>
      </c>
      <c r="N1937" s="143">
        <v>0</v>
      </c>
      <c r="O1937" s="143">
        <v>0</v>
      </c>
      <c r="P1937" s="143">
        <v>0</v>
      </c>
      <c r="Q1937" s="143">
        <v>642.93578044627202</v>
      </c>
      <c r="R1937" s="143">
        <v>5300</v>
      </c>
      <c r="S1937" s="143" t="s">
        <v>372</v>
      </c>
      <c r="T1937" s="143">
        <v>5300</v>
      </c>
      <c r="U1937" s="143" t="s">
        <v>385</v>
      </c>
      <c r="V1937" s="143" t="s">
        <v>366</v>
      </c>
      <c r="Y1937" s="143" t="s">
        <v>363</v>
      </c>
      <c r="Z1937" s="143">
        <v>0</v>
      </c>
      <c r="AA1937" s="143">
        <v>1</v>
      </c>
      <c r="AB1937" s="143">
        <v>0</v>
      </c>
      <c r="AC1937" s="143">
        <v>0</v>
      </c>
      <c r="AD1937" s="143">
        <v>642.93578044626997</v>
      </c>
      <c r="AF1937" s="143">
        <v>-1</v>
      </c>
      <c r="AG1937" s="143">
        <v>-1</v>
      </c>
      <c r="AH1937" s="143">
        <v>-1</v>
      </c>
      <c r="AI1937" s="143">
        <v>-1</v>
      </c>
      <c r="AJ1937" s="143">
        <v>0</v>
      </c>
      <c r="AM1937" s="143" t="s">
        <v>383</v>
      </c>
      <c r="AN1937" s="143">
        <v>-1</v>
      </c>
      <c r="AQ1937" s="143">
        <v>641</v>
      </c>
      <c r="AR1937" s="143" t="s">
        <v>284</v>
      </c>
      <c r="AS1937" s="143" t="s">
        <v>394</v>
      </c>
      <c r="AT1937" s="143" t="s">
        <v>366</v>
      </c>
      <c r="AV1937" s="143">
        <v>158.66166272221699</v>
      </c>
      <c r="AW1937" s="143">
        <v>0.52144021119999995</v>
      </c>
    </row>
    <row r="1938" spans="1:49" x14ac:dyDescent="0.25">
      <c r="A1938" s="153">
        <v>1200000</v>
      </c>
      <c r="B1938" s="153">
        <v>1800000</v>
      </c>
      <c r="C1938" s="153">
        <v>1800000</v>
      </c>
      <c r="D1938" s="143" t="s">
        <v>360</v>
      </c>
      <c r="E1938" s="143" t="s">
        <v>73</v>
      </c>
      <c r="F1938" s="143" t="s">
        <v>378</v>
      </c>
      <c r="G1938" s="143" t="s">
        <v>379</v>
      </c>
      <c r="H1938" s="143">
        <v>0.59</v>
      </c>
      <c r="I1938" s="143">
        <v>0.64</v>
      </c>
      <c r="J1938" s="143" t="s">
        <v>387</v>
      </c>
      <c r="K1938" s="143">
        <v>7.3470201870700002E-3</v>
      </c>
      <c r="L1938" s="143">
        <v>3935.7968995512201</v>
      </c>
      <c r="M1938" s="143">
        <v>8.8956588969952293</v>
      </c>
      <c r="N1938" s="143">
        <v>1.1842765067083001</v>
      </c>
      <c r="O1938" s="143">
        <v>6.5356585493550001E-2</v>
      </c>
      <c r="P1938" s="143">
        <v>8.7009034018599996E-3</v>
      </c>
      <c r="Q1938" s="143">
        <v>28.91637927323</v>
      </c>
      <c r="R1938" s="143">
        <v>8140</v>
      </c>
      <c r="S1938" s="143" t="s">
        <v>369</v>
      </c>
      <c r="T1938" s="143">
        <v>8140</v>
      </c>
      <c r="U1938" s="143" t="s">
        <v>388</v>
      </c>
      <c r="V1938" s="143" t="s">
        <v>387</v>
      </c>
      <c r="Z1938" s="143">
        <v>0</v>
      </c>
      <c r="AA1938" s="143">
        <v>1</v>
      </c>
      <c r="AB1938" s="143">
        <v>6.5356585493550001E-2</v>
      </c>
      <c r="AC1938" s="143">
        <v>8.7009034018599996E-3</v>
      </c>
      <c r="AD1938" s="143">
        <v>346.43874695141801</v>
      </c>
      <c r="AF1938" s="143">
        <v>-1</v>
      </c>
      <c r="AG1938" s="143">
        <v>-1</v>
      </c>
      <c r="AH1938" s="143">
        <v>-1</v>
      </c>
      <c r="AI1938" s="143">
        <v>-1</v>
      </c>
      <c r="AJ1938" s="143">
        <v>0</v>
      </c>
      <c r="AM1938" s="143" t="s">
        <v>383</v>
      </c>
      <c r="AN1938" s="143">
        <v>-1</v>
      </c>
      <c r="AQ1938" s="143">
        <v>641</v>
      </c>
      <c r="AR1938" s="143" t="s">
        <v>284</v>
      </c>
      <c r="AS1938" s="143" t="s">
        <v>394</v>
      </c>
      <c r="AT1938" s="143" t="s">
        <v>366</v>
      </c>
      <c r="AV1938" s="143">
        <v>101.25108410474</v>
      </c>
      <c r="AW1938" s="143">
        <v>0.28097221970000003</v>
      </c>
    </row>
    <row r="1939" spans="1:49" x14ac:dyDescent="0.25">
      <c r="A1939" s="153">
        <v>1200000</v>
      </c>
      <c r="B1939" s="153">
        <v>1800000</v>
      </c>
      <c r="C1939" s="153">
        <v>1800000</v>
      </c>
      <c r="D1939" s="143" t="s">
        <v>360</v>
      </c>
      <c r="E1939" s="143" t="s">
        <v>73</v>
      </c>
      <c r="F1939" s="143" t="s">
        <v>378</v>
      </c>
      <c r="G1939" s="143" t="s">
        <v>379</v>
      </c>
      <c r="H1939" s="143">
        <v>0.59</v>
      </c>
      <c r="I1939" s="143">
        <v>0.64</v>
      </c>
      <c r="J1939" s="143" t="s">
        <v>366</v>
      </c>
      <c r="K1939" s="143">
        <v>2.3478592492540001E-2</v>
      </c>
      <c r="L1939" s="143">
        <v>3935.7968995512201</v>
      </c>
      <c r="M1939" s="143">
        <v>8.8956588969952293</v>
      </c>
      <c r="N1939" s="143">
        <v>1.1842765067083001</v>
      </c>
      <c r="O1939" s="143">
        <v>0.20885755019523</v>
      </c>
      <c r="P1939" s="143">
        <v>2.7805145499490001E-2</v>
      </c>
      <c r="Q1939" s="143">
        <v>92.4069715379852</v>
      </c>
      <c r="R1939" s="143">
        <v>8140</v>
      </c>
      <c r="S1939" s="143" t="s">
        <v>369</v>
      </c>
      <c r="T1939" s="143">
        <v>8140</v>
      </c>
      <c r="U1939" s="143" t="s">
        <v>385</v>
      </c>
      <c r="V1939" s="143" t="s">
        <v>366</v>
      </c>
      <c r="Z1939" s="143">
        <v>0</v>
      </c>
      <c r="AA1939" s="143">
        <v>1</v>
      </c>
      <c r="AB1939" s="143">
        <v>0.20885755019523</v>
      </c>
      <c r="AC1939" s="143">
        <v>2.7805145499490001E-2</v>
      </c>
      <c r="AD1939" s="143">
        <v>92.406971537985996</v>
      </c>
      <c r="AF1939" s="143">
        <v>-1</v>
      </c>
      <c r="AG1939" s="143">
        <v>-1</v>
      </c>
      <c r="AH1939" s="143">
        <v>-1</v>
      </c>
      <c r="AI1939" s="143">
        <v>-1</v>
      </c>
      <c r="AJ1939" s="143">
        <v>0</v>
      </c>
      <c r="AM1939" s="143" t="s">
        <v>383</v>
      </c>
      <c r="AN1939" s="143">
        <v>-1</v>
      </c>
      <c r="AQ1939" s="143">
        <v>641</v>
      </c>
      <c r="AR1939" s="143" t="s">
        <v>284</v>
      </c>
      <c r="AS1939" s="143" t="s">
        <v>394</v>
      </c>
      <c r="AT1939" s="143" t="s">
        <v>366</v>
      </c>
      <c r="AV1939" s="143">
        <v>71.567507777222303</v>
      </c>
      <c r="AW1939" s="143">
        <v>7.4944826899999997E-2</v>
      </c>
    </row>
    <row r="1940" spans="1:49" x14ac:dyDescent="0.25">
      <c r="A1940" s="153">
        <v>1200000</v>
      </c>
      <c r="B1940" s="153">
        <v>1800000</v>
      </c>
      <c r="C1940" s="153">
        <v>1800000</v>
      </c>
      <c r="D1940" s="143" t="s">
        <v>360</v>
      </c>
      <c r="E1940" s="143" t="s">
        <v>73</v>
      </c>
      <c r="F1940" s="143" t="s">
        <v>378</v>
      </c>
      <c r="G1940" s="143" t="s">
        <v>379</v>
      </c>
      <c r="H1940" s="143">
        <v>0.59</v>
      </c>
      <c r="I1940" s="143">
        <v>0.64</v>
      </c>
      <c r="J1940" s="143" t="s">
        <v>387</v>
      </c>
      <c r="K1940" s="143">
        <v>0.19864911034262001</v>
      </c>
      <c r="L1940" s="143">
        <v>3935.7968995512201</v>
      </c>
      <c r="M1940" s="143">
        <v>8.8956588969952293</v>
      </c>
      <c r="N1940" s="143">
        <v>1.1842765067083001</v>
      </c>
      <c r="O1940" s="143">
        <v>1.7671147257995501</v>
      </c>
      <c r="P1940" s="143">
        <v>0.23525547445726999</v>
      </c>
      <c r="Q1940" s="143">
        <v>781.84255258510802</v>
      </c>
      <c r="R1940" s="143">
        <v>8140</v>
      </c>
      <c r="S1940" s="143" t="s">
        <v>369</v>
      </c>
      <c r="T1940" s="143">
        <v>8140</v>
      </c>
      <c r="U1940" s="143" t="s">
        <v>388</v>
      </c>
      <c r="V1940" s="143" t="s">
        <v>387</v>
      </c>
      <c r="Z1940" s="143">
        <v>0</v>
      </c>
      <c r="AA1940" s="143">
        <v>1</v>
      </c>
      <c r="AB1940" s="143">
        <v>1.7671147257995501</v>
      </c>
      <c r="AC1940" s="143">
        <v>0.23525547445726999</v>
      </c>
      <c r="AD1940" s="143">
        <v>781.84255258510802</v>
      </c>
      <c r="AF1940" s="143">
        <v>-1</v>
      </c>
      <c r="AG1940" s="143">
        <v>-1</v>
      </c>
      <c r="AH1940" s="143">
        <v>-1</v>
      </c>
      <c r="AI1940" s="143">
        <v>-1</v>
      </c>
      <c r="AJ1940" s="143">
        <v>0</v>
      </c>
      <c r="AM1940" s="143" t="s">
        <v>383</v>
      </c>
      <c r="AN1940" s="143">
        <v>-1</v>
      </c>
      <c r="AQ1940" s="143">
        <v>641</v>
      </c>
      <c r="AR1940" s="143" t="s">
        <v>284</v>
      </c>
      <c r="AS1940" s="143" t="s">
        <v>394</v>
      </c>
      <c r="AT1940" s="143" t="s">
        <v>366</v>
      </c>
      <c r="AV1940" s="143">
        <v>134.915294234903</v>
      </c>
      <c r="AW1940" s="143">
        <v>0.63409777180000004</v>
      </c>
    </row>
    <row r="1941" spans="1:49" x14ac:dyDescent="0.25">
      <c r="A1941" s="153">
        <v>1200000</v>
      </c>
      <c r="B1941" s="153">
        <v>1800000</v>
      </c>
      <c r="C1941" s="153">
        <v>1800000</v>
      </c>
      <c r="D1941" s="143" t="s">
        <v>360</v>
      </c>
      <c r="E1941" s="143" t="s">
        <v>73</v>
      </c>
      <c r="F1941" s="143" t="s">
        <v>378</v>
      </c>
      <c r="G1941" s="143" t="s">
        <v>379</v>
      </c>
      <c r="H1941" s="143">
        <v>0.59</v>
      </c>
      <c r="I1941" s="143">
        <v>0.64</v>
      </c>
      <c r="J1941" s="143" t="s">
        <v>395</v>
      </c>
      <c r="K1941" s="143">
        <v>1.107315832757E-2</v>
      </c>
      <c r="L1941" s="143">
        <v>3815.11616326991</v>
      </c>
      <c r="M1941" s="143">
        <v>8.1852684331244703</v>
      </c>
      <c r="N1941" s="143">
        <v>1.0952215830918799</v>
      </c>
      <c r="O1941" s="143">
        <v>9.0636773313719998E-2</v>
      </c>
      <c r="P1941" s="143">
        <v>1.212756199335E-2</v>
      </c>
      <c r="Q1941" s="143">
        <v>42.245385313993502</v>
      </c>
      <c r="R1941" s="143">
        <v>1200</v>
      </c>
      <c r="S1941" s="143" t="s">
        <v>398</v>
      </c>
      <c r="T1941" s="143">
        <v>1200</v>
      </c>
      <c r="U1941" s="143" t="s">
        <v>395</v>
      </c>
      <c r="V1941" s="143" t="s">
        <v>395</v>
      </c>
      <c r="Z1941" s="143">
        <v>0</v>
      </c>
      <c r="AA1941" s="143">
        <v>1</v>
      </c>
      <c r="AB1941" s="143">
        <v>9.0636773313719998E-2</v>
      </c>
      <c r="AC1941" s="143">
        <v>1.212756199335E-2</v>
      </c>
      <c r="AD1941" s="143">
        <v>42.245385313992699</v>
      </c>
      <c r="AF1941" s="143">
        <v>-1</v>
      </c>
      <c r="AG1941" s="143">
        <v>-1</v>
      </c>
      <c r="AH1941" s="143">
        <v>-1</v>
      </c>
      <c r="AI1941" s="143">
        <v>-1</v>
      </c>
      <c r="AJ1941" s="143">
        <v>0</v>
      </c>
      <c r="AM1941" s="143" t="s">
        <v>383</v>
      </c>
      <c r="AN1941" s="143">
        <v>-1</v>
      </c>
      <c r="AQ1941" s="143">
        <v>641</v>
      </c>
      <c r="AR1941" s="143" t="s">
        <v>284</v>
      </c>
      <c r="AS1941" s="143" t="s">
        <v>394</v>
      </c>
      <c r="AT1941" s="143" t="s">
        <v>366</v>
      </c>
      <c r="AV1941" s="143">
        <v>101.869043712188</v>
      </c>
      <c r="AW1941" s="143">
        <v>3.4262275199999997E-2</v>
      </c>
    </row>
    <row r="1942" spans="1:49" x14ac:dyDescent="0.25">
      <c r="A1942" s="153">
        <v>1200000</v>
      </c>
      <c r="B1942" s="153">
        <v>1800000</v>
      </c>
      <c r="C1942" s="153">
        <v>1800000</v>
      </c>
      <c r="D1942" s="143" t="s">
        <v>360</v>
      </c>
      <c r="E1942" s="143" t="s">
        <v>73</v>
      </c>
      <c r="F1942" s="143" t="s">
        <v>378</v>
      </c>
      <c r="G1942" s="143" t="s">
        <v>379</v>
      </c>
      <c r="H1942" s="143">
        <v>0.59</v>
      </c>
      <c r="I1942" s="143">
        <v>0.64</v>
      </c>
      <c r="J1942" s="143" t="s">
        <v>395</v>
      </c>
      <c r="K1942" s="143">
        <v>9.1878851707889994E-2</v>
      </c>
      <c r="L1942" s="143">
        <v>3872.5797618647198</v>
      </c>
      <c r="M1942" s="143">
        <v>10.9614823064387</v>
      </c>
      <c r="N1942" s="143">
        <v>2.0653175556585701</v>
      </c>
      <c r="O1942" s="143">
        <v>1.0071284073319999</v>
      </c>
      <c r="P1942" s="143">
        <v>0.18975900542606</v>
      </c>
      <c r="Q1942" s="143">
        <v>355.80818166736401</v>
      </c>
      <c r="R1942" s="143">
        <v>1300</v>
      </c>
      <c r="S1942" s="143" t="s">
        <v>401</v>
      </c>
      <c r="T1942" s="143">
        <v>1300</v>
      </c>
      <c r="U1942" s="143" t="s">
        <v>395</v>
      </c>
      <c r="V1942" s="143" t="s">
        <v>395</v>
      </c>
      <c r="Z1942" s="143">
        <v>0</v>
      </c>
      <c r="AA1942" s="143">
        <v>1</v>
      </c>
      <c r="AB1942" s="143">
        <v>1.0071284073319999</v>
      </c>
      <c r="AC1942" s="143">
        <v>0.18975900542606</v>
      </c>
      <c r="AD1942" s="143">
        <v>373.45504613217702</v>
      </c>
      <c r="AF1942" s="143">
        <v>-1</v>
      </c>
      <c r="AG1942" s="143">
        <v>-1</v>
      </c>
      <c r="AH1942" s="143">
        <v>-1</v>
      </c>
      <c r="AI1942" s="143">
        <v>-1</v>
      </c>
      <c r="AJ1942" s="143">
        <v>0</v>
      </c>
      <c r="AM1942" s="143" t="s">
        <v>383</v>
      </c>
      <c r="AN1942" s="143">
        <v>-1</v>
      </c>
      <c r="AQ1942" s="143">
        <v>641</v>
      </c>
      <c r="AR1942" s="143" t="s">
        <v>284</v>
      </c>
      <c r="AS1942" s="143" t="s">
        <v>394</v>
      </c>
      <c r="AT1942" s="143" t="s">
        <v>366</v>
      </c>
      <c r="AV1942" s="143">
        <v>114.971637999042</v>
      </c>
      <c r="AW1942" s="143">
        <v>0.30288324909999997</v>
      </c>
    </row>
    <row r="1943" spans="1:49" x14ac:dyDescent="0.25">
      <c r="A1943" s="153">
        <v>1200000</v>
      </c>
      <c r="B1943" s="153">
        <v>1800000</v>
      </c>
      <c r="C1943" s="153">
        <v>1800000</v>
      </c>
      <c r="D1943" s="143" t="s">
        <v>360</v>
      </c>
      <c r="E1943" s="143" t="s">
        <v>73</v>
      </c>
      <c r="F1943" s="143" t="s">
        <v>378</v>
      </c>
      <c r="G1943" s="143" t="s">
        <v>379</v>
      </c>
      <c r="H1943" s="143">
        <v>0.59</v>
      </c>
      <c r="I1943" s="143">
        <v>0.64</v>
      </c>
      <c r="J1943" s="143" t="s">
        <v>395</v>
      </c>
      <c r="K1943" s="143">
        <v>6.1040708558890003E-2</v>
      </c>
      <c r="L1943" s="143">
        <v>3872.5797618647198</v>
      </c>
      <c r="M1943" s="143">
        <v>10.9614823064387</v>
      </c>
      <c r="N1943" s="143">
        <v>2.0653175556585701</v>
      </c>
      <c r="O1943" s="143">
        <v>0.66909664684084003</v>
      </c>
      <c r="P1943" s="143">
        <v>0.12606844699653</v>
      </c>
      <c r="Q1943" s="143">
        <v>236.38501261507099</v>
      </c>
      <c r="R1943" s="143">
        <v>1200</v>
      </c>
      <c r="S1943" s="143" t="s">
        <v>398</v>
      </c>
      <c r="T1943" s="143">
        <v>1200</v>
      </c>
      <c r="U1943" s="143" t="s">
        <v>395</v>
      </c>
      <c r="V1943" s="143" t="s">
        <v>395</v>
      </c>
      <c r="Z1943" s="143">
        <v>0</v>
      </c>
      <c r="AA1943" s="143">
        <v>1</v>
      </c>
      <c r="AB1943" s="143">
        <v>0.66909664684084003</v>
      </c>
      <c r="AC1943" s="143">
        <v>0.12606844699653</v>
      </c>
      <c r="AD1943" s="143">
        <v>236.38501261507099</v>
      </c>
      <c r="AF1943" s="143">
        <v>-1</v>
      </c>
      <c r="AG1943" s="143">
        <v>-1</v>
      </c>
      <c r="AH1943" s="143">
        <v>-1</v>
      </c>
      <c r="AI1943" s="143">
        <v>-1</v>
      </c>
      <c r="AJ1943" s="143">
        <v>0</v>
      </c>
      <c r="AM1943" s="143" t="s">
        <v>383</v>
      </c>
      <c r="AN1943" s="143">
        <v>-1</v>
      </c>
      <c r="AQ1943" s="143">
        <v>641</v>
      </c>
      <c r="AR1943" s="143" t="s">
        <v>284</v>
      </c>
      <c r="AS1943" s="143" t="s">
        <v>394</v>
      </c>
      <c r="AT1943" s="143" t="s">
        <v>366</v>
      </c>
      <c r="AV1943" s="143">
        <v>109.924355178667</v>
      </c>
      <c r="AW1943" s="143">
        <v>0.19171533869999999</v>
      </c>
    </row>
    <row r="1944" spans="1:49" x14ac:dyDescent="0.25">
      <c r="A1944" s="153">
        <v>1200000</v>
      </c>
      <c r="B1944" s="153">
        <v>1800000</v>
      </c>
      <c r="C1944" s="153">
        <v>1800000</v>
      </c>
      <c r="D1944" s="143" t="s">
        <v>360</v>
      </c>
      <c r="E1944" s="143" t="s">
        <v>73</v>
      </c>
      <c r="F1944" s="143" t="s">
        <v>378</v>
      </c>
      <c r="G1944" s="143" t="s">
        <v>379</v>
      </c>
      <c r="H1944" s="143">
        <v>0.59</v>
      </c>
      <c r="I1944" s="143">
        <v>0.64</v>
      </c>
      <c r="J1944" s="143" t="s">
        <v>363</v>
      </c>
      <c r="K1944" s="143">
        <v>0.18795679414839001</v>
      </c>
      <c r="L1944" s="143">
        <v>2474.4392513857802</v>
      </c>
      <c r="M1944" s="143">
        <v>4.6976693016561599</v>
      </c>
      <c r="N1944" s="143">
        <v>0.65242393812866994</v>
      </c>
      <c r="O1944" s="143">
        <v>0.88295886190859996</v>
      </c>
      <c r="P1944" s="143">
        <v>0.12262751183633</v>
      </c>
      <c r="Q1944" s="143">
        <v>465.087669005419</v>
      </c>
      <c r="R1944" s="143">
        <v>5100</v>
      </c>
      <c r="S1944" s="143" t="s">
        <v>373</v>
      </c>
      <c r="T1944" s="143">
        <v>5100</v>
      </c>
      <c r="U1944" s="143" t="s">
        <v>385</v>
      </c>
      <c r="V1944" s="143" t="s">
        <v>366</v>
      </c>
      <c r="Y1944" s="143" t="s">
        <v>363</v>
      </c>
      <c r="Z1944" s="143">
        <v>0</v>
      </c>
      <c r="AA1944" s="143">
        <v>1</v>
      </c>
      <c r="AB1944" s="143">
        <v>0.88295886190859996</v>
      </c>
      <c r="AC1944" s="143">
        <v>0.12262751183633</v>
      </c>
      <c r="AD1944" s="143">
        <v>465.087669005419</v>
      </c>
      <c r="AF1944" s="143">
        <v>-1</v>
      </c>
      <c r="AG1944" s="143">
        <v>-1</v>
      </c>
      <c r="AH1944" s="143">
        <v>-1</v>
      </c>
      <c r="AI1944" s="143">
        <v>-1</v>
      </c>
      <c r="AJ1944" s="143">
        <v>0</v>
      </c>
      <c r="AM1944" s="143" t="s">
        <v>383</v>
      </c>
      <c r="AN1944" s="143">
        <v>-1</v>
      </c>
      <c r="AQ1944" s="143">
        <v>641</v>
      </c>
      <c r="AR1944" s="143" t="s">
        <v>284</v>
      </c>
      <c r="AS1944" s="143" t="s">
        <v>394</v>
      </c>
      <c r="AT1944" s="143" t="s">
        <v>366</v>
      </c>
      <c r="AV1944" s="143">
        <v>125.608705200296</v>
      </c>
      <c r="AW1944" s="143">
        <v>0.37720005600000001</v>
      </c>
    </row>
    <row r="1945" spans="1:49" x14ac:dyDescent="0.25">
      <c r="A1945" s="153">
        <v>1200000</v>
      </c>
      <c r="B1945" s="153">
        <v>1800000</v>
      </c>
      <c r="C1945" s="153">
        <v>1800000</v>
      </c>
      <c r="D1945" s="143" t="s">
        <v>360</v>
      </c>
      <c r="E1945" s="143" t="s">
        <v>73</v>
      </c>
      <c r="F1945" s="143" t="s">
        <v>378</v>
      </c>
      <c r="G1945" s="143" t="s">
        <v>379</v>
      </c>
      <c r="H1945" s="143">
        <v>0.59</v>
      </c>
      <c r="I1945" s="143">
        <v>0.64</v>
      </c>
      <c r="J1945" s="143" t="s">
        <v>366</v>
      </c>
      <c r="K1945" s="143">
        <v>3.3628975693130003E-2</v>
      </c>
      <c r="L1945" s="143">
        <v>2474.4392513857802</v>
      </c>
      <c r="M1945" s="143">
        <v>4.6976693016561599</v>
      </c>
      <c r="N1945" s="143">
        <v>0.65242393812866994</v>
      </c>
      <c r="O1945" s="143">
        <v>0.15797780675977</v>
      </c>
      <c r="P1945" s="143">
        <v>2.1940348756939999E-2</v>
      </c>
      <c r="Q1945" s="143">
        <v>83.212857438986802</v>
      </c>
      <c r="R1945" s="143">
        <v>1550</v>
      </c>
      <c r="S1945" s="143" t="s">
        <v>399</v>
      </c>
      <c r="T1945" s="143">
        <v>1550</v>
      </c>
      <c r="U1945" s="143" t="s">
        <v>385</v>
      </c>
      <c r="V1945" s="143" t="s">
        <v>366</v>
      </c>
      <c r="Z1945" s="143">
        <v>0</v>
      </c>
      <c r="AA1945" s="143">
        <v>1</v>
      </c>
      <c r="AB1945" s="143">
        <v>0.15797780675977</v>
      </c>
      <c r="AC1945" s="143">
        <v>2.1940348756939999E-2</v>
      </c>
      <c r="AD1945" s="143">
        <v>704.30009971981599</v>
      </c>
      <c r="AF1945" s="143">
        <v>-1</v>
      </c>
      <c r="AG1945" s="143">
        <v>-1</v>
      </c>
      <c r="AH1945" s="143">
        <v>-1</v>
      </c>
      <c r="AI1945" s="143">
        <v>-1</v>
      </c>
      <c r="AJ1945" s="143">
        <v>0</v>
      </c>
      <c r="AM1945" s="143" t="s">
        <v>383</v>
      </c>
      <c r="AN1945" s="143">
        <v>-1</v>
      </c>
      <c r="AQ1945" s="143">
        <v>641</v>
      </c>
      <c r="AR1945" s="143" t="s">
        <v>284</v>
      </c>
      <c r="AS1945" s="143" t="s">
        <v>394</v>
      </c>
      <c r="AT1945" s="143" t="s">
        <v>366</v>
      </c>
      <c r="AV1945" s="143">
        <v>105.701017348446</v>
      </c>
      <c r="AW1945" s="143">
        <v>0.57120851559999997</v>
      </c>
    </row>
    <row r="1946" spans="1:49" x14ac:dyDescent="0.25">
      <c r="A1946" s="153">
        <v>1200000</v>
      </c>
      <c r="B1946" s="153">
        <v>1800000</v>
      </c>
      <c r="C1946" s="153">
        <v>1800000</v>
      </c>
      <c r="D1946" s="143" t="s">
        <v>360</v>
      </c>
      <c r="E1946" s="143" t="s">
        <v>73</v>
      </c>
      <c r="F1946" s="143" t="s">
        <v>378</v>
      </c>
      <c r="G1946" s="143" t="s">
        <v>379</v>
      </c>
      <c r="H1946" s="143">
        <v>0.59</v>
      </c>
      <c r="I1946" s="143">
        <v>0.64</v>
      </c>
      <c r="J1946" s="143" t="s">
        <v>363</v>
      </c>
      <c r="K1946" s="143">
        <v>0.14517647546689</v>
      </c>
      <c r="L1946" s="143">
        <v>2474.4392513857802</v>
      </c>
      <c r="M1946" s="143">
        <v>4.6976693016561599</v>
      </c>
      <c r="N1946" s="143">
        <v>0.65242393812866994</v>
      </c>
      <c r="O1946" s="143">
        <v>0.68199107212346999</v>
      </c>
      <c r="P1946" s="143">
        <v>9.4716607847750003E-2</v>
      </c>
      <c r="Q1946" s="143">
        <v>359.23036927313001</v>
      </c>
      <c r="R1946" s="143">
        <v>3100</v>
      </c>
      <c r="S1946" s="143" t="s">
        <v>371</v>
      </c>
      <c r="T1946" s="143">
        <v>3100</v>
      </c>
      <c r="U1946" s="143" t="s">
        <v>385</v>
      </c>
      <c r="V1946" s="143" t="s">
        <v>366</v>
      </c>
      <c r="Y1946" s="143" t="s">
        <v>363</v>
      </c>
      <c r="Z1946" s="143">
        <v>0</v>
      </c>
      <c r="AA1946" s="143">
        <v>1</v>
      </c>
      <c r="AB1946" s="143">
        <v>0.68199107212346999</v>
      </c>
      <c r="AC1946" s="143">
        <v>9.4716607847750003E-2</v>
      </c>
      <c r="AD1946" s="143">
        <v>359.23036927313001</v>
      </c>
      <c r="AF1946" s="143">
        <v>-1</v>
      </c>
      <c r="AG1946" s="143">
        <v>-1</v>
      </c>
      <c r="AH1946" s="143">
        <v>-1</v>
      </c>
      <c r="AI1946" s="143">
        <v>-1</v>
      </c>
      <c r="AJ1946" s="143">
        <v>0</v>
      </c>
      <c r="AM1946" s="143" t="s">
        <v>383</v>
      </c>
      <c r="AN1946" s="143">
        <v>-1</v>
      </c>
      <c r="AQ1946" s="143">
        <v>641</v>
      </c>
      <c r="AR1946" s="143" t="s">
        <v>284</v>
      </c>
      <c r="AS1946" s="143" t="s">
        <v>394</v>
      </c>
      <c r="AT1946" s="143" t="s">
        <v>366</v>
      </c>
      <c r="AV1946" s="143">
        <v>132.41961748089699</v>
      </c>
      <c r="AW1946" s="143">
        <v>0.2913466093</v>
      </c>
    </row>
    <row r="1947" spans="1:49" x14ac:dyDescent="0.25">
      <c r="A1947" s="153">
        <v>1200000</v>
      </c>
      <c r="B1947" s="153">
        <v>1800000</v>
      </c>
      <c r="C1947" s="153">
        <v>1800000</v>
      </c>
      <c r="D1947" s="143" t="s">
        <v>360</v>
      </c>
      <c r="E1947" s="143" t="s">
        <v>73</v>
      </c>
      <c r="F1947" s="143" t="s">
        <v>378</v>
      </c>
      <c r="G1947" s="143" t="s">
        <v>379</v>
      </c>
      <c r="H1947" s="143">
        <v>0.59</v>
      </c>
      <c r="I1947" s="143">
        <v>0.64</v>
      </c>
      <c r="J1947" s="143" t="s">
        <v>395</v>
      </c>
      <c r="K1947" s="143">
        <v>0.61776345359886997</v>
      </c>
      <c r="L1947" s="143">
        <v>3831.9544941306599</v>
      </c>
      <c r="M1947" s="143">
        <v>9.5251021600579193</v>
      </c>
      <c r="N1947" s="143">
        <v>1.39997540059029</v>
      </c>
      <c r="O1947" s="143">
        <v>5.8842600062794599</v>
      </c>
      <c r="P1947" s="143">
        <v>0.86485363842212004</v>
      </c>
      <c r="Q1947" s="143">
        <v>2367.2414423278801</v>
      </c>
      <c r="R1947" s="143">
        <v>1200</v>
      </c>
      <c r="S1947" s="143" t="s">
        <v>398</v>
      </c>
      <c r="T1947" s="143">
        <v>1200</v>
      </c>
      <c r="U1947" s="143" t="s">
        <v>395</v>
      </c>
      <c r="V1947" s="143" t="s">
        <v>395</v>
      </c>
      <c r="Z1947" s="143">
        <v>0</v>
      </c>
      <c r="AA1947" s="143">
        <v>1</v>
      </c>
      <c r="AB1947" s="143">
        <v>5.8842600062794599</v>
      </c>
      <c r="AC1947" s="143">
        <v>0.86485363842212004</v>
      </c>
      <c r="AD1947" s="143">
        <v>2367.2414423278801</v>
      </c>
      <c r="AF1947" s="143">
        <v>-1</v>
      </c>
      <c r="AG1947" s="143">
        <v>-1</v>
      </c>
      <c r="AH1947" s="143">
        <v>-1</v>
      </c>
      <c r="AI1947" s="143">
        <v>-1</v>
      </c>
      <c r="AJ1947" s="143">
        <v>0</v>
      </c>
      <c r="AM1947" s="143" t="s">
        <v>383</v>
      </c>
      <c r="AN1947" s="143">
        <v>-1</v>
      </c>
      <c r="AQ1947" s="143">
        <v>641</v>
      </c>
      <c r="AR1947" s="143" t="s">
        <v>284</v>
      </c>
      <c r="AS1947" s="143" t="s">
        <v>394</v>
      </c>
      <c r="AT1947" s="143" t="s">
        <v>366</v>
      </c>
      <c r="AV1947" s="143">
        <v>199.99999998882399</v>
      </c>
      <c r="AW1947" s="143">
        <v>1.9199038462</v>
      </c>
    </row>
    <row r="1948" spans="1:49" x14ac:dyDescent="0.25">
      <c r="A1948" s="153">
        <v>1200000</v>
      </c>
      <c r="B1948" s="153">
        <v>1800000</v>
      </c>
      <c r="C1948" s="153">
        <v>1800000</v>
      </c>
      <c r="D1948" s="143" t="s">
        <v>360</v>
      </c>
      <c r="E1948" s="143" t="s">
        <v>73</v>
      </c>
      <c r="F1948" s="143" t="s">
        <v>378</v>
      </c>
      <c r="G1948" s="143" t="s">
        <v>379</v>
      </c>
      <c r="H1948" s="143">
        <v>0.59</v>
      </c>
      <c r="I1948" s="143">
        <v>0.64</v>
      </c>
      <c r="J1948" s="143" t="s">
        <v>395</v>
      </c>
      <c r="K1948" s="143">
        <v>0.61776345366790997</v>
      </c>
      <c r="L1948" s="143">
        <v>3830.36859560631</v>
      </c>
      <c r="M1948" s="143">
        <v>9.5213588230092707</v>
      </c>
      <c r="N1948" s="143">
        <v>1.3994319860234501</v>
      </c>
      <c r="O1948" s="143">
        <v>5.88194751011366</v>
      </c>
      <c r="P1948" s="143">
        <v>0.86451793685918998</v>
      </c>
      <c r="Q1948" s="143">
        <v>2366.2617324428602</v>
      </c>
      <c r="R1948" s="143">
        <v>1200</v>
      </c>
      <c r="S1948" s="143" t="s">
        <v>398</v>
      </c>
      <c r="T1948" s="143">
        <v>1200</v>
      </c>
      <c r="U1948" s="143" t="s">
        <v>395</v>
      </c>
      <c r="V1948" s="143" t="s">
        <v>395</v>
      </c>
      <c r="Z1948" s="143">
        <v>0</v>
      </c>
      <c r="AA1948" s="143">
        <v>1</v>
      </c>
      <c r="AB1948" s="143">
        <v>5.88194751011366</v>
      </c>
      <c r="AC1948" s="143">
        <v>0.86451793685918998</v>
      </c>
      <c r="AD1948" s="143">
        <v>2366.2617324428602</v>
      </c>
      <c r="AF1948" s="143">
        <v>-1</v>
      </c>
      <c r="AG1948" s="143">
        <v>-1</v>
      </c>
      <c r="AH1948" s="143">
        <v>-1</v>
      </c>
      <c r="AI1948" s="143">
        <v>-1</v>
      </c>
      <c r="AJ1948" s="143">
        <v>0</v>
      </c>
      <c r="AM1948" s="143" t="s">
        <v>383</v>
      </c>
      <c r="AN1948" s="143">
        <v>-1</v>
      </c>
      <c r="AQ1948" s="143">
        <v>641</v>
      </c>
      <c r="AR1948" s="143" t="s">
        <v>284</v>
      </c>
      <c r="AS1948" s="143" t="s">
        <v>394</v>
      </c>
      <c r="AT1948" s="143" t="s">
        <v>366</v>
      </c>
      <c r="AV1948" s="143">
        <v>200</v>
      </c>
      <c r="AW1948" s="143">
        <v>1.9191092721</v>
      </c>
    </row>
    <row r="1949" spans="1:49" x14ac:dyDescent="0.25">
      <c r="A1949" s="153">
        <v>1200000</v>
      </c>
      <c r="B1949" s="153">
        <v>1800000</v>
      </c>
      <c r="C1949" s="153">
        <v>1800000</v>
      </c>
      <c r="D1949" s="143" t="s">
        <v>360</v>
      </c>
      <c r="E1949" s="143" t="s">
        <v>73</v>
      </c>
      <c r="F1949" s="143" t="s">
        <v>378</v>
      </c>
      <c r="G1949" s="143" t="s">
        <v>379</v>
      </c>
      <c r="H1949" s="143">
        <v>0.59</v>
      </c>
      <c r="I1949" s="143">
        <v>0.64</v>
      </c>
      <c r="J1949" s="143" t="s">
        <v>366</v>
      </c>
      <c r="K1949" s="143">
        <v>0.61776345373694996</v>
      </c>
      <c r="L1949" s="143">
        <v>3774.3267843101398</v>
      </c>
      <c r="M1949" s="143">
        <v>7.3739048013203199</v>
      </c>
      <c r="N1949" s="143">
        <v>1.01842343420668</v>
      </c>
      <c r="O1949" s="143">
        <v>4.5553288975911403</v>
      </c>
      <c r="P1949" s="143">
        <v>0.62914477808215996</v>
      </c>
      <c r="Q1949" s="143">
        <v>2331.6411498073198</v>
      </c>
      <c r="R1949" s="143">
        <v>1820</v>
      </c>
      <c r="S1949" s="143" t="s">
        <v>397</v>
      </c>
      <c r="T1949" s="143">
        <v>1820</v>
      </c>
      <c r="U1949" s="143" t="s">
        <v>385</v>
      </c>
      <c r="V1949" s="143" t="s">
        <v>366</v>
      </c>
      <c r="Z1949" s="143">
        <v>0</v>
      </c>
      <c r="AA1949" s="143">
        <v>1</v>
      </c>
      <c r="AB1949" s="143">
        <v>4.5553288975911403</v>
      </c>
      <c r="AC1949" s="143">
        <v>0.62914477808215996</v>
      </c>
      <c r="AD1949" s="143">
        <v>2331.6411498073198</v>
      </c>
      <c r="AF1949" s="143">
        <v>-1</v>
      </c>
      <c r="AG1949" s="143">
        <v>-1</v>
      </c>
      <c r="AH1949" s="143">
        <v>-1</v>
      </c>
      <c r="AI1949" s="143">
        <v>-1</v>
      </c>
      <c r="AJ1949" s="143">
        <v>0</v>
      </c>
      <c r="AM1949" s="143" t="s">
        <v>383</v>
      </c>
      <c r="AN1949" s="143">
        <v>-1</v>
      </c>
      <c r="AQ1949" s="143">
        <v>641</v>
      </c>
      <c r="AR1949" s="143" t="s">
        <v>284</v>
      </c>
      <c r="AS1949" s="143" t="s">
        <v>394</v>
      </c>
      <c r="AT1949" s="143" t="s">
        <v>366</v>
      </c>
      <c r="AV1949" s="143">
        <v>200.00000001117499</v>
      </c>
      <c r="AW1949" s="143">
        <v>1.8910309406000001</v>
      </c>
    </row>
    <row r="1950" spans="1:49" x14ac:dyDescent="0.25">
      <c r="A1950" s="153">
        <v>1200000</v>
      </c>
      <c r="B1950" s="153">
        <v>1800000</v>
      </c>
      <c r="C1950" s="153">
        <v>1800000</v>
      </c>
      <c r="D1950" s="143" t="s">
        <v>360</v>
      </c>
      <c r="E1950" s="143" t="s">
        <v>73</v>
      </c>
      <c r="F1950" s="143" t="s">
        <v>378</v>
      </c>
      <c r="G1950" s="143" t="s">
        <v>379</v>
      </c>
      <c r="H1950" s="143">
        <v>0.59</v>
      </c>
      <c r="I1950" s="143">
        <v>0.64</v>
      </c>
      <c r="J1950" s="143" t="s">
        <v>395</v>
      </c>
      <c r="K1950" s="143">
        <v>9.7610053024500005E-3</v>
      </c>
      <c r="L1950" s="143">
        <v>3883.4184715124902</v>
      </c>
      <c r="M1950" s="143">
        <v>8.28846924908148</v>
      </c>
      <c r="N1950" s="143">
        <v>1.0995483288758501</v>
      </c>
      <c r="O1950" s="143">
        <v>8.0903792289519993E-2</v>
      </c>
      <c r="P1950" s="143">
        <v>1.0732697068459999E-2</v>
      </c>
      <c r="Q1950" s="143">
        <v>37.906068292089003</v>
      </c>
      <c r="R1950" s="143">
        <v>8140</v>
      </c>
      <c r="S1950" s="143" t="s">
        <v>369</v>
      </c>
      <c r="T1950" s="143">
        <v>8140</v>
      </c>
      <c r="U1950" s="143" t="s">
        <v>395</v>
      </c>
      <c r="V1950" s="143" t="s">
        <v>395</v>
      </c>
      <c r="Z1950" s="143">
        <v>0</v>
      </c>
      <c r="AA1950" s="143">
        <v>1</v>
      </c>
      <c r="AB1950" s="143">
        <v>8.0903792289519993E-2</v>
      </c>
      <c r="AC1950" s="143">
        <v>1.0732697068459999E-2</v>
      </c>
      <c r="AD1950" s="143">
        <v>37.906068292089302</v>
      </c>
      <c r="AF1950" s="143">
        <v>-1</v>
      </c>
      <c r="AG1950" s="143">
        <v>-1</v>
      </c>
      <c r="AH1950" s="143">
        <v>-1</v>
      </c>
      <c r="AI1950" s="143">
        <v>-1</v>
      </c>
      <c r="AJ1950" s="143">
        <v>0</v>
      </c>
      <c r="AM1950" s="143" t="s">
        <v>383</v>
      </c>
      <c r="AN1950" s="143">
        <v>-1</v>
      </c>
      <c r="AQ1950" s="143">
        <v>641</v>
      </c>
      <c r="AR1950" s="143" t="s">
        <v>284</v>
      </c>
      <c r="AS1950" s="143" t="s">
        <v>394</v>
      </c>
      <c r="AT1950" s="143" t="s">
        <v>366</v>
      </c>
      <c r="AV1950" s="143">
        <v>99.105116642894401</v>
      </c>
      <c r="AW1950" s="143">
        <v>3.0742958899999999E-2</v>
      </c>
    </row>
    <row r="1951" spans="1:49" x14ac:dyDescent="0.25">
      <c r="A1951" s="153">
        <v>1200000</v>
      </c>
      <c r="B1951" s="153">
        <v>1800000</v>
      </c>
      <c r="C1951" s="153">
        <v>1800000</v>
      </c>
      <c r="D1951" s="143" t="s">
        <v>360</v>
      </c>
      <c r="E1951" s="143" t="s">
        <v>73</v>
      </c>
      <c r="F1951" s="143" t="s">
        <v>378</v>
      </c>
      <c r="G1951" s="143" t="s">
        <v>379</v>
      </c>
      <c r="H1951" s="143">
        <v>0.59</v>
      </c>
      <c r="I1951" s="143">
        <v>0.64</v>
      </c>
      <c r="J1951" s="143" t="s">
        <v>387</v>
      </c>
      <c r="K1951" s="143">
        <v>0.11412618998266</v>
      </c>
      <c r="L1951" s="143">
        <v>3883.4184715124902</v>
      </c>
      <c r="M1951" s="143">
        <v>8.28846924908148</v>
      </c>
      <c r="N1951" s="143">
        <v>1.0995483288758501</v>
      </c>
      <c r="O1951" s="143">
        <v>0.94593141618609999</v>
      </c>
      <c r="P1951" s="143">
        <v>0.12548726147639999</v>
      </c>
      <c r="Q1951" s="143">
        <v>443.19975426200602</v>
      </c>
      <c r="R1951" s="143">
        <v>8140</v>
      </c>
      <c r="S1951" s="143" t="s">
        <v>369</v>
      </c>
      <c r="T1951" s="143">
        <v>8140</v>
      </c>
      <c r="U1951" s="143" t="s">
        <v>390</v>
      </c>
      <c r="V1951" s="143" t="s">
        <v>387</v>
      </c>
      <c r="Z1951" s="143">
        <v>0</v>
      </c>
      <c r="AA1951" s="143">
        <v>1</v>
      </c>
      <c r="AB1951" s="143">
        <v>0.94593141618609999</v>
      </c>
      <c r="AC1951" s="143">
        <v>0.12548726147639999</v>
      </c>
      <c r="AD1951" s="143">
        <v>443.19975426200602</v>
      </c>
      <c r="AF1951" s="143">
        <v>-1</v>
      </c>
      <c r="AG1951" s="143">
        <v>-1</v>
      </c>
      <c r="AH1951" s="143">
        <v>-1</v>
      </c>
      <c r="AI1951" s="143">
        <v>-1</v>
      </c>
      <c r="AJ1951" s="143">
        <v>0</v>
      </c>
      <c r="AM1951" s="143" t="s">
        <v>383</v>
      </c>
      <c r="AN1951" s="143">
        <v>-1</v>
      </c>
      <c r="AQ1951" s="143">
        <v>641</v>
      </c>
      <c r="AR1951" s="143" t="s">
        <v>284</v>
      </c>
      <c r="AS1951" s="143" t="s">
        <v>394</v>
      </c>
      <c r="AT1951" s="143" t="s">
        <v>366</v>
      </c>
      <c r="AV1951" s="143">
        <v>119.786549762421</v>
      </c>
      <c r="AW1951" s="143">
        <v>0.35944830030000002</v>
      </c>
    </row>
    <row r="1952" spans="1:49" x14ac:dyDescent="0.25">
      <c r="A1952" s="153">
        <v>1200000</v>
      </c>
      <c r="B1952" s="153">
        <v>1800000</v>
      </c>
      <c r="C1952" s="153">
        <v>1800000</v>
      </c>
      <c r="D1952" s="143" t="s">
        <v>360</v>
      </c>
      <c r="E1952" s="143" t="s">
        <v>73</v>
      </c>
      <c r="F1952" s="143" t="s">
        <v>378</v>
      </c>
      <c r="G1952" s="143" t="s">
        <v>379</v>
      </c>
      <c r="H1952" s="143">
        <v>0.59</v>
      </c>
      <c r="I1952" s="143">
        <v>0.64</v>
      </c>
      <c r="J1952" s="143" t="s">
        <v>387</v>
      </c>
      <c r="K1952" s="143">
        <v>0.46608943966629002</v>
      </c>
      <c r="L1952" s="143">
        <v>3883.4184715124902</v>
      </c>
      <c r="M1952" s="143">
        <v>8.28846924908148</v>
      </c>
      <c r="N1952" s="143">
        <v>1.0995483288758501</v>
      </c>
      <c r="O1952" s="143">
        <v>3.86316798799567</v>
      </c>
      <c r="P1952" s="143">
        <v>0.51248786449174999</v>
      </c>
      <c r="Q1952" s="143">
        <v>1810.02033937698</v>
      </c>
      <c r="R1952" s="143">
        <v>8140</v>
      </c>
      <c r="S1952" s="143" t="s">
        <v>369</v>
      </c>
      <c r="T1952" s="143">
        <v>8140</v>
      </c>
      <c r="U1952" s="143" t="s">
        <v>388</v>
      </c>
      <c r="V1952" s="143" t="s">
        <v>387</v>
      </c>
      <c r="Z1952" s="143">
        <v>0</v>
      </c>
      <c r="AA1952" s="143">
        <v>1</v>
      </c>
      <c r="AB1952" s="143">
        <v>3.86316798799567</v>
      </c>
      <c r="AC1952" s="143">
        <v>0.51248786449174999</v>
      </c>
      <c r="AD1952" s="143">
        <v>1810.02033937698</v>
      </c>
      <c r="AF1952" s="143">
        <v>-1</v>
      </c>
      <c r="AG1952" s="143">
        <v>-1</v>
      </c>
      <c r="AH1952" s="143">
        <v>-1</v>
      </c>
      <c r="AI1952" s="143">
        <v>-1</v>
      </c>
      <c r="AJ1952" s="143">
        <v>0</v>
      </c>
      <c r="AM1952" s="143" t="s">
        <v>383</v>
      </c>
      <c r="AN1952" s="143">
        <v>-1</v>
      </c>
      <c r="AQ1952" s="143">
        <v>641</v>
      </c>
      <c r="AR1952" s="143" t="s">
        <v>284</v>
      </c>
      <c r="AS1952" s="143" t="s">
        <v>394</v>
      </c>
      <c r="AT1952" s="143" t="s">
        <v>366</v>
      </c>
      <c r="AV1952" s="143">
        <v>175.45405025272001</v>
      </c>
      <c r="AW1952" s="143">
        <v>1.4679808105000001</v>
      </c>
    </row>
    <row r="1953" spans="1:49" x14ac:dyDescent="0.25">
      <c r="A1953" s="153">
        <v>1200000</v>
      </c>
      <c r="B1953" s="153">
        <v>1800000</v>
      </c>
      <c r="C1953" s="153">
        <v>1800000</v>
      </c>
      <c r="D1953" s="143" t="s">
        <v>360</v>
      </c>
      <c r="E1953" s="143" t="s">
        <v>73</v>
      </c>
      <c r="F1953" s="143" t="s">
        <v>378</v>
      </c>
      <c r="G1953" s="143" t="s">
        <v>379</v>
      </c>
      <c r="H1953" s="143">
        <v>0.59</v>
      </c>
      <c r="I1953" s="143">
        <v>0.64</v>
      </c>
      <c r="J1953" s="143" t="s">
        <v>395</v>
      </c>
      <c r="K1953" s="143">
        <v>2.7781044304780001E-2</v>
      </c>
      <c r="L1953" s="143">
        <v>3883.4184715124902</v>
      </c>
      <c r="M1953" s="143">
        <v>8.28846924908148</v>
      </c>
      <c r="N1953" s="143">
        <v>1.0995483288758501</v>
      </c>
      <c r="O1953" s="143">
        <v>0.23026233142753999</v>
      </c>
      <c r="P1953" s="143">
        <v>3.054660083974E-2</v>
      </c>
      <c r="Q1953" s="143">
        <v>107.885420611093</v>
      </c>
      <c r="R1953" s="143">
        <v>1200</v>
      </c>
      <c r="S1953" s="143" t="s">
        <v>398</v>
      </c>
      <c r="T1953" s="143">
        <v>1200</v>
      </c>
      <c r="U1953" s="143" t="s">
        <v>395</v>
      </c>
      <c r="V1953" s="143" t="s">
        <v>395</v>
      </c>
      <c r="Z1953" s="143">
        <v>0</v>
      </c>
      <c r="AA1953" s="143">
        <v>1</v>
      </c>
      <c r="AB1953" s="143">
        <v>0.23026233142753999</v>
      </c>
      <c r="AC1953" s="143">
        <v>3.054660083974E-2</v>
      </c>
      <c r="AD1953" s="143">
        <v>107.88542061109401</v>
      </c>
      <c r="AF1953" s="143">
        <v>-1</v>
      </c>
      <c r="AG1953" s="143">
        <v>-1</v>
      </c>
      <c r="AH1953" s="143">
        <v>-1</v>
      </c>
      <c r="AI1953" s="143">
        <v>-1</v>
      </c>
      <c r="AJ1953" s="143">
        <v>0</v>
      </c>
      <c r="AM1953" s="143" t="s">
        <v>383</v>
      </c>
      <c r="AN1953" s="143">
        <v>-1</v>
      </c>
      <c r="AQ1953" s="143">
        <v>641</v>
      </c>
      <c r="AR1953" s="143" t="s">
        <v>284</v>
      </c>
      <c r="AS1953" s="143" t="s">
        <v>394</v>
      </c>
      <c r="AT1953" s="143" t="s">
        <v>366</v>
      </c>
      <c r="AV1953" s="143">
        <v>104.48124034984301</v>
      </c>
      <c r="AW1953" s="143">
        <v>8.7498313600000002E-2</v>
      </c>
    </row>
    <row r="1954" spans="1:49" x14ac:dyDescent="0.25">
      <c r="A1954" s="153">
        <v>1200000</v>
      </c>
      <c r="B1954" s="153">
        <v>1800000</v>
      </c>
      <c r="C1954" s="153">
        <v>1800000</v>
      </c>
      <c r="D1954" s="143" t="s">
        <v>360</v>
      </c>
      <c r="E1954" s="143" t="s">
        <v>73</v>
      </c>
      <c r="F1954" s="143" t="s">
        <v>378</v>
      </c>
      <c r="G1954" s="143" t="s">
        <v>379</v>
      </c>
      <c r="H1954" s="143">
        <v>0.59</v>
      </c>
      <c r="I1954" s="143">
        <v>0.64</v>
      </c>
      <c r="J1954" s="143" t="s">
        <v>387</v>
      </c>
      <c r="K1954" s="153">
        <v>5.7743426849999997E-6</v>
      </c>
      <c r="L1954" s="143">
        <v>3883.4184715124902</v>
      </c>
      <c r="M1954" s="143">
        <v>8.28846924908148</v>
      </c>
      <c r="N1954" s="143">
        <v>1.0995483288758501</v>
      </c>
      <c r="O1954" s="143">
        <v>4.7860461769999997E-5</v>
      </c>
      <c r="P1954" s="153">
        <v>6.3491688496479998E-6</v>
      </c>
      <c r="Q1954" s="143">
        <v>2.2424189043769999E-2</v>
      </c>
      <c r="R1954" s="143">
        <v>1200</v>
      </c>
      <c r="S1954" s="143" t="s">
        <v>398</v>
      </c>
      <c r="T1954" s="143">
        <v>1200</v>
      </c>
      <c r="U1954" s="143" t="s">
        <v>390</v>
      </c>
      <c r="V1954" s="143" t="s">
        <v>387</v>
      </c>
      <c r="Z1954" s="143">
        <v>0</v>
      </c>
      <c r="AA1954" s="143">
        <v>1</v>
      </c>
      <c r="AB1954" s="143">
        <v>4.7860461769999997E-5</v>
      </c>
      <c r="AC1954" s="153">
        <v>6.3491688496479998E-6</v>
      </c>
      <c r="AD1954" s="143">
        <v>2.2424189045490001E-2</v>
      </c>
      <c r="AF1954" s="143">
        <v>-1</v>
      </c>
      <c r="AG1954" s="143">
        <v>-1</v>
      </c>
      <c r="AH1954" s="143">
        <v>-1</v>
      </c>
      <c r="AI1954" s="143">
        <v>-1</v>
      </c>
      <c r="AJ1954" s="143">
        <v>0</v>
      </c>
      <c r="AM1954" s="143" t="s">
        <v>383</v>
      </c>
      <c r="AN1954" s="143">
        <v>-1</v>
      </c>
      <c r="AQ1954" s="143">
        <v>641</v>
      </c>
      <c r="AR1954" s="143" t="s">
        <v>284</v>
      </c>
      <c r="AS1954" s="143" t="s">
        <v>394</v>
      </c>
      <c r="AT1954" s="143" t="s">
        <v>366</v>
      </c>
      <c r="AV1954" s="143">
        <v>1.7466130230344401</v>
      </c>
      <c r="AW1954" s="143">
        <v>1.81867E-5</v>
      </c>
    </row>
    <row r="1955" spans="1:49" x14ac:dyDescent="0.25">
      <c r="A1955" s="153">
        <v>1200000</v>
      </c>
      <c r="B1955" s="153">
        <v>1800000</v>
      </c>
      <c r="C1955" s="153">
        <v>1800000</v>
      </c>
      <c r="D1955" s="143" t="s">
        <v>360</v>
      </c>
      <c r="E1955" s="143" t="s">
        <v>73</v>
      </c>
      <c r="F1955" s="143" t="s">
        <v>378</v>
      </c>
      <c r="G1955" s="143" t="s">
        <v>379</v>
      </c>
      <c r="H1955" s="143">
        <v>0.59</v>
      </c>
      <c r="I1955" s="143">
        <v>0.64</v>
      </c>
      <c r="J1955" s="143" t="s">
        <v>366</v>
      </c>
      <c r="K1955" s="143">
        <v>0.48134003017424998</v>
      </c>
      <c r="L1955" s="143">
        <v>2944.0655962784399</v>
      </c>
      <c r="M1955" s="143">
        <v>5.7518466246205797</v>
      </c>
      <c r="N1955" s="143">
        <v>0.79434730935866005</v>
      </c>
      <c r="O1955" s="143">
        <v>2.7685940278525698</v>
      </c>
      <c r="P1955" s="143">
        <v>0.38235115785552998</v>
      </c>
      <c r="Q1955" s="143">
        <v>1417.0966229476501</v>
      </c>
      <c r="R1955" s="143">
        <v>1820</v>
      </c>
      <c r="S1955" s="143" t="s">
        <v>397</v>
      </c>
      <c r="T1955" s="143">
        <v>1820</v>
      </c>
      <c r="U1955" s="143" t="s">
        <v>385</v>
      </c>
      <c r="V1955" s="143" t="s">
        <v>366</v>
      </c>
      <c r="Z1955" s="143">
        <v>0</v>
      </c>
      <c r="AA1955" s="143">
        <v>1</v>
      </c>
      <c r="AB1955" s="143">
        <v>2.7685940278525698</v>
      </c>
      <c r="AC1955" s="143">
        <v>0.38235115785552998</v>
      </c>
      <c r="AD1955" s="143">
        <v>1417.0966229476501</v>
      </c>
      <c r="AF1955" s="143">
        <v>-1</v>
      </c>
      <c r="AG1955" s="143">
        <v>-1</v>
      </c>
      <c r="AH1955" s="143">
        <v>-1</v>
      </c>
      <c r="AI1955" s="143">
        <v>-1</v>
      </c>
      <c r="AJ1955" s="143">
        <v>0</v>
      </c>
      <c r="AM1955" s="143" t="s">
        <v>383</v>
      </c>
      <c r="AN1955" s="143">
        <v>-1</v>
      </c>
      <c r="AQ1955" s="143">
        <v>641</v>
      </c>
      <c r="AR1955" s="143" t="s">
        <v>284</v>
      </c>
      <c r="AS1955" s="143" t="s">
        <v>394</v>
      </c>
      <c r="AT1955" s="143" t="s">
        <v>366</v>
      </c>
      <c r="AV1955" s="143">
        <v>172.63670853212599</v>
      </c>
      <c r="AW1955" s="143">
        <v>1.1493078856000001</v>
      </c>
    </row>
    <row r="1956" spans="1:49" x14ac:dyDescent="0.25">
      <c r="A1956" s="153">
        <v>1200000</v>
      </c>
      <c r="B1956" s="153">
        <v>1800000</v>
      </c>
      <c r="C1956" s="153">
        <v>1800000</v>
      </c>
      <c r="D1956" s="143" t="s">
        <v>360</v>
      </c>
      <c r="E1956" s="143" t="s">
        <v>73</v>
      </c>
      <c r="F1956" s="143" t="s">
        <v>378</v>
      </c>
      <c r="G1956" s="143" t="s">
        <v>379</v>
      </c>
      <c r="H1956" s="143">
        <v>0.59</v>
      </c>
      <c r="I1956" s="143">
        <v>0.64</v>
      </c>
      <c r="J1956" s="143" t="s">
        <v>363</v>
      </c>
      <c r="K1956" s="143">
        <v>0.12937815437318001</v>
      </c>
      <c r="L1956" s="143">
        <v>2944.0655962784399</v>
      </c>
      <c r="M1956" s="143">
        <v>5.7518466246205797</v>
      </c>
      <c r="N1956" s="143">
        <v>0.79434730935866005</v>
      </c>
      <c r="O1956" s="143">
        <v>0.74416330053102997</v>
      </c>
      <c r="P1956" s="143">
        <v>0.10277118881612</v>
      </c>
      <c r="Q1956" s="143">
        <v>380.89777320008898</v>
      </c>
      <c r="R1956" s="143">
        <v>5100</v>
      </c>
      <c r="S1956" s="143" t="s">
        <v>373</v>
      </c>
      <c r="T1956" s="143">
        <v>5100</v>
      </c>
      <c r="U1956" s="143" t="s">
        <v>385</v>
      </c>
      <c r="V1956" s="143" t="s">
        <v>366</v>
      </c>
      <c r="Y1956" s="143" t="s">
        <v>363</v>
      </c>
      <c r="Z1956" s="143">
        <v>0</v>
      </c>
      <c r="AA1956" s="143">
        <v>1</v>
      </c>
      <c r="AB1956" s="143">
        <v>0.74416330053102997</v>
      </c>
      <c r="AC1956" s="143">
        <v>0.10277118881612</v>
      </c>
      <c r="AD1956" s="143">
        <v>380.89777320008898</v>
      </c>
      <c r="AF1956" s="143">
        <v>-1</v>
      </c>
      <c r="AG1956" s="143">
        <v>-1</v>
      </c>
      <c r="AH1956" s="143">
        <v>-1</v>
      </c>
      <c r="AI1956" s="143">
        <v>-1</v>
      </c>
      <c r="AJ1956" s="143">
        <v>0</v>
      </c>
      <c r="AM1956" s="143" t="s">
        <v>383</v>
      </c>
      <c r="AN1956" s="143">
        <v>-1</v>
      </c>
      <c r="AQ1956" s="143">
        <v>641</v>
      </c>
      <c r="AR1956" s="143" t="s">
        <v>284</v>
      </c>
      <c r="AS1956" s="143" t="s">
        <v>394</v>
      </c>
      <c r="AT1956" s="143" t="s">
        <v>366</v>
      </c>
      <c r="AV1956" s="143">
        <v>133.02876601760599</v>
      </c>
      <c r="AW1956" s="143">
        <v>0.30891952410000001</v>
      </c>
    </row>
    <row r="1957" spans="1:49" x14ac:dyDescent="0.25">
      <c r="A1957" s="153">
        <v>1200000</v>
      </c>
      <c r="B1957" s="153">
        <v>1800000</v>
      </c>
      <c r="C1957" s="153">
        <v>1800000</v>
      </c>
      <c r="D1957" s="143" t="s">
        <v>360</v>
      </c>
      <c r="E1957" s="143" t="s">
        <v>73</v>
      </c>
      <c r="F1957" s="143" t="s">
        <v>378</v>
      </c>
      <c r="G1957" s="143" t="s">
        <v>379</v>
      </c>
      <c r="H1957" s="143">
        <v>0.59</v>
      </c>
      <c r="I1957" s="143">
        <v>0.64</v>
      </c>
      <c r="J1957" s="143" t="s">
        <v>363</v>
      </c>
      <c r="K1957" s="143">
        <v>7.0452690514299999E-3</v>
      </c>
      <c r="L1957" s="143">
        <v>2944.0655962784399</v>
      </c>
      <c r="M1957" s="143">
        <v>5.7518466246205797</v>
      </c>
      <c r="N1957" s="143">
        <v>0.79434730935866005</v>
      </c>
      <c r="O1957" s="143">
        <v>4.0523307013020003E-2</v>
      </c>
      <c r="P1957" s="143">
        <v>5.59639051471E-3</v>
      </c>
      <c r="Q1957" s="143">
        <v>20.741734230849101</v>
      </c>
      <c r="R1957" s="143">
        <v>3100</v>
      </c>
      <c r="S1957" s="143" t="s">
        <v>371</v>
      </c>
      <c r="T1957" s="143">
        <v>3100</v>
      </c>
      <c r="U1957" s="143" t="s">
        <v>385</v>
      </c>
      <c r="V1957" s="143" t="s">
        <v>366</v>
      </c>
      <c r="Y1957" s="143" t="s">
        <v>363</v>
      </c>
      <c r="Z1957" s="143">
        <v>0</v>
      </c>
      <c r="AA1957" s="143">
        <v>1</v>
      </c>
      <c r="AB1957" s="143">
        <v>4.0523307013020003E-2</v>
      </c>
      <c r="AC1957" s="143">
        <v>5.59639051471E-3</v>
      </c>
      <c r="AD1957" s="143">
        <v>20.741734230849801</v>
      </c>
      <c r="AF1957" s="143">
        <v>-1</v>
      </c>
      <c r="AG1957" s="143">
        <v>-1</v>
      </c>
      <c r="AH1957" s="143">
        <v>-1</v>
      </c>
      <c r="AI1957" s="143">
        <v>-1</v>
      </c>
      <c r="AJ1957" s="143">
        <v>0</v>
      </c>
      <c r="AM1957" s="143" t="s">
        <v>383</v>
      </c>
      <c r="AN1957" s="143">
        <v>-1</v>
      </c>
      <c r="AQ1957" s="143">
        <v>641</v>
      </c>
      <c r="AR1957" s="143" t="s">
        <v>284</v>
      </c>
      <c r="AS1957" s="143" t="s">
        <v>394</v>
      </c>
      <c r="AT1957" s="143" t="s">
        <v>366</v>
      </c>
      <c r="AV1957" s="143">
        <v>47.363720587987899</v>
      </c>
      <c r="AW1957" s="143">
        <v>1.68221689E-2</v>
      </c>
    </row>
    <row r="1958" spans="1:49" x14ac:dyDescent="0.25">
      <c r="A1958" s="153">
        <v>1200000</v>
      </c>
      <c r="B1958" s="153">
        <v>1800000</v>
      </c>
      <c r="C1958" s="153">
        <v>1800000</v>
      </c>
      <c r="D1958" s="143" t="s">
        <v>360</v>
      </c>
      <c r="E1958" s="143" t="s">
        <v>73</v>
      </c>
      <c r="F1958" s="143" t="s">
        <v>378</v>
      </c>
      <c r="G1958" s="143" t="s">
        <v>379</v>
      </c>
      <c r="H1958" s="143">
        <v>0.59</v>
      </c>
      <c r="I1958" s="143">
        <v>0.64</v>
      </c>
      <c r="J1958" s="143" t="s">
        <v>395</v>
      </c>
      <c r="K1958" s="143">
        <v>0.38728009864203999</v>
      </c>
      <c r="L1958" s="143">
        <v>3830.3685957490002</v>
      </c>
      <c r="M1958" s="143">
        <v>9.5213588233639701</v>
      </c>
      <c r="N1958" s="143">
        <v>1.3994319860755899</v>
      </c>
      <c r="O1958" s="143">
        <v>3.6874327843186698</v>
      </c>
      <c r="P1958" s="143">
        <v>0.54197215761018003</v>
      </c>
      <c r="Q1958" s="143">
        <v>1483.4255275970499</v>
      </c>
      <c r="R1958" s="143">
        <v>1200</v>
      </c>
      <c r="S1958" s="143" t="s">
        <v>398</v>
      </c>
      <c r="T1958" s="143">
        <v>1200</v>
      </c>
      <c r="U1958" s="143" t="s">
        <v>395</v>
      </c>
      <c r="V1958" s="143" t="s">
        <v>395</v>
      </c>
      <c r="Z1958" s="143">
        <v>0</v>
      </c>
      <c r="AA1958" s="143">
        <v>1</v>
      </c>
      <c r="AB1958" s="143">
        <v>3.6874327843186698</v>
      </c>
      <c r="AC1958" s="143">
        <v>0.54197215761018003</v>
      </c>
      <c r="AD1958" s="143">
        <v>2366.2617315613602</v>
      </c>
      <c r="AF1958" s="143">
        <v>-1</v>
      </c>
      <c r="AG1958" s="143">
        <v>-1</v>
      </c>
      <c r="AH1958" s="143">
        <v>-1</v>
      </c>
      <c r="AI1958" s="143">
        <v>-1</v>
      </c>
      <c r="AJ1958" s="143">
        <v>0</v>
      </c>
      <c r="AM1958" s="143" t="s">
        <v>383</v>
      </c>
      <c r="AN1958" s="143">
        <v>-1</v>
      </c>
      <c r="AQ1958" s="143">
        <v>641</v>
      </c>
      <c r="AR1958" s="143" t="s">
        <v>284</v>
      </c>
      <c r="AS1958" s="143" t="s">
        <v>394</v>
      </c>
      <c r="AT1958" s="143" t="s">
        <v>366</v>
      </c>
      <c r="AV1958" s="143">
        <v>162.721115925541</v>
      </c>
      <c r="AW1958" s="143">
        <v>1.9191092713</v>
      </c>
    </row>
    <row r="1959" spans="1:49" x14ac:dyDescent="0.25">
      <c r="A1959" s="153">
        <v>1200000</v>
      </c>
      <c r="B1959" s="153">
        <v>1800000</v>
      </c>
      <c r="C1959" s="153">
        <v>1800000</v>
      </c>
      <c r="D1959" s="143" t="s">
        <v>360</v>
      </c>
      <c r="E1959" s="143" t="s">
        <v>73</v>
      </c>
      <c r="F1959" s="143" t="s">
        <v>378</v>
      </c>
      <c r="G1959" s="143" t="s">
        <v>379</v>
      </c>
      <c r="H1959" s="143">
        <v>0.59</v>
      </c>
      <c r="I1959" s="143">
        <v>0.64</v>
      </c>
      <c r="J1959" s="143" t="s">
        <v>366</v>
      </c>
      <c r="K1959" s="143">
        <v>8.109915934893E-2</v>
      </c>
      <c r="L1959" s="143">
        <v>3094.7890329553702</v>
      </c>
      <c r="M1959" s="143">
        <v>6.0179577855284796</v>
      </c>
      <c r="N1959" s="143">
        <v>0.83131076590724995</v>
      </c>
      <c r="O1959" s="143">
        <v>0.48805131740376001</v>
      </c>
      <c r="P1959" s="143">
        <v>6.7418604272799998E-2</v>
      </c>
      <c r="Q1959" s="143">
        <v>250.984788934997</v>
      </c>
      <c r="R1959" s="143">
        <v>1840</v>
      </c>
      <c r="S1959" s="143" t="s">
        <v>403</v>
      </c>
      <c r="T1959" s="143">
        <v>1840</v>
      </c>
      <c r="U1959" s="143" t="s">
        <v>385</v>
      </c>
      <c r="V1959" s="143" t="s">
        <v>366</v>
      </c>
      <c r="Z1959" s="143">
        <v>0</v>
      </c>
      <c r="AA1959" s="143">
        <v>1</v>
      </c>
      <c r="AB1959" s="143">
        <v>0.48805131740376001</v>
      </c>
      <c r="AC1959" s="143">
        <v>6.7418604272799998E-2</v>
      </c>
      <c r="AD1959" s="143">
        <v>499.78430704924301</v>
      </c>
      <c r="AF1959" s="143">
        <v>-1</v>
      </c>
      <c r="AG1959" s="143">
        <v>-1</v>
      </c>
      <c r="AH1959" s="143">
        <v>-1</v>
      </c>
      <c r="AI1959" s="143">
        <v>-1</v>
      </c>
      <c r="AJ1959" s="143">
        <v>0</v>
      </c>
      <c r="AM1959" s="143" t="s">
        <v>383</v>
      </c>
      <c r="AN1959" s="143">
        <v>-1</v>
      </c>
      <c r="AQ1959" s="143">
        <v>641</v>
      </c>
      <c r="AR1959" s="143" t="s">
        <v>284</v>
      </c>
      <c r="AS1959" s="143" t="s">
        <v>394</v>
      </c>
      <c r="AT1959" s="143" t="s">
        <v>366</v>
      </c>
      <c r="AV1959" s="143">
        <v>83.266432993064996</v>
      </c>
      <c r="AW1959" s="143">
        <v>0.40534007059999999</v>
      </c>
    </row>
    <row r="1960" spans="1:49" x14ac:dyDescent="0.25">
      <c r="A1960" s="153">
        <v>1200000</v>
      </c>
      <c r="B1960" s="153">
        <v>1800000</v>
      </c>
      <c r="C1960" s="153">
        <v>1800000</v>
      </c>
      <c r="D1960" s="143" t="s">
        <v>360</v>
      </c>
      <c r="E1960" s="143" t="s">
        <v>73</v>
      </c>
      <c r="F1960" s="143" t="s">
        <v>378</v>
      </c>
      <c r="G1960" s="143" t="s">
        <v>379</v>
      </c>
      <c r="H1960" s="143">
        <v>0.59</v>
      </c>
      <c r="I1960" s="143">
        <v>0.64</v>
      </c>
      <c r="J1960" s="143" t="s">
        <v>363</v>
      </c>
      <c r="K1960" s="143">
        <v>8.2706789755829999E-2</v>
      </c>
      <c r="L1960" s="143">
        <v>3094.7890329553702</v>
      </c>
      <c r="M1960" s="143">
        <v>6.0179577855284796</v>
      </c>
      <c r="N1960" s="143">
        <v>0.83131076590724995</v>
      </c>
      <c r="O1960" s="143">
        <v>0.49772596932716001</v>
      </c>
      <c r="P1960" s="143">
        <v>6.8755044737640006E-2</v>
      </c>
      <c r="Q1960" s="143">
        <v>255.96006588728801</v>
      </c>
      <c r="R1960" s="143">
        <v>5100</v>
      </c>
      <c r="S1960" s="143" t="s">
        <v>373</v>
      </c>
      <c r="T1960" s="143">
        <v>5100</v>
      </c>
      <c r="U1960" s="143" t="s">
        <v>385</v>
      </c>
      <c r="V1960" s="143" t="s">
        <v>366</v>
      </c>
      <c r="Y1960" s="143" t="s">
        <v>363</v>
      </c>
      <c r="Z1960" s="143">
        <v>0</v>
      </c>
      <c r="AA1960" s="143">
        <v>1</v>
      </c>
      <c r="AB1960" s="143">
        <v>0.49772596932716001</v>
      </c>
      <c r="AC1960" s="143">
        <v>6.8755044737640006E-2</v>
      </c>
      <c r="AD1960" s="143">
        <v>255.96006588728901</v>
      </c>
      <c r="AF1960" s="143">
        <v>-1</v>
      </c>
      <c r="AG1960" s="143">
        <v>-1</v>
      </c>
      <c r="AH1960" s="143">
        <v>-1</v>
      </c>
      <c r="AI1960" s="143">
        <v>-1</v>
      </c>
      <c r="AJ1960" s="143">
        <v>0</v>
      </c>
      <c r="AM1960" s="143" t="s">
        <v>383</v>
      </c>
      <c r="AN1960" s="143">
        <v>-1</v>
      </c>
      <c r="AQ1960" s="143">
        <v>641</v>
      </c>
      <c r="AR1960" s="143" t="s">
        <v>284</v>
      </c>
      <c r="AS1960" s="143" t="s">
        <v>394</v>
      </c>
      <c r="AT1960" s="143" t="s">
        <v>366</v>
      </c>
      <c r="AV1960" s="143">
        <v>114.187679820554</v>
      </c>
      <c r="AW1960" s="143">
        <v>0.20759129430000001</v>
      </c>
    </row>
    <row r="1961" spans="1:49" x14ac:dyDescent="0.25">
      <c r="A1961" s="153">
        <v>1200000</v>
      </c>
      <c r="B1961" s="153">
        <v>1800000</v>
      </c>
      <c r="C1961" s="153">
        <v>1800000</v>
      </c>
      <c r="D1961" s="143" t="s">
        <v>360</v>
      </c>
      <c r="E1961" s="143" t="s">
        <v>73</v>
      </c>
      <c r="F1961" s="143" t="s">
        <v>378</v>
      </c>
      <c r="G1961" s="143" t="s">
        <v>379</v>
      </c>
      <c r="H1961" s="143">
        <v>0.59</v>
      </c>
      <c r="I1961" s="143">
        <v>0.64</v>
      </c>
      <c r="J1961" s="143" t="s">
        <v>366</v>
      </c>
      <c r="K1961" s="143">
        <v>1.741534572819E-2</v>
      </c>
      <c r="L1961" s="143">
        <v>3094.7890329553702</v>
      </c>
      <c r="M1961" s="143">
        <v>6.0179577855284796</v>
      </c>
      <c r="N1961" s="143">
        <v>0.83131076590724995</v>
      </c>
      <c r="O1961" s="143">
        <v>0.10480481541264</v>
      </c>
      <c r="P1961" s="143">
        <v>1.447756439584E-2</v>
      </c>
      <c r="Q1961" s="143">
        <v>53.8968209647349</v>
      </c>
      <c r="R1961" s="143">
        <v>1550</v>
      </c>
      <c r="S1961" s="143" t="s">
        <v>399</v>
      </c>
      <c r="T1961" s="143">
        <v>1550</v>
      </c>
      <c r="U1961" s="143" t="s">
        <v>385</v>
      </c>
      <c r="V1961" s="143" t="s">
        <v>366</v>
      </c>
      <c r="Z1961" s="143">
        <v>0</v>
      </c>
      <c r="AA1961" s="143">
        <v>1</v>
      </c>
      <c r="AB1961" s="143">
        <v>0.10480481541264</v>
      </c>
      <c r="AC1961" s="143">
        <v>1.447756439584E-2</v>
      </c>
      <c r="AD1961" s="143">
        <v>533.20821843564897</v>
      </c>
      <c r="AF1961" s="143">
        <v>-1</v>
      </c>
      <c r="AG1961" s="143">
        <v>-1</v>
      </c>
      <c r="AH1961" s="143">
        <v>-1</v>
      </c>
      <c r="AI1961" s="143">
        <v>-1</v>
      </c>
      <c r="AJ1961" s="143">
        <v>0</v>
      </c>
      <c r="AM1961" s="143" t="s">
        <v>383</v>
      </c>
      <c r="AN1961" s="143">
        <v>-1</v>
      </c>
      <c r="AQ1961" s="143">
        <v>641</v>
      </c>
      <c r="AR1961" s="143" t="s">
        <v>284</v>
      </c>
      <c r="AS1961" s="143" t="s">
        <v>394</v>
      </c>
      <c r="AT1961" s="143" t="s">
        <v>366</v>
      </c>
      <c r="AV1961" s="143">
        <v>70.393161238207696</v>
      </c>
      <c r="AW1961" s="143">
        <v>0.43244786569999999</v>
      </c>
    </row>
    <row r="1962" spans="1:49" x14ac:dyDescent="0.25">
      <c r="A1962" s="153">
        <v>1200000</v>
      </c>
      <c r="B1962" s="153">
        <v>1800000</v>
      </c>
      <c r="C1962" s="153">
        <v>1800000</v>
      </c>
      <c r="D1962" s="143" t="s">
        <v>360</v>
      </c>
      <c r="E1962" s="143" t="s">
        <v>73</v>
      </c>
      <c r="F1962" s="143" t="s">
        <v>378</v>
      </c>
      <c r="G1962" s="143" t="s">
        <v>379</v>
      </c>
      <c r="H1962" s="143">
        <v>0.59</v>
      </c>
      <c r="I1962" s="143">
        <v>0.64</v>
      </c>
      <c r="J1962" s="143" t="s">
        <v>363</v>
      </c>
      <c r="K1962" s="143">
        <v>0.20127219141850999</v>
      </c>
      <c r="L1962" s="143">
        <v>3094.7890329553702</v>
      </c>
      <c r="M1962" s="143">
        <v>6.0179577855284796</v>
      </c>
      <c r="N1962" s="143">
        <v>0.83131076590724995</v>
      </c>
      <c r="O1962" s="143">
        <v>1.2112475513574099</v>
      </c>
      <c r="P1962" s="143">
        <v>0.16731973960395</v>
      </c>
      <c r="Q1962" s="143">
        <v>622.89497064090904</v>
      </c>
      <c r="R1962" s="143">
        <v>3100</v>
      </c>
      <c r="S1962" s="143" t="s">
        <v>371</v>
      </c>
      <c r="T1962" s="143">
        <v>3100</v>
      </c>
      <c r="U1962" s="143" t="s">
        <v>385</v>
      </c>
      <c r="V1962" s="143" t="s">
        <v>366</v>
      </c>
      <c r="Y1962" s="143" t="s">
        <v>363</v>
      </c>
      <c r="Z1962" s="143">
        <v>0</v>
      </c>
      <c r="AA1962" s="143">
        <v>1</v>
      </c>
      <c r="AB1962" s="143">
        <v>1.2112475513574099</v>
      </c>
      <c r="AC1962" s="143">
        <v>0.16731973960395</v>
      </c>
      <c r="AD1962" s="143">
        <v>622.89497064090904</v>
      </c>
      <c r="AF1962" s="143">
        <v>-1</v>
      </c>
      <c r="AG1962" s="143">
        <v>-1</v>
      </c>
      <c r="AH1962" s="143">
        <v>-1</v>
      </c>
      <c r="AI1962" s="143">
        <v>-1</v>
      </c>
      <c r="AJ1962" s="143">
        <v>0</v>
      </c>
      <c r="AM1962" s="143" t="s">
        <v>383</v>
      </c>
      <c r="AN1962" s="143">
        <v>-1</v>
      </c>
      <c r="AQ1962" s="143">
        <v>641</v>
      </c>
      <c r="AR1962" s="143" t="s">
        <v>284</v>
      </c>
      <c r="AS1962" s="143" t="s">
        <v>394</v>
      </c>
      <c r="AT1962" s="143" t="s">
        <v>366</v>
      </c>
      <c r="AV1962" s="143">
        <v>125.074823787328</v>
      </c>
      <c r="AW1962" s="143">
        <v>0.50518651309999996</v>
      </c>
    </row>
    <row r="1963" spans="1:49" x14ac:dyDescent="0.25">
      <c r="A1963" s="153">
        <v>1200000</v>
      </c>
      <c r="B1963" s="153">
        <v>1800000</v>
      </c>
      <c r="C1963" s="153">
        <v>1800000</v>
      </c>
      <c r="D1963" s="143" t="s">
        <v>360</v>
      </c>
      <c r="E1963" s="143" t="s">
        <v>73</v>
      </c>
      <c r="F1963" s="143" t="s">
        <v>378</v>
      </c>
      <c r="G1963" s="143" t="s">
        <v>379</v>
      </c>
      <c r="H1963" s="143">
        <v>0.59</v>
      </c>
      <c r="I1963" s="143">
        <v>0.64</v>
      </c>
      <c r="J1963" s="143" t="s">
        <v>366</v>
      </c>
      <c r="K1963" s="143">
        <v>0.52457086000332998</v>
      </c>
      <c r="L1963" s="143">
        <v>3150.1544709157001</v>
      </c>
      <c r="M1963" s="143">
        <v>4.9326735884137696</v>
      </c>
      <c r="N1963" s="143">
        <v>0.68602773166386</v>
      </c>
      <c r="O1963" s="143">
        <v>2.5875368263899601</v>
      </c>
      <c r="P1963" s="143">
        <v>0.35987015718505</v>
      </c>
      <c r="Q1963" s="143">
        <v>1652.4792399516</v>
      </c>
      <c r="R1963" s="143">
        <v>1820</v>
      </c>
      <c r="S1963" s="143" t="s">
        <v>397</v>
      </c>
      <c r="T1963" s="143">
        <v>1820</v>
      </c>
      <c r="U1963" s="143" t="s">
        <v>385</v>
      </c>
      <c r="V1963" s="143" t="s">
        <v>366</v>
      </c>
      <c r="Z1963" s="143">
        <v>0</v>
      </c>
      <c r="AA1963" s="143">
        <v>1</v>
      </c>
      <c r="AB1963" s="143">
        <v>2.5875368263899601</v>
      </c>
      <c r="AC1963" s="143">
        <v>0.35987015718505</v>
      </c>
      <c r="AD1963" s="143">
        <v>1652.4792399516</v>
      </c>
      <c r="AF1963" s="143">
        <v>-1</v>
      </c>
      <c r="AG1963" s="143">
        <v>-1</v>
      </c>
      <c r="AH1963" s="143">
        <v>-1</v>
      </c>
      <c r="AI1963" s="143">
        <v>-1</v>
      </c>
      <c r="AJ1963" s="143">
        <v>0</v>
      </c>
      <c r="AM1963" s="143" t="s">
        <v>383</v>
      </c>
      <c r="AN1963" s="143">
        <v>-1</v>
      </c>
      <c r="AQ1963" s="143">
        <v>641</v>
      </c>
      <c r="AR1963" s="143" t="s">
        <v>284</v>
      </c>
      <c r="AS1963" s="143" t="s">
        <v>394</v>
      </c>
      <c r="AT1963" s="143" t="s">
        <v>366</v>
      </c>
      <c r="AV1963" s="143">
        <v>191.10390209245099</v>
      </c>
      <c r="AW1963" s="143">
        <v>1.3402102514000001</v>
      </c>
    </row>
    <row r="1964" spans="1:49" x14ac:dyDescent="0.25">
      <c r="A1964" s="153">
        <v>1200000</v>
      </c>
      <c r="B1964" s="153">
        <v>1800000</v>
      </c>
      <c r="C1964" s="153">
        <v>1800000</v>
      </c>
      <c r="D1964" s="143" t="s">
        <v>360</v>
      </c>
      <c r="E1964" s="143" t="s">
        <v>73</v>
      </c>
      <c r="F1964" s="143" t="s">
        <v>378</v>
      </c>
      <c r="G1964" s="143" t="s">
        <v>379</v>
      </c>
      <c r="H1964" s="143">
        <v>0.59</v>
      </c>
      <c r="I1964" s="143">
        <v>0.64</v>
      </c>
      <c r="J1964" s="143" t="s">
        <v>395</v>
      </c>
      <c r="K1964" s="143">
        <v>0.34416249653517</v>
      </c>
      <c r="L1964" s="143">
        <v>3830.3685954636098</v>
      </c>
      <c r="M1964" s="143">
        <v>9.5213588226545802</v>
      </c>
      <c r="N1964" s="143">
        <v>1.39943198597132</v>
      </c>
      <c r="O1964" s="143">
        <v>3.27689462281199</v>
      </c>
      <c r="P1964" s="143">
        <v>0.48163200602306</v>
      </c>
      <c r="Q1964" s="143">
        <v>1318.2692184646801</v>
      </c>
      <c r="R1964" s="143">
        <v>1200</v>
      </c>
      <c r="S1964" s="143" t="s">
        <v>398</v>
      </c>
      <c r="T1964" s="143">
        <v>1200</v>
      </c>
      <c r="U1964" s="143" t="s">
        <v>395</v>
      </c>
      <c r="V1964" s="143" t="s">
        <v>395</v>
      </c>
      <c r="Z1964" s="143">
        <v>0</v>
      </c>
      <c r="AA1964" s="143">
        <v>1</v>
      </c>
      <c r="AB1964" s="143">
        <v>3.27689462281199</v>
      </c>
      <c r="AC1964" s="143">
        <v>0.48163200602306</v>
      </c>
      <c r="AD1964" s="143">
        <v>2366.26173209026</v>
      </c>
      <c r="AF1964" s="143">
        <v>-1</v>
      </c>
      <c r="AG1964" s="143">
        <v>-1</v>
      </c>
      <c r="AH1964" s="143">
        <v>-1</v>
      </c>
      <c r="AI1964" s="143">
        <v>-1</v>
      </c>
      <c r="AJ1964" s="143">
        <v>0</v>
      </c>
      <c r="AM1964" s="143" t="s">
        <v>383</v>
      </c>
      <c r="AN1964" s="143">
        <v>-1</v>
      </c>
      <c r="AQ1964" s="143">
        <v>641</v>
      </c>
      <c r="AR1964" s="143" t="s">
        <v>284</v>
      </c>
      <c r="AS1964" s="143" t="s">
        <v>394</v>
      </c>
      <c r="AT1964" s="143" t="s">
        <v>366</v>
      </c>
      <c r="AV1964" s="143">
        <v>155.74148613711401</v>
      </c>
      <c r="AW1964" s="143">
        <v>1.9191092718</v>
      </c>
    </row>
    <row r="1965" spans="1:49" x14ac:dyDescent="0.25">
      <c r="A1965" s="153">
        <v>1200000</v>
      </c>
      <c r="B1965" s="153">
        <v>1800000</v>
      </c>
      <c r="C1965" s="153">
        <v>1800000</v>
      </c>
      <c r="D1965" s="143" t="s">
        <v>360</v>
      </c>
      <c r="E1965" s="143" t="s">
        <v>73</v>
      </c>
      <c r="F1965" s="143" t="s">
        <v>378</v>
      </c>
      <c r="G1965" s="143" t="s">
        <v>379</v>
      </c>
      <c r="H1965" s="143">
        <v>0.59</v>
      </c>
      <c r="I1965" s="143">
        <v>0.64</v>
      </c>
      <c r="J1965" s="143" t="s">
        <v>363</v>
      </c>
      <c r="K1965" s="143">
        <v>0.38213250262276999</v>
      </c>
      <c r="L1965" s="143">
        <v>1620.1252064170801</v>
      </c>
      <c r="M1965" s="143">
        <v>0</v>
      </c>
      <c r="N1965" s="143">
        <v>0</v>
      </c>
      <c r="O1965" s="143">
        <v>0</v>
      </c>
      <c r="P1965" s="143">
        <v>0</v>
      </c>
      <c r="Q1965" s="143">
        <v>619.10249969039</v>
      </c>
      <c r="R1965" s="143">
        <v>5300</v>
      </c>
      <c r="S1965" s="143" t="s">
        <v>372</v>
      </c>
      <c r="T1965" s="143">
        <v>5300</v>
      </c>
      <c r="U1965" s="143" t="s">
        <v>385</v>
      </c>
      <c r="V1965" s="143" t="s">
        <v>366</v>
      </c>
      <c r="Y1965" s="143" t="s">
        <v>363</v>
      </c>
      <c r="Z1965" s="143">
        <v>0</v>
      </c>
      <c r="AA1965" s="143">
        <v>1</v>
      </c>
      <c r="AB1965" s="143">
        <v>0</v>
      </c>
      <c r="AC1965" s="143">
        <v>0</v>
      </c>
      <c r="AD1965" s="143">
        <v>619.10249969039</v>
      </c>
      <c r="AF1965" s="143">
        <v>-1</v>
      </c>
      <c r="AG1965" s="143">
        <v>-1</v>
      </c>
      <c r="AH1965" s="143">
        <v>-1</v>
      </c>
      <c r="AI1965" s="143">
        <v>-1</v>
      </c>
      <c r="AJ1965" s="143">
        <v>0</v>
      </c>
      <c r="AM1965" s="143" t="s">
        <v>383</v>
      </c>
      <c r="AN1965" s="143">
        <v>-1</v>
      </c>
      <c r="AQ1965" s="143">
        <v>641</v>
      </c>
      <c r="AR1965" s="143" t="s">
        <v>284</v>
      </c>
      <c r="AS1965" s="143" t="s">
        <v>394</v>
      </c>
      <c r="AT1965" s="143" t="s">
        <v>366</v>
      </c>
      <c r="AV1965" s="143">
        <v>160.59721208801699</v>
      </c>
      <c r="AW1965" s="143">
        <v>0.50211070530000002</v>
      </c>
    </row>
    <row r="1966" spans="1:49" x14ac:dyDescent="0.25">
      <c r="A1966" s="153">
        <v>1200000</v>
      </c>
      <c r="B1966" s="153">
        <v>1800000</v>
      </c>
      <c r="C1966" s="153">
        <v>1800000</v>
      </c>
      <c r="D1966" s="143" t="s">
        <v>360</v>
      </c>
      <c r="E1966" s="143" t="s">
        <v>73</v>
      </c>
      <c r="F1966" s="143" t="s">
        <v>378</v>
      </c>
      <c r="G1966" s="143" t="s">
        <v>379</v>
      </c>
      <c r="H1966" s="143">
        <v>0.59</v>
      </c>
      <c r="I1966" s="143">
        <v>0.64</v>
      </c>
      <c r="J1966" s="143" t="s">
        <v>363</v>
      </c>
      <c r="K1966" s="143">
        <v>1.9488949660939999E-2</v>
      </c>
      <c r="L1966" s="143">
        <v>1620.1252064170801</v>
      </c>
      <c r="M1966" s="143">
        <v>0</v>
      </c>
      <c r="N1966" s="143">
        <v>0</v>
      </c>
      <c r="O1966" s="143">
        <v>0</v>
      </c>
      <c r="P1966" s="143">
        <v>0</v>
      </c>
      <c r="Q1966" s="143">
        <v>31.5745385922841</v>
      </c>
      <c r="R1966" s="143">
        <v>3100</v>
      </c>
      <c r="S1966" s="143" t="s">
        <v>371</v>
      </c>
      <c r="T1966" s="143">
        <v>3100</v>
      </c>
      <c r="U1966" s="143" t="s">
        <v>385</v>
      </c>
      <c r="V1966" s="143" t="s">
        <v>366</v>
      </c>
      <c r="Y1966" s="143" t="s">
        <v>363</v>
      </c>
      <c r="Z1966" s="143">
        <v>0</v>
      </c>
      <c r="AA1966" s="143">
        <v>1</v>
      </c>
      <c r="AB1966" s="143">
        <v>0</v>
      </c>
      <c r="AC1966" s="143">
        <v>0</v>
      </c>
      <c r="AD1966" s="143">
        <v>31.574538592283801</v>
      </c>
      <c r="AF1966" s="143">
        <v>-1</v>
      </c>
      <c r="AG1966" s="143">
        <v>-1</v>
      </c>
      <c r="AH1966" s="143">
        <v>-1</v>
      </c>
      <c r="AI1966" s="143">
        <v>-1</v>
      </c>
      <c r="AJ1966" s="143">
        <v>0</v>
      </c>
      <c r="AM1966" s="143" t="s">
        <v>383</v>
      </c>
      <c r="AN1966" s="143">
        <v>-1</v>
      </c>
      <c r="AQ1966" s="143">
        <v>641</v>
      </c>
      <c r="AR1966" s="143" t="s">
        <v>284</v>
      </c>
      <c r="AS1966" s="143" t="s">
        <v>394</v>
      </c>
      <c r="AT1966" s="143" t="s">
        <v>366</v>
      </c>
      <c r="AV1966" s="143">
        <v>47.941259618615703</v>
      </c>
      <c r="AW1966" s="143">
        <v>2.5607898300000001E-2</v>
      </c>
    </row>
    <row r="1967" spans="1:49" x14ac:dyDescent="0.25">
      <c r="A1967" s="153">
        <v>1200000</v>
      </c>
      <c r="B1967" s="153">
        <v>1800000</v>
      </c>
      <c r="C1967" s="153">
        <v>1800000</v>
      </c>
      <c r="D1967" s="143" t="s">
        <v>360</v>
      </c>
      <c r="E1967" s="143" t="s">
        <v>73</v>
      </c>
      <c r="F1967" s="143" t="s">
        <v>378</v>
      </c>
      <c r="G1967" s="143" t="s">
        <v>379</v>
      </c>
      <c r="H1967" s="143">
        <v>0.59</v>
      </c>
      <c r="I1967" s="143">
        <v>0.64</v>
      </c>
      <c r="J1967" s="143" t="s">
        <v>395</v>
      </c>
      <c r="K1967" s="143">
        <v>0.617763453829</v>
      </c>
      <c r="L1967" s="143">
        <v>3833.68478785258</v>
      </c>
      <c r="M1967" s="143">
        <v>9.5292116769291795</v>
      </c>
      <c r="N1967" s="143">
        <v>1.4005728825842101</v>
      </c>
      <c r="O1967" s="143">
        <v>5.8867987178074799</v>
      </c>
      <c r="P1967" s="143">
        <v>0.86522274128446996</v>
      </c>
      <c r="Q1967" s="143">
        <v>2368.3103554355398</v>
      </c>
      <c r="R1967" s="143">
        <v>1200</v>
      </c>
      <c r="S1967" s="143" t="s">
        <v>398</v>
      </c>
      <c r="T1967" s="143">
        <v>1200</v>
      </c>
      <c r="U1967" s="143" t="s">
        <v>395</v>
      </c>
      <c r="V1967" s="143" t="s">
        <v>395</v>
      </c>
      <c r="Z1967" s="143">
        <v>0</v>
      </c>
      <c r="AA1967" s="143">
        <v>1</v>
      </c>
      <c r="AB1967" s="143">
        <v>5.8867987178074799</v>
      </c>
      <c r="AC1967" s="143">
        <v>0.86522274128446996</v>
      </c>
      <c r="AD1967" s="143">
        <v>2368.3103554355398</v>
      </c>
      <c r="AF1967" s="143">
        <v>-1</v>
      </c>
      <c r="AG1967" s="143">
        <v>-1</v>
      </c>
      <c r="AH1967" s="143">
        <v>-1</v>
      </c>
      <c r="AI1967" s="143">
        <v>-1</v>
      </c>
      <c r="AJ1967" s="143">
        <v>0</v>
      </c>
      <c r="AM1967" s="143" t="s">
        <v>383</v>
      </c>
      <c r="AN1967" s="143">
        <v>-1</v>
      </c>
      <c r="AQ1967" s="143">
        <v>641</v>
      </c>
      <c r="AR1967" s="143" t="s">
        <v>284</v>
      </c>
      <c r="AS1967" s="143" t="s">
        <v>394</v>
      </c>
      <c r="AT1967" s="143" t="s">
        <v>366</v>
      </c>
      <c r="AV1967" s="143">
        <v>200.000000026077</v>
      </c>
      <c r="AW1967" s="143">
        <v>1.9207707668</v>
      </c>
    </row>
    <row r="1968" spans="1:49" x14ac:dyDescent="0.25">
      <c r="A1968" s="153">
        <v>1200000</v>
      </c>
      <c r="B1968" s="153">
        <v>1800000</v>
      </c>
      <c r="C1968" s="153">
        <v>1800000</v>
      </c>
      <c r="D1968" s="143" t="s">
        <v>360</v>
      </c>
      <c r="E1968" s="143" t="s">
        <v>73</v>
      </c>
      <c r="F1968" s="143" t="s">
        <v>378</v>
      </c>
      <c r="G1968" s="143" t="s">
        <v>379</v>
      </c>
      <c r="H1968" s="143">
        <v>0.59</v>
      </c>
      <c r="I1968" s="143">
        <v>0.64</v>
      </c>
      <c r="J1968" s="143" t="s">
        <v>395</v>
      </c>
      <c r="K1968" s="143">
        <v>0.61776345378298003</v>
      </c>
      <c r="L1968" s="143">
        <v>3831.6274992170302</v>
      </c>
      <c r="M1968" s="143">
        <v>9.5243428756418993</v>
      </c>
      <c r="N1968" s="143">
        <v>1.39986562677233</v>
      </c>
      <c r="O1968" s="143">
        <v>5.8837909498698702</v>
      </c>
      <c r="P1968" s="143">
        <v>0.86478582442694996</v>
      </c>
      <c r="Q1968" s="143">
        <v>2367.0394375261599</v>
      </c>
      <c r="R1968" s="143">
        <v>1200</v>
      </c>
      <c r="S1968" s="143" t="s">
        <v>398</v>
      </c>
      <c r="T1968" s="143">
        <v>1200</v>
      </c>
      <c r="U1968" s="143" t="s">
        <v>395</v>
      </c>
      <c r="V1968" s="143" t="s">
        <v>395</v>
      </c>
      <c r="Z1968" s="143">
        <v>0</v>
      </c>
      <c r="AA1968" s="143">
        <v>1</v>
      </c>
      <c r="AB1968" s="143">
        <v>5.8837909498698702</v>
      </c>
      <c r="AC1968" s="143">
        <v>0.86478582442694996</v>
      </c>
      <c r="AD1968" s="143">
        <v>2367.0394375261599</v>
      </c>
      <c r="AF1968" s="143">
        <v>-1</v>
      </c>
      <c r="AG1968" s="143">
        <v>-1</v>
      </c>
      <c r="AH1968" s="143">
        <v>-1</v>
      </c>
      <c r="AI1968" s="143">
        <v>-1</v>
      </c>
      <c r="AJ1968" s="143">
        <v>0</v>
      </c>
      <c r="AM1968" s="143" t="s">
        <v>383</v>
      </c>
      <c r="AN1968" s="143">
        <v>-1</v>
      </c>
      <c r="AQ1968" s="143">
        <v>641</v>
      </c>
      <c r="AR1968" s="143" t="s">
        <v>284</v>
      </c>
      <c r="AS1968" s="143" t="s">
        <v>394</v>
      </c>
      <c r="AT1968" s="143" t="s">
        <v>366</v>
      </c>
      <c r="AV1968" s="143">
        <v>200.000000018626</v>
      </c>
      <c r="AW1968" s="143">
        <v>1.9197400142000001</v>
      </c>
    </row>
    <row r="1969" spans="1:49" x14ac:dyDescent="0.25">
      <c r="A1969" s="153">
        <v>1200000</v>
      </c>
      <c r="B1969" s="153">
        <v>1800000</v>
      </c>
      <c r="C1969" s="153">
        <v>1800000</v>
      </c>
      <c r="D1969" s="143" t="s">
        <v>360</v>
      </c>
      <c r="E1969" s="143" t="s">
        <v>73</v>
      </c>
      <c r="F1969" s="143" t="s">
        <v>378</v>
      </c>
      <c r="G1969" s="143" t="s">
        <v>379</v>
      </c>
      <c r="H1969" s="143">
        <v>0.59</v>
      </c>
      <c r="I1969" s="143">
        <v>0.64</v>
      </c>
      <c r="J1969" s="143" t="s">
        <v>366</v>
      </c>
      <c r="K1969" s="143">
        <v>0.61776345366790997</v>
      </c>
      <c r="L1969" s="143">
        <v>3936.36100726631</v>
      </c>
      <c r="M1969" s="143">
        <v>7.1727270218527703</v>
      </c>
      <c r="N1969" s="143">
        <v>0.96199129548609996</v>
      </c>
      <c r="O1969" s="143">
        <v>4.4310486172369297</v>
      </c>
      <c r="P1969" s="143">
        <v>0.59428306509796003</v>
      </c>
      <c r="Q1969" s="143">
        <v>2431.7399707325399</v>
      </c>
      <c r="R1969" s="143">
        <v>1400</v>
      </c>
      <c r="S1969" s="143" t="s">
        <v>389</v>
      </c>
      <c r="T1969" s="143">
        <v>1400</v>
      </c>
      <c r="U1969" s="143" t="s">
        <v>385</v>
      </c>
      <c r="V1969" s="143" t="s">
        <v>366</v>
      </c>
      <c r="Z1969" s="143">
        <v>0</v>
      </c>
      <c r="AA1969" s="143">
        <v>1</v>
      </c>
      <c r="AB1969" s="143">
        <v>4.4310486172369297</v>
      </c>
      <c r="AC1969" s="143">
        <v>0.59428306509796003</v>
      </c>
      <c r="AD1969" s="143">
        <v>2431.7399707325399</v>
      </c>
      <c r="AF1969" s="143">
        <v>-1</v>
      </c>
      <c r="AG1969" s="143">
        <v>-1</v>
      </c>
      <c r="AH1969" s="143">
        <v>-1</v>
      </c>
      <c r="AI1969" s="143">
        <v>-1</v>
      </c>
      <c r="AJ1969" s="143">
        <v>0</v>
      </c>
      <c r="AM1969" s="143" t="s">
        <v>383</v>
      </c>
      <c r="AN1969" s="143">
        <v>-1</v>
      </c>
      <c r="AQ1969" s="143">
        <v>641</v>
      </c>
      <c r="AR1969" s="143" t="s">
        <v>284</v>
      </c>
      <c r="AS1969" s="143" t="s">
        <v>394</v>
      </c>
      <c r="AT1969" s="143" t="s">
        <v>366</v>
      </c>
      <c r="AV1969" s="143">
        <v>200</v>
      </c>
      <c r="AW1969" s="143">
        <v>1.9722140882000001</v>
      </c>
    </row>
    <row r="1970" spans="1:49" x14ac:dyDescent="0.25">
      <c r="A1970" s="153">
        <v>1200000</v>
      </c>
      <c r="B1970" s="153">
        <v>1800000</v>
      </c>
      <c r="C1970" s="153">
        <v>1800000</v>
      </c>
      <c r="D1970" s="143" t="s">
        <v>360</v>
      </c>
      <c r="E1970" s="143" t="s">
        <v>73</v>
      </c>
      <c r="F1970" s="143" t="s">
        <v>378</v>
      </c>
      <c r="G1970" s="143" t="s">
        <v>379</v>
      </c>
      <c r="H1970" s="143">
        <v>0.59</v>
      </c>
      <c r="I1970" s="143">
        <v>0.64</v>
      </c>
      <c r="J1970" s="143" t="s">
        <v>366</v>
      </c>
      <c r="K1970" s="143">
        <v>0.32684428615714001</v>
      </c>
      <c r="L1970" s="143">
        <v>3859.97566574967</v>
      </c>
      <c r="M1970" s="143">
        <v>7.1734637047968404</v>
      </c>
      <c r="N1970" s="143">
        <v>0.96910812403588997</v>
      </c>
      <c r="O1970" s="143">
        <v>2.34460562386848</v>
      </c>
      <c r="P1970" s="143">
        <v>0.31674745300959001</v>
      </c>
      <c r="Q1970" s="143">
        <v>1261.61099105588</v>
      </c>
      <c r="R1970" s="143">
        <v>8140</v>
      </c>
      <c r="S1970" s="143" t="s">
        <v>369</v>
      </c>
      <c r="T1970" s="143">
        <v>8140</v>
      </c>
      <c r="U1970" s="143" t="s">
        <v>385</v>
      </c>
      <c r="V1970" s="143" t="s">
        <v>366</v>
      </c>
      <c r="Z1970" s="143">
        <v>0</v>
      </c>
      <c r="AA1970" s="143">
        <v>1</v>
      </c>
      <c r="AB1970" s="143">
        <v>2.34460562386848</v>
      </c>
      <c r="AC1970" s="143">
        <v>0.31674745300959001</v>
      </c>
      <c r="AD1970" s="143">
        <v>1261.61099105588</v>
      </c>
      <c r="AF1970" s="143">
        <v>-1</v>
      </c>
      <c r="AG1970" s="143">
        <v>-1</v>
      </c>
      <c r="AH1970" s="143">
        <v>-1</v>
      </c>
      <c r="AI1970" s="143">
        <v>-1</v>
      </c>
      <c r="AJ1970" s="143">
        <v>0</v>
      </c>
      <c r="AM1970" s="143" t="s">
        <v>383</v>
      </c>
      <c r="AN1970" s="143">
        <v>-1</v>
      </c>
      <c r="AQ1970" s="143">
        <v>641</v>
      </c>
      <c r="AR1970" s="143" t="s">
        <v>284</v>
      </c>
      <c r="AS1970" s="143" t="s">
        <v>394</v>
      </c>
      <c r="AT1970" s="143" t="s">
        <v>366</v>
      </c>
      <c r="AV1970" s="143">
        <v>151.37773112141301</v>
      </c>
      <c r="AW1970" s="143">
        <v>1.0232043722999999</v>
      </c>
    </row>
    <row r="1971" spans="1:49" x14ac:dyDescent="0.25">
      <c r="A1971" s="153">
        <v>1200000</v>
      </c>
      <c r="B1971" s="153">
        <v>1800000</v>
      </c>
      <c r="C1971" s="153">
        <v>1800000</v>
      </c>
      <c r="D1971" s="143" t="s">
        <v>360</v>
      </c>
      <c r="E1971" s="143" t="s">
        <v>73</v>
      </c>
      <c r="F1971" s="143" t="s">
        <v>378</v>
      </c>
      <c r="G1971" s="143" t="s">
        <v>379</v>
      </c>
      <c r="H1971" s="143">
        <v>0.59</v>
      </c>
      <c r="I1971" s="143">
        <v>0.64</v>
      </c>
      <c r="J1971" s="143" t="s">
        <v>366</v>
      </c>
      <c r="K1971" s="143">
        <v>2.8479624995500002E-3</v>
      </c>
      <c r="L1971" s="143">
        <v>3859.97566574967</v>
      </c>
      <c r="M1971" s="143">
        <v>7.1734637047968404</v>
      </c>
      <c r="N1971" s="143">
        <v>0.96910812403588997</v>
      </c>
      <c r="O1971" s="143">
        <v>2.042975562319E-2</v>
      </c>
      <c r="P1971" s="143">
        <v>2.7599835952700001E-3</v>
      </c>
      <c r="Q1971" s="143">
        <v>10.9930659452576</v>
      </c>
      <c r="R1971" s="143">
        <v>8310</v>
      </c>
      <c r="S1971" s="143" t="s">
        <v>400</v>
      </c>
      <c r="T1971" s="143">
        <v>8310</v>
      </c>
      <c r="U1971" s="143" t="s">
        <v>385</v>
      </c>
      <c r="V1971" s="143" t="s">
        <v>366</v>
      </c>
      <c r="Z1971" s="143">
        <v>0</v>
      </c>
      <c r="AA1971" s="143">
        <v>1</v>
      </c>
      <c r="AB1971" s="143">
        <v>2.042975562319E-2</v>
      </c>
      <c r="AC1971" s="143">
        <v>2.7599835952700001E-3</v>
      </c>
      <c r="AD1971" s="143">
        <v>10.993065945256999</v>
      </c>
      <c r="AF1971" s="143">
        <v>-1</v>
      </c>
      <c r="AG1971" s="143">
        <v>-1</v>
      </c>
      <c r="AH1971" s="143">
        <v>-1</v>
      </c>
      <c r="AI1971" s="143">
        <v>-1</v>
      </c>
      <c r="AJ1971" s="143">
        <v>0</v>
      </c>
      <c r="AM1971" s="143" t="s">
        <v>383</v>
      </c>
      <c r="AN1971" s="143">
        <v>-1</v>
      </c>
      <c r="AQ1971" s="143">
        <v>641</v>
      </c>
      <c r="AR1971" s="143" t="s">
        <v>284</v>
      </c>
      <c r="AS1971" s="143" t="s">
        <v>394</v>
      </c>
      <c r="AT1971" s="143" t="s">
        <v>366</v>
      </c>
      <c r="AV1971" s="143">
        <v>30.754608336598999</v>
      </c>
      <c r="AW1971" s="143">
        <v>8.9157064000000008E-3</v>
      </c>
    </row>
    <row r="1972" spans="1:49" x14ac:dyDescent="0.25">
      <c r="A1972" s="153">
        <v>1200000</v>
      </c>
      <c r="B1972" s="153">
        <v>1800000</v>
      </c>
      <c r="C1972" s="153">
        <v>1800000</v>
      </c>
      <c r="D1972" s="143" t="s">
        <v>360</v>
      </c>
      <c r="E1972" s="143" t="s">
        <v>73</v>
      </c>
      <c r="F1972" s="143" t="s">
        <v>378</v>
      </c>
      <c r="G1972" s="143" t="s">
        <v>379</v>
      </c>
      <c r="H1972" s="143">
        <v>0.59</v>
      </c>
      <c r="I1972" s="143">
        <v>0.64</v>
      </c>
      <c r="J1972" s="143" t="s">
        <v>363</v>
      </c>
      <c r="K1972" s="143">
        <v>0.23138801468140999</v>
      </c>
      <c r="L1972" s="143">
        <v>3598.1047022928101</v>
      </c>
      <c r="M1972" s="143">
        <v>7.1320171684261204</v>
      </c>
      <c r="N1972" s="143">
        <v>0.97504236450773996</v>
      </c>
      <c r="O1972" s="143">
        <v>1.6502632932758601</v>
      </c>
      <c r="P1972" s="143">
        <v>0.22561311695371</v>
      </c>
      <c r="Q1972" s="143">
        <v>832.558303679387</v>
      </c>
      <c r="R1972" s="143">
        <v>3100</v>
      </c>
      <c r="S1972" s="143" t="s">
        <v>371</v>
      </c>
      <c r="T1972" s="143">
        <v>3100</v>
      </c>
      <c r="U1972" s="143" t="s">
        <v>385</v>
      </c>
      <c r="V1972" s="143" t="s">
        <v>366</v>
      </c>
      <c r="Y1972" s="143" t="s">
        <v>363</v>
      </c>
      <c r="Z1972" s="143">
        <v>0</v>
      </c>
      <c r="AA1972" s="143">
        <v>1</v>
      </c>
      <c r="AB1972" s="143">
        <v>1.6502632932758601</v>
      </c>
      <c r="AC1972" s="143">
        <v>0.22561311695371</v>
      </c>
      <c r="AD1972" s="143">
        <v>832.558303679387</v>
      </c>
      <c r="AF1972" s="143">
        <v>-1</v>
      </c>
      <c r="AG1972" s="143">
        <v>-1</v>
      </c>
      <c r="AH1972" s="143">
        <v>-1</v>
      </c>
      <c r="AI1972" s="143">
        <v>-1</v>
      </c>
      <c r="AJ1972" s="143">
        <v>0</v>
      </c>
      <c r="AM1972" s="143" t="s">
        <v>383</v>
      </c>
      <c r="AN1972" s="143">
        <v>-1</v>
      </c>
      <c r="AQ1972" s="143">
        <v>641</v>
      </c>
      <c r="AR1972" s="143" t="s">
        <v>284</v>
      </c>
      <c r="AS1972" s="143" t="s">
        <v>394</v>
      </c>
      <c r="AT1972" s="143" t="s">
        <v>366</v>
      </c>
      <c r="AV1972" s="143">
        <v>137.48701777064599</v>
      </c>
      <c r="AW1972" s="143">
        <v>0.67522976779999999</v>
      </c>
    </row>
    <row r="1973" spans="1:49" x14ac:dyDescent="0.25">
      <c r="A1973" s="153">
        <v>1200000</v>
      </c>
      <c r="B1973" s="153">
        <v>1800000</v>
      </c>
      <c r="C1973" s="153">
        <v>1800000</v>
      </c>
      <c r="D1973" s="143" t="s">
        <v>360</v>
      </c>
      <c r="E1973" s="143" t="s">
        <v>73</v>
      </c>
      <c r="F1973" s="143" t="s">
        <v>378</v>
      </c>
      <c r="G1973" s="143" t="s">
        <v>379</v>
      </c>
      <c r="H1973" s="143">
        <v>0.59</v>
      </c>
      <c r="I1973" s="143">
        <v>0.64</v>
      </c>
      <c r="J1973" s="143" t="s">
        <v>387</v>
      </c>
      <c r="K1973" s="143">
        <v>6.0370444439440001E-2</v>
      </c>
      <c r="L1973" s="143">
        <v>3025.91941862676</v>
      </c>
      <c r="M1973" s="143">
        <v>8.3422529659293705</v>
      </c>
      <c r="N1973" s="143">
        <v>1.51125676320363</v>
      </c>
      <c r="O1973" s="143">
        <v>0.50362551917944998</v>
      </c>
      <c r="P1973" s="143">
        <v>9.1235242456720003E-2</v>
      </c>
      <c r="Q1973" s="143">
        <v>182.67610014045101</v>
      </c>
      <c r="R1973" s="143">
        <v>8140</v>
      </c>
      <c r="S1973" s="143" t="s">
        <v>369</v>
      </c>
      <c r="T1973" s="143">
        <v>8140</v>
      </c>
      <c r="U1973" s="143" t="s">
        <v>390</v>
      </c>
      <c r="V1973" s="143" t="s">
        <v>387</v>
      </c>
      <c r="Z1973" s="143">
        <v>0</v>
      </c>
      <c r="AA1973" s="143">
        <v>1</v>
      </c>
      <c r="AB1973" s="143">
        <v>0.50362551917944998</v>
      </c>
      <c r="AC1973" s="143">
        <v>9.1235242456720003E-2</v>
      </c>
      <c r="AD1973" s="143">
        <v>182.67610014045201</v>
      </c>
      <c r="AF1973" s="143">
        <v>-1</v>
      </c>
      <c r="AG1973" s="143">
        <v>-1</v>
      </c>
      <c r="AH1973" s="143">
        <v>-1</v>
      </c>
      <c r="AI1973" s="143">
        <v>-1</v>
      </c>
      <c r="AJ1973" s="143">
        <v>0</v>
      </c>
      <c r="AM1973" s="143" t="s">
        <v>383</v>
      </c>
      <c r="AN1973" s="143">
        <v>-1</v>
      </c>
      <c r="AQ1973" s="143">
        <v>641</v>
      </c>
      <c r="AR1973" s="143" t="s">
        <v>284</v>
      </c>
      <c r="AS1973" s="143" t="s">
        <v>394</v>
      </c>
      <c r="AT1973" s="143" t="s">
        <v>366</v>
      </c>
      <c r="AV1973" s="143">
        <v>109.790379564566</v>
      </c>
      <c r="AW1973" s="143">
        <v>0.148155799</v>
      </c>
    </row>
    <row r="1974" spans="1:49" x14ac:dyDescent="0.25">
      <c r="A1974" s="153">
        <v>1200000</v>
      </c>
      <c r="B1974" s="153">
        <v>1800000</v>
      </c>
      <c r="C1974" s="153">
        <v>1800000</v>
      </c>
      <c r="D1974" s="143" t="s">
        <v>360</v>
      </c>
      <c r="E1974" s="143" t="s">
        <v>73</v>
      </c>
      <c r="F1974" s="143" t="s">
        <v>378</v>
      </c>
      <c r="G1974" s="143" t="s">
        <v>379</v>
      </c>
      <c r="H1974" s="143">
        <v>0.59</v>
      </c>
      <c r="I1974" s="143">
        <v>0.64</v>
      </c>
      <c r="J1974" s="143" t="s">
        <v>387</v>
      </c>
      <c r="K1974" s="143">
        <v>2.6709747385069999E-2</v>
      </c>
      <c r="L1974" s="143">
        <v>3025.91941862676</v>
      </c>
      <c r="M1974" s="143">
        <v>8.3422529659293705</v>
      </c>
      <c r="N1974" s="143">
        <v>1.51125676320363</v>
      </c>
      <c r="O1974" s="143">
        <v>0.22281946934239999</v>
      </c>
      <c r="P1974" s="143">
        <v>4.0365286379160002E-2</v>
      </c>
      <c r="Q1974" s="143">
        <v>80.821543279126104</v>
      </c>
      <c r="R1974" s="143">
        <v>5100</v>
      </c>
      <c r="S1974" s="143" t="s">
        <v>373</v>
      </c>
      <c r="T1974" s="143">
        <v>5100</v>
      </c>
      <c r="U1974" s="143" t="s">
        <v>390</v>
      </c>
      <c r="V1974" s="143" t="s">
        <v>387</v>
      </c>
      <c r="Y1974" s="143" t="s">
        <v>363</v>
      </c>
      <c r="Z1974" s="143">
        <v>0</v>
      </c>
      <c r="AA1974" s="143">
        <v>1</v>
      </c>
      <c r="AB1974" s="143">
        <v>0.22281946934239999</v>
      </c>
      <c r="AC1974" s="143">
        <v>4.0365286379160002E-2</v>
      </c>
      <c r="AD1974" s="143">
        <v>301.34221347104398</v>
      </c>
      <c r="AF1974" s="143">
        <v>-1</v>
      </c>
      <c r="AG1974" s="143">
        <v>-1</v>
      </c>
      <c r="AH1974" s="143">
        <v>-1</v>
      </c>
      <c r="AI1974" s="143">
        <v>-1</v>
      </c>
      <c r="AJ1974" s="143">
        <v>0</v>
      </c>
      <c r="AM1974" s="143" t="s">
        <v>383</v>
      </c>
      <c r="AN1974" s="143">
        <v>-1</v>
      </c>
      <c r="AQ1974" s="143">
        <v>641</v>
      </c>
      <c r="AR1974" s="143" t="s">
        <v>284</v>
      </c>
      <c r="AS1974" s="143" t="s">
        <v>394</v>
      </c>
      <c r="AT1974" s="143" t="s">
        <v>366</v>
      </c>
      <c r="AV1974" s="143">
        <v>104.409858953214</v>
      </c>
      <c r="AW1974" s="143">
        <v>0.24439757779999999</v>
      </c>
    </row>
    <row r="1975" spans="1:49" x14ac:dyDescent="0.25">
      <c r="A1975" s="153">
        <v>1200000</v>
      </c>
      <c r="B1975" s="153">
        <v>1800000</v>
      </c>
      <c r="C1975" s="153">
        <v>1800000</v>
      </c>
      <c r="D1975" s="143" t="s">
        <v>360</v>
      </c>
      <c r="E1975" s="143" t="s">
        <v>73</v>
      </c>
      <c r="F1975" s="143" t="s">
        <v>378</v>
      </c>
      <c r="G1975" s="143" t="s">
        <v>379</v>
      </c>
      <c r="H1975" s="143">
        <v>0.59</v>
      </c>
      <c r="I1975" s="143">
        <v>0.64</v>
      </c>
      <c r="J1975" s="143" t="s">
        <v>366</v>
      </c>
      <c r="K1975" s="143">
        <v>1.317278897467E-2</v>
      </c>
      <c r="L1975" s="143">
        <v>3822.3122278742799</v>
      </c>
      <c r="M1975" s="143">
        <v>7.3032728586894802</v>
      </c>
      <c r="N1975" s="143">
        <v>0.99245478809191001</v>
      </c>
      <c r="O1975" s="143">
        <v>9.6204472191980001E-2</v>
      </c>
      <c r="P1975" s="143">
        <v>1.307339749044E-2</v>
      </c>
      <c r="Q1975" s="143">
        <v>50.350512373107797</v>
      </c>
      <c r="R1975" s="143">
        <v>8140</v>
      </c>
      <c r="S1975" s="143" t="s">
        <v>369</v>
      </c>
      <c r="T1975" s="143">
        <v>8140</v>
      </c>
      <c r="U1975" s="143" t="s">
        <v>385</v>
      </c>
      <c r="V1975" s="143" t="s">
        <v>366</v>
      </c>
      <c r="Z1975" s="143">
        <v>0</v>
      </c>
      <c r="AA1975" s="143">
        <v>1</v>
      </c>
      <c r="AB1975" s="143">
        <v>9.6204472191980001E-2</v>
      </c>
      <c r="AC1975" s="143">
        <v>1.307339749044E-2</v>
      </c>
      <c r="AD1975" s="143">
        <v>50.3505123731086</v>
      </c>
      <c r="AF1975" s="143">
        <v>-1</v>
      </c>
      <c r="AG1975" s="143">
        <v>-1</v>
      </c>
      <c r="AH1975" s="143">
        <v>-1</v>
      </c>
      <c r="AI1975" s="143">
        <v>-1</v>
      </c>
      <c r="AJ1975" s="143">
        <v>0</v>
      </c>
      <c r="AM1975" s="143" t="s">
        <v>383</v>
      </c>
      <c r="AN1975" s="143">
        <v>-1</v>
      </c>
      <c r="AQ1975" s="143">
        <v>641</v>
      </c>
      <c r="AR1975" s="143" t="s">
        <v>284</v>
      </c>
      <c r="AS1975" s="143" t="s">
        <v>394</v>
      </c>
      <c r="AT1975" s="143" t="s">
        <v>366</v>
      </c>
      <c r="AV1975" s="143">
        <v>61.705240214552902</v>
      </c>
      <c r="AW1975" s="143">
        <v>4.0835776499999997E-2</v>
      </c>
    </row>
    <row r="1976" spans="1:49" x14ac:dyDescent="0.25">
      <c r="A1976" s="153">
        <v>1200000</v>
      </c>
      <c r="B1976" s="153">
        <v>1800000</v>
      </c>
      <c r="C1976" s="153">
        <v>1800000</v>
      </c>
      <c r="D1976" s="143" t="s">
        <v>360</v>
      </c>
      <c r="E1976" s="143" t="s">
        <v>73</v>
      </c>
      <c r="F1976" s="143" t="s">
        <v>378</v>
      </c>
      <c r="G1976" s="143" t="s">
        <v>379</v>
      </c>
      <c r="H1976" s="143">
        <v>0.59</v>
      </c>
      <c r="I1976" s="143">
        <v>0.64</v>
      </c>
      <c r="J1976" s="143" t="s">
        <v>395</v>
      </c>
      <c r="K1976" s="143">
        <v>0.60022064172300005</v>
      </c>
      <c r="L1976" s="143">
        <v>3830.7257812463199</v>
      </c>
      <c r="M1976" s="143">
        <v>9.5221877393947008</v>
      </c>
      <c r="N1976" s="143">
        <v>1.3995518097247199</v>
      </c>
      <c r="O1976" s="143">
        <v>5.7154136355463896</v>
      </c>
      <c r="P1976" s="143">
        <v>0.84003988535756002</v>
      </c>
      <c r="Q1976" s="143">
        <v>2299.2806866845099</v>
      </c>
      <c r="R1976" s="143">
        <v>1200</v>
      </c>
      <c r="S1976" s="143" t="s">
        <v>398</v>
      </c>
      <c r="T1976" s="143">
        <v>1200</v>
      </c>
      <c r="U1976" s="143" t="s">
        <v>395</v>
      </c>
      <c r="V1976" s="143" t="s">
        <v>395</v>
      </c>
      <c r="Z1976" s="143">
        <v>0</v>
      </c>
      <c r="AA1976" s="143">
        <v>1</v>
      </c>
      <c r="AB1976" s="143">
        <v>5.7154136355463896</v>
      </c>
      <c r="AC1976" s="143">
        <v>0.84003988535756002</v>
      </c>
      <c r="AD1976" s="143">
        <v>2366.4823879721698</v>
      </c>
      <c r="AF1976" s="143">
        <v>-1</v>
      </c>
      <c r="AG1976" s="143">
        <v>-1</v>
      </c>
      <c r="AH1976" s="143">
        <v>-1</v>
      </c>
      <c r="AI1976" s="143">
        <v>-1</v>
      </c>
      <c r="AJ1976" s="143">
        <v>0</v>
      </c>
      <c r="AM1976" s="143" t="s">
        <v>383</v>
      </c>
      <c r="AN1976" s="143">
        <v>-1</v>
      </c>
      <c r="AQ1976" s="143">
        <v>641</v>
      </c>
      <c r="AR1976" s="143" t="s">
        <v>284</v>
      </c>
      <c r="AS1976" s="143" t="s">
        <v>394</v>
      </c>
      <c r="AT1976" s="143" t="s">
        <v>366</v>
      </c>
      <c r="AV1976" s="143">
        <v>197.201569211296</v>
      </c>
      <c r="AW1976" s="143">
        <v>1.9192882303000001</v>
      </c>
    </row>
    <row r="1977" spans="1:49" x14ac:dyDescent="0.25">
      <c r="A1977" s="153">
        <v>1200000</v>
      </c>
      <c r="B1977" s="153">
        <v>1800000</v>
      </c>
      <c r="C1977" s="153">
        <v>1800000</v>
      </c>
      <c r="D1977" s="143" t="s">
        <v>360</v>
      </c>
      <c r="E1977" s="143" t="s">
        <v>73</v>
      </c>
      <c r="F1977" s="143" t="s">
        <v>378</v>
      </c>
      <c r="G1977" s="143" t="s">
        <v>379</v>
      </c>
      <c r="H1977" s="143">
        <v>0.59</v>
      </c>
      <c r="I1977" s="143">
        <v>0.64</v>
      </c>
      <c r="J1977" s="143" t="s">
        <v>366</v>
      </c>
      <c r="K1977" s="143">
        <v>5.4594800777259998E-2</v>
      </c>
      <c r="L1977" s="143">
        <v>3285.7627499967898</v>
      </c>
      <c r="M1977" s="143">
        <v>6.4184052738117101</v>
      </c>
      <c r="N1977" s="143">
        <v>0.87771907363376001</v>
      </c>
      <c r="O1977" s="143">
        <v>0.35041155723150003</v>
      </c>
      <c r="P1977" s="143">
        <v>4.7918897963440003E-2</v>
      </c>
      <c r="Q1977" s="143">
        <v>179.385562737436</v>
      </c>
      <c r="R1977" s="143">
        <v>8140</v>
      </c>
      <c r="S1977" s="143" t="s">
        <v>369</v>
      </c>
      <c r="T1977" s="143">
        <v>8140</v>
      </c>
      <c r="U1977" s="143" t="s">
        <v>385</v>
      </c>
      <c r="V1977" s="143" t="s">
        <v>366</v>
      </c>
      <c r="Z1977" s="143">
        <v>0</v>
      </c>
      <c r="AA1977" s="143">
        <v>1</v>
      </c>
      <c r="AB1977" s="143">
        <v>0.35041155723150003</v>
      </c>
      <c r="AC1977" s="143">
        <v>4.7918897963440003E-2</v>
      </c>
      <c r="AD1977" s="143">
        <v>179.385562737437</v>
      </c>
      <c r="AF1977" s="143">
        <v>-1</v>
      </c>
      <c r="AG1977" s="143">
        <v>-1</v>
      </c>
      <c r="AH1977" s="143">
        <v>-1</v>
      </c>
      <c r="AI1977" s="143">
        <v>-1</v>
      </c>
      <c r="AJ1977" s="143">
        <v>0</v>
      </c>
      <c r="AM1977" s="143" t="s">
        <v>383</v>
      </c>
      <c r="AN1977" s="143">
        <v>-1</v>
      </c>
      <c r="AQ1977" s="143">
        <v>641</v>
      </c>
      <c r="AR1977" s="143" t="s">
        <v>284</v>
      </c>
      <c r="AS1977" s="143" t="s">
        <v>394</v>
      </c>
      <c r="AT1977" s="143" t="s">
        <v>366</v>
      </c>
      <c r="AV1977" s="143">
        <v>107.865060275671</v>
      </c>
      <c r="AW1977" s="143">
        <v>0.1454870744</v>
      </c>
    </row>
    <row r="1978" spans="1:49" x14ac:dyDescent="0.25">
      <c r="A1978" s="153">
        <v>1200000</v>
      </c>
      <c r="B1978" s="153">
        <v>1800000</v>
      </c>
      <c r="C1978" s="153">
        <v>1800000</v>
      </c>
      <c r="D1978" s="143" t="s">
        <v>360</v>
      </c>
      <c r="E1978" s="143" t="s">
        <v>73</v>
      </c>
      <c r="F1978" s="143" t="s">
        <v>378</v>
      </c>
      <c r="G1978" s="143" t="s">
        <v>379</v>
      </c>
      <c r="H1978" s="143">
        <v>0.59</v>
      </c>
      <c r="I1978" s="143">
        <v>0.64</v>
      </c>
      <c r="J1978" s="143" t="s">
        <v>387</v>
      </c>
      <c r="K1978" s="143">
        <v>2.8595884894999998E-4</v>
      </c>
      <c r="L1978" s="143">
        <v>3285.7627499967898</v>
      </c>
      <c r="M1978" s="143">
        <v>6.4184052738117101</v>
      </c>
      <c r="N1978" s="143">
        <v>0.87771907363376001</v>
      </c>
      <c r="O1978" s="143">
        <v>1.8353997842300001E-3</v>
      </c>
      <c r="P1978" s="143">
        <v>2.5099153600000002E-4</v>
      </c>
      <c r="Q1978" s="143">
        <v>0.93959293393486998</v>
      </c>
      <c r="R1978" s="143">
        <v>8140</v>
      </c>
      <c r="S1978" s="143" t="s">
        <v>369</v>
      </c>
      <c r="T1978" s="143">
        <v>8140</v>
      </c>
      <c r="U1978" s="143" t="s">
        <v>388</v>
      </c>
      <c r="V1978" s="143" t="s">
        <v>387</v>
      </c>
      <c r="Z1978" s="143">
        <v>0</v>
      </c>
      <c r="AA1978" s="143">
        <v>1</v>
      </c>
      <c r="AB1978" s="143">
        <v>1.8353997842300001E-3</v>
      </c>
      <c r="AC1978" s="143">
        <v>2.5099153600000002E-4</v>
      </c>
      <c r="AD1978" s="143">
        <v>0.93959293393416998</v>
      </c>
      <c r="AF1978" s="143">
        <v>-1</v>
      </c>
      <c r="AG1978" s="143">
        <v>-1</v>
      </c>
      <c r="AH1978" s="143">
        <v>-1</v>
      </c>
      <c r="AI1978" s="143">
        <v>-1</v>
      </c>
      <c r="AJ1978" s="143">
        <v>0</v>
      </c>
      <c r="AM1978" s="143" t="s">
        <v>383</v>
      </c>
      <c r="AN1978" s="143">
        <v>-1</v>
      </c>
      <c r="AQ1978" s="143">
        <v>641</v>
      </c>
      <c r="AR1978" s="143" t="s">
        <v>284</v>
      </c>
      <c r="AS1978" s="143" t="s">
        <v>394</v>
      </c>
      <c r="AT1978" s="143" t="s">
        <v>366</v>
      </c>
      <c r="AV1978" s="143">
        <v>19.774155673468801</v>
      </c>
      <c r="AW1978" s="143">
        <v>7.6203809999999996E-4</v>
      </c>
    </row>
    <row r="1979" spans="1:49" x14ac:dyDescent="0.25">
      <c r="A1979" s="153">
        <v>1200000</v>
      </c>
      <c r="B1979" s="153">
        <v>1800000</v>
      </c>
      <c r="C1979" s="153">
        <v>1800000</v>
      </c>
      <c r="D1979" s="143" t="s">
        <v>360</v>
      </c>
      <c r="E1979" s="143" t="s">
        <v>73</v>
      </c>
      <c r="F1979" s="143" t="s">
        <v>378</v>
      </c>
      <c r="G1979" s="143" t="s">
        <v>379</v>
      </c>
      <c r="H1979" s="143">
        <v>0.59</v>
      </c>
      <c r="I1979" s="143">
        <v>0.64</v>
      </c>
      <c r="J1979" s="143" t="s">
        <v>363</v>
      </c>
      <c r="K1979" s="143">
        <v>0.56288269385758005</v>
      </c>
      <c r="L1979" s="143">
        <v>3285.7627499967898</v>
      </c>
      <c r="M1979" s="143">
        <v>6.4184052738117101</v>
      </c>
      <c r="N1979" s="143">
        <v>0.87771907363376001</v>
      </c>
      <c r="O1979" s="143">
        <v>3.6128092507928402</v>
      </c>
      <c r="P1979" s="143">
        <v>0.49405287661715003</v>
      </c>
      <c r="Q1979" s="143">
        <v>1849.49898809509</v>
      </c>
      <c r="R1979" s="143">
        <v>3100</v>
      </c>
      <c r="S1979" s="143" t="s">
        <v>371</v>
      </c>
      <c r="T1979" s="143">
        <v>3100</v>
      </c>
      <c r="U1979" s="143" t="s">
        <v>385</v>
      </c>
      <c r="V1979" s="143" t="s">
        <v>366</v>
      </c>
      <c r="Y1979" s="143" t="s">
        <v>363</v>
      </c>
      <c r="Z1979" s="143">
        <v>0</v>
      </c>
      <c r="AA1979" s="143">
        <v>1</v>
      </c>
      <c r="AB1979" s="143">
        <v>3.6128092507928402</v>
      </c>
      <c r="AC1979" s="143">
        <v>0.49405287661715003</v>
      </c>
      <c r="AD1979" s="143">
        <v>1849.49898809509</v>
      </c>
      <c r="AF1979" s="143">
        <v>-1</v>
      </c>
      <c r="AG1979" s="143">
        <v>-1</v>
      </c>
      <c r="AH1979" s="143">
        <v>-1</v>
      </c>
      <c r="AI1979" s="143">
        <v>-1</v>
      </c>
      <c r="AJ1979" s="143">
        <v>0</v>
      </c>
      <c r="AM1979" s="143" t="s">
        <v>383</v>
      </c>
      <c r="AN1979" s="143">
        <v>-1</v>
      </c>
      <c r="AQ1979" s="143">
        <v>641</v>
      </c>
      <c r="AR1979" s="143" t="s">
        <v>284</v>
      </c>
      <c r="AS1979" s="143" t="s">
        <v>394</v>
      </c>
      <c r="AT1979" s="143" t="s">
        <v>366</v>
      </c>
      <c r="AV1979" s="143">
        <v>191.96735483908901</v>
      </c>
      <c r="AW1979" s="143">
        <v>1.4999991793</v>
      </c>
    </row>
    <row r="1980" spans="1:49" x14ac:dyDescent="0.25">
      <c r="A1980" s="153">
        <v>1200000</v>
      </c>
      <c r="B1980" s="153">
        <v>1800000</v>
      </c>
      <c r="C1980" s="153">
        <v>1800000</v>
      </c>
      <c r="D1980" s="143" t="s">
        <v>360</v>
      </c>
      <c r="E1980" s="143" t="s">
        <v>73</v>
      </c>
      <c r="F1980" s="143" t="s">
        <v>378</v>
      </c>
      <c r="G1980" s="143" t="s">
        <v>379</v>
      </c>
      <c r="H1980" s="143">
        <v>0.59</v>
      </c>
      <c r="I1980" s="143">
        <v>0.64</v>
      </c>
      <c r="J1980" s="143" t="s">
        <v>366</v>
      </c>
      <c r="K1980" s="143">
        <v>0.38860502981460998</v>
      </c>
      <c r="L1980" s="143">
        <v>2306.0547700593202</v>
      </c>
      <c r="M1980" s="143">
        <v>4.50536834517772</v>
      </c>
      <c r="N1980" s="143">
        <v>0.62256041884190005</v>
      </c>
      <c r="O1980" s="143">
        <v>1.7508088001036199</v>
      </c>
      <c r="P1980" s="143">
        <v>0.24193011012546001</v>
      </c>
      <c r="Q1980" s="143">
        <v>896.14448267304601</v>
      </c>
      <c r="R1980" s="143">
        <v>1820</v>
      </c>
      <c r="S1980" s="143" t="s">
        <v>397</v>
      </c>
      <c r="T1980" s="143">
        <v>1820</v>
      </c>
      <c r="U1980" s="143" t="s">
        <v>385</v>
      </c>
      <c r="V1980" s="143" t="s">
        <v>366</v>
      </c>
      <c r="Z1980" s="143">
        <v>0</v>
      </c>
      <c r="AA1980" s="143">
        <v>1</v>
      </c>
      <c r="AB1980" s="143">
        <v>1.7508088001036199</v>
      </c>
      <c r="AC1980" s="143">
        <v>0.24193011012546001</v>
      </c>
      <c r="AD1980" s="143">
        <v>896.14448266451996</v>
      </c>
      <c r="AF1980" s="143">
        <v>-1</v>
      </c>
      <c r="AG1980" s="143">
        <v>-1</v>
      </c>
      <c r="AH1980" s="143">
        <v>-1</v>
      </c>
      <c r="AI1980" s="143">
        <v>-1</v>
      </c>
      <c r="AJ1980" s="143">
        <v>0</v>
      </c>
      <c r="AM1980" s="143" t="s">
        <v>383</v>
      </c>
      <c r="AN1980" s="143">
        <v>-1</v>
      </c>
      <c r="AQ1980" s="143">
        <v>641</v>
      </c>
      <c r="AR1980" s="143" t="s">
        <v>284</v>
      </c>
      <c r="AS1980" s="143" t="s">
        <v>394</v>
      </c>
      <c r="AT1980" s="143" t="s">
        <v>366</v>
      </c>
      <c r="AV1980" s="143">
        <v>191.92736286015</v>
      </c>
      <c r="AW1980" s="143">
        <v>0.72680006699999999</v>
      </c>
    </row>
    <row r="1981" spans="1:49" x14ac:dyDescent="0.25">
      <c r="A1981" s="153">
        <v>1200000</v>
      </c>
      <c r="B1981" s="153">
        <v>1800000</v>
      </c>
      <c r="C1981" s="153">
        <v>1800000</v>
      </c>
      <c r="D1981" s="143" t="s">
        <v>360</v>
      </c>
      <c r="E1981" s="143" t="s">
        <v>73</v>
      </c>
      <c r="F1981" s="143" t="s">
        <v>378</v>
      </c>
      <c r="G1981" s="143" t="s">
        <v>379</v>
      </c>
      <c r="H1981" s="143">
        <v>0.59</v>
      </c>
      <c r="I1981" s="143">
        <v>0.64</v>
      </c>
      <c r="J1981" s="143" t="s">
        <v>363</v>
      </c>
      <c r="K1981" s="143">
        <v>0.22915842392232999</v>
      </c>
      <c r="L1981" s="143">
        <v>2306.0547700593202</v>
      </c>
      <c r="M1981" s="143">
        <v>4.50536834517772</v>
      </c>
      <c r="N1981" s="143">
        <v>0.62256041884190005</v>
      </c>
      <c r="O1981" s="143">
        <v>1.03244310917051</v>
      </c>
      <c r="P1981" s="143">
        <v>0.14266496437824</v>
      </c>
      <c r="Q1981" s="143">
        <v>528.45187658537998</v>
      </c>
      <c r="R1981" s="143">
        <v>5100</v>
      </c>
      <c r="S1981" s="143" t="s">
        <v>373</v>
      </c>
      <c r="T1981" s="143">
        <v>5100</v>
      </c>
      <c r="U1981" s="143" t="s">
        <v>385</v>
      </c>
      <c r="V1981" s="143" t="s">
        <v>366</v>
      </c>
      <c r="Y1981" s="143" t="s">
        <v>363</v>
      </c>
      <c r="Z1981" s="143">
        <v>0</v>
      </c>
      <c r="AA1981" s="143">
        <v>1</v>
      </c>
      <c r="AB1981" s="143">
        <v>1.03244310917051</v>
      </c>
      <c r="AC1981" s="143">
        <v>0.14266496437824</v>
      </c>
      <c r="AD1981" s="143">
        <v>528.45187659390501</v>
      </c>
      <c r="AF1981" s="143">
        <v>-1</v>
      </c>
      <c r="AG1981" s="143">
        <v>-1</v>
      </c>
      <c r="AH1981" s="143">
        <v>-1</v>
      </c>
      <c r="AI1981" s="143">
        <v>-1</v>
      </c>
      <c r="AJ1981" s="143">
        <v>0</v>
      </c>
      <c r="AM1981" s="143" t="s">
        <v>383</v>
      </c>
      <c r="AN1981" s="143">
        <v>-1</v>
      </c>
      <c r="AQ1981" s="143">
        <v>641</v>
      </c>
      <c r="AR1981" s="143" t="s">
        <v>284</v>
      </c>
      <c r="AS1981" s="143" t="s">
        <v>394</v>
      </c>
      <c r="AT1981" s="143" t="s">
        <v>366</v>
      </c>
      <c r="AV1981" s="143">
        <v>124.3527360344</v>
      </c>
      <c r="AW1981" s="143">
        <v>0.4285903298</v>
      </c>
    </row>
    <row r="1982" spans="1:49" x14ac:dyDescent="0.25">
      <c r="A1982" s="153">
        <v>1200000</v>
      </c>
      <c r="B1982" s="153">
        <v>1800000</v>
      </c>
      <c r="C1982" s="153">
        <v>1800000</v>
      </c>
      <c r="D1982" s="143" t="s">
        <v>360</v>
      </c>
      <c r="E1982" s="143" t="s">
        <v>73</v>
      </c>
      <c r="F1982" s="143" t="s">
        <v>378</v>
      </c>
      <c r="G1982" s="143" t="s">
        <v>379</v>
      </c>
      <c r="H1982" s="143">
        <v>0.59</v>
      </c>
      <c r="I1982" s="143">
        <v>0.64</v>
      </c>
      <c r="J1982" s="143" t="s">
        <v>363</v>
      </c>
      <c r="K1982" s="143">
        <v>0.34805720403419999</v>
      </c>
      <c r="L1982" s="143">
        <v>3479.3506989356101</v>
      </c>
      <c r="M1982" s="143">
        <v>6.8847874705619301</v>
      </c>
      <c r="N1982" s="143">
        <v>0.94274658622959995</v>
      </c>
      <c r="O1982" s="143">
        <v>2.3962998773734898</v>
      </c>
      <c r="P1982" s="143">
        <v>0.32812974091586</v>
      </c>
      <c r="Q1982" s="143">
        <v>1211.01307612597</v>
      </c>
      <c r="R1982" s="143">
        <v>3100</v>
      </c>
      <c r="S1982" s="143" t="s">
        <v>371</v>
      </c>
      <c r="T1982" s="143">
        <v>3100</v>
      </c>
      <c r="U1982" s="143" t="s">
        <v>385</v>
      </c>
      <c r="V1982" s="143" t="s">
        <v>366</v>
      </c>
      <c r="Y1982" s="143" t="s">
        <v>363</v>
      </c>
      <c r="Z1982" s="143">
        <v>0</v>
      </c>
      <c r="AA1982" s="143">
        <v>1</v>
      </c>
      <c r="AB1982" s="143">
        <v>2.3962998773734898</v>
      </c>
      <c r="AC1982" s="143">
        <v>0.32812974091586</v>
      </c>
      <c r="AD1982" s="143">
        <v>1211.01307612597</v>
      </c>
      <c r="AF1982" s="143">
        <v>-1</v>
      </c>
      <c r="AG1982" s="143">
        <v>-1</v>
      </c>
      <c r="AH1982" s="143">
        <v>-1</v>
      </c>
      <c r="AI1982" s="143">
        <v>-1</v>
      </c>
      <c r="AJ1982" s="143">
        <v>0</v>
      </c>
      <c r="AM1982" s="143" t="s">
        <v>383</v>
      </c>
      <c r="AN1982" s="143">
        <v>-1</v>
      </c>
      <c r="AQ1982" s="143">
        <v>641</v>
      </c>
      <c r="AR1982" s="143" t="s">
        <v>284</v>
      </c>
      <c r="AS1982" s="143" t="s">
        <v>394</v>
      </c>
      <c r="AT1982" s="143" t="s">
        <v>366</v>
      </c>
      <c r="AV1982" s="143">
        <v>156.354277354842</v>
      </c>
      <c r="AW1982" s="143">
        <v>0.98216794500000004</v>
      </c>
    </row>
    <row r="1983" spans="1:49" x14ac:dyDescent="0.25">
      <c r="A1983" s="153">
        <v>1200000</v>
      </c>
      <c r="B1983" s="153">
        <v>1800000</v>
      </c>
      <c r="C1983" s="153">
        <v>1800000</v>
      </c>
      <c r="D1983" s="143" t="s">
        <v>360</v>
      </c>
      <c r="E1983" s="143" t="s">
        <v>73</v>
      </c>
      <c r="F1983" s="143" t="s">
        <v>378</v>
      </c>
      <c r="G1983" s="143" t="s">
        <v>379</v>
      </c>
      <c r="H1983" s="143">
        <v>0.59</v>
      </c>
      <c r="I1983" s="143">
        <v>0.64</v>
      </c>
      <c r="J1983" s="143" t="s">
        <v>366</v>
      </c>
      <c r="K1983" s="143">
        <v>4.0136654401400004E-3</v>
      </c>
      <c r="L1983" s="143">
        <v>3850.63607096446</v>
      </c>
      <c r="M1983" s="143">
        <v>7.2203307015193401</v>
      </c>
      <c r="N1983" s="143">
        <v>1.01569163002673</v>
      </c>
      <c r="O1983" s="143">
        <v>2.8979991803090001E-2</v>
      </c>
      <c r="P1983" s="143">
        <v>4.0766463932800003E-3</v>
      </c>
      <c r="Q1983" s="143">
        <v>15.455164920598</v>
      </c>
      <c r="R1983" s="143">
        <v>8140</v>
      </c>
      <c r="S1983" s="143" t="s">
        <v>369</v>
      </c>
      <c r="T1983" s="143">
        <v>8140</v>
      </c>
      <c r="U1983" s="143" t="s">
        <v>385</v>
      </c>
      <c r="V1983" s="143" t="s">
        <v>366</v>
      </c>
      <c r="Z1983" s="143">
        <v>0</v>
      </c>
      <c r="AA1983" s="143">
        <v>1</v>
      </c>
      <c r="AB1983" s="143">
        <v>2.8979991803090001E-2</v>
      </c>
      <c r="AC1983" s="143">
        <v>4.0766463932800003E-3</v>
      </c>
      <c r="AD1983" s="143">
        <v>15.455164920598801</v>
      </c>
      <c r="AF1983" s="143">
        <v>-1</v>
      </c>
      <c r="AG1983" s="143">
        <v>-1</v>
      </c>
      <c r="AH1983" s="143">
        <v>-1</v>
      </c>
      <c r="AI1983" s="143">
        <v>-1</v>
      </c>
      <c r="AJ1983" s="143">
        <v>0</v>
      </c>
      <c r="AM1983" s="143" t="s">
        <v>383</v>
      </c>
      <c r="AN1983" s="143">
        <v>-1</v>
      </c>
      <c r="AQ1983" s="143">
        <v>641</v>
      </c>
      <c r="AR1983" s="143" t="s">
        <v>284</v>
      </c>
      <c r="AS1983" s="143" t="s">
        <v>394</v>
      </c>
      <c r="AT1983" s="143" t="s">
        <v>366</v>
      </c>
      <c r="AV1983" s="143">
        <v>82.333778665074902</v>
      </c>
      <c r="AW1983" s="143">
        <v>1.25346025E-2</v>
      </c>
    </row>
    <row r="1984" spans="1:49" x14ac:dyDescent="0.25">
      <c r="A1984" s="153">
        <v>1200000</v>
      </c>
      <c r="B1984" s="153">
        <v>1800000</v>
      </c>
      <c r="C1984" s="153">
        <v>1800000</v>
      </c>
      <c r="D1984" s="143" t="s">
        <v>360</v>
      </c>
      <c r="E1984" s="143" t="s">
        <v>73</v>
      </c>
      <c r="F1984" s="143" t="s">
        <v>378</v>
      </c>
      <c r="G1984" s="143" t="s">
        <v>379</v>
      </c>
      <c r="H1984" s="143">
        <v>0.59</v>
      </c>
      <c r="I1984" s="143">
        <v>0.64</v>
      </c>
      <c r="J1984" s="143" t="s">
        <v>366</v>
      </c>
      <c r="K1984" s="143">
        <v>0.61374978827379001</v>
      </c>
      <c r="L1984" s="143">
        <v>3850.63607096446</v>
      </c>
      <c r="M1984" s="143">
        <v>7.2203307015193401</v>
      </c>
      <c r="N1984" s="143">
        <v>1.01569163002673</v>
      </c>
      <c r="O1984" s="143">
        <v>4.4314764393242898</v>
      </c>
      <c r="P1984" s="143">
        <v>0.62338052288037005</v>
      </c>
      <c r="Q1984" s="143">
        <v>2363.3270732738802</v>
      </c>
      <c r="R1984" s="143">
        <v>1550</v>
      </c>
      <c r="S1984" s="143" t="s">
        <v>399</v>
      </c>
      <c r="T1984" s="143">
        <v>1550</v>
      </c>
      <c r="U1984" s="143" t="s">
        <v>385</v>
      </c>
      <c r="V1984" s="143" t="s">
        <v>366</v>
      </c>
      <c r="Z1984" s="143">
        <v>0</v>
      </c>
      <c r="AA1984" s="143">
        <v>1</v>
      </c>
      <c r="AB1984" s="143">
        <v>4.4314764393242898</v>
      </c>
      <c r="AC1984" s="143">
        <v>0.62338052288037005</v>
      </c>
      <c r="AD1984" s="143">
        <v>2363.3270732738802</v>
      </c>
      <c r="AF1984" s="143">
        <v>-1</v>
      </c>
      <c r="AG1984" s="143">
        <v>-1</v>
      </c>
      <c r="AH1984" s="143">
        <v>-1</v>
      </c>
      <c r="AI1984" s="143">
        <v>-1</v>
      </c>
      <c r="AJ1984" s="143">
        <v>0</v>
      </c>
      <c r="AM1984" s="143" t="s">
        <v>383</v>
      </c>
      <c r="AN1984" s="143">
        <v>-1</v>
      </c>
      <c r="AQ1984" s="143">
        <v>641</v>
      </c>
      <c r="AR1984" s="143" t="s">
        <v>284</v>
      </c>
      <c r="AS1984" s="143" t="s">
        <v>394</v>
      </c>
      <c r="AT1984" s="143" t="s">
        <v>366</v>
      </c>
      <c r="AV1984" s="143">
        <v>198.43984015346399</v>
      </c>
      <c r="AW1984" s="143">
        <v>1.9167291754</v>
      </c>
    </row>
    <row r="1985" spans="1:49" x14ac:dyDescent="0.25">
      <c r="A1985" s="153">
        <v>1200000</v>
      </c>
      <c r="B1985" s="153">
        <v>1800000</v>
      </c>
      <c r="C1985" s="153">
        <v>1800000</v>
      </c>
      <c r="D1985" s="143" t="s">
        <v>360</v>
      </c>
      <c r="E1985" s="143" t="s">
        <v>73</v>
      </c>
      <c r="F1985" s="143" t="s">
        <v>378</v>
      </c>
      <c r="G1985" s="143" t="s">
        <v>379</v>
      </c>
      <c r="H1985" s="143">
        <v>0.59</v>
      </c>
      <c r="I1985" s="143">
        <v>0.64</v>
      </c>
      <c r="J1985" s="143" t="s">
        <v>366</v>
      </c>
      <c r="K1985" s="143">
        <v>0.11409554279436999</v>
      </c>
      <c r="L1985" s="143">
        <v>3876.1172006303</v>
      </c>
      <c r="M1985" s="143">
        <v>8.5590920708068001</v>
      </c>
      <c r="N1985" s="143">
        <v>1.1497585937533901</v>
      </c>
      <c r="O1985" s="143">
        <v>0.97655425564568998</v>
      </c>
      <c r="P1985" s="143">
        <v>0.13118233083677999</v>
      </c>
      <c r="Q1985" s="143">
        <v>442.24769594050798</v>
      </c>
      <c r="R1985" s="143">
        <v>8140</v>
      </c>
      <c r="S1985" s="143" t="s">
        <v>369</v>
      </c>
      <c r="T1985" s="143">
        <v>8140</v>
      </c>
      <c r="U1985" s="143" t="s">
        <v>385</v>
      </c>
      <c r="V1985" s="143" t="s">
        <v>366</v>
      </c>
      <c r="Z1985" s="143">
        <v>0</v>
      </c>
      <c r="AA1985" s="143">
        <v>1</v>
      </c>
      <c r="AB1985" s="143">
        <v>0.97655425564568998</v>
      </c>
      <c r="AC1985" s="143">
        <v>0.13118233083677999</v>
      </c>
      <c r="AD1985" s="143">
        <v>442.24769594050798</v>
      </c>
      <c r="AF1985" s="143">
        <v>-1</v>
      </c>
      <c r="AG1985" s="143">
        <v>-1</v>
      </c>
      <c r="AH1985" s="143">
        <v>-1</v>
      </c>
      <c r="AI1985" s="143">
        <v>-1</v>
      </c>
      <c r="AJ1985" s="143">
        <v>0</v>
      </c>
      <c r="AM1985" s="143" t="s">
        <v>383</v>
      </c>
      <c r="AN1985" s="143">
        <v>-1</v>
      </c>
      <c r="AQ1985" s="143">
        <v>641</v>
      </c>
      <c r="AR1985" s="143" t="s">
        <v>284</v>
      </c>
      <c r="AS1985" s="143" t="s">
        <v>394</v>
      </c>
      <c r="AT1985" s="143" t="s">
        <v>366</v>
      </c>
      <c r="AV1985" s="143">
        <v>115.641083964031</v>
      </c>
      <c r="AW1985" s="143">
        <v>0.3586761524</v>
      </c>
    </row>
    <row r="1986" spans="1:49" x14ac:dyDescent="0.25">
      <c r="A1986" s="153">
        <v>1200000</v>
      </c>
      <c r="B1986" s="153">
        <v>1800000</v>
      </c>
      <c r="C1986" s="153">
        <v>1800000</v>
      </c>
      <c r="D1986" s="143" t="s">
        <v>360</v>
      </c>
      <c r="E1986" s="143" t="s">
        <v>73</v>
      </c>
      <c r="F1986" s="143" t="s">
        <v>378</v>
      </c>
      <c r="G1986" s="143" t="s">
        <v>379</v>
      </c>
      <c r="H1986" s="143">
        <v>0.59</v>
      </c>
      <c r="I1986" s="143">
        <v>0.64</v>
      </c>
      <c r="J1986" s="143" t="s">
        <v>387</v>
      </c>
      <c r="K1986" s="143">
        <v>8.3817131218580004E-2</v>
      </c>
      <c r="L1986" s="143">
        <v>3876.1172006303</v>
      </c>
      <c r="M1986" s="143">
        <v>8.5590920708068001</v>
      </c>
      <c r="N1986" s="143">
        <v>1.1497585937533901</v>
      </c>
      <c r="O1986" s="143">
        <v>0.71739854321076002</v>
      </c>
      <c r="P1986" s="143">
        <v>9.6369466922319999E-2</v>
      </c>
      <c r="Q1986" s="143">
        <v>324.88502402384398</v>
      </c>
      <c r="R1986" s="143">
        <v>8140</v>
      </c>
      <c r="S1986" s="143" t="s">
        <v>369</v>
      </c>
      <c r="T1986" s="143">
        <v>8140</v>
      </c>
      <c r="U1986" s="143" t="s">
        <v>390</v>
      </c>
      <c r="V1986" s="143" t="s">
        <v>387</v>
      </c>
      <c r="Z1986" s="143">
        <v>0</v>
      </c>
      <c r="AA1986" s="143">
        <v>1</v>
      </c>
      <c r="AB1986" s="143">
        <v>0.71739854321076002</v>
      </c>
      <c r="AC1986" s="143">
        <v>9.6369466922319999E-2</v>
      </c>
      <c r="AD1986" s="143">
        <v>324.88502402384302</v>
      </c>
      <c r="AF1986" s="143">
        <v>-1</v>
      </c>
      <c r="AG1986" s="143">
        <v>-1</v>
      </c>
      <c r="AH1986" s="143">
        <v>-1</v>
      </c>
      <c r="AI1986" s="143">
        <v>-1</v>
      </c>
      <c r="AJ1986" s="143">
        <v>0</v>
      </c>
      <c r="AM1986" s="143" t="s">
        <v>383</v>
      </c>
      <c r="AN1986" s="143">
        <v>-1</v>
      </c>
      <c r="AQ1986" s="143">
        <v>641</v>
      </c>
      <c r="AR1986" s="143" t="s">
        <v>284</v>
      </c>
      <c r="AS1986" s="143" t="s">
        <v>394</v>
      </c>
      <c r="AT1986" s="143" t="s">
        <v>366</v>
      </c>
      <c r="AV1986" s="143">
        <v>113.608829663717</v>
      </c>
      <c r="AW1986" s="143">
        <v>0.26349150370000002</v>
      </c>
    </row>
    <row r="1987" spans="1:49" x14ac:dyDescent="0.25">
      <c r="A1987" s="153">
        <v>1200000</v>
      </c>
      <c r="B1987" s="153">
        <v>1800000</v>
      </c>
      <c r="C1987" s="153">
        <v>1800000</v>
      </c>
      <c r="D1987" s="143" t="s">
        <v>360</v>
      </c>
      <c r="E1987" s="143" t="s">
        <v>73</v>
      </c>
      <c r="F1987" s="143" t="s">
        <v>378</v>
      </c>
      <c r="G1987" s="143" t="s">
        <v>379</v>
      </c>
      <c r="H1987" s="143">
        <v>0.59</v>
      </c>
      <c r="I1987" s="143">
        <v>0.64</v>
      </c>
      <c r="J1987" s="143" t="s">
        <v>387</v>
      </c>
      <c r="K1987" s="143">
        <v>0.31519336670675002</v>
      </c>
      <c r="L1987" s="143">
        <v>3876.1172006303</v>
      </c>
      <c r="M1987" s="143">
        <v>8.5590920708068001</v>
      </c>
      <c r="N1987" s="143">
        <v>1.1497585937533901</v>
      </c>
      <c r="O1987" s="143">
        <v>2.6977690457507202</v>
      </c>
      <c r="P1987" s="143">
        <v>0.36239628206516</v>
      </c>
      <c r="Q1987" s="143">
        <v>1221.72643021664</v>
      </c>
      <c r="R1987" s="143">
        <v>8140</v>
      </c>
      <c r="S1987" s="143" t="s">
        <v>369</v>
      </c>
      <c r="T1987" s="143">
        <v>8140</v>
      </c>
      <c r="U1987" s="143" t="s">
        <v>388</v>
      </c>
      <c r="V1987" s="143" t="s">
        <v>387</v>
      </c>
      <c r="Z1987" s="143">
        <v>0</v>
      </c>
      <c r="AA1987" s="143">
        <v>1</v>
      </c>
      <c r="AB1987" s="143">
        <v>2.6977690457507202</v>
      </c>
      <c r="AC1987" s="143">
        <v>0.36239628206516</v>
      </c>
      <c r="AD1987" s="143">
        <v>1221.72643021664</v>
      </c>
      <c r="AF1987" s="143">
        <v>-1</v>
      </c>
      <c r="AG1987" s="143">
        <v>-1</v>
      </c>
      <c r="AH1987" s="143">
        <v>-1</v>
      </c>
      <c r="AI1987" s="143">
        <v>-1</v>
      </c>
      <c r="AJ1987" s="143">
        <v>0</v>
      </c>
      <c r="AM1987" s="143" t="s">
        <v>383</v>
      </c>
      <c r="AN1987" s="143">
        <v>-1</v>
      </c>
      <c r="AQ1987" s="143">
        <v>641</v>
      </c>
      <c r="AR1987" s="143" t="s">
        <v>284</v>
      </c>
      <c r="AS1987" s="143" t="s">
        <v>394</v>
      </c>
      <c r="AT1987" s="143" t="s">
        <v>366</v>
      </c>
      <c r="AV1987" s="143">
        <v>152.59952805401099</v>
      </c>
      <c r="AW1987" s="143">
        <v>0.99085679660000003</v>
      </c>
    </row>
    <row r="1988" spans="1:49" x14ac:dyDescent="0.25">
      <c r="A1988" s="153">
        <v>1200000</v>
      </c>
      <c r="B1988" s="153">
        <v>1800000</v>
      </c>
      <c r="C1988" s="153">
        <v>1800000</v>
      </c>
      <c r="D1988" s="143" t="s">
        <v>360</v>
      </c>
      <c r="E1988" s="143" t="s">
        <v>73</v>
      </c>
      <c r="F1988" s="143" t="s">
        <v>378</v>
      </c>
      <c r="G1988" s="143" t="s">
        <v>379</v>
      </c>
      <c r="H1988" s="143">
        <v>0.59</v>
      </c>
      <c r="I1988" s="143">
        <v>0.64</v>
      </c>
      <c r="J1988" s="143" t="s">
        <v>395</v>
      </c>
      <c r="K1988" s="143">
        <v>7.8424287259200004E-2</v>
      </c>
      <c r="L1988" s="143">
        <v>3876.1172006303</v>
      </c>
      <c r="M1988" s="143">
        <v>8.5590920708068001</v>
      </c>
      <c r="N1988" s="143">
        <v>1.1497585937533901</v>
      </c>
      <c r="O1988" s="143">
        <v>0.67124069523894003</v>
      </c>
      <c r="P1988" s="143">
        <v>9.016899823525E-2</v>
      </c>
      <c r="Q1988" s="143">
        <v>303.98172879257999</v>
      </c>
      <c r="R1988" s="143">
        <v>1200</v>
      </c>
      <c r="S1988" s="143" t="s">
        <v>398</v>
      </c>
      <c r="T1988" s="143">
        <v>1200</v>
      </c>
      <c r="U1988" s="143" t="s">
        <v>395</v>
      </c>
      <c r="V1988" s="143" t="s">
        <v>395</v>
      </c>
      <c r="Z1988" s="143">
        <v>0</v>
      </c>
      <c r="AA1988" s="143">
        <v>1</v>
      </c>
      <c r="AB1988" s="143">
        <v>0.67124069523894003</v>
      </c>
      <c r="AC1988" s="143">
        <v>9.016899823525E-2</v>
      </c>
      <c r="AD1988" s="143">
        <v>303.98172879258101</v>
      </c>
      <c r="AF1988" s="143">
        <v>-1</v>
      </c>
      <c r="AG1988" s="143">
        <v>-1</v>
      </c>
      <c r="AH1988" s="143">
        <v>-1</v>
      </c>
      <c r="AI1988" s="143">
        <v>-1</v>
      </c>
      <c r="AJ1988" s="143">
        <v>0</v>
      </c>
      <c r="AM1988" s="143" t="s">
        <v>383</v>
      </c>
      <c r="AN1988" s="143">
        <v>-1</v>
      </c>
      <c r="AQ1988" s="143">
        <v>641</v>
      </c>
      <c r="AR1988" s="143" t="s">
        <v>284</v>
      </c>
      <c r="AS1988" s="143" t="s">
        <v>394</v>
      </c>
      <c r="AT1988" s="143" t="s">
        <v>366</v>
      </c>
      <c r="AV1988" s="143">
        <v>112.709533018005</v>
      </c>
      <c r="AW1988" s="143">
        <v>0.24653830400000001</v>
      </c>
    </row>
    <row r="1989" spans="1:49" x14ac:dyDescent="0.25">
      <c r="A1989" s="153">
        <v>1200000</v>
      </c>
      <c r="B1989" s="153">
        <v>1800000</v>
      </c>
      <c r="C1989" s="153">
        <v>1800000</v>
      </c>
      <c r="D1989" s="143" t="s">
        <v>360</v>
      </c>
      <c r="E1989" s="143" t="s">
        <v>73</v>
      </c>
      <c r="F1989" s="143" t="s">
        <v>378</v>
      </c>
      <c r="G1989" s="143" t="s">
        <v>379</v>
      </c>
      <c r="H1989" s="143">
        <v>0.59</v>
      </c>
      <c r="I1989" s="143">
        <v>0.64</v>
      </c>
      <c r="J1989" s="143" t="s">
        <v>387</v>
      </c>
      <c r="K1989" s="143">
        <v>1.854504012466E-2</v>
      </c>
      <c r="L1989" s="143">
        <v>3876.1172006303</v>
      </c>
      <c r="M1989" s="143">
        <v>8.5590920708068001</v>
      </c>
      <c r="N1989" s="143">
        <v>1.1497585937533901</v>
      </c>
      <c r="O1989" s="143">
        <v>0.1587287058838</v>
      </c>
      <c r="P1989" s="143">
        <v>2.132231925483E-2</v>
      </c>
      <c r="Q1989" s="143">
        <v>71.882749013589205</v>
      </c>
      <c r="R1989" s="143">
        <v>1200</v>
      </c>
      <c r="S1989" s="143" t="s">
        <v>398</v>
      </c>
      <c r="T1989" s="143">
        <v>1200</v>
      </c>
      <c r="U1989" s="143" t="s">
        <v>390</v>
      </c>
      <c r="V1989" s="143" t="s">
        <v>387</v>
      </c>
      <c r="Z1989" s="143">
        <v>0</v>
      </c>
      <c r="AA1989" s="143">
        <v>1</v>
      </c>
      <c r="AB1989" s="143">
        <v>0.1587287058838</v>
      </c>
      <c r="AC1989" s="143">
        <v>2.132231925483E-2</v>
      </c>
      <c r="AD1989" s="143">
        <v>71.882749013590001</v>
      </c>
      <c r="AF1989" s="143">
        <v>-1</v>
      </c>
      <c r="AG1989" s="143">
        <v>-1</v>
      </c>
      <c r="AH1989" s="143">
        <v>-1</v>
      </c>
      <c r="AI1989" s="143">
        <v>-1</v>
      </c>
      <c r="AJ1989" s="143">
        <v>0</v>
      </c>
      <c r="AM1989" s="143" t="s">
        <v>383</v>
      </c>
      <c r="AN1989" s="143">
        <v>-1</v>
      </c>
      <c r="AQ1989" s="143">
        <v>641</v>
      </c>
      <c r="AR1989" s="143" t="s">
        <v>284</v>
      </c>
      <c r="AS1989" s="143" t="s">
        <v>394</v>
      </c>
      <c r="AT1989" s="143" t="s">
        <v>366</v>
      </c>
      <c r="AV1989" s="143">
        <v>103.05154926521099</v>
      </c>
      <c r="AW1989" s="143">
        <v>5.8299066500000003E-2</v>
      </c>
    </row>
    <row r="1990" spans="1:49" x14ac:dyDescent="0.25">
      <c r="A1990" s="153">
        <v>1200000</v>
      </c>
      <c r="B1990" s="153">
        <v>1800000</v>
      </c>
      <c r="C1990" s="153">
        <v>1800000</v>
      </c>
      <c r="D1990" s="143" t="s">
        <v>360</v>
      </c>
      <c r="E1990" s="143" t="s">
        <v>73</v>
      </c>
      <c r="F1990" s="143" t="s">
        <v>378</v>
      </c>
      <c r="G1990" s="143" t="s">
        <v>379</v>
      </c>
      <c r="H1990" s="143">
        <v>0.59</v>
      </c>
      <c r="I1990" s="143">
        <v>0.64</v>
      </c>
      <c r="J1990" s="143" t="s">
        <v>395</v>
      </c>
      <c r="K1990" s="143">
        <v>5.7798322000419997E-2</v>
      </c>
      <c r="L1990" s="143">
        <v>3833.5050458276901</v>
      </c>
      <c r="M1990" s="143">
        <v>9.52865522867239</v>
      </c>
      <c r="N1990" s="143">
        <v>1.4004873606314401</v>
      </c>
      <c r="O1990" s="143">
        <v>0.55074028313780998</v>
      </c>
      <c r="P1990" s="143">
        <v>8.0945819427289997E-2</v>
      </c>
      <c r="Q1990" s="143">
        <v>221.57015902899099</v>
      </c>
      <c r="R1990" s="143">
        <v>1200</v>
      </c>
      <c r="S1990" s="143" t="s">
        <v>398</v>
      </c>
      <c r="T1990" s="143">
        <v>1200</v>
      </c>
      <c r="U1990" s="143" t="s">
        <v>395</v>
      </c>
      <c r="V1990" s="143" t="s">
        <v>395</v>
      </c>
      <c r="Z1990" s="143">
        <v>0</v>
      </c>
      <c r="AA1990" s="143">
        <v>1</v>
      </c>
      <c r="AB1990" s="143">
        <v>0.55074028313780998</v>
      </c>
      <c r="AC1990" s="143">
        <v>8.0945819427289997E-2</v>
      </c>
      <c r="AD1990" s="143">
        <v>2368.1993172050002</v>
      </c>
      <c r="AF1990" s="143">
        <v>-1</v>
      </c>
      <c r="AG1990" s="143">
        <v>-1</v>
      </c>
      <c r="AH1990" s="143">
        <v>-1</v>
      </c>
      <c r="AI1990" s="143">
        <v>-1</v>
      </c>
      <c r="AJ1990" s="143">
        <v>0</v>
      </c>
      <c r="AM1990" s="143" t="s">
        <v>383</v>
      </c>
      <c r="AN1990" s="143">
        <v>-1</v>
      </c>
      <c r="AQ1990" s="143">
        <v>641</v>
      </c>
      <c r="AR1990" s="143" t="s">
        <v>284</v>
      </c>
      <c r="AS1990" s="143" t="s">
        <v>394</v>
      </c>
      <c r="AT1990" s="143" t="s">
        <v>366</v>
      </c>
      <c r="AV1990" s="143">
        <v>109.397359289775</v>
      </c>
      <c r="AW1990" s="143">
        <v>1.9206807114</v>
      </c>
    </row>
    <row r="1991" spans="1:49" x14ac:dyDescent="0.25">
      <c r="A1991" s="153">
        <v>1200000</v>
      </c>
      <c r="B1991" s="153">
        <v>1800000</v>
      </c>
      <c r="C1991" s="153">
        <v>1800000</v>
      </c>
      <c r="D1991" s="143" t="s">
        <v>360</v>
      </c>
      <c r="E1991" s="143" t="s">
        <v>73</v>
      </c>
      <c r="F1991" s="143" t="s">
        <v>378</v>
      </c>
      <c r="G1991" s="143" t="s">
        <v>379</v>
      </c>
      <c r="H1991" s="143">
        <v>0.59</v>
      </c>
      <c r="I1991" s="143">
        <v>0.64</v>
      </c>
      <c r="J1991" s="143" t="s">
        <v>366</v>
      </c>
      <c r="K1991" s="143">
        <v>0.17828634095465001</v>
      </c>
      <c r="L1991" s="143">
        <v>3834.0457557893001</v>
      </c>
      <c r="M1991" s="143">
        <v>7.25118965282992</v>
      </c>
      <c r="N1991" s="143">
        <v>0.98276240453621999</v>
      </c>
      <c r="O1991" s="143">
        <v>1.29278807077131</v>
      </c>
      <c r="P1991" s="143">
        <v>0.17521311313255999</v>
      </c>
      <c r="Q1991" s="143">
        <v>683.55798885240699</v>
      </c>
      <c r="R1991" s="143">
        <v>8140</v>
      </c>
      <c r="S1991" s="143" t="s">
        <v>369</v>
      </c>
      <c r="T1991" s="143">
        <v>8140</v>
      </c>
      <c r="U1991" s="143" t="s">
        <v>385</v>
      </c>
      <c r="V1991" s="143" t="s">
        <v>366</v>
      </c>
      <c r="Z1991" s="143">
        <v>0</v>
      </c>
      <c r="AA1991" s="143">
        <v>1</v>
      </c>
      <c r="AB1991" s="143">
        <v>1.29278807077131</v>
      </c>
      <c r="AC1991" s="143">
        <v>0.17521311313255999</v>
      </c>
      <c r="AD1991" s="143">
        <v>683.55798890538199</v>
      </c>
      <c r="AF1991" s="143">
        <v>-1</v>
      </c>
      <c r="AG1991" s="143">
        <v>-1</v>
      </c>
      <c r="AH1991" s="143">
        <v>-1</v>
      </c>
      <c r="AI1991" s="143">
        <v>-1</v>
      </c>
      <c r="AJ1991" s="143">
        <v>0</v>
      </c>
      <c r="AM1991" s="143" t="s">
        <v>383</v>
      </c>
      <c r="AN1991" s="143">
        <v>-1</v>
      </c>
      <c r="AQ1991" s="143">
        <v>641</v>
      </c>
      <c r="AR1991" s="143" t="s">
        <v>284</v>
      </c>
      <c r="AS1991" s="143" t="s">
        <v>394</v>
      </c>
      <c r="AT1991" s="143" t="s">
        <v>366</v>
      </c>
      <c r="AV1991" s="143">
        <v>132.80597227127001</v>
      </c>
      <c r="AW1991" s="143">
        <v>0.55438604130000002</v>
      </c>
    </row>
    <row r="1992" spans="1:49" x14ac:dyDescent="0.25">
      <c r="A1992" s="153">
        <v>1200000</v>
      </c>
      <c r="B1992" s="153">
        <v>1800000</v>
      </c>
      <c r="C1992" s="153">
        <v>1800000</v>
      </c>
      <c r="D1992" s="143" t="s">
        <v>360</v>
      </c>
      <c r="E1992" s="143" t="s">
        <v>73</v>
      </c>
      <c r="F1992" s="143" t="s">
        <v>378</v>
      </c>
      <c r="G1992" s="143" t="s">
        <v>379</v>
      </c>
      <c r="H1992" s="143">
        <v>0.59</v>
      </c>
      <c r="I1992" s="143">
        <v>0.64</v>
      </c>
      <c r="J1992" s="143" t="s">
        <v>366</v>
      </c>
      <c r="K1992" s="143">
        <v>0.48128919993841002</v>
      </c>
      <c r="L1992" s="143">
        <v>2855.0295535477899</v>
      </c>
      <c r="M1992" s="143">
        <v>3.78810504134744</v>
      </c>
      <c r="N1992" s="143">
        <v>0.52399269199622001</v>
      </c>
      <c r="O1992" s="143">
        <v>1.82317404463278</v>
      </c>
      <c r="P1992" s="143">
        <v>0.25219202350443998</v>
      </c>
      <c r="Q1992" s="143">
        <v>1374.0948896275399</v>
      </c>
      <c r="R1992" s="143">
        <v>1820</v>
      </c>
      <c r="S1992" s="143" t="s">
        <v>397</v>
      </c>
      <c r="T1992" s="143">
        <v>1820</v>
      </c>
      <c r="U1992" s="143" t="s">
        <v>385</v>
      </c>
      <c r="V1992" s="143" t="s">
        <v>366</v>
      </c>
      <c r="Z1992" s="143">
        <v>0</v>
      </c>
      <c r="AA1992" s="143">
        <v>1</v>
      </c>
      <c r="AB1992" s="143">
        <v>1.82317404463278</v>
      </c>
      <c r="AC1992" s="143">
        <v>0.25219202350443998</v>
      </c>
      <c r="AD1992" s="143">
        <v>1374.0948896275399</v>
      </c>
      <c r="AF1992" s="143">
        <v>-1</v>
      </c>
      <c r="AG1992" s="143">
        <v>-1</v>
      </c>
      <c r="AH1992" s="143">
        <v>-1</v>
      </c>
      <c r="AI1992" s="143">
        <v>-1</v>
      </c>
      <c r="AJ1992" s="143">
        <v>0</v>
      </c>
      <c r="AM1992" s="143" t="s">
        <v>383</v>
      </c>
      <c r="AN1992" s="143">
        <v>-1</v>
      </c>
      <c r="AQ1992" s="143">
        <v>641</v>
      </c>
      <c r="AR1992" s="143" t="s">
        <v>284</v>
      </c>
      <c r="AS1992" s="143" t="s">
        <v>394</v>
      </c>
      <c r="AT1992" s="143" t="s">
        <v>366</v>
      </c>
      <c r="AV1992" s="143">
        <v>193.701434236539</v>
      </c>
      <c r="AW1992" s="143">
        <v>1.1144321895</v>
      </c>
    </row>
    <row r="1993" spans="1:49" x14ac:dyDescent="0.25">
      <c r="A1993" s="153">
        <v>1200000</v>
      </c>
      <c r="B1993" s="153">
        <v>1800000</v>
      </c>
      <c r="C1993" s="153">
        <v>1800000</v>
      </c>
      <c r="D1993" s="143" t="s">
        <v>360</v>
      </c>
      <c r="E1993" s="143" t="s">
        <v>73</v>
      </c>
      <c r="F1993" s="143" t="s">
        <v>378</v>
      </c>
      <c r="G1993" s="143" t="s">
        <v>379</v>
      </c>
      <c r="H1993" s="143">
        <v>0.59</v>
      </c>
      <c r="I1993" s="143">
        <v>0.64</v>
      </c>
      <c r="J1993" s="143" t="s">
        <v>366</v>
      </c>
      <c r="K1993" s="143">
        <v>0.46180220401054001</v>
      </c>
      <c r="L1993" s="143">
        <v>3849.0425843481898</v>
      </c>
      <c r="M1993" s="143">
        <v>7.5800210165080601</v>
      </c>
      <c r="N1993" s="143">
        <v>1.0532416578750901</v>
      </c>
      <c r="O1993" s="143">
        <v>3.5004704118696499</v>
      </c>
      <c r="P1993" s="143">
        <v>0.48638931896242998</v>
      </c>
      <c r="Q1993" s="143">
        <v>1777.49634878242</v>
      </c>
      <c r="R1993" s="143">
        <v>1550</v>
      </c>
      <c r="S1993" s="143" t="s">
        <v>399</v>
      </c>
      <c r="T1993" s="143">
        <v>1550</v>
      </c>
      <c r="U1993" s="143" t="s">
        <v>385</v>
      </c>
      <c r="V1993" s="143" t="s">
        <v>366</v>
      </c>
      <c r="Z1993" s="143">
        <v>0</v>
      </c>
      <c r="AA1993" s="143">
        <v>1</v>
      </c>
      <c r="AB1993" s="143">
        <v>3.5004704118696499</v>
      </c>
      <c r="AC1993" s="143">
        <v>0.48638931896242998</v>
      </c>
      <c r="AD1993" s="143">
        <v>1777.49634878242</v>
      </c>
      <c r="AF1993" s="143">
        <v>-1</v>
      </c>
      <c r="AG1993" s="143">
        <v>-1</v>
      </c>
      <c r="AH1993" s="143">
        <v>-1</v>
      </c>
      <c r="AI1993" s="143">
        <v>-1</v>
      </c>
      <c r="AJ1993" s="143">
        <v>0</v>
      </c>
      <c r="AM1993" s="143" t="s">
        <v>383</v>
      </c>
      <c r="AN1993" s="143">
        <v>-1</v>
      </c>
      <c r="AQ1993" s="143">
        <v>641</v>
      </c>
      <c r="AR1993" s="143" t="s">
        <v>284</v>
      </c>
      <c r="AS1993" s="143" t="s">
        <v>394</v>
      </c>
      <c r="AT1993" s="143" t="s">
        <v>366</v>
      </c>
      <c r="AV1993" s="143">
        <v>200.200310319393</v>
      </c>
      <c r="AW1993" s="143">
        <v>1.4416028782000001</v>
      </c>
    </row>
    <row r="1994" spans="1:49" x14ac:dyDescent="0.25">
      <c r="A1994" s="153">
        <v>1200000</v>
      </c>
      <c r="B1994" s="153">
        <v>1800000</v>
      </c>
      <c r="C1994" s="153">
        <v>1800000</v>
      </c>
      <c r="D1994" s="143" t="s">
        <v>360</v>
      </c>
      <c r="E1994" s="143" t="s">
        <v>73</v>
      </c>
      <c r="F1994" s="143" t="s">
        <v>378</v>
      </c>
      <c r="G1994" s="143" t="s">
        <v>379</v>
      </c>
      <c r="H1994" s="143">
        <v>0.59</v>
      </c>
      <c r="I1994" s="143">
        <v>0.64</v>
      </c>
      <c r="J1994" s="143" t="s">
        <v>366</v>
      </c>
      <c r="K1994" s="143">
        <v>3.2267106804569998E-2</v>
      </c>
      <c r="L1994" s="143">
        <v>3864.2509697974401</v>
      </c>
      <c r="M1994" s="143">
        <v>8.9441302326480496</v>
      </c>
      <c r="N1994" s="143">
        <v>1.21945074908637</v>
      </c>
      <c r="O1994" s="143">
        <v>0.28860120549089002</v>
      </c>
      <c r="P1994" s="143">
        <v>3.9348147563689997E-2</v>
      </c>
      <c r="Q1994" s="143">
        <v>124.68819876214</v>
      </c>
      <c r="R1994" s="143">
        <v>8140</v>
      </c>
      <c r="S1994" s="143" t="s">
        <v>369</v>
      </c>
      <c r="T1994" s="143">
        <v>8140</v>
      </c>
      <c r="U1994" s="143" t="s">
        <v>385</v>
      </c>
      <c r="V1994" s="143" t="s">
        <v>366</v>
      </c>
      <c r="Z1994" s="143">
        <v>0</v>
      </c>
      <c r="AA1994" s="143">
        <v>1</v>
      </c>
      <c r="AB1994" s="143">
        <v>0.28860120549089002</v>
      </c>
      <c r="AC1994" s="143">
        <v>3.9348147563689997E-2</v>
      </c>
      <c r="AD1994" s="143">
        <v>124.688198762141</v>
      </c>
      <c r="AF1994" s="143">
        <v>-1</v>
      </c>
      <c r="AG1994" s="143">
        <v>-1</v>
      </c>
      <c r="AH1994" s="143">
        <v>-1</v>
      </c>
      <c r="AI1994" s="143">
        <v>-1</v>
      </c>
      <c r="AJ1994" s="143">
        <v>0</v>
      </c>
      <c r="AM1994" s="143" t="s">
        <v>383</v>
      </c>
      <c r="AN1994" s="143">
        <v>-1</v>
      </c>
      <c r="AQ1994" s="143">
        <v>641</v>
      </c>
      <c r="AR1994" s="143" t="s">
        <v>284</v>
      </c>
      <c r="AS1994" s="143" t="s">
        <v>394</v>
      </c>
      <c r="AT1994" s="143" t="s">
        <v>366</v>
      </c>
      <c r="AV1994" s="143">
        <v>105.279655522635</v>
      </c>
      <c r="AW1994" s="143">
        <v>0.1011258709</v>
      </c>
    </row>
    <row r="1995" spans="1:49" x14ac:dyDescent="0.25">
      <c r="A1995" s="153">
        <v>1200000</v>
      </c>
      <c r="B1995" s="153">
        <v>1800000</v>
      </c>
      <c r="C1995" s="153">
        <v>1800000</v>
      </c>
      <c r="D1995" s="143" t="s">
        <v>360</v>
      </c>
      <c r="E1995" s="143" t="s">
        <v>73</v>
      </c>
      <c r="F1995" s="143" t="s">
        <v>378</v>
      </c>
      <c r="G1995" s="143" t="s">
        <v>379</v>
      </c>
      <c r="H1995" s="143">
        <v>0.59</v>
      </c>
      <c r="I1995" s="143">
        <v>0.64</v>
      </c>
      <c r="J1995" s="143" t="s">
        <v>387</v>
      </c>
      <c r="K1995" s="143">
        <v>3.0390379089060001E-2</v>
      </c>
      <c r="L1995" s="143">
        <v>3864.2509697974401</v>
      </c>
      <c r="M1995" s="143">
        <v>8.9441302326480496</v>
      </c>
      <c r="N1995" s="143">
        <v>1.21945074908637</v>
      </c>
      <c r="O1995" s="143">
        <v>0.27181550839216001</v>
      </c>
      <c r="P1995" s="143">
        <v>3.7059570545179998E-2</v>
      </c>
      <c r="Q1995" s="143">
        <v>117.436051867442</v>
      </c>
      <c r="R1995" s="143">
        <v>8140</v>
      </c>
      <c r="S1995" s="143" t="s">
        <v>369</v>
      </c>
      <c r="T1995" s="143">
        <v>8140</v>
      </c>
      <c r="U1995" s="143" t="s">
        <v>390</v>
      </c>
      <c r="V1995" s="143" t="s">
        <v>387</v>
      </c>
      <c r="Z1995" s="143">
        <v>0</v>
      </c>
      <c r="AA1995" s="143">
        <v>1</v>
      </c>
      <c r="AB1995" s="143">
        <v>0.27181550839216001</v>
      </c>
      <c r="AC1995" s="143">
        <v>3.7059570545179998E-2</v>
      </c>
      <c r="AD1995" s="143">
        <v>117.43605186744399</v>
      </c>
      <c r="AF1995" s="143">
        <v>-1</v>
      </c>
      <c r="AG1995" s="143">
        <v>-1</v>
      </c>
      <c r="AH1995" s="143">
        <v>-1</v>
      </c>
      <c r="AI1995" s="143">
        <v>-1</v>
      </c>
      <c r="AJ1995" s="143">
        <v>0</v>
      </c>
      <c r="AM1995" s="143" t="s">
        <v>383</v>
      </c>
      <c r="AN1995" s="143">
        <v>-1</v>
      </c>
      <c r="AQ1995" s="143">
        <v>641</v>
      </c>
      <c r="AR1995" s="143" t="s">
        <v>284</v>
      </c>
      <c r="AS1995" s="143" t="s">
        <v>394</v>
      </c>
      <c r="AT1995" s="143" t="s">
        <v>366</v>
      </c>
      <c r="AV1995" s="143">
        <v>104.960413857802</v>
      </c>
      <c r="AW1995" s="143">
        <v>9.5244162100000002E-2</v>
      </c>
    </row>
    <row r="1996" spans="1:49" x14ac:dyDescent="0.25">
      <c r="A1996" s="153">
        <v>1200000</v>
      </c>
      <c r="B1996" s="153">
        <v>1800000</v>
      </c>
      <c r="C1996" s="153">
        <v>1800000</v>
      </c>
      <c r="D1996" s="143" t="s">
        <v>360</v>
      </c>
      <c r="E1996" s="143" t="s">
        <v>73</v>
      </c>
      <c r="F1996" s="143" t="s">
        <v>378</v>
      </c>
      <c r="G1996" s="143" t="s">
        <v>379</v>
      </c>
      <c r="H1996" s="143">
        <v>0.59</v>
      </c>
      <c r="I1996" s="143">
        <v>0.64</v>
      </c>
      <c r="J1996" s="143" t="s">
        <v>387</v>
      </c>
      <c r="K1996" s="143">
        <v>0.33364005579</v>
      </c>
      <c r="L1996" s="143">
        <v>3864.2509697974401</v>
      </c>
      <c r="M1996" s="143">
        <v>8.9441302326480496</v>
      </c>
      <c r="N1996" s="143">
        <v>1.21945074908637</v>
      </c>
      <c r="O1996" s="143">
        <v>2.9841201098137402</v>
      </c>
      <c r="P1996" s="143">
        <v>0.40685761595832998</v>
      </c>
      <c r="Q1996" s="143">
        <v>1289.26890914978</v>
      </c>
      <c r="R1996" s="143">
        <v>8140</v>
      </c>
      <c r="S1996" s="143" t="s">
        <v>369</v>
      </c>
      <c r="T1996" s="143">
        <v>8140</v>
      </c>
      <c r="U1996" s="143" t="s">
        <v>388</v>
      </c>
      <c r="V1996" s="143" t="s">
        <v>387</v>
      </c>
      <c r="Z1996" s="143">
        <v>0</v>
      </c>
      <c r="AA1996" s="143">
        <v>1</v>
      </c>
      <c r="AB1996" s="143">
        <v>2.9841201098137402</v>
      </c>
      <c r="AC1996" s="143">
        <v>0.40685761595832998</v>
      </c>
      <c r="AD1996" s="143">
        <v>1289.26890914978</v>
      </c>
      <c r="AF1996" s="143">
        <v>-1</v>
      </c>
      <c r="AG1996" s="143">
        <v>-1</v>
      </c>
      <c r="AH1996" s="143">
        <v>-1</v>
      </c>
      <c r="AI1996" s="143">
        <v>-1</v>
      </c>
      <c r="AJ1996" s="143">
        <v>0</v>
      </c>
      <c r="AM1996" s="143" t="s">
        <v>383</v>
      </c>
      <c r="AN1996" s="143">
        <v>-1</v>
      </c>
      <c r="AQ1996" s="143">
        <v>641</v>
      </c>
      <c r="AR1996" s="143" t="s">
        <v>284</v>
      </c>
      <c r="AS1996" s="143" t="s">
        <v>394</v>
      </c>
      <c r="AT1996" s="143" t="s">
        <v>366</v>
      </c>
      <c r="AV1996" s="143">
        <v>154.02861939511001</v>
      </c>
      <c r="AW1996" s="143">
        <v>1.0456357737999999</v>
      </c>
    </row>
    <row r="1997" spans="1:49" x14ac:dyDescent="0.25">
      <c r="A1997" s="153">
        <v>1200000</v>
      </c>
      <c r="B1997" s="153">
        <v>1800000</v>
      </c>
      <c r="C1997" s="153">
        <v>1800000</v>
      </c>
      <c r="D1997" s="143" t="s">
        <v>360</v>
      </c>
      <c r="E1997" s="143" t="s">
        <v>73</v>
      </c>
      <c r="F1997" s="143" t="s">
        <v>378</v>
      </c>
      <c r="G1997" s="143" t="s">
        <v>379</v>
      </c>
      <c r="H1997" s="143">
        <v>0.59</v>
      </c>
      <c r="I1997" s="143">
        <v>0.64</v>
      </c>
      <c r="J1997" s="143" t="s">
        <v>395</v>
      </c>
      <c r="K1997" s="143">
        <v>0.16187277989286999</v>
      </c>
      <c r="L1997" s="143">
        <v>3864.2509697974401</v>
      </c>
      <c r="M1997" s="143">
        <v>8.9441302326480496</v>
      </c>
      <c r="N1997" s="143">
        <v>1.21945074908637</v>
      </c>
      <c r="O1997" s="143">
        <v>1.4478112244826</v>
      </c>
      <c r="P1997" s="143">
        <v>0.19739588269705</v>
      </c>
      <c r="Q1997" s="143">
        <v>625.51704668483001</v>
      </c>
      <c r="R1997" s="143">
        <v>1200</v>
      </c>
      <c r="S1997" s="143" t="s">
        <v>398</v>
      </c>
      <c r="T1997" s="143">
        <v>1200</v>
      </c>
      <c r="U1997" s="143" t="s">
        <v>395</v>
      </c>
      <c r="V1997" s="143" t="s">
        <v>395</v>
      </c>
      <c r="Z1997" s="143">
        <v>0</v>
      </c>
      <c r="AA1997" s="143">
        <v>1</v>
      </c>
      <c r="AB1997" s="143">
        <v>1.4478112244826</v>
      </c>
      <c r="AC1997" s="143">
        <v>0.19739588269705</v>
      </c>
      <c r="AD1997" s="143">
        <v>625.51704668483001</v>
      </c>
      <c r="AF1997" s="143">
        <v>-1</v>
      </c>
      <c r="AG1997" s="143">
        <v>-1</v>
      </c>
      <c r="AH1997" s="143">
        <v>-1</v>
      </c>
      <c r="AI1997" s="143">
        <v>-1</v>
      </c>
      <c r="AJ1997" s="143">
        <v>0</v>
      </c>
      <c r="AM1997" s="143" t="s">
        <v>383</v>
      </c>
      <c r="AN1997" s="143">
        <v>-1</v>
      </c>
      <c r="AQ1997" s="143">
        <v>641</v>
      </c>
      <c r="AR1997" s="143" t="s">
        <v>284</v>
      </c>
      <c r="AS1997" s="143" t="s">
        <v>394</v>
      </c>
      <c r="AT1997" s="143" t="s">
        <v>366</v>
      </c>
      <c r="AV1997" s="143">
        <v>126.23189257686199</v>
      </c>
      <c r="AW1997" s="143">
        <v>0.50731309540000002</v>
      </c>
    </row>
    <row r="1998" spans="1:49" x14ac:dyDescent="0.25">
      <c r="A1998" s="153">
        <v>1200000</v>
      </c>
      <c r="B1998" s="153">
        <v>1800000</v>
      </c>
      <c r="C1998" s="153">
        <v>1800000</v>
      </c>
      <c r="D1998" s="143" t="s">
        <v>360</v>
      </c>
      <c r="E1998" s="143" t="s">
        <v>73</v>
      </c>
      <c r="F1998" s="143" t="s">
        <v>378</v>
      </c>
      <c r="G1998" s="143" t="s">
        <v>379</v>
      </c>
      <c r="H1998" s="143">
        <v>0.59</v>
      </c>
      <c r="I1998" s="143">
        <v>0.64</v>
      </c>
      <c r="J1998" s="143" t="s">
        <v>387</v>
      </c>
      <c r="K1998" s="143">
        <v>2.7339892462789998E-2</v>
      </c>
      <c r="L1998" s="143">
        <v>3864.2509697974401</v>
      </c>
      <c r="M1998" s="143">
        <v>8.9441302326480496</v>
      </c>
      <c r="N1998" s="143">
        <v>1.21945074908637</v>
      </c>
      <c r="O1998" s="143">
        <v>0.24453155873386001</v>
      </c>
      <c r="P1998" s="143">
        <v>3.3339652343700003E-2</v>
      </c>
      <c r="Q1998" s="143">
        <v>105.648205963528</v>
      </c>
      <c r="R1998" s="143">
        <v>1200</v>
      </c>
      <c r="S1998" s="143" t="s">
        <v>398</v>
      </c>
      <c r="T1998" s="143">
        <v>1200</v>
      </c>
      <c r="U1998" s="143" t="s">
        <v>390</v>
      </c>
      <c r="V1998" s="143" t="s">
        <v>387</v>
      </c>
      <c r="Z1998" s="143">
        <v>0</v>
      </c>
      <c r="AA1998" s="143">
        <v>1</v>
      </c>
      <c r="AB1998" s="143">
        <v>0.24453155873386001</v>
      </c>
      <c r="AC1998" s="143">
        <v>3.3339652343700003E-2</v>
      </c>
      <c r="AD1998" s="143">
        <v>105.648205963527</v>
      </c>
      <c r="AF1998" s="143">
        <v>-1</v>
      </c>
      <c r="AG1998" s="143">
        <v>-1</v>
      </c>
      <c r="AH1998" s="143">
        <v>-1</v>
      </c>
      <c r="AI1998" s="143">
        <v>-1</v>
      </c>
      <c r="AJ1998" s="143">
        <v>0</v>
      </c>
      <c r="AM1998" s="143" t="s">
        <v>383</v>
      </c>
      <c r="AN1998" s="143">
        <v>-1</v>
      </c>
      <c r="AQ1998" s="143">
        <v>641</v>
      </c>
      <c r="AR1998" s="143" t="s">
        <v>284</v>
      </c>
      <c r="AS1998" s="143" t="s">
        <v>394</v>
      </c>
      <c r="AT1998" s="143" t="s">
        <v>366</v>
      </c>
      <c r="AV1998" s="143">
        <v>104.50010321248899</v>
      </c>
      <c r="AW1998" s="143">
        <v>8.5683865299999995E-2</v>
      </c>
    </row>
    <row r="1999" spans="1:49" x14ac:dyDescent="0.25">
      <c r="A1999" s="153">
        <v>1200000</v>
      </c>
      <c r="B1999" s="153">
        <v>1800000</v>
      </c>
      <c r="C1999" s="153">
        <v>1800000</v>
      </c>
      <c r="D1999" s="143" t="s">
        <v>360</v>
      </c>
      <c r="E1999" s="143" t="s">
        <v>73</v>
      </c>
      <c r="F1999" s="143" t="s">
        <v>378</v>
      </c>
      <c r="G1999" s="143" t="s">
        <v>379</v>
      </c>
      <c r="H1999" s="143">
        <v>0.59</v>
      </c>
      <c r="I1999" s="143">
        <v>0.64</v>
      </c>
      <c r="J1999" s="143" t="s">
        <v>395</v>
      </c>
      <c r="K1999" s="143">
        <v>0.61776345366790997</v>
      </c>
      <c r="L1999" s="143">
        <v>3833.5050465417398</v>
      </c>
      <c r="M1999" s="143">
        <v>9.5286552304472405</v>
      </c>
      <c r="N1999" s="143">
        <v>1.4004873608923001</v>
      </c>
      <c r="O1999" s="143">
        <v>5.8864549639719099</v>
      </c>
      <c r="P1999" s="143">
        <v>0.86516990888308998</v>
      </c>
      <c r="Q1999" s="143">
        <v>2368.1993172050002</v>
      </c>
      <c r="R1999" s="143">
        <v>1200</v>
      </c>
      <c r="S1999" s="143" t="s">
        <v>398</v>
      </c>
      <c r="T1999" s="143">
        <v>1200</v>
      </c>
      <c r="U1999" s="143" t="s">
        <v>395</v>
      </c>
      <c r="V1999" s="143" t="s">
        <v>395</v>
      </c>
      <c r="Z1999" s="143">
        <v>0</v>
      </c>
      <c r="AA1999" s="143">
        <v>1</v>
      </c>
      <c r="AB1999" s="143">
        <v>5.8864549639719099</v>
      </c>
      <c r="AC1999" s="143">
        <v>0.86516990888308998</v>
      </c>
      <c r="AD1999" s="143">
        <v>2368.1993172050002</v>
      </c>
      <c r="AF1999" s="143">
        <v>-1</v>
      </c>
      <c r="AG1999" s="143">
        <v>-1</v>
      </c>
      <c r="AH1999" s="143">
        <v>-1</v>
      </c>
      <c r="AI1999" s="143">
        <v>-1</v>
      </c>
      <c r="AJ1999" s="143">
        <v>0</v>
      </c>
      <c r="AM1999" s="143" t="s">
        <v>383</v>
      </c>
      <c r="AN1999" s="143">
        <v>-1</v>
      </c>
      <c r="AQ1999" s="143">
        <v>641</v>
      </c>
      <c r="AR1999" s="143" t="s">
        <v>284</v>
      </c>
      <c r="AS1999" s="143" t="s">
        <v>394</v>
      </c>
      <c r="AT1999" s="143" t="s">
        <v>366</v>
      </c>
      <c r="AV1999" s="143">
        <v>200</v>
      </c>
      <c r="AW1999" s="143">
        <v>1.9206807114</v>
      </c>
    </row>
    <row r="2000" spans="1:49" x14ac:dyDescent="0.25">
      <c r="A2000" s="153">
        <v>1200000</v>
      </c>
      <c r="B2000" s="153">
        <v>1800000</v>
      </c>
      <c r="C2000" s="153">
        <v>1800000</v>
      </c>
      <c r="D2000" s="143" t="s">
        <v>360</v>
      </c>
      <c r="E2000" s="143" t="s">
        <v>73</v>
      </c>
      <c r="F2000" s="143" t="s">
        <v>378</v>
      </c>
      <c r="G2000" s="143" t="s">
        <v>379</v>
      </c>
      <c r="H2000" s="143">
        <v>0.59</v>
      </c>
      <c r="I2000" s="143">
        <v>0.64</v>
      </c>
      <c r="J2000" s="143" t="s">
        <v>366</v>
      </c>
      <c r="K2000" s="143">
        <v>0.21865453877157001</v>
      </c>
      <c r="L2000" s="143">
        <v>3834.05198577799</v>
      </c>
      <c r="M2000" s="143">
        <v>7.63577404119716</v>
      </c>
      <c r="N2000" s="143">
        <v>1.05099440644175</v>
      </c>
      <c r="O2000" s="143">
        <v>1.66959665114191</v>
      </c>
      <c r="P2000" s="143">
        <v>0.22980469719202001</v>
      </c>
      <c r="Q2000" s="143">
        <v>838.33286857652104</v>
      </c>
      <c r="R2000" s="143">
        <v>1550</v>
      </c>
      <c r="S2000" s="143" t="s">
        <v>399</v>
      </c>
      <c r="T2000" s="143">
        <v>1550</v>
      </c>
      <c r="U2000" s="143" t="s">
        <v>385</v>
      </c>
      <c r="V2000" s="143" t="s">
        <v>366</v>
      </c>
      <c r="Z2000" s="143">
        <v>0</v>
      </c>
      <c r="AA2000" s="143">
        <v>1</v>
      </c>
      <c r="AB2000" s="143">
        <v>1.66959665114191</v>
      </c>
      <c r="AC2000" s="143">
        <v>0.22980469719202001</v>
      </c>
      <c r="AD2000" s="143">
        <v>838.33286857652104</v>
      </c>
      <c r="AF2000" s="143">
        <v>-1</v>
      </c>
      <c r="AG2000" s="143">
        <v>-1</v>
      </c>
      <c r="AH2000" s="143">
        <v>-1</v>
      </c>
      <c r="AI2000" s="143">
        <v>-1</v>
      </c>
      <c r="AJ2000" s="143">
        <v>0</v>
      </c>
      <c r="AM2000" s="143" t="s">
        <v>383</v>
      </c>
      <c r="AN2000" s="143">
        <v>-1</v>
      </c>
      <c r="AQ2000" s="143">
        <v>641</v>
      </c>
      <c r="AR2000" s="143" t="s">
        <v>284</v>
      </c>
      <c r="AS2000" s="143" t="s">
        <v>394</v>
      </c>
      <c r="AT2000" s="143" t="s">
        <v>366</v>
      </c>
      <c r="AV2000" s="143">
        <v>136.14914720186599</v>
      </c>
      <c r="AW2000" s="143">
        <v>0.67991311320000003</v>
      </c>
    </row>
    <row r="2001" spans="1:49" x14ac:dyDescent="0.25">
      <c r="A2001" s="153">
        <v>1200000</v>
      </c>
      <c r="B2001" s="153">
        <v>1800000</v>
      </c>
      <c r="C2001" s="153">
        <v>1800000</v>
      </c>
      <c r="D2001" s="143" t="s">
        <v>360</v>
      </c>
      <c r="E2001" s="143" t="s">
        <v>73</v>
      </c>
      <c r="F2001" s="143" t="s">
        <v>378</v>
      </c>
      <c r="G2001" s="143" t="s">
        <v>379</v>
      </c>
      <c r="H2001" s="143">
        <v>0.59</v>
      </c>
      <c r="I2001" s="143">
        <v>0.64</v>
      </c>
      <c r="J2001" s="143" t="s">
        <v>363</v>
      </c>
      <c r="K2001" s="143">
        <v>5.02756257979E-3</v>
      </c>
      <c r="L2001" s="143">
        <v>2262.1284599524402</v>
      </c>
      <c r="M2001" s="143">
        <v>4.4587909741218201</v>
      </c>
      <c r="N2001" s="143">
        <v>0.61965147359568995</v>
      </c>
      <c r="O2001" s="143">
        <v>2.2416850652609999E-2</v>
      </c>
      <c r="P2001" s="143">
        <v>3.1153365611600002E-3</v>
      </c>
      <c r="Q2001" s="143">
        <v>11.3729923959439</v>
      </c>
      <c r="R2001" s="143">
        <v>5100</v>
      </c>
      <c r="S2001" s="143" t="s">
        <v>373</v>
      </c>
      <c r="T2001" s="143">
        <v>5100</v>
      </c>
      <c r="U2001" s="143" t="s">
        <v>385</v>
      </c>
      <c r="V2001" s="143" t="s">
        <v>366</v>
      </c>
      <c r="Y2001" s="143" t="s">
        <v>363</v>
      </c>
      <c r="Z2001" s="143">
        <v>0</v>
      </c>
      <c r="AA2001" s="143">
        <v>1</v>
      </c>
      <c r="AB2001" s="143">
        <v>2.2416850652609999E-2</v>
      </c>
      <c r="AC2001" s="143">
        <v>3.1153365611600002E-3</v>
      </c>
      <c r="AD2001" s="143">
        <v>43.781268694706</v>
      </c>
      <c r="AF2001" s="143">
        <v>-1</v>
      </c>
      <c r="AG2001" s="143">
        <v>-1</v>
      </c>
      <c r="AH2001" s="143">
        <v>-1</v>
      </c>
      <c r="AI2001" s="143">
        <v>-1</v>
      </c>
      <c r="AJ2001" s="143">
        <v>0</v>
      </c>
      <c r="AM2001" s="143" t="s">
        <v>383</v>
      </c>
      <c r="AN2001" s="143">
        <v>-1</v>
      </c>
      <c r="AQ2001" s="143">
        <v>641</v>
      </c>
      <c r="AR2001" s="143" t="s">
        <v>284</v>
      </c>
      <c r="AS2001" s="143" t="s">
        <v>394</v>
      </c>
      <c r="AT2001" s="143" t="s">
        <v>366</v>
      </c>
      <c r="AV2001" s="143">
        <v>24.559053305320798</v>
      </c>
      <c r="AW2001" s="143">
        <v>3.55079227E-2</v>
      </c>
    </row>
    <row r="2002" spans="1:49" x14ac:dyDescent="0.25">
      <c r="A2002" s="153">
        <v>1200000</v>
      </c>
      <c r="B2002" s="153">
        <v>1800000</v>
      </c>
      <c r="C2002" s="153">
        <v>1800000</v>
      </c>
      <c r="D2002" s="143" t="s">
        <v>360</v>
      </c>
      <c r="E2002" s="143" t="s">
        <v>73</v>
      </c>
      <c r="F2002" s="143" t="s">
        <v>378</v>
      </c>
      <c r="G2002" s="143" t="s">
        <v>379</v>
      </c>
      <c r="H2002" s="143">
        <v>0.59</v>
      </c>
      <c r="I2002" s="143">
        <v>0.64</v>
      </c>
      <c r="J2002" s="143" t="s">
        <v>366</v>
      </c>
      <c r="K2002" s="143">
        <v>9.0113052708370001E-2</v>
      </c>
      <c r="L2002" s="143">
        <v>2262.1284599524402</v>
      </c>
      <c r="M2002" s="143">
        <v>4.4587909741218201</v>
      </c>
      <c r="N2002" s="143">
        <v>0.61965147359568995</v>
      </c>
      <c r="O2002" s="143">
        <v>0.40179526606666999</v>
      </c>
      <c r="P2002" s="143">
        <v>5.5838685900950001E-2</v>
      </c>
      <c r="Q2002" s="143">
        <v>203.847301144814</v>
      </c>
      <c r="R2002" s="143">
        <v>1820</v>
      </c>
      <c r="S2002" s="143" t="s">
        <v>397</v>
      </c>
      <c r="T2002" s="143">
        <v>1820</v>
      </c>
      <c r="U2002" s="143" t="s">
        <v>385</v>
      </c>
      <c r="V2002" s="143" t="s">
        <v>366</v>
      </c>
      <c r="Z2002" s="143">
        <v>0</v>
      </c>
      <c r="AA2002" s="143">
        <v>1</v>
      </c>
      <c r="AB2002" s="143">
        <v>0.40179526606666999</v>
      </c>
      <c r="AC2002" s="143">
        <v>5.5838685900950001E-2</v>
      </c>
      <c r="AD2002" s="143">
        <v>864.73632143385203</v>
      </c>
      <c r="AF2002" s="143">
        <v>-1</v>
      </c>
      <c r="AG2002" s="143">
        <v>-1</v>
      </c>
      <c r="AH2002" s="143">
        <v>-1</v>
      </c>
      <c r="AI2002" s="143">
        <v>-1</v>
      </c>
      <c r="AJ2002" s="143">
        <v>0</v>
      </c>
      <c r="AM2002" s="143" t="s">
        <v>383</v>
      </c>
      <c r="AN2002" s="143">
        <v>-1</v>
      </c>
      <c r="AQ2002" s="143">
        <v>641</v>
      </c>
      <c r="AR2002" s="143" t="s">
        <v>284</v>
      </c>
      <c r="AS2002" s="143" t="s">
        <v>394</v>
      </c>
      <c r="AT2002" s="143" t="s">
        <v>366</v>
      </c>
      <c r="AV2002" s="143">
        <v>88.446772229126097</v>
      </c>
      <c r="AW2002" s="143">
        <v>0.70132710580000002</v>
      </c>
    </row>
    <row r="2003" spans="1:49" x14ac:dyDescent="0.25">
      <c r="A2003" s="153">
        <v>1200000</v>
      </c>
      <c r="B2003" s="153">
        <v>1800000</v>
      </c>
      <c r="C2003" s="153">
        <v>1800000</v>
      </c>
      <c r="D2003" s="143" t="s">
        <v>360</v>
      </c>
      <c r="E2003" s="143" t="s">
        <v>73</v>
      </c>
      <c r="F2003" s="143" t="s">
        <v>378</v>
      </c>
      <c r="G2003" s="143" t="s">
        <v>379</v>
      </c>
      <c r="H2003" s="143">
        <v>0.59</v>
      </c>
      <c r="I2003" s="143">
        <v>0.64</v>
      </c>
      <c r="J2003" s="143" t="s">
        <v>395</v>
      </c>
      <c r="K2003" s="143">
        <v>0.61776345334572003</v>
      </c>
      <c r="L2003" s="143">
        <v>3833.5050476842098</v>
      </c>
      <c r="M2003" s="143">
        <v>9.5286552332869991</v>
      </c>
      <c r="N2003" s="143">
        <v>1.40048736130968</v>
      </c>
      <c r="O2003" s="143">
        <v>5.8864549626561899</v>
      </c>
      <c r="P2003" s="143">
        <v>0.86516990868971</v>
      </c>
      <c r="Q2003" s="143">
        <v>2368.1993166756702</v>
      </c>
      <c r="R2003" s="143">
        <v>1200</v>
      </c>
      <c r="S2003" s="143" t="s">
        <v>398</v>
      </c>
      <c r="T2003" s="143">
        <v>1200</v>
      </c>
      <c r="U2003" s="143" t="s">
        <v>395</v>
      </c>
      <c r="V2003" s="143" t="s">
        <v>395</v>
      </c>
      <c r="Z2003" s="143">
        <v>0</v>
      </c>
      <c r="AA2003" s="143">
        <v>1</v>
      </c>
      <c r="AB2003" s="143">
        <v>5.8864549626561899</v>
      </c>
      <c r="AC2003" s="143">
        <v>0.86516990868971</v>
      </c>
      <c r="AD2003" s="143">
        <v>2368.1993166756702</v>
      </c>
      <c r="AF2003" s="143">
        <v>-1</v>
      </c>
      <c r="AG2003" s="143">
        <v>-1</v>
      </c>
      <c r="AH2003" s="143">
        <v>-1</v>
      </c>
      <c r="AI2003" s="143">
        <v>-1</v>
      </c>
      <c r="AJ2003" s="143">
        <v>0</v>
      </c>
      <c r="AM2003" s="143" t="s">
        <v>383</v>
      </c>
      <c r="AN2003" s="143">
        <v>-1</v>
      </c>
      <c r="AQ2003" s="143">
        <v>641</v>
      </c>
      <c r="AR2003" s="143" t="s">
        <v>284</v>
      </c>
      <c r="AS2003" s="143" t="s">
        <v>394</v>
      </c>
      <c r="AT2003" s="143" t="s">
        <v>366</v>
      </c>
      <c r="AV2003" s="143">
        <v>199.999999947845</v>
      </c>
      <c r="AW2003" s="143">
        <v>1.9206807109999999</v>
      </c>
    </row>
    <row r="2004" spans="1:49" x14ac:dyDescent="0.25">
      <c r="A2004" s="153">
        <v>1200000</v>
      </c>
      <c r="B2004" s="153">
        <v>1800000</v>
      </c>
      <c r="C2004" s="153">
        <v>1800000</v>
      </c>
      <c r="D2004" s="143" t="s">
        <v>360</v>
      </c>
      <c r="E2004" s="143" t="s">
        <v>73</v>
      </c>
      <c r="F2004" s="143" t="s">
        <v>378</v>
      </c>
      <c r="G2004" s="143" t="s">
        <v>379</v>
      </c>
      <c r="H2004" s="143">
        <v>0.59</v>
      </c>
      <c r="I2004" s="143">
        <v>0.64</v>
      </c>
      <c r="J2004" s="143" t="s">
        <v>366</v>
      </c>
      <c r="K2004" s="143">
        <v>0.61776345378298003</v>
      </c>
      <c r="L2004" s="143">
        <v>3936.3610068263902</v>
      </c>
      <c r="M2004" s="143">
        <v>7.1727270210511502</v>
      </c>
      <c r="N2004" s="143">
        <v>0.96199129537857997</v>
      </c>
      <c r="O2004" s="143">
        <v>4.43104861756707</v>
      </c>
      <c r="P2004" s="143">
        <v>0.59428306514224005</v>
      </c>
      <c r="Q2004" s="143">
        <v>2431.7399709137198</v>
      </c>
      <c r="R2004" s="143">
        <v>1400</v>
      </c>
      <c r="S2004" s="143" t="s">
        <v>389</v>
      </c>
      <c r="T2004" s="143">
        <v>1400</v>
      </c>
      <c r="U2004" s="143" t="s">
        <v>385</v>
      </c>
      <c r="V2004" s="143" t="s">
        <v>366</v>
      </c>
      <c r="Z2004" s="143">
        <v>0</v>
      </c>
      <c r="AA2004" s="143">
        <v>1</v>
      </c>
      <c r="AB2004" s="143">
        <v>4.43104861756707</v>
      </c>
      <c r="AC2004" s="143">
        <v>0.59428306514224005</v>
      </c>
      <c r="AD2004" s="143">
        <v>2431.7399709137198</v>
      </c>
      <c r="AF2004" s="143">
        <v>-1</v>
      </c>
      <c r="AG2004" s="143">
        <v>-1</v>
      </c>
      <c r="AH2004" s="143">
        <v>-1</v>
      </c>
      <c r="AI2004" s="143">
        <v>-1</v>
      </c>
      <c r="AJ2004" s="143">
        <v>0</v>
      </c>
      <c r="AM2004" s="143" t="s">
        <v>383</v>
      </c>
      <c r="AN2004" s="143">
        <v>-1</v>
      </c>
      <c r="AQ2004" s="143">
        <v>641</v>
      </c>
      <c r="AR2004" s="143" t="s">
        <v>284</v>
      </c>
      <c r="AS2004" s="143" t="s">
        <v>394</v>
      </c>
      <c r="AT2004" s="143" t="s">
        <v>366</v>
      </c>
      <c r="AV2004" s="143">
        <v>200.000000018626</v>
      </c>
      <c r="AW2004" s="143">
        <v>1.9722140882999999</v>
      </c>
    </row>
    <row r="2005" spans="1:49" x14ac:dyDescent="0.25">
      <c r="A2005" s="153">
        <v>1200000</v>
      </c>
      <c r="B2005" s="153">
        <v>1800000</v>
      </c>
      <c r="C2005" s="153">
        <v>1800000</v>
      </c>
      <c r="D2005" s="143" t="s">
        <v>360</v>
      </c>
      <c r="E2005" s="143" t="s">
        <v>73</v>
      </c>
      <c r="F2005" s="143" t="s">
        <v>378</v>
      </c>
      <c r="G2005" s="143" t="s">
        <v>379</v>
      </c>
      <c r="H2005" s="143">
        <v>0.59</v>
      </c>
      <c r="I2005" s="143">
        <v>0.64</v>
      </c>
      <c r="J2005" s="143" t="s">
        <v>387</v>
      </c>
      <c r="K2005" s="143">
        <v>1.3150018614479999E-2</v>
      </c>
      <c r="L2005" s="143">
        <v>3263.90253099646</v>
      </c>
      <c r="M2005" s="143">
        <v>9.0871412571865893</v>
      </c>
      <c r="N2005" s="143">
        <v>1.67247254406519</v>
      </c>
      <c r="O2005" s="143">
        <v>0.11949607668449</v>
      </c>
      <c r="P2005" s="143">
        <v>2.199304508667E-2</v>
      </c>
      <c r="Q2005" s="143">
        <v>42.920379038481201</v>
      </c>
      <c r="R2005" s="143">
        <v>8140</v>
      </c>
      <c r="S2005" s="143" t="s">
        <v>369</v>
      </c>
      <c r="T2005" s="143">
        <v>8140</v>
      </c>
      <c r="U2005" s="143" t="s">
        <v>390</v>
      </c>
      <c r="V2005" s="143" t="s">
        <v>387</v>
      </c>
      <c r="Z2005" s="143">
        <v>0</v>
      </c>
      <c r="AA2005" s="143">
        <v>1</v>
      </c>
      <c r="AB2005" s="143">
        <v>0.11949607668449</v>
      </c>
      <c r="AC2005" s="143">
        <v>2.199304508667E-2</v>
      </c>
      <c r="AD2005" s="143">
        <v>95.823030478743803</v>
      </c>
      <c r="AF2005" s="143">
        <v>-1</v>
      </c>
      <c r="AG2005" s="143">
        <v>-1</v>
      </c>
      <c r="AH2005" s="143">
        <v>-1</v>
      </c>
      <c r="AI2005" s="143">
        <v>-1</v>
      </c>
      <c r="AJ2005" s="143">
        <v>0</v>
      </c>
      <c r="AM2005" s="143" t="s">
        <v>383</v>
      </c>
      <c r="AN2005" s="143">
        <v>-1</v>
      </c>
      <c r="AQ2005" s="143">
        <v>641</v>
      </c>
      <c r="AR2005" s="143" t="s">
        <v>284</v>
      </c>
      <c r="AS2005" s="143" t="s">
        <v>394</v>
      </c>
      <c r="AT2005" s="143" t="s">
        <v>366</v>
      </c>
      <c r="AV2005" s="143">
        <v>73.603606810712904</v>
      </c>
      <c r="AW2005" s="143">
        <v>7.7715353200000004E-2</v>
      </c>
    </row>
    <row r="2006" spans="1:49" x14ac:dyDescent="0.25">
      <c r="A2006" s="153">
        <v>1200000</v>
      </c>
      <c r="B2006" s="153">
        <v>1800000</v>
      </c>
      <c r="C2006" s="153">
        <v>1800000</v>
      </c>
      <c r="D2006" s="143" t="s">
        <v>360</v>
      </c>
      <c r="E2006" s="143" t="s">
        <v>73</v>
      </c>
      <c r="F2006" s="143" t="s">
        <v>378</v>
      </c>
      <c r="G2006" s="143" t="s">
        <v>379</v>
      </c>
      <c r="H2006" s="143">
        <v>0.59</v>
      </c>
      <c r="I2006" s="143">
        <v>0.64</v>
      </c>
      <c r="J2006" s="143" t="s">
        <v>387</v>
      </c>
      <c r="K2006" s="143">
        <v>9.3385414274900005E-3</v>
      </c>
      <c r="L2006" s="143">
        <v>3263.90253099646</v>
      </c>
      <c r="M2006" s="143">
        <v>9.0871412571865893</v>
      </c>
      <c r="N2006" s="143">
        <v>1.67247254406519</v>
      </c>
      <c r="O2006" s="143">
        <v>8.4860645087719996E-2</v>
      </c>
      <c r="P2006" s="143">
        <v>1.561845413909E-2</v>
      </c>
      <c r="Q2006" s="143">
        <v>30.480089001012999</v>
      </c>
      <c r="R2006" s="143">
        <v>5100</v>
      </c>
      <c r="S2006" s="143" t="s">
        <v>373</v>
      </c>
      <c r="T2006" s="143">
        <v>5100</v>
      </c>
      <c r="U2006" s="143" t="s">
        <v>390</v>
      </c>
      <c r="V2006" s="143" t="s">
        <v>387</v>
      </c>
      <c r="Y2006" s="143" t="s">
        <v>363</v>
      </c>
      <c r="Z2006" s="143">
        <v>0</v>
      </c>
      <c r="AA2006" s="143">
        <v>1</v>
      </c>
      <c r="AB2006" s="143">
        <v>8.4860645087719996E-2</v>
      </c>
      <c r="AC2006" s="143">
        <v>1.561845413909E-2</v>
      </c>
      <c r="AD2006" s="143">
        <v>303.320483792289</v>
      </c>
      <c r="AF2006" s="143">
        <v>-1</v>
      </c>
      <c r="AG2006" s="143">
        <v>-1</v>
      </c>
      <c r="AH2006" s="143">
        <v>-1</v>
      </c>
      <c r="AI2006" s="143">
        <v>-1</v>
      </c>
      <c r="AJ2006" s="143">
        <v>0</v>
      </c>
      <c r="AM2006" s="143" t="s">
        <v>383</v>
      </c>
      <c r="AN2006" s="143">
        <v>-1</v>
      </c>
      <c r="AQ2006" s="143">
        <v>641</v>
      </c>
      <c r="AR2006" s="143" t="s">
        <v>284</v>
      </c>
      <c r="AS2006" s="143" t="s">
        <v>394</v>
      </c>
      <c r="AT2006" s="143" t="s">
        <v>366</v>
      </c>
      <c r="AV2006" s="143">
        <v>100.81655358451999</v>
      </c>
      <c r="AW2006" s="143">
        <v>0.2460020144</v>
      </c>
    </row>
    <row r="2007" spans="1:49" x14ac:dyDescent="0.25">
      <c r="A2007" s="153">
        <v>1200000</v>
      </c>
      <c r="B2007" s="153">
        <v>1800000</v>
      </c>
      <c r="C2007" s="153">
        <v>1800000</v>
      </c>
      <c r="D2007" s="143" t="s">
        <v>360</v>
      </c>
      <c r="E2007" s="143" t="s">
        <v>73</v>
      </c>
      <c r="F2007" s="143" t="s">
        <v>378</v>
      </c>
      <c r="G2007" s="143" t="s">
        <v>379</v>
      </c>
      <c r="H2007" s="143">
        <v>0.59</v>
      </c>
      <c r="I2007" s="143">
        <v>0.64</v>
      </c>
      <c r="J2007" s="143" t="s">
        <v>395</v>
      </c>
      <c r="K2007" s="143">
        <v>8.0658434404299994E-3</v>
      </c>
      <c r="L2007" s="143">
        <v>3830.7257805327899</v>
      </c>
      <c r="M2007" s="143">
        <v>9.5221877376210493</v>
      </c>
      <c r="N2007" s="143">
        <v>1.39955180946403</v>
      </c>
      <c r="O2007" s="143">
        <v>7.6804475502049996E-2</v>
      </c>
      <c r="P2007" s="143">
        <v>1.1288565781910001E-2</v>
      </c>
      <c r="Q2007" s="143">
        <v>30.8980344090042</v>
      </c>
      <c r="R2007" s="143">
        <v>1200</v>
      </c>
      <c r="S2007" s="143" t="s">
        <v>398</v>
      </c>
      <c r="T2007" s="143">
        <v>1200</v>
      </c>
      <c r="U2007" s="143" t="s">
        <v>395</v>
      </c>
      <c r="V2007" s="143" t="s">
        <v>395</v>
      </c>
      <c r="Z2007" s="143">
        <v>0</v>
      </c>
      <c r="AA2007" s="143">
        <v>1</v>
      </c>
      <c r="AB2007" s="143">
        <v>7.6804475502049996E-2</v>
      </c>
      <c r="AC2007" s="143">
        <v>1.1288565781910001E-2</v>
      </c>
      <c r="AD2007" s="143">
        <v>2366.4823886774402</v>
      </c>
      <c r="AF2007" s="143">
        <v>-1</v>
      </c>
      <c r="AG2007" s="143">
        <v>-1</v>
      </c>
      <c r="AH2007" s="143">
        <v>-1</v>
      </c>
      <c r="AI2007" s="143">
        <v>-1</v>
      </c>
      <c r="AJ2007" s="143">
        <v>0</v>
      </c>
      <c r="AM2007" s="143" t="s">
        <v>383</v>
      </c>
      <c r="AN2007" s="143">
        <v>-1</v>
      </c>
      <c r="AQ2007" s="143">
        <v>641</v>
      </c>
      <c r="AR2007" s="143" t="s">
        <v>284</v>
      </c>
      <c r="AS2007" s="143" t="s">
        <v>394</v>
      </c>
      <c r="AT2007" s="143" t="s">
        <v>366</v>
      </c>
      <c r="AV2007" s="143">
        <v>81.808660511621099</v>
      </c>
      <c r="AW2007" s="143">
        <v>1.9192882308999999</v>
      </c>
    </row>
    <row r="2008" spans="1:49" x14ac:dyDescent="0.25">
      <c r="A2008" s="153">
        <v>1200000</v>
      </c>
      <c r="B2008" s="153">
        <v>1800000</v>
      </c>
      <c r="C2008" s="153">
        <v>1800000</v>
      </c>
      <c r="D2008" s="143" t="s">
        <v>360</v>
      </c>
      <c r="E2008" s="143" t="s">
        <v>73</v>
      </c>
      <c r="F2008" s="143" t="s">
        <v>378</v>
      </c>
      <c r="G2008" s="143" t="s">
        <v>379</v>
      </c>
      <c r="H2008" s="143">
        <v>0.59</v>
      </c>
      <c r="I2008" s="143">
        <v>0.64</v>
      </c>
      <c r="J2008" s="143" t="s">
        <v>366</v>
      </c>
      <c r="K2008" s="143">
        <v>0.61776345375996</v>
      </c>
      <c r="L2008" s="143">
        <v>3936.3610075595998</v>
      </c>
      <c r="M2008" s="143">
        <v>7.1727270223871802</v>
      </c>
      <c r="N2008" s="143">
        <v>0.96199129555776997</v>
      </c>
      <c r="O2008" s="143">
        <v>4.4310486182273401</v>
      </c>
      <c r="P2008" s="143">
        <v>0.59428306523079</v>
      </c>
      <c r="Q2008" s="143">
        <v>2431.7399712760798</v>
      </c>
      <c r="R2008" s="143">
        <v>1400</v>
      </c>
      <c r="S2008" s="143" t="s">
        <v>389</v>
      </c>
      <c r="T2008" s="143">
        <v>1400</v>
      </c>
      <c r="U2008" s="143" t="s">
        <v>385</v>
      </c>
      <c r="V2008" s="143" t="s">
        <v>366</v>
      </c>
      <c r="Z2008" s="143">
        <v>0</v>
      </c>
      <c r="AA2008" s="143">
        <v>1</v>
      </c>
      <c r="AB2008" s="143">
        <v>4.4310486182273401</v>
      </c>
      <c r="AC2008" s="143">
        <v>0.59428306523079</v>
      </c>
      <c r="AD2008" s="143">
        <v>2431.7399712760798</v>
      </c>
      <c r="AF2008" s="143">
        <v>-1</v>
      </c>
      <c r="AG2008" s="143">
        <v>-1</v>
      </c>
      <c r="AH2008" s="143">
        <v>-1</v>
      </c>
      <c r="AI2008" s="143">
        <v>-1</v>
      </c>
      <c r="AJ2008" s="143">
        <v>0</v>
      </c>
      <c r="AM2008" s="143" t="s">
        <v>383</v>
      </c>
      <c r="AN2008" s="143">
        <v>-1</v>
      </c>
      <c r="AQ2008" s="143">
        <v>641</v>
      </c>
      <c r="AR2008" s="143" t="s">
        <v>284</v>
      </c>
      <c r="AS2008" s="143" t="s">
        <v>394</v>
      </c>
      <c r="AT2008" s="143" t="s">
        <v>366</v>
      </c>
      <c r="AV2008" s="143">
        <v>200.00000001490099</v>
      </c>
      <c r="AW2008" s="143">
        <v>1.9722140885999999</v>
      </c>
    </row>
    <row r="2009" spans="1:49" x14ac:dyDescent="0.25">
      <c r="A2009" s="153">
        <v>1200000</v>
      </c>
      <c r="B2009" s="153">
        <v>1800000</v>
      </c>
      <c r="C2009" s="153">
        <v>1800000</v>
      </c>
      <c r="D2009" s="143" t="s">
        <v>360</v>
      </c>
      <c r="E2009" s="143" t="s">
        <v>73</v>
      </c>
      <c r="F2009" s="143" t="s">
        <v>378</v>
      </c>
      <c r="G2009" s="143" t="s">
        <v>379</v>
      </c>
      <c r="H2009" s="143">
        <v>0.59</v>
      </c>
      <c r="I2009" s="143">
        <v>0.64</v>
      </c>
      <c r="J2009" s="143" t="s">
        <v>395</v>
      </c>
      <c r="K2009" s="143">
        <v>4.9850249694330002E-2</v>
      </c>
      <c r="L2009" s="143">
        <v>3876.4833758832001</v>
      </c>
      <c r="M2009" s="143">
        <v>11.042145965221399</v>
      </c>
      <c r="N2009" s="143">
        <v>1.9386751927577299</v>
      </c>
      <c r="O2009" s="143">
        <v>0.55045373352753002</v>
      </c>
      <c r="P2009" s="143">
        <v>9.6643442435169993E-2</v>
      </c>
      <c r="Q2009" s="143">
        <v>193.24366422369599</v>
      </c>
      <c r="R2009" s="143">
        <v>1300</v>
      </c>
      <c r="S2009" s="143" t="s">
        <v>401</v>
      </c>
      <c r="T2009" s="143">
        <v>1300</v>
      </c>
      <c r="U2009" s="143" t="s">
        <v>395</v>
      </c>
      <c r="V2009" s="143" t="s">
        <v>395</v>
      </c>
      <c r="Z2009" s="143">
        <v>0</v>
      </c>
      <c r="AA2009" s="143">
        <v>1</v>
      </c>
      <c r="AB2009" s="143">
        <v>0.55045373352753002</v>
      </c>
      <c r="AC2009" s="143">
        <v>9.6643442435169993E-2</v>
      </c>
      <c r="AD2009" s="143">
        <v>320.00593778266602</v>
      </c>
      <c r="AF2009" s="143">
        <v>-1</v>
      </c>
      <c r="AG2009" s="143">
        <v>-1</v>
      </c>
      <c r="AH2009" s="143">
        <v>-1</v>
      </c>
      <c r="AI2009" s="143">
        <v>-1</v>
      </c>
      <c r="AJ2009" s="143">
        <v>0</v>
      </c>
      <c r="AM2009" s="143" t="s">
        <v>383</v>
      </c>
      <c r="AN2009" s="143">
        <v>-1</v>
      </c>
      <c r="AQ2009" s="143">
        <v>641</v>
      </c>
      <c r="AR2009" s="143" t="s">
        <v>284</v>
      </c>
      <c r="AS2009" s="143" t="s">
        <v>394</v>
      </c>
      <c r="AT2009" s="143" t="s">
        <v>366</v>
      </c>
      <c r="AV2009" s="143">
        <v>68.348253699574897</v>
      </c>
      <c r="AW2009" s="143">
        <v>0.25953441830000001</v>
      </c>
    </row>
    <row r="2010" spans="1:49" x14ac:dyDescent="0.25">
      <c r="A2010" s="153">
        <v>1200000</v>
      </c>
      <c r="B2010" s="153">
        <v>1800000</v>
      </c>
      <c r="C2010" s="153">
        <v>1800000</v>
      </c>
      <c r="D2010" s="143" t="s">
        <v>360</v>
      </c>
      <c r="E2010" s="143" t="s">
        <v>73</v>
      </c>
      <c r="F2010" s="143" t="s">
        <v>378</v>
      </c>
      <c r="G2010" s="143" t="s">
        <v>379</v>
      </c>
      <c r="H2010" s="143">
        <v>0.59</v>
      </c>
      <c r="I2010" s="143">
        <v>0.64</v>
      </c>
      <c r="J2010" s="143" t="s">
        <v>395</v>
      </c>
      <c r="K2010" s="143">
        <v>3.8754915861000002E-4</v>
      </c>
      <c r="L2010" s="143">
        <v>3876.4833758832001</v>
      </c>
      <c r="M2010" s="143">
        <v>11.042145965221399</v>
      </c>
      <c r="N2010" s="143">
        <v>1.9386751927577299</v>
      </c>
      <c r="O2010" s="143">
        <v>4.2793743780900001E-3</v>
      </c>
      <c r="P2010" s="143">
        <v>7.5133193977000004E-4</v>
      </c>
      <c r="Q2010" s="143">
        <v>1.5023278706969401</v>
      </c>
      <c r="R2010" s="143">
        <v>1340</v>
      </c>
      <c r="S2010" s="143" t="s">
        <v>404</v>
      </c>
      <c r="T2010" s="143">
        <v>1340</v>
      </c>
      <c r="U2010" s="143" t="s">
        <v>395</v>
      </c>
      <c r="V2010" s="143" t="s">
        <v>395</v>
      </c>
      <c r="Z2010" s="143">
        <v>0</v>
      </c>
      <c r="AA2010" s="143">
        <v>1</v>
      </c>
      <c r="AB2010" s="143">
        <v>4.2793743780900001E-3</v>
      </c>
      <c r="AC2010" s="143">
        <v>7.5133193977000004E-4</v>
      </c>
      <c r="AD2010" s="143">
        <v>1326.1561444456599</v>
      </c>
      <c r="AF2010" s="143">
        <v>-1</v>
      </c>
      <c r="AG2010" s="143">
        <v>-1</v>
      </c>
      <c r="AH2010" s="143">
        <v>-1</v>
      </c>
      <c r="AI2010" s="143">
        <v>-1</v>
      </c>
      <c r="AJ2010" s="143">
        <v>0</v>
      </c>
      <c r="AM2010" s="143" t="s">
        <v>383</v>
      </c>
      <c r="AN2010" s="143">
        <v>-1</v>
      </c>
      <c r="AQ2010" s="143">
        <v>641</v>
      </c>
      <c r="AR2010" s="143" t="s">
        <v>284</v>
      </c>
      <c r="AS2010" s="143" t="s">
        <v>394</v>
      </c>
      <c r="AT2010" s="143" t="s">
        <v>366</v>
      </c>
      <c r="AV2010" s="143">
        <v>34.408618322676702</v>
      </c>
      <c r="AW2010" s="143">
        <v>1.0755524286</v>
      </c>
    </row>
    <row r="2011" spans="1:49" x14ac:dyDescent="0.25">
      <c r="A2011" s="153">
        <v>1200000</v>
      </c>
      <c r="B2011" s="153">
        <v>1800000</v>
      </c>
      <c r="C2011" s="153">
        <v>1800000</v>
      </c>
      <c r="D2011" s="143" t="s">
        <v>360</v>
      </c>
      <c r="E2011" s="143" t="s">
        <v>73</v>
      </c>
      <c r="F2011" s="143" t="s">
        <v>378</v>
      </c>
      <c r="G2011" s="143" t="s">
        <v>379</v>
      </c>
      <c r="H2011" s="143">
        <v>0.59</v>
      </c>
      <c r="I2011" s="143">
        <v>0.64</v>
      </c>
      <c r="J2011" s="143" t="s">
        <v>395</v>
      </c>
      <c r="K2011" s="143">
        <v>4.3423886153899999E-2</v>
      </c>
      <c r="L2011" s="143">
        <v>3876.4833758832001</v>
      </c>
      <c r="M2011" s="143">
        <v>11.042145965221399</v>
      </c>
      <c r="N2011" s="143">
        <v>1.9386751927577299</v>
      </c>
      <c r="O2011" s="143">
        <v>0.47949288928854</v>
      </c>
      <c r="P2011" s="143">
        <v>8.4184810859700004E-2</v>
      </c>
      <c r="Q2011" s="143">
        <v>168.331972791845</v>
      </c>
      <c r="R2011" s="143">
        <v>1200</v>
      </c>
      <c r="S2011" s="143" t="s">
        <v>398</v>
      </c>
      <c r="T2011" s="143">
        <v>1200</v>
      </c>
      <c r="U2011" s="143" t="s">
        <v>395</v>
      </c>
      <c r="V2011" s="143" t="s">
        <v>395</v>
      </c>
      <c r="Z2011" s="143">
        <v>0</v>
      </c>
      <c r="AA2011" s="143">
        <v>1</v>
      </c>
      <c r="AB2011" s="143">
        <v>0.47949288928854</v>
      </c>
      <c r="AC2011" s="143">
        <v>8.4184810859700004E-2</v>
      </c>
      <c r="AD2011" s="143">
        <v>336.46423816032598</v>
      </c>
      <c r="AF2011" s="143">
        <v>-1</v>
      </c>
      <c r="AG2011" s="143">
        <v>-1</v>
      </c>
      <c r="AH2011" s="143">
        <v>-1</v>
      </c>
      <c r="AI2011" s="143">
        <v>-1</v>
      </c>
      <c r="AJ2011" s="143">
        <v>0</v>
      </c>
      <c r="AM2011" s="143" t="s">
        <v>383</v>
      </c>
      <c r="AN2011" s="143">
        <v>-1</v>
      </c>
      <c r="AQ2011" s="143">
        <v>641</v>
      </c>
      <c r="AR2011" s="143" t="s">
        <v>284</v>
      </c>
      <c r="AS2011" s="143" t="s">
        <v>394</v>
      </c>
      <c r="AT2011" s="143" t="s">
        <v>366</v>
      </c>
      <c r="AV2011" s="143">
        <v>66.826140003856096</v>
      </c>
      <c r="AW2011" s="143">
        <v>0.27288259380000002</v>
      </c>
    </row>
    <row r="2012" spans="1:49" x14ac:dyDescent="0.25">
      <c r="A2012" s="153">
        <v>1200000</v>
      </c>
      <c r="B2012" s="153">
        <v>1800000</v>
      </c>
      <c r="C2012" s="153">
        <v>1800000</v>
      </c>
      <c r="D2012" s="143" t="s">
        <v>360</v>
      </c>
      <c r="E2012" s="143" t="s">
        <v>73</v>
      </c>
      <c r="F2012" s="143" t="s">
        <v>378</v>
      </c>
      <c r="G2012" s="143" t="s">
        <v>379</v>
      </c>
      <c r="H2012" s="143">
        <v>0.59</v>
      </c>
      <c r="I2012" s="143">
        <v>0.64</v>
      </c>
      <c r="J2012" s="143" t="s">
        <v>395</v>
      </c>
      <c r="K2012" s="143">
        <v>0.61776345378298003</v>
      </c>
      <c r="L2012" s="143">
        <v>3830.72578024738</v>
      </c>
      <c r="M2012" s="143">
        <v>9.5221877369115902</v>
      </c>
      <c r="N2012" s="143">
        <v>1.3995518093597601</v>
      </c>
      <c r="O2012" s="143">
        <v>5.88245958392445</v>
      </c>
      <c r="P2012" s="143">
        <v>0.86459195949830003</v>
      </c>
      <c r="Q2012" s="143">
        <v>2366.4823885011301</v>
      </c>
      <c r="R2012" s="143">
        <v>1200</v>
      </c>
      <c r="S2012" s="143" t="s">
        <v>398</v>
      </c>
      <c r="T2012" s="143">
        <v>1200</v>
      </c>
      <c r="U2012" s="143" t="s">
        <v>395</v>
      </c>
      <c r="V2012" s="143" t="s">
        <v>395</v>
      </c>
      <c r="Z2012" s="143">
        <v>0</v>
      </c>
      <c r="AA2012" s="143">
        <v>1</v>
      </c>
      <c r="AB2012" s="143">
        <v>5.88245958392445</v>
      </c>
      <c r="AC2012" s="143">
        <v>0.86459195949830003</v>
      </c>
      <c r="AD2012" s="143">
        <v>2366.4823885011301</v>
      </c>
      <c r="AF2012" s="143">
        <v>-1</v>
      </c>
      <c r="AG2012" s="143">
        <v>-1</v>
      </c>
      <c r="AH2012" s="143">
        <v>-1</v>
      </c>
      <c r="AI2012" s="143">
        <v>-1</v>
      </c>
      <c r="AJ2012" s="143">
        <v>0</v>
      </c>
      <c r="AM2012" s="143" t="s">
        <v>383</v>
      </c>
      <c r="AN2012" s="143">
        <v>-1</v>
      </c>
      <c r="AQ2012" s="143">
        <v>641</v>
      </c>
      <c r="AR2012" s="143" t="s">
        <v>284</v>
      </c>
      <c r="AS2012" s="143" t="s">
        <v>394</v>
      </c>
      <c r="AT2012" s="143" t="s">
        <v>366</v>
      </c>
      <c r="AV2012" s="143">
        <v>200.000000018626</v>
      </c>
      <c r="AW2012" s="143">
        <v>1.9192882307000001</v>
      </c>
    </row>
    <row r="2013" spans="1:49" x14ac:dyDescent="0.25">
      <c r="A2013" s="153">
        <v>1200000</v>
      </c>
      <c r="B2013" s="153">
        <v>1800000</v>
      </c>
      <c r="C2013" s="153">
        <v>1800000</v>
      </c>
      <c r="D2013" s="143" t="s">
        <v>360</v>
      </c>
      <c r="E2013" s="143" t="s">
        <v>73</v>
      </c>
      <c r="F2013" s="143" t="s">
        <v>378</v>
      </c>
      <c r="G2013" s="143" t="s">
        <v>379</v>
      </c>
      <c r="H2013" s="143">
        <v>0.59</v>
      </c>
      <c r="I2013" s="143">
        <v>0.64</v>
      </c>
      <c r="J2013" s="143" t="s">
        <v>366</v>
      </c>
      <c r="K2013" s="143">
        <v>0.12016719100152</v>
      </c>
      <c r="L2013" s="143">
        <v>3487.6344792828299</v>
      </c>
      <c r="M2013" s="143">
        <v>6.8137961763707802</v>
      </c>
      <c r="N2013" s="143">
        <v>0.94109244839290995</v>
      </c>
      <c r="O2013" s="143">
        <v>0.81879474657139995</v>
      </c>
      <c r="P2013" s="143">
        <v>0.11308843599611999</v>
      </c>
      <c r="Q2013" s="143">
        <v>419.09923861547998</v>
      </c>
      <c r="R2013" s="143">
        <v>1840</v>
      </c>
      <c r="S2013" s="143" t="s">
        <v>403</v>
      </c>
      <c r="T2013" s="143">
        <v>1840</v>
      </c>
      <c r="U2013" s="143" t="s">
        <v>385</v>
      </c>
      <c r="V2013" s="143" t="s">
        <v>366</v>
      </c>
      <c r="Z2013" s="143">
        <v>0</v>
      </c>
      <c r="AA2013" s="143">
        <v>1</v>
      </c>
      <c r="AB2013" s="143">
        <v>0.81879474657139995</v>
      </c>
      <c r="AC2013" s="143">
        <v>0.11308843599611999</v>
      </c>
      <c r="AD2013" s="143">
        <v>557.82323417394105</v>
      </c>
      <c r="AF2013" s="143">
        <v>-1</v>
      </c>
      <c r="AG2013" s="143">
        <v>-1</v>
      </c>
      <c r="AH2013" s="143">
        <v>-1</v>
      </c>
      <c r="AI2013" s="143">
        <v>-1</v>
      </c>
      <c r="AJ2013" s="143">
        <v>0</v>
      </c>
      <c r="AM2013" s="143" t="s">
        <v>383</v>
      </c>
      <c r="AN2013" s="143">
        <v>-1</v>
      </c>
      <c r="AQ2013" s="143">
        <v>641</v>
      </c>
      <c r="AR2013" s="143" t="s">
        <v>284</v>
      </c>
      <c r="AS2013" s="143" t="s">
        <v>394</v>
      </c>
      <c r="AT2013" s="143" t="s">
        <v>366</v>
      </c>
      <c r="AV2013" s="143">
        <v>92.608916629947899</v>
      </c>
      <c r="AW2013" s="143">
        <v>0.45241138209999998</v>
      </c>
    </row>
    <row r="2014" spans="1:49" x14ac:dyDescent="0.25">
      <c r="A2014" s="153">
        <v>1200000</v>
      </c>
      <c r="B2014" s="153">
        <v>1800000</v>
      </c>
      <c r="C2014" s="153">
        <v>1800000</v>
      </c>
      <c r="D2014" s="143" t="s">
        <v>360</v>
      </c>
      <c r="E2014" s="143" t="s">
        <v>73</v>
      </c>
      <c r="F2014" s="143" t="s">
        <v>378</v>
      </c>
      <c r="G2014" s="143" t="s">
        <v>379</v>
      </c>
      <c r="H2014" s="143">
        <v>0.59</v>
      </c>
      <c r="I2014" s="143">
        <v>0.64</v>
      </c>
      <c r="J2014" s="143" t="s">
        <v>363</v>
      </c>
      <c r="K2014" s="143">
        <v>4.5362715861230002E-2</v>
      </c>
      <c r="L2014" s="143">
        <v>3487.6344792828299</v>
      </c>
      <c r="M2014" s="143">
        <v>6.8137961763707802</v>
      </c>
      <c r="N2014" s="143">
        <v>0.94109244839290995</v>
      </c>
      <c r="O2014" s="143">
        <v>0.30909229988505998</v>
      </c>
      <c r="P2014" s="143">
        <v>4.2690509335600001E-2</v>
      </c>
      <c r="Q2014" s="143">
        <v>158.20857191154599</v>
      </c>
      <c r="R2014" s="143">
        <v>5100</v>
      </c>
      <c r="S2014" s="143" t="s">
        <v>373</v>
      </c>
      <c r="T2014" s="143">
        <v>5100</v>
      </c>
      <c r="U2014" s="143" t="s">
        <v>385</v>
      </c>
      <c r="V2014" s="143" t="s">
        <v>366</v>
      </c>
      <c r="Y2014" s="143" t="s">
        <v>363</v>
      </c>
      <c r="Z2014" s="143">
        <v>0</v>
      </c>
      <c r="AA2014" s="143">
        <v>1</v>
      </c>
      <c r="AB2014" s="143">
        <v>0.30909229988505998</v>
      </c>
      <c r="AC2014" s="143">
        <v>4.2690509335600001E-2</v>
      </c>
      <c r="AD2014" s="143">
        <v>158.20857191154701</v>
      </c>
      <c r="AF2014" s="143">
        <v>-1</v>
      </c>
      <c r="AG2014" s="143">
        <v>-1</v>
      </c>
      <c r="AH2014" s="143">
        <v>-1</v>
      </c>
      <c r="AI2014" s="143">
        <v>-1</v>
      </c>
      <c r="AJ2014" s="143">
        <v>0</v>
      </c>
      <c r="AM2014" s="143" t="s">
        <v>383</v>
      </c>
      <c r="AN2014" s="143">
        <v>-1</v>
      </c>
      <c r="AQ2014" s="143">
        <v>641</v>
      </c>
      <c r="AR2014" s="143" t="s">
        <v>284</v>
      </c>
      <c r="AS2014" s="143" t="s">
        <v>394</v>
      </c>
      <c r="AT2014" s="143" t="s">
        <v>366</v>
      </c>
      <c r="AV2014" s="143">
        <v>66.583809527360401</v>
      </c>
      <c r="AW2014" s="143">
        <v>0.12831189940000001</v>
      </c>
    </row>
    <row r="2015" spans="1:49" x14ac:dyDescent="0.25">
      <c r="A2015" s="153">
        <v>1200000</v>
      </c>
      <c r="B2015" s="153">
        <v>1800000</v>
      </c>
      <c r="C2015" s="153">
        <v>1800000</v>
      </c>
      <c r="D2015" s="143" t="s">
        <v>360</v>
      </c>
      <c r="E2015" s="143" t="s">
        <v>73</v>
      </c>
      <c r="F2015" s="143" t="s">
        <v>378</v>
      </c>
      <c r="G2015" s="143" t="s">
        <v>379</v>
      </c>
      <c r="H2015" s="143">
        <v>0.59</v>
      </c>
      <c r="I2015" s="143">
        <v>0.64</v>
      </c>
      <c r="J2015" s="143" t="s">
        <v>366</v>
      </c>
      <c r="K2015" s="143">
        <v>0.32776207349490999</v>
      </c>
      <c r="L2015" s="143">
        <v>3487.6344792828299</v>
      </c>
      <c r="M2015" s="143">
        <v>6.8137961763707802</v>
      </c>
      <c r="N2015" s="143">
        <v>0.94109244839290995</v>
      </c>
      <c r="O2015" s="143">
        <v>2.2333039631390101</v>
      </c>
      <c r="P2015" s="143">
        <v>0.30845441223566</v>
      </c>
      <c r="Q2015" s="143">
        <v>1143.1143085220999</v>
      </c>
      <c r="R2015" s="143">
        <v>1820</v>
      </c>
      <c r="S2015" s="143" t="s">
        <v>397</v>
      </c>
      <c r="T2015" s="143">
        <v>1820</v>
      </c>
      <c r="U2015" s="143" t="s">
        <v>385</v>
      </c>
      <c r="V2015" s="143" t="s">
        <v>366</v>
      </c>
      <c r="Z2015" s="143">
        <v>0</v>
      </c>
      <c r="AA2015" s="143">
        <v>1</v>
      </c>
      <c r="AB2015" s="143">
        <v>2.2333039631390101</v>
      </c>
      <c r="AC2015" s="143">
        <v>0.30845441223566</v>
      </c>
      <c r="AD2015" s="143">
        <v>1438.5013136031</v>
      </c>
      <c r="AF2015" s="143">
        <v>-1</v>
      </c>
      <c r="AG2015" s="143">
        <v>-1</v>
      </c>
      <c r="AH2015" s="143">
        <v>-1</v>
      </c>
      <c r="AI2015" s="143">
        <v>-1</v>
      </c>
      <c r="AJ2015" s="143">
        <v>0</v>
      </c>
      <c r="AM2015" s="143" t="s">
        <v>383</v>
      </c>
      <c r="AN2015" s="143">
        <v>-1</v>
      </c>
      <c r="AQ2015" s="143">
        <v>641</v>
      </c>
      <c r="AR2015" s="143" t="s">
        <v>284</v>
      </c>
      <c r="AS2015" s="143" t="s">
        <v>394</v>
      </c>
      <c r="AT2015" s="143" t="s">
        <v>366</v>
      </c>
      <c r="AV2015" s="143">
        <v>154.87963609350601</v>
      </c>
      <c r="AW2015" s="143">
        <v>1.1666677320000001</v>
      </c>
    </row>
    <row r="2016" spans="1:49" x14ac:dyDescent="0.25">
      <c r="A2016" s="153">
        <v>1200000</v>
      </c>
      <c r="B2016" s="153">
        <v>1800000</v>
      </c>
      <c r="C2016" s="153">
        <v>1800000</v>
      </c>
      <c r="D2016" s="143" t="s">
        <v>360</v>
      </c>
      <c r="E2016" s="143" t="s">
        <v>73</v>
      </c>
      <c r="F2016" s="143" t="s">
        <v>378</v>
      </c>
      <c r="G2016" s="143" t="s">
        <v>379</v>
      </c>
      <c r="H2016" s="143">
        <v>0.59</v>
      </c>
      <c r="I2016" s="143">
        <v>0.64</v>
      </c>
      <c r="J2016" s="143" t="s">
        <v>366</v>
      </c>
      <c r="K2016" s="143">
        <v>3.4543193059599998E-2</v>
      </c>
      <c r="L2016" s="143">
        <v>3863.57203468132</v>
      </c>
      <c r="M2016" s="143">
        <v>9.0900453233057004</v>
      </c>
      <c r="N2016" s="143">
        <v>1.2483105563471499</v>
      </c>
      <c r="O2016" s="143">
        <v>0.31399919052352998</v>
      </c>
      <c r="P2016" s="143">
        <v>4.3120632546239997E-2</v>
      </c>
      <c r="Q2016" s="143">
        <v>133.46011469369901</v>
      </c>
      <c r="R2016" s="143">
        <v>8140</v>
      </c>
      <c r="S2016" s="143" t="s">
        <v>369</v>
      </c>
      <c r="T2016" s="143">
        <v>8140</v>
      </c>
      <c r="U2016" s="143" t="s">
        <v>385</v>
      </c>
      <c r="V2016" s="143" t="s">
        <v>366</v>
      </c>
      <c r="Z2016" s="143">
        <v>0</v>
      </c>
      <c r="AA2016" s="143">
        <v>1</v>
      </c>
      <c r="AB2016" s="143">
        <v>0.31399919052352998</v>
      </c>
      <c r="AC2016" s="143">
        <v>4.3120632546239997E-2</v>
      </c>
      <c r="AD2016" s="143">
        <v>133.46011469369901</v>
      </c>
      <c r="AF2016" s="143">
        <v>-1</v>
      </c>
      <c r="AG2016" s="143">
        <v>-1</v>
      </c>
      <c r="AH2016" s="143">
        <v>-1</v>
      </c>
      <c r="AI2016" s="143">
        <v>-1</v>
      </c>
      <c r="AJ2016" s="143">
        <v>0</v>
      </c>
      <c r="AM2016" s="143" t="s">
        <v>383</v>
      </c>
      <c r="AN2016" s="143">
        <v>-1</v>
      </c>
      <c r="AQ2016" s="143">
        <v>641</v>
      </c>
      <c r="AR2016" s="143" t="s">
        <v>284</v>
      </c>
      <c r="AS2016" s="143" t="s">
        <v>394</v>
      </c>
      <c r="AT2016" s="143" t="s">
        <v>366</v>
      </c>
      <c r="AV2016" s="143">
        <v>105.606368457241</v>
      </c>
      <c r="AW2016" s="143">
        <v>0.10824015789999999</v>
      </c>
    </row>
    <row r="2017" spans="1:49" x14ac:dyDescent="0.25">
      <c r="A2017" s="153">
        <v>1200000</v>
      </c>
      <c r="B2017" s="153">
        <v>1800000</v>
      </c>
      <c r="C2017" s="153">
        <v>1800000</v>
      </c>
      <c r="D2017" s="143" t="s">
        <v>360</v>
      </c>
      <c r="E2017" s="143" t="s">
        <v>73</v>
      </c>
      <c r="F2017" s="143" t="s">
        <v>378</v>
      </c>
      <c r="G2017" s="143" t="s">
        <v>379</v>
      </c>
      <c r="H2017" s="143">
        <v>0.59</v>
      </c>
      <c r="I2017" s="143">
        <v>0.64</v>
      </c>
      <c r="J2017" s="143" t="s">
        <v>387</v>
      </c>
      <c r="K2017" s="143">
        <v>4.0142141257299997E-3</v>
      </c>
      <c r="L2017" s="143">
        <v>3863.57203468132</v>
      </c>
      <c r="M2017" s="143">
        <v>9.0900453233057004</v>
      </c>
      <c r="N2017" s="143">
        <v>1.2483105563471499</v>
      </c>
      <c r="O2017" s="143">
        <v>3.6489388340370001E-2</v>
      </c>
      <c r="P2017" s="143">
        <v>5.0109858685900002E-3</v>
      </c>
      <c r="Q2017" s="143">
        <v>15.5092054374086</v>
      </c>
      <c r="R2017" s="143">
        <v>8140</v>
      </c>
      <c r="S2017" s="143" t="s">
        <v>369</v>
      </c>
      <c r="T2017" s="143">
        <v>8140</v>
      </c>
      <c r="U2017" s="143" t="s">
        <v>390</v>
      </c>
      <c r="V2017" s="143" t="s">
        <v>387</v>
      </c>
      <c r="Z2017" s="143">
        <v>0</v>
      </c>
      <c r="AA2017" s="143">
        <v>1</v>
      </c>
      <c r="AB2017" s="143">
        <v>3.6489388340370001E-2</v>
      </c>
      <c r="AC2017" s="143">
        <v>5.0109858685900002E-3</v>
      </c>
      <c r="AD2017" s="143">
        <v>15.5092054374103</v>
      </c>
      <c r="AF2017" s="143">
        <v>-1</v>
      </c>
      <c r="AG2017" s="143">
        <v>-1</v>
      </c>
      <c r="AH2017" s="143">
        <v>-1</v>
      </c>
      <c r="AI2017" s="143">
        <v>-1</v>
      </c>
      <c r="AJ2017" s="143">
        <v>0</v>
      </c>
      <c r="AM2017" s="143" t="s">
        <v>383</v>
      </c>
      <c r="AN2017" s="143">
        <v>-1</v>
      </c>
      <c r="AQ2017" s="143">
        <v>641</v>
      </c>
      <c r="AR2017" s="143" t="s">
        <v>284</v>
      </c>
      <c r="AS2017" s="143" t="s">
        <v>394</v>
      </c>
      <c r="AT2017" s="143" t="s">
        <v>366</v>
      </c>
      <c r="AV2017" s="143">
        <v>78.399216337531001</v>
      </c>
      <c r="AW2017" s="143">
        <v>1.2578430999999999E-2</v>
      </c>
    </row>
    <row r="2018" spans="1:49" x14ac:dyDescent="0.25">
      <c r="A2018" s="153">
        <v>1200000</v>
      </c>
      <c r="B2018" s="153">
        <v>1800000</v>
      </c>
      <c r="C2018" s="153">
        <v>1800000</v>
      </c>
      <c r="D2018" s="143" t="s">
        <v>360</v>
      </c>
      <c r="E2018" s="143" t="s">
        <v>73</v>
      </c>
      <c r="F2018" s="143" t="s">
        <v>378</v>
      </c>
      <c r="G2018" s="143" t="s">
        <v>379</v>
      </c>
      <c r="H2018" s="143">
        <v>0.59</v>
      </c>
      <c r="I2018" s="143">
        <v>0.64</v>
      </c>
      <c r="J2018" s="143" t="s">
        <v>387</v>
      </c>
      <c r="K2018" s="143">
        <v>0.34387170155119001</v>
      </c>
      <c r="L2018" s="143">
        <v>3863.57203468132</v>
      </c>
      <c r="M2018" s="143">
        <v>9.0900453233057004</v>
      </c>
      <c r="N2018" s="143">
        <v>1.2483105563471499</v>
      </c>
      <c r="O2018" s="143">
        <v>3.1258093525025901</v>
      </c>
      <c r="P2018" s="143">
        <v>0.42925867507540999</v>
      </c>
      <c r="Q2018" s="143">
        <v>1328.5730896314601</v>
      </c>
      <c r="R2018" s="143">
        <v>8140</v>
      </c>
      <c r="S2018" s="143" t="s">
        <v>369</v>
      </c>
      <c r="T2018" s="143">
        <v>8140</v>
      </c>
      <c r="U2018" s="143" t="s">
        <v>388</v>
      </c>
      <c r="V2018" s="143" t="s">
        <v>387</v>
      </c>
      <c r="Z2018" s="143">
        <v>0</v>
      </c>
      <c r="AA2018" s="143">
        <v>1</v>
      </c>
      <c r="AB2018" s="143">
        <v>3.1258093525025901</v>
      </c>
      <c r="AC2018" s="143">
        <v>0.42925867507540999</v>
      </c>
      <c r="AD2018" s="143">
        <v>1328.5730896314601</v>
      </c>
      <c r="AF2018" s="143">
        <v>-1</v>
      </c>
      <c r="AG2018" s="143">
        <v>-1</v>
      </c>
      <c r="AH2018" s="143">
        <v>-1</v>
      </c>
      <c r="AI2018" s="143">
        <v>-1</v>
      </c>
      <c r="AJ2018" s="143">
        <v>0</v>
      </c>
      <c r="AM2018" s="143" t="s">
        <v>383</v>
      </c>
      <c r="AN2018" s="143">
        <v>-1</v>
      </c>
      <c r="AQ2018" s="143">
        <v>641</v>
      </c>
      <c r="AR2018" s="143" t="s">
        <v>284</v>
      </c>
      <c r="AS2018" s="143" t="s">
        <v>394</v>
      </c>
      <c r="AT2018" s="143" t="s">
        <v>366</v>
      </c>
      <c r="AV2018" s="143">
        <v>155.50296469327299</v>
      </c>
      <c r="AW2018" s="143">
        <v>1.0775126437</v>
      </c>
    </row>
    <row r="2019" spans="1:49" x14ac:dyDescent="0.25">
      <c r="A2019" s="153">
        <v>1200000</v>
      </c>
      <c r="B2019" s="153">
        <v>1800000</v>
      </c>
      <c r="C2019" s="153">
        <v>1800000</v>
      </c>
      <c r="D2019" s="143" t="s">
        <v>360</v>
      </c>
      <c r="E2019" s="143" t="s">
        <v>73</v>
      </c>
      <c r="F2019" s="143" t="s">
        <v>378</v>
      </c>
      <c r="G2019" s="143" t="s">
        <v>379</v>
      </c>
      <c r="H2019" s="143">
        <v>0.59</v>
      </c>
      <c r="I2019" s="143">
        <v>0.64</v>
      </c>
      <c r="J2019" s="143" t="s">
        <v>395</v>
      </c>
      <c r="K2019" s="143">
        <v>0.20722053211048999</v>
      </c>
      <c r="L2019" s="143">
        <v>3863.57203468132</v>
      </c>
      <c r="M2019" s="143">
        <v>9.0900453233057004</v>
      </c>
      <c r="N2019" s="143">
        <v>1.2483105563471499</v>
      </c>
      <c r="O2019" s="143">
        <v>1.88364402880393</v>
      </c>
      <c r="P2019" s="143">
        <v>0.25867557772540001</v>
      </c>
      <c r="Q2019" s="143">
        <v>800.61145287389604</v>
      </c>
      <c r="R2019" s="143">
        <v>1200</v>
      </c>
      <c r="S2019" s="143" t="s">
        <v>398</v>
      </c>
      <c r="T2019" s="143">
        <v>1200</v>
      </c>
      <c r="U2019" s="143" t="s">
        <v>395</v>
      </c>
      <c r="V2019" s="143" t="s">
        <v>395</v>
      </c>
      <c r="Z2019" s="143">
        <v>0</v>
      </c>
      <c r="AA2019" s="143">
        <v>1</v>
      </c>
      <c r="AB2019" s="143">
        <v>1.88364402880393</v>
      </c>
      <c r="AC2019" s="143">
        <v>0.25867557772540001</v>
      </c>
      <c r="AD2019" s="143">
        <v>800.61145287389604</v>
      </c>
      <c r="AF2019" s="143">
        <v>-1</v>
      </c>
      <c r="AG2019" s="143">
        <v>-1</v>
      </c>
      <c r="AH2019" s="143">
        <v>-1</v>
      </c>
      <c r="AI2019" s="143">
        <v>-1</v>
      </c>
      <c r="AJ2019" s="143">
        <v>0</v>
      </c>
      <c r="AM2019" s="143" t="s">
        <v>383</v>
      </c>
      <c r="AN2019" s="143">
        <v>-1</v>
      </c>
      <c r="AQ2019" s="143">
        <v>641</v>
      </c>
      <c r="AR2019" s="143" t="s">
        <v>284</v>
      </c>
      <c r="AS2019" s="143" t="s">
        <v>394</v>
      </c>
      <c r="AT2019" s="143" t="s">
        <v>366</v>
      </c>
      <c r="AV2019" s="143">
        <v>133.56532229063501</v>
      </c>
      <c r="AW2019" s="143">
        <v>0.64931991310000003</v>
      </c>
    </row>
    <row r="2020" spans="1:49" x14ac:dyDescent="0.25">
      <c r="A2020" s="153">
        <v>1200000</v>
      </c>
      <c r="B2020" s="153">
        <v>1800000</v>
      </c>
      <c r="C2020" s="153">
        <v>1800000</v>
      </c>
      <c r="D2020" s="143" t="s">
        <v>360</v>
      </c>
      <c r="E2020" s="143" t="s">
        <v>73</v>
      </c>
      <c r="F2020" s="143" t="s">
        <v>378</v>
      </c>
      <c r="G2020" s="143" t="s">
        <v>379</v>
      </c>
      <c r="H2020" s="143">
        <v>0.59</v>
      </c>
      <c r="I2020" s="143">
        <v>0.64</v>
      </c>
      <c r="J2020" s="143" t="s">
        <v>387</v>
      </c>
      <c r="K2020" s="143">
        <v>2.777660165757E-2</v>
      </c>
      <c r="L2020" s="143">
        <v>3863.57203468132</v>
      </c>
      <c r="M2020" s="143">
        <v>9.0900453233057004</v>
      </c>
      <c r="N2020" s="143">
        <v>1.2483105563471499</v>
      </c>
      <c r="O2020" s="143">
        <v>0.25249056799474001</v>
      </c>
      <c r="P2020" s="143">
        <v>3.467382506859E-2</v>
      </c>
      <c r="Q2020" s="143">
        <v>107.316901382682</v>
      </c>
      <c r="R2020" s="143">
        <v>1200</v>
      </c>
      <c r="S2020" s="143" t="s">
        <v>398</v>
      </c>
      <c r="T2020" s="143">
        <v>1200</v>
      </c>
      <c r="U2020" s="143" t="s">
        <v>390</v>
      </c>
      <c r="V2020" s="143" t="s">
        <v>387</v>
      </c>
      <c r="Z2020" s="143">
        <v>0</v>
      </c>
      <c r="AA2020" s="143">
        <v>1</v>
      </c>
      <c r="AB2020" s="143">
        <v>0.25249056799474001</v>
      </c>
      <c r="AC2020" s="143">
        <v>3.467382506859E-2</v>
      </c>
      <c r="AD2020" s="143">
        <v>107.316901382683</v>
      </c>
      <c r="AF2020" s="143">
        <v>-1</v>
      </c>
      <c r="AG2020" s="143">
        <v>-1</v>
      </c>
      <c r="AH2020" s="143">
        <v>-1</v>
      </c>
      <c r="AI2020" s="143">
        <v>-1</v>
      </c>
      <c r="AJ2020" s="143">
        <v>0</v>
      </c>
      <c r="AM2020" s="143" t="s">
        <v>383</v>
      </c>
      <c r="AN2020" s="143">
        <v>-1</v>
      </c>
      <c r="AQ2020" s="143">
        <v>641</v>
      </c>
      <c r="AR2020" s="143" t="s">
        <v>284</v>
      </c>
      <c r="AS2020" s="143" t="s">
        <v>394</v>
      </c>
      <c r="AT2020" s="143" t="s">
        <v>366</v>
      </c>
      <c r="AV2020" s="143">
        <v>104.38330500502801</v>
      </c>
      <c r="AW2020" s="143">
        <v>8.70372274E-2</v>
      </c>
    </row>
    <row r="2021" spans="1:49" x14ac:dyDescent="0.25">
      <c r="A2021" s="153">
        <v>1200000</v>
      </c>
      <c r="B2021" s="153">
        <v>1800000</v>
      </c>
      <c r="C2021" s="153">
        <v>1800000</v>
      </c>
      <c r="D2021" s="143" t="s">
        <v>360</v>
      </c>
      <c r="E2021" s="143" t="s">
        <v>73</v>
      </c>
      <c r="F2021" s="143" t="s">
        <v>378</v>
      </c>
      <c r="G2021" s="143" t="s">
        <v>379</v>
      </c>
      <c r="H2021" s="143">
        <v>0.59</v>
      </c>
      <c r="I2021" s="143">
        <v>0.64</v>
      </c>
      <c r="J2021" s="143" t="s">
        <v>387</v>
      </c>
      <c r="K2021" s="143">
        <v>3.3721114029000002E-4</v>
      </c>
      <c r="L2021" s="143">
        <v>3863.57203468132</v>
      </c>
      <c r="M2021" s="143">
        <v>9.0900453233057004</v>
      </c>
      <c r="N2021" s="143">
        <v>1.2483105563471499</v>
      </c>
      <c r="O2021" s="143">
        <v>3.0652645488099999E-3</v>
      </c>
      <c r="P2021" s="143">
        <v>4.2094422613999998E-4</v>
      </c>
      <c r="Q2021" s="143">
        <v>1.30283953143062</v>
      </c>
      <c r="R2021" s="143">
        <v>1200</v>
      </c>
      <c r="S2021" s="143" t="s">
        <v>398</v>
      </c>
      <c r="T2021" s="143">
        <v>1200</v>
      </c>
      <c r="U2021" s="143" t="s">
        <v>388</v>
      </c>
      <c r="V2021" s="143" t="s">
        <v>387</v>
      </c>
      <c r="Z2021" s="143">
        <v>0</v>
      </c>
      <c r="AA2021" s="143">
        <v>1</v>
      </c>
      <c r="AB2021" s="143">
        <v>3.0652645488099999E-3</v>
      </c>
      <c r="AC2021" s="143">
        <v>4.2094422613999998E-4</v>
      </c>
      <c r="AD2021" s="143">
        <v>1.30283953143006</v>
      </c>
      <c r="AF2021" s="143">
        <v>-1</v>
      </c>
      <c r="AG2021" s="143">
        <v>-1</v>
      </c>
      <c r="AH2021" s="143">
        <v>-1</v>
      </c>
      <c r="AI2021" s="143">
        <v>-1</v>
      </c>
      <c r="AJ2021" s="143">
        <v>0</v>
      </c>
      <c r="AM2021" s="143" t="s">
        <v>383</v>
      </c>
      <c r="AN2021" s="143">
        <v>-1</v>
      </c>
      <c r="AQ2021" s="143">
        <v>641</v>
      </c>
      <c r="AR2021" s="143" t="s">
        <v>284</v>
      </c>
      <c r="AS2021" s="143" t="s">
        <v>394</v>
      </c>
      <c r="AT2021" s="143" t="s">
        <v>366</v>
      </c>
      <c r="AV2021" s="143">
        <v>22.722829478970301</v>
      </c>
      <c r="AW2021" s="143">
        <v>1.056642E-3</v>
      </c>
    </row>
    <row r="2022" spans="1:49" x14ac:dyDescent="0.25">
      <c r="A2022" s="153">
        <v>1200000</v>
      </c>
      <c r="B2022" s="153">
        <v>1800000</v>
      </c>
      <c r="C2022" s="153">
        <v>1800000</v>
      </c>
      <c r="D2022" s="143" t="s">
        <v>360</v>
      </c>
      <c r="E2022" s="143" t="s">
        <v>73</v>
      </c>
      <c r="F2022" s="143" t="s">
        <v>378</v>
      </c>
      <c r="G2022" s="143" t="s">
        <v>379</v>
      </c>
      <c r="H2022" s="143">
        <v>0.59</v>
      </c>
      <c r="I2022" s="143">
        <v>0.64</v>
      </c>
      <c r="J2022" s="143" t="s">
        <v>395</v>
      </c>
      <c r="K2022" s="143">
        <v>1.6771290107049999E-2</v>
      </c>
      <c r="L2022" s="143">
        <v>3829.7838935365698</v>
      </c>
      <c r="M2022" s="143">
        <v>8.5981176965894601</v>
      </c>
      <c r="N2022" s="143">
        <v>1.1981231795868199</v>
      </c>
      <c r="O2022" s="143">
        <v>0.14420152626405999</v>
      </c>
      <c r="P2022" s="143">
        <v>2.0094071428830001E-2</v>
      </c>
      <c r="Q2022" s="143">
        <v>64.230416725809306</v>
      </c>
      <c r="R2022" s="143">
        <v>1200</v>
      </c>
      <c r="S2022" s="143" t="s">
        <v>398</v>
      </c>
      <c r="T2022" s="143">
        <v>1200</v>
      </c>
      <c r="U2022" s="143" t="s">
        <v>395</v>
      </c>
      <c r="V2022" s="143" t="s">
        <v>395</v>
      </c>
      <c r="Z2022" s="143">
        <v>0</v>
      </c>
      <c r="AA2022" s="143">
        <v>1</v>
      </c>
      <c r="AB2022" s="143">
        <v>0.14420152626405999</v>
      </c>
      <c r="AC2022" s="143">
        <v>2.0094071428830001E-2</v>
      </c>
      <c r="AD2022" s="143">
        <v>546.72924716061596</v>
      </c>
      <c r="AF2022" s="143">
        <v>-1</v>
      </c>
      <c r="AG2022" s="143">
        <v>-1</v>
      </c>
      <c r="AH2022" s="143">
        <v>-1</v>
      </c>
      <c r="AI2022" s="143">
        <v>-1</v>
      </c>
      <c r="AJ2022" s="143">
        <v>0</v>
      </c>
      <c r="AM2022" s="143" t="s">
        <v>383</v>
      </c>
      <c r="AN2022" s="143">
        <v>-1</v>
      </c>
      <c r="AQ2022" s="143">
        <v>641</v>
      </c>
      <c r="AR2022" s="143" t="s">
        <v>284</v>
      </c>
      <c r="AS2022" s="143" t="s">
        <v>394</v>
      </c>
      <c r="AT2022" s="143" t="s">
        <v>366</v>
      </c>
      <c r="AV2022" s="143">
        <v>39.214605848538703</v>
      </c>
      <c r="AW2022" s="143">
        <v>0.44341382579999999</v>
      </c>
    </row>
    <row r="2023" spans="1:49" x14ac:dyDescent="0.25">
      <c r="A2023" s="153">
        <v>1200000</v>
      </c>
      <c r="B2023" s="153">
        <v>1800000</v>
      </c>
      <c r="C2023" s="153">
        <v>1800000</v>
      </c>
      <c r="D2023" s="143" t="s">
        <v>360</v>
      </c>
      <c r="E2023" s="143" t="s">
        <v>73</v>
      </c>
      <c r="F2023" s="143" t="s">
        <v>378</v>
      </c>
      <c r="G2023" s="143" t="s">
        <v>379</v>
      </c>
      <c r="H2023" s="143">
        <v>0.59</v>
      </c>
      <c r="I2023" s="143">
        <v>0.64</v>
      </c>
      <c r="J2023" s="143" t="s">
        <v>395</v>
      </c>
      <c r="K2023" s="153">
        <v>1.9144162729999999E-6</v>
      </c>
      <c r="L2023" s="143">
        <v>3829.7838935365698</v>
      </c>
      <c r="M2023" s="143">
        <v>8.5981176965894601</v>
      </c>
      <c r="N2023" s="143">
        <v>1.1981231795868199</v>
      </c>
      <c r="O2023" s="143">
        <v>1.6460376429999999E-5</v>
      </c>
      <c r="P2023" s="153">
        <v>2.2937065120600001E-6</v>
      </c>
      <c r="Q2023" s="143">
        <v>7.3318006078499998E-3</v>
      </c>
      <c r="R2023" s="143">
        <v>1200</v>
      </c>
      <c r="S2023" s="143" t="s">
        <v>398</v>
      </c>
      <c r="T2023" s="143">
        <v>1200</v>
      </c>
      <c r="U2023" s="143" t="s">
        <v>395</v>
      </c>
      <c r="V2023" s="143" t="s">
        <v>395</v>
      </c>
      <c r="Z2023" s="143">
        <v>0</v>
      </c>
      <c r="AA2023" s="143">
        <v>1</v>
      </c>
      <c r="AB2023" s="143">
        <v>1.6460376429999999E-5</v>
      </c>
      <c r="AC2023" s="153">
        <v>2.2937065120600001E-6</v>
      </c>
      <c r="AD2023" s="143">
        <v>7.3318006062500002E-3</v>
      </c>
      <c r="AF2023" s="143">
        <v>-1</v>
      </c>
      <c r="AG2023" s="143">
        <v>-1</v>
      </c>
      <c r="AH2023" s="143">
        <v>-1</v>
      </c>
      <c r="AI2023" s="143">
        <v>-1</v>
      </c>
      <c r="AJ2023" s="143">
        <v>0</v>
      </c>
      <c r="AM2023" s="143" t="s">
        <v>383</v>
      </c>
      <c r="AN2023" s="143">
        <v>-1</v>
      </c>
      <c r="AQ2023" s="143">
        <v>641</v>
      </c>
      <c r="AR2023" s="143" t="s">
        <v>284</v>
      </c>
      <c r="AS2023" s="143" t="s">
        <v>394</v>
      </c>
      <c r="AT2023" s="143" t="s">
        <v>366</v>
      </c>
      <c r="AV2023" s="143">
        <v>1.35814330314377</v>
      </c>
      <c r="AW2023" s="153">
        <v>5.9463102999999998E-6</v>
      </c>
    </row>
    <row r="2024" spans="1:49" x14ac:dyDescent="0.25">
      <c r="A2024" s="153">
        <v>1200000</v>
      </c>
      <c r="B2024" s="153">
        <v>1800000</v>
      </c>
      <c r="C2024" s="153">
        <v>1800000</v>
      </c>
      <c r="D2024" s="143" t="s">
        <v>360</v>
      </c>
      <c r="E2024" s="143" t="s">
        <v>73</v>
      </c>
      <c r="F2024" s="143" t="s">
        <v>378</v>
      </c>
      <c r="G2024" s="143" t="s">
        <v>379</v>
      </c>
      <c r="H2024" s="143">
        <v>0.59</v>
      </c>
      <c r="I2024" s="143">
        <v>0.64</v>
      </c>
      <c r="J2024" s="143" t="s">
        <v>395</v>
      </c>
      <c r="K2024" s="143">
        <v>7.9000642110719999E-2</v>
      </c>
      <c r="L2024" s="143">
        <v>3861.7231725612701</v>
      </c>
      <c r="M2024" s="143">
        <v>10.385679340755599</v>
      </c>
      <c r="N2024" s="143">
        <v>1.86809523430733</v>
      </c>
      <c r="O2024" s="143">
        <v>0.82047533667574002</v>
      </c>
      <c r="P2024" s="143">
        <v>0.14758072303424999</v>
      </c>
      <c r="Q2024" s="143">
        <v>305.07861028619101</v>
      </c>
      <c r="R2024" s="143">
        <v>1300</v>
      </c>
      <c r="S2024" s="143" t="s">
        <v>401</v>
      </c>
      <c r="T2024" s="143">
        <v>1300</v>
      </c>
      <c r="U2024" s="143" t="s">
        <v>395</v>
      </c>
      <c r="V2024" s="143" t="s">
        <v>395</v>
      </c>
      <c r="Z2024" s="143">
        <v>0</v>
      </c>
      <c r="AA2024" s="143">
        <v>1</v>
      </c>
      <c r="AB2024" s="143">
        <v>0.82047533667574002</v>
      </c>
      <c r="AC2024" s="143">
        <v>0.14758072303424999</v>
      </c>
      <c r="AD2024" s="143">
        <v>342.57257889281101</v>
      </c>
      <c r="AF2024" s="143">
        <v>-1</v>
      </c>
      <c r="AG2024" s="143">
        <v>-1</v>
      </c>
      <c r="AH2024" s="143">
        <v>-1</v>
      </c>
      <c r="AI2024" s="143">
        <v>-1</v>
      </c>
      <c r="AJ2024" s="143">
        <v>0</v>
      </c>
      <c r="AM2024" s="143" t="s">
        <v>383</v>
      </c>
      <c r="AN2024" s="143">
        <v>-1</v>
      </c>
      <c r="AQ2024" s="143">
        <v>641</v>
      </c>
      <c r="AR2024" s="143" t="s">
        <v>284</v>
      </c>
      <c r="AS2024" s="143" t="s">
        <v>394</v>
      </c>
      <c r="AT2024" s="143" t="s">
        <v>366</v>
      </c>
      <c r="AV2024" s="143">
        <v>103.47927860920301</v>
      </c>
      <c r="AW2024" s="143">
        <v>0.27783664139999997</v>
      </c>
    </row>
    <row r="2025" spans="1:49" x14ac:dyDescent="0.25">
      <c r="A2025" s="153">
        <v>1200000</v>
      </c>
      <c r="B2025" s="153">
        <v>1800000</v>
      </c>
      <c r="C2025" s="153">
        <v>1800000</v>
      </c>
      <c r="D2025" s="143" t="s">
        <v>360</v>
      </c>
      <c r="E2025" s="143" t="s">
        <v>73</v>
      </c>
      <c r="F2025" s="143" t="s">
        <v>378</v>
      </c>
      <c r="G2025" s="143" t="s">
        <v>379</v>
      </c>
      <c r="H2025" s="143">
        <v>0.59</v>
      </c>
      <c r="I2025" s="143">
        <v>0.64</v>
      </c>
      <c r="J2025" s="143" t="s">
        <v>395</v>
      </c>
      <c r="K2025" s="143">
        <v>3.5285192187970001E-2</v>
      </c>
      <c r="L2025" s="143">
        <v>3861.7231725612701</v>
      </c>
      <c r="M2025" s="143">
        <v>10.385679340755599</v>
      </c>
      <c r="N2025" s="143">
        <v>1.86809523430733</v>
      </c>
      <c r="O2025" s="143">
        <v>0.36646069154125999</v>
      </c>
      <c r="P2025" s="143">
        <v>6.5916099367969994E-2</v>
      </c>
      <c r="Q2025" s="143">
        <v>136.261644320588</v>
      </c>
      <c r="R2025" s="143">
        <v>1200</v>
      </c>
      <c r="S2025" s="143" t="s">
        <v>398</v>
      </c>
      <c r="T2025" s="143">
        <v>1200</v>
      </c>
      <c r="U2025" s="143" t="s">
        <v>395</v>
      </c>
      <c r="V2025" s="143" t="s">
        <v>395</v>
      </c>
      <c r="Z2025" s="143">
        <v>0</v>
      </c>
      <c r="AA2025" s="143">
        <v>1</v>
      </c>
      <c r="AB2025" s="143">
        <v>0.36646069154125999</v>
      </c>
      <c r="AC2025" s="143">
        <v>6.5916099367969994E-2</v>
      </c>
      <c r="AD2025" s="143">
        <v>136.26164432058999</v>
      </c>
      <c r="AF2025" s="143">
        <v>-1</v>
      </c>
      <c r="AG2025" s="143">
        <v>-1</v>
      </c>
      <c r="AH2025" s="143">
        <v>-1</v>
      </c>
      <c r="AI2025" s="143">
        <v>-1</v>
      </c>
      <c r="AJ2025" s="143">
        <v>0</v>
      </c>
      <c r="AM2025" s="143" t="s">
        <v>383</v>
      </c>
      <c r="AN2025" s="143">
        <v>-1</v>
      </c>
      <c r="AQ2025" s="143">
        <v>641</v>
      </c>
      <c r="AR2025" s="143" t="s">
        <v>284</v>
      </c>
      <c r="AS2025" s="143" t="s">
        <v>394</v>
      </c>
      <c r="AT2025" s="143" t="s">
        <v>366</v>
      </c>
      <c r="AV2025" s="143">
        <v>105.755209088611</v>
      </c>
      <c r="AW2025" s="143">
        <v>0.1105122825</v>
      </c>
    </row>
    <row r="2026" spans="1:49" x14ac:dyDescent="0.25">
      <c r="A2026" s="153">
        <v>1200000</v>
      </c>
      <c r="B2026" s="153">
        <v>1800000</v>
      </c>
      <c r="C2026" s="153">
        <v>1800000</v>
      </c>
      <c r="D2026" s="143" t="s">
        <v>360</v>
      </c>
      <c r="E2026" s="143" t="s">
        <v>73</v>
      </c>
      <c r="F2026" s="143" t="s">
        <v>378</v>
      </c>
      <c r="G2026" s="143" t="s">
        <v>379</v>
      </c>
      <c r="H2026" s="143">
        <v>0.59</v>
      </c>
      <c r="I2026" s="143">
        <v>0.64</v>
      </c>
      <c r="J2026" s="143" t="s">
        <v>366</v>
      </c>
      <c r="K2026" s="143">
        <v>0.36812711810571003</v>
      </c>
      <c r="L2026" s="143">
        <v>2172.2431532021001</v>
      </c>
      <c r="M2026" s="143">
        <v>4.2439589820127601</v>
      </c>
      <c r="N2026" s="143">
        <v>0.58666836473192996</v>
      </c>
      <c r="O2026" s="143">
        <v>1.5623163894072201</v>
      </c>
      <c r="P2026" s="143">
        <v>0.21596853439256</v>
      </c>
      <c r="Q2026" s="143">
        <v>799.66161181316295</v>
      </c>
      <c r="R2026" s="143">
        <v>1820</v>
      </c>
      <c r="S2026" s="143" t="s">
        <v>397</v>
      </c>
      <c r="T2026" s="143">
        <v>1820</v>
      </c>
      <c r="U2026" s="143" t="s">
        <v>385</v>
      </c>
      <c r="V2026" s="143" t="s">
        <v>366</v>
      </c>
      <c r="Z2026" s="143">
        <v>0</v>
      </c>
      <c r="AA2026" s="143">
        <v>1</v>
      </c>
      <c r="AB2026" s="143">
        <v>1.5623163894072201</v>
      </c>
      <c r="AC2026" s="143">
        <v>0.21596853439256</v>
      </c>
      <c r="AD2026" s="143">
        <v>799.66161184107398</v>
      </c>
      <c r="AF2026" s="143">
        <v>-1</v>
      </c>
      <c r="AG2026" s="143">
        <v>-1</v>
      </c>
      <c r="AH2026" s="143">
        <v>-1</v>
      </c>
      <c r="AI2026" s="143">
        <v>-1</v>
      </c>
      <c r="AJ2026" s="143">
        <v>0</v>
      </c>
      <c r="AM2026" s="143" t="s">
        <v>383</v>
      </c>
      <c r="AN2026" s="143">
        <v>-1</v>
      </c>
      <c r="AQ2026" s="143">
        <v>641</v>
      </c>
      <c r="AR2026" s="143" t="s">
        <v>284</v>
      </c>
      <c r="AS2026" s="143" t="s">
        <v>394</v>
      </c>
      <c r="AT2026" s="143" t="s">
        <v>366</v>
      </c>
      <c r="AV2026" s="143">
        <v>164.99470770241001</v>
      </c>
      <c r="AW2026" s="143">
        <v>0.64854956350000004</v>
      </c>
    </row>
    <row r="2027" spans="1:49" x14ac:dyDescent="0.25">
      <c r="A2027" s="153">
        <v>1200000</v>
      </c>
      <c r="B2027" s="153">
        <v>1800000</v>
      </c>
      <c r="C2027" s="153">
        <v>1800000</v>
      </c>
      <c r="D2027" s="143" t="s">
        <v>360</v>
      </c>
      <c r="E2027" s="143" t="s">
        <v>73</v>
      </c>
      <c r="F2027" s="143" t="s">
        <v>378</v>
      </c>
      <c r="G2027" s="143" t="s">
        <v>379</v>
      </c>
      <c r="H2027" s="143">
        <v>0.59</v>
      </c>
      <c r="I2027" s="143">
        <v>0.64</v>
      </c>
      <c r="J2027" s="143" t="s">
        <v>363</v>
      </c>
      <c r="K2027" s="143">
        <v>0.24963633567726001</v>
      </c>
      <c r="L2027" s="143">
        <v>2172.2431532021001</v>
      </c>
      <c r="M2027" s="143">
        <v>4.2439589820127601</v>
      </c>
      <c r="N2027" s="143">
        <v>0.58666836473192996</v>
      </c>
      <c r="O2027" s="143">
        <v>1.0594463690342699</v>
      </c>
      <c r="P2027" s="143">
        <v>0.14645374082945001</v>
      </c>
      <c r="Q2027" s="143">
        <v>542.270820965398</v>
      </c>
      <c r="R2027" s="143">
        <v>5100</v>
      </c>
      <c r="S2027" s="143" t="s">
        <v>373</v>
      </c>
      <c r="T2027" s="143">
        <v>5100</v>
      </c>
      <c r="U2027" s="143" t="s">
        <v>385</v>
      </c>
      <c r="V2027" s="143" t="s">
        <v>366</v>
      </c>
      <c r="Y2027" s="143" t="s">
        <v>363</v>
      </c>
      <c r="Z2027" s="143">
        <v>0</v>
      </c>
      <c r="AA2027" s="143">
        <v>1</v>
      </c>
      <c r="AB2027" s="143">
        <v>1.0594463690342699</v>
      </c>
      <c r="AC2027" s="143">
        <v>0.14645374082945001</v>
      </c>
      <c r="AD2027" s="143">
        <v>542.27082093748902</v>
      </c>
      <c r="AF2027" s="143">
        <v>-1</v>
      </c>
      <c r="AG2027" s="143">
        <v>-1</v>
      </c>
      <c r="AH2027" s="143">
        <v>-1</v>
      </c>
      <c r="AI2027" s="143">
        <v>-1</v>
      </c>
      <c r="AJ2027" s="143">
        <v>0</v>
      </c>
      <c r="AM2027" s="143" t="s">
        <v>383</v>
      </c>
      <c r="AN2027" s="143">
        <v>-1</v>
      </c>
      <c r="AQ2027" s="143">
        <v>641</v>
      </c>
      <c r="AR2027" s="143" t="s">
        <v>284</v>
      </c>
      <c r="AS2027" s="143" t="s">
        <v>394</v>
      </c>
      <c r="AT2027" s="143" t="s">
        <v>366</v>
      </c>
      <c r="AV2027" s="143">
        <v>137.586725740444</v>
      </c>
      <c r="AW2027" s="143">
        <v>0.43979790829999998</v>
      </c>
    </row>
    <row r="2028" spans="1:49" x14ac:dyDescent="0.25">
      <c r="A2028" s="153">
        <v>1200000</v>
      </c>
      <c r="B2028" s="153">
        <v>1800000</v>
      </c>
      <c r="C2028" s="153">
        <v>1800000</v>
      </c>
      <c r="D2028" s="143" t="s">
        <v>360</v>
      </c>
      <c r="E2028" s="143" t="s">
        <v>73</v>
      </c>
      <c r="F2028" s="143" t="s">
        <v>378</v>
      </c>
      <c r="G2028" s="143" t="s">
        <v>379</v>
      </c>
      <c r="H2028" s="143">
        <v>0.59</v>
      </c>
      <c r="I2028" s="143">
        <v>0.64</v>
      </c>
      <c r="J2028" s="143" t="s">
        <v>366</v>
      </c>
      <c r="K2028" s="143">
        <v>2.3823836326959998E-2</v>
      </c>
      <c r="L2028" s="143">
        <v>3829.4688585394902</v>
      </c>
      <c r="M2028" s="143">
        <v>7.6818976017621496</v>
      </c>
      <c r="N2028" s="143">
        <v>1.0482838500100899</v>
      </c>
      <c r="O2028" s="143">
        <v>0.18301227114484001</v>
      </c>
      <c r="P2028" s="143">
        <v>2.4974142866830001E-2</v>
      </c>
      <c r="Q2028" s="143">
        <v>91.232639305035306</v>
      </c>
      <c r="R2028" s="143">
        <v>8140</v>
      </c>
      <c r="S2028" s="143" t="s">
        <v>369</v>
      </c>
      <c r="T2028" s="143">
        <v>8140</v>
      </c>
      <c r="U2028" s="143" t="s">
        <v>385</v>
      </c>
      <c r="V2028" s="143" t="s">
        <v>366</v>
      </c>
      <c r="Z2028" s="143">
        <v>0</v>
      </c>
      <c r="AA2028" s="143">
        <v>1</v>
      </c>
      <c r="AB2028" s="143">
        <v>0.18301227114484001</v>
      </c>
      <c r="AC2028" s="143">
        <v>2.4974142866830001E-2</v>
      </c>
      <c r="AD2028" s="143">
        <v>91.232639305035306</v>
      </c>
      <c r="AF2028" s="143">
        <v>-1</v>
      </c>
      <c r="AG2028" s="143">
        <v>-1</v>
      </c>
      <c r="AH2028" s="143">
        <v>-1</v>
      </c>
      <c r="AI2028" s="143">
        <v>-1</v>
      </c>
      <c r="AJ2028" s="143">
        <v>0</v>
      </c>
      <c r="AM2028" s="143" t="s">
        <v>383</v>
      </c>
      <c r="AN2028" s="143">
        <v>-1</v>
      </c>
      <c r="AQ2028" s="143">
        <v>641</v>
      </c>
      <c r="AR2028" s="143" t="s">
        <v>284</v>
      </c>
      <c r="AS2028" s="143" t="s">
        <v>394</v>
      </c>
      <c r="AT2028" s="143" t="s">
        <v>366</v>
      </c>
      <c r="AV2028" s="143">
        <v>104.93807532999099</v>
      </c>
      <c r="AW2028" s="143">
        <v>7.3992408199999998E-2</v>
      </c>
    </row>
    <row r="2029" spans="1:49" x14ac:dyDescent="0.25">
      <c r="A2029" s="153">
        <v>1200000</v>
      </c>
      <c r="B2029" s="153">
        <v>1800000</v>
      </c>
      <c r="C2029" s="153">
        <v>1800000</v>
      </c>
      <c r="D2029" s="143" t="s">
        <v>360</v>
      </c>
      <c r="E2029" s="143" t="s">
        <v>73</v>
      </c>
      <c r="F2029" s="143" t="s">
        <v>378</v>
      </c>
      <c r="G2029" s="143" t="s">
        <v>379</v>
      </c>
      <c r="H2029" s="143">
        <v>0.59</v>
      </c>
      <c r="I2029" s="143">
        <v>0.64</v>
      </c>
      <c r="J2029" s="143" t="s">
        <v>366</v>
      </c>
      <c r="K2029" s="143">
        <v>1.50529885936E-3</v>
      </c>
      <c r="L2029" s="143">
        <v>3882.6055735090299</v>
      </c>
      <c r="M2029" s="143">
        <v>8.3043321598916098</v>
      </c>
      <c r="N2029" s="143">
        <v>1.1057144782019499</v>
      </c>
      <c r="O2029" s="143">
        <v>1.2500501728049999E-2</v>
      </c>
      <c r="P2029" s="143">
        <v>1.6644307428100001E-3</v>
      </c>
      <c r="Q2029" s="143">
        <v>5.84448174115958</v>
      </c>
      <c r="R2029" s="143">
        <v>8140</v>
      </c>
      <c r="S2029" s="143" t="s">
        <v>369</v>
      </c>
      <c r="T2029" s="143">
        <v>8140</v>
      </c>
      <c r="U2029" s="143" t="s">
        <v>385</v>
      </c>
      <c r="V2029" s="143" t="s">
        <v>366</v>
      </c>
      <c r="Z2029" s="143">
        <v>0</v>
      </c>
      <c r="AA2029" s="143">
        <v>1</v>
      </c>
      <c r="AB2029" s="143">
        <v>1.2500501728049999E-2</v>
      </c>
      <c r="AC2029" s="143">
        <v>1.6644307428100001E-3</v>
      </c>
      <c r="AD2029" s="143">
        <v>5.8444817411609398</v>
      </c>
      <c r="AF2029" s="143">
        <v>-1</v>
      </c>
      <c r="AG2029" s="143">
        <v>-1</v>
      </c>
      <c r="AH2029" s="143">
        <v>-1</v>
      </c>
      <c r="AI2029" s="143">
        <v>-1</v>
      </c>
      <c r="AJ2029" s="143">
        <v>0</v>
      </c>
      <c r="AM2029" s="143" t="s">
        <v>383</v>
      </c>
      <c r="AN2029" s="143">
        <v>-1</v>
      </c>
      <c r="AQ2029" s="143">
        <v>641</v>
      </c>
      <c r="AR2029" s="143" t="s">
        <v>284</v>
      </c>
      <c r="AS2029" s="143" t="s">
        <v>394</v>
      </c>
      <c r="AT2029" s="143" t="s">
        <v>366</v>
      </c>
      <c r="AV2029" s="143">
        <v>25.720698950758901</v>
      </c>
      <c r="AW2029" s="143">
        <v>4.7400500999999996E-3</v>
      </c>
    </row>
    <row r="2030" spans="1:49" x14ac:dyDescent="0.25">
      <c r="A2030" s="153">
        <v>1200000</v>
      </c>
      <c r="B2030" s="153">
        <v>1800000</v>
      </c>
      <c r="C2030" s="153">
        <v>1800000</v>
      </c>
      <c r="D2030" s="143" t="s">
        <v>360</v>
      </c>
      <c r="E2030" s="143" t="s">
        <v>73</v>
      </c>
      <c r="F2030" s="143" t="s">
        <v>378</v>
      </c>
      <c r="G2030" s="143" t="s">
        <v>379</v>
      </c>
      <c r="H2030" s="143">
        <v>0.59</v>
      </c>
      <c r="I2030" s="143">
        <v>0.64</v>
      </c>
      <c r="J2030" s="143" t="s">
        <v>387</v>
      </c>
      <c r="K2030" s="143">
        <v>0.12256156927659</v>
      </c>
      <c r="L2030" s="143">
        <v>3882.6055735090299</v>
      </c>
      <c r="M2030" s="143">
        <v>8.3043321598916098</v>
      </c>
      <c r="N2030" s="143">
        <v>1.1057144782019499</v>
      </c>
      <c r="O2030" s="143">
        <v>1.01779198131037</v>
      </c>
      <c r="P2030" s="143">
        <v>0.13551810162027</v>
      </c>
      <c r="Q2030" s="143">
        <v>475.858231971306</v>
      </c>
      <c r="R2030" s="143">
        <v>8140</v>
      </c>
      <c r="S2030" s="143" t="s">
        <v>369</v>
      </c>
      <c r="T2030" s="143">
        <v>8140</v>
      </c>
      <c r="U2030" s="143" t="s">
        <v>390</v>
      </c>
      <c r="V2030" s="143" t="s">
        <v>387</v>
      </c>
      <c r="Z2030" s="143">
        <v>0</v>
      </c>
      <c r="AA2030" s="143">
        <v>1</v>
      </c>
      <c r="AB2030" s="143">
        <v>1.01779198131037</v>
      </c>
      <c r="AC2030" s="143">
        <v>0.13551810162027</v>
      </c>
      <c r="AD2030" s="143">
        <v>475.858231971306</v>
      </c>
      <c r="AF2030" s="143">
        <v>-1</v>
      </c>
      <c r="AG2030" s="143">
        <v>-1</v>
      </c>
      <c r="AH2030" s="143">
        <v>-1</v>
      </c>
      <c r="AI2030" s="143">
        <v>-1</v>
      </c>
      <c r="AJ2030" s="143">
        <v>0</v>
      </c>
      <c r="AM2030" s="143" t="s">
        <v>383</v>
      </c>
      <c r="AN2030" s="143">
        <v>-1</v>
      </c>
      <c r="AQ2030" s="143">
        <v>641</v>
      </c>
      <c r="AR2030" s="143" t="s">
        <v>284</v>
      </c>
      <c r="AS2030" s="143" t="s">
        <v>394</v>
      </c>
      <c r="AT2030" s="143" t="s">
        <v>366</v>
      </c>
      <c r="AV2030" s="143">
        <v>119.845731508406</v>
      </c>
      <c r="AW2030" s="143">
        <v>0.38593530570000001</v>
      </c>
    </row>
    <row r="2031" spans="1:49" x14ac:dyDescent="0.25">
      <c r="A2031" s="153">
        <v>1200000</v>
      </c>
      <c r="B2031" s="153">
        <v>1800000</v>
      </c>
      <c r="C2031" s="153">
        <v>1800000</v>
      </c>
      <c r="D2031" s="143" t="s">
        <v>360</v>
      </c>
      <c r="E2031" s="143" t="s">
        <v>73</v>
      </c>
      <c r="F2031" s="143" t="s">
        <v>378</v>
      </c>
      <c r="G2031" s="143" t="s">
        <v>379</v>
      </c>
      <c r="H2031" s="143">
        <v>0.59</v>
      </c>
      <c r="I2031" s="143">
        <v>0.64</v>
      </c>
      <c r="J2031" s="143" t="s">
        <v>387</v>
      </c>
      <c r="K2031" s="143">
        <v>0.29167653480268002</v>
      </c>
      <c r="L2031" s="143">
        <v>3882.6055735090299</v>
      </c>
      <c r="M2031" s="143">
        <v>8.3043321598916098</v>
      </c>
      <c r="N2031" s="143">
        <v>1.1057144782019499</v>
      </c>
      <c r="O2031" s="143">
        <v>2.4221788282477101</v>
      </c>
      <c r="P2031" s="143">
        <v>0.32251096748310998</v>
      </c>
      <c r="Q2031" s="143">
        <v>1132.4649396867201</v>
      </c>
      <c r="R2031" s="143">
        <v>8140</v>
      </c>
      <c r="S2031" s="143" t="s">
        <v>369</v>
      </c>
      <c r="T2031" s="143">
        <v>8140</v>
      </c>
      <c r="U2031" s="143" t="s">
        <v>388</v>
      </c>
      <c r="V2031" s="143" t="s">
        <v>387</v>
      </c>
      <c r="Z2031" s="143">
        <v>0</v>
      </c>
      <c r="AA2031" s="143">
        <v>1</v>
      </c>
      <c r="AB2031" s="143">
        <v>2.4221788282477101</v>
      </c>
      <c r="AC2031" s="143">
        <v>0.32251096748310998</v>
      </c>
      <c r="AD2031" s="143">
        <v>1132.4649396867201</v>
      </c>
      <c r="AF2031" s="143">
        <v>-1</v>
      </c>
      <c r="AG2031" s="143">
        <v>-1</v>
      </c>
      <c r="AH2031" s="143">
        <v>-1</v>
      </c>
      <c r="AI2031" s="143">
        <v>-1</v>
      </c>
      <c r="AJ2031" s="143">
        <v>0</v>
      </c>
      <c r="AM2031" s="143" t="s">
        <v>383</v>
      </c>
      <c r="AN2031" s="143">
        <v>-1</v>
      </c>
      <c r="AQ2031" s="143">
        <v>641</v>
      </c>
      <c r="AR2031" s="143" t="s">
        <v>284</v>
      </c>
      <c r="AS2031" s="143" t="s">
        <v>394</v>
      </c>
      <c r="AT2031" s="143" t="s">
        <v>366</v>
      </c>
      <c r="AV2031" s="143">
        <v>147.406606035664</v>
      </c>
      <c r="AW2031" s="143">
        <v>0.91846304919999999</v>
      </c>
    </row>
    <row r="2032" spans="1:49" x14ac:dyDescent="0.25">
      <c r="A2032" s="153">
        <v>1200000</v>
      </c>
      <c r="B2032" s="153">
        <v>1800000</v>
      </c>
      <c r="C2032" s="153">
        <v>1800000</v>
      </c>
      <c r="D2032" s="143" t="s">
        <v>360</v>
      </c>
      <c r="E2032" s="143" t="s">
        <v>73</v>
      </c>
      <c r="F2032" s="143" t="s">
        <v>378</v>
      </c>
      <c r="G2032" s="143" t="s">
        <v>379</v>
      </c>
      <c r="H2032" s="143">
        <v>0.59</v>
      </c>
      <c r="I2032" s="143">
        <v>0.64</v>
      </c>
      <c r="J2032" s="143" t="s">
        <v>366</v>
      </c>
      <c r="K2032" s="143">
        <v>0.13815227118369999</v>
      </c>
      <c r="L2032" s="143">
        <v>3882.6055735090299</v>
      </c>
      <c r="M2032" s="143">
        <v>8.3043321598916098</v>
      </c>
      <c r="N2032" s="143">
        <v>1.1057144782019499</v>
      </c>
      <c r="O2032" s="143">
        <v>1.1472623485529301</v>
      </c>
      <c r="P2032" s="143">
        <v>0.15275696644430001</v>
      </c>
      <c r="Q2032" s="143">
        <v>536.39077809079595</v>
      </c>
      <c r="R2032" s="143">
        <v>8310</v>
      </c>
      <c r="S2032" s="143" t="s">
        <v>400</v>
      </c>
      <c r="T2032" s="143">
        <v>8310</v>
      </c>
      <c r="U2032" s="143" t="s">
        <v>385</v>
      </c>
      <c r="V2032" s="143" t="s">
        <v>366</v>
      </c>
      <c r="Z2032" s="143">
        <v>0</v>
      </c>
      <c r="AA2032" s="143">
        <v>1</v>
      </c>
      <c r="AB2032" s="143">
        <v>1.1472623485529301</v>
      </c>
      <c r="AC2032" s="143">
        <v>0.15275696644430001</v>
      </c>
      <c r="AD2032" s="143">
        <v>536.39077809079595</v>
      </c>
      <c r="AF2032" s="143">
        <v>-1</v>
      </c>
      <c r="AG2032" s="143">
        <v>-1</v>
      </c>
      <c r="AH2032" s="143">
        <v>-1</v>
      </c>
      <c r="AI2032" s="143">
        <v>-1</v>
      </c>
      <c r="AJ2032" s="143">
        <v>0</v>
      </c>
      <c r="AM2032" s="143" t="s">
        <v>383</v>
      </c>
      <c r="AN2032" s="143">
        <v>-1</v>
      </c>
      <c r="AQ2032" s="143">
        <v>641</v>
      </c>
      <c r="AR2032" s="143" t="s">
        <v>284</v>
      </c>
      <c r="AS2032" s="143" t="s">
        <v>394</v>
      </c>
      <c r="AT2032" s="143" t="s">
        <v>366</v>
      </c>
      <c r="AV2032" s="143">
        <v>103.603691562967</v>
      </c>
      <c r="AW2032" s="143">
        <v>0.43502901710000003</v>
      </c>
    </row>
    <row r="2033" spans="1:49" x14ac:dyDescent="0.25">
      <c r="A2033" s="153">
        <v>1200000</v>
      </c>
      <c r="B2033" s="153">
        <v>1800000</v>
      </c>
      <c r="C2033" s="153">
        <v>1800000</v>
      </c>
      <c r="D2033" s="143" t="s">
        <v>360</v>
      </c>
      <c r="E2033" s="143" t="s">
        <v>73</v>
      </c>
      <c r="F2033" s="143" t="s">
        <v>378</v>
      </c>
      <c r="G2033" s="143" t="s">
        <v>379</v>
      </c>
      <c r="H2033" s="143">
        <v>0.59</v>
      </c>
      <c r="I2033" s="143">
        <v>0.64</v>
      </c>
      <c r="J2033" s="143" t="s">
        <v>387</v>
      </c>
      <c r="K2033" s="143">
        <v>5.1710985258399999E-3</v>
      </c>
      <c r="L2033" s="143">
        <v>3882.6055735090299</v>
      </c>
      <c r="M2033" s="143">
        <v>8.3043321598916098</v>
      </c>
      <c r="N2033" s="143">
        <v>1.1057144782019499</v>
      </c>
      <c r="O2033" s="143">
        <v>4.2942519790149999E-2</v>
      </c>
      <c r="P2033" s="143">
        <v>5.7177585082299996E-3</v>
      </c>
      <c r="Q2033" s="143">
        <v>20.077335957617901</v>
      </c>
      <c r="R2033" s="143">
        <v>8310</v>
      </c>
      <c r="S2033" s="143" t="s">
        <v>400</v>
      </c>
      <c r="T2033" s="143">
        <v>8310</v>
      </c>
      <c r="U2033" s="143" t="s">
        <v>388</v>
      </c>
      <c r="V2033" s="143" t="s">
        <v>387</v>
      </c>
      <c r="Z2033" s="143">
        <v>0</v>
      </c>
      <c r="AA2033" s="143">
        <v>1</v>
      </c>
      <c r="AB2033" s="143">
        <v>4.2942519790149999E-2</v>
      </c>
      <c r="AC2033" s="143">
        <v>5.7177585082299996E-3</v>
      </c>
      <c r="AD2033" s="143">
        <v>20.0773359576161</v>
      </c>
      <c r="AF2033" s="143">
        <v>-1</v>
      </c>
      <c r="AG2033" s="143">
        <v>-1</v>
      </c>
      <c r="AH2033" s="143">
        <v>-1</v>
      </c>
      <c r="AI2033" s="143">
        <v>-1</v>
      </c>
      <c r="AJ2033" s="143">
        <v>0</v>
      </c>
      <c r="AM2033" s="143" t="s">
        <v>383</v>
      </c>
      <c r="AN2033" s="143">
        <v>-1</v>
      </c>
      <c r="AQ2033" s="143">
        <v>641</v>
      </c>
      <c r="AR2033" s="143" t="s">
        <v>284</v>
      </c>
      <c r="AS2033" s="143" t="s">
        <v>394</v>
      </c>
      <c r="AT2033" s="143" t="s">
        <v>366</v>
      </c>
      <c r="AV2033" s="143">
        <v>50.687046175827099</v>
      </c>
      <c r="AW2033" s="143">
        <v>1.6283321900000002E-2</v>
      </c>
    </row>
    <row r="2034" spans="1:49" x14ac:dyDescent="0.25">
      <c r="A2034" s="153">
        <v>1200000</v>
      </c>
      <c r="B2034" s="153">
        <v>1800000</v>
      </c>
      <c r="C2034" s="153">
        <v>1800000</v>
      </c>
      <c r="D2034" s="143" t="s">
        <v>360</v>
      </c>
      <c r="E2034" s="143" t="s">
        <v>73</v>
      </c>
      <c r="F2034" s="143" t="s">
        <v>378</v>
      </c>
      <c r="G2034" s="143" t="s">
        <v>379</v>
      </c>
      <c r="H2034" s="143">
        <v>0.59</v>
      </c>
      <c r="I2034" s="143">
        <v>0.64</v>
      </c>
      <c r="J2034" s="143" t="s">
        <v>366</v>
      </c>
      <c r="K2034" s="143">
        <v>5.3196120958669997E-2</v>
      </c>
      <c r="L2034" s="143">
        <v>3882.6055735090299</v>
      </c>
      <c r="M2034" s="143">
        <v>8.3043321598916098</v>
      </c>
      <c r="N2034" s="143">
        <v>1.1057144782019499</v>
      </c>
      <c r="O2034" s="143">
        <v>0.44175825805859997</v>
      </c>
      <c r="P2034" s="143">
        <v>5.8819721128189999E-2</v>
      </c>
      <c r="Q2034" s="143">
        <v>206.539555723212</v>
      </c>
      <c r="R2034" s="143">
        <v>1400</v>
      </c>
      <c r="S2034" s="143" t="s">
        <v>389</v>
      </c>
      <c r="T2034" s="143">
        <v>1400</v>
      </c>
      <c r="U2034" s="143" t="s">
        <v>385</v>
      </c>
      <c r="V2034" s="143" t="s">
        <v>366</v>
      </c>
      <c r="Z2034" s="143">
        <v>0</v>
      </c>
      <c r="AA2034" s="143">
        <v>1</v>
      </c>
      <c r="AB2034" s="143">
        <v>0.44175825805859997</v>
      </c>
      <c r="AC2034" s="143">
        <v>5.8819721128189999E-2</v>
      </c>
      <c r="AD2034" s="143">
        <v>206.539555723213</v>
      </c>
      <c r="AF2034" s="143">
        <v>-1</v>
      </c>
      <c r="AG2034" s="143">
        <v>-1</v>
      </c>
      <c r="AH2034" s="143">
        <v>-1</v>
      </c>
      <c r="AI2034" s="143">
        <v>-1</v>
      </c>
      <c r="AJ2034" s="143">
        <v>0</v>
      </c>
      <c r="AM2034" s="143" t="s">
        <v>383</v>
      </c>
      <c r="AN2034" s="143">
        <v>-1</v>
      </c>
      <c r="AQ2034" s="143">
        <v>641</v>
      </c>
      <c r="AR2034" s="143" t="s">
        <v>284</v>
      </c>
      <c r="AS2034" s="143" t="s">
        <v>394</v>
      </c>
      <c r="AT2034" s="143" t="s">
        <v>366</v>
      </c>
      <c r="AV2034" s="143">
        <v>59.066157751252902</v>
      </c>
      <c r="AW2034" s="143">
        <v>0.16750977759999999</v>
      </c>
    </row>
    <row r="2035" spans="1:49" x14ac:dyDescent="0.25">
      <c r="A2035" s="153">
        <v>1200000</v>
      </c>
      <c r="B2035" s="153">
        <v>1800000</v>
      </c>
      <c r="C2035" s="153">
        <v>1800000</v>
      </c>
      <c r="D2035" s="143" t="s">
        <v>360</v>
      </c>
      <c r="E2035" s="143" t="s">
        <v>73</v>
      </c>
      <c r="F2035" s="143" t="s">
        <v>378</v>
      </c>
      <c r="G2035" s="143" t="s">
        <v>379</v>
      </c>
      <c r="H2035" s="143">
        <v>0.59</v>
      </c>
      <c r="I2035" s="143">
        <v>0.64</v>
      </c>
      <c r="J2035" s="143" t="s">
        <v>387</v>
      </c>
      <c r="K2035" s="143">
        <v>5.5005599459699997E-3</v>
      </c>
      <c r="L2035" s="143">
        <v>3882.6055735090299</v>
      </c>
      <c r="M2035" s="143">
        <v>8.3043321598916098</v>
      </c>
      <c r="N2035" s="143">
        <v>1.1057144782019499</v>
      </c>
      <c r="O2035" s="143">
        <v>4.567847685675E-2</v>
      </c>
      <c r="P2035" s="143">
        <v>6.0820487704799997E-3</v>
      </c>
      <c r="Q2035" s="143">
        <v>21.3565047036553</v>
      </c>
      <c r="R2035" s="143">
        <v>1400</v>
      </c>
      <c r="S2035" s="143" t="s">
        <v>389</v>
      </c>
      <c r="T2035" s="143">
        <v>1400</v>
      </c>
      <c r="U2035" s="143" t="s">
        <v>388</v>
      </c>
      <c r="V2035" s="143" t="s">
        <v>387</v>
      </c>
      <c r="Z2035" s="143">
        <v>0</v>
      </c>
      <c r="AA2035" s="143">
        <v>1</v>
      </c>
      <c r="AB2035" s="143">
        <v>4.567847685675E-2</v>
      </c>
      <c r="AC2035" s="143">
        <v>6.0820487704799997E-3</v>
      </c>
      <c r="AD2035" s="143">
        <v>21.356504703656199</v>
      </c>
      <c r="AF2035" s="143">
        <v>-1</v>
      </c>
      <c r="AG2035" s="143">
        <v>-1</v>
      </c>
      <c r="AH2035" s="143">
        <v>-1</v>
      </c>
      <c r="AI2035" s="143">
        <v>-1</v>
      </c>
      <c r="AJ2035" s="143">
        <v>0</v>
      </c>
      <c r="AM2035" s="143" t="s">
        <v>383</v>
      </c>
      <c r="AN2035" s="143">
        <v>-1</v>
      </c>
      <c r="AQ2035" s="143">
        <v>641</v>
      </c>
      <c r="AR2035" s="143" t="s">
        <v>284</v>
      </c>
      <c r="AS2035" s="143" t="s">
        <v>394</v>
      </c>
      <c r="AT2035" s="143" t="s">
        <v>366</v>
      </c>
      <c r="AV2035" s="143">
        <v>29.939531163945901</v>
      </c>
      <c r="AW2035" s="143">
        <v>1.7320766200000001E-2</v>
      </c>
    </row>
    <row r="2036" spans="1:49" x14ac:dyDescent="0.25">
      <c r="A2036" s="153">
        <v>1200000</v>
      </c>
      <c r="B2036" s="153">
        <v>1800000</v>
      </c>
      <c r="C2036" s="153">
        <v>1800000</v>
      </c>
      <c r="D2036" s="143" t="s">
        <v>360</v>
      </c>
      <c r="E2036" s="143" t="s">
        <v>73</v>
      </c>
      <c r="F2036" s="143" t="s">
        <v>378</v>
      </c>
      <c r="G2036" s="143" t="s">
        <v>379</v>
      </c>
      <c r="H2036" s="143">
        <v>0.59</v>
      </c>
      <c r="I2036" s="143">
        <v>0.64</v>
      </c>
      <c r="J2036" s="143" t="s">
        <v>395</v>
      </c>
      <c r="K2036" s="143">
        <v>0.61776345348380002</v>
      </c>
      <c r="L2036" s="143">
        <v>3830.36859560631</v>
      </c>
      <c r="M2036" s="143">
        <v>9.5213588230092707</v>
      </c>
      <c r="N2036" s="143">
        <v>1.3994319860234501</v>
      </c>
      <c r="O2036" s="143">
        <v>5.8819475083607102</v>
      </c>
      <c r="P2036" s="143">
        <v>0.86451793660154996</v>
      </c>
      <c r="Q2036" s="143">
        <v>2366.2617317376598</v>
      </c>
      <c r="R2036" s="143">
        <v>1200</v>
      </c>
      <c r="S2036" s="143" t="s">
        <v>398</v>
      </c>
      <c r="T2036" s="143">
        <v>1200</v>
      </c>
      <c r="U2036" s="143" t="s">
        <v>395</v>
      </c>
      <c r="V2036" s="143" t="s">
        <v>395</v>
      </c>
      <c r="Z2036" s="143">
        <v>0</v>
      </c>
      <c r="AA2036" s="143">
        <v>1</v>
      </c>
      <c r="AB2036" s="143">
        <v>5.8819475083607102</v>
      </c>
      <c r="AC2036" s="143">
        <v>0.86451793660154996</v>
      </c>
      <c r="AD2036" s="143">
        <v>2366.2617317376598</v>
      </c>
      <c r="AF2036" s="143">
        <v>-1</v>
      </c>
      <c r="AG2036" s="143">
        <v>-1</v>
      </c>
      <c r="AH2036" s="143">
        <v>-1</v>
      </c>
      <c r="AI2036" s="143">
        <v>-1</v>
      </c>
      <c r="AJ2036" s="143">
        <v>0</v>
      </c>
      <c r="AM2036" s="143" t="s">
        <v>383</v>
      </c>
      <c r="AN2036" s="143">
        <v>-1</v>
      </c>
      <c r="AQ2036" s="143">
        <v>641</v>
      </c>
      <c r="AR2036" s="143" t="s">
        <v>284</v>
      </c>
      <c r="AS2036" s="143" t="s">
        <v>394</v>
      </c>
      <c r="AT2036" s="143" t="s">
        <v>366</v>
      </c>
      <c r="AV2036" s="143">
        <v>199.999999970197</v>
      </c>
      <c r="AW2036" s="143">
        <v>1.9191092715</v>
      </c>
    </row>
    <row r="2037" spans="1:49" x14ac:dyDescent="0.25">
      <c r="A2037" s="153">
        <v>1200000</v>
      </c>
      <c r="B2037" s="153">
        <v>1800000</v>
      </c>
      <c r="C2037" s="153">
        <v>1800000</v>
      </c>
      <c r="D2037" s="143" t="s">
        <v>360</v>
      </c>
      <c r="E2037" s="143" t="s">
        <v>73</v>
      </c>
      <c r="F2037" s="143" t="s">
        <v>378</v>
      </c>
      <c r="G2037" s="143" t="s">
        <v>379</v>
      </c>
      <c r="H2037" s="143">
        <v>0.59</v>
      </c>
      <c r="I2037" s="143">
        <v>0.64</v>
      </c>
      <c r="J2037" s="143" t="s">
        <v>366</v>
      </c>
      <c r="K2037" s="143">
        <v>1.4814200556250001E-2</v>
      </c>
      <c r="L2037" s="143">
        <v>3819.7798045775398</v>
      </c>
      <c r="M2037" s="143">
        <v>7.44743628243583</v>
      </c>
      <c r="N2037" s="143">
        <v>1.0300070771152701</v>
      </c>
      <c r="O2037" s="143">
        <v>0.11032781471791001</v>
      </c>
      <c r="P2037" s="143">
        <v>1.525873141474E-2</v>
      </c>
      <c r="Q2037" s="143">
        <v>56.586984105732803</v>
      </c>
      <c r="R2037" s="143">
        <v>8140</v>
      </c>
      <c r="S2037" s="143" t="s">
        <v>369</v>
      </c>
      <c r="T2037" s="143">
        <v>8140</v>
      </c>
      <c r="U2037" s="143" t="s">
        <v>385</v>
      </c>
      <c r="V2037" s="143" t="s">
        <v>366</v>
      </c>
      <c r="Z2037" s="143">
        <v>0</v>
      </c>
      <c r="AA2037" s="143">
        <v>1</v>
      </c>
      <c r="AB2037" s="143">
        <v>0.11032781471791001</v>
      </c>
      <c r="AC2037" s="143">
        <v>1.525873141474E-2</v>
      </c>
      <c r="AD2037" s="143">
        <v>56.586983849661699</v>
      </c>
      <c r="AF2037" s="143">
        <v>-1</v>
      </c>
      <c r="AG2037" s="143">
        <v>-1</v>
      </c>
      <c r="AH2037" s="143">
        <v>-1</v>
      </c>
      <c r="AI2037" s="143">
        <v>-1</v>
      </c>
      <c r="AJ2037" s="143">
        <v>0</v>
      </c>
      <c r="AM2037" s="143" t="s">
        <v>383</v>
      </c>
      <c r="AN2037" s="143">
        <v>-1</v>
      </c>
      <c r="AQ2037" s="143">
        <v>641</v>
      </c>
      <c r="AR2037" s="143" t="s">
        <v>284</v>
      </c>
      <c r="AS2037" s="143" t="s">
        <v>394</v>
      </c>
      <c r="AT2037" s="143" t="s">
        <v>366</v>
      </c>
      <c r="AV2037" s="143">
        <v>103.11656888284701</v>
      </c>
      <c r="AW2037" s="143">
        <v>4.5893742000000001E-2</v>
      </c>
    </row>
    <row r="2038" spans="1:49" x14ac:dyDescent="0.25">
      <c r="A2038" s="153">
        <v>1200000</v>
      </c>
      <c r="B2038" s="153">
        <v>1800000</v>
      </c>
      <c r="C2038" s="153">
        <v>1800000</v>
      </c>
      <c r="D2038" s="143" t="s">
        <v>360</v>
      </c>
      <c r="E2038" s="143" t="s">
        <v>73</v>
      </c>
      <c r="F2038" s="143" t="s">
        <v>378</v>
      </c>
      <c r="G2038" s="143" t="s">
        <v>379</v>
      </c>
      <c r="H2038" s="143">
        <v>0.59</v>
      </c>
      <c r="I2038" s="143">
        <v>0.64</v>
      </c>
      <c r="J2038" s="143" t="s">
        <v>366</v>
      </c>
      <c r="K2038" s="143">
        <v>3.583847719029E-2</v>
      </c>
      <c r="L2038" s="143">
        <v>3819.7798045775398</v>
      </c>
      <c r="M2038" s="143">
        <v>7.44743628243583</v>
      </c>
      <c r="N2038" s="143">
        <v>1.0300070771152701</v>
      </c>
      <c r="O2038" s="143">
        <v>0.26690477533426998</v>
      </c>
      <c r="P2038" s="143">
        <v>3.6913885139040002E-2</v>
      </c>
      <c r="Q2038" s="143">
        <v>136.89509139831301</v>
      </c>
      <c r="R2038" s="143">
        <v>1200</v>
      </c>
      <c r="S2038" s="143" t="s">
        <v>398</v>
      </c>
      <c r="T2038" s="143">
        <v>1200</v>
      </c>
      <c r="U2038" s="143" t="s">
        <v>385</v>
      </c>
      <c r="V2038" s="143" t="s">
        <v>366</v>
      </c>
      <c r="Z2038" s="143">
        <v>0</v>
      </c>
      <c r="AA2038" s="143">
        <v>1</v>
      </c>
      <c r="AB2038" s="143">
        <v>0.26690477533426998</v>
      </c>
      <c r="AC2038" s="143">
        <v>3.6913885139040002E-2</v>
      </c>
      <c r="AD2038" s="143">
        <v>136.89509159210601</v>
      </c>
      <c r="AF2038" s="143">
        <v>-1</v>
      </c>
      <c r="AG2038" s="143">
        <v>-1</v>
      </c>
      <c r="AH2038" s="143">
        <v>-1</v>
      </c>
      <c r="AI2038" s="143">
        <v>-1</v>
      </c>
      <c r="AJ2038" s="143">
        <v>0</v>
      </c>
      <c r="AM2038" s="143" t="s">
        <v>383</v>
      </c>
      <c r="AN2038" s="143">
        <v>-1</v>
      </c>
      <c r="AQ2038" s="143">
        <v>641</v>
      </c>
      <c r="AR2038" s="143" t="s">
        <v>284</v>
      </c>
      <c r="AS2038" s="143" t="s">
        <v>394</v>
      </c>
      <c r="AT2038" s="143" t="s">
        <v>366</v>
      </c>
      <c r="AV2038" s="143">
        <v>80.474692998243896</v>
      </c>
      <c r="AW2038" s="143">
        <v>0.1110260272</v>
      </c>
    </row>
    <row r="2039" spans="1:49" x14ac:dyDescent="0.25">
      <c r="A2039" s="153">
        <v>1200000</v>
      </c>
      <c r="B2039" s="153">
        <v>1800000</v>
      </c>
      <c r="C2039" s="153">
        <v>1800000</v>
      </c>
      <c r="D2039" s="143" t="s">
        <v>360</v>
      </c>
      <c r="E2039" s="143" t="s">
        <v>73</v>
      </c>
      <c r="F2039" s="143" t="s">
        <v>378</v>
      </c>
      <c r="G2039" s="143" t="s">
        <v>379</v>
      </c>
      <c r="H2039" s="143">
        <v>0.59</v>
      </c>
      <c r="I2039" s="143">
        <v>0.64</v>
      </c>
      <c r="J2039" s="143" t="s">
        <v>387</v>
      </c>
      <c r="K2039" s="143">
        <v>5.3709665044029999E-2</v>
      </c>
      <c r="L2039" s="143">
        <v>3655.4187175250199</v>
      </c>
      <c r="M2039" s="143">
        <v>9.8837516120872095</v>
      </c>
      <c r="N2039" s="143">
        <v>1.7439289542710299</v>
      </c>
      <c r="O2039" s="143">
        <v>0.53085298846363005</v>
      </c>
      <c r="P2039" s="143">
        <v>9.3665839994490005E-2</v>
      </c>
      <c r="Q2039" s="143">
        <v>196.33131491396099</v>
      </c>
      <c r="R2039" s="143">
        <v>8140</v>
      </c>
      <c r="S2039" s="143" t="s">
        <v>369</v>
      </c>
      <c r="T2039" s="143">
        <v>8140</v>
      </c>
      <c r="U2039" s="143" t="s">
        <v>390</v>
      </c>
      <c r="V2039" s="143" t="s">
        <v>387</v>
      </c>
      <c r="Z2039" s="143">
        <v>0</v>
      </c>
      <c r="AA2039" s="143">
        <v>1</v>
      </c>
      <c r="AB2039" s="143">
        <v>0.53085298846363005</v>
      </c>
      <c r="AC2039" s="143">
        <v>9.3665839994490005E-2</v>
      </c>
      <c r="AD2039" s="143">
        <v>397.07183868775701</v>
      </c>
      <c r="AF2039" s="143">
        <v>-1</v>
      </c>
      <c r="AG2039" s="143">
        <v>-1</v>
      </c>
      <c r="AH2039" s="143">
        <v>-1</v>
      </c>
      <c r="AI2039" s="143">
        <v>-1</v>
      </c>
      <c r="AJ2039" s="143">
        <v>0</v>
      </c>
      <c r="AM2039" s="143" t="s">
        <v>383</v>
      </c>
      <c r="AN2039" s="143">
        <v>-1</v>
      </c>
      <c r="AQ2039" s="143">
        <v>641</v>
      </c>
      <c r="AR2039" s="143" t="s">
        <v>284</v>
      </c>
      <c r="AS2039" s="143" t="s">
        <v>394</v>
      </c>
      <c r="AT2039" s="143" t="s">
        <v>366</v>
      </c>
      <c r="AV2039" s="143">
        <v>108.752278440731</v>
      </c>
      <c r="AW2039" s="143">
        <v>0.32203717659999997</v>
      </c>
    </row>
    <row r="2040" spans="1:49" x14ac:dyDescent="0.25">
      <c r="A2040" s="153">
        <v>1200000</v>
      </c>
      <c r="B2040" s="153">
        <v>1800000</v>
      </c>
      <c r="C2040" s="153">
        <v>1800000</v>
      </c>
      <c r="D2040" s="143" t="s">
        <v>360</v>
      </c>
      <c r="E2040" s="143" t="s">
        <v>73</v>
      </c>
      <c r="F2040" s="143" t="s">
        <v>378</v>
      </c>
      <c r="G2040" s="143" t="s">
        <v>379</v>
      </c>
      <c r="H2040" s="143">
        <v>0.59</v>
      </c>
      <c r="I2040" s="143">
        <v>0.64</v>
      </c>
      <c r="J2040" s="143" t="s">
        <v>387</v>
      </c>
      <c r="K2040" s="143">
        <v>1.0334597866900001E-3</v>
      </c>
      <c r="L2040" s="143">
        <v>3655.4187175250199</v>
      </c>
      <c r="M2040" s="143">
        <v>9.8837516120872095</v>
      </c>
      <c r="N2040" s="143">
        <v>1.7439289542710299</v>
      </c>
      <c r="O2040" s="143">
        <v>1.0214459832790001E-2</v>
      </c>
      <c r="P2040" s="143">
        <v>1.8022804450900001E-3</v>
      </c>
      <c r="Q2040" s="143">
        <v>3.7777282481016301</v>
      </c>
      <c r="R2040" s="143">
        <v>5100</v>
      </c>
      <c r="S2040" s="143" t="s">
        <v>373</v>
      </c>
      <c r="T2040" s="143">
        <v>5100</v>
      </c>
      <c r="U2040" s="143" t="s">
        <v>390</v>
      </c>
      <c r="V2040" s="143" t="s">
        <v>387</v>
      </c>
      <c r="Y2040" s="143" t="s">
        <v>363</v>
      </c>
      <c r="Z2040" s="143">
        <v>0</v>
      </c>
      <c r="AA2040" s="143">
        <v>1</v>
      </c>
      <c r="AB2040" s="143">
        <v>1.0214459832790001E-2</v>
      </c>
      <c r="AC2040" s="143">
        <v>1.8022804450900001E-3</v>
      </c>
      <c r="AD2040" s="143">
        <v>20.359793905427399</v>
      </c>
      <c r="AF2040" s="143">
        <v>-1</v>
      </c>
      <c r="AG2040" s="143">
        <v>-1</v>
      </c>
      <c r="AH2040" s="143">
        <v>-1</v>
      </c>
      <c r="AI2040" s="143">
        <v>-1</v>
      </c>
      <c r="AJ2040" s="143">
        <v>0</v>
      </c>
      <c r="AM2040" s="143" t="s">
        <v>383</v>
      </c>
      <c r="AN2040" s="143">
        <v>-1</v>
      </c>
      <c r="AQ2040" s="143">
        <v>641</v>
      </c>
      <c r="AR2040" s="143" t="s">
        <v>284</v>
      </c>
      <c r="AS2040" s="143" t="s">
        <v>394</v>
      </c>
      <c r="AT2040" s="143" t="s">
        <v>366</v>
      </c>
      <c r="AV2040" s="143">
        <v>8.5996763199260506</v>
      </c>
      <c r="AW2040" s="143">
        <v>1.6512403799999999E-2</v>
      </c>
    </row>
    <row r="2041" spans="1:49" x14ac:dyDescent="0.25">
      <c r="A2041" s="153">
        <v>1200000</v>
      </c>
      <c r="B2041" s="153">
        <v>1800000</v>
      </c>
      <c r="C2041" s="153">
        <v>1800000</v>
      </c>
      <c r="D2041" s="143" t="s">
        <v>360</v>
      </c>
      <c r="E2041" s="143" t="s">
        <v>73</v>
      </c>
      <c r="F2041" s="143" t="s">
        <v>378</v>
      </c>
      <c r="G2041" s="143" t="s">
        <v>379</v>
      </c>
      <c r="H2041" s="143">
        <v>0.59</v>
      </c>
      <c r="I2041" s="143">
        <v>0.64</v>
      </c>
      <c r="J2041" s="143" t="s">
        <v>387</v>
      </c>
      <c r="K2041" s="143">
        <v>4.1251077839999998E-5</v>
      </c>
      <c r="L2041" s="143">
        <v>3655.4187175250199</v>
      </c>
      <c r="M2041" s="143">
        <v>9.8837516120872095</v>
      </c>
      <c r="N2041" s="143">
        <v>1.7439289542710299</v>
      </c>
      <c r="O2041" s="143">
        <v>4.0771540714999998E-4</v>
      </c>
      <c r="P2041" s="143">
        <v>7.1938949040000003E-5</v>
      </c>
      <c r="Q2041" s="143">
        <v>0.15078996207268999</v>
      </c>
      <c r="R2041" s="143">
        <v>5100</v>
      </c>
      <c r="S2041" s="143" t="s">
        <v>373</v>
      </c>
      <c r="T2041" s="143">
        <v>5100</v>
      </c>
      <c r="U2041" s="143" t="s">
        <v>390</v>
      </c>
      <c r="V2041" s="143" t="s">
        <v>387</v>
      </c>
      <c r="Y2041" s="143" t="s">
        <v>363</v>
      </c>
      <c r="Z2041" s="143">
        <v>0</v>
      </c>
      <c r="AA2041" s="143">
        <v>1</v>
      </c>
      <c r="AB2041" s="143">
        <v>4.0771540714999998E-4</v>
      </c>
      <c r="AC2041" s="143">
        <v>7.1938949040000003E-5</v>
      </c>
      <c r="AD2041" s="143">
        <v>98.236838821645193</v>
      </c>
      <c r="AF2041" s="143">
        <v>-1</v>
      </c>
      <c r="AG2041" s="143">
        <v>-1</v>
      </c>
      <c r="AH2041" s="143">
        <v>-1</v>
      </c>
      <c r="AI2041" s="143">
        <v>-1</v>
      </c>
      <c r="AJ2041" s="143">
        <v>0</v>
      </c>
      <c r="AM2041" s="143" t="s">
        <v>383</v>
      </c>
      <c r="AN2041" s="143">
        <v>-1</v>
      </c>
      <c r="AQ2041" s="143">
        <v>641</v>
      </c>
      <c r="AR2041" s="143" t="s">
        <v>284</v>
      </c>
      <c r="AS2041" s="143" t="s">
        <v>394</v>
      </c>
      <c r="AT2041" s="143" t="s">
        <v>366</v>
      </c>
      <c r="AV2041" s="143">
        <v>6.4363612562245098</v>
      </c>
      <c r="AW2041" s="143">
        <v>7.9673024199999998E-2</v>
      </c>
    </row>
    <row r="2042" spans="1:49" x14ac:dyDescent="0.25">
      <c r="A2042" s="153">
        <v>1200000</v>
      </c>
      <c r="B2042" s="153">
        <v>1800000</v>
      </c>
      <c r="C2042" s="153">
        <v>1800000</v>
      </c>
      <c r="D2042" s="143" t="s">
        <v>360</v>
      </c>
      <c r="E2042" s="143" t="s">
        <v>73</v>
      </c>
      <c r="F2042" s="143" t="s">
        <v>378</v>
      </c>
      <c r="G2042" s="143" t="s">
        <v>379</v>
      </c>
      <c r="H2042" s="143">
        <v>0.59</v>
      </c>
      <c r="I2042" s="143">
        <v>0.64</v>
      </c>
      <c r="J2042" s="143" t="s">
        <v>366</v>
      </c>
      <c r="K2042" s="143">
        <v>0.47345806064908003</v>
      </c>
      <c r="L2042" s="143">
        <v>3876.5370071416701</v>
      </c>
      <c r="M2042" s="143">
        <v>7.2216073492133104</v>
      </c>
      <c r="N2042" s="143">
        <v>1.0050932665166401</v>
      </c>
      <c r="O2042" s="143">
        <v>3.4191282103277398</v>
      </c>
      <c r="P2042" s="143">
        <v>0.47586950873643002</v>
      </c>
      <c r="Q2042" s="143">
        <v>1835.3776934357199</v>
      </c>
      <c r="R2042" s="143">
        <v>8310</v>
      </c>
      <c r="S2042" s="143" t="s">
        <v>400</v>
      </c>
      <c r="T2042" s="143">
        <v>8310</v>
      </c>
      <c r="U2042" s="143" t="s">
        <v>385</v>
      </c>
      <c r="V2042" s="143" t="s">
        <v>366</v>
      </c>
      <c r="Z2042" s="143">
        <v>0</v>
      </c>
      <c r="AA2042" s="143">
        <v>1</v>
      </c>
      <c r="AB2042" s="143">
        <v>3.4191282103277398</v>
      </c>
      <c r="AC2042" s="143">
        <v>0.47586950873643002</v>
      </c>
      <c r="AD2042" s="143">
        <v>1835.3776934357199</v>
      </c>
      <c r="AF2042" s="143">
        <v>-1</v>
      </c>
      <c r="AG2042" s="143">
        <v>-1</v>
      </c>
      <c r="AH2042" s="143">
        <v>-1</v>
      </c>
      <c r="AI2042" s="143">
        <v>-1</v>
      </c>
      <c r="AJ2042" s="143">
        <v>0</v>
      </c>
      <c r="AM2042" s="143" t="s">
        <v>383</v>
      </c>
      <c r="AN2042" s="143">
        <v>-1</v>
      </c>
      <c r="AQ2042" s="143">
        <v>641</v>
      </c>
      <c r="AR2042" s="143" t="s">
        <v>284</v>
      </c>
      <c r="AS2042" s="143" t="s">
        <v>394</v>
      </c>
      <c r="AT2042" s="143" t="s">
        <v>366</v>
      </c>
      <c r="AV2042" s="143">
        <v>176.527630130164</v>
      </c>
      <c r="AW2042" s="143">
        <v>1.4885463856000001</v>
      </c>
    </row>
    <row r="2043" spans="1:49" x14ac:dyDescent="0.25">
      <c r="A2043" s="153">
        <v>1200000</v>
      </c>
      <c r="B2043" s="153">
        <v>1800000</v>
      </c>
      <c r="C2043" s="153">
        <v>1800000</v>
      </c>
      <c r="D2043" s="143" t="s">
        <v>360</v>
      </c>
      <c r="E2043" s="143" t="s">
        <v>73</v>
      </c>
      <c r="F2043" s="143" t="s">
        <v>378</v>
      </c>
      <c r="G2043" s="143" t="s">
        <v>379</v>
      </c>
      <c r="H2043" s="143">
        <v>0.59</v>
      </c>
      <c r="I2043" s="143">
        <v>0.64</v>
      </c>
      <c r="J2043" s="143" t="s">
        <v>366</v>
      </c>
      <c r="K2043" s="143">
        <v>0.14430539308786</v>
      </c>
      <c r="L2043" s="143">
        <v>3876.5370071416701</v>
      </c>
      <c r="M2043" s="143">
        <v>7.2216073492133104</v>
      </c>
      <c r="N2043" s="143">
        <v>1.0050932665166401</v>
      </c>
      <c r="O2043" s="143">
        <v>1.04211688725443</v>
      </c>
      <c r="P2043" s="143">
        <v>0.14504037891464999</v>
      </c>
      <c r="Q2043" s="143">
        <v>559.40519663523105</v>
      </c>
      <c r="R2043" s="143">
        <v>1400</v>
      </c>
      <c r="S2043" s="143" t="s">
        <v>389</v>
      </c>
      <c r="T2043" s="143">
        <v>1400</v>
      </c>
      <c r="U2043" s="143" t="s">
        <v>385</v>
      </c>
      <c r="V2043" s="143" t="s">
        <v>366</v>
      </c>
      <c r="Z2043" s="143">
        <v>0</v>
      </c>
      <c r="AA2043" s="143">
        <v>1</v>
      </c>
      <c r="AB2043" s="143">
        <v>1.04211688725443</v>
      </c>
      <c r="AC2043" s="143">
        <v>0.14504037891464999</v>
      </c>
      <c r="AD2043" s="143">
        <v>559.40519663523105</v>
      </c>
      <c r="AF2043" s="143">
        <v>-1</v>
      </c>
      <c r="AG2043" s="143">
        <v>-1</v>
      </c>
      <c r="AH2043" s="143">
        <v>-1</v>
      </c>
      <c r="AI2043" s="143">
        <v>-1</v>
      </c>
      <c r="AJ2043" s="143">
        <v>0</v>
      </c>
      <c r="AM2043" s="143" t="s">
        <v>383</v>
      </c>
      <c r="AN2043" s="143">
        <v>-1</v>
      </c>
      <c r="AQ2043" s="143">
        <v>641</v>
      </c>
      <c r="AR2043" s="143" t="s">
        <v>284</v>
      </c>
      <c r="AS2043" s="143" t="s">
        <v>394</v>
      </c>
      <c r="AT2043" s="143" t="s">
        <v>366</v>
      </c>
      <c r="AV2043" s="143">
        <v>123.48132826607601</v>
      </c>
      <c r="AW2043" s="143">
        <v>0.45369440119999999</v>
      </c>
    </row>
    <row r="2044" spans="1:49" x14ac:dyDescent="0.25">
      <c r="A2044" s="153">
        <v>1200000</v>
      </c>
      <c r="B2044" s="153">
        <v>1800000</v>
      </c>
      <c r="C2044" s="153">
        <v>1800000</v>
      </c>
      <c r="D2044" s="143" t="s">
        <v>360</v>
      </c>
      <c r="E2044" s="143" t="s">
        <v>73</v>
      </c>
      <c r="F2044" s="143" t="s">
        <v>378</v>
      </c>
      <c r="G2044" s="143" t="s">
        <v>379</v>
      </c>
      <c r="H2044" s="143">
        <v>0.59</v>
      </c>
      <c r="I2044" s="143">
        <v>0.64</v>
      </c>
      <c r="J2044" s="143" t="s">
        <v>395</v>
      </c>
      <c r="K2044" s="143">
        <v>6.6496092708609997E-2</v>
      </c>
      <c r="L2044" s="143">
        <v>3242.0564884135101</v>
      </c>
      <c r="M2044" s="143">
        <v>7.62324143606895</v>
      </c>
      <c r="N2044" s="143">
        <v>1.0197401557335599</v>
      </c>
      <c r="O2044" s="143">
        <v>0.50691576927297999</v>
      </c>
      <c r="P2044" s="143">
        <v>6.7808735934349995E-2</v>
      </c>
      <c r="Q2044" s="143">
        <v>215.58408882010499</v>
      </c>
      <c r="R2044" s="143">
        <v>1200</v>
      </c>
      <c r="S2044" s="143" t="s">
        <v>398</v>
      </c>
      <c r="T2044" s="143">
        <v>1200</v>
      </c>
      <c r="U2044" s="143" t="s">
        <v>395</v>
      </c>
      <c r="V2044" s="143" t="s">
        <v>395</v>
      </c>
      <c r="Z2044" s="143">
        <v>0</v>
      </c>
      <c r="AA2044" s="143">
        <v>1</v>
      </c>
      <c r="AB2044" s="143">
        <v>0.50691576927297999</v>
      </c>
      <c r="AC2044" s="143">
        <v>6.7808735934349995E-2</v>
      </c>
      <c r="AD2044" s="143">
        <v>215.584088820104</v>
      </c>
      <c r="AF2044" s="143">
        <v>-1</v>
      </c>
      <c r="AG2044" s="143">
        <v>-1</v>
      </c>
      <c r="AH2044" s="143">
        <v>-1</v>
      </c>
      <c r="AI2044" s="143">
        <v>-1</v>
      </c>
      <c r="AJ2044" s="143">
        <v>0</v>
      </c>
      <c r="AM2044" s="143" t="s">
        <v>383</v>
      </c>
      <c r="AN2044" s="143">
        <v>-1</v>
      </c>
      <c r="AQ2044" s="143">
        <v>641</v>
      </c>
      <c r="AR2044" s="143" t="s">
        <v>284</v>
      </c>
      <c r="AS2044" s="143" t="s">
        <v>394</v>
      </c>
      <c r="AT2044" s="143" t="s">
        <v>366</v>
      </c>
      <c r="AV2044" s="143">
        <v>110.798988559253</v>
      </c>
      <c r="AW2044" s="143">
        <v>0.17484516529999999</v>
      </c>
    </row>
    <row r="2045" spans="1:49" x14ac:dyDescent="0.25">
      <c r="A2045" s="153">
        <v>1200000</v>
      </c>
      <c r="B2045" s="153">
        <v>1800000</v>
      </c>
      <c r="C2045" s="153">
        <v>1800000</v>
      </c>
      <c r="D2045" s="143" t="s">
        <v>360</v>
      </c>
      <c r="E2045" s="143" t="s">
        <v>73</v>
      </c>
      <c r="F2045" s="143" t="s">
        <v>378</v>
      </c>
      <c r="G2045" s="143" t="s">
        <v>379</v>
      </c>
      <c r="H2045" s="143">
        <v>0.59</v>
      </c>
      <c r="I2045" s="143">
        <v>0.64</v>
      </c>
      <c r="J2045" s="143" t="s">
        <v>387</v>
      </c>
      <c r="K2045" s="143">
        <v>2.9414815039549999E-2</v>
      </c>
      <c r="L2045" s="143">
        <v>3242.0564884135101</v>
      </c>
      <c r="M2045" s="143">
        <v>7.62324143606895</v>
      </c>
      <c r="N2045" s="143">
        <v>1.0197401557335599</v>
      </c>
      <c r="O2045" s="143">
        <v>0.22423623684385</v>
      </c>
      <c r="P2045" s="143">
        <v>2.999546806931E-2</v>
      </c>
      <c r="Q2045" s="143">
        <v>95.364491954479206</v>
      </c>
      <c r="R2045" s="143">
        <v>1200</v>
      </c>
      <c r="S2045" s="143" t="s">
        <v>398</v>
      </c>
      <c r="T2045" s="143">
        <v>1200</v>
      </c>
      <c r="U2045" s="143" t="s">
        <v>390</v>
      </c>
      <c r="V2045" s="143" t="s">
        <v>387</v>
      </c>
      <c r="Z2045" s="143">
        <v>0</v>
      </c>
      <c r="AA2045" s="143">
        <v>1</v>
      </c>
      <c r="AB2045" s="143">
        <v>0.22423623684385</v>
      </c>
      <c r="AC2045" s="143">
        <v>2.999546806931E-2</v>
      </c>
      <c r="AD2045" s="143">
        <v>95.364491954479504</v>
      </c>
      <c r="AF2045" s="143">
        <v>-1</v>
      </c>
      <c r="AG2045" s="143">
        <v>-1</v>
      </c>
      <c r="AH2045" s="143">
        <v>-1</v>
      </c>
      <c r="AI2045" s="143">
        <v>-1</v>
      </c>
      <c r="AJ2045" s="143">
        <v>0</v>
      </c>
      <c r="AM2045" s="143" t="s">
        <v>383</v>
      </c>
      <c r="AN2045" s="143">
        <v>-1</v>
      </c>
      <c r="AQ2045" s="143">
        <v>641</v>
      </c>
      <c r="AR2045" s="143" t="s">
        <v>284</v>
      </c>
      <c r="AS2045" s="143" t="s">
        <v>394</v>
      </c>
      <c r="AT2045" s="143" t="s">
        <v>366</v>
      </c>
      <c r="AV2045" s="143">
        <v>104.817924477568</v>
      </c>
      <c r="AW2045" s="143">
        <v>7.7343464700000003E-2</v>
      </c>
    </row>
    <row r="2046" spans="1:49" x14ac:dyDescent="0.25">
      <c r="A2046" s="153">
        <v>1200000</v>
      </c>
      <c r="B2046" s="153">
        <v>1800000</v>
      </c>
      <c r="C2046" s="153">
        <v>1800000</v>
      </c>
      <c r="D2046" s="143" t="s">
        <v>360</v>
      </c>
      <c r="E2046" s="143" t="s">
        <v>73</v>
      </c>
      <c r="F2046" s="143" t="s">
        <v>378</v>
      </c>
      <c r="G2046" s="143" t="s">
        <v>379</v>
      </c>
      <c r="H2046" s="143">
        <v>0.59</v>
      </c>
      <c r="I2046" s="143">
        <v>0.64</v>
      </c>
      <c r="J2046" s="143" t="s">
        <v>387</v>
      </c>
      <c r="K2046" s="143">
        <v>0.42663097413876999</v>
      </c>
      <c r="L2046" s="143">
        <v>3242.0564884135101</v>
      </c>
      <c r="M2046" s="143">
        <v>7.62324143606895</v>
      </c>
      <c r="N2046" s="143">
        <v>1.0197401557335599</v>
      </c>
      <c r="O2046" s="143">
        <v>3.2523109199651601</v>
      </c>
      <c r="P2046" s="143">
        <v>0.43505273600902999</v>
      </c>
      <c r="Q2046" s="143">
        <v>1383.16171786479</v>
      </c>
      <c r="R2046" s="143">
        <v>8140</v>
      </c>
      <c r="S2046" s="143" t="s">
        <v>369</v>
      </c>
      <c r="T2046" s="143">
        <v>8140</v>
      </c>
      <c r="U2046" s="143" t="s">
        <v>390</v>
      </c>
      <c r="V2046" s="143" t="s">
        <v>387</v>
      </c>
      <c r="Z2046" s="143">
        <v>0</v>
      </c>
      <c r="AA2046" s="143">
        <v>1</v>
      </c>
      <c r="AB2046" s="143">
        <v>3.2523109199651601</v>
      </c>
      <c r="AC2046" s="143">
        <v>0.43505273600902999</v>
      </c>
      <c r="AD2046" s="143">
        <v>1383.16171786479</v>
      </c>
      <c r="AF2046" s="143">
        <v>-1</v>
      </c>
      <c r="AG2046" s="143">
        <v>-1</v>
      </c>
      <c r="AH2046" s="143">
        <v>-1</v>
      </c>
      <c r="AI2046" s="143">
        <v>-1</v>
      </c>
      <c r="AJ2046" s="143">
        <v>0</v>
      </c>
      <c r="AM2046" s="143" t="s">
        <v>383</v>
      </c>
      <c r="AN2046" s="143">
        <v>-1</v>
      </c>
      <c r="AQ2046" s="143">
        <v>641</v>
      </c>
      <c r="AR2046" s="143" t="s">
        <v>284</v>
      </c>
      <c r="AS2046" s="143" t="s">
        <v>394</v>
      </c>
      <c r="AT2046" s="143" t="s">
        <v>366</v>
      </c>
      <c r="AV2046" s="143">
        <v>169.093083362556</v>
      </c>
      <c r="AW2046" s="143">
        <v>1.1217856593</v>
      </c>
    </row>
    <row r="2047" spans="1:49" x14ac:dyDescent="0.25">
      <c r="A2047" s="153">
        <v>1200000</v>
      </c>
      <c r="B2047" s="153">
        <v>1800000</v>
      </c>
      <c r="C2047" s="153">
        <v>1800000</v>
      </c>
      <c r="D2047" s="143" t="s">
        <v>360</v>
      </c>
      <c r="E2047" s="143" t="s">
        <v>73</v>
      </c>
      <c r="F2047" s="143" t="s">
        <v>378</v>
      </c>
      <c r="G2047" s="143" t="s">
        <v>379</v>
      </c>
      <c r="H2047" s="143">
        <v>0.59</v>
      </c>
      <c r="I2047" s="143">
        <v>0.64</v>
      </c>
      <c r="J2047" s="143" t="s">
        <v>387</v>
      </c>
      <c r="K2047" s="143">
        <v>9.5221571734940003E-2</v>
      </c>
      <c r="L2047" s="143">
        <v>3242.0564884135101</v>
      </c>
      <c r="M2047" s="143">
        <v>7.62324143606895</v>
      </c>
      <c r="N2047" s="143">
        <v>1.0197401557335599</v>
      </c>
      <c r="O2047" s="143">
        <v>0.72589703125742</v>
      </c>
      <c r="P2047" s="143">
        <v>9.7101260390179994E-2</v>
      </c>
      <c r="Q2047" s="143">
        <v>308.71371448020102</v>
      </c>
      <c r="R2047" s="143">
        <v>5100</v>
      </c>
      <c r="S2047" s="143" t="s">
        <v>373</v>
      </c>
      <c r="T2047" s="143">
        <v>5100</v>
      </c>
      <c r="U2047" s="143" t="s">
        <v>390</v>
      </c>
      <c r="V2047" s="143" t="s">
        <v>387</v>
      </c>
      <c r="Y2047" s="143" t="s">
        <v>363</v>
      </c>
      <c r="Z2047" s="143">
        <v>0</v>
      </c>
      <c r="AA2047" s="143">
        <v>1</v>
      </c>
      <c r="AB2047" s="143">
        <v>0.72589703125742</v>
      </c>
      <c r="AC2047" s="143">
        <v>9.7101260390179994E-2</v>
      </c>
      <c r="AD2047" s="143">
        <v>308.71371448020199</v>
      </c>
      <c r="AF2047" s="143">
        <v>-1</v>
      </c>
      <c r="AG2047" s="143">
        <v>-1</v>
      </c>
      <c r="AH2047" s="143">
        <v>-1</v>
      </c>
      <c r="AI2047" s="143">
        <v>-1</v>
      </c>
      <c r="AJ2047" s="143">
        <v>0</v>
      </c>
      <c r="AM2047" s="143" t="s">
        <v>383</v>
      </c>
      <c r="AN2047" s="143">
        <v>-1</v>
      </c>
      <c r="AQ2047" s="143">
        <v>641</v>
      </c>
      <c r="AR2047" s="143" t="s">
        <v>284</v>
      </c>
      <c r="AS2047" s="143" t="s">
        <v>394</v>
      </c>
      <c r="AT2047" s="143" t="s">
        <v>366</v>
      </c>
      <c r="AV2047" s="143">
        <v>115.490020873924</v>
      </c>
      <c r="AW2047" s="143">
        <v>0.25037608639999998</v>
      </c>
    </row>
    <row r="2048" spans="1:49" x14ac:dyDescent="0.25">
      <c r="A2048" s="153">
        <v>1200000</v>
      </c>
      <c r="B2048" s="153">
        <v>1800000</v>
      </c>
      <c r="C2048" s="153">
        <v>1800000</v>
      </c>
      <c r="D2048" s="143" t="s">
        <v>360</v>
      </c>
      <c r="E2048" s="143" t="s">
        <v>73</v>
      </c>
      <c r="F2048" s="143" t="s">
        <v>378</v>
      </c>
      <c r="G2048" s="143" t="s">
        <v>379</v>
      </c>
      <c r="H2048" s="143">
        <v>0.59</v>
      </c>
      <c r="I2048" s="143">
        <v>0.64</v>
      </c>
      <c r="J2048" s="143" t="s">
        <v>366</v>
      </c>
      <c r="K2048" s="143">
        <v>1.955461638382E-2</v>
      </c>
      <c r="L2048" s="143">
        <v>3861.2597228906502</v>
      </c>
      <c r="M2048" s="143">
        <v>9.1780546168744106</v>
      </c>
      <c r="N2048" s="143">
        <v>1.2647370239370599</v>
      </c>
      <c r="O2048" s="143">
        <v>0.17947333718273001</v>
      </c>
      <c r="P2048" s="143">
        <v>2.47314473295E-2</v>
      </c>
      <c r="Q2048" s="143">
        <v>75.505452639425798</v>
      </c>
      <c r="R2048" s="143">
        <v>8140</v>
      </c>
      <c r="S2048" s="143" t="s">
        <v>369</v>
      </c>
      <c r="T2048" s="143">
        <v>8140</v>
      </c>
      <c r="U2048" s="143" t="s">
        <v>385</v>
      </c>
      <c r="V2048" s="143" t="s">
        <v>366</v>
      </c>
      <c r="Z2048" s="143">
        <v>0</v>
      </c>
      <c r="AA2048" s="143">
        <v>1</v>
      </c>
      <c r="AB2048" s="143">
        <v>0.17947333718273001</v>
      </c>
      <c r="AC2048" s="143">
        <v>2.47314473295E-2</v>
      </c>
      <c r="AD2048" s="143">
        <v>75.505452639426196</v>
      </c>
      <c r="AF2048" s="143">
        <v>-1</v>
      </c>
      <c r="AG2048" s="143">
        <v>-1</v>
      </c>
      <c r="AH2048" s="143">
        <v>-1</v>
      </c>
      <c r="AI2048" s="143">
        <v>-1</v>
      </c>
      <c r="AJ2048" s="143">
        <v>0</v>
      </c>
      <c r="AM2048" s="143" t="s">
        <v>383</v>
      </c>
      <c r="AN2048" s="143">
        <v>-1</v>
      </c>
      <c r="AQ2048" s="143">
        <v>641</v>
      </c>
      <c r="AR2048" s="143" t="s">
        <v>284</v>
      </c>
      <c r="AS2048" s="143" t="s">
        <v>394</v>
      </c>
      <c r="AT2048" s="143" t="s">
        <v>366</v>
      </c>
      <c r="AV2048" s="143">
        <v>103.180103739157</v>
      </c>
      <c r="AW2048" s="143">
        <v>6.1237187899999997E-2</v>
      </c>
    </row>
    <row r="2049" spans="1:49" x14ac:dyDescent="0.25">
      <c r="A2049" s="153">
        <v>1200000</v>
      </c>
      <c r="B2049" s="153">
        <v>1800000</v>
      </c>
      <c r="C2049" s="153">
        <v>1800000</v>
      </c>
      <c r="D2049" s="143" t="s">
        <v>360</v>
      </c>
      <c r="E2049" s="143" t="s">
        <v>73</v>
      </c>
      <c r="F2049" s="143" t="s">
        <v>378</v>
      </c>
      <c r="G2049" s="143" t="s">
        <v>379</v>
      </c>
      <c r="H2049" s="143">
        <v>0.59</v>
      </c>
      <c r="I2049" s="143">
        <v>0.64</v>
      </c>
      <c r="J2049" s="143" t="s">
        <v>387</v>
      </c>
      <c r="K2049" s="143">
        <v>0.33981365607709002</v>
      </c>
      <c r="L2049" s="143">
        <v>3861.2597228906502</v>
      </c>
      <c r="M2049" s="143">
        <v>9.1780546168744106</v>
      </c>
      <c r="N2049" s="143">
        <v>1.2647370239370599</v>
      </c>
      <c r="O2049" s="143">
        <v>3.1188282950353701</v>
      </c>
      <c r="P2049" s="143">
        <v>0.42977491208011998</v>
      </c>
      <c r="Q2049" s="143">
        <v>1312.10878349871</v>
      </c>
      <c r="R2049" s="143">
        <v>8140</v>
      </c>
      <c r="S2049" s="143" t="s">
        <v>369</v>
      </c>
      <c r="T2049" s="143">
        <v>8140</v>
      </c>
      <c r="U2049" s="143" t="s">
        <v>388</v>
      </c>
      <c r="V2049" s="143" t="s">
        <v>387</v>
      </c>
      <c r="Z2049" s="143">
        <v>0</v>
      </c>
      <c r="AA2049" s="143">
        <v>1</v>
      </c>
      <c r="AB2049" s="143">
        <v>3.1188282950353701</v>
      </c>
      <c r="AC2049" s="143">
        <v>0.42977491208011998</v>
      </c>
      <c r="AD2049" s="143">
        <v>1312.10878349871</v>
      </c>
      <c r="AF2049" s="143">
        <v>-1</v>
      </c>
      <c r="AG2049" s="143">
        <v>-1</v>
      </c>
      <c r="AH2049" s="143">
        <v>-1</v>
      </c>
      <c r="AI2049" s="143">
        <v>-1</v>
      </c>
      <c r="AJ2049" s="143">
        <v>0</v>
      </c>
      <c r="AM2049" s="143" t="s">
        <v>383</v>
      </c>
      <c r="AN2049" s="143">
        <v>-1</v>
      </c>
      <c r="AQ2049" s="143">
        <v>641</v>
      </c>
      <c r="AR2049" s="143" t="s">
        <v>284</v>
      </c>
      <c r="AS2049" s="143" t="s">
        <v>394</v>
      </c>
      <c r="AT2049" s="143" t="s">
        <v>366</v>
      </c>
      <c r="AV2049" s="143">
        <v>155.05662306782901</v>
      </c>
      <c r="AW2049" s="143">
        <v>1.0641595973</v>
      </c>
    </row>
    <row r="2050" spans="1:49" x14ac:dyDescent="0.25">
      <c r="A2050" s="153">
        <v>1200000</v>
      </c>
      <c r="B2050" s="153">
        <v>1800000</v>
      </c>
      <c r="C2050" s="153">
        <v>1800000</v>
      </c>
      <c r="D2050" s="143" t="s">
        <v>360</v>
      </c>
      <c r="E2050" s="143" t="s">
        <v>73</v>
      </c>
      <c r="F2050" s="143" t="s">
        <v>378</v>
      </c>
      <c r="G2050" s="143" t="s">
        <v>379</v>
      </c>
      <c r="H2050" s="143">
        <v>0.59</v>
      </c>
      <c r="I2050" s="143">
        <v>0.64</v>
      </c>
      <c r="J2050" s="143" t="s">
        <v>395</v>
      </c>
      <c r="K2050" s="143">
        <v>0.22988984458117001</v>
      </c>
      <c r="L2050" s="143">
        <v>3861.2597228906502</v>
      </c>
      <c r="M2050" s="143">
        <v>9.1780546168744106</v>
      </c>
      <c r="N2050" s="143">
        <v>1.2647370239370599</v>
      </c>
      <c r="O2050" s="143">
        <v>2.1099415494307401</v>
      </c>
      <c r="P2050" s="143">
        <v>0.29075019786894002</v>
      </c>
      <c r="Q2050" s="143">
        <v>887.66439758286504</v>
      </c>
      <c r="R2050" s="143">
        <v>1200</v>
      </c>
      <c r="S2050" s="143" t="s">
        <v>398</v>
      </c>
      <c r="T2050" s="143">
        <v>1200</v>
      </c>
      <c r="U2050" s="143" t="s">
        <v>395</v>
      </c>
      <c r="V2050" s="143" t="s">
        <v>395</v>
      </c>
      <c r="Z2050" s="143">
        <v>0</v>
      </c>
      <c r="AA2050" s="143">
        <v>1</v>
      </c>
      <c r="AB2050" s="143">
        <v>2.1099415494307401</v>
      </c>
      <c r="AC2050" s="143">
        <v>0.29075019786894002</v>
      </c>
      <c r="AD2050" s="143">
        <v>887.66439758286504</v>
      </c>
      <c r="AF2050" s="143">
        <v>-1</v>
      </c>
      <c r="AG2050" s="143">
        <v>-1</v>
      </c>
      <c r="AH2050" s="143">
        <v>-1</v>
      </c>
      <c r="AI2050" s="143">
        <v>-1</v>
      </c>
      <c r="AJ2050" s="143">
        <v>0</v>
      </c>
      <c r="AM2050" s="143" t="s">
        <v>383</v>
      </c>
      <c r="AN2050" s="143">
        <v>-1</v>
      </c>
      <c r="AQ2050" s="143">
        <v>641</v>
      </c>
      <c r="AR2050" s="143" t="s">
        <v>284</v>
      </c>
      <c r="AS2050" s="143" t="s">
        <v>394</v>
      </c>
      <c r="AT2050" s="143" t="s">
        <v>366</v>
      </c>
      <c r="AV2050" s="143">
        <v>137.24703052996699</v>
      </c>
      <c r="AW2050" s="143">
        <v>0.71992246360000001</v>
      </c>
    </row>
    <row r="2051" spans="1:49" x14ac:dyDescent="0.25">
      <c r="A2051" s="153">
        <v>1200000</v>
      </c>
      <c r="B2051" s="153">
        <v>1800000</v>
      </c>
      <c r="C2051" s="153">
        <v>1800000</v>
      </c>
      <c r="D2051" s="143" t="s">
        <v>360</v>
      </c>
      <c r="E2051" s="143" t="s">
        <v>73</v>
      </c>
      <c r="F2051" s="143" t="s">
        <v>378</v>
      </c>
      <c r="G2051" s="143" t="s">
        <v>379</v>
      </c>
      <c r="H2051" s="143">
        <v>0.59</v>
      </c>
      <c r="I2051" s="143">
        <v>0.64</v>
      </c>
      <c r="J2051" s="143" t="s">
        <v>387</v>
      </c>
      <c r="K2051" s="143">
        <v>1.8825651584320001E-2</v>
      </c>
      <c r="L2051" s="143">
        <v>3861.2597228906502</v>
      </c>
      <c r="M2051" s="143">
        <v>9.1780546168744106</v>
      </c>
      <c r="N2051" s="143">
        <v>1.2647370239370599</v>
      </c>
      <c r="O2051" s="143">
        <v>0.17278285843915001</v>
      </c>
      <c r="P2051" s="143">
        <v>2.3809498558429999E-2</v>
      </c>
      <c r="Q2051" s="143">
        <v>72.690730219715206</v>
      </c>
      <c r="R2051" s="143">
        <v>1200</v>
      </c>
      <c r="S2051" s="143" t="s">
        <v>398</v>
      </c>
      <c r="T2051" s="143">
        <v>1200</v>
      </c>
      <c r="U2051" s="143" t="s">
        <v>390</v>
      </c>
      <c r="V2051" s="143" t="s">
        <v>387</v>
      </c>
      <c r="Z2051" s="143">
        <v>0</v>
      </c>
      <c r="AA2051" s="143">
        <v>1</v>
      </c>
      <c r="AB2051" s="143">
        <v>0.17278285843915001</v>
      </c>
      <c r="AC2051" s="143">
        <v>2.3809498558429999E-2</v>
      </c>
      <c r="AD2051" s="143">
        <v>72.690730219714098</v>
      </c>
      <c r="AF2051" s="143">
        <v>-1</v>
      </c>
      <c r="AG2051" s="143">
        <v>-1</v>
      </c>
      <c r="AH2051" s="143">
        <v>-1</v>
      </c>
      <c r="AI2051" s="143">
        <v>-1</v>
      </c>
      <c r="AJ2051" s="143">
        <v>0</v>
      </c>
      <c r="AM2051" s="143" t="s">
        <v>383</v>
      </c>
      <c r="AN2051" s="143">
        <v>-1</v>
      </c>
      <c r="AQ2051" s="143">
        <v>641</v>
      </c>
      <c r="AR2051" s="143" t="s">
        <v>284</v>
      </c>
      <c r="AS2051" s="143" t="s">
        <v>394</v>
      </c>
      <c r="AT2051" s="143" t="s">
        <v>366</v>
      </c>
      <c r="AV2051" s="143">
        <v>103.086770436202</v>
      </c>
      <c r="AW2051" s="143">
        <v>5.8954363500000002E-2</v>
      </c>
    </row>
    <row r="2052" spans="1:49" x14ac:dyDescent="0.25">
      <c r="A2052" s="153">
        <v>1200000</v>
      </c>
      <c r="B2052" s="153">
        <v>1800000</v>
      </c>
      <c r="C2052" s="153">
        <v>1800000</v>
      </c>
      <c r="D2052" s="143" t="s">
        <v>360</v>
      </c>
      <c r="E2052" s="143" t="s">
        <v>73</v>
      </c>
      <c r="F2052" s="143" t="s">
        <v>378</v>
      </c>
      <c r="G2052" s="143" t="s">
        <v>379</v>
      </c>
      <c r="H2052" s="143">
        <v>0.59</v>
      </c>
      <c r="I2052" s="143">
        <v>0.64</v>
      </c>
      <c r="J2052" s="143" t="s">
        <v>387</v>
      </c>
      <c r="K2052" s="143">
        <v>9.6796849724600006E-3</v>
      </c>
      <c r="L2052" s="143">
        <v>3861.2597228906502</v>
      </c>
      <c r="M2052" s="143">
        <v>9.1780546168744106</v>
      </c>
      <c r="N2052" s="143">
        <v>1.2647370239370599</v>
      </c>
      <c r="O2052" s="143">
        <v>8.8840677351399999E-2</v>
      </c>
      <c r="P2052" s="143">
        <v>1.2242255964720001E-2</v>
      </c>
      <c r="Q2052" s="143">
        <v>37.375777714441298</v>
      </c>
      <c r="R2052" s="143">
        <v>1200</v>
      </c>
      <c r="S2052" s="143" t="s">
        <v>398</v>
      </c>
      <c r="T2052" s="143">
        <v>1200</v>
      </c>
      <c r="U2052" s="143" t="s">
        <v>388</v>
      </c>
      <c r="V2052" s="143" t="s">
        <v>387</v>
      </c>
      <c r="Z2052" s="143">
        <v>0</v>
      </c>
      <c r="AA2052" s="143">
        <v>1</v>
      </c>
      <c r="AB2052" s="143">
        <v>8.8840677351399999E-2</v>
      </c>
      <c r="AC2052" s="143">
        <v>1.2242255964720001E-2</v>
      </c>
      <c r="AD2052" s="143">
        <v>37.375777714441298</v>
      </c>
      <c r="AF2052" s="143">
        <v>-1</v>
      </c>
      <c r="AG2052" s="143">
        <v>-1</v>
      </c>
      <c r="AH2052" s="143">
        <v>-1</v>
      </c>
      <c r="AI2052" s="143">
        <v>-1</v>
      </c>
      <c r="AJ2052" s="143">
        <v>0</v>
      </c>
      <c r="AM2052" s="143" t="s">
        <v>383</v>
      </c>
      <c r="AN2052" s="143">
        <v>-1</v>
      </c>
      <c r="AQ2052" s="143">
        <v>641</v>
      </c>
      <c r="AR2052" s="143" t="s">
        <v>284</v>
      </c>
      <c r="AS2052" s="143" t="s">
        <v>394</v>
      </c>
      <c r="AT2052" s="143" t="s">
        <v>366</v>
      </c>
      <c r="AV2052" s="143">
        <v>101.60788564509301</v>
      </c>
      <c r="AW2052" s="143">
        <v>3.0312877299999999E-2</v>
      </c>
    </row>
    <row r="2053" spans="1:49" x14ac:dyDescent="0.25">
      <c r="A2053" s="153">
        <v>1200000</v>
      </c>
      <c r="B2053" s="153">
        <v>1800000</v>
      </c>
      <c r="C2053" s="153">
        <v>1800000</v>
      </c>
      <c r="D2053" s="143" t="s">
        <v>360</v>
      </c>
      <c r="E2053" s="143" t="s">
        <v>73</v>
      </c>
      <c r="F2053" s="143" t="s">
        <v>378</v>
      </c>
      <c r="G2053" s="143" t="s">
        <v>379</v>
      </c>
      <c r="H2053" s="143">
        <v>0.59</v>
      </c>
      <c r="I2053" s="143">
        <v>0.64</v>
      </c>
      <c r="J2053" s="143" t="s">
        <v>366</v>
      </c>
      <c r="K2053" s="143">
        <v>9.4515015915939998E-2</v>
      </c>
      <c r="L2053" s="143">
        <v>3822.3893800505198</v>
      </c>
      <c r="M2053" s="143">
        <v>7.6306994703335898</v>
      </c>
      <c r="N2053" s="143">
        <v>1.0457135314745001</v>
      </c>
      <c r="O2053" s="143">
        <v>0.72121568188839003</v>
      </c>
      <c r="P2053" s="143">
        <v>9.8835631070830002E-2</v>
      </c>
      <c r="Q2053" s="143">
        <v>361.27319309242603</v>
      </c>
      <c r="R2053" s="143">
        <v>1550</v>
      </c>
      <c r="S2053" s="143" t="s">
        <v>399</v>
      </c>
      <c r="T2053" s="143">
        <v>1550</v>
      </c>
      <c r="U2053" s="143" t="s">
        <v>385</v>
      </c>
      <c r="V2053" s="143" t="s">
        <v>366</v>
      </c>
      <c r="Z2053" s="143">
        <v>0</v>
      </c>
      <c r="AA2053" s="143">
        <v>1</v>
      </c>
      <c r="AB2053" s="143">
        <v>0.72121568188839003</v>
      </c>
      <c r="AC2053" s="143">
        <v>9.8835631070830002E-2</v>
      </c>
      <c r="AD2053" s="143">
        <v>361.273193092425</v>
      </c>
      <c r="AF2053" s="143">
        <v>-1</v>
      </c>
      <c r="AG2053" s="143">
        <v>-1</v>
      </c>
      <c r="AH2053" s="143">
        <v>-1</v>
      </c>
      <c r="AI2053" s="143">
        <v>-1</v>
      </c>
      <c r="AJ2053" s="143">
        <v>0</v>
      </c>
      <c r="AM2053" s="143" t="s">
        <v>383</v>
      </c>
      <c r="AN2053" s="143">
        <v>-1</v>
      </c>
      <c r="AQ2053" s="143">
        <v>641</v>
      </c>
      <c r="AR2053" s="143" t="s">
        <v>284</v>
      </c>
      <c r="AS2053" s="143" t="s">
        <v>394</v>
      </c>
      <c r="AT2053" s="143" t="s">
        <v>366</v>
      </c>
      <c r="AV2053" s="143">
        <v>97.044258643150201</v>
      </c>
      <c r="AW2053" s="143">
        <v>0.29300340070000003</v>
      </c>
    </row>
    <row r="2054" spans="1:49" x14ac:dyDescent="0.25">
      <c r="A2054" s="153">
        <v>1200000</v>
      </c>
      <c r="B2054" s="153">
        <v>1800000</v>
      </c>
      <c r="C2054" s="153">
        <v>1800000</v>
      </c>
      <c r="D2054" s="143" t="s">
        <v>360</v>
      </c>
      <c r="E2054" s="143" t="s">
        <v>73</v>
      </c>
      <c r="F2054" s="143" t="s">
        <v>378</v>
      </c>
      <c r="G2054" s="143" t="s">
        <v>379</v>
      </c>
      <c r="H2054" s="143">
        <v>0.59</v>
      </c>
      <c r="I2054" s="143">
        <v>0.64</v>
      </c>
      <c r="J2054" s="143" t="s">
        <v>387</v>
      </c>
      <c r="K2054" s="143">
        <v>7.692924657953E-2</v>
      </c>
      <c r="L2054" s="143">
        <v>2986.3215165812899</v>
      </c>
      <c r="M2054" s="143">
        <v>8.1554311722736195</v>
      </c>
      <c r="N2054" s="143">
        <v>1.45603878455615</v>
      </c>
      <c r="O2054" s="143">
        <v>0.62739117561429003</v>
      </c>
      <c r="P2054" s="143">
        <v>0.11201196668648999</v>
      </c>
      <c r="Q2054" s="143">
        <v>229.735464314865</v>
      </c>
      <c r="R2054" s="143">
        <v>8140</v>
      </c>
      <c r="S2054" s="143" t="s">
        <v>369</v>
      </c>
      <c r="T2054" s="143">
        <v>8140</v>
      </c>
      <c r="U2054" s="143" t="s">
        <v>390</v>
      </c>
      <c r="V2054" s="143" t="s">
        <v>387</v>
      </c>
      <c r="Z2054" s="143">
        <v>0</v>
      </c>
      <c r="AA2054" s="143">
        <v>1</v>
      </c>
      <c r="AB2054" s="143">
        <v>0.62739117561429003</v>
      </c>
      <c r="AC2054" s="143">
        <v>0.11201196668648999</v>
      </c>
      <c r="AD2054" s="143">
        <v>229.735464314865</v>
      </c>
      <c r="AF2054" s="143">
        <v>-1</v>
      </c>
      <c r="AG2054" s="143">
        <v>-1</v>
      </c>
      <c r="AH2054" s="143">
        <v>-1</v>
      </c>
      <c r="AI2054" s="143">
        <v>-1</v>
      </c>
      <c r="AJ2054" s="143">
        <v>0</v>
      </c>
      <c r="AM2054" s="143" t="s">
        <v>383</v>
      </c>
      <c r="AN2054" s="143">
        <v>-1</v>
      </c>
      <c r="AQ2054" s="143">
        <v>641</v>
      </c>
      <c r="AR2054" s="143" t="s">
        <v>284</v>
      </c>
      <c r="AS2054" s="143" t="s">
        <v>394</v>
      </c>
      <c r="AT2054" s="143" t="s">
        <v>366</v>
      </c>
      <c r="AV2054" s="143">
        <v>112.470823339079</v>
      </c>
      <c r="AW2054" s="143">
        <v>0.18632235550000001</v>
      </c>
    </row>
    <row r="2055" spans="1:49" x14ac:dyDescent="0.25">
      <c r="A2055" s="153">
        <v>1200000</v>
      </c>
      <c r="B2055" s="153">
        <v>1800000</v>
      </c>
      <c r="C2055" s="153">
        <v>1800000</v>
      </c>
      <c r="D2055" s="143" t="s">
        <v>360</v>
      </c>
      <c r="E2055" s="143" t="s">
        <v>73</v>
      </c>
      <c r="F2055" s="143" t="s">
        <v>378</v>
      </c>
      <c r="G2055" s="143" t="s">
        <v>379</v>
      </c>
      <c r="H2055" s="143">
        <v>0.59</v>
      </c>
      <c r="I2055" s="143">
        <v>0.64</v>
      </c>
      <c r="J2055" s="143" t="s">
        <v>387</v>
      </c>
      <c r="K2055" s="143">
        <v>4.2446761079500003E-2</v>
      </c>
      <c r="L2055" s="143">
        <v>2986.3215165812899</v>
      </c>
      <c r="M2055" s="143">
        <v>8.1554311722736195</v>
      </c>
      <c r="N2055" s="143">
        <v>1.45603878455615</v>
      </c>
      <c r="O2055" s="143">
        <v>0.34617163846982002</v>
      </c>
      <c r="P2055" s="143">
        <v>6.1804130410539997E-2</v>
      </c>
      <c r="Q2055" s="143">
        <v>126.759675920902</v>
      </c>
      <c r="R2055" s="143">
        <v>5100</v>
      </c>
      <c r="S2055" s="143" t="s">
        <v>373</v>
      </c>
      <c r="T2055" s="143">
        <v>5100</v>
      </c>
      <c r="U2055" s="143" t="s">
        <v>390</v>
      </c>
      <c r="V2055" s="143" t="s">
        <v>387</v>
      </c>
      <c r="Y2055" s="143" t="s">
        <v>363</v>
      </c>
      <c r="Z2055" s="143">
        <v>0</v>
      </c>
      <c r="AA2055" s="143">
        <v>1</v>
      </c>
      <c r="AB2055" s="143">
        <v>0.34617163846982002</v>
      </c>
      <c r="AC2055" s="143">
        <v>6.1804130410539997E-2</v>
      </c>
      <c r="AD2055" s="143">
        <v>304.71396658466301</v>
      </c>
      <c r="AF2055" s="143">
        <v>-1</v>
      </c>
      <c r="AG2055" s="143">
        <v>-1</v>
      </c>
      <c r="AH2055" s="143">
        <v>-1</v>
      </c>
      <c r="AI2055" s="143">
        <v>-1</v>
      </c>
      <c r="AJ2055" s="143">
        <v>0</v>
      </c>
      <c r="AM2055" s="143" t="s">
        <v>383</v>
      </c>
      <c r="AN2055" s="143">
        <v>-1</v>
      </c>
      <c r="AQ2055" s="143">
        <v>641</v>
      </c>
      <c r="AR2055" s="143" t="s">
        <v>284</v>
      </c>
      <c r="AS2055" s="143" t="s">
        <v>394</v>
      </c>
      <c r="AT2055" s="143" t="s">
        <v>366</v>
      </c>
      <c r="AV2055" s="143">
        <v>106.95727633294101</v>
      </c>
      <c r="AW2055" s="143">
        <v>0.2471321708</v>
      </c>
    </row>
    <row r="2056" spans="1:49" x14ac:dyDescent="0.25">
      <c r="A2056" s="153">
        <v>1200000</v>
      </c>
      <c r="B2056" s="153">
        <v>1800000</v>
      </c>
      <c r="C2056" s="153">
        <v>1800000</v>
      </c>
      <c r="D2056" s="143" t="s">
        <v>360</v>
      </c>
      <c r="E2056" s="143" t="s">
        <v>73</v>
      </c>
      <c r="F2056" s="143" t="s">
        <v>378</v>
      </c>
      <c r="G2056" s="143" t="s">
        <v>379</v>
      </c>
      <c r="H2056" s="143">
        <v>0.59</v>
      </c>
      <c r="I2056" s="143">
        <v>0.64</v>
      </c>
      <c r="J2056" s="143" t="s">
        <v>363</v>
      </c>
      <c r="K2056" s="143">
        <v>5.1861957345770003E-2</v>
      </c>
      <c r="L2056" s="143">
        <v>3769.6613447366199</v>
      </c>
      <c r="M2056" s="143">
        <v>7.5166873999012997</v>
      </c>
      <c r="N2056" s="143">
        <v>1.02487365019919</v>
      </c>
      <c r="O2056" s="143">
        <v>0.38983012131521999</v>
      </c>
      <c r="P2056" s="143">
        <v>5.3151953531439998E-2</v>
      </c>
      <c r="Q2056" s="143">
        <v>195.502015868759</v>
      </c>
      <c r="R2056" s="143">
        <v>3100</v>
      </c>
      <c r="S2056" s="143" t="s">
        <v>371</v>
      </c>
      <c r="T2056" s="143">
        <v>3100</v>
      </c>
      <c r="U2056" s="143" t="s">
        <v>385</v>
      </c>
      <c r="V2056" s="143" t="s">
        <v>366</v>
      </c>
      <c r="Y2056" s="143" t="s">
        <v>363</v>
      </c>
      <c r="Z2056" s="143">
        <v>0</v>
      </c>
      <c r="AA2056" s="143">
        <v>1</v>
      </c>
      <c r="AB2056" s="143">
        <v>0.38983012131521999</v>
      </c>
      <c r="AC2056" s="143">
        <v>5.3151953531439998E-2</v>
      </c>
      <c r="AD2056" s="143">
        <v>223.06369621363001</v>
      </c>
      <c r="AF2056" s="143">
        <v>-1</v>
      </c>
      <c r="AG2056" s="143">
        <v>-1</v>
      </c>
      <c r="AH2056" s="143">
        <v>-1</v>
      </c>
      <c r="AI2056" s="143">
        <v>-1</v>
      </c>
      <c r="AJ2056" s="143">
        <v>0</v>
      </c>
      <c r="AM2056" s="143" t="s">
        <v>383</v>
      </c>
      <c r="AN2056" s="143">
        <v>-1</v>
      </c>
      <c r="AQ2056" s="143">
        <v>641</v>
      </c>
      <c r="AR2056" s="143" t="s">
        <v>284</v>
      </c>
      <c r="AS2056" s="143" t="s">
        <v>394</v>
      </c>
      <c r="AT2056" s="143" t="s">
        <v>366</v>
      </c>
      <c r="AV2056" s="143">
        <v>109.213733833438</v>
      </c>
      <c r="AW2056" s="143">
        <v>0.1809113513</v>
      </c>
    </row>
    <row r="2057" spans="1:49" x14ac:dyDescent="0.25">
      <c r="A2057" s="153">
        <v>1200000</v>
      </c>
      <c r="B2057" s="153">
        <v>1800000</v>
      </c>
      <c r="C2057" s="153">
        <v>1800000</v>
      </c>
      <c r="D2057" s="143" t="s">
        <v>360</v>
      </c>
      <c r="E2057" s="143" t="s">
        <v>73</v>
      </c>
      <c r="F2057" s="143" t="s">
        <v>378</v>
      </c>
      <c r="G2057" s="143" t="s">
        <v>379</v>
      </c>
      <c r="H2057" s="143">
        <v>0.59</v>
      </c>
      <c r="I2057" s="143">
        <v>0.64</v>
      </c>
      <c r="J2057" s="143" t="s">
        <v>387</v>
      </c>
      <c r="K2057" s="143">
        <v>1.145595776161E-2</v>
      </c>
      <c r="L2057" s="143">
        <v>2072.3227198846598</v>
      </c>
      <c r="M2057" s="143">
        <v>4.9952734414195401</v>
      </c>
      <c r="N2057" s="143">
        <v>0.68749327315075004</v>
      </c>
      <c r="O2057" s="143">
        <v>5.7225641552629998E-2</v>
      </c>
      <c r="P2057" s="143">
        <v>7.8758938986100008E-3</v>
      </c>
      <c r="Q2057" s="143">
        <v>23.740441547440099</v>
      </c>
      <c r="R2057" s="143">
        <v>8140</v>
      </c>
      <c r="S2057" s="143" t="s">
        <v>369</v>
      </c>
      <c r="T2057" s="143">
        <v>8140</v>
      </c>
      <c r="U2057" s="143" t="s">
        <v>390</v>
      </c>
      <c r="V2057" s="143" t="s">
        <v>387</v>
      </c>
      <c r="Z2057" s="143">
        <v>0</v>
      </c>
      <c r="AA2057" s="143">
        <v>1</v>
      </c>
      <c r="AB2057" s="143">
        <v>5.7225641552629998E-2</v>
      </c>
      <c r="AC2057" s="143">
        <v>7.8758938986100008E-3</v>
      </c>
      <c r="AD2057" s="143">
        <v>202.75072787312001</v>
      </c>
      <c r="AF2057" s="143">
        <v>-1</v>
      </c>
      <c r="AG2057" s="143">
        <v>-1</v>
      </c>
      <c r="AH2057" s="143">
        <v>-1</v>
      </c>
      <c r="AI2057" s="143">
        <v>-1</v>
      </c>
      <c r="AJ2057" s="143">
        <v>0</v>
      </c>
      <c r="AM2057" s="143" t="s">
        <v>383</v>
      </c>
      <c r="AN2057" s="143">
        <v>-1</v>
      </c>
      <c r="AQ2057" s="143">
        <v>641</v>
      </c>
      <c r="AR2057" s="143" t="s">
        <v>284</v>
      </c>
      <c r="AS2057" s="143" t="s">
        <v>394</v>
      </c>
      <c r="AT2057" s="143" t="s">
        <v>366</v>
      </c>
      <c r="AV2057" s="143">
        <v>66.529179738679105</v>
      </c>
      <c r="AW2057" s="143">
        <v>0.1644369245</v>
      </c>
    </row>
    <row r="2058" spans="1:49" x14ac:dyDescent="0.25">
      <c r="A2058" s="153">
        <v>1200000</v>
      </c>
      <c r="B2058" s="153">
        <v>1800000</v>
      </c>
      <c r="C2058" s="153">
        <v>1800000</v>
      </c>
      <c r="D2058" s="143" t="s">
        <v>360</v>
      </c>
      <c r="E2058" s="143" t="s">
        <v>73</v>
      </c>
      <c r="F2058" s="143" t="s">
        <v>378</v>
      </c>
      <c r="G2058" s="143" t="s">
        <v>379</v>
      </c>
      <c r="H2058" s="143">
        <v>0.59</v>
      </c>
      <c r="I2058" s="143">
        <v>0.64</v>
      </c>
      <c r="J2058" s="143" t="s">
        <v>387</v>
      </c>
      <c r="K2058" s="143">
        <v>2.9469872799039998E-2</v>
      </c>
      <c r="L2058" s="143">
        <v>2072.3227198846598</v>
      </c>
      <c r="M2058" s="143">
        <v>4.9952734414195401</v>
      </c>
      <c r="N2058" s="143">
        <v>0.68749327315075004</v>
      </c>
      <c r="O2058" s="143">
        <v>0.14721007291508001</v>
      </c>
      <c r="P2058" s="143">
        <v>2.0260339309949998E-2</v>
      </c>
      <c r="Q2058" s="143">
        <v>61.071086953574202</v>
      </c>
      <c r="R2058" s="143">
        <v>8140</v>
      </c>
      <c r="S2058" s="143" t="s">
        <v>369</v>
      </c>
      <c r="T2058" s="143">
        <v>8140</v>
      </c>
      <c r="U2058" s="143" t="s">
        <v>390</v>
      </c>
      <c r="V2058" s="143" t="s">
        <v>387</v>
      </c>
      <c r="Z2058" s="143">
        <v>0</v>
      </c>
      <c r="AA2058" s="143">
        <v>1</v>
      </c>
      <c r="AB2058" s="143">
        <v>0.14721007291508001</v>
      </c>
      <c r="AC2058" s="143">
        <v>2.0260339309949998E-2</v>
      </c>
      <c r="AD2058" s="143">
        <v>229.15513518179799</v>
      </c>
      <c r="AF2058" s="143">
        <v>-1</v>
      </c>
      <c r="AG2058" s="143">
        <v>-1</v>
      </c>
      <c r="AH2058" s="143">
        <v>-1</v>
      </c>
      <c r="AI2058" s="143">
        <v>-1</v>
      </c>
      <c r="AJ2058" s="143">
        <v>0</v>
      </c>
      <c r="AM2058" s="143" t="s">
        <v>383</v>
      </c>
      <c r="AN2058" s="143">
        <v>-1</v>
      </c>
      <c r="AQ2058" s="143">
        <v>641</v>
      </c>
      <c r="AR2058" s="143" t="s">
        <v>284</v>
      </c>
      <c r="AS2058" s="143" t="s">
        <v>394</v>
      </c>
      <c r="AT2058" s="143" t="s">
        <v>366</v>
      </c>
      <c r="AV2058" s="143">
        <v>45.389807912492799</v>
      </c>
      <c r="AW2058" s="143">
        <v>0.18585169109999999</v>
      </c>
    </row>
    <row r="2059" spans="1:49" x14ac:dyDescent="0.25">
      <c r="A2059" s="153">
        <v>1200000</v>
      </c>
      <c r="B2059" s="153">
        <v>1800000</v>
      </c>
      <c r="C2059" s="153">
        <v>1800000</v>
      </c>
      <c r="D2059" s="143" t="s">
        <v>360</v>
      </c>
      <c r="E2059" s="143" t="s">
        <v>73</v>
      </c>
      <c r="F2059" s="143" t="s">
        <v>378</v>
      </c>
      <c r="G2059" s="143" t="s">
        <v>379</v>
      </c>
      <c r="H2059" s="143">
        <v>0.59</v>
      </c>
      <c r="I2059" s="143">
        <v>0.64</v>
      </c>
      <c r="J2059" s="143" t="s">
        <v>387</v>
      </c>
      <c r="K2059" s="143">
        <v>3.8592041952640002E-2</v>
      </c>
      <c r="L2059" s="143">
        <v>2072.3227198846598</v>
      </c>
      <c r="M2059" s="143">
        <v>4.9952734414195401</v>
      </c>
      <c r="N2059" s="143">
        <v>0.68749327315075004</v>
      </c>
      <c r="O2059" s="143">
        <v>0.19277780221617</v>
      </c>
      <c r="P2059" s="143">
        <v>2.6531769239590001E-2</v>
      </c>
      <c r="Q2059" s="143">
        <v>79.975165345198107</v>
      </c>
      <c r="R2059" s="143">
        <v>8140</v>
      </c>
      <c r="S2059" s="143" t="s">
        <v>369</v>
      </c>
      <c r="T2059" s="143">
        <v>8140</v>
      </c>
      <c r="U2059" s="143" t="s">
        <v>390</v>
      </c>
      <c r="V2059" s="143" t="s">
        <v>387</v>
      </c>
      <c r="Z2059" s="143">
        <v>0</v>
      </c>
      <c r="AA2059" s="143">
        <v>1</v>
      </c>
      <c r="AB2059" s="143">
        <v>0.19277780221617</v>
      </c>
      <c r="AC2059" s="143">
        <v>2.6531769239590001E-2</v>
      </c>
      <c r="AD2059" s="143">
        <v>82.631316469774106</v>
      </c>
      <c r="AF2059" s="143">
        <v>-1</v>
      </c>
      <c r="AG2059" s="143">
        <v>-1</v>
      </c>
      <c r="AH2059" s="143">
        <v>-1</v>
      </c>
      <c r="AI2059" s="143">
        <v>-1</v>
      </c>
      <c r="AJ2059" s="143">
        <v>0</v>
      </c>
      <c r="AM2059" s="143" t="s">
        <v>383</v>
      </c>
      <c r="AN2059" s="143">
        <v>-1</v>
      </c>
      <c r="AQ2059" s="143">
        <v>641</v>
      </c>
      <c r="AR2059" s="143" t="s">
        <v>284</v>
      </c>
      <c r="AS2059" s="143" t="s">
        <v>394</v>
      </c>
      <c r="AT2059" s="143" t="s">
        <v>366</v>
      </c>
      <c r="AV2059" s="143">
        <v>55.845934670951898</v>
      </c>
      <c r="AW2059" s="143">
        <v>6.7016477300000002E-2</v>
      </c>
    </row>
    <row r="2060" spans="1:49" x14ac:dyDescent="0.25">
      <c r="A2060" s="153">
        <v>1200000</v>
      </c>
      <c r="B2060" s="153">
        <v>1800000</v>
      </c>
      <c r="C2060" s="153">
        <v>1800000</v>
      </c>
      <c r="D2060" s="143" t="s">
        <v>360</v>
      </c>
      <c r="E2060" s="143" t="s">
        <v>73</v>
      </c>
      <c r="F2060" s="143" t="s">
        <v>378</v>
      </c>
      <c r="G2060" s="143" t="s">
        <v>379</v>
      </c>
      <c r="H2060" s="143">
        <v>0.59</v>
      </c>
      <c r="I2060" s="143">
        <v>0.64</v>
      </c>
      <c r="J2060" s="143" t="s">
        <v>395</v>
      </c>
      <c r="K2060" s="143">
        <v>0.61776345378298003</v>
      </c>
      <c r="L2060" s="143">
        <v>3834.1065139053799</v>
      </c>
      <c r="M2060" s="143">
        <v>9.5301939668437896</v>
      </c>
      <c r="N2060" s="143">
        <v>1.40071500835719</v>
      </c>
      <c r="O2060" s="143">
        <v>5.8874055401791496</v>
      </c>
      <c r="P2060" s="143">
        <v>0.86531054132840002</v>
      </c>
      <c r="Q2060" s="143">
        <v>2368.5708822020101</v>
      </c>
      <c r="R2060" s="143">
        <v>1200</v>
      </c>
      <c r="S2060" s="143" t="s">
        <v>398</v>
      </c>
      <c r="T2060" s="143">
        <v>1200</v>
      </c>
      <c r="U2060" s="143" t="s">
        <v>395</v>
      </c>
      <c r="V2060" s="143" t="s">
        <v>395</v>
      </c>
      <c r="Z2060" s="143">
        <v>0</v>
      </c>
      <c r="AA2060" s="143">
        <v>1</v>
      </c>
      <c r="AB2060" s="143">
        <v>5.8874055401791496</v>
      </c>
      <c r="AC2060" s="143">
        <v>0.86531054132840002</v>
      </c>
      <c r="AD2060" s="143">
        <v>2368.5708822020101</v>
      </c>
      <c r="AF2060" s="143">
        <v>-1</v>
      </c>
      <c r="AG2060" s="143">
        <v>-1</v>
      </c>
      <c r="AH2060" s="143">
        <v>-1</v>
      </c>
      <c r="AI2060" s="143">
        <v>-1</v>
      </c>
      <c r="AJ2060" s="143">
        <v>0</v>
      </c>
      <c r="AM2060" s="143" t="s">
        <v>383</v>
      </c>
      <c r="AN2060" s="143">
        <v>-1</v>
      </c>
      <c r="AQ2060" s="143">
        <v>641</v>
      </c>
      <c r="AR2060" s="143" t="s">
        <v>284</v>
      </c>
      <c r="AS2060" s="143" t="s">
        <v>394</v>
      </c>
      <c r="AT2060" s="143" t="s">
        <v>366</v>
      </c>
      <c r="AV2060" s="143">
        <v>200.000000018626</v>
      </c>
      <c r="AW2060" s="143">
        <v>1.9209820618</v>
      </c>
    </row>
    <row r="2061" spans="1:49" x14ac:dyDescent="0.25">
      <c r="A2061" s="153">
        <v>1200000</v>
      </c>
      <c r="B2061" s="153">
        <v>1800000</v>
      </c>
      <c r="C2061" s="153">
        <v>1800000</v>
      </c>
      <c r="D2061" s="143" t="s">
        <v>360</v>
      </c>
      <c r="E2061" s="143" t="s">
        <v>73</v>
      </c>
      <c r="F2061" s="143" t="s">
        <v>378</v>
      </c>
      <c r="G2061" s="143" t="s">
        <v>379</v>
      </c>
      <c r="H2061" s="143">
        <v>0.59</v>
      </c>
      <c r="I2061" s="143">
        <v>0.64</v>
      </c>
      <c r="J2061" s="143" t="s">
        <v>366</v>
      </c>
      <c r="K2061" s="143">
        <v>4.07633477831E-2</v>
      </c>
      <c r="L2061" s="143">
        <v>3867.1431388475198</v>
      </c>
      <c r="M2061" s="143">
        <v>8.6800013146178507</v>
      </c>
      <c r="N2061" s="143">
        <v>1.1715574763008001</v>
      </c>
      <c r="O2061" s="143">
        <v>0.35382591234555</v>
      </c>
      <c r="P2061" s="143">
        <v>4.7756604854340003E-2</v>
      </c>
      <c r="Q2061" s="143">
        <v>157.63770069588199</v>
      </c>
      <c r="R2061" s="143">
        <v>8140</v>
      </c>
      <c r="S2061" s="143" t="s">
        <v>369</v>
      </c>
      <c r="T2061" s="143">
        <v>8140</v>
      </c>
      <c r="U2061" s="143" t="s">
        <v>385</v>
      </c>
      <c r="V2061" s="143" t="s">
        <v>366</v>
      </c>
      <c r="Z2061" s="143">
        <v>0</v>
      </c>
      <c r="AA2061" s="143">
        <v>1</v>
      </c>
      <c r="AB2061" s="143">
        <v>0.35382591234555</v>
      </c>
      <c r="AC2061" s="143">
        <v>4.7756604854340003E-2</v>
      </c>
      <c r="AD2061" s="143">
        <v>157.63770069588301</v>
      </c>
      <c r="AF2061" s="143">
        <v>-1</v>
      </c>
      <c r="AG2061" s="143">
        <v>-1</v>
      </c>
      <c r="AH2061" s="143">
        <v>-1</v>
      </c>
      <c r="AI2061" s="143">
        <v>-1</v>
      </c>
      <c r="AJ2061" s="143">
        <v>0</v>
      </c>
      <c r="AM2061" s="143" t="s">
        <v>383</v>
      </c>
      <c r="AN2061" s="143">
        <v>-1</v>
      </c>
      <c r="AQ2061" s="143">
        <v>641</v>
      </c>
      <c r="AR2061" s="143" t="s">
        <v>284</v>
      </c>
      <c r="AS2061" s="143" t="s">
        <v>394</v>
      </c>
      <c r="AT2061" s="143" t="s">
        <v>366</v>
      </c>
      <c r="AV2061" s="143">
        <v>107.973752691635</v>
      </c>
      <c r="AW2061" s="143">
        <v>0.12784890569999999</v>
      </c>
    </row>
    <row r="2062" spans="1:49" x14ac:dyDescent="0.25">
      <c r="A2062" s="153">
        <v>1200000</v>
      </c>
      <c r="B2062" s="153">
        <v>1800000</v>
      </c>
      <c r="C2062" s="153">
        <v>1800000</v>
      </c>
      <c r="D2062" s="143" t="s">
        <v>360</v>
      </c>
      <c r="E2062" s="143" t="s">
        <v>73</v>
      </c>
      <c r="F2062" s="143" t="s">
        <v>378</v>
      </c>
      <c r="G2062" s="143" t="s">
        <v>379</v>
      </c>
      <c r="H2062" s="143">
        <v>0.59</v>
      </c>
      <c r="I2062" s="143">
        <v>0.64</v>
      </c>
      <c r="J2062" s="143" t="s">
        <v>387</v>
      </c>
      <c r="K2062" s="143">
        <v>7.0460443160370007E-2</v>
      </c>
      <c r="L2062" s="143">
        <v>3867.1431388475198</v>
      </c>
      <c r="M2062" s="143">
        <v>8.6800013146178507</v>
      </c>
      <c r="N2062" s="143">
        <v>1.1715574763008001</v>
      </c>
      <c r="O2062" s="143">
        <v>0.61159673926062996</v>
      </c>
      <c r="P2062" s="143">
        <v>8.2548458968000005E-2</v>
      </c>
      <c r="Q2062" s="143">
        <v>272.48061932781201</v>
      </c>
      <c r="R2062" s="143">
        <v>8140</v>
      </c>
      <c r="S2062" s="143" t="s">
        <v>369</v>
      </c>
      <c r="T2062" s="143">
        <v>8140</v>
      </c>
      <c r="U2062" s="143" t="s">
        <v>390</v>
      </c>
      <c r="V2062" s="143" t="s">
        <v>387</v>
      </c>
      <c r="Z2062" s="143">
        <v>0</v>
      </c>
      <c r="AA2062" s="143">
        <v>1</v>
      </c>
      <c r="AB2062" s="143">
        <v>0.61159673926062996</v>
      </c>
      <c r="AC2062" s="143">
        <v>8.2548458968000005E-2</v>
      </c>
      <c r="AD2062" s="143">
        <v>272.48061932781098</v>
      </c>
      <c r="AF2062" s="143">
        <v>-1</v>
      </c>
      <c r="AG2062" s="143">
        <v>-1</v>
      </c>
      <c r="AH2062" s="143">
        <v>-1</v>
      </c>
      <c r="AI2062" s="143">
        <v>-1</v>
      </c>
      <c r="AJ2062" s="143">
        <v>0</v>
      </c>
      <c r="AM2062" s="143" t="s">
        <v>383</v>
      </c>
      <c r="AN2062" s="143">
        <v>-1</v>
      </c>
      <c r="AQ2062" s="143">
        <v>641</v>
      </c>
      <c r="AR2062" s="143" t="s">
        <v>284</v>
      </c>
      <c r="AS2062" s="143" t="s">
        <v>394</v>
      </c>
      <c r="AT2062" s="143" t="s">
        <v>366</v>
      </c>
      <c r="AV2062" s="143">
        <v>111.44672571640299</v>
      </c>
      <c r="AW2062" s="143">
        <v>0.22098995890000001</v>
      </c>
    </row>
    <row r="2063" spans="1:49" x14ac:dyDescent="0.25">
      <c r="A2063" s="153">
        <v>1200000</v>
      </c>
      <c r="B2063" s="153">
        <v>1800000</v>
      </c>
      <c r="C2063" s="153">
        <v>1800000</v>
      </c>
      <c r="D2063" s="143" t="s">
        <v>360</v>
      </c>
      <c r="E2063" s="143" t="s">
        <v>73</v>
      </c>
      <c r="F2063" s="143" t="s">
        <v>378</v>
      </c>
      <c r="G2063" s="143" t="s">
        <v>379</v>
      </c>
      <c r="H2063" s="143">
        <v>0.59</v>
      </c>
      <c r="I2063" s="143">
        <v>0.64</v>
      </c>
      <c r="J2063" s="143" t="s">
        <v>387</v>
      </c>
      <c r="K2063" s="143">
        <v>0.31778677067286998</v>
      </c>
      <c r="L2063" s="143">
        <v>3867.1431388475198</v>
      </c>
      <c r="M2063" s="143">
        <v>8.6800013146178507</v>
      </c>
      <c r="N2063" s="143">
        <v>1.1715574763008001</v>
      </c>
      <c r="O2063" s="143">
        <v>2.7583895872087401</v>
      </c>
      <c r="P2063" s="143">
        <v>0.37230546705128997</v>
      </c>
      <c r="Q2063" s="143">
        <v>1228.92692982413</v>
      </c>
      <c r="R2063" s="143">
        <v>8140</v>
      </c>
      <c r="S2063" s="143" t="s">
        <v>369</v>
      </c>
      <c r="T2063" s="143">
        <v>8140</v>
      </c>
      <c r="U2063" s="143" t="s">
        <v>388</v>
      </c>
      <c r="V2063" s="143" t="s">
        <v>387</v>
      </c>
      <c r="Z2063" s="143">
        <v>0</v>
      </c>
      <c r="AA2063" s="143">
        <v>1</v>
      </c>
      <c r="AB2063" s="143">
        <v>2.7583895872087401</v>
      </c>
      <c r="AC2063" s="143">
        <v>0.37230546705128997</v>
      </c>
      <c r="AD2063" s="143">
        <v>1228.92692982413</v>
      </c>
      <c r="AF2063" s="143">
        <v>-1</v>
      </c>
      <c r="AG2063" s="143">
        <v>-1</v>
      </c>
      <c r="AH2063" s="143">
        <v>-1</v>
      </c>
      <c r="AI2063" s="143">
        <v>-1</v>
      </c>
      <c r="AJ2063" s="143">
        <v>0</v>
      </c>
      <c r="AM2063" s="143" t="s">
        <v>383</v>
      </c>
      <c r="AN2063" s="143">
        <v>-1</v>
      </c>
      <c r="AQ2063" s="143">
        <v>641</v>
      </c>
      <c r="AR2063" s="143" t="s">
        <v>284</v>
      </c>
      <c r="AS2063" s="143" t="s">
        <v>394</v>
      </c>
      <c r="AT2063" s="143" t="s">
        <v>366</v>
      </c>
      <c r="AV2063" s="143">
        <v>151.462380654735</v>
      </c>
      <c r="AW2063" s="143">
        <v>0.99669661789999997</v>
      </c>
    </row>
    <row r="2064" spans="1:49" x14ac:dyDescent="0.25">
      <c r="A2064" s="153">
        <v>1200000</v>
      </c>
      <c r="B2064" s="153">
        <v>1800000</v>
      </c>
      <c r="C2064" s="153">
        <v>1800000</v>
      </c>
      <c r="D2064" s="143" t="s">
        <v>360</v>
      </c>
      <c r="E2064" s="143" t="s">
        <v>73</v>
      </c>
      <c r="F2064" s="143" t="s">
        <v>378</v>
      </c>
      <c r="G2064" s="143" t="s">
        <v>379</v>
      </c>
      <c r="H2064" s="143">
        <v>0.59</v>
      </c>
      <c r="I2064" s="143">
        <v>0.64</v>
      </c>
      <c r="J2064" s="143" t="s">
        <v>395</v>
      </c>
      <c r="K2064" s="143">
        <v>9.6225416113899995E-2</v>
      </c>
      <c r="L2064" s="143">
        <v>3867.1431388475198</v>
      </c>
      <c r="M2064" s="143">
        <v>8.6800013146178507</v>
      </c>
      <c r="N2064" s="143">
        <v>1.1715574763008001</v>
      </c>
      <c r="O2064" s="143">
        <v>0.83523673836834</v>
      </c>
      <c r="P2064" s="143">
        <v>0.1127336056584</v>
      </c>
      <c r="Q2064" s="143">
        <v>372.11745770763599</v>
      </c>
      <c r="R2064" s="143">
        <v>1200</v>
      </c>
      <c r="S2064" s="143" t="s">
        <v>398</v>
      </c>
      <c r="T2064" s="143">
        <v>1200</v>
      </c>
      <c r="U2064" s="143" t="s">
        <v>395</v>
      </c>
      <c r="V2064" s="143" t="s">
        <v>395</v>
      </c>
      <c r="Z2064" s="143">
        <v>0</v>
      </c>
      <c r="AA2064" s="143">
        <v>1</v>
      </c>
      <c r="AB2064" s="143">
        <v>0.83523673836834</v>
      </c>
      <c r="AC2064" s="143">
        <v>0.1127336056584</v>
      </c>
      <c r="AD2064" s="143">
        <v>372.11745770763503</v>
      </c>
      <c r="AF2064" s="143">
        <v>-1</v>
      </c>
      <c r="AG2064" s="143">
        <v>-1</v>
      </c>
      <c r="AH2064" s="143">
        <v>-1</v>
      </c>
      <c r="AI2064" s="143">
        <v>-1</v>
      </c>
      <c r="AJ2064" s="143">
        <v>0</v>
      </c>
      <c r="AM2064" s="143" t="s">
        <v>383</v>
      </c>
      <c r="AN2064" s="143">
        <v>-1</v>
      </c>
      <c r="AQ2064" s="143">
        <v>641</v>
      </c>
      <c r="AR2064" s="143" t="s">
        <v>284</v>
      </c>
      <c r="AS2064" s="143" t="s">
        <v>394</v>
      </c>
      <c r="AT2064" s="143" t="s">
        <v>366</v>
      </c>
      <c r="AV2064" s="143">
        <v>115.464620362486</v>
      </c>
      <c r="AW2064" s="143">
        <v>0.30179842470000001</v>
      </c>
    </row>
    <row r="2065" spans="1:49" x14ac:dyDescent="0.25">
      <c r="A2065" s="153">
        <v>1200000</v>
      </c>
      <c r="B2065" s="153">
        <v>1800000</v>
      </c>
      <c r="C2065" s="153">
        <v>1800000</v>
      </c>
      <c r="D2065" s="143" t="s">
        <v>360</v>
      </c>
      <c r="E2065" s="143" t="s">
        <v>73</v>
      </c>
      <c r="F2065" s="143" t="s">
        <v>378</v>
      </c>
      <c r="G2065" s="143" t="s">
        <v>379</v>
      </c>
      <c r="H2065" s="143">
        <v>0.59</v>
      </c>
      <c r="I2065" s="143">
        <v>0.64</v>
      </c>
      <c r="J2065" s="143" t="s">
        <v>387</v>
      </c>
      <c r="K2065" s="143">
        <v>2.3804747554139999E-2</v>
      </c>
      <c r="L2065" s="143">
        <v>3867.1431388475198</v>
      </c>
      <c r="M2065" s="143">
        <v>8.6800013146178507</v>
      </c>
      <c r="N2065" s="143">
        <v>1.1715574763008001</v>
      </c>
      <c r="O2065" s="143">
        <v>0.20662524006415001</v>
      </c>
      <c r="P2065" s="143">
        <v>2.7888629968509999E-2</v>
      </c>
      <c r="Q2065" s="143">
        <v>92.056366176024696</v>
      </c>
      <c r="R2065" s="143">
        <v>1200</v>
      </c>
      <c r="S2065" s="143" t="s">
        <v>398</v>
      </c>
      <c r="T2065" s="143">
        <v>1200</v>
      </c>
      <c r="U2065" s="143" t="s">
        <v>390</v>
      </c>
      <c r="V2065" s="143" t="s">
        <v>387</v>
      </c>
      <c r="Z2065" s="143">
        <v>0</v>
      </c>
      <c r="AA2065" s="143">
        <v>1</v>
      </c>
      <c r="AB2065" s="143">
        <v>0.20662524006415001</v>
      </c>
      <c r="AC2065" s="143">
        <v>2.7888629968509999E-2</v>
      </c>
      <c r="AD2065" s="143">
        <v>92.056366176026302</v>
      </c>
      <c r="AF2065" s="143">
        <v>-1</v>
      </c>
      <c r="AG2065" s="143">
        <v>-1</v>
      </c>
      <c r="AH2065" s="143">
        <v>-1</v>
      </c>
      <c r="AI2065" s="143">
        <v>-1</v>
      </c>
      <c r="AJ2065" s="143">
        <v>0</v>
      </c>
      <c r="AM2065" s="143" t="s">
        <v>383</v>
      </c>
      <c r="AN2065" s="143">
        <v>-1</v>
      </c>
      <c r="AQ2065" s="143">
        <v>641</v>
      </c>
      <c r="AR2065" s="143" t="s">
        <v>284</v>
      </c>
      <c r="AS2065" s="143" t="s">
        <v>394</v>
      </c>
      <c r="AT2065" s="143" t="s">
        <v>366</v>
      </c>
      <c r="AV2065" s="143">
        <v>104.048835937486</v>
      </c>
      <c r="AW2065" s="143">
        <v>7.4660475399999995E-2</v>
      </c>
    </row>
    <row r="2066" spans="1:49" x14ac:dyDescent="0.25">
      <c r="A2066" s="153">
        <v>1200000</v>
      </c>
      <c r="B2066" s="153">
        <v>1800000</v>
      </c>
      <c r="C2066" s="153">
        <v>1800000</v>
      </c>
      <c r="D2066" s="143" t="s">
        <v>360</v>
      </c>
      <c r="E2066" s="143" t="s">
        <v>73</v>
      </c>
      <c r="F2066" s="143" t="s">
        <v>378</v>
      </c>
      <c r="G2066" s="143" t="s">
        <v>379</v>
      </c>
      <c r="H2066" s="143">
        <v>0.59</v>
      </c>
      <c r="I2066" s="143">
        <v>0.64</v>
      </c>
      <c r="J2066" s="143" t="s">
        <v>363</v>
      </c>
      <c r="K2066" s="143">
        <v>5.1869838439340003E-2</v>
      </c>
      <c r="L2066" s="143">
        <v>3443.6455606150698</v>
      </c>
      <c r="M2066" s="143">
        <v>6.4225064707948301</v>
      </c>
      <c r="N2066" s="143">
        <v>0.88252021255779001</v>
      </c>
      <c r="O2066" s="143">
        <v>0.33313437301576998</v>
      </c>
      <c r="P2066" s="143">
        <v>4.5776180844819998E-2</v>
      </c>
      <c r="Q2066" s="143">
        <v>178.62133887147101</v>
      </c>
      <c r="R2066" s="143">
        <v>5100</v>
      </c>
      <c r="S2066" s="143" t="s">
        <v>373</v>
      </c>
      <c r="T2066" s="143">
        <v>5100</v>
      </c>
      <c r="U2066" s="143" t="s">
        <v>385</v>
      </c>
      <c r="V2066" s="143" t="s">
        <v>366</v>
      </c>
      <c r="Y2066" s="143" t="s">
        <v>363</v>
      </c>
      <c r="Z2066" s="143">
        <v>0</v>
      </c>
      <c r="AA2066" s="143">
        <v>1</v>
      </c>
      <c r="AB2066" s="143">
        <v>0.33313437301576998</v>
      </c>
      <c r="AC2066" s="143">
        <v>4.5776180844819998E-2</v>
      </c>
      <c r="AD2066" s="143">
        <v>178.62133887147201</v>
      </c>
      <c r="AF2066" s="143">
        <v>-1</v>
      </c>
      <c r="AG2066" s="143">
        <v>-1</v>
      </c>
      <c r="AH2066" s="143">
        <v>-1</v>
      </c>
      <c r="AI2066" s="143">
        <v>-1</v>
      </c>
      <c r="AJ2066" s="143">
        <v>0</v>
      </c>
      <c r="AM2066" s="143" t="s">
        <v>383</v>
      </c>
      <c r="AN2066" s="143">
        <v>-1</v>
      </c>
      <c r="AQ2066" s="143">
        <v>641</v>
      </c>
      <c r="AR2066" s="143" t="s">
        <v>284</v>
      </c>
      <c r="AS2066" s="143" t="s">
        <v>394</v>
      </c>
      <c r="AT2066" s="143" t="s">
        <v>366</v>
      </c>
      <c r="AV2066" s="143">
        <v>86.347127458423103</v>
      </c>
      <c r="AW2066" s="143">
        <v>0.14486726589999999</v>
      </c>
    </row>
    <row r="2067" spans="1:49" x14ac:dyDescent="0.25">
      <c r="A2067" s="153">
        <v>1200000</v>
      </c>
      <c r="B2067" s="153">
        <v>1800000</v>
      </c>
      <c r="C2067" s="153">
        <v>1800000</v>
      </c>
      <c r="D2067" s="143" t="s">
        <v>360</v>
      </c>
      <c r="E2067" s="143" t="s">
        <v>73</v>
      </c>
      <c r="F2067" s="143" t="s">
        <v>378</v>
      </c>
      <c r="G2067" s="143" t="s">
        <v>379</v>
      </c>
      <c r="H2067" s="143">
        <v>0.59</v>
      </c>
      <c r="I2067" s="143">
        <v>0.64</v>
      </c>
      <c r="J2067" s="143" t="s">
        <v>366</v>
      </c>
      <c r="K2067" s="143">
        <v>2.9710998039380002E-2</v>
      </c>
      <c r="L2067" s="143">
        <v>3443.6455606150698</v>
      </c>
      <c r="M2067" s="143">
        <v>6.4225064707948301</v>
      </c>
      <c r="N2067" s="143">
        <v>0.88252021255779001</v>
      </c>
      <c r="O2067" s="143">
        <v>0.19081907716172</v>
      </c>
      <c r="P2067" s="143">
        <v>2.6220556305020001E-2</v>
      </c>
      <c r="Q2067" s="143">
        <v>102.314146499771</v>
      </c>
      <c r="R2067" s="143">
        <v>1550</v>
      </c>
      <c r="S2067" s="143" t="s">
        <v>399</v>
      </c>
      <c r="T2067" s="143">
        <v>1550</v>
      </c>
      <c r="U2067" s="143" t="s">
        <v>385</v>
      </c>
      <c r="V2067" s="143" t="s">
        <v>366</v>
      </c>
      <c r="Z2067" s="143">
        <v>0</v>
      </c>
      <c r="AA2067" s="143">
        <v>1</v>
      </c>
      <c r="AB2067" s="143">
        <v>0.19081907716172</v>
      </c>
      <c r="AC2067" s="143">
        <v>2.6220556305020001E-2</v>
      </c>
      <c r="AD2067" s="143">
        <v>812.07312052249404</v>
      </c>
      <c r="AF2067" s="143">
        <v>-1</v>
      </c>
      <c r="AG2067" s="143">
        <v>-1</v>
      </c>
      <c r="AH2067" s="143">
        <v>-1</v>
      </c>
      <c r="AI2067" s="143">
        <v>-1</v>
      </c>
      <c r="AJ2067" s="143">
        <v>0</v>
      </c>
      <c r="AM2067" s="143" t="s">
        <v>383</v>
      </c>
      <c r="AN2067" s="143">
        <v>-1</v>
      </c>
      <c r="AQ2067" s="143">
        <v>641</v>
      </c>
      <c r="AR2067" s="143" t="s">
        <v>284</v>
      </c>
      <c r="AS2067" s="143" t="s">
        <v>394</v>
      </c>
      <c r="AT2067" s="143" t="s">
        <v>366</v>
      </c>
      <c r="AV2067" s="143">
        <v>81.140617906941301</v>
      </c>
      <c r="AW2067" s="143">
        <v>0.65861566949999995</v>
      </c>
    </row>
    <row r="2068" spans="1:49" x14ac:dyDescent="0.25">
      <c r="A2068" s="153">
        <v>1200000</v>
      </c>
      <c r="B2068" s="153">
        <v>1800000</v>
      </c>
      <c r="C2068" s="153">
        <v>1800000</v>
      </c>
      <c r="D2068" s="143" t="s">
        <v>360</v>
      </c>
      <c r="E2068" s="143" t="s">
        <v>73</v>
      </c>
      <c r="F2068" s="143" t="s">
        <v>378</v>
      </c>
      <c r="G2068" s="143" t="s">
        <v>379</v>
      </c>
      <c r="H2068" s="143">
        <v>0.59</v>
      </c>
      <c r="I2068" s="143">
        <v>0.64</v>
      </c>
      <c r="J2068" s="143" t="s">
        <v>363</v>
      </c>
      <c r="K2068" s="143">
        <v>0.10245623390797</v>
      </c>
      <c r="L2068" s="143">
        <v>3443.6455606150698</v>
      </c>
      <c r="M2068" s="143">
        <v>6.4225064707948301</v>
      </c>
      <c r="N2068" s="143">
        <v>0.88252021255779001</v>
      </c>
      <c r="O2068" s="143">
        <v>0.65802582524722997</v>
      </c>
      <c r="P2068" s="143">
        <v>9.0419697326329998E-2</v>
      </c>
      <c r="Q2068" s="143">
        <v>352.822955054533</v>
      </c>
      <c r="R2068" s="143">
        <v>3100</v>
      </c>
      <c r="S2068" s="143" t="s">
        <v>371</v>
      </c>
      <c r="T2068" s="143">
        <v>3100</v>
      </c>
      <c r="U2068" s="143" t="s">
        <v>385</v>
      </c>
      <c r="V2068" s="143" t="s">
        <v>366</v>
      </c>
      <c r="Y2068" s="143" t="s">
        <v>363</v>
      </c>
      <c r="Z2068" s="143">
        <v>0</v>
      </c>
      <c r="AA2068" s="143">
        <v>1</v>
      </c>
      <c r="AB2068" s="143">
        <v>0.65802582524722997</v>
      </c>
      <c r="AC2068" s="143">
        <v>9.0419697326329998E-2</v>
      </c>
      <c r="AD2068" s="143">
        <v>352.822955054533</v>
      </c>
      <c r="AF2068" s="143">
        <v>-1</v>
      </c>
      <c r="AG2068" s="143">
        <v>-1</v>
      </c>
      <c r="AH2068" s="143">
        <v>-1</v>
      </c>
      <c r="AI2068" s="143">
        <v>-1</v>
      </c>
      <c r="AJ2068" s="143">
        <v>0</v>
      </c>
      <c r="AM2068" s="143" t="s">
        <v>383</v>
      </c>
      <c r="AN2068" s="143">
        <v>-1</v>
      </c>
      <c r="AQ2068" s="143">
        <v>641</v>
      </c>
      <c r="AR2068" s="143" t="s">
        <v>284</v>
      </c>
      <c r="AS2068" s="143" t="s">
        <v>394</v>
      </c>
      <c r="AT2068" s="143" t="s">
        <v>366</v>
      </c>
      <c r="AV2068" s="143">
        <v>117.476925897185</v>
      </c>
      <c r="AW2068" s="143">
        <v>0.28615000410000002</v>
      </c>
    </row>
    <row r="2069" spans="1:49" x14ac:dyDescent="0.25">
      <c r="A2069" s="153">
        <v>1200000</v>
      </c>
      <c r="B2069" s="153">
        <v>1800000</v>
      </c>
      <c r="C2069" s="153">
        <v>1800000</v>
      </c>
      <c r="D2069" s="143" t="s">
        <v>360</v>
      </c>
      <c r="E2069" s="143" t="s">
        <v>73</v>
      </c>
      <c r="F2069" s="143" t="s">
        <v>378</v>
      </c>
      <c r="G2069" s="143" t="s">
        <v>379</v>
      </c>
      <c r="H2069" s="143">
        <v>0.59</v>
      </c>
      <c r="I2069" s="143">
        <v>0.64</v>
      </c>
      <c r="J2069" s="143" t="s">
        <v>366</v>
      </c>
      <c r="K2069" s="143">
        <v>0.219989776863</v>
      </c>
      <c r="L2069" s="143">
        <v>3443.6455606150698</v>
      </c>
      <c r="M2069" s="143">
        <v>6.4225064707948301</v>
      </c>
      <c r="N2069" s="143">
        <v>0.88252021255779001</v>
      </c>
      <c r="O2069" s="143">
        <v>1.41288576541136</v>
      </c>
      <c r="P2069" s="143">
        <v>0.19414542463768</v>
      </c>
      <c r="Q2069" s="143">
        <v>757.56681847498999</v>
      </c>
      <c r="R2069" s="143">
        <v>1400</v>
      </c>
      <c r="S2069" s="143" t="s">
        <v>389</v>
      </c>
      <c r="T2069" s="143">
        <v>1400</v>
      </c>
      <c r="U2069" s="143" t="s">
        <v>385</v>
      </c>
      <c r="V2069" s="143" t="s">
        <v>366</v>
      </c>
      <c r="Z2069" s="143">
        <v>0</v>
      </c>
      <c r="AA2069" s="143">
        <v>1</v>
      </c>
      <c r="AB2069" s="143">
        <v>1.41288576541136</v>
      </c>
      <c r="AC2069" s="143">
        <v>0.19414542463768</v>
      </c>
      <c r="AD2069" s="143">
        <v>783.84096052299196</v>
      </c>
      <c r="AF2069" s="143">
        <v>-1</v>
      </c>
      <c r="AG2069" s="143">
        <v>-1</v>
      </c>
      <c r="AH2069" s="143">
        <v>-1</v>
      </c>
      <c r="AI2069" s="143">
        <v>-1</v>
      </c>
      <c r="AJ2069" s="143">
        <v>0</v>
      </c>
      <c r="AM2069" s="143" t="s">
        <v>383</v>
      </c>
      <c r="AN2069" s="143">
        <v>-1</v>
      </c>
      <c r="AQ2069" s="143">
        <v>641</v>
      </c>
      <c r="AR2069" s="143" t="s">
        <v>284</v>
      </c>
      <c r="AS2069" s="143" t="s">
        <v>394</v>
      </c>
      <c r="AT2069" s="143" t="s">
        <v>366</v>
      </c>
      <c r="AV2069" s="143">
        <v>130.515064574804</v>
      </c>
      <c r="AW2069" s="143">
        <v>0.63571854059999999</v>
      </c>
    </row>
    <row r="2070" spans="1:49" x14ac:dyDescent="0.25">
      <c r="A2070" s="153">
        <v>1200000</v>
      </c>
      <c r="B2070" s="153">
        <v>1800000</v>
      </c>
      <c r="C2070" s="153">
        <v>1800000</v>
      </c>
      <c r="D2070" s="143" t="s">
        <v>360</v>
      </c>
      <c r="E2070" s="143" t="s">
        <v>73</v>
      </c>
      <c r="F2070" s="143" t="s">
        <v>378</v>
      </c>
      <c r="G2070" s="143" t="s">
        <v>379</v>
      </c>
      <c r="H2070" s="143">
        <v>0.59</v>
      </c>
      <c r="I2070" s="143">
        <v>0.64</v>
      </c>
      <c r="J2070" s="143" t="s">
        <v>363</v>
      </c>
      <c r="K2070" s="143">
        <v>0.25472321892824001</v>
      </c>
      <c r="L2070" s="143">
        <v>2089.3571371848702</v>
      </c>
      <c r="M2070" s="143">
        <v>0.65272054861736994</v>
      </c>
      <c r="N2070" s="143">
        <v>8.2746001898619997E-2</v>
      </c>
      <c r="O2070" s="143">
        <v>0.16626307920441999</v>
      </c>
      <c r="P2070" s="143">
        <v>2.1077327957060001E-2</v>
      </c>
      <c r="Q2070" s="143">
        <v>532.20777547442697</v>
      </c>
      <c r="R2070" s="143">
        <v>5300</v>
      </c>
      <c r="S2070" s="143" t="s">
        <v>372</v>
      </c>
      <c r="T2070" s="143">
        <v>5300</v>
      </c>
      <c r="U2070" s="143" t="s">
        <v>385</v>
      </c>
      <c r="V2070" s="143" t="s">
        <v>366</v>
      </c>
      <c r="Y2070" s="143" t="s">
        <v>363</v>
      </c>
      <c r="Z2070" s="143">
        <v>0</v>
      </c>
      <c r="AA2070" s="143">
        <v>1</v>
      </c>
      <c r="AB2070" s="143">
        <v>0.16626307920441999</v>
      </c>
      <c r="AC2070" s="143">
        <v>2.1077327957060001E-2</v>
      </c>
      <c r="AD2070" s="143">
        <v>532.20777547442697</v>
      </c>
      <c r="AF2070" s="143">
        <v>-1</v>
      </c>
      <c r="AG2070" s="143">
        <v>-1</v>
      </c>
      <c r="AH2070" s="143">
        <v>-1</v>
      </c>
      <c r="AI2070" s="143">
        <v>-1</v>
      </c>
      <c r="AJ2070" s="143">
        <v>0</v>
      </c>
      <c r="AM2070" s="143" t="s">
        <v>383</v>
      </c>
      <c r="AN2070" s="143">
        <v>-1</v>
      </c>
      <c r="AQ2070" s="143">
        <v>641</v>
      </c>
      <c r="AR2070" s="143" t="s">
        <v>284</v>
      </c>
      <c r="AS2070" s="143" t="s">
        <v>394</v>
      </c>
      <c r="AT2070" s="143" t="s">
        <v>366</v>
      </c>
      <c r="AV2070" s="143">
        <v>141.247866382534</v>
      </c>
      <c r="AW2070" s="143">
        <v>0.43163647649999998</v>
      </c>
    </row>
    <row r="2071" spans="1:49" x14ac:dyDescent="0.25">
      <c r="A2071" s="153">
        <v>1200000</v>
      </c>
      <c r="B2071" s="153">
        <v>1800000</v>
      </c>
      <c r="C2071" s="153">
        <v>1800000</v>
      </c>
      <c r="D2071" s="143" t="s">
        <v>360</v>
      </c>
      <c r="E2071" s="143" t="s">
        <v>73</v>
      </c>
      <c r="F2071" s="143" t="s">
        <v>378</v>
      </c>
      <c r="G2071" s="143" t="s">
        <v>379</v>
      </c>
      <c r="H2071" s="143">
        <v>0.59</v>
      </c>
      <c r="I2071" s="143">
        <v>0.64</v>
      </c>
      <c r="J2071" s="143" t="s">
        <v>366</v>
      </c>
      <c r="K2071" s="143">
        <v>0.17166686382085</v>
      </c>
      <c r="L2071" s="143">
        <v>873.96572285907098</v>
      </c>
      <c r="M2071" s="143">
        <v>1.7075034089824299</v>
      </c>
      <c r="N2071" s="143">
        <v>0.23623847563791001</v>
      </c>
      <c r="O2071" s="143">
        <v>0.29312175518344002</v>
      </c>
      <c r="P2071" s="143">
        <v>4.0554318226579997E-2</v>
      </c>
      <c r="Q2071" s="143">
        <v>150.03095473014599</v>
      </c>
      <c r="R2071" s="143">
        <v>1820</v>
      </c>
      <c r="S2071" s="143" t="s">
        <v>397</v>
      </c>
      <c r="T2071" s="143">
        <v>1820</v>
      </c>
      <c r="U2071" s="143" t="s">
        <v>385</v>
      </c>
      <c r="V2071" s="143" t="s">
        <v>366</v>
      </c>
      <c r="Z2071" s="143">
        <v>0</v>
      </c>
      <c r="AA2071" s="143">
        <v>1</v>
      </c>
      <c r="AB2071" s="143">
        <v>0.29312175518344002</v>
      </c>
      <c r="AC2071" s="143">
        <v>4.0554318226579997E-2</v>
      </c>
      <c r="AD2071" s="143">
        <v>150.03095473014599</v>
      </c>
      <c r="AF2071" s="143">
        <v>-1</v>
      </c>
      <c r="AG2071" s="143">
        <v>-1</v>
      </c>
      <c r="AH2071" s="143">
        <v>-1</v>
      </c>
      <c r="AI2071" s="143">
        <v>-1</v>
      </c>
      <c r="AJ2071" s="143">
        <v>0</v>
      </c>
      <c r="AM2071" s="143" t="s">
        <v>383</v>
      </c>
      <c r="AN2071" s="143">
        <v>-1</v>
      </c>
      <c r="AQ2071" s="143">
        <v>641</v>
      </c>
      <c r="AR2071" s="143" t="s">
        <v>284</v>
      </c>
      <c r="AS2071" s="143" t="s">
        <v>394</v>
      </c>
      <c r="AT2071" s="143" t="s">
        <v>366</v>
      </c>
      <c r="AV2071" s="143">
        <v>108.53189938911</v>
      </c>
      <c r="AW2071" s="143">
        <v>0.1216796064</v>
      </c>
    </row>
    <row r="2072" spans="1:49" x14ac:dyDescent="0.25">
      <c r="A2072" s="153">
        <v>1200000</v>
      </c>
      <c r="B2072" s="153">
        <v>1800000</v>
      </c>
      <c r="C2072" s="153">
        <v>1800000</v>
      </c>
      <c r="D2072" s="143" t="s">
        <v>360</v>
      </c>
      <c r="E2072" s="143" t="s">
        <v>73</v>
      </c>
      <c r="F2072" s="143" t="s">
        <v>378</v>
      </c>
      <c r="G2072" s="143" t="s">
        <v>379</v>
      </c>
      <c r="H2072" s="143">
        <v>0.59</v>
      </c>
      <c r="I2072" s="143">
        <v>0.64</v>
      </c>
      <c r="J2072" s="143" t="s">
        <v>363</v>
      </c>
      <c r="K2072" s="143">
        <v>0.44609658987006001</v>
      </c>
      <c r="L2072" s="143">
        <v>873.96572285907098</v>
      </c>
      <c r="M2072" s="143">
        <v>1.7075034089824299</v>
      </c>
      <c r="N2072" s="143">
        <v>0.23623847563791001</v>
      </c>
      <c r="O2072" s="143">
        <v>0.76171144793858003</v>
      </c>
      <c r="P2072" s="143">
        <v>0.10538517837817001</v>
      </c>
      <c r="Q2072" s="143">
        <v>389.87312863075999</v>
      </c>
      <c r="R2072" s="143">
        <v>5100</v>
      </c>
      <c r="S2072" s="143" t="s">
        <v>373</v>
      </c>
      <c r="T2072" s="143">
        <v>5100</v>
      </c>
      <c r="U2072" s="143" t="s">
        <v>385</v>
      </c>
      <c r="V2072" s="143" t="s">
        <v>366</v>
      </c>
      <c r="Y2072" s="143" t="s">
        <v>363</v>
      </c>
      <c r="Z2072" s="143">
        <v>0</v>
      </c>
      <c r="AA2072" s="143">
        <v>1</v>
      </c>
      <c r="AB2072" s="143">
        <v>0.76171144793858003</v>
      </c>
      <c r="AC2072" s="143">
        <v>0.10538517837817001</v>
      </c>
      <c r="AD2072" s="143">
        <v>389.87312863075999</v>
      </c>
      <c r="AF2072" s="143">
        <v>-1</v>
      </c>
      <c r="AG2072" s="143">
        <v>-1</v>
      </c>
      <c r="AH2072" s="143">
        <v>-1</v>
      </c>
      <c r="AI2072" s="143">
        <v>-1</v>
      </c>
      <c r="AJ2072" s="143">
        <v>0</v>
      </c>
      <c r="AM2072" s="143" t="s">
        <v>383</v>
      </c>
      <c r="AN2072" s="143">
        <v>-1</v>
      </c>
      <c r="AQ2072" s="143">
        <v>641</v>
      </c>
      <c r="AR2072" s="143" t="s">
        <v>284</v>
      </c>
      <c r="AS2072" s="143" t="s">
        <v>394</v>
      </c>
      <c r="AT2072" s="143" t="s">
        <v>366</v>
      </c>
      <c r="AV2072" s="143">
        <v>187.01752403028999</v>
      </c>
      <c r="AW2072" s="143">
        <v>0.3161988067</v>
      </c>
    </row>
    <row r="2073" spans="1:49" x14ac:dyDescent="0.25">
      <c r="A2073" s="153">
        <v>1200000</v>
      </c>
      <c r="B2073" s="153">
        <v>77000</v>
      </c>
      <c r="C2073" s="153">
        <v>77000</v>
      </c>
      <c r="D2073" s="143" t="s">
        <v>360</v>
      </c>
      <c r="E2073" s="143" t="s">
        <v>73</v>
      </c>
      <c r="F2073" s="143" t="s">
        <v>378</v>
      </c>
      <c r="G2073" s="143" t="s">
        <v>379</v>
      </c>
      <c r="H2073" s="143">
        <v>0.59</v>
      </c>
      <c r="I2073" s="143">
        <v>0.64</v>
      </c>
      <c r="J2073" s="143" t="s">
        <v>366</v>
      </c>
      <c r="K2073" s="153">
        <v>6.9556238960000002E-6</v>
      </c>
      <c r="L2073" s="143">
        <v>3817.0807837811099</v>
      </c>
      <c r="M2073" s="143">
        <v>7.3017657033350103</v>
      </c>
      <c r="N2073" s="143">
        <v>0.99250017663406997</v>
      </c>
      <c r="O2073" s="143">
        <v>5.0788336000000001E-5</v>
      </c>
      <c r="P2073" s="153">
        <v>6.9034579453799996E-6</v>
      </c>
      <c r="Q2073" s="143">
        <v>2.6550178312629999E-2</v>
      </c>
      <c r="R2073" s="143">
        <v>1740</v>
      </c>
      <c r="S2073" s="143" t="s">
        <v>393</v>
      </c>
      <c r="T2073" s="143">
        <v>1740</v>
      </c>
      <c r="U2073" s="143" t="s">
        <v>385</v>
      </c>
      <c r="V2073" s="143" t="s">
        <v>366</v>
      </c>
      <c r="Z2073" s="143">
        <v>0</v>
      </c>
      <c r="AA2073" s="143">
        <v>1</v>
      </c>
      <c r="AB2073" s="143">
        <v>5.0788336000000001E-5</v>
      </c>
      <c r="AC2073" s="153">
        <v>6.9034579453799996E-6</v>
      </c>
      <c r="AD2073" s="143">
        <v>2358.0530083572698</v>
      </c>
      <c r="AF2073" s="143">
        <v>-1</v>
      </c>
      <c r="AG2073" s="143">
        <v>-1</v>
      </c>
      <c r="AH2073" s="143">
        <v>-1</v>
      </c>
      <c r="AI2073" s="143">
        <v>-1</v>
      </c>
      <c r="AJ2073" s="143">
        <v>0</v>
      </c>
      <c r="AM2073" s="143" t="s">
        <v>383</v>
      </c>
      <c r="AN2073" s="143">
        <v>-1</v>
      </c>
      <c r="AQ2073" s="143">
        <v>641</v>
      </c>
      <c r="AR2073" s="143" t="s">
        <v>284</v>
      </c>
      <c r="AS2073" s="143" t="s">
        <v>394</v>
      </c>
      <c r="AT2073" s="143" t="s">
        <v>366</v>
      </c>
      <c r="AV2073" s="143">
        <v>1.0270310469277399</v>
      </c>
      <c r="AW2073" s="143">
        <v>1.9124517505</v>
      </c>
    </row>
    <row r="2074" spans="1:49" x14ac:dyDescent="0.25">
      <c r="A2074" s="153">
        <v>1200000</v>
      </c>
      <c r="B2074" s="153">
        <v>79000</v>
      </c>
      <c r="C2074" s="153">
        <v>79000</v>
      </c>
      <c r="D2074" s="143" t="s">
        <v>360</v>
      </c>
      <c r="E2074" s="143" t="s">
        <v>73</v>
      </c>
      <c r="F2074" s="143" t="s">
        <v>378</v>
      </c>
      <c r="G2074" s="143" t="s">
        <v>379</v>
      </c>
      <c r="H2074" s="143">
        <v>0.59</v>
      </c>
      <c r="I2074" s="143">
        <v>0.64</v>
      </c>
      <c r="J2074" s="143" t="s">
        <v>366</v>
      </c>
      <c r="K2074" s="143">
        <v>0.31706261144254</v>
      </c>
      <c r="L2074" s="143">
        <v>3575.7482136062799</v>
      </c>
      <c r="M2074" s="143">
        <v>7.0667780091353096</v>
      </c>
      <c r="N2074" s="143">
        <v>0.96605711176590003</v>
      </c>
      <c r="O2074" s="143">
        <v>2.2406110900611802</v>
      </c>
      <c r="P2074" s="143">
        <v>0.30630059065913001</v>
      </c>
      <c r="Q2074" s="143">
        <v>1133.73606646702</v>
      </c>
      <c r="R2074" s="143">
        <v>1730</v>
      </c>
      <c r="S2074" s="143" t="s">
        <v>368</v>
      </c>
      <c r="T2074" s="143">
        <v>1730</v>
      </c>
      <c r="U2074" s="143" t="s">
        <v>385</v>
      </c>
      <c r="V2074" s="143" t="s">
        <v>366</v>
      </c>
      <c r="Z2074" s="143">
        <v>0</v>
      </c>
      <c r="AA2074" s="143">
        <v>1</v>
      </c>
      <c r="AB2074" s="143">
        <v>2.2406110900611802</v>
      </c>
      <c r="AC2074" s="143">
        <v>0.30630059065913001</v>
      </c>
      <c r="AD2074" s="143">
        <v>1286.2228404325001</v>
      </c>
      <c r="AF2074" s="143">
        <v>-1</v>
      </c>
      <c r="AG2074" s="143">
        <v>-1</v>
      </c>
      <c r="AH2074" s="143">
        <v>-1</v>
      </c>
      <c r="AI2074" s="143">
        <v>-1</v>
      </c>
      <c r="AJ2074" s="143">
        <v>0</v>
      </c>
      <c r="AM2074" s="143" t="s">
        <v>383</v>
      </c>
      <c r="AN2074" s="143">
        <v>-1</v>
      </c>
      <c r="AQ2074" s="143">
        <v>641</v>
      </c>
      <c r="AR2074" s="143" t="s">
        <v>284</v>
      </c>
      <c r="AS2074" s="143" t="s">
        <v>394</v>
      </c>
      <c r="AT2074" s="143" t="s">
        <v>366</v>
      </c>
      <c r="AV2074" s="143">
        <v>142.79093768260199</v>
      </c>
      <c r="AW2074" s="143">
        <v>1.0431653207</v>
      </c>
    </row>
    <row r="2075" spans="1:49" x14ac:dyDescent="0.25">
      <c r="A2075" s="153">
        <v>1200000</v>
      </c>
      <c r="B2075" s="153">
        <v>81000</v>
      </c>
      <c r="C2075" s="153">
        <v>81000</v>
      </c>
      <c r="D2075" s="143" t="s">
        <v>360</v>
      </c>
      <c r="E2075" s="143" t="s">
        <v>73</v>
      </c>
      <c r="F2075" s="143" t="s">
        <v>378</v>
      </c>
      <c r="G2075" s="143" t="s">
        <v>379</v>
      </c>
      <c r="H2075" s="143">
        <v>0.59</v>
      </c>
      <c r="I2075" s="143">
        <v>0.64</v>
      </c>
      <c r="J2075" s="143" t="s">
        <v>366</v>
      </c>
      <c r="K2075" s="143">
        <v>1.68103243068E-2</v>
      </c>
      <c r="L2075" s="143">
        <v>3807.6128385333</v>
      </c>
      <c r="M2075" s="143">
        <v>7.2938613572985904</v>
      </c>
      <c r="N2075" s="143">
        <v>0.99234786923549001</v>
      </c>
      <c r="O2075" s="143">
        <v>0.12261217486507001</v>
      </c>
      <c r="P2075" s="143">
        <v>1.668168950701E-2</v>
      </c>
      <c r="Q2075" s="143">
        <v>64.007206650506802</v>
      </c>
      <c r="R2075" s="143">
        <v>1740</v>
      </c>
      <c r="S2075" s="143" t="s">
        <v>393</v>
      </c>
      <c r="T2075" s="143">
        <v>1740</v>
      </c>
      <c r="U2075" s="143" t="s">
        <v>385</v>
      </c>
      <c r="V2075" s="143" t="s">
        <v>366</v>
      </c>
      <c r="Z2075" s="143">
        <v>0</v>
      </c>
      <c r="AA2075" s="143">
        <v>1</v>
      </c>
      <c r="AB2075" s="143">
        <v>0.12261217486507001</v>
      </c>
      <c r="AC2075" s="143">
        <v>1.668168950701E-2</v>
      </c>
      <c r="AD2075" s="143">
        <v>2349.9476700934601</v>
      </c>
      <c r="AF2075" s="143">
        <v>-1</v>
      </c>
      <c r="AG2075" s="143">
        <v>-1</v>
      </c>
      <c r="AH2075" s="143">
        <v>-1</v>
      </c>
      <c r="AI2075" s="143">
        <v>-1</v>
      </c>
      <c r="AJ2075" s="143">
        <v>0</v>
      </c>
      <c r="AM2075" s="143" t="s">
        <v>383</v>
      </c>
      <c r="AN2075" s="143">
        <v>-1</v>
      </c>
      <c r="AQ2075" s="143">
        <v>641</v>
      </c>
      <c r="AR2075" s="143" t="s">
        <v>284</v>
      </c>
      <c r="AS2075" s="143" t="s">
        <v>394</v>
      </c>
      <c r="AT2075" s="143" t="s">
        <v>366</v>
      </c>
      <c r="AV2075" s="143">
        <v>33.372703677361102</v>
      </c>
      <c r="AW2075" s="143">
        <v>1.9058780779</v>
      </c>
    </row>
    <row r="2076" spans="1:49" x14ac:dyDescent="0.25">
      <c r="A2076" s="153">
        <v>1200000</v>
      </c>
      <c r="B2076" s="153">
        <v>82000</v>
      </c>
      <c r="C2076" s="153">
        <v>82000</v>
      </c>
      <c r="D2076" s="143" t="s">
        <v>360</v>
      </c>
      <c r="E2076" s="143" t="s">
        <v>73</v>
      </c>
      <c r="F2076" s="143" t="s">
        <v>378</v>
      </c>
      <c r="G2076" s="143" t="s">
        <v>379</v>
      </c>
      <c r="H2076" s="143">
        <v>0.59</v>
      </c>
      <c r="I2076" s="143">
        <v>0.64</v>
      </c>
      <c r="J2076" s="143" t="s">
        <v>366</v>
      </c>
      <c r="K2076" s="143">
        <v>0.41523772779012003</v>
      </c>
      <c r="L2076" s="143">
        <v>3825.5855702708</v>
      </c>
      <c r="M2076" s="143">
        <v>7.5375765537461197</v>
      </c>
      <c r="N2076" s="143">
        <v>1.0285535596837401</v>
      </c>
      <c r="O2076" s="143">
        <v>3.1298861612216302</v>
      </c>
      <c r="P2076" s="143">
        <v>0.42709424303351001</v>
      </c>
      <c r="Q2076" s="143">
        <v>1588.5274596659201</v>
      </c>
      <c r="R2076" s="143">
        <v>1740</v>
      </c>
      <c r="S2076" s="143" t="s">
        <v>393</v>
      </c>
      <c r="T2076" s="143">
        <v>1740</v>
      </c>
      <c r="U2076" s="143" t="s">
        <v>385</v>
      </c>
      <c r="V2076" s="143" t="s">
        <v>366</v>
      </c>
      <c r="Z2076" s="143">
        <v>0</v>
      </c>
      <c r="AA2076" s="143">
        <v>1</v>
      </c>
      <c r="AB2076" s="143">
        <v>3.1298861612216302</v>
      </c>
      <c r="AC2076" s="143">
        <v>0.42709424303351001</v>
      </c>
      <c r="AD2076" s="143">
        <v>2363.3069546328202</v>
      </c>
      <c r="AF2076" s="143">
        <v>-1</v>
      </c>
      <c r="AG2076" s="143">
        <v>-1</v>
      </c>
      <c r="AH2076" s="143">
        <v>-1</v>
      </c>
      <c r="AI2076" s="143">
        <v>-1</v>
      </c>
      <c r="AJ2076" s="143">
        <v>0</v>
      </c>
      <c r="AM2076" s="143" t="s">
        <v>383</v>
      </c>
      <c r="AN2076" s="143">
        <v>-1</v>
      </c>
      <c r="AQ2076" s="143">
        <v>641</v>
      </c>
      <c r="AR2076" s="143" t="s">
        <v>284</v>
      </c>
      <c r="AS2076" s="143" t="s">
        <v>394</v>
      </c>
      <c r="AT2076" s="143" t="s">
        <v>366</v>
      </c>
      <c r="AV2076" s="143">
        <v>169.54910584606699</v>
      </c>
      <c r="AW2076" s="143">
        <v>1.9167128586</v>
      </c>
    </row>
    <row r="2077" spans="1:49" x14ac:dyDescent="0.25">
      <c r="A2077" s="153">
        <v>1200000</v>
      </c>
      <c r="B2077" s="153">
        <v>83000</v>
      </c>
      <c r="C2077" s="153">
        <v>83000</v>
      </c>
      <c r="D2077" s="143" t="s">
        <v>360</v>
      </c>
      <c r="E2077" s="143" t="s">
        <v>73</v>
      </c>
      <c r="F2077" s="143" t="s">
        <v>378</v>
      </c>
      <c r="G2077" s="143" t="s">
        <v>379</v>
      </c>
      <c r="H2077" s="143">
        <v>0.59</v>
      </c>
      <c r="I2077" s="143">
        <v>0.64</v>
      </c>
      <c r="J2077" s="143" t="s">
        <v>366</v>
      </c>
      <c r="K2077" s="143">
        <v>9.4210809774829998E-2</v>
      </c>
      <c r="L2077" s="143">
        <v>3821.85365624223</v>
      </c>
      <c r="M2077" s="143">
        <v>7.3681587315195101</v>
      </c>
      <c r="N2077" s="143">
        <v>1.00306608542298</v>
      </c>
      <c r="O2077" s="143">
        <v>0.69416020064596995</v>
      </c>
      <c r="P2077" s="143">
        <v>9.4499668165370004E-2</v>
      </c>
      <c r="Q2077" s="143">
        <v>360.05992779549399</v>
      </c>
      <c r="R2077" s="143">
        <v>1740</v>
      </c>
      <c r="S2077" s="143" t="s">
        <v>393</v>
      </c>
      <c r="T2077" s="143">
        <v>1740</v>
      </c>
      <c r="U2077" s="143" t="s">
        <v>385</v>
      </c>
      <c r="V2077" s="143" t="s">
        <v>366</v>
      </c>
      <c r="Z2077" s="143">
        <v>0</v>
      </c>
      <c r="AA2077" s="143">
        <v>1</v>
      </c>
      <c r="AB2077" s="143">
        <v>0.69416020064596995</v>
      </c>
      <c r="AC2077" s="143">
        <v>9.4499668165370004E-2</v>
      </c>
      <c r="AD2077" s="143">
        <v>2361.0015140935402</v>
      </c>
      <c r="AF2077" s="143">
        <v>-1</v>
      </c>
      <c r="AG2077" s="143">
        <v>-1</v>
      </c>
      <c r="AH2077" s="143">
        <v>-1</v>
      </c>
      <c r="AI2077" s="143">
        <v>-1</v>
      </c>
      <c r="AJ2077" s="143">
        <v>0</v>
      </c>
      <c r="AM2077" s="143" t="s">
        <v>383</v>
      </c>
      <c r="AN2077" s="143">
        <v>-1</v>
      </c>
      <c r="AQ2077" s="143">
        <v>641</v>
      </c>
      <c r="AR2077" s="143" t="s">
        <v>284</v>
      </c>
      <c r="AS2077" s="143" t="s">
        <v>394</v>
      </c>
      <c r="AT2077" s="143" t="s">
        <v>366</v>
      </c>
      <c r="AV2077" s="143">
        <v>80.341293280682194</v>
      </c>
      <c r="AW2077" s="143">
        <v>1.9148430771</v>
      </c>
    </row>
    <row r="2078" spans="1:49" x14ac:dyDescent="0.25">
      <c r="A2078" s="153">
        <v>1200000</v>
      </c>
      <c r="B2078" s="153">
        <v>83000</v>
      </c>
      <c r="C2078" s="153">
        <v>83000</v>
      </c>
      <c r="D2078" s="143" t="s">
        <v>360</v>
      </c>
      <c r="E2078" s="143" t="s">
        <v>73</v>
      </c>
      <c r="F2078" s="143" t="s">
        <v>378</v>
      </c>
      <c r="G2078" s="143" t="s">
        <v>379</v>
      </c>
      <c r="H2078" s="143">
        <v>0.59</v>
      </c>
      <c r="I2078" s="143">
        <v>0.64</v>
      </c>
      <c r="J2078" s="143" t="s">
        <v>366</v>
      </c>
      <c r="K2078" s="143">
        <v>4.4335717970650002E-2</v>
      </c>
      <c r="L2078" s="143">
        <v>3812.19201852998</v>
      </c>
      <c r="M2078" s="143">
        <v>7.3161191232296003</v>
      </c>
      <c r="N2078" s="143">
        <v>0.99479994789839998</v>
      </c>
      <c r="O2078" s="143">
        <v>0.32436539408719001</v>
      </c>
      <c r="P2078" s="143">
        <v>4.410516992724E-2</v>
      </c>
      <c r="Q2078" s="143">
        <v>169.01627018351201</v>
      </c>
      <c r="R2078" s="143">
        <v>1740</v>
      </c>
      <c r="S2078" s="143" t="s">
        <v>393</v>
      </c>
      <c r="T2078" s="143">
        <v>1740</v>
      </c>
      <c r="U2078" s="143" t="s">
        <v>385</v>
      </c>
      <c r="V2078" s="143" t="s">
        <v>366</v>
      </c>
      <c r="Z2078" s="143">
        <v>0</v>
      </c>
      <c r="AA2078" s="143">
        <v>1</v>
      </c>
      <c r="AB2078" s="143">
        <v>0.32436539408719001</v>
      </c>
      <c r="AC2078" s="143">
        <v>4.410516992724E-2</v>
      </c>
      <c r="AD2078" s="143">
        <v>2355.0329071491401</v>
      </c>
      <c r="AF2078" s="143">
        <v>-1</v>
      </c>
      <c r="AG2078" s="143">
        <v>-1</v>
      </c>
      <c r="AH2078" s="143">
        <v>-1</v>
      </c>
      <c r="AI2078" s="143">
        <v>-1</v>
      </c>
      <c r="AJ2078" s="143">
        <v>0</v>
      </c>
      <c r="AM2078" s="143" t="s">
        <v>383</v>
      </c>
      <c r="AN2078" s="143">
        <v>-1</v>
      </c>
      <c r="AQ2078" s="143">
        <v>641</v>
      </c>
      <c r="AR2078" s="143" t="s">
        <v>284</v>
      </c>
      <c r="AS2078" s="143" t="s">
        <v>394</v>
      </c>
      <c r="AT2078" s="143" t="s">
        <v>366</v>
      </c>
      <c r="AV2078" s="143">
        <v>77.394593972901404</v>
      </c>
      <c r="AW2078" s="143">
        <v>1.9100023578000001</v>
      </c>
    </row>
    <row r="2079" spans="1:49" x14ac:dyDescent="0.25">
      <c r="A2079" s="153">
        <v>1200000</v>
      </c>
      <c r="B2079" s="153">
        <v>84000</v>
      </c>
      <c r="C2079" s="153">
        <v>84000</v>
      </c>
      <c r="D2079" s="143" t="s">
        <v>360</v>
      </c>
      <c r="E2079" s="143" t="s">
        <v>73</v>
      </c>
      <c r="F2079" s="143" t="s">
        <v>378</v>
      </c>
      <c r="G2079" s="143" t="s">
        <v>379</v>
      </c>
      <c r="H2079" s="143">
        <v>0.59</v>
      </c>
      <c r="I2079" s="143">
        <v>0.64</v>
      </c>
      <c r="J2079" s="143" t="s">
        <v>366</v>
      </c>
      <c r="K2079" s="143">
        <v>0.19984915657437</v>
      </c>
      <c r="L2079" s="143">
        <v>3813.7456051446402</v>
      </c>
      <c r="M2079" s="143">
        <v>7.4057486143143203</v>
      </c>
      <c r="N2079" s="143">
        <v>1.0089716890304901</v>
      </c>
      <c r="O2079" s="143">
        <v>1.48003261437253</v>
      </c>
      <c r="P2079" s="143">
        <v>0.20164214106016001</v>
      </c>
      <c r="Q2079" s="143">
        <v>762.17384257737103</v>
      </c>
      <c r="R2079" s="143">
        <v>1740</v>
      </c>
      <c r="S2079" s="143" t="s">
        <v>393</v>
      </c>
      <c r="T2079" s="143">
        <v>1740</v>
      </c>
      <c r="U2079" s="143" t="s">
        <v>385</v>
      </c>
      <c r="V2079" s="143" t="s">
        <v>366</v>
      </c>
      <c r="Z2079" s="143">
        <v>0</v>
      </c>
      <c r="AA2079" s="143">
        <v>1</v>
      </c>
      <c r="AB2079" s="143">
        <v>1.48003261437253</v>
      </c>
      <c r="AC2079" s="143">
        <v>0.20164214106016001</v>
      </c>
      <c r="AD2079" s="143">
        <v>2355.9926561816701</v>
      </c>
      <c r="AF2079" s="143">
        <v>-1</v>
      </c>
      <c r="AG2079" s="143">
        <v>-1</v>
      </c>
      <c r="AH2079" s="143">
        <v>-1</v>
      </c>
      <c r="AI2079" s="143">
        <v>-1</v>
      </c>
      <c r="AJ2079" s="143">
        <v>0</v>
      </c>
      <c r="AM2079" s="143" t="s">
        <v>383</v>
      </c>
      <c r="AN2079" s="143">
        <v>-1</v>
      </c>
      <c r="AQ2079" s="143">
        <v>641</v>
      </c>
      <c r="AR2079" s="143" t="s">
        <v>284</v>
      </c>
      <c r="AS2079" s="143" t="s">
        <v>394</v>
      </c>
      <c r="AT2079" s="143" t="s">
        <v>366</v>
      </c>
      <c r="AV2079" s="143">
        <v>142.55951307638901</v>
      </c>
      <c r="AW2079" s="143">
        <v>1.9107807430999999</v>
      </c>
    </row>
    <row r="2080" spans="1:49" x14ac:dyDescent="0.25">
      <c r="A2080" s="153">
        <v>1200000</v>
      </c>
      <c r="B2080" s="153">
        <v>85000</v>
      </c>
      <c r="C2080" s="153">
        <v>85000</v>
      </c>
      <c r="D2080" s="143" t="s">
        <v>360</v>
      </c>
      <c r="E2080" s="143" t="s">
        <v>73</v>
      </c>
      <c r="F2080" s="143" t="s">
        <v>378</v>
      </c>
      <c r="G2080" s="143" t="s">
        <v>379</v>
      </c>
      <c r="H2080" s="143">
        <v>0.59</v>
      </c>
      <c r="I2080" s="143">
        <v>0.64</v>
      </c>
      <c r="J2080" s="143" t="s">
        <v>366</v>
      </c>
      <c r="K2080" s="143">
        <v>3.554215308586E-2</v>
      </c>
      <c r="L2080" s="143">
        <v>3811.45689096759</v>
      </c>
      <c r="M2080" s="143">
        <v>7.31691815621397</v>
      </c>
      <c r="N2080" s="143">
        <v>0.99542674154332</v>
      </c>
      <c r="O2080" s="143">
        <v>0.26005902522488999</v>
      </c>
      <c r="P2080" s="143">
        <v>3.5379609633690003E-2</v>
      </c>
      <c r="Q2080" s="143">
        <v>135.467384298941</v>
      </c>
      <c r="R2080" s="143">
        <v>1730</v>
      </c>
      <c r="S2080" s="143" t="s">
        <v>368</v>
      </c>
      <c r="T2080" s="143">
        <v>1730</v>
      </c>
      <c r="U2080" s="143" t="s">
        <v>385</v>
      </c>
      <c r="V2080" s="143" t="s">
        <v>366</v>
      </c>
      <c r="Z2080" s="143">
        <v>0</v>
      </c>
      <c r="AA2080" s="143">
        <v>1</v>
      </c>
      <c r="AB2080" s="143">
        <v>0.26005902522488999</v>
      </c>
      <c r="AC2080" s="143">
        <v>3.5379609633690003E-2</v>
      </c>
      <c r="AD2080" s="143">
        <v>2354.5787723827898</v>
      </c>
      <c r="AF2080" s="143">
        <v>-1</v>
      </c>
      <c r="AG2080" s="143">
        <v>-1</v>
      </c>
      <c r="AH2080" s="143">
        <v>-1</v>
      </c>
      <c r="AI2080" s="143">
        <v>-1</v>
      </c>
      <c r="AJ2080" s="143">
        <v>0</v>
      </c>
      <c r="AM2080" s="143" t="s">
        <v>383</v>
      </c>
      <c r="AN2080" s="143">
        <v>-1</v>
      </c>
      <c r="AQ2080" s="143">
        <v>641</v>
      </c>
      <c r="AR2080" s="143" t="s">
        <v>284</v>
      </c>
      <c r="AS2080" s="143" t="s">
        <v>394</v>
      </c>
      <c r="AT2080" s="143" t="s">
        <v>366</v>
      </c>
      <c r="AV2080" s="143">
        <v>60.191968985191998</v>
      </c>
      <c r="AW2080" s="143">
        <v>1.9096340409000001</v>
      </c>
    </row>
    <row r="2081" spans="1:49" x14ac:dyDescent="0.25">
      <c r="A2081" s="153">
        <v>1200000</v>
      </c>
      <c r="B2081" s="153">
        <v>85000</v>
      </c>
      <c r="C2081" s="153">
        <v>85000</v>
      </c>
      <c r="D2081" s="143" t="s">
        <v>360</v>
      </c>
      <c r="E2081" s="143" t="s">
        <v>73</v>
      </c>
      <c r="F2081" s="143" t="s">
        <v>378</v>
      </c>
      <c r="G2081" s="143" t="s">
        <v>379</v>
      </c>
      <c r="H2081" s="143">
        <v>0.59</v>
      </c>
      <c r="I2081" s="143">
        <v>0.64</v>
      </c>
      <c r="J2081" s="143" t="s">
        <v>366</v>
      </c>
      <c r="K2081" s="143">
        <v>0.29929489208129001</v>
      </c>
      <c r="L2081" s="143">
        <v>3688.7931228309199</v>
      </c>
      <c r="M2081" s="143">
        <v>7.2452884078714197</v>
      </c>
      <c r="N2081" s="143">
        <v>0.98871223537663999</v>
      </c>
      <c r="O2081" s="143">
        <v>2.1684778121317398</v>
      </c>
      <c r="P2081" s="143">
        <v>0.29591652178651001</v>
      </c>
      <c r="Q2081" s="143">
        <v>1104.0369396079</v>
      </c>
      <c r="R2081" s="143">
        <v>1730</v>
      </c>
      <c r="S2081" s="143" t="s">
        <v>368</v>
      </c>
      <c r="T2081" s="143">
        <v>1730</v>
      </c>
      <c r="U2081" s="143" t="s">
        <v>385</v>
      </c>
      <c r="V2081" s="143" t="s">
        <v>366</v>
      </c>
      <c r="Z2081" s="143">
        <v>0</v>
      </c>
      <c r="AA2081" s="143">
        <v>1</v>
      </c>
      <c r="AB2081" s="143">
        <v>2.1684778121317398</v>
      </c>
      <c r="AC2081" s="143">
        <v>0.29591652178651001</v>
      </c>
      <c r="AD2081" s="143">
        <v>1798.56106129818</v>
      </c>
      <c r="AF2081" s="143">
        <v>-1</v>
      </c>
      <c r="AG2081" s="143">
        <v>-1</v>
      </c>
      <c r="AH2081" s="143">
        <v>-1</v>
      </c>
      <c r="AI2081" s="143">
        <v>-1</v>
      </c>
      <c r="AJ2081" s="143">
        <v>0</v>
      </c>
      <c r="AM2081" s="143" t="s">
        <v>383</v>
      </c>
      <c r="AN2081" s="143">
        <v>-1</v>
      </c>
      <c r="AQ2081" s="143">
        <v>641</v>
      </c>
      <c r="AR2081" s="143" t="s">
        <v>284</v>
      </c>
      <c r="AS2081" s="143" t="s">
        <v>394</v>
      </c>
      <c r="AT2081" s="143" t="s">
        <v>366</v>
      </c>
      <c r="AV2081" s="143">
        <v>157.12315044729601</v>
      </c>
      <c r="AW2081" s="143">
        <v>1.4586869921000001</v>
      </c>
    </row>
    <row r="2082" spans="1:49" x14ac:dyDescent="0.25">
      <c r="A2082" s="153">
        <v>1200000</v>
      </c>
      <c r="B2082" s="153">
        <v>86000</v>
      </c>
      <c r="C2082" s="153">
        <v>86000</v>
      </c>
      <c r="D2082" s="143" t="s">
        <v>360</v>
      </c>
      <c r="E2082" s="143" t="s">
        <v>73</v>
      </c>
      <c r="F2082" s="143" t="s">
        <v>378</v>
      </c>
      <c r="G2082" s="143" t="s">
        <v>379</v>
      </c>
      <c r="H2082" s="143">
        <v>0.59</v>
      </c>
      <c r="I2082" s="143">
        <v>0.64</v>
      </c>
      <c r="J2082" s="143" t="s">
        <v>366</v>
      </c>
      <c r="K2082" s="143">
        <v>0.17427922413147001</v>
      </c>
      <c r="L2082" s="143">
        <v>3869.1741348604</v>
      </c>
      <c r="M2082" s="143">
        <v>7.6904469216006497</v>
      </c>
      <c r="N2082" s="143">
        <v>1.04475049274716</v>
      </c>
      <c r="O2082" s="143">
        <v>1.3402851227208801</v>
      </c>
      <c r="P2082" s="143">
        <v>0.18207830528694999</v>
      </c>
      <c r="Q2082" s="143">
        <v>674.31666625305695</v>
      </c>
      <c r="R2082" s="143">
        <v>1740</v>
      </c>
      <c r="S2082" s="143" t="s">
        <v>393</v>
      </c>
      <c r="T2082" s="143">
        <v>1740</v>
      </c>
      <c r="U2082" s="143" t="s">
        <v>385</v>
      </c>
      <c r="V2082" s="143" t="s">
        <v>366</v>
      </c>
      <c r="Z2082" s="143">
        <v>0</v>
      </c>
      <c r="AA2082" s="143">
        <v>1</v>
      </c>
      <c r="AB2082" s="143">
        <v>1.3402851227208801</v>
      </c>
      <c r="AC2082" s="143">
        <v>0.18207830528694999</v>
      </c>
      <c r="AD2082" s="143">
        <v>1591.2868514258701</v>
      </c>
      <c r="AF2082" s="143">
        <v>-1</v>
      </c>
      <c r="AG2082" s="143">
        <v>-1</v>
      </c>
      <c r="AH2082" s="143">
        <v>-1</v>
      </c>
      <c r="AI2082" s="143">
        <v>-1</v>
      </c>
      <c r="AJ2082" s="143">
        <v>0</v>
      </c>
      <c r="AM2082" s="143" t="s">
        <v>383</v>
      </c>
      <c r="AN2082" s="143">
        <v>-1</v>
      </c>
      <c r="AQ2082" s="143">
        <v>641</v>
      </c>
      <c r="AR2082" s="143" t="s">
        <v>284</v>
      </c>
      <c r="AS2082" s="143" t="s">
        <v>394</v>
      </c>
      <c r="AT2082" s="143" t="s">
        <v>366</v>
      </c>
      <c r="AV2082" s="143">
        <v>146.70757362371401</v>
      </c>
      <c r="AW2082" s="143">
        <v>1.2905813880000001</v>
      </c>
    </row>
    <row r="2083" spans="1:49" x14ac:dyDescent="0.25">
      <c r="A2083" s="153">
        <v>1200000</v>
      </c>
      <c r="B2083" s="153">
        <v>88000</v>
      </c>
      <c r="C2083" s="153">
        <v>88000</v>
      </c>
      <c r="D2083" s="143" t="s">
        <v>360</v>
      </c>
      <c r="E2083" s="143" t="s">
        <v>73</v>
      </c>
      <c r="F2083" s="143" t="s">
        <v>378</v>
      </c>
      <c r="G2083" s="143" t="s">
        <v>379</v>
      </c>
      <c r="H2083" s="143">
        <v>0.59</v>
      </c>
      <c r="I2083" s="143">
        <v>0.64</v>
      </c>
      <c r="J2083" s="143" t="s">
        <v>366</v>
      </c>
      <c r="K2083" s="143">
        <v>0.24313920076203999</v>
      </c>
      <c r="L2083" s="143">
        <v>3822.0384326704102</v>
      </c>
      <c r="M2083" s="143">
        <v>7.5287791286046497</v>
      </c>
      <c r="N2083" s="143">
        <v>1.0272476247912301</v>
      </c>
      <c r="O2083" s="143">
        <v>1.83054134004288</v>
      </c>
      <c r="P2083" s="143">
        <v>0.24976416647644001</v>
      </c>
      <c r="Q2083" s="143">
        <v>929.28736980129099</v>
      </c>
      <c r="R2083" s="143">
        <v>1740</v>
      </c>
      <c r="S2083" s="143" t="s">
        <v>393</v>
      </c>
      <c r="T2083" s="143">
        <v>1740</v>
      </c>
      <c r="U2083" s="143" t="s">
        <v>385</v>
      </c>
      <c r="V2083" s="143" t="s">
        <v>366</v>
      </c>
      <c r="Z2083" s="143">
        <v>0</v>
      </c>
      <c r="AA2083" s="143">
        <v>1</v>
      </c>
      <c r="AB2083" s="143">
        <v>1.83054134004288</v>
      </c>
      <c r="AC2083" s="143">
        <v>0.24976416647644001</v>
      </c>
      <c r="AD2083" s="143">
        <v>2361.1156628336798</v>
      </c>
      <c r="AF2083" s="143">
        <v>-1</v>
      </c>
      <c r="AG2083" s="143">
        <v>-1</v>
      </c>
      <c r="AH2083" s="143">
        <v>-1</v>
      </c>
      <c r="AI2083" s="143">
        <v>-1</v>
      </c>
      <c r="AJ2083" s="143">
        <v>0</v>
      </c>
      <c r="AM2083" s="143" t="s">
        <v>383</v>
      </c>
      <c r="AN2083" s="143">
        <v>-1</v>
      </c>
      <c r="AQ2083" s="143">
        <v>641</v>
      </c>
      <c r="AR2083" s="143" t="s">
        <v>284</v>
      </c>
      <c r="AS2083" s="143" t="s">
        <v>394</v>
      </c>
      <c r="AT2083" s="143" t="s">
        <v>366</v>
      </c>
      <c r="AV2083" s="143">
        <v>135.360056163297</v>
      </c>
      <c r="AW2083" s="143">
        <v>1.9149356552000001</v>
      </c>
    </row>
    <row r="2084" spans="1:49" x14ac:dyDescent="0.25">
      <c r="A2084" s="153">
        <v>1200000</v>
      </c>
      <c r="B2084" s="153">
        <v>88000</v>
      </c>
      <c r="C2084" s="153">
        <v>88000</v>
      </c>
      <c r="D2084" s="143" t="s">
        <v>360</v>
      </c>
      <c r="E2084" s="143" t="s">
        <v>73</v>
      </c>
      <c r="F2084" s="143" t="s">
        <v>378</v>
      </c>
      <c r="G2084" s="143" t="s">
        <v>379</v>
      </c>
      <c r="H2084" s="143">
        <v>0.59</v>
      </c>
      <c r="I2084" s="143">
        <v>0.64</v>
      </c>
      <c r="J2084" s="143" t="s">
        <v>366</v>
      </c>
      <c r="K2084" s="143">
        <v>0.16873722094589999</v>
      </c>
      <c r="L2084" s="143">
        <v>3822.0384326704102</v>
      </c>
      <c r="M2084" s="143">
        <v>7.5287791286046497</v>
      </c>
      <c r="N2084" s="143">
        <v>1.0272476247912301</v>
      </c>
      <c r="O2084" s="143">
        <v>1.2703852672762601</v>
      </c>
      <c r="P2084" s="143">
        <v>0.17333490943054999</v>
      </c>
      <c r="Q2084" s="143">
        <v>644.92014347723602</v>
      </c>
      <c r="R2084" s="143">
        <v>1740</v>
      </c>
      <c r="S2084" s="143" t="s">
        <v>393</v>
      </c>
      <c r="T2084" s="143">
        <v>1740</v>
      </c>
      <c r="U2084" s="143" t="s">
        <v>385</v>
      </c>
      <c r="V2084" s="143" t="s">
        <v>366</v>
      </c>
      <c r="Z2084" s="143">
        <v>0</v>
      </c>
      <c r="AA2084" s="143">
        <v>1</v>
      </c>
      <c r="AB2084" s="143">
        <v>1.2703852672762601</v>
      </c>
      <c r="AC2084" s="143">
        <v>0.17333490943054999</v>
      </c>
      <c r="AD2084" s="143">
        <v>2361.1156628336798</v>
      </c>
      <c r="AF2084" s="143">
        <v>-1</v>
      </c>
      <c r="AG2084" s="143">
        <v>-1</v>
      </c>
      <c r="AH2084" s="143">
        <v>-1</v>
      </c>
      <c r="AI2084" s="143">
        <v>-1</v>
      </c>
      <c r="AJ2084" s="143">
        <v>0</v>
      </c>
      <c r="AM2084" s="143" t="s">
        <v>383</v>
      </c>
      <c r="AN2084" s="143">
        <v>-1</v>
      </c>
      <c r="AQ2084" s="143">
        <v>641</v>
      </c>
      <c r="AR2084" s="143" t="s">
        <v>284</v>
      </c>
      <c r="AS2084" s="143" t="s">
        <v>394</v>
      </c>
      <c r="AT2084" s="143" t="s">
        <v>366</v>
      </c>
      <c r="AV2084" s="143">
        <v>126.28699775457901</v>
      </c>
      <c r="AW2084" s="143">
        <v>1.9149356552000001</v>
      </c>
    </row>
    <row r="2085" spans="1:49" x14ac:dyDescent="0.25">
      <c r="A2085" s="153">
        <v>1200000</v>
      </c>
      <c r="B2085" s="153">
        <v>88000</v>
      </c>
      <c r="C2085" s="153">
        <v>88000</v>
      </c>
      <c r="D2085" s="143" t="s">
        <v>360</v>
      </c>
      <c r="E2085" s="143" t="s">
        <v>73</v>
      </c>
      <c r="F2085" s="143" t="s">
        <v>378</v>
      </c>
      <c r="G2085" s="143" t="s">
        <v>379</v>
      </c>
      <c r="H2085" s="143">
        <v>0.59</v>
      </c>
      <c r="I2085" s="143">
        <v>0.64</v>
      </c>
      <c r="J2085" s="143" t="s">
        <v>366</v>
      </c>
      <c r="K2085" s="143">
        <v>0.23053896689497999</v>
      </c>
      <c r="L2085" s="143">
        <v>3902.7252681053601</v>
      </c>
      <c r="M2085" s="143">
        <v>7.6093336047382403</v>
      </c>
      <c r="N2085" s="143">
        <v>1.0301179512385801</v>
      </c>
      <c r="O2085" s="143">
        <v>1.7542479079956601</v>
      </c>
      <c r="P2085" s="143">
        <v>0.23748232825852</v>
      </c>
      <c r="Q2085" s="143">
        <v>899.73025138397099</v>
      </c>
      <c r="R2085" s="143">
        <v>1740</v>
      </c>
      <c r="S2085" s="143" t="s">
        <v>393</v>
      </c>
      <c r="T2085" s="143">
        <v>1740</v>
      </c>
      <c r="U2085" s="143" t="s">
        <v>385</v>
      </c>
      <c r="V2085" s="143" t="s">
        <v>366</v>
      </c>
      <c r="Z2085" s="143">
        <v>0</v>
      </c>
      <c r="AA2085" s="143">
        <v>1</v>
      </c>
      <c r="AB2085" s="143">
        <v>1.7542479079956601</v>
      </c>
      <c r="AC2085" s="143">
        <v>0.23748232825852</v>
      </c>
      <c r="AD2085" s="143">
        <v>953.662395446652</v>
      </c>
      <c r="AF2085" s="143">
        <v>-1</v>
      </c>
      <c r="AG2085" s="143">
        <v>-1</v>
      </c>
      <c r="AH2085" s="143">
        <v>-1</v>
      </c>
      <c r="AI2085" s="143">
        <v>-1</v>
      </c>
      <c r="AJ2085" s="143">
        <v>0</v>
      </c>
      <c r="AM2085" s="143" t="s">
        <v>383</v>
      </c>
      <c r="AN2085" s="143">
        <v>-1</v>
      </c>
      <c r="AQ2085" s="143">
        <v>641</v>
      </c>
      <c r="AR2085" s="143" t="s">
        <v>284</v>
      </c>
      <c r="AS2085" s="143" t="s">
        <v>394</v>
      </c>
      <c r="AT2085" s="143" t="s">
        <v>366</v>
      </c>
      <c r="AV2085" s="143">
        <v>139.509905087807</v>
      </c>
      <c r="AW2085" s="143">
        <v>0.77344882029999995</v>
      </c>
    </row>
    <row r="2086" spans="1:49" x14ac:dyDescent="0.25">
      <c r="A2086" s="153">
        <v>1200000</v>
      </c>
      <c r="B2086" s="153">
        <v>88000</v>
      </c>
      <c r="C2086" s="153">
        <v>88000</v>
      </c>
      <c r="D2086" s="143" t="s">
        <v>360</v>
      </c>
      <c r="E2086" s="143" t="s">
        <v>73</v>
      </c>
      <c r="F2086" s="143" t="s">
        <v>378</v>
      </c>
      <c r="G2086" s="143" t="s">
        <v>379</v>
      </c>
      <c r="H2086" s="143">
        <v>0.59</v>
      </c>
      <c r="I2086" s="143">
        <v>0.64</v>
      </c>
      <c r="J2086" s="143" t="s">
        <v>366</v>
      </c>
      <c r="K2086" s="143">
        <v>0.16386806243297</v>
      </c>
      <c r="L2086" s="143">
        <v>3822.8769662589202</v>
      </c>
      <c r="M2086" s="143">
        <v>7.4053219979221696</v>
      </c>
      <c r="N2086" s="143">
        <v>1.0086504351861401</v>
      </c>
      <c r="O2086" s="143">
        <v>1.2134957674917499</v>
      </c>
      <c r="P2086" s="143">
        <v>0.16528559248611999</v>
      </c>
      <c r="Q2086" s="143">
        <v>626.44744138047997</v>
      </c>
      <c r="R2086" s="143">
        <v>1740</v>
      </c>
      <c r="S2086" s="143" t="s">
        <v>393</v>
      </c>
      <c r="T2086" s="143">
        <v>1740</v>
      </c>
      <c r="U2086" s="143" t="s">
        <v>385</v>
      </c>
      <c r="V2086" s="143" t="s">
        <v>366</v>
      </c>
      <c r="Z2086" s="143">
        <v>0</v>
      </c>
      <c r="AA2086" s="143">
        <v>1</v>
      </c>
      <c r="AB2086" s="143">
        <v>1.2134957674917499</v>
      </c>
      <c r="AC2086" s="143">
        <v>0.16528559248611999</v>
      </c>
      <c r="AD2086" s="143">
        <v>2361.6336782394701</v>
      </c>
      <c r="AF2086" s="143">
        <v>-1</v>
      </c>
      <c r="AG2086" s="143">
        <v>-1</v>
      </c>
      <c r="AH2086" s="143">
        <v>-1</v>
      </c>
      <c r="AI2086" s="143">
        <v>-1</v>
      </c>
      <c r="AJ2086" s="143">
        <v>0</v>
      </c>
      <c r="AM2086" s="143" t="s">
        <v>383</v>
      </c>
      <c r="AN2086" s="143">
        <v>-1</v>
      </c>
      <c r="AQ2086" s="143">
        <v>641</v>
      </c>
      <c r="AR2086" s="143" t="s">
        <v>284</v>
      </c>
      <c r="AS2086" s="143" t="s">
        <v>394</v>
      </c>
      <c r="AT2086" s="143" t="s">
        <v>366</v>
      </c>
      <c r="AV2086" s="143">
        <v>126.77565712227501</v>
      </c>
      <c r="AW2086" s="143">
        <v>1.9153557811999999</v>
      </c>
    </row>
    <row r="2087" spans="1:49" x14ac:dyDescent="0.25">
      <c r="A2087" s="153">
        <v>1200000</v>
      </c>
      <c r="B2087" s="153">
        <v>91000</v>
      </c>
      <c r="C2087" s="153">
        <v>91000</v>
      </c>
      <c r="D2087" s="143" t="s">
        <v>360</v>
      </c>
      <c r="E2087" s="143" t="s">
        <v>73</v>
      </c>
      <c r="F2087" s="143" t="s">
        <v>378</v>
      </c>
      <c r="G2087" s="143" t="s">
        <v>379</v>
      </c>
      <c r="H2087" s="143">
        <v>0.59</v>
      </c>
      <c r="I2087" s="143">
        <v>0.64</v>
      </c>
      <c r="J2087" s="143" t="s">
        <v>366</v>
      </c>
      <c r="K2087" s="143">
        <v>0.16816263815776999</v>
      </c>
      <c r="L2087" s="143">
        <v>3788.5026532383499</v>
      </c>
      <c r="M2087" s="143">
        <v>7.39278939012123</v>
      </c>
      <c r="N2087" s="143">
        <v>1.0178548724320799</v>
      </c>
      <c r="O2087" s="143">
        <v>1.24319096718758</v>
      </c>
      <c r="P2087" s="143">
        <v>0.17116516060991999</v>
      </c>
      <c r="Q2087" s="143">
        <v>637.08460083628302</v>
      </c>
      <c r="R2087" s="143">
        <v>1730</v>
      </c>
      <c r="S2087" s="143" t="s">
        <v>368</v>
      </c>
      <c r="T2087" s="143">
        <v>1730</v>
      </c>
      <c r="U2087" s="143" t="s">
        <v>385</v>
      </c>
      <c r="V2087" s="143" t="s">
        <v>366</v>
      </c>
      <c r="Z2087" s="143">
        <v>0</v>
      </c>
      <c r="AA2087" s="143">
        <v>1</v>
      </c>
      <c r="AB2087" s="143">
        <v>1.24319096718758</v>
      </c>
      <c r="AC2087" s="143">
        <v>0.17116516060991999</v>
      </c>
      <c r="AD2087" s="143">
        <v>1651.59659451517</v>
      </c>
      <c r="AF2087" s="143">
        <v>-1</v>
      </c>
      <c r="AG2087" s="143">
        <v>-1</v>
      </c>
      <c r="AH2087" s="143">
        <v>-1</v>
      </c>
      <c r="AI2087" s="143">
        <v>-1</v>
      </c>
      <c r="AJ2087" s="143">
        <v>0</v>
      </c>
      <c r="AM2087" s="143" t="s">
        <v>383</v>
      </c>
      <c r="AN2087" s="143">
        <v>-1</v>
      </c>
      <c r="AQ2087" s="143">
        <v>641</v>
      </c>
      <c r="AR2087" s="143" t="s">
        <v>284</v>
      </c>
      <c r="AS2087" s="143" t="s">
        <v>394</v>
      </c>
      <c r="AT2087" s="143" t="s">
        <v>366</v>
      </c>
      <c r="AV2087" s="143">
        <v>107.918092331118</v>
      </c>
      <c r="AW2087" s="143">
        <v>1.3394943993999999</v>
      </c>
    </row>
    <row r="2088" spans="1:49" x14ac:dyDescent="0.25">
      <c r="A2088" s="153">
        <v>1200000</v>
      </c>
      <c r="B2088" s="153">
        <v>92000</v>
      </c>
      <c r="C2088" s="153">
        <v>92000</v>
      </c>
      <c r="D2088" s="143" t="s">
        <v>360</v>
      </c>
      <c r="E2088" s="143" t="s">
        <v>73</v>
      </c>
      <c r="F2088" s="143" t="s">
        <v>378</v>
      </c>
      <c r="G2088" s="143" t="s">
        <v>379</v>
      </c>
      <c r="H2088" s="143">
        <v>0.59</v>
      </c>
      <c r="I2088" s="143">
        <v>0.64</v>
      </c>
      <c r="J2088" s="143" t="s">
        <v>366</v>
      </c>
      <c r="K2088" s="143">
        <v>0.38793408041820998</v>
      </c>
      <c r="L2088" s="143">
        <v>3821.3369050964802</v>
      </c>
      <c r="M2088" s="143">
        <v>7.5172682827161799</v>
      </c>
      <c r="N2088" s="143">
        <v>1.02541233264198</v>
      </c>
      <c r="O2088" s="143">
        <v>2.9162045585124798</v>
      </c>
      <c r="P2088" s="143">
        <v>0.39779239031295999</v>
      </c>
      <c r="Q2088" s="143">
        <v>1482.4268182467699</v>
      </c>
      <c r="R2088" s="143">
        <v>1730</v>
      </c>
      <c r="S2088" s="143" t="s">
        <v>368</v>
      </c>
      <c r="T2088" s="143">
        <v>1730</v>
      </c>
      <c r="U2088" s="143" t="s">
        <v>385</v>
      </c>
      <c r="V2088" s="143" t="s">
        <v>366</v>
      </c>
      <c r="Z2088" s="143">
        <v>0</v>
      </c>
      <c r="AA2088" s="143">
        <v>1</v>
      </c>
      <c r="AB2088" s="143">
        <v>2.9162045585124798</v>
      </c>
      <c r="AC2088" s="143">
        <v>0.39779239031295999</v>
      </c>
      <c r="AD2088" s="143">
        <v>2360.6822847366502</v>
      </c>
      <c r="AF2088" s="143">
        <v>-1</v>
      </c>
      <c r="AG2088" s="143">
        <v>-1</v>
      </c>
      <c r="AH2088" s="143">
        <v>-1</v>
      </c>
      <c r="AI2088" s="143">
        <v>-1</v>
      </c>
      <c r="AJ2088" s="143">
        <v>0</v>
      </c>
      <c r="AM2088" s="143" t="s">
        <v>383</v>
      </c>
      <c r="AN2088" s="143">
        <v>-1</v>
      </c>
      <c r="AQ2088" s="143">
        <v>641</v>
      </c>
      <c r="AR2088" s="143" t="s">
        <v>284</v>
      </c>
      <c r="AS2088" s="143" t="s">
        <v>394</v>
      </c>
      <c r="AT2088" s="143" t="s">
        <v>366</v>
      </c>
      <c r="AV2088" s="143">
        <v>196.37715734575701</v>
      </c>
      <c r="AW2088" s="143">
        <v>1.9145841724999999</v>
      </c>
    </row>
    <row r="2089" spans="1:49" x14ac:dyDescent="0.25">
      <c r="A2089" s="153">
        <v>1200000</v>
      </c>
      <c r="B2089" s="153">
        <v>93000</v>
      </c>
      <c r="C2089" s="153">
        <v>93000</v>
      </c>
      <c r="D2089" s="143" t="s">
        <v>360</v>
      </c>
      <c r="E2089" s="143" t="s">
        <v>73</v>
      </c>
      <c r="F2089" s="143" t="s">
        <v>378</v>
      </c>
      <c r="G2089" s="143" t="s">
        <v>379</v>
      </c>
      <c r="H2089" s="143">
        <v>0.59</v>
      </c>
      <c r="I2089" s="143">
        <v>0.64</v>
      </c>
      <c r="J2089" s="143" t="s">
        <v>366</v>
      </c>
      <c r="K2089" s="143">
        <v>1.6178117304490001E-2</v>
      </c>
      <c r="L2089" s="143">
        <v>1768.87120197838</v>
      </c>
      <c r="M2089" s="143">
        <v>0</v>
      </c>
      <c r="N2089" s="143">
        <v>0</v>
      </c>
      <c r="O2089" s="143">
        <v>0</v>
      </c>
      <c r="P2089" s="143">
        <v>0</v>
      </c>
      <c r="Q2089" s="143">
        <v>28.617005802145801</v>
      </c>
      <c r="R2089" s="143">
        <v>1730</v>
      </c>
      <c r="S2089" s="143" t="s">
        <v>368</v>
      </c>
      <c r="T2089" s="143">
        <v>1730</v>
      </c>
      <c r="U2089" s="143" t="s">
        <v>385</v>
      </c>
      <c r="V2089" s="143" t="s">
        <v>366</v>
      </c>
      <c r="Z2089" s="143">
        <v>0</v>
      </c>
      <c r="AA2089" s="143">
        <v>1</v>
      </c>
      <c r="AB2089" s="143">
        <v>0</v>
      </c>
      <c r="AC2089" s="143">
        <v>0</v>
      </c>
      <c r="AD2089" s="143">
        <v>449.80817773298298</v>
      </c>
      <c r="AF2089" s="143">
        <v>-1</v>
      </c>
      <c r="AG2089" s="143">
        <v>-1</v>
      </c>
      <c r="AH2089" s="143">
        <v>-1</v>
      </c>
      <c r="AI2089" s="143">
        <v>-1</v>
      </c>
      <c r="AJ2089" s="143">
        <v>0</v>
      </c>
      <c r="AM2089" s="143" t="s">
        <v>383</v>
      </c>
      <c r="AN2089" s="143">
        <v>-1</v>
      </c>
      <c r="AQ2089" s="143">
        <v>641</v>
      </c>
      <c r="AR2089" s="143" t="s">
        <v>284</v>
      </c>
      <c r="AS2089" s="143" t="s">
        <v>394</v>
      </c>
      <c r="AT2089" s="143" t="s">
        <v>366</v>
      </c>
      <c r="AV2089" s="143">
        <v>50.787263204221603</v>
      </c>
      <c r="AW2089" s="143">
        <v>0.36480793</v>
      </c>
    </row>
    <row r="2090" spans="1:49" x14ac:dyDescent="0.25">
      <c r="A2090" s="153">
        <v>1200000</v>
      </c>
      <c r="B2090" s="153">
        <v>94000</v>
      </c>
      <c r="C2090" s="153">
        <v>94000</v>
      </c>
      <c r="D2090" s="143" t="s">
        <v>360</v>
      </c>
      <c r="E2090" s="143" t="s">
        <v>73</v>
      </c>
      <c r="F2090" s="143" t="s">
        <v>378</v>
      </c>
      <c r="G2090" s="143" t="s">
        <v>379</v>
      </c>
      <c r="H2090" s="143">
        <v>0.59</v>
      </c>
      <c r="I2090" s="143">
        <v>0.64</v>
      </c>
      <c r="J2090" s="143" t="s">
        <v>366</v>
      </c>
      <c r="K2090" s="143">
        <v>1.8941835404379999E-2</v>
      </c>
      <c r="L2090" s="143">
        <v>1620.1252064170801</v>
      </c>
      <c r="M2090" s="143">
        <v>0</v>
      </c>
      <c r="N2090" s="143">
        <v>0</v>
      </c>
      <c r="O2090" s="143">
        <v>0</v>
      </c>
      <c r="P2090" s="143">
        <v>0</v>
      </c>
      <c r="Q2090" s="143">
        <v>30.688144994452401</v>
      </c>
      <c r="R2090" s="143">
        <v>1730</v>
      </c>
      <c r="S2090" s="143" t="s">
        <v>368</v>
      </c>
      <c r="T2090" s="143">
        <v>1730</v>
      </c>
      <c r="U2090" s="143" t="s">
        <v>385</v>
      </c>
      <c r="V2090" s="143" t="s">
        <v>366</v>
      </c>
      <c r="Z2090" s="143">
        <v>0</v>
      </c>
      <c r="AA2090" s="143">
        <v>1</v>
      </c>
      <c r="AB2090" s="143">
        <v>0</v>
      </c>
      <c r="AC2090" s="143">
        <v>0</v>
      </c>
      <c r="AD2090" s="143">
        <v>350.17699005067198</v>
      </c>
      <c r="AF2090" s="143">
        <v>-1</v>
      </c>
      <c r="AG2090" s="143">
        <v>-1</v>
      </c>
      <c r="AH2090" s="143">
        <v>-1</v>
      </c>
      <c r="AI2090" s="143">
        <v>-1</v>
      </c>
      <c r="AJ2090" s="143">
        <v>0</v>
      </c>
      <c r="AM2090" s="143" t="s">
        <v>383</v>
      </c>
      <c r="AN2090" s="143">
        <v>-1</v>
      </c>
      <c r="AQ2090" s="143">
        <v>641</v>
      </c>
      <c r="AR2090" s="143" t="s">
        <v>284</v>
      </c>
      <c r="AS2090" s="143" t="s">
        <v>394</v>
      </c>
      <c r="AT2090" s="143" t="s">
        <v>366</v>
      </c>
      <c r="AV2090" s="143">
        <v>79.386976995170102</v>
      </c>
      <c r="AW2090" s="143">
        <v>0.28400404709999999</v>
      </c>
    </row>
    <row r="2091" spans="1:49" x14ac:dyDescent="0.25">
      <c r="A2091" s="153">
        <v>1200000</v>
      </c>
      <c r="B2091" s="153">
        <v>94000</v>
      </c>
      <c r="C2091" s="153">
        <v>94000</v>
      </c>
      <c r="D2091" s="143" t="s">
        <v>360</v>
      </c>
      <c r="E2091" s="143" t="s">
        <v>73</v>
      </c>
      <c r="F2091" s="143" t="s">
        <v>378</v>
      </c>
      <c r="G2091" s="143" t="s">
        <v>379</v>
      </c>
      <c r="H2091" s="143">
        <v>0.59</v>
      </c>
      <c r="I2091" s="143">
        <v>0.64</v>
      </c>
      <c r="J2091" s="143" t="s">
        <v>366</v>
      </c>
      <c r="K2091" s="143">
        <v>0.36999459060944001</v>
      </c>
      <c r="L2091" s="143">
        <v>3598.1047022928101</v>
      </c>
      <c r="M2091" s="143">
        <v>7.1320171684261204</v>
      </c>
      <c r="N2091" s="143">
        <v>0.97504236450773996</v>
      </c>
      <c r="O2091" s="143">
        <v>2.6388077724513201</v>
      </c>
      <c r="P2091" s="143">
        <v>0.36076040048289998</v>
      </c>
      <c r="Q2091" s="143">
        <v>1331.2792762947299</v>
      </c>
      <c r="R2091" s="143">
        <v>1730</v>
      </c>
      <c r="S2091" s="143" t="s">
        <v>368</v>
      </c>
      <c r="T2091" s="143">
        <v>1730</v>
      </c>
      <c r="U2091" s="143" t="s">
        <v>385</v>
      </c>
      <c r="V2091" s="143" t="s">
        <v>366</v>
      </c>
      <c r="Z2091" s="143">
        <v>0</v>
      </c>
      <c r="AA2091" s="143">
        <v>1</v>
      </c>
      <c r="AB2091" s="143">
        <v>2.6388077724513201</v>
      </c>
      <c r="AC2091" s="143">
        <v>0.36076040048289998</v>
      </c>
      <c r="AD2091" s="143">
        <v>1390.21928556528</v>
      </c>
      <c r="AF2091" s="143">
        <v>-1</v>
      </c>
      <c r="AG2091" s="143">
        <v>-1</v>
      </c>
      <c r="AH2091" s="143">
        <v>-1</v>
      </c>
      <c r="AI2091" s="143">
        <v>-1</v>
      </c>
      <c r="AJ2091" s="143">
        <v>0</v>
      </c>
      <c r="AM2091" s="143" t="s">
        <v>383</v>
      </c>
      <c r="AN2091" s="143">
        <v>-1</v>
      </c>
      <c r="AQ2091" s="143">
        <v>641</v>
      </c>
      <c r="AR2091" s="143" t="s">
        <v>284</v>
      </c>
      <c r="AS2091" s="143" t="s">
        <v>394</v>
      </c>
      <c r="AT2091" s="143" t="s">
        <v>366</v>
      </c>
      <c r="AV2091" s="143">
        <v>159.984561636488</v>
      </c>
      <c r="AW2091" s="143">
        <v>1.1275095583999999</v>
      </c>
    </row>
    <row r="2092" spans="1:49" x14ac:dyDescent="0.25">
      <c r="A2092" s="153">
        <v>1200000</v>
      </c>
      <c r="B2092" s="153">
        <v>97000</v>
      </c>
      <c r="C2092" s="153">
        <v>97000</v>
      </c>
      <c r="D2092" s="143" t="s">
        <v>360</v>
      </c>
      <c r="E2092" s="143" t="s">
        <v>73</v>
      </c>
      <c r="F2092" s="143" t="s">
        <v>378</v>
      </c>
      <c r="G2092" s="143" t="s">
        <v>379</v>
      </c>
      <c r="H2092" s="143">
        <v>0.59</v>
      </c>
      <c r="I2092" s="143">
        <v>0.64</v>
      </c>
      <c r="J2092" s="143" t="s">
        <v>366</v>
      </c>
      <c r="K2092" s="143">
        <v>2.6768880601730001E-2</v>
      </c>
      <c r="L2092" s="143">
        <v>3821.11705034028</v>
      </c>
      <c r="M2092" s="143">
        <v>7.3294107098784496</v>
      </c>
      <c r="N2092" s="143">
        <v>0.99700653049475996</v>
      </c>
      <c r="O2092" s="143">
        <v>0.19620012017378999</v>
      </c>
      <c r="P2092" s="143">
        <v>2.6688748773959999E-2</v>
      </c>
      <c r="Q2092" s="143">
        <v>102.287026085805</v>
      </c>
      <c r="R2092" s="143">
        <v>1740</v>
      </c>
      <c r="S2092" s="143" t="s">
        <v>393</v>
      </c>
      <c r="T2092" s="143">
        <v>1740</v>
      </c>
      <c r="U2092" s="143" t="s">
        <v>385</v>
      </c>
      <c r="V2092" s="143" t="s">
        <v>366</v>
      </c>
      <c r="Z2092" s="143">
        <v>0</v>
      </c>
      <c r="AA2092" s="143">
        <v>1</v>
      </c>
      <c r="AB2092" s="143">
        <v>0.19620012017378999</v>
      </c>
      <c r="AC2092" s="143">
        <v>2.6688748773959999E-2</v>
      </c>
      <c r="AD2092" s="143">
        <v>2360.5464660634302</v>
      </c>
      <c r="AF2092" s="143">
        <v>-1</v>
      </c>
      <c r="AG2092" s="143">
        <v>-1</v>
      </c>
      <c r="AH2092" s="143">
        <v>-1</v>
      </c>
      <c r="AI2092" s="143">
        <v>-1</v>
      </c>
      <c r="AJ2092" s="143">
        <v>0</v>
      </c>
      <c r="AM2092" s="143" t="s">
        <v>383</v>
      </c>
      <c r="AN2092" s="143">
        <v>-1</v>
      </c>
      <c r="AQ2092" s="143">
        <v>641</v>
      </c>
      <c r="AR2092" s="143" t="s">
        <v>284</v>
      </c>
      <c r="AS2092" s="143" t="s">
        <v>394</v>
      </c>
      <c r="AT2092" s="143" t="s">
        <v>366</v>
      </c>
      <c r="AV2092" s="143">
        <v>42.531357255443297</v>
      </c>
      <c r="AW2092" s="143">
        <v>1.9144740195000001</v>
      </c>
    </row>
    <row r="2093" spans="1:49" x14ac:dyDescent="0.25">
      <c r="A2093" s="153">
        <v>1200000</v>
      </c>
      <c r="B2093" s="153">
        <v>97000</v>
      </c>
      <c r="C2093" s="153">
        <v>97000</v>
      </c>
      <c r="D2093" s="143" t="s">
        <v>360</v>
      </c>
      <c r="E2093" s="143" t="s">
        <v>73</v>
      </c>
      <c r="F2093" s="143" t="s">
        <v>378</v>
      </c>
      <c r="G2093" s="143" t="s">
        <v>379</v>
      </c>
      <c r="H2093" s="143">
        <v>0.59</v>
      </c>
      <c r="I2093" s="143">
        <v>0.64</v>
      </c>
      <c r="J2093" s="143" t="s">
        <v>366</v>
      </c>
      <c r="K2093" s="143">
        <v>0.58773277168510996</v>
      </c>
      <c r="L2093" s="143">
        <v>3823.7254900176699</v>
      </c>
      <c r="M2093" s="143">
        <v>7.6209506234512201</v>
      </c>
      <c r="N2093" s="143">
        <v>1.0411998704040899</v>
      </c>
      <c r="O2093" s="143">
        <v>4.4790824327963996</v>
      </c>
      <c r="P2093" s="143">
        <v>0.61194728571078005</v>
      </c>
      <c r="Q2093" s="143">
        <v>2247.3287804111101</v>
      </c>
      <c r="R2093" s="143">
        <v>1740</v>
      </c>
      <c r="S2093" s="143" t="s">
        <v>393</v>
      </c>
      <c r="T2093" s="143">
        <v>1740</v>
      </c>
      <c r="U2093" s="143" t="s">
        <v>385</v>
      </c>
      <c r="V2093" s="143" t="s">
        <v>366</v>
      </c>
      <c r="Z2093" s="143">
        <v>0</v>
      </c>
      <c r="AA2093" s="143">
        <v>1</v>
      </c>
      <c r="AB2093" s="143">
        <v>4.4790824327963996</v>
      </c>
      <c r="AC2093" s="143">
        <v>0.61194728571078005</v>
      </c>
      <c r="AD2093" s="143">
        <v>2362.15786503134</v>
      </c>
      <c r="AF2093" s="143">
        <v>-1</v>
      </c>
      <c r="AG2093" s="143">
        <v>-1</v>
      </c>
      <c r="AH2093" s="143">
        <v>-1</v>
      </c>
      <c r="AI2093" s="143">
        <v>-1</v>
      </c>
      <c r="AJ2093" s="143">
        <v>0</v>
      </c>
      <c r="AM2093" s="143" t="s">
        <v>383</v>
      </c>
      <c r="AN2093" s="143">
        <v>-1</v>
      </c>
      <c r="AQ2093" s="143">
        <v>641</v>
      </c>
      <c r="AR2093" s="143" t="s">
        <v>284</v>
      </c>
      <c r="AS2093" s="143" t="s">
        <v>394</v>
      </c>
      <c r="AT2093" s="143" t="s">
        <v>366</v>
      </c>
      <c r="AV2093" s="143">
        <v>192.641985948242</v>
      </c>
      <c r="AW2093" s="143">
        <v>1.9157809124</v>
      </c>
    </row>
    <row r="2094" spans="1:49" x14ac:dyDescent="0.25">
      <c r="A2094" s="153">
        <v>1200000</v>
      </c>
      <c r="B2094" s="153">
        <v>99000</v>
      </c>
      <c r="C2094" s="153">
        <v>99000</v>
      </c>
      <c r="D2094" s="143" t="s">
        <v>360</v>
      </c>
      <c r="E2094" s="143" t="s">
        <v>73</v>
      </c>
      <c r="F2094" s="143" t="s">
        <v>378</v>
      </c>
      <c r="G2094" s="143" t="s">
        <v>379</v>
      </c>
      <c r="H2094" s="143">
        <v>0.59</v>
      </c>
      <c r="I2094" s="143">
        <v>0.64</v>
      </c>
      <c r="J2094" s="143" t="s">
        <v>366</v>
      </c>
      <c r="K2094" s="143">
        <v>0.15379551698437999</v>
      </c>
      <c r="L2094" s="143">
        <v>3902.4666580926</v>
      </c>
      <c r="M2094" s="143">
        <v>7.5460529833992398</v>
      </c>
      <c r="N2094" s="143">
        <v>1.02080199130847</v>
      </c>
      <c r="O2094" s="143">
        <v>1.1605491197734701</v>
      </c>
      <c r="P2094" s="143">
        <v>0.15699476999198</v>
      </c>
      <c r="Q2094" s="143">
        <v>600.18187719568903</v>
      </c>
      <c r="R2094" s="143">
        <v>1740</v>
      </c>
      <c r="S2094" s="143" t="s">
        <v>393</v>
      </c>
      <c r="T2094" s="143">
        <v>1740</v>
      </c>
      <c r="U2094" s="143" t="s">
        <v>385</v>
      </c>
      <c r="V2094" s="143" t="s">
        <v>366</v>
      </c>
      <c r="Z2094" s="143">
        <v>0</v>
      </c>
      <c r="AA2094" s="143">
        <v>1</v>
      </c>
      <c r="AB2094" s="143">
        <v>1.1605491197734701</v>
      </c>
      <c r="AC2094" s="143">
        <v>0.15699476999198</v>
      </c>
      <c r="AD2094" s="143">
        <v>916.78699975473603</v>
      </c>
      <c r="AF2094" s="143">
        <v>-1</v>
      </c>
      <c r="AG2094" s="143">
        <v>-1</v>
      </c>
      <c r="AH2094" s="143">
        <v>-1</v>
      </c>
      <c r="AI2094" s="143">
        <v>-1</v>
      </c>
      <c r="AJ2094" s="143">
        <v>0</v>
      </c>
      <c r="AM2094" s="143" t="s">
        <v>383</v>
      </c>
      <c r="AN2094" s="143">
        <v>-1</v>
      </c>
      <c r="AQ2094" s="143">
        <v>641</v>
      </c>
      <c r="AR2094" s="143" t="s">
        <v>284</v>
      </c>
      <c r="AS2094" s="143" t="s">
        <v>394</v>
      </c>
      <c r="AT2094" s="143" t="s">
        <v>366</v>
      </c>
      <c r="AV2094" s="143">
        <v>131.99669230276399</v>
      </c>
      <c r="AW2094" s="143">
        <v>0.74354176780000003</v>
      </c>
    </row>
    <row r="2095" spans="1:49" x14ac:dyDescent="0.25">
      <c r="A2095" s="153">
        <v>1200000</v>
      </c>
      <c r="B2095" s="153">
        <v>100000</v>
      </c>
      <c r="C2095" s="153">
        <v>100000</v>
      </c>
      <c r="D2095" s="143" t="s">
        <v>360</v>
      </c>
      <c r="E2095" s="143" t="s">
        <v>73</v>
      </c>
      <c r="F2095" s="143" t="s">
        <v>378</v>
      </c>
      <c r="G2095" s="143" t="s">
        <v>379</v>
      </c>
      <c r="H2095" s="143">
        <v>0.59</v>
      </c>
      <c r="I2095" s="143">
        <v>0.64</v>
      </c>
      <c r="J2095" s="143" t="s">
        <v>366</v>
      </c>
      <c r="K2095" s="143">
        <v>0.1175812258599</v>
      </c>
      <c r="L2095" s="143">
        <v>3814.0058547112199</v>
      </c>
      <c r="M2095" s="143">
        <v>7.4038137761372704</v>
      </c>
      <c r="N2095" s="143">
        <v>1.00843159418248</v>
      </c>
      <c r="O2095" s="143">
        <v>0.87054949983670005</v>
      </c>
      <c r="P2095" s="143">
        <v>0.11857262303983</v>
      </c>
      <c r="Q2095" s="143">
        <v>448.45548383381498</v>
      </c>
      <c r="R2095" s="143">
        <v>1740</v>
      </c>
      <c r="S2095" s="143" t="s">
        <v>393</v>
      </c>
      <c r="T2095" s="143">
        <v>1740</v>
      </c>
      <c r="U2095" s="143" t="s">
        <v>385</v>
      </c>
      <c r="V2095" s="143" t="s">
        <v>366</v>
      </c>
      <c r="Z2095" s="143">
        <v>0</v>
      </c>
      <c r="AA2095" s="143">
        <v>1</v>
      </c>
      <c r="AB2095" s="143">
        <v>0.87054949983670005</v>
      </c>
      <c r="AC2095" s="143">
        <v>0.11857262303983</v>
      </c>
      <c r="AD2095" s="143">
        <v>2356.1534290282698</v>
      </c>
      <c r="AF2095" s="143">
        <v>-1</v>
      </c>
      <c r="AG2095" s="143">
        <v>-1</v>
      </c>
      <c r="AH2095" s="143">
        <v>-1</v>
      </c>
      <c r="AI2095" s="143">
        <v>-1</v>
      </c>
      <c r="AJ2095" s="143">
        <v>0</v>
      </c>
      <c r="AM2095" s="143" t="s">
        <v>383</v>
      </c>
      <c r="AN2095" s="143">
        <v>-1</v>
      </c>
      <c r="AQ2095" s="143">
        <v>641</v>
      </c>
      <c r="AR2095" s="143" t="s">
        <v>284</v>
      </c>
      <c r="AS2095" s="143" t="s">
        <v>394</v>
      </c>
      <c r="AT2095" s="143" t="s">
        <v>366</v>
      </c>
      <c r="AV2095" s="143">
        <v>85.178233337810298</v>
      </c>
      <c r="AW2095" s="143">
        <v>1.9109111347000001</v>
      </c>
    </row>
    <row r="2096" spans="1:49" x14ac:dyDescent="0.25">
      <c r="A2096" s="153">
        <v>1200000</v>
      </c>
      <c r="B2096" s="153">
        <v>100000</v>
      </c>
      <c r="C2096" s="153">
        <v>100000</v>
      </c>
      <c r="D2096" s="143" t="s">
        <v>360</v>
      </c>
      <c r="E2096" s="143" t="s">
        <v>73</v>
      </c>
      <c r="F2096" s="143" t="s">
        <v>378</v>
      </c>
      <c r="G2096" s="143" t="s">
        <v>379</v>
      </c>
      <c r="H2096" s="143">
        <v>0.59</v>
      </c>
      <c r="I2096" s="143">
        <v>0.64</v>
      </c>
      <c r="J2096" s="143" t="s">
        <v>366</v>
      </c>
      <c r="K2096" s="143">
        <v>4.9480266985760003E-2</v>
      </c>
      <c r="L2096" s="143">
        <v>3814.0058547112199</v>
      </c>
      <c r="M2096" s="143">
        <v>7.4038137761372704</v>
      </c>
      <c r="N2096" s="143">
        <v>1.00843159418248</v>
      </c>
      <c r="O2096" s="143">
        <v>0.36634268235614997</v>
      </c>
      <c r="P2096" s="143">
        <v>4.9897464517019999E-2</v>
      </c>
      <c r="Q2096" s="143">
        <v>188.71802797637801</v>
      </c>
      <c r="R2096" s="143">
        <v>1740</v>
      </c>
      <c r="S2096" s="143" t="s">
        <v>393</v>
      </c>
      <c r="T2096" s="143">
        <v>1740</v>
      </c>
      <c r="U2096" s="143" t="s">
        <v>385</v>
      </c>
      <c r="V2096" s="143" t="s">
        <v>366</v>
      </c>
      <c r="Z2096" s="143">
        <v>0</v>
      </c>
      <c r="AA2096" s="143">
        <v>1</v>
      </c>
      <c r="AB2096" s="143">
        <v>0.36634268235614997</v>
      </c>
      <c r="AC2096" s="143">
        <v>4.9897464517019999E-2</v>
      </c>
      <c r="AD2096" s="143">
        <v>2356.1534290282698</v>
      </c>
      <c r="AF2096" s="143">
        <v>-1</v>
      </c>
      <c r="AG2096" s="143">
        <v>-1</v>
      </c>
      <c r="AH2096" s="143">
        <v>-1</v>
      </c>
      <c r="AI2096" s="143">
        <v>-1</v>
      </c>
      <c r="AJ2096" s="143">
        <v>0</v>
      </c>
      <c r="AM2096" s="143" t="s">
        <v>383</v>
      </c>
      <c r="AN2096" s="143">
        <v>-1</v>
      </c>
      <c r="AQ2096" s="143">
        <v>641</v>
      </c>
      <c r="AR2096" s="143" t="s">
        <v>284</v>
      </c>
      <c r="AS2096" s="143" t="s">
        <v>394</v>
      </c>
      <c r="AT2096" s="143" t="s">
        <v>366</v>
      </c>
      <c r="AV2096" s="143">
        <v>65.798822131170596</v>
      </c>
      <c r="AW2096" s="143">
        <v>1.9109111347000001</v>
      </c>
    </row>
    <row r="2097" spans="1:49" x14ac:dyDescent="0.25">
      <c r="A2097" s="153">
        <v>1200000</v>
      </c>
      <c r="B2097" s="153">
        <v>100000</v>
      </c>
      <c r="C2097" s="153">
        <v>100000</v>
      </c>
      <c r="D2097" s="143" t="s">
        <v>360</v>
      </c>
      <c r="E2097" s="143" t="s">
        <v>73</v>
      </c>
      <c r="F2097" s="143" t="s">
        <v>378</v>
      </c>
      <c r="G2097" s="143" t="s">
        <v>379</v>
      </c>
      <c r="H2097" s="143">
        <v>0.59</v>
      </c>
      <c r="I2097" s="143">
        <v>0.64</v>
      </c>
      <c r="J2097" s="143" t="s">
        <v>366</v>
      </c>
      <c r="K2097" s="143">
        <v>3.1480734960869998E-2</v>
      </c>
      <c r="L2097" s="143">
        <v>3814.0058547112199</v>
      </c>
      <c r="M2097" s="143">
        <v>7.4038137761372704</v>
      </c>
      <c r="N2097" s="143">
        <v>1.00843159418248</v>
      </c>
      <c r="O2097" s="143">
        <v>0.23307749918625001</v>
      </c>
      <c r="P2097" s="143">
        <v>3.1746167742629998E-2</v>
      </c>
      <c r="Q2097" s="143">
        <v>120.067707451389</v>
      </c>
      <c r="R2097" s="143">
        <v>1740</v>
      </c>
      <c r="S2097" s="143" t="s">
        <v>393</v>
      </c>
      <c r="T2097" s="143">
        <v>1740</v>
      </c>
      <c r="U2097" s="143" t="s">
        <v>385</v>
      </c>
      <c r="V2097" s="143" t="s">
        <v>366</v>
      </c>
      <c r="Z2097" s="143">
        <v>0</v>
      </c>
      <c r="AA2097" s="143">
        <v>1</v>
      </c>
      <c r="AB2097" s="143">
        <v>0.23307749918625001</v>
      </c>
      <c r="AC2097" s="143">
        <v>3.1746167742629998E-2</v>
      </c>
      <c r="AD2097" s="143">
        <v>2356.1534290282698</v>
      </c>
      <c r="AF2097" s="143">
        <v>-1</v>
      </c>
      <c r="AG2097" s="143">
        <v>-1</v>
      </c>
      <c r="AH2097" s="143">
        <v>-1</v>
      </c>
      <c r="AI2097" s="143">
        <v>-1</v>
      </c>
      <c r="AJ2097" s="143">
        <v>0</v>
      </c>
      <c r="AM2097" s="143" t="s">
        <v>383</v>
      </c>
      <c r="AN2097" s="143">
        <v>-1</v>
      </c>
      <c r="AQ2097" s="143">
        <v>641</v>
      </c>
      <c r="AR2097" s="143" t="s">
        <v>284</v>
      </c>
      <c r="AS2097" s="143" t="s">
        <v>394</v>
      </c>
      <c r="AT2097" s="143" t="s">
        <v>366</v>
      </c>
      <c r="AV2097" s="143">
        <v>44.192403781411699</v>
      </c>
      <c r="AW2097" s="143">
        <v>1.9109111347000001</v>
      </c>
    </row>
    <row r="2098" spans="1:49" x14ac:dyDescent="0.25">
      <c r="A2098" s="153">
        <v>1200000</v>
      </c>
      <c r="B2098" s="153">
        <v>100000</v>
      </c>
      <c r="C2098" s="153">
        <v>100000</v>
      </c>
      <c r="D2098" s="143" t="s">
        <v>360</v>
      </c>
      <c r="E2098" s="143" t="s">
        <v>73</v>
      </c>
      <c r="F2098" s="143" t="s">
        <v>378</v>
      </c>
      <c r="G2098" s="143" t="s">
        <v>379</v>
      </c>
      <c r="H2098" s="143">
        <v>0.59</v>
      </c>
      <c r="I2098" s="143">
        <v>0.64</v>
      </c>
      <c r="J2098" s="143" t="s">
        <v>366</v>
      </c>
      <c r="K2098" s="143">
        <v>0.54871616977838</v>
      </c>
      <c r="L2098" s="143">
        <v>3769.6613447366199</v>
      </c>
      <c r="M2098" s="143">
        <v>7.5166873999012997</v>
      </c>
      <c r="N2098" s="143">
        <v>1.02487365019919</v>
      </c>
      <c r="O2098" s="143">
        <v>4.1245279194952902</v>
      </c>
      <c r="P2098" s="143">
        <v>0.56236474384408996</v>
      </c>
      <c r="Q2098" s="143">
        <v>2068.4741344455101</v>
      </c>
      <c r="R2098" s="143">
        <v>1730</v>
      </c>
      <c r="S2098" s="143" t="s">
        <v>368</v>
      </c>
      <c r="T2098" s="143">
        <v>1730</v>
      </c>
      <c r="U2098" s="143" t="s">
        <v>385</v>
      </c>
      <c r="V2098" s="143" t="s">
        <v>366</v>
      </c>
      <c r="Z2098" s="143">
        <v>0</v>
      </c>
      <c r="AA2098" s="143">
        <v>1</v>
      </c>
      <c r="AB2098" s="143">
        <v>4.1245279194952902</v>
      </c>
      <c r="AC2098" s="143">
        <v>0.56236474384408996</v>
      </c>
      <c r="AD2098" s="143">
        <v>2105.69533522249</v>
      </c>
      <c r="AF2098" s="143">
        <v>-1</v>
      </c>
      <c r="AG2098" s="143">
        <v>-1</v>
      </c>
      <c r="AH2098" s="143">
        <v>-1</v>
      </c>
      <c r="AI2098" s="143">
        <v>-1</v>
      </c>
      <c r="AJ2098" s="143">
        <v>0</v>
      </c>
      <c r="AM2098" s="143" t="s">
        <v>383</v>
      </c>
      <c r="AN2098" s="143">
        <v>-1</v>
      </c>
      <c r="AQ2098" s="143">
        <v>641</v>
      </c>
      <c r="AR2098" s="143" t="s">
        <v>284</v>
      </c>
      <c r="AS2098" s="143" t="s">
        <v>394</v>
      </c>
      <c r="AT2098" s="143" t="s">
        <v>366</v>
      </c>
      <c r="AV2098" s="143">
        <v>185.11119922722699</v>
      </c>
      <c r="AW2098" s="143">
        <v>1.7077821047999999</v>
      </c>
    </row>
    <row r="2099" spans="1:49" x14ac:dyDescent="0.25">
      <c r="A2099" s="153">
        <v>1200000</v>
      </c>
      <c r="B2099" s="153">
        <v>100000</v>
      </c>
      <c r="C2099" s="153">
        <v>100000</v>
      </c>
      <c r="D2099" s="143" t="s">
        <v>360</v>
      </c>
      <c r="E2099" s="143" t="s">
        <v>73</v>
      </c>
      <c r="F2099" s="143" t="s">
        <v>378</v>
      </c>
      <c r="G2099" s="143" t="s">
        <v>379</v>
      </c>
      <c r="H2099" s="143">
        <v>0.59</v>
      </c>
      <c r="I2099" s="143">
        <v>0.64</v>
      </c>
      <c r="J2099" s="143" t="s">
        <v>366</v>
      </c>
      <c r="K2099" s="143">
        <v>1.8401944644150001E-2</v>
      </c>
      <c r="L2099" s="143">
        <v>3817.1757102645702</v>
      </c>
      <c r="M2099" s="143">
        <v>7.3208308626476803</v>
      </c>
      <c r="N2099" s="143">
        <v>0.99604780543551996</v>
      </c>
      <c r="O2099" s="143">
        <v>0.13471752428367001</v>
      </c>
      <c r="P2099" s="143">
        <v>1.8329216578549998E-2</v>
      </c>
      <c r="Q2099" s="143">
        <v>70.243456117309407</v>
      </c>
      <c r="R2099" s="143">
        <v>1740</v>
      </c>
      <c r="S2099" s="143" t="s">
        <v>393</v>
      </c>
      <c r="T2099" s="143">
        <v>1740</v>
      </c>
      <c r="U2099" s="143" t="s">
        <v>385</v>
      </c>
      <c r="V2099" s="143" t="s">
        <v>366</v>
      </c>
      <c r="Z2099" s="143">
        <v>0</v>
      </c>
      <c r="AA2099" s="143">
        <v>1</v>
      </c>
      <c r="AB2099" s="143">
        <v>0.13471752428367001</v>
      </c>
      <c r="AC2099" s="143">
        <v>1.8329216578549998E-2</v>
      </c>
      <c r="AD2099" s="143">
        <v>2358.1116497667699</v>
      </c>
      <c r="AF2099" s="143">
        <v>-1</v>
      </c>
      <c r="AG2099" s="143">
        <v>-1</v>
      </c>
      <c r="AH2099" s="143">
        <v>-1</v>
      </c>
      <c r="AI2099" s="143">
        <v>-1</v>
      </c>
      <c r="AJ2099" s="143">
        <v>0</v>
      </c>
      <c r="AM2099" s="143" t="s">
        <v>383</v>
      </c>
      <c r="AN2099" s="143">
        <v>-1</v>
      </c>
      <c r="AQ2099" s="143">
        <v>641</v>
      </c>
      <c r="AR2099" s="143" t="s">
        <v>284</v>
      </c>
      <c r="AS2099" s="143" t="s">
        <v>394</v>
      </c>
      <c r="AT2099" s="143" t="s">
        <v>366</v>
      </c>
      <c r="AV2099" s="143">
        <v>51.716798453885701</v>
      </c>
      <c r="AW2099" s="143">
        <v>1.9124993104000001</v>
      </c>
    </row>
    <row r="2100" spans="1:49" x14ac:dyDescent="0.25">
      <c r="A2100" s="153">
        <v>1200000</v>
      </c>
      <c r="B2100" s="153">
        <v>1800000</v>
      </c>
      <c r="C2100" s="153">
        <v>1800000</v>
      </c>
      <c r="D2100" s="143" t="s">
        <v>360</v>
      </c>
      <c r="E2100" s="143" t="s">
        <v>73</v>
      </c>
      <c r="F2100" s="143" t="s">
        <v>378</v>
      </c>
      <c r="G2100" s="143" t="s">
        <v>379</v>
      </c>
      <c r="H2100" s="143">
        <v>0.59</v>
      </c>
      <c r="I2100" s="143">
        <v>0.64</v>
      </c>
      <c r="J2100" s="143" t="s">
        <v>395</v>
      </c>
      <c r="K2100" s="143">
        <v>1.7382245552670001E-2</v>
      </c>
      <c r="L2100" s="143">
        <v>3836.6695135281002</v>
      </c>
      <c r="M2100" s="143">
        <v>9.5358892955581105</v>
      </c>
      <c r="N2100" s="143">
        <v>1.40152907576037</v>
      </c>
      <c r="O2100" s="143">
        <v>0.16575516929854001</v>
      </c>
      <c r="P2100" s="143">
        <v>2.4361722544079999E-2</v>
      </c>
      <c r="Q2100" s="143">
        <v>66.689931588619103</v>
      </c>
      <c r="R2100" s="143">
        <v>1200</v>
      </c>
      <c r="S2100" s="143" t="s">
        <v>398</v>
      </c>
      <c r="T2100" s="143">
        <v>1200</v>
      </c>
      <c r="U2100" s="143" t="s">
        <v>395</v>
      </c>
      <c r="V2100" s="143" t="s">
        <v>395</v>
      </c>
      <c r="Z2100" s="143">
        <v>0</v>
      </c>
      <c r="AA2100" s="143">
        <v>1</v>
      </c>
      <c r="AB2100" s="143">
        <v>0.16575516929854001</v>
      </c>
      <c r="AC2100" s="143">
        <v>2.4361722544079999E-2</v>
      </c>
      <c r="AD2100" s="143">
        <v>198.22735311054001</v>
      </c>
      <c r="AF2100" s="143">
        <v>-1</v>
      </c>
      <c r="AG2100" s="143">
        <v>-1</v>
      </c>
      <c r="AH2100" s="143">
        <v>-1</v>
      </c>
      <c r="AI2100" s="143">
        <v>-1</v>
      </c>
      <c r="AJ2100" s="143">
        <v>0</v>
      </c>
      <c r="AM2100" s="143" t="s">
        <v>383</v>
      </c>
      <c r="AN2100" s="143">
        <v>-1</v>
      </c>
      <c r="AQ2100" s="143">
        <v>641</v>
      </c>
      <c r="AR2100" s="143" t="s">
        <v>284</v>
      </c>
      <c r="AS2100" s="143" t="s">
        <v>394</v>
      </c>
      <c r="AT2100" s="143" t="s">
        <v>366</v>
      </c>
      <c r="AV2100" s="143">
        <v>102.843390033727</v>
      </c>
      <c r="AW2100" s="143">
        <v>0.1607683318</v>
      </c>
    </row>
    <row r="2101" spans="1:49" x14ac:dyDescent="0.25">
      <c r="A2101" s="153">
        <v>1200000</v>
      </c>
      <c r="B2101" s="153">
        <v>1800000</v>
      </c>
      <c r="C2101" s="153">
        <v>1800000</v>
      </c>
      <c r="D2101" s="143" t="s">
        <v>360</v>
      </c>
      <c r="E2101" s="143" t="s">
        <v>73</v>
      </c>
      <c r="F2101" s="143" t="s">
        <v>378</v>
      </c>
      <c r="G2101" s="143" t="s">
        <v>379</v>
      </c>
      <c r="H2101" s="143">
        <v>0.59</v>
      </c>
      <c r="I2101" s="143">
        <v>0.64</v>
      </c>
      <c r="J2101" s="143" t="s">
        <v>395</v>
      </c>
      <c r="K2101" s="143">
        <v>3.8660849084630002E-2</v>
      </c>
      <c r="L2101" s="143">
        <v>3836.7420272654599</v>
      </c>
      <c r="M2101" s="143">
        <v>9.5360566796701498</v>
      </c>
      <c r="N2101" s="143">
        <v>1.4015532391482</v>
      </c>
      <c r="O2101" s="143">
        <v>0.36867204815519999</v>
      </c>
      <c r="P2101" s="143">
        <v>5.4185238262780003E-2</v>
      </c>
      <c r="Q2101" s="143">
        <v>148.33170449276699</v>
      </c>
      <c r="R2101" s="143">
        <v>1200</v>
      </c>
      <c r="S2101" s="143" t="s">
        <v>398</v>
      </c>
      <c r="T2101" s="143">
        <v>1200</v>
      </c>
      <c r="U2101" s="143" t="s">
        <v>395</v>
      </c>
      <c r="V2101" s="143" t="s">
        <v>395</v>
      </c>
      <c r="Z2101" s="143">
        <v>0</v>
      </c>
      <c r="AA2101" s="143">
        <v>1</v>
      </c>
      <c r="AB2101" s="143">
        <v>0.36867204815519999</v>
      </c>
      <c r="AC2101" s="143">
        <v>5.4185238262780003E-2</v>
      </c>
      <c r="AD2101" s="143">
        <v>289.92577672382401</v>
      </c>
      <c r="AF2101" s="143">
        <v>-1</v>
      </c>
      <c r="AG2101" s="143">
        <v>-1</v>
      </c>
      <c r="AH2101" s="143">
        <v>-1</v>
      </c>
      <c r="AI2101" s="143">
        <v>-1</v>
      </c>
      <c r="AJ2101" s="143">
        <v>0</v>
      </c>
      <c r="AM2101" s="143" t="s">
        <v>383</v>
      </c>
      <c r="AN2101" s="143">
        <v>-1</v>
      </c>
      <c r="AQ2101" s="143">
        <v>641</v>
      </c>
      <c r="AR2101" s="143" t="s">
        <v>284</v>
      </c>
      <c r="AS2101" s="143" t="s">
        <v>394</v>
      </c>
      <c r="AT2101" s="143" t="s">
        <v>366</v>
      </c>
      <c r="AV2101" s="143">
        <v>106.287848160751</v>
      </c>
      <c r="AW2101" s="143">
        <v>0.235138505</v>
      </c>
    </row>
    <row r="2102" spans="1:49" x14ac:dyDescent="0.25">
      <c r="A2102" s="153">
        <v>1200000</v>
      </c>
      <c r="B2102" s="153">
        <v>1800000</v>
      </c>
      <c r="C2102" s="153">
        <v>1800000</v>
      </c>
      <c r="D2102" s="143" t="s">
        <v>360</v>
      </c>
      <c r="E2102" s="143" t="s">
        <v>73</v>
      </c>
      <c r="F2102" s="143" t="s">
        <v>378</v>
      </c>
      <c r="G2102" s="143" t="s">
        <v>379</v>
      </c>
      <c r="H2102" s="143">
        <v>0.59</v>
      </c>
      <c r="I2102" s="143">
        <v>0.64</v>
      </c>
      <c r="J2102" s="143" t="s">
        <v>395</v>
      </c>
      <c r="K2102" s="143">
        <v>0.61776345378298003</v>
      </c>
      <c r="L2102" s="143">
        <v>3836.40612746849</v>
      </c>
      <c r="M2102" s="143">
        <v>9.5352835385794901</v>
      </c>
      <c r="N2102" s="143">
        <v>1.4014417107791799</v>
      </c>
      <c r="O2102" s="143">
        <v>5.8905496915928701</v>
      </c>
      <c r="P2102" s="143">
        <v>0.86575947152647004</v>
      </c>
      <c r="Q2102" s="143">
        <v>2369.9914994191199</v>
      </c>
      <c r="R2102" s="143">
        <v>1200</v>
      </c>
      <c r="S2102" s="143" t="s">
        <v>398</v>
      </c>
      <c r="T2102" s="143">
        <v>1200</v>
      </c>
      <c r="U2102" s="143" t="s">
        <v>395</v>
      </c>
      <c r="V2102" s="143" t="s">
        <v>395</v>
      </c>
      <c r="Z2102" s="143">
        <v>0</v>
      </c>
      <c r="AA2102" s="143">
        <v>1</v>
      </c>
      <c r="AB2102" s="143">
        <v>5.8905496915928701</v>
      </c>
      <c r="AC2102" s="143">
        <v>0.86575947152647004</v>
      </c>
      <c r="AD2102" s="143">
        <v>2369.9914994191199</v>
      </c>
      <c r="AF2102" s="143">
        <v>-1</v>
      </c>
      <c r="AG2102" s="143">
        <v>-1</v>
      </c>
      <c r="AH2102" s="143">
        <v>-1</v>
      </c>
      <c r="AI2102" s="143">
        <v>-1</v>
      </c>
      <c r="AJ2102" s="143">
        <v>0</v>
      </c>
      <c r="AM2102" s="143" t="s">
        <v>383</v>
      </c>
      <c r="AN2102" s="143">
        <v>-1</v>
      </c>
      <c r="AQ2102" s="143">
        <v>641</v>
      </c>
      <c r="AR2102" s="143" t="s">
        <v>284</v>
      </c>
      <c r="AS2102" s="143" t="s">
        <v>394</v>
      </c>
      <c r="AT2102" s="143" t="s">
        <v>366</v>
      </c>
      <c r="AV2102" s="143">
        <v>200.000000018626</v>
      </c>
      <c r="AW2102" s="143">
        <v>1.922134225</v>
      </c>
    </row>
    <row r="2103" spans="1:49" x14ac:dyDescent="0.25">
      <c r="A2103" s="153">
        <v>1200000</v>
      </c>
      <c r="B2103" s="153">
        <v>1800000</v>
      </c>
      <c r="C2103" s="153">
        <v>1800000</v>
      </c>
      <c r="D2103" s="143" t="s">
        <v>360</v>
      </c>
      <c r="E2103" s="143" t="s">
        <v>73</v>
      </c>
      <c r="F2103" s="143" t="s">
        <v>378</v>
      </c>
      <c r="G2103" s="143" t="s">
        <v>379</v>
      </c>
      <c r="H2103" s="143">
        <v>0.59</v>
      </c>
      <c r="I2103" s="143">
        <v>0.64</v>
      </c>
      <c r="J2103" s="143" t="s">
        <v>395</v>
      </c>
      <c r="K2103" s="143">
        <v>0.61776345366790997</v>
      </c>
      <c r="L2103" s="143">
        <v>3833.9912496638399</v>
      </c>
      <c r="M2103" s="143">
        <v>9.5297139160507491</v>
      </c>
      <c r="N2103" s="143">
        <v>1.4006378571909299</v>
      </c>
      <c r="O2103" s="143">
        <v>5.8871089812466799</v>
      </c>
      <c r="P2103" s="143">
        <v>0.86526287999629004</v>
      </c>
      <c r="Q2103" s="143">
        <v>2368.49967572489</v>
      </c>
      <c r="R2103" s="143">
        <v>1200</v>
      </c>
      <c r="S2103" s="143" t="s">
        <v>398</v>
      </c>
      <c r="T2103" s="143">
        <v>1200</v>
      </c>
      <c r="U2103" s="143" t="s">
        <v>395</v>
      </c>
      <c r="V2103" s="143" t="s">
        <v>395</v>
      </c>
      <c r="Z2103" s="143">
        <v>0</v>
      </c>
      <c r="AA2103" s="143">
        <v>1</v>
      </c>
      <c r="AB2103" s="143">
        <v>5.8871089812466799</v>
      </c>
      <c r="AC2103" s="143">
        <v>0.86526287999629004</v>
      </c>
      <c r="AD2103" s="143">
        <v>2368.49967572489</v>
      </c>
      <c r="AF2103" s="143">
        <v>-1</v>
      </c>
      <c r="AG2103" s="143">
        <v>-1</v>
      </c>
      <c r="AH2103" s="143">
        <v>-1</v>
      </c>
      <c r="AI2103" s="143">
        <v>-1</v>
      </c>
      <c r="AJ2103" s="143">
        <v>0</v>
      </c>
      <c r="AM2103" s="143" t="s">
        <v>383</v>
      </c>
      <c r="AN2103" s="143">
        <v>-1</v>
      </c>
      <c r="AQ2103" s="143">
        <v>641</v>
      </c>
      <c r="AR2103" s="143" t="s">
        <v>284</v>
      </c>
      <c r="AS2103" s="143" t="s">
        <v>394</v>
      </c>
      <c r="AT2103" s="143" t="s">
        <v>366</v>
      </c>
      <c r="AV2103" s="143">
        <v>200</v>
      </c>
      <c r="AW2103" s="143">
        <v>1.9209243112000001</v>
      </c>
    </row>
    <row r="2104" spans="1:49" x14ac:dyDescent="0.25">
      <c r="A2104" s="153">
        <v>1200000</v>
      </c>
      <c r="B2104" s="153">
        <v>1800000</v>
      </c>
      <c r="C2104" s="153">
        <v>1800000</v>
      </c>
      <c r="D2104" s="143" t="s">
        <v>360</v>
      </c>
      <c r="E2104" s="143" t="s">
        <v>73</v>
      </c>
      <c r="F2104" s="143" t="s">
        <v>378</v>
      </c>
      <c r="G2104" s="143" t="s">
        <v>379</v>
      </c>
      <c r="H2104" s="143">
        <v>0.59</v>
      </c>
      <c r="I2104" s="143">
        <v>0.64</v>
      </c>
      <c r="J2104" s="143" t="s">
        <v>395</v>
      </c>
      <c r="K2104" s="143">
        <v>0.61776345375996</v>
      </c>
      <c r="L2104" s="143">
        <v>3836.6695135281002</v>
      </c>
      <c r="M2104" s="143">
        <v>9.5358892955581105</v>
      </c>
      <c r="N2104" s="143">
        <v>1.40152907576037</v>
      </c>
      <c r="O2104" s="143">
        <v>5.8909239058966802</v>
      </c>
      <c r="P2104" s="143">
        <v>0.86581344238673996</v>
      </c>
      <c r="Q2104" s="143">
        <v>2370.15420961269</v>
      </c>
      <c r="R2104" s="143">
        <v>1200</v>
      </c>
      <c r="S2104" s="143" t="s">
        <v>398</v>
      </c>
      <c r="T2104" s="143">
        <v>1200</v>
      </c>
      <c r="U2104" s="143" t="s">
        <v>395</v>
      </c>
      <c r="V2104" s="143" t="s">
        <v>395</v>
      </c>
      <c r="Z2104" s="143">
        <v>0</v>
      </c>
      <c r="AA2104" s="143">
        <v>1</v>
      </c>
      <c r="AB2104" s="143">
        <v>5.8909239058966802</v>
      </c>
      <c r="AC2104" s="143">
        <v>0.86581344238673996</v>
      </c>
      <c r="AD2104" s="143">
        <v>2370.15420961269</v>
      </c>
      <c r="AF2104" s="143">
        <v>-1</v>
      </c>
      <c r="AG2104" s="143">
        <v>-1</v>
      </c>
      <c r="AH2104" s="143">
        <v>-1</v>
      </c>
      <c r="AI2104" s="143">
        <v>-1</v>
      </c>
      <c r="AJ2104" s="143">
        <v>0</v>
      </c>
      <c r="AM2104" s="143" t="s">
        <v>383</v>
      </c>
      <c r="AN2104" s="143">
        <v>-1</v>
      </c>
      <c r="AQ2104" s="143">
        <v>641</v>
      </c>
      <c r="AR2104" s="143" t="s">
        <v>284</v>
      </c>
      <c r="AS2104" s="143" t="s">
        <v>394</v>
      </c>
      <c r="AT2104" s="143" t="s">
        <v>366</v>
      </c>
      <c r="AV2104" s="143">
        <v>200.00000001490099</v>
      </c>
      <c r="AW2104" s="143">
        <v>1.9222661878</v>
      </c>
    </row>
    <row r="2105" spans="1:49" x14ac:dyDescent="0.25">
      <c r="A2105" s="153">
        <v>1200000</v>
      </c>
      <c r="B2105" s="153">
        <v>1800000</v>
      </c>
      <c r="C2105" s="153">
        <v>1800000</v>
      </c>
      <c r="D2105" s="143" t="s">
        <v>360</v>
      </c>
      <c r="E2105" s="143" t="s">
        <v>73</v>
      </c>
      <c r="F2105" s="143" t="s">
        <v>378</v>
      </c>
      <c r="G2105" s="143" t="s">
        <v>379</v>
      </c>
      <c r="H2105" s="143">
        <v>0.59</v>
      </c>
      <c r="I2105" s="143">
        <v>0.64</v>
      </c>
      <c r="J2105" s="143" t="s">
        <v>395</v>
      </c>
      <c r="K2105" s="143">
        <v>0.61776345371394004</v>
      </c>
      <c r="L2105" s="143">
        <v>3836.7420272654599</v>
      </c>
      <c r="M2105" s="143">
        <v>9.5360566796701391</v>
      </c>
      <c r="N2105" s="143">
        <v>1.4015532391482</v>
      </c>
      <c r="O2105" s="143">
        <v>5.8910273092449099</v>
      </c>
      <c r="P2105" s="143">
        <v>0.86582836958014997</v>
      </c>
      <c r="Q2105" s="143">
        <v>2370.1990057729299</v>
      </c>
      <c r="R2105" s="143">
        <v>1200</v>
      </c>
      <c r="S2105" s="143" t="s">
        <v>398</v>
      </c>
      <c r="T2105" s="143">
        <v>1200</v>
      </c>
      <c r="U2105" s="143" t="s">
        <v>395</v>
      </c>
      <c r="V2105" s="143" t="s">
        <v>395</v>
      </c>
      <c r="Z2105" s="143">
        <v>0</v>
      </c>
      <c r="AA2105" s="143">
        <v>1</v>
      </c>
      <c r="AB2105" s="143">
        <v>5.8910273092449099</v>
      </c>
      <c r="AC2105" s="143">
        <v>0.86582836958014997</v>
      </c>
      <c r="AD2105" s="143">
        <v>2370.1990057729299</v>
      </c>
      <c r="AF2105" s="143">
        <v>-1</v>
      </c>
      <c r="AG2105" s="143">
        <v>-1</v>
      </c>
      <c r="AH2105" s="143">
        <v>-1</v>
      </c>
      <c r="AI2105" s="143">
        <v>-1</v>
      </c>
      <c r="AJ2105" s="143">
        <v>0</v>
      </c>
      <c r="AM2105" s="143" t="s">
        <v>383</v>
      </c>
      <c r="AN2105" s="143">
        <v>-1</v>
      </c>
      <c r="AQ2105" s="143">
        <v>641</v>
      </c>
      <c r="AR2105" s="143" t="s">
        <v>284</v>
      </c>
      <c r="AS2105" s="143" t="s">
        <v>394</v>
      </c>
      <c r="AT2105" s="143" t="s">
        <v>366</v>
      </c>
      <c r="AV2105" s="143">
        <v>200.00000000745001</v>
      </c>
      <c r="AW2105" s="143">
        <v>1.9223025189</v>
      </c>
    </row>
    <row r="2106" spans="1:49" x14ac:dyDescent="0.25">
      <c r="A2106" s="153">
        <v>1200000</v>
      </c>
      <c r="B2106" s="153">
        <v>1800000</v>
      </c>
      <c r="C2106" s="153">
        <v>1800000</v>
      </c>
      <c r="D2106" s="143" t="s">
        <v>360</v>
      </c>
      <c r="E2106" s="143" t="s">
        <v>73</v>
      </c>
      <c r="F2106" s="143" t="s">
        <v>378</v>
      </c>
      <c r="G2106" s="143" t="s">
        <v>379</v>
      </c>
      <c r="H2106" s="143">
        <v>0.59</v>
      </c>
      <c r="I2106" s="143">
        <v>0.64</v>
      </c>
      <c r="J2106" s="143" t="s">
        <v>395</v>
      </c>
      <c r="K2106" s="143">
        <v>0.61776345378298003</v>
      </c>
      <c r="L2106" s="143">
        <v>3836.5607413610201</v>
      </c>
      <c r="M2106" s="143">
        <v>9.5356382157322592</v>
      </c>
      <c r="N2106" s="143">
        <v>1.4014928301486</v>
      </c>
      <c r="O2106" s="143">
        <v>5.8907687981757402</v>
      </c>
      <c r="P2106" s="143">
        <v>0.86579105120468003</v>
      </c>
      <c r="Q2106" s="143">
        <v>2370.0870142313802</v>
      </c>
      <c r="R2106" s="143">
        <v>1200</v>
      </c>
      <c r="S2106" s="143" t="s">
        <v>398</v>
      </c>
      <c r="T2106" s="143">
        <v>1200</v>
      </c>
      <c r="U2106" s="143" t="s">
        <v>395</v>
      </c>
      <c r="V2106" s="143" t="s">
        <v>395</v>
      </c>
      <c r="Z2106" s="143">
        <v>0</v>
      </c>
      <c r="AA2106" s="143">
        <v>1</v>
      </c>
      <c r="AB2106" s="143">
        <v>5.8907687981757402</v>
      </c>
      <c r="AC2106" s="143">
        <v>0.86579105120468003</v>
      </c>
      <c r="AD2106" s="143">
        <v>2370.0870142313802</v>
      </c>
      <c r="AF2106" s="143">
        <v>-1</v>
      </c>
      <c r="AG2106" s="143">
        <v>-1</v>
      </c>
      <c r="AH2106" s="143">
        <v>-1</v>
      </c>
      <c r="AI2106" s="143">
        <v>-1</v>
      </c>
      <c r="AJ2106" s="143">
        <v>0</v>
      </c>
      <c r="AM2106" s="143" t="s">
        <v>383</v>
      </c>
      <c r="AN2106" s="143">
        <v>-1</v>
      </c>
      <c r="AQ2106" s="143">
        <v>641</v>
      </c>
      <c r="AR2106" s="143" t="s">
        <v>284</v>
      </c>
      <c r="AS2106" s="143" t="s">
        <v>394</v>
      </c>
      <c r="AT2106" s="143" t="s">
        <v>366</v>
      </c>
      <c r="AV2106" s="143">
        <v>200.000000018626</v>
      </c>
      <c r="AW2106" s="143">
        <v>1.9222116904</v>
      </c>
    </row>
    <row r="2107" spans="1:49" x14ac:dyDescent="0.25">
      <c r="A2107" s="153">
        <v>1200000</v>
      </c>
      <c r="B2107" s="153">
        <v>1800000</v>
      </c>
      <c r="C2107" s="153">
        <v>1800000</v>
      </c>
      <c r="D2107" s="143" t="s">
        <v>360</v>
      </c>
      <c r="E2107" s="143" t="s">
        <v>73</v>
      </c>
      <c r="F2107" s="143" t="s">
        <v>378</v>
      </c>
      <c r="G2107" s="143" t="s">
        <v>379</v>
      </c>
      <c r="H2107" s="143">
        <v>0.59</v>
      </c>
      <c r="I2107" s="143">
        <v>0.64</v>
      </c>
      <c r="J2107" s="143" t="s">
        <v>395</v>
      </c>
      <c r="K2107" s="143">
        <v>7.4197923592929996E-2</v>
      </c>
      <c r="L2107" s="143">
        <v>3877.16183595962</v>
      </c>
      <c r="M2107" s="143">
        <v>10.836025366094299</v>
      </c>
      <c r="N2107" s="143">
        <v>1.4976455455684601</v>
      </c>
      <c r="O2107" s="143">
        <v>0.80401058216457999</v>
      </c>
      <c r="P2107" s="143">
        <v>0.11112218975939001</v>
      </c>
      <c r="Q2107" s="143">
        <v>287.67735766197899</v>
      </c>
      <c r="R2107" s="143">
        <v>1400</v>
      </c>
      <c r="S2107" s="143" t="s">
        <v>389</v>
      </c>
      <c r="T2107" s="143">
        <v>1400</v>
      </c>
      <c r="U2107" s="143" t="s">
        <v>395</v>
      </c>
      <c r="V2107" s="143" t="s">
        <v>395</v>
      </c>
      <c r="Z2107" s="143">
        <v>0</v>
      </c>
      <c r="AA2107" s="143">
        <v>1</v>
      </c>
      <c r="AB2107" s="143">
        <v>0.80401058216457999</v>
      </c>
      <c r="AC2107" s="143">
        <v>0.11112218975939001</v>
      </c>
      <c r="AD2107" s="143">
        <v>709.94604402801997</v>
      </c>
      <c r="AF2107" s="143">
        <v>-1</v>
      </c>
      <c r="AG2107" s="143">
        <v>-1</v>
      </c>
      <c r="AH2107" s="143">
        <v>-1</v>
      </c>
      <c r="AI2107" s="143">
        <v>-1</v>
      </c>
      <c r="AJ2107" s="143">
        <v>0</v>
      </c>
      <c r="AM2107" s="143" t="s">
        <v>383</v>
      </c>
      <c r="AN2107" s="143">
        <v>-1</v>
      </c>
      <c r="AQ2107" s="143">
        <v>641</v>
      </c>
      <c r="AR2107" s="143" t="s">
        <v>284</v>
      </c>
      <c r="AS2107" s="143" t="s">
        <v>394</v>
      </c>
      <c r="AT2107" s="143" t="s">
        <v>366</v>
      </c>
      <c r="AV2107" s="143">
        <v>86.243900723312294</v>
      </c>
      <c r="AW2107" s="143">
        <v>0.57578754580000002</v>
      </c>
    </row>
    <row r="2108" spans="1:49" x14ac:dyDescent="0.25">
      <c r="A2108" s="153">
        <v>1200000</v>
      </c>
      <c r="B2108" s="153">
        <v>1800000</v>
      </c>
      <c r="C2108" s="153">
        <v>1800000</v>
      </c>
      <c r="D2108" s="143" t="s">
        <v>360</v>
      </c>
      <c r="E2108" s="143" t="s">
        <v>73</v>
      </c>
      <c r="F2108" s="143" t="s">
        <v>378</v>
      </c>
      <c r="G2108" s="143" t="s">
        <v>379</v>
      </c>
      <c r="H2108" s="143">
        <v>0.59</v>
      </c>
      <c r="I2108" s="143">
        <v>0.64</v>
      </c>
      <c r="J2108" s="143" t="s">
        <v>395</v>
      </c>
      <c r="K2108" s="143">
        <v>0.12928855939860001</v>
      </c>
      <c r="L2108" s="143">
        <v>3877.16183595962</v>
      </c>
      <c r="M2108" s="143">
        <v>10.836025366094299</v>
      </c>
      <c r="N2108" s="143">
        <v>1.4976455455684601</v>
      </c>
      <c r="O2108" s="143">
        <v>1.40097410918906</v>
      </c>
      <c r="P2108" s="143">
        <v>0.19362843507628</v>
      </c>
      <c r="Q2108" s="143">
        <v>501.27266832646598</v>
      </c>
      <c r="R2108" s="143">
        <v>1200</v>
      </c>
      <c r="S2108" s="143" t="s">
        <v>398</v>
      </c>
      <c r="T2108" s="143">
        <v>1200</v>
      </c>
      <c r="U2108" s="143" t="s">
        <v>395</v>
      </c>
      <c r="V2108" s="143" t="s">
        <v>395</v>
      </c>
      <c r="Z2108" s="143">
        <v>0</v>
      </c>
      <c r="AA2108" s="143">
        <v>1</v>
      </c>
      <c r="AB2108" s="143">
        <v>1.40097410918906</v>
      </c>
      <c r="AC2108" s="143">
        <v>0.19362843507628</v>
      </c>
      <c r="AD2108" s="143">
        <v>512.25206539437102</v>
      </c>
      <c r="AF2108" s="143">
        <v>-1</v>
      </c>
      <c r="AG2108" s="143">
        <v>-1</v>
      </c>
      <c r="AH2108" s="143">
        <v>-1</v>
      </c>
      <c r="AI2108" s="143">
        <v>-1</v>
      </c>
      <c r="AJ2108" s="143">
        <v>0</v>
      </c>
      <c r="AM2108" s="143" t="s">
        <v>383</v>
      </c>
      <c r="AN2108" s="143">
        <v>-1</v>
      </c>
      <c r="AQ2108" s="143">
        <v>641</v>
      </c>
      <c r="AR2108" s="143" t="s">
        <v>284</v>
      </c>
      <c r="AS2108" s="143" t="s">
        <v>394</v>
      </c>
      <c r="AT2108" s="143" t="s">
        <v>366</v>
      </c>
      <c r="AV2108" s="143">
        <v>99.668557325684404</v>
      </c>
      <c r="AW2108" s="143">
        <v>0.4154517968</v>
      </c>
    </row>
    <row r="2109" spans="1:49" x14ac:dyDescent="0.25">
      <c r="A2109" s="153">
        <v>1200000</v>
      </c>
      <c r="B2109" s="153">
        <v>1800000</v>
      </c>
      <c r="C2109" s="153">
        <v>1800000</v>
      </c>
      <c r="D2109" s="143" t="s">
        <v>360</v>
      </c>
      <c r="E2109" s="143" t="s">
        <v>73</v>
      </c>
      <c r="F2109" s="143" t="s">
        <v>378</v>
      </c>
      <c r="G2109" s="143" t="s">
        <v>379</v>
      </c>
      <c r="H2109" s="143">
        <v>0.59</v>
      </c>
      <c r="I2109" s="143">
        <v>0.64</v>
      </c>
      <c r="J2109" s="143" t="s">
        <v>363</v>
      </c>
      <c r="K2109" s="143">
        <v>2.2986369348500001E-3</v>
      </c>
      <c r="L2109" s="143">
        <v>3575.7482136062799</v>
      </c>
      <c r="M2109" s="143">
        <v>7.0667780091353096</v>
      </c>
      <c r="N2109" s="143">
        <v>0.96605711176590003</v>
      </c>
      <c r="O2109" s="143">
        <v>1.624395694219E-2</v>
      </c>
      <c r="P2109" s="143">
        <v>2.22061455828E-3</v>
      </c>
      <c r="Q2109" s="143">
        <v>8.2193469135264596</v>
      </c>
      <c r="R2109" s="143">
        <v>3100</v>
      </c>
      <c r="S2109" s="143" t="s">
        <v>371</v>
      </c>
      <c r="T2109" s="143">
        <v>3100</v>
      </c>
      <c r="U2109" s="143" t="s">
        <v>385</v>
      </c>
      <c r="V2109" s="143" t="s">
        <v>366</v>
      </c>
      <c r="Y2109" s="143" t="s">
        <v>363</v>
      </c>
      <c r="Z2109" s="143">
        <v>0</v>
      </c>
      <c r="AA2109" s="143">
        <v>1</v>
      </c>
      <c r="AB2109" s="143">
        <v>1.624395694219E-2</v>
      </c>
      <c r="AC2109" s="143">
        <v>2.22061455828E-3</v>
      </c>
      <c r="AD2109" s="143">
        <v>922.74315686615103</v>
      </c>
      <c r="AF2109" s="143">
        <v>-1</v>
      </c>
      <c r="AG2109" s="143">
        <v>-1</v>
      </c>
      <c r="AH2109" s="143">
        <v>-1</v>
      </c>
      <c r="AI2109" s="143">
        <v>-1</v>
      </c>
      <c r="AJ2109" s="143">
        <v>0</v>
      </c>
      <c r="AM2109" s="143" t="s">
        <v>383</v>
      </c>
      <c r="AN2109" s="143">
        <v>-1</v>
      </c>
      <c r="AQ2109" s="143">
        <v>641</v>
      </c>
      <c r="AR2109" s="143" t="s">
        <v>284</v>
      </c>
      <c r="AS2109" s="143" t="s">
        <v>394</v>
      </c>
      <c r="AT2109" s="143" t="s">
        <v>366</v>
      </c>
      <c r="AV2109" s="143">
        <v>31.692058644961399</v>
      </c>
      <c r="AW2109" s="143">
        <v>0.74837239</v>
      </c>
    </row>
    <row r="2110" spans="1:49" x14ac:dyDescent="0.25">
      <c r="A2110" s="153">
        <v>1200000</v>
      </c>
      <c r="B2110" s="153">
        <v>1800000</v>
      </c>
      <c r="C2110" s="153">
        <v>1800000</v>
      </c>
      <c r="D2110" s="143" t="s">
        <v>360</v>
      </c>
      <c r="E2110" s="143" t="s">
        <v>73</v>
      </c>
      <c r="F2110" s="143" t="s">
        <v>378</v>
      </c>
      <c r="G2110" s="143" t="s">
        <v>379</v>
      </c>
      <c r="H2110" s="143">
        <v>0.59</v>
      </c>
      <c r="I2110" s="143">
        <v>0.64</v>
      </c>
      <c r="J2110" s="143" t="s">
        <v>395</v>
      </c>
      <c r="K2110" s="143">
        <v>0.55003128510931998</v>
      </c>
      <c r="L2110" s="143">
        <v>3836.56074178979</v>
      </c>
      <c r="M2110" s="143">
        <v>9.5356382167979508</v>
      </c>
      <c r="N2110" s="143">
        <v>1.4014928303052301</v>
      </c>
      <c r="O2110" s="143">
        <v>5.2448993427229196</v>
      </c>
      <c r="P2110" s="143">
        <v>0.77086490252427997</v>
      </c>
      <c r="Q2110" s="143">
        <v>2110.2284352065999</v>
      </c>
      <c r="R2110" s="143">
        <v>1200</v>
      </c>
      <c r="S2110" s="143" t="s">
        <v>398</v>
      </c>
      <c r="T2110" s="143">
        <v>1200</v>
      </c>
      <c r="U2110" s="143" t="s">
        <v>395</v>
      </c>
      <c r="V2110" s="143" t="s">
        <v>395</v>
      </c>
      <c r="Z2110" s="143">
        <v>0</v>
      </c>
      <c r="AA2110" s="143">
        <v>1</v>
      </c>
      <c r="AB2110" s="143">
        <v>5.2448993427229196</v>
      </c>
      <c r="AC2110" s="143">
        <v>0.77086490252427997</v>
      </c>
      <c r="AD2110" s="143">
        <v>2201.5473702081199</v>
      </c>
      <c r="AF2110" s="143">
        <v>-1</v>
      </c>
      <c r="AG2110" s="143">
        <v>-1</v>
      </c>
      <c r="AH2110" s="143">
        <v>-1</v>
      </c>
      <c r="AI2110" s="143">
        <v>-1</v>
      </c>
      <c r="AJ2110" s="143">
        <v>0</v>
      </c>
      <c r="AM2110" s="143" t="s">
        <v>383</v>
      </c>
      <c r="AN2110" s="143">
        <v>-1</v>
      </c>
      <c r="AQ2110" s="143">
        <v>641</v>
      </c>
      <c r="AR2110" s="143" t="s">
        <v>284</v>
      </c>
      <c r="AS2110" s="143" t="s">
        <v>394</v>
      </c>
      <c r="AT2110" s="143" t="s">
        <v>366</v>
      </c>
      <c r="AV2110" s="143">
        <v>189.065557484664</v>
      </c>
      <c r="AW2110" s="143">
        <v>1.7855209814999999</v>
      </c>
    </row>
    <row r="2111" spans="1:49" x14ac:dyDescent="0.25">
      <c r="A2111" s="153">
        <v>1200000</v>
      </c>
      <c r="B2111" s="153">
        <v>1800000</v>
      </c>
      <c r="C2111" s="153">
        <v>1800000</v>
      </c>
      <c r="D2111" s="143" t="s">
        <v>360</v>
      </c>
      <c r="E2111" s="143" t="s">
        <v>73</v>
      </c>
      <c r="F2111" s="143" t="s">
        <v>378</v>
      </c>
      <c r="G2111" s="143" t="s">
        <v>379</v>
      </c>
      <c r="H2111" s="143">
        <v>0.59</v>
      </c>
      <c r="I2111" s="143">
        <v>0.64</v>
      </c>
      <c r="J2111" s="143" t="s">
        <v>395</v>
      </c>
      <c r="K2111" s="143">
        <v>0.61776345348380002</v>
      </c>
      <c r="L2111" s="143">
        <v>3833.9912499494999</v>
      </c>
      <c r="M2111" s="143">
        <v>9.5297139167607696</v>
      </c>
      <c r="N2111" s="143">
        <v>1.40063785729529</v>
      </c>
      <c r="O2111" s="143">
        <v>5.8871089799308098</v>
      </c>
      <c r="P2111" s="143">
        <v>0.86526287980288996</v>
      </c>
      <c r="Q2111" s="143">
        <v>2368.49967519549</v>
      </c>
      <c r="R2111" s="143">
        <v>1200</v>
      </c>
      <c r="S2111" s="143" t="s">
        <v>398</v>
      </c>
      <c r="T2111" s="143">
        <v>1200</v>
      </c>
      <c r="U2111" s="143" t="s">
        <v>395</v>
      </c>
      <c r="V2111" s="143" t="s">
        <v>395</v>
      </c>
      <c r="Z2111" s="143">
        <v>0</v>
      </c>
      <c r="AA2111" s="143">
        <v>1</v>
      </c>
      <c r="AB2111" s="143">
        <v>5.8871089799308098</v>
      </c>
      <c r="AC2111" s="143">
        <v>0.86526287980288996</v>
      </c>
      <c r="AD2111" s="143">
        <v>2368.49967519549</v>
      </c>
      <c r="AF2111" s="143">
        <v>-1</v>
      </c>
      <c r="AG2111" s="143">
        <v>-1</v>
      </c>
      <c r="AH2111" s="143">
        <v>-1</v>
      </c>
      <c r="AI2111" s="143">
        <v>-1</v>
      </c>
      <c r="AJ2111" s="143">
        <v>0</v>
      </c>
      <c r="AM2111" s="143" t="s">
        <v>383</v>
      </c>
      <c r="AN2111" s="143">
        <v>-1</v>
      </c>
      <c r="AQ2111" s="143">
        <v>641</v>
      </c>
      <c r="AR2111" s="143" t="s">
        <v>284</v>
      </c>
      <c r="AS2111" s="143" t="s">
        <v>394</v>
      </c>
      <c r="AT2111" s="143" t="s">
        <v>366</v>
      </c>
      <c r="AV2111" s="143">
        <v>199.999999970197</v>
      </c>
      <c r="AW2111" s="143">
        <v>1.9209243108</v>
      </c>
    </row>
    <row r="2112" spans="1:49" x14ac:dyDescent="0.25">
      <c r="A2112" s="153">
        <v>1200000</v>
      </c>
      <c r="B2112" s="153">
        <v>1800000</v>
      </c>
      <c r="C2112" s="153">
        <v>1800000</v>
      </c>
      <c r="D2112" s="143" t="s">
        <v>360</v>
      </c>
      <c r="E2112" s="143" t="s">
        <v>73</v>
      </c>
      <c r="F2112" s="143" t="s">
        <v>378</v>
      </c>
      <c r="G2112" s="143" t="s">
        <v>379</v>
      </c>
      <c r="H2112" s="143">
        <v>0.59</v>
      </c>
      <c r="I2112" s="143">
        <v>0.64</v>
      </c>
      <c r="J2112" s="143" t="s">
        <v>395</v>
      </c>
      <c r="K2112" s="143">
        <v>5.7449778116419999E-2</v>
      </c>
      <c r="L2112" s="143">
        <v>3886.7529269473398</v>
      </c>
      <c r="M2112" s="143">
        <v>11.5091098739611</v>
      </c>
      <c r="N2112" s="143">
        <v>1.5456640133574999</v>
      </c>
      <c r="O2112" s="143">
        <v>0.66119580857663995</v>
      </c>
      <c r="P2112" s="143">
        <v>8.8798054609929997E-2</v>
      </c>
      <c r="Q2112" s="143">
        <v>223.29309324649799</v>
      </c>
      <c r="R2112" s="143">
        <v>1400</v>
      </c>
      <c r="S2112" s="143" t="s">
        <v>389</v>
      </c>
      <c r="T2112" s="143">
        <v>1400</v>
      </c>
      <c r="U2112" s="143" t="s">
        <v>395</v>
      </c>
      <c r="V2112" s="143" t="s">
        <v>395</v>
      </c>
      <c r="Z2112" s="143">
        <v>0</v>
      </c>
      <c r="AA2112" s="143">
        <v>1</v>
      </c>
      <c r="AB2112" s="143">
        <v>0.66119580857663995</v>
      </c>
      <c r="AC2112" s="143">
        <v>8.8798054609929997E-2</v>
      </c>
      <c r="AD2112" s="143">
        <v>223.29309324649699</v>
      </c>
      <c r="AF2112" s="143">
        <v>-1</v>
      </c>
      <c r="AG2112" s="143">
        <v>-1</v>
      </c>
      <c r="AH2112" s="143">
        <v>-1</v>
      </c>
      <c r="AI2112" s="143">
        <v>-1</v>
      </c>
      <c r="AJ2112" s="143">
        <v>0</v>
      </c>
      <c r="AM2112" s="143" t="s">
        <v>383</v>
      </c>
      <c r="AN2112" s="143">
        <v>-1</v>
      </c>
      <c r="AQ2112" s="143">
        <v>641</v>
      </c>
      <c r="AR2112" s="143" t="s">
        <v>284</v>
      </c>
      <c r="AS2112" s="143" t="s">
        <v>394</v>
      </c>
      <c r="AT2112" s="143" t="s">
        <v>366</v>
      </c>
      <c r="AV2112" s="143">
        <v>109.249166153632</v>
      </c>
      <c r="AW2112" s="143">
        <v>0.18109739920000001</v>
      </c>
    </row>
    <row r="2113" spans="1:49" x14ac:dyDescent="0.25">
      <c r="A2113" s="153">
        <v>1200000</v>
      </c>
      <c r="B2113" s="153">
        <v>1800000</v>
      </c>
      <c r="C2113" s="153">
        <v>1800000</v>
      </c>
      <c r="D2113" s="143" t="s">
        <v>360</v>
      </c>
      <c r="E2113" s="143" t="s">
        <v>73</v>
      </c>
      <c r="F2113" s="143" t="s">
        <v>378</v>
      </c>
      <c r="G2113" s="143" t="s">
        <v>379</v>
      </c>
      <c r="H2113" s="143">
        <v>0.59</v>
      </c>
      <c r="I2113" s="143">
        <v>0.64</v>
      </c>
      <c r="J2113" s="143" t="s">
        <v>395</v>
      </c>
      <c r="K2113" s="143">
        <v>3.200316992439E-2</v>
      </c>
      <c r="L2113" s="143">
        <v>3886.7529269473398</v>
      </c>
      <c r="M2113" s="143">
        <v>11.5091098739611</v>
      </c>
      <c r="N2113" s="143">
        <v>1.5456640133574999</v>
      </c>
      <c r="O2113" s="143">
        <v>0.36832799897495</v>
      </c>
      <c r="P2113" s="143">
        <v>4.9466148065500003E-2</v>
      </c>
      <c r="Q2113" s="143">
        <v>124.38841437524999</v>
      </c>
      <c r="R2113" s="143">
        <v>1400</v>
      </c>
      <c r="S2113" s="143" t="s">
        <v>389</v>
      </c>
      <c r="T2113" s="143">
        <v>1400</v>
      </c>
      <c r="U2113" s="143" t="s">
        <v>395</v>
      </c>
      <c r="V2113" s="143" t="s">
        <v>395</v>
      </c>
      <c r="Z2113" s="143">
        <v>0</v>
      </c>
      <c r="AA2113" s="143">
        <v>1</v>
      </c>
      <c r="AB2113" s="143">
        <v>0.36832799897495</v>
      </c>
      <c r="AC2113" s="143">
        <v>4.9466148065500003E-2</v>
      </c>
      <c r="AD2113" s="143">
        <v>124.38841437524999</v>
      </c>
      <c r="AF2113" s="143">
        <v>-1</v>
      </c>
      <c r="AG2113" s="143">
        <v>-1</v>
      </c>
      <c r="AH2113" s="143">
        <v>-1</v>
      </c>
      <c r="AI2113" s="143">
        <v>-1</v>
      </c>
      <c r="AJ2113" s="143">
        <v>0</v>
      </c>
      <c r="AM2113" s="143" t="s">
        <v>383</v>
      </c>
      <c r="AN2113" s="143">
        <v>-1</v>
      </c>
      <c r="AQ2113" s="143">
        <v>641</v>
      </c>
      <c r="AR2113" s="143" t="s">
        <v>284</v>
      </c>
      <c r="AS2113" s="143" t="s">
        <v>394</v>
      </c>
      <c r="AT2113" s="143" t="s">
        <v>366</v>
      </c>
      <c r="AV2113" s="143">
        <v>93.650963777158296</v>
      </c>
      <c r="AW2113" s="143">
        <v>0.1008827367</v>
      </c>
    </row>
    <row r="2114" spans="1:49" x14ac:dyDescent="0.25">
      <c r="A2114" s="153">
        <v>1200000</v>
      </c>
      <c r="B2114" s="153">
        <v>1800000</v>
      </c>
      <c r="C2114" s="153">
        <v>1800000</v>
      </c>
      <c r="D2114" s="143" t="s">
        <v>360</v>
      </c>
      <c r="E2114" s="143" t="s">
        <v>73</v>
      </c>
      <c r="F2114" s="143" t="s">
        <v>378</v>
      </c>
      <c r="G2114" s="143" t="s">
        <v>379</v>
      </c>
      <c r="H2114" s="143">
        <v>0.59</v>
      </c>
      <c r="I2114" s="143">
        <v>0.64</v>
      </c>
      <c r="J2114" s="143" t="s">
        <v>395</v>
      </c>
      <c r="K2114" s="143">
        <v>9.0824010924499994E-3</v>
      </c>
      <c r="L2114" s="143">
        <v>3886.7529269473398</v>
      </c>
      <c r="M2114" s="143">
        <v>11.5091098739611</v>
      </c>
      <c r="N2114" s="143">
        <v>1.5456640133574999</v>
      </c>
      <c r="O2114" s="143">
        <v>0.10453035209243</v>
      </c>
      <c r="P2114" s="143">
        <v>1.4038340523480001E-2</v>
      </c>
      <c r="Q2114" s="143">
        <v>35.301049029805299</v>
      </c>
      <c r="R2114" s="143">
        <v>1450</v>
      </c>
      <c r="S2114" s="143" t="s">
        <v>405</v>
      </c>
      <c r="T2114" s="143">
        <v>1450</v>
      </c>
      <c r="U2114" s="143" t="s">
        <v>395</v>
      </c>
      <c r="V2114" s="143" t="s">
        <v>395</v>
      </c>
      <c r="Z2114" s="143">
        <v>0</v>
      </c>
      <c r="AA2114" s="143">
        <v>1</v>
      </c>
      <c r="AB2114" s="143">
        <v>0.10453035209243</v>
      </c>
      <c r="AC2114" s="143">
        <v>1.4038340523480001E-2</v>
      </c>
      <c r="AD2114" s="143">
        <v>1615.94980661102</v>
      </c>
      <c r="AF2114" s="143">
        <v>-1</v>
      </c>
      <c r="AG2114" s="143">
        <v>-1</v>
      </c>
      <c r="AH2114" s="143">
        <v>-1</v>
      </c>
      <c r="AI2114" s="143">
        <v>-1</v>
      </c>
      <c r="AJ2114" s="143">
        <v>0</v>
      </c>
      <c r="AM2114" s="143" t="s">
        <v>383</v>
      </c>
      <c r="AN2114" s="143">
        <v>-1</v>
      </c>
      <c r="AQ2114" s="143">
        <v>641</v>
      </c>
      <c r="AR2114" s="143" t="s">
        <v>284</v>
      </c>
      <c r="AS2114" s="143" t="s">
        <v>394</v>
      </c>
      <c r="AT2114" s="143" t="s">
        <v>366</v>
      </c>
      <c r="AV2114" s="143">
        <v>101.55705094895001</v>
      </c>
      <c r="AW2114" s="143">
        <v>1.3105837847999999</v>
      </c>
    </row>
    <row r="2115" spans="1:49" x14ac:dyDescent="0.25">
      <c r="A2115" s="153">
        <v>1200000</v>
      </c>
      <c r="B2115" s="153">
        <v>1800000</v>
      </c>
      <c r="C2115" s="153">
        <v>1800000</v>
      </c>
      <c r="D2115" s="143" t="s">
        <v>360</v>
      </c>
      <c r="E2115" s="143" t="s">
        <v>73</v>
      </c>
      <c r="F2115" s="143" t="s">
        <v>378</v>
      </c>
      <c r="G2115" s="143" t="s">
        <v>379</v>
      </c>
      <c r="H2115" s="143">
        <v>0.59</v>
      </c>
      <c r="I2115" s="143">
        <v>0.64</v>
      </c>
      <c r="J2115" s="143" t="s">
        <v>395</v>
      </c>
      <c r="K2115" s="143">
        <v>0.11255220136716999</v>
      </c>
      <c r="L2115" s="143">
        <v>3886.7529269473398</v>
      </c>
      <c r="M2115" s="143">
        <v>11.5091098739611</v>
      </c>
      <c r="N2115" s="143">
        <v>1.5456640133574999</v>
      </c>
      <c r="O2115" s="143">
        <v>1.2953756520909701</v>
      </c>
      <c r="P2115" s="143">
        <v>0.17396788727740001</v>
      </c>
      <c r="Q2115" s="143">
        <v>437.462598098218</v>
      </c>
      <c r="R2115" s="143">
        <v>1200</v>
      </c>
      <c r="S2115" s="143" t="s">
        <v>398</v>
      </c>
      <c r="T2115" s="143">
        <v>1200</v>
      </c>
      <c r="U2115" s="143" t="s">
        <v>395</v>
      </c>
      <c r="V2115" s="143" t="s">
        <v>395</v>
      </c>
      <c r="Z2115" s="143">
        <v>0</v>
      </c>
      <c r="AA2115" s="143">
        <v>1</v>
      </c>
      <c r="AB2115" s="143">
        <v>1.2953756520909701</v>
      </c>
      <c r="AC2115" s="143">
        <v>0.17396788727740001</v>
      </c>
      <c r="AD2115" s="143">
        <v>437.462598098218</v>
      </c>
      <c r="AF2115" s="143">
        <v>-1</v>
      </c>
      <c r="AG2115" s="143">
        <v>-1</v>
      </c>
      <c r="AH2115" s="143">
        <v>-1</v>
      </c>
      <c r="AI2115" s="143">
        <v>-1</v>
      </c>
      <c r="AJ2115" s="143">
        <v>0</v>
      </c>
      <c r="AM2115" s="143" t="s">
        <v>383</v>
      </c>
      <c r="AN2115" s="143">
        <v>-1</v>
      </c>
      <c r="AQ2115" s="143">
        <v>641</v>
      </c>
      <c r="AR2115" s="143" t="s">
        <v>284</v>
      </c>
      <c r="AS2115" s="143" t="s">
        <v>394</v>
      </c>
      <c r="AT2115" s="143" t="s">
        <v>366</v>
      </c>
      <c r="AV2115" s="143">
        <v>118.26272424794</v>
      </c>
      <c r="AW2115" s="143">
        <v>0.35479529450000002</v>
      </c>
    </row>
    <row r="2116" spans="1:49" x14ac:dyDescent="0.25">
      <c r="A2116" s="153">
        <v>1200000</v>
      </c>
      <c r="B2116" s="153">
        <v>1800000</v>
      </c>
      <c r="C2116" s="153">
        <v>1800000</v>
      </c>
      <c r="D2116" s="143" t="s">
        <v>360</v>
      </c>
      <c r="E2116" s="143" t="s">
        <v>73</v>
      </c>
      <c r="F2116" s="143" t="s">
        <v>378</v>
      </c>
      <c r="G2116" s="143" t="s">
        <v>379</v>
      </c>
      <c r="H2116" s="143">
        <v>0.59</v>
      </c>
      <c r="I2116" s="143">
        <v>0.64</v>
      </c>
      <c r="J2116" s="143" t="s">
        <v>395</v>
      </c>
      <c r="K2116" s="143">
        <v>0.61776345366790997</v>
      </c>
      <c r="L2116" s="143">
        <v>3834.22688505317</v>
      </c>
      <c r="M2116" s="143">
        <v>9.5302582750693308</v>
      </c>
      <c r="N2116" s="143">
        <v>1.4007164563996599</v>
      </c>
      <c r="O2116" s="143">
        <v>5.8874452663540398</v>
      </c>
      <c r="P2116" s="143">
        <v>0.86531143571492997</v>
      </c>
      <c r="Q2116" s="143">
        <v>2368.6452426568098</v>
      </c>
      <c r="R2116" s="143">
        <v>1200</v>
      </c>
      <c r="S2116" s="143" t="s">
        <v>398</v>
      </c>
      <c r="T2116" s="143">
        <v>1200</v>
      </c>
      <c r="U2116" s="143" t="s">
        <v>395</v>
      </c>
      <c r="V2116" s="143" t="s">
        <v>395</v>
      </c>
      <c r="Z2116" s="143">
        <v>0</v>
      </c>
      <c r="AA2116" s="143">
        <v>1</v>
      </c>
      <c r="AB2116" s="143">
        <v>5.8874452663540398</v>
      </c>
      <c r="AC2116" s="143">
        <v>0.86531143571492997</v>
      </c>
      <c r="AD2116" s="143">
        <v>2368.6452426568098</v>
      </c>
      <c r="AF2116" s="143">
        <v>-1</v>
      </c>
      <c r="AG2116" s="143">
        <v>-1</v>
      </c>
      <c r="AH2116" s="143">
        <v>-1</v>
      </c>
      <c r="AI2116" s="143">
        <v>-1</v>
      </c>
      <c r="AJ2116" s="143">
        <v>0</v>
      </c>
      <c r="AM2116" s="143" t="s">
        <v>383</v>
      </c>
      <c r="AN2116" s="143">
        <v>-1</v>
      </c>
      <c r="AQ2116" s="143">
        <v>641</v>
      </c>
      <c r="AR2116" s="143" t="s">
        <v>284</v>
      </c>
      <c r="AS2116" s="143" t="s">
        <v>394</v>
      </c>
      <c r="AT2116" s="143" t="s">
        <v>366</v>
      </c>
      <c r="AV2116" s="143">
        <v>200</v>
      </c>
      <c r="AW2116" s="143">
        <v>1.9210423703999999</v>
      </c>
    </row>
    <row r="2117" spans="1:49" x14ac:dyDescent="0.25">
      <c r="A2117" s="153">
        <v>1200000</v>
      </c>
      <c r="B2117" s="153">
        <v>1800000</v>
      </c>
      <c r="C2117" s="153">
        <v>1800000</v>
      </c>
      <c r="D2117" s="143" t="s">
        <v>360</v>
      </c>
      <c r="E2117" s="143" t="s">
        <v>73</v>
      </c>
      <c r="F2117" s="143" t="s">
        <v>378</v>
      </c>
      <c r="G2117" s="143" t="s">
        <v>379</v>
      </c>
      <c r="H2117" s="143">
        <v>0.59</v>
      </c>
      <c r="I2117" s="143">
        <v>0.64</v>
      </c>
      <c r="J2117" s="143" t="s">
        <v>395</v>
      </c>
      <c r="K2117" s="143">
        <v>0.61776345373694996</v>
      </c>
      <c r="L2117" s="143">
        <v>3830.7257808181998</v>
      </c>
      <c r="M2117" s="143">
        <v>9.5221877383305102</v>
      </c>
      <c r="N2117" s="143">
        <v>1.3995518095683099</v>
      </c>
      <c r="O2117" s="143">
        <v>5.8824595843627296</v>
      </c>
      <c r="P2117" s="143">
        <v>0.86459195956271995</v>
      </c>
      <c r="Q2117" s="143">
        <v>2366.4823886774402</v>
      </c>
      <c r="R2117" s="143">
        <v>1200</v>
      </c>
      <c r="S2117" s="143" t="s">
        <v>398</v>
      </c>
      <c r="T2117" s="143">
        <v>1200</v>
      </c>
      <c r="U2117" s="143" t="s">
        <v>395</v>
      </c>
      <c r="V2117" s="143" t="s">
        <v>395</v>
      </c>
      <c r="Z2117" s="143">
        <v>0</v>
      </c>
      <c r="AA2117" s="143">
        <v>1</v>
      </c>
      <c r="AB2117" s="143">
        <v>5.8824595843627296</v>
      </c>
      <c r="AC2117" s="143">
        <v>0.86459195956271995</v>
      </c>
      <c r="AD2117" s="143">
        <v>2366.4823886774402</v>
      </c>
      <c r="AF2117" s="143">
        <v>-1</v>
      </c>
      <c r="AG2117" s="143">
        <v>-1</v>
      </c>
      <c r="AH2117" s="143">
        <v>-1</v>
      </c>
      <c r="AI2117" s="143">
        <v>-1</v>
      </c>
      <c r="AJ2117" s="143">
        <v>0</v>
      </c>
      <c r="AM2117" s="143" t="s">
        <v>383</v>
      </c>
      <c r="AN2117" s="143">
        <v>-1</v>
      </c>
      <c r="AQ2117" s="143">
        <v>641</v>
      </c>
      <c r="AR2117" s="143" t="s">
        <v>284</v>
      </c>
      <c r="AS2117" s="143" t="s">
        <v>394</v>
      </c>
      <c r="AT2117" s="143" t="s">
        <v>366</v>
      </c>
      <c r="AV2117" s="143">
        <v>200.00000001117499</v>
      </c>
      <c r="AW2117" s="143">
        <v>1.9192882308999999</v>
      </c>
    </row>
    <row r="2118" spans="1:49" x14ac:dyDescent="0.25">
      <c r="A2118" s="153">
        <v>1200000</v>
      </c>
      <c r="B2118" s="153">
        <v>1800000</v>
      </c>
      <c r="C2118" s="153">
        <v>1800000</v>
      </c>
      <c r="D2118" s="143" t="s">
        <v>360</v>
      </c>
      <c r="E2118" s="143" t="s">
        <v>73</v>
      </c>
      <c r="F2118" s="143" t="s">
        <v>378</v>
      </c>
      <c r="G2118" s="143" t="s">
        <v>379</v>
      </c>
      <c r="H2118" s="143">
        <v>0.59</v>
      </c>
      <c r="I2118" s="143">
        <v>0.64</v>
      </c>
      <c r="J2118" s="143" t="s">
        <v>395</v>
      </c>
      <c r="K2118" s="143">
        <v>0.1873657526676</v>
      </c>
      <c r="L2118" s="143">
        <v>3830.5829075986298</v>
      </c>
      <c r="M2118" s="143">
        <v>9.5218561741048795</v>
      </c>
      <c r="N2118" s="143">
        <v>1.3995038804216</v>
      </c>
      <c r="O2118" s="143">
        <v>1.78406974885384</v>
      </c>
      <c r="P2118" s="143">
        <v>0.26221909791642001</v>
      </c>
      <c r="Q2118" s="143">
        <v>717.72004963788095</v>
      </c>
      <c r="R2118" s="143">
        <v>1200</v>
      </c>
      <c r="S2118" s="143" t="s">
        <v>398</v>
      </c>
      <c r="T2118" s="143">
        <v>1200</v>
      </c>
      <c r="U2118" s="143" t="s">
        <v>395</v>
      </c>
      <c r="V2118" s="143" t="s">
        <v>395</v>
      </c>
      <c r="Z2118" s="143">
        <v>0</v>
      </c>
      <c r="AA2118" s="143">
        <v>1</v>
      </c>
      <c r="AB2118" s="143">
        <v>1.78406974885384</v>
      </c>
      <c r="AC2118" s="143">
        <v>0.26221909791642001</v>
      </c>
      <c r="AD2118" s="143">
        <v>2366.3941264712498</v>
      </c>
      <c r="AF2118" s="143">
        <v>-1</v>
      </c>
      <c r="AG2118" s="143">
        <v>-1</v>
      </c>
      <c r="AH2118" s="143">
        <v>-1</v>
      </c>
      <c r="AI2118" s="143">
        <v>-1</v>
      </c>
      <c r="AJ2118" s="143">
        <v>0</v>
      </c>
      <c r="AM2118" s="143" t="s">
        <v>383</v>
      </c>
      <c r="AN2118" s="143">
        <v>-1</v>
      </c>
      <c r="AQ2118" s="143">
        <v>641</v>
      </c>
      <c r="AR2118" s="143" t="s">
        <v>284</v>
      </c>
      <c r="AS2118" s="143" t="s">
        <v>394</v>
      </c>
      <c r="AT2118" s="143" t="s">
        <v>366</v>
      </c>
      <c r="AV2118" s="143">
        <v>130.360129746724</v>
      </c>
      <c r="AW2118" s="143">
        <v>1.9192166476000001</v>
      </c>
    </row>
    <row r="2119" spans="1:49" x14ac:dyDescent="0.25">
      <c r="A2119" s="153">
        <v>1200000</v>
      </c>
      <c r="B2119" s="153">
        <v>1800000</v>
      </c>
      <c r="C2119" s="153">
        <v>1800000</v>
      </c>
      <c r="D2119" s="143" t="s">
        <v>360</v>
      </c>
      <c r="E2119" s="143" t="s">
        <v>73</v>
      </c>
      <c r="F2119" s="143" t="s">
        <v>378</v>
      </c>
      <c r="G2119" s="143" t="s">
        <v>379</v>
      </c>
      <c r="H2119" s="143">
        <v>0.59</v>
      </c>
      <c r="I2119" s="143">
        <v>0.64</v>
      </c>
      <c r="J2119" s="143" t="s">
        <v>395</v>
      </c>
      <c r="K2119" s="143">
        <v>0.47563019325515998</v>
      </c>
      <c r="L2119" s="143">
        <v>3833.5050463989301</v>
      </c>
      <c r="M2119" s="143">
        <v>9.5286552300922693</v>
      </c>
      <c r="N2119" s="143">
        <v>1.40048736084013</v>
      </c>
      <c r="O2119" s="143">
        <v>4.53211612855063</v>
      </c>
      <c r="P2119" s="143">
        <v>0.66611407408779999</v>
      </c>
      <c r="Q2119" s="143">
        <v>1823.33074606338</v>
      </c>
      <c r="R2119" s="143">
        <v>1200</v>
      </c>
      <c r="S2119" s="143" t="s">
        <v>398</v>
      </c>
      <c r="T2119" s="143">
        <v>1200</v>
      </c>
      <c r="U2119" s="143" t="s">
        <v>395</v>
      </c>
      <c r="V2119" s="143" t="s">
        <v>395</v>
      </c>
      <c r="Z2119" s="143">
        <v>0</v>
      </c>
      <c r="AA2119" s="143">
        <v>1</v>
      </c>
      <c r="AB2119" s="143">
        <v>4.53211612855063</v>
      </c>
      <c r="AC2119" s="143">
        <v>0.66611407408779999</v>
      </c>
      <c r="AD2119" s="143">
        <v>2368.1993179107799</v>
      </c>
      <c r="AF2119" s="143">
        <v>-1</v>
      </c>
      <c r="AG2119" s="143">
        <v>-1</v>
      </c>
      <c r="AH2119" s="143">
        <v>-1</v>
      </c>
      <c r="AI2119" s="143">
        <v>-1</v>
      </c>
      <c r="AJ2119" s="143">
        <v>0</v>
      </c>
      <c r="AM2119" s="143" t="s">
        <v>383</v>
      </c>
      <c r="AN2119" s="143">
        <v>-1</v>
      </c>
      <c r="AQ2119" s="143">
        <v>641</v>
      </c>
      <c r="AR2119" s="143" t="s">
        <v>284</v>
      </c>
      <c r="AS2119" s="143" t="s">
        <v>394</v>
      </c>
      <c r="AT2119" s="143" t="s">
        <v>366</v>
      </c>
      <c r="AV2119" s="143">
        <v>177.01790358241499</v>
      </c>
      <c r="AW2119" s="143">
        <v>1.920680712</v>
      </c>
    </row>
    <row r="2120" spans="1:49" x14ac:dyDescent="0.25">
      <c r="A2120" s="153">
        <v>1200000</v>
      </c>
      <c r="B2120" s="153">
        <v>1800000</v>
      </c>
      <c r="C2120" s="153">
        <v>1800000</v>
      </c>
      <c r="D2120" s="143" t="s">
        <v>360</v>
      </c>
      <c r="E2120" s="143" t="s">
        <v>73</v>
      </c>
      <c r="F2120" s="143" t="s">
        <v>378</v>
      </c>
      <c r="G2120" s="143" t="s">
        <v>379</v>
      </c>
      <c r="H2120" s="143">
        <v>0.59</v>
      </c>
      <c r="I2120" s="143">
        <v>0.64</v>
      </c>
      <c r="J2120" s="143" t="s">
        <v>395</v>
      </c>
      <c r="K2120" s="143">
        <v>0.61776345348380002</v>
      </c>
      <c r="L2120" s="143">
        <v>3834.22688505317</v>
      </c>
      <c r="M2120" s="143">
        <v>9.5302582750693308</v>
      </c>
      <c r="N2120" s="143">
        <v>1.4007164563996599</v>
      </c>
      <c r="O2120" s="143">
        <v>5.8874452645994397</v>
      </c>
      <c r="P2120" s="143">
        <v>0.86531143545705003</v>
      </c>
      <c r="Q2120" s="143">
        <v>2368.6452419509001</v>
      </c>
      <c r="R2120" s="143">
        <v>1200</v>
      </c>
      <c r="S2120" s="143" t="s">
        <v>398</v>
      </c>
      <c r="T2120" s="143">
        <v>1200</v>
      </c>
      <c r="U2120" s="143" t="s">
        <v>395</v>
      </c>
      <c r="V2120" s="143" t="s">
        <v>395</v>
      </c>
      <c r="Z2120" s="143">
        <v>0</v>
      </c>
      <c r="AA2120" s="143">
        <v>1</v>
      </c>
      <c r="AB2120" s="143">
        <v>5.8874452645994397</v>
      </c>
      <c r="AC2120" s="143">
        <v>0.86531143545705003</v>
      </c>
      <c r="AD2120" s="143">
        <v>2368.6452419509001</v>
      </c>
      <c r="AF2120" s="143">
        <v>-1</v>
      </c>
      <c r="AG2120" s="143">
        <v>-1</v>
      </c>
      <c r="AH2120" s="143">
        <v>-1</v>
      </c>
      <c r="AI2120" s="143">
        <v>-1</v>
      </c>
      <c r="AJ2120" s="143">
        <v>0</v>
      </c>
      <c r="AM2120" s="143" t="s">
        <v>383</v>
      </c>
      <c r="AN2120" s="143">
        <v>-1</v>
      </c>
      <c r="AQ2120" s="143">
        <v>641</v>
      </c>
      <c r="AR2120" s="143" t="s">
        <v>284</v>
      </c>
      <c r="AS2120" s="143" t="s">
        <v>394</v>
      </c>
      <c r="AT2120" s="143" t="s">
        <v>366</v>
      </c>
      <c r="AV2120" s="143">
        <v>199.999999970197</v>
      </c>
      <c r="AW2120" s="143">
        <v>1.9210423698000001</v>
      </c>
    </row>
    <row r="2121" spans="1:49" x14ac:dyDescent="0.25">
      <c r="A2121" s="153">
        <v>1200000</v>
      </c>
      <c r="B2121" s="153">
        <v>1800000</v>
      </c>
      <c r="C2121" s="153">
        <v>1800000</v>
      </c>
      <c r="D2121" s="143" t="s">
        <v>360</v>
      </c>
      <c r="E2121" s="143" t="s">
        <v>73</v>
      </c>
      <c r="F2121" s="143" t="s">
        <v>378</v>
      </c>
      <c r="G2121" s="143" t="s">
        <v>379</v>
      </c>
      <c r="H2121" s="143">
        <v>0.59</v>
      </c>
      <c r="I2121" s="143">
        <v>0.64</v>
      </c>
      <c r="J2121" s="143" t="s">
        <v>395</v>
      </c>
      <c r="K2121" s="143">
        <v>0.61776345362188001</v>
      </c>
      <c r="L2121" s="143">
        <v>3834.22688505317</v>
      </c>
      <c r="M2121" s="143">
        <v>9.5302582750693308</v>
      </c>
      <c r="N2121" s="143">
        <v>1.4007164563996599</v>
      </c>
      <c r="O2121" s="143">
        <v>5.8874452659153897</v>
      </c>
      <c r="P2121" s="143">
        <v>0.86531143565045998</v>
      </c>
      <c r="Q2121" s="143">
        <v>2368.6452424803301</v>
      </c>
      <c r="R2121" s="143">
        <v>1200</v>
      </c>
      <c r="S2121" s="143" t="s">
        <v>398</v>
      </c>
      <c r="T2121" s="143">
        <v>1200</v>
      </c>
      <c r="U2121" s="143" t="s">
        <v>395</v>
      </c>
      <c r="V2121" s="143" t="s">
        <v>395</v>
      </c>
      <c r="Z2121" s="143">
        <v>0</v>
      </c>
      <c r="AA2121" s="143">
        <v>1</v>
      </c>
      <c r="AB2121" s="143">
        <v>5.8874452659153897</v>
      </c>
      <c r="AC2121" s="143">
        <v>0.86531143565045998</v>
      </c>
      <c r="AD2121" s="143">
        <v>2368.6452424803301</v>
      </c>
      <c r="AF2121" s="143">
        <v>-1</v>
      </c>
      <c r="AG2121" s="143">
        <v>-1</v>
      </c>
      <c r="AH2121" s="143">
        <v>-1</v>
      </c>
      <c r="AI2121" s="143">
        <v>-1</v>
      </c>
      <c r="AJ2121" s="143">
        <v>0</v>
      </c>
      <c r="AM2121" s="143" t="s">
        <v>383</v>
      </c>
      <c r="AN2121" s="143">
        <v>-1</v>
      </c>
      <c r="AQ2121" s="143">
        <v>641</v>
      </c>
      <c r="AR2121" s="143" t="s">
        <v>284</v>
      </c>
      <c r="AS2121" s="143" t="s">
        <v>394</v>
      </c>
      <c r="AT2121" s="143" t="s">
        <v>366</v>
      </c>
      <c r="AV2121" s="143">
        <v>199.99999999254899</v>
      </c>
      <c r="AW2121" s="143">
        <v>1.9210423701999999</v>
      </c>
    </row>
    <row r="2122" spans="1:49" x14ac:dyDescent="0.25">
      <c r="A2122" s="153">
        <v>1200000</v>
      </c>
      <c r="B2122" s="153">
        <v>1800000</v>
      </c>
      <c r="C2122" s="153">
        <v>1800000</v>
      </c>
      <c r="D2122" s="143" t="s">
        <v>360</v>
      </c>
      <c r="E2122" s="143" t="s">
        <v>73</v>
      </c>
      <c r="F2122" s="143" t="s">
        <v>378</v>
      </c>
      <c r="G2122" s="143" t="s">
        <v>379</v>
      </c>
      <c r="H2122" s="143">
        <v>0.59</v>
      </c>
      <c r="I2122" s="143">
        <v>0.64</v>
      </c>
      <c r="J2122" s="143" t="s">
        <v>395</v>
      </c>
      <c r="K2122" s="143">
        <v>0.61776345364490004</v>
      </c>
      <c r="L2122" s="143">
        <v>3832.39337986699</v>
      </c>
      <c r="M2122" s="143">
        <v>9.5260683112511995</v>
      </c>
      <c r="N2122" s="143">
        <v>1.4001131510661999</v>
      </c>
      <c r="O2122" s="143">
        <v>5.8848568596157804</v>
      </c>
      <c r="P2122" s="143">
        <v>0.86493873569629998</v>
      </c>
      <c r="Q2122" s="143">
        <v>2367.5125700724798</v>
      </c>
      <c r="R2122" s="143">
        <v>1200</v>
      </c>
      <c r="S2122" s="143" t="s">
        <v>398</v>
      </c>
      <c r="T2122" s="143">
        <v>1200</v>
      </c>
      <c r="U2122" s="143" t="s">
        <v>395</v>
      </c>
      <c r="V2122" s="143" t="s">
        <v>395</v>
      </c>
      <c r="Z2122" s="143">
        <v>0</v>
      </c>
      <c r="AA2122" s="143">
        <v>1</v>
      </c>
      <c r="AB2122" s="143">
        <v>5.8848568596157804</v>
      </c>
      <c r="AC2122" s="143">
        <v>0.86493873569629998</v>
      </c>
      <c r="AD2122" s="143">
        <v>2367.5125700724798</v>
      </c>
      <c r="AF2122" s="143">
        <v>-1</v>
      </c>
      <c r="AG2122" s="143">
        <v>-1</v>
      </c>
      <c r="AH2122" s="143">
        <v>-1</v>
      </c>
      <c r="AI2122" s="143">
        <v>-1</v>
      </c>
      <c r="AJ2122" s="143">
        <v>0</v>
      </c>
      <c r="AM2122" s="143" t="s">
        <v>383</v>
      </c>
      <c r="AN2122" s="143">
        <v>-1</v>
      </c>
      <c r="AQ2122" s="143">
        <v>641</v>
      </c>
      <c r="AR2122" s="143" t="s">
        <v>284</v>
      </c>
      <c r="AS2122" s="143" t="s">
        <v>394</v>
      </c>
      <c r="AT2122" s="143" t="s">
        <v>366</v>
      </c>
      <c r="AV2122" s="143">
        <v>199.999999996274</v>
      </c>
      <c r="AW2122" s="143">
        <v>1.9201237389000001</v>
      </c>
    </row>
    <row r="2123" spans="1:49" x14ac:dyDescent="0.25">
      <c r="A2123" s="153">
        <v>1200000</v>
      </c>
      <c r="B2123" s="153">
        <v>1800000</v>
      </c>
      <c r="C2123" s="153">
        <v>1800000</v>
      </c>
      <c r="D2123" s="143" t="s">
        <v>360</v>
      </c>
      <c r="E2123" s="143" t="s">
        <v>73</v>
      </c>
      <c r="F2123" s="143" t="s">
        <v>378</v>
      </c>
      <c r="G2123" s="143" t="s">
        <v>379</v>
      </c>
      <c r="H2123" s="143">
        <v>0.59</v>
      </c>
      <c r="I2123" s="143">
        <v>0.64</v>
      </c>
      <c r="J2123" s="143" t="s">
        <v>395</v>
      </c>
      <c r="K2123" s="143">
        <v>0.49540868012291001</v>
      </c>
      <c r="L2123" s="143">
        <v>3833.50504697017</v>
      </c>
      <c r="M2123" s="143">
        <v>9.5286552315121504</v>
      </c>
      <c r="N2123" s="143">
        <v>1.40048736104882</v>
      </c>
      <c r="O2123" s="143">
        <v>4.7205785115897001</v>
      </c>
      <c r="P2123" s="143">
        <v>0.69381359506601004</v>
      </c>
      <c r="Q2123" s="143">
        <v>1899.15167556401</v>
      </c>
      <c r="R2123" s="143">
        <v>1200</v>
      </c>
      <c r="S2123" s="143" t="s">
        <v>398</v>
      </c>
      <c r="T2123" s="143">
        <v>1200</v>
      </c>
      <c r="U2123" s="143" t="s">
        <v>395</v>
      </c>
      <c r="V2123" s="143" t="s">
        <v>395</v>
      </c>
      <c r="Z2123" s="143">
        <v>0</v>
      </c>
      <c r="AA2123" s="143">
        <v>1</v>
      </c>
      <c r="AB2123" s="143">
        <v>4.7205785115897001</v>
      </c>
      <c r="AC2123" s="143">
        <v>0.69381359506601004</v>
      </c>
      <c r="AD2123" s="143">
        <v>2368.19931755789</v>
      </c>
      <c r="AF2123" s="143">
        <v>-1</v>
      </c>
      <c r="AG2123" s="143">
        <v>-1</v>
      </c>
      <c r="AH2123" s="143">
        <v>-1</v>
      </c>
      <c r="AI2123" s="143">
        <v>-1</v>
      </c>
      <c r="AJ2123" s="143">
        <v>0</v>
      </c>
      <c r="AM2123" s="143" t="s">
        <v>383</v>
      </c>
      <c r="AN2123" s="143">
        <v>-1</v>
      </c>
      <c r="AQ2123" s="143">
        <v>641</v>
      </c>
      <c r="AR2123" s="143" t="s">
        <v>284</v>
      </c>
      <c r="AS2123" s="143" t="s">
        <v>394</v>
      </c>
      <c r="AT2123" s="143" t="s">
        <v>366</v>
      </c>
      <c r="AV2123" s="143">
        <v>180.219531440168</v>
      </c>
      <c r="AW2123" s="143">
        <v>1.9206807117</v>
      </c>
    </row>
    <row r="2124" spans="1:49" x14ac:dyDescent="0.25">
      <c r="A2124" s="153">
        <v>1200000</v>
      </c>
      <c r="B2124" s="153">
        <v>1800000</v>
      </c>
      <c r="C2124" s="153">
        <v>1800000</v>
      </c>
      <c r="D2124" s="143" t="s">
        <v>360</v>
      </c>
      <c r="E2124" s="143" t="s">
        <v>73</v>
      </c>
      <c r="F2124" s="143" t="s">
        <v>378</v>
      </c>
      <c r="G2124" s="143" t="s">
        <v>379</v>
      </c>
      <c r="H2124" s="143">
        <v>0.59</v>
      </c>
      <c r="I2124" s="143">
        <v>0.64</v>
      </c>
      <c r="J2124" s="143" t="s">
        <v>395</v>
      </c>
      <c r="K2124" s="143">
        <v>0.46491687091867001</v>
      </c>
      <c r="L2124" s="143">
        <v>3836.4061278972399</v>
      </c>
      <c r="M2124" s="143">
        <v>9.5352835396451496</v>
      </c>
      <c r="N2124" s="143">
        <v>1.4014417109357999</v>
      </c>
      <c r="O2124" s="143">
        <v>4.4331141865742101</v>
      </c>
      <c r="P2124" s="143">
        <v>0.65155389502319006</v>
      </c>
      <c r="Q2124" s="143">
        <v>1783.60993255523</v>
      </c>
      <c r="R2124" s="143">
        <v>1200</v>
      </c>
      <c r="S2124" s="143" t="s">
        <v>398</v>
      </c>
      <c r="T2124" s="143">
        <v>1200</v>
      </c>
      <c r="U2124" s="143" t="s">
        <v>395</v>
      </c>
      <c r="V2124" s="143" t="s">
        <v>395</v>
      </c>
      <c r="Z2124" s="143">
        <v>0</v>
      </c>
      <c r="AA2124" s="143">
        <v>1</v>
      </c>
      <c r="AB2124" s="143">
        <v>4.4331141865742101</v>
      </c>
      <c r="AC2124" s="143">
        <v>0.65155389502319006</v>
      </c>
      <c r="AD2124" s="143">
        <v>1834.71205056483</v>
      </c>
      <c r="AF2124" s="143">
        <v>-1</v>
      </c>
      <c r="AG2124" s="143">
        <v>-1</v>
      </c>
      <c r="AH2124" s="143">
        <v>-1</v>
      </c>
      <c r="AI2124" s="143">
        <v>-1</v>
      </c>
      <c r="AJ2124" s="143">
        <v>0</v>
      </c>
      <c r="AM2124" s="143" t="s">
        <v>383</v>
      </c>
      <c r="AN2124" s="143">
        <v>-1</v>
      </c>
      <c r="AQ2124" s="143">
        <v>641</v>
      </c>
      <c r="AR2124" s="143" t="s">
        <v>284</v>
      </c>
      <c r="AS2124" s="143" t="s">
        <v>394</v>
      </c>
      <c r="AT2124" s="143" t="s">
        <v>366</v>
      </c>
      <c r="AV2124" s="143">
        <v>175.28772493560101</v>
      </c>
      <c r="AW2124" s="143">
        <v>1.4880065292</v>
      </c>
    </row>
    <row r="2125" spans="1:49" x14ac:dyDescent="0.25">
      <c r="A2125" s="153">
        <v>1200000</v>
      </c>
      <c r="B2125" s="153">
        <v>1800000</v>
      </c>
      <c r="C2125" s="153">
        <v>1800000</v>
      </c>
      <c r="D2125" s="143" t="s">
        <v>360</v>
      </c>
      <c r="E2125" s="143" t="s">
        <v>73</v>
      </c>
      <c r="F2125" s="143" t="s">
        <v>378</v>
      </c>
      <c r="G2125" s="143" t="s">
        <v>379</v>
      </c>
      <c r="H2125" s="143">
        <v>0.59</v>
      </c>
      <c r="I2125" s="143">
        <v>0.64</v>
      </c>
      <c r="J2125" s="143" t="s">
        <v>395</v>
      </c>
      <c r="K2125" s="143">
        <v>0.61776345359886997</v>
      </c>
      <c r="L2125" s="143">
        <v>3830.36859517823</v>
      </c>
      <c r="M2125" s="143">
        <v>9.5213588219451797</v>
      </c>
      <c r="N2125" s="143">
        <v>1.3994319858670601</v>
      </c>
      <c r="O2125" s="143">
        <v>5.8819475087989499</v>
      </c>
      <c r="P2125" s="143">
        <v>0.86451793666596</v>
      </c>
      <c r="Q2125" s="143">
        <v>2366.2617319139599</v>
      </c>
      <c r="R2125" s="143">
        <v>1200</v>
      </c>
      <c r="S2125" s="143" t="s">
        <v>398</v>
      </c>
      <c r="T2125" s="143">
        <v>1200</v>
      </c>
      <c r="U2125" s="143" t="s">
        <v>395</v>
      </c>
      <c r="V2125" s="143" t="s">
        <v>395</v>
      </c>
      <c r="Z2125" s="143">
        <v>0</v>
      </c>
      <c r="AA2125" s="143">
        <v>1</v>
      </c>
      <c r="AB2125" s="143">
        <v>5.8819475087989499</v>
      </c>
      <c r="AC2125" s="143">
        <v>0.86451793666596</v>
      </c>
      <c r="AD2125" s="143">
        <v>2366.2617319139599</v>
      </c>
      <c r="AF2125" s="143">
        <v>-1</v>
      </c>
      <c r="AG2125" s="143">
        <v>-1</v>
      </c>
      <c r="AH2125" s="143">
        <v>-1</v>
      </c>
      <c r="AI2125" s="143">
        <v>-1</v>
      </c>
      <c r="AJ2125" s="143">
        <v>0</v>
      </c>
      <c r="AM2125" s="143" t="s">
        <v>383</v>
      </c>
      <c r="AN2125" s="143">
        <v>-1</v>
      </c>
      <c r="AQ2125" s="143">
        <v>641</v>
      </c>
      <c r="AR2125" s="143" t="s">
        <v>284</v>
      </c>
      <c r="AS2125" s="143" t="s">
        <v>394</v>
      </c>
      <c r="AT2125" s="143" t="s">
        <v>366</v>
      </c>
      <c r="AV2125" s="143">
        <v>199.99999998882399</v>
      </c>
      <c r="AW2125" s="143">
        <v>1.9191092716</v>
      </c>
    </row>
    <row r="2126" spans="1:49" x14ac:dyDescent="0.25">
      <c r="A2126" s="153">
        <v>1200000</v>
      </c>
      <c r="B2126" s="153">
        <v>1800000</v>
      </c>
      <c r="C2126" s="153">
        <v>1800000</v>
      </c>
      <c r="D2126" s="143" t="s">
        <v>360</v>
      </c>
      <c r="E2126" s="143" t="s">
        <v>73</v>
      </c>
      <c r="F2126" s="143" t="s">
        <v>378</v>
      </c>
      <c r="G2126" s="143" t="s">
        <v>379</v>
      </c>
      <c r="H2126" s="143">
        <v>0.59</v>
      </c>
      <c r="I2126" s="143">
        <v>0.64</v>
      </c>
      <c r="J2126" s="143" t="s">
        <v>395</v>
      </c>
      <c r="K2126" s="143">
        <v>0.48619547434165999</v>
      </c>
      <c r="L2126" s="143">
        <v>3836.4061278972399</v>
      </c>
      <c r="M2126" s="143">
        <v>9.5352835396451407</v>
      </c>
      <c r="N2126" s="143">
        <v>1.4014417109357999</v>
      </c>
      <c r="O2126" s="143">
        <v>4.6360117035400696</v>
      </c>
      <c r="P2126" s="143">
        <v>0.68137461741062999</v>
      </c>
      <c r="Q2126" s="143">
        <v>1865.24329712028</v>
      </c>
      <c r="R2126" s="143">
        <v>1200</v>
      </c>
      <c r="S2126" s="143" t="s">
        <v>398</v>
      </c>
      <c r="T2126" s="143">
        <v>1200</v>
      </c>
      <c r="U2126" s="143" t="s">
        <v>395</v>
      </c>
      <c r="V2126" s="143" t="s">
        <v>395</v>
      </c>
      <c r="Z2126" s="143">
        <v>0</v>
      </c>
      <c r="AA2126" s="143">
        <v>1</v>
      </c>
      <c r="AB2126" s="143">
        <v>4.6360117035400696</v>
      </c>
      <c r="AC2126" s="143">
        <v>0.68137461741062999</v>
      </c>
      <c r="AD2126" s="143">
        <v>1926.39869939853</v>
      </c>
      <c r="AF2126" s="143">
        <v>-1</v>
      </c>
      <c r="AG2126" s="143">
        <v>-1</v>
      </c>
      <c r="AH2126" s="143">
        <v>-1</v>
      </c>
      <c r="AI2126" s="143">
        <v>-1</v>
      </c>
      <c r="AJ2126" s="143">
        <v>0</v>
      </c>
      <c r="AM2126" s="143" t="s">
        <v>383</v>
      </c>
      <c r="AN2126" s="143">
        <v>-1</v>
      </c>
      <c r="AQ2126" s="143">
        <v>641</v>
      </c>
      <c r="AR2126" s="143" t="s">
        <v>284</v>
      </c>
      <c r="AS2126" s="143" t="s">
        <v>394</v>
      </c>
      <c r="AT2126" s="143" t="s">
        <v>366</v>
      </c>
      <c r="AV2126" s="143">
        <v>178.732183047728</v>
      </c>
      <c r="AW2126" s="143">
        <v>1.5623671528</v>
      </c>
    </row>
    <row r="2127" spans="1:49" x14ac:dyDescent="0.25">
      <c r="A2127" s="153">
        <v>1200000</v>
      </c>
      <c r="B2127" s="153">
        <v>1800000</v>
      </c>
      <c r="C2127" s="153">
        <v>1800000</v>
      </c>
      <c r="D2127" s="143" t="s">
        <v>360</v>
      </c>
      <c r="E2127" s="143" t="s">
        <v>73</v>
      </c>
      <c r="F2127" s="143" t="s">
        <v>378</v>
      </c>
      <c r="G2127" s="143" t="s">
        <v>379</v>
      </c>
      <c r="H2127" s="143">
        <v>0.59</v>
      </c>
      <c r="I2127" s="143">
        <v>0.64</v>
      </c>
      <c r="J2127" s="143" t="s">
        <v>395</v>
      </c>
      <c r="K2127" s="143">
        <v>0.52875268161545996</v>
      </c>
      <c r="L2127" s="143">
        <v>3836.4988965524899</v>
      </c>
      <c r="M2127" s="143">
        <v>9.5354963466526605</v>
      </c>
      <c r="N2127" s="143">
        <v>1.40147238265998</v>
      </c>
      <c r="O2127" s="143">
        <v>5.04191926382709</v>
      </c>
      <c r="P2127" s="143">
        <v>0.74103228054147996</v>
      </c>
      <c r="Q2127" s="143">
        <v>2028.55907956691</v>
      </c>
      <c r="R2127" s="143">
        <v>1200</v>
      </c>
      <c r="S2127" s="143" t="s">
        <v>398</v>
      </c>
      <c r="T2127" s="143">
        <v>1200</v>
      </c>
      <c r="U2127" s="143" t="s">
        <v>395</v>
      </c>
      <c r="V2127" s="143" t="s">
        <v>395</v>
      </c>
      <c r="Z2127" s="143">
        <v>0</v>
      </c>
      <c r="AA2127" s="143">
        <v>1</v>
      </c>
      <c r="AB2127" s="143">
        <v>5.04191926382709</v>
      </c>
      <c r="AC2127" s="143">
        <v>0.74103228054147996</v>
      </c>
      <c r="AD2127" s="143">
        <v>2109.8230150008199</v>
      </c>
      <c r="AF2127" s="143">
        <v>-1</v>
      </c>
      <c r="AG2127" s="143">
        <v>-1</v>
      </c>
      <c r="AH2127" s="143">
        <v>-1</v>
      </c>
      <c r="AI2127" s="143">
        <v>-1</v>
      </c>
      <c r="AJ2127" s="143">
        <v>0</v>
      </c>
      <c r="AM2127" s="143" t="s">
        <v>383</v>
      </c>
      <c r="AN2127" s="143">
        <v>-1</v>
      </c>
      <c r="AQ2127" s="143">
        <v>641</v>
      </c>
      <c r="AR2127" s="143" t="s">
        <v>284</v>
      </c>
      <c r="AS2127" s="143" t="s">
        <v>394</v>
      </c>
      <c r="AT2127" s="143" t="s">
        <v>366</v>
      </c>
      <c r="AV2127" s="143">
        <v>185.62109935763999</v>
      </c>
      <c r="AW2127" s="143">
        <v>1.711129777</v>
      </c>
    </row>
    <row r="2128" spans="1:49" x14ac:dyDescent="0.25">
      <c r="A2128" s="153">
        <v>1200000</v>
      </c>
      <c r="B2128" s="153">
        <v>1800000</v>
      </c>
      <c r="C2128" s="153">
        <v>1800000</v>
      </c>
      <c r="D2128" s="143" t="s">
        <v>360</v>
      </c>
      <c r="E2128" s="143" t="s">
        <v>73</v>
      </c>
      <c r="F2128" s="143" t="s">
        <v>378</v>
      </c>
      <c r="G2128" s="143" t="s">
        <v>379</v>
      </c>
      <c r="H2128" s="143">
        <v>0.59</v>
      </c>
      <c r="I2128" s="143">
        <v>0.64</v>
      </c>
      <c r="J2128" s="143" t="s">
        <v>395</v>
      </c>
      <c r="K2128" s="143">
        <v>8.1218056174730005E-2</v>
      </c>
      <c r="L2128" s="143">
        <v>3836.74202755132</v>
      </c>
      <c r="M2128" s="143">
        <v>9.5360566803806392</v>
      </c>
      <c r="N2128" s="143">
        <v>1.40155323925262</v>
      </c>
      <c r="O2128" s="143">
        <v>0.77449998715260004</v>
      </c>
      <c r="P2128" s="143">
        <v>0.1138314297175</v>
      </c>
      <c r="Q2128" s="143">
        <v>311.61272952162602</v>
      </c>
      <c r="R2128" s="143">
        <v>1200</v>
      </c>
      <c r="S2128" s="143" t="s">
        <v>398</v>
      </c>
      <c r="T2128" s="143">
        <v>1200</v>
      </c>
      <c r="U2128" s="143" t="s">
        <v>395</v>
      </c>
      <c r="V2128" s="143" t="s">
        <v>395</v>
      </c>
      <c r="Z2128" s="143">
        <v>0</v>
      </c>
      <c r="AA2128" s="143">
        <v>1</v>
      </c>
      <c r="AB2128" s="143">
        <v>0.77449998715260004</v>
      </c>
      <c r="AC2128" s="143">
        <v>0.1138314297175</v>
      </c>
      <c r="AD2128" s="143">
        <v>473.315130623806</v>
      </c>
      <c r="AF2128" s="143">
        <v>-1</v>
      </c>
      <c r="AG2128" s="143">
        <v>-1</v>
      </c>
      <c r="AH2128" s="143">
        <v>-1</v>
      </c>
      <c r="AI2128" s="143">
        <v>-1</v>
      </c>
      <c r="AJ2128" s="143">
        <v>0</v>
      </c>
      <c r="AM2128" s="143" t="s">
        <v>383</v>
      </c>
      <c r="AN2128" s="143">
        <v>-1</v>
      </c>
      <c r="AQ2128" s="143">
        <v>641</v>
      </c>
      <c r="AR2128" s="143" t="s">
        <v>284</v>
      </c>
      <c r="AS2128" s="143" t="s">
        <v>394</v>
      </c>
      <c r="AT2128" s="143" t="s">
        <v>366</v>
      </c>
      <c r="AV2128" s="143">
        <v>113.176764446519</v>
      </c>
      <c r="AW2128" s="143">
        <v>0.38387277419999999</v>
      </c>
    </row>
    <row r="2129" spans="1:49" x14ac:dyDescent="0.25">
      <c r="A2129" s="153">
        <v>1200000</v>
      </c>
      <c r="B2129" s="153">
        <v>1800000</v>
      </c>
      <c r="C2129" s="153">
        <v>1800000</v>
      </c>
      <c r="D2129" s="143" t="s">
        <v>360</v>
      </c>
      <c r="E2129" s="143" t="s">
        <v>73</v>
      </c>
      <c r="F2129" s="143" t="s">
        <v>378</v>
      </c>
      <c r="G2129" s="143" t="s">
        <v>379</v>
      </c>
      <c r="H2129" s="143">
        <v>0.59</v>
      </c>
      <c r="I2129" s="143">
        <v>0.64</v>
      </c>
      <c r="J2129" s="143" t="s">
        <v>395</v>
      </c>
      <c r="K2129" s="143">
        <v>0.25204215592226997</v>
      </c>
      <c r="L2129" s="143">
        <v>3830.3685957490002</v>
      </c>
      <c r="M2129" s="143">
        <v>9.5213588233639701</v>
      </c>
      <c r="N2129" s="143">
        <v>1.3994319860755899</v>
      </c>
      <c r="O2129" s="143">
        <v>2.3997838051501899</v>
      </c>
      <c r="P2129" s="143">
        <v>0.35271585483707002</v>
      </c>
      <c r="Q2129" s="143">
        <v>965.41435884954001</v>
      </c>
      <c r="R2129" s="143">
        <v>1200</v>
      </c>
      <c r="S2129" s="143" t="s">
        <v>398</v>
      </c>
      <c r="T2129" s="143">
        <v>1200</v>
      </c>
      <c r="U2129" s="143" t="s">
        <v>395</v>
      </c>
      <c r="V2129" s="143" t="s">
        <v>395</v>
      </c>
      <c r="Z2129" s="143">
        <v>0</v>
      </c>
      <c r="AA2129" s="143">
        <v>1</v>
      </c>
      <c r="AB2129" s="143">
        <v>2.3997838051501899</v>
      </c>
      <c r="AC2129" s="143">
        <v>0.35271585483707002</v>
      </c>
      <c r="AD2129" s="143">
        <v>2366.26173209026</v>
      </c>
      <c r="AF2129" s="143">
        <v>-1</v>
      </c>
      <c r="AG2129" s="143">
        <v>-1</v>
      </c>
      <c r="AH2129" s="143">
        <v>-1</v>
      </c>
      <c r="AI2129" s="143">
        <v>-1</v>
      </c>
      <c r="AJ2129" s="143">
        <v>0</v>
      </c>
      <c r="AM2129" s="143" t="s">
        <v>383</v>
      </c>
      <c r="AN2129" s="143">
        <v>-1</v>
      </c>
      <c r="AQ2129" s="143">
        <v>641</v>
      </c>
      <c r="AR2129" s="143" t="s">
        <v>284</v>
      </c>
      <c r="AS2129" s="143" t="s">
        <v>394</v>
      </c>
      <c r="AT2129" s="143" t="s">
        <v>366</v>
      </c>
      <c r="AV2129" s="143">
        <v>140.82957445209601</v>
      </c>
      <c r="AW2129" s="143">
        <v>1.9191092718</v>
      </c>
    </row>
    <row r="2130" spans="1:49" x14ac:dyDescent="0.25">
      <c r="A2130" s="153">
        <v>1200000</v>
      </c>
      <c r="B2130" s="153">
        <v>1800000</v>
      </c>
      <c r="C2130" s="153">
        <v>1800000</v>
      </c>
      <c r="D2130" s="143" t="s">
        <v>360</v>
      </c>
      <c r="E2130" s="143" t="s">
        <v>73</v>
      </c>
      <c r="F2130" s="143" t="s">
        <v>378</v>
      </c>
      <c r="G2130" s="143" t="s">
        <v>379</v>
      </c>
      <c r="H2130" s="143">
        <v>0.59</v>
      </c>
      <c r="I2130" s="143">
        <v>0.64</v>
      </c>
      <c r="J2130" s="143" t="s">
        <v>395</v>
      </c>
      <c r="K2130" s="143">
        <v>4.9494394195999998E-4</v>
      </c>
      <c r="L2130" s="143">
        <v>3830.7257812463199</v>
      </c>
      <c r="M2130" s="143">
        <v>9.5221877393947008</v>
      </c>
      <c r="N2130" s="143">
        <v>1.3995518097247199</v>
      </c>
      <c r="O2130" s="143">
        <v>4.7129491358800001E-3</v>
      </c>
      <c r="P2130" s="143">
        <v>6.9269968968999995E-4</v>
      </c>
      <c r="Q2130" s="143">
        <v>1.8959945187646701</v>
      </c>
      <c r="R2130" s="143">
        <v>1200</v>
      </c>
      <c r="S2130" s="143" t="s">
        <v>398</v>
      </c>
      <c r="T2130" s="143">
        <v>1200</v>
      </c>
      <c r="U2130" s="143" t="s">
        <v>395</v>
      </c>
      <c r="V2130" s="143" t="s">
        <v>395</v>
      </c>
      <c r="Z2130" s="143">
        <v>0</v>
      </c>
      <c r="AA2130" s="143">
        <v>1</v>
      </c>
      <c r="AB2130" s="143">
        <v>4.7129491358800001E-3</v>
      </c>
      <c r="AC2130" s="143">
        <v>6.9269968968999995E-4</v>
      </c>
      <c r="AD2130" s="143">
        <v>2366.4823886774402</v>
      </c>
      <c r="AF2130" s="143">
        <v>-1</v>
      </c>
      <c r="AG2130" s="143">
        <v>-1</v>
      </c>
      <c r="AH2130" s="143">
        <v>-1</v>
      </c>
      <c r="AI2130" s="143">
        <v>-1</v>
      </c>
      <c r="AJ2130" s="143">
        <v>0</v>
      </c>
      <c r="AM2130" s="143" t="s">
        <v>383</v>
      </c>
      <c r="AN2130" s="143">
        <v>-1</v>
      </c>
      <c r="AQ2130" s="143">
        <v>641</v>
      </c>
      <c r="AR2130" s="143" t="s">
        <v>284</v>
      </c>
      <c r="AS2130" s="143" t="s">
        <v>394</v>
      </c>
      <c r="AT2130" s="143" t="s">
        <v>366</v>
      </c>
      <c r="AV2130" s="143">
        <v>20.265270027964998</v>
      </c>
      <c r="AW2130" s="143">
        <v>1.9192882308999999</v>
      </c>
    </row>
    <row r="2131" spans="1:49" x14ac:dyDescent="0.25">
      <c r="A2131" s="153">
        <v>1200000</v>
      </c>
      <c r="B2131" s="153">
        <v>1800000</v>
      </c>
      <c r="C2131" s="153">
        <v>1800000</v>
      </c>
      <c r="D2131" s="143" t="s">
        <v>360</v>
      </c>
      <c r="E2131" s="143" t="s">
        <v>73</v>
      </c>
      <c r="F2131" s="143" t="s">
        <v>378</v>
      </c>
      <c r="G2131" s="143" t="s">
        <v>379</v>
      </c>
      <c r="H2131" s="143">
        <v>0.59</v>
      </c>
      <c r="I2131" s="143">
        <v>0.64</v>
      </c>
      <c r="J2131" s="143" t="s">
        <v>395</v>
      </c>
      <c r="K2131" s="143">
        <v>0.61776345366790997</v>
      </c>
      <c r="L2131" s="143">
        <v>3835.4472696074699</v>
      </c>
      <c r="M2131" s="143">
        <v>9.5330961677293402</v>
      </c>
      <c r="N2131" s="143">
        <v>1.40112689717857</v>
      </c>
      <c r="O2131" s="143">
        <v>5.88919841272482</v>
      </c>
      <c r="P2131" s="143">
        <v>0.86556499102803997</v>
      </c>
      <c r="Q2131" s="143">
        <v>2369.3991516338801</v>
      </c>
      <c r="R2131" s="143">
        <v>1200</v>
      </c>
      <c r="S2131" s="143" t="s">
        <v>398</v>
      </c>
      <c r="T2131" s="143">
        <v>1200</v>
      </c>
      <c r="U2131" s="143" t="s">
        <v>395</v>
      </c>
      <c r="V2131" s="143" t="s">
        <v>395</v>
      </c>
      <c r="Z2131" s="143">
        <v>0</v>
      </c>
      <c r="AA2131" s="143">
        <v>1</v>
      </c>
      <c r="AB2131" s="143">
        <v>5.88919841272482</v>
      </c>
      <c r="AC2131" s="143">
        <v>0.86556499102803997</v>
      </c>
      <c r="AD2131" s="143">
        <v>2369.3991516338801</v>
      </c>
      <c r="AF2131" s="143">
        <v>-1</v>
      </c>
      <c r="AG2131" s="143">
        <v>-1</v>
      </c>
      <c r="AH2131" s="143">
        <v>-1</v>
      </c>
      <c r="AI2131" s="143">
        <v>-1</v>
      </c>
      <c r="AJ2131" s="143">
        <v>0</v>
      </c>
      <c r="AM2131" s="143" t="s">
        <v>383</v>
      </c>
      <c r="AN2131" s="143">
        <v>-1</v>
      </c>
      <c r="AQ2131" s="143">
        <v>641</v>
      </c>
      <c r="AR2131" s="143" t="s">
        <v>284</v>
      </c>
      <c r="AS2131" s="143" t="s">
        <v>394</v>
      </c>
      <c r="AT2131" s="143" t="s">
        <v>366</v>
      </c>
      <c r="AV2131" s="143">
        <v>200</v>
      </c>
      <c r="AW2131" s="143">
        <v>1.9216538132000001</v>
      </c>
    </row>
    <row r="2132" spans="1:49" x14ac:dyDescent="0.25">
      <c r="A2132" s="153">
        <v>1200000</v>
      </c>
      <c r="B2132" s="153">
        <v>1800000</v>
      </c>
      <c r="C2132" s="153">
        <v>1800000</v>
      </c>
      <c r="D2132" s="143" t="s">
        <v>360</v>
      </c>
      <c r="E2132" s="143" t="s">
        <v>73</v>
      </c>
      <c r="F2132" s="143" t="s">
        <v>378</v>
      </c>
      <c r="G2132" s="143" t="s">
        <v>379</v>
      </c>
      <c r="H2132" s="143">
        <v>0.59</v>
      </c>
      <c r="I2132" s="143">
        <v>0.64</v>
      </c>
      <c r="J2132" s="143" t="s">
        <v>395</v>
      </c>
      <c r="K2132" s="143">
        <v>0.617763453829</v>
      </c>
      <c r="L2132" s="143">
        <v>3836.6695130993198</v>
      </c>
      <c r="M2132" s="143">
        <v>9.5358892944923905</v>
      </c>
      <c r="N2132" s="143">
        <v>1.40152907560374</v>
      </c>
      <c r="O2132" s="143">
        <v>5.8909239058966802</v>
      </c>
      <c r="P2132" s="143">
        <v>0.86581344238673996</v>
      </c>
      <c r="Q2132" s="143">
        <v>2370.15420961269</v>
      </c>
      <c r="R2132" s="143">
        <v>1200</v>
      </c>
      <c r="S2132" s="143" t="s">
        <v>398</v>
      </c>
      <c r="T2132" s="143">
        <v>1200</v>
      </c>
      <c r="U2132" s="143" t="s">
        <v>395</v>
      </c>
      <c r="V2132" s="143" t="s">
        <v>395</v>
      </c>
      <c r="Z2132" s="143">
        <v>0</v>
      </c>
      <c r="AA2132" s="143">
        <v>1</v>
      </c>
      <c r="AB2132" s="143">
        <v>5.8909239058966802</v>
      </c>
      <c r="AC2132" s="143">
        <v>0.86581344238673996</v>
      </c>
      <c r="AD2132" s="143">
        <v>2370.15420961269</v>
      </c>
      <c r="AF2132" s="143">
        <v>-1</v>
      </c>
      <c r="AG2132" s="143">
        <v>-1</v>
      </c>
      <c r="AH2132" s="143">
        <v>-1</v>
      </c>
      <c r="AI2132" s="143">
        <v>-1</v>
      </c>
      <c r="AJ2132" s="143">
        <v>0</v>
      </c>
      <c r="AM2132" s="143" t="s">
        <v>383</v>
      </c>
      <c r="AN2132" s="143">
        <v>-1</v>
      </c>
      <c r="AQ2132" s="143">
        <v>641</v>
      </c>
      <c r="AR2132" s="143" t="s">
        <v>284</v>
      </c>
      <c r="AS2132" s="143" t="s">
        <v>394</v>
      </c>
      <c r="AT2132" s="143" t="s">
        <v>366</v>
      </c>
      <c r="AV2132" s="143">
        <v>200.000000026077</v>
      </c>
      <c r="AW2132" s="143">
        <v>1.9222661878</v>
      </c>
    </row>
    <row r="2133" spans="1:49" x14ac:dyDescent="0.25">
      <c r="A2133" s="153">
        <v>1200000</v>
      </c>
      <c r="B2133" s="153">
        <v>1800000</v>
      </c>
      <c r="C2133" s="153">
        <v>1800000</v>
      </c>
      <c r="D2133" s="143" t="s">
        <v>360</v>
      </c>
      <c r="E2133" s="143" t="s">
        <v>73</v>
      </c>
      <c r="F2133" s="143" t="s">
        <v>378</v>
      </c>
      <c r="G2133" s="143" t="s">
        <v>379</v>
      </c>
      <c r="H2133" s="143">
        <v>0.59</v>
      </c>
      <c r="I2133" s="143">
        <v>0.64</v>
      </c>
      <c r="J2133" s="143" t="s">
        <v>395</v>
      </c>
      <c r="K2133" s="143">
        <v>0.61776345341476002</v>
      </c>
      <c r="L2133" s="143">
        <v>3830.7257813890301</v>
      </c>
      <c r="M2133" s="143">
        <v>9.5221877397494303</v>
      </c>
      <c r="N2133" s="143">
        <v>1.39955180977686</v>
      </c>
      <c r="O2133" s="143">
        <v>5.8824595821713404</v>
      </c>
      <c r="P2133" s="143">
        <v>0.86459195924063004</v>
      </c>
      <c r="Q2133" s="143">
        <v>2366.4823877958602</v>
      </c>
      <c r="R2133" s="143">
        <v>1200</v>
      </c>
      <c r="S2133" s="143" t="s">
        <v>398</v>
      </c>
      <c r="T2133" s="143">
        <v>1200</v>
      </c>
      <c r="U2133" s="143" t="s">
        <v>395</v>
      </c>
      <c r="V2133" s="143" t="s">
        <v>395</v>
      </c>
      <c r="Z2133" s="143">
        <v>0</v>
      </c>
      <c r="AA2133" s="143">
        <v>1</v>
      </c>
      <c r="AB2133" s="143">
        <v>5.8824595821713404</v>
      </c>
      <c r="AC2133" s="143">
        <v>0.86459195924063004</v>
      </c>
      <c r="AD2133" s="143">
        <v>2366.4823877958602</v>
      </c>
      <c r="AF2133" s="143">
        <v>-1</v>
      </c>
      <c r="AG2133" s="143">
        <v>-1</v>
      </c>
      <c r="AH2133" s="143">
        <v>-1</v>
      </c>
      <c r="AI2133" s="143">
        <v>-1</v>
      </c>
      <c r="AJ2133" s="143">
        <v>0</v>
      </c>
      <c r="AM2133" s="143" t="s">
        <v>383</v>
      </c>
      <c r="AN2133" s="143">
        <v>-1</v>
      </c>
      <c r="AQ2133" s="143">
        <v>641</v>
      </c>
      <c r="AR2133" s="143" t="s">
        <v>284</v>
      </c>
      <c r="AS2133" s="143" t="s">
        <v>394</v>
      </c>
      <c r="AT2133" s="143" t="s">
        <v>366</v>
      </c>
      <c r="AV2133" s="143">
        <v>199.99999995902101</v>
      </c>
      <c r="AW2133" s="143">
        <v>1.9192882302000001</v>
      </c>
    </row>
    <row r="2134" spans="1:49" x14ac:dyDescent="0.25">
      <c r="A2134" s="153">
        <v>1200000</v>
      </c>
      <c r="B2134" s="153">
        <v>1800000</v>
      </c>
      <c r="C2134" s="153">
        <v>1800000</v>
      </c>
      <c r="D2134" s="143" t="s">
        <v>360</v>
      </c>
      <c r="E2134" s="143" t="s">
        <v>73</v>
      </c>
      <c r="F2134" s="143" t="s">
        <v>378</v>
      </c>
      <c r="G2134" s="143" t="s">
        <v>379</v>
      </c>
      <c r="H2134" s="143">
        <v>0.59</v>
      </c>
      <c r="I2134" s="143">
        <v>0.64</v>
      </c>
      <c r="J2134" s="143" t="s">
        <v>395</v>
      </c>
      <c r="K2134" s="143">
        <v>0.61776345378298003</v>
      </c>
      <c r="L2134" s="143">
        <v>3836.5607416468602</v>
      </c>
      <c r="M2134" s="143">
        <v>9.5356382164427202</v>
      </c>
      <c r="N2134" s="143">
        <v>1.4014928302530201</v>
      </c>
      <c r="O2134" s="143">
        <v>5.8907687986146398</v>
      </c>
      <c r="P2134" s="143">
        <v>0.86579105126918998</v>
      </c>
      <c r="Q2134" s="143">
        <v>2370.0870144079599</v>
      </c>
      <c r="R2134" s="143">
        <v>1200</v>
      </c>
      <c r="S2134" s="143" t="s">
        <v>398</v>
      </c>
      <c r="T2134" s="143">
        <v>1200</v>
      </c>
      <c r="U2134" s="143" t="s">
        <v>395</v>
      </c>
      <c r="V2134" s="143" t="s">
        <v>395</v>
      </c>
      <c r="Z2134" s="143">
        <v>0</v>
      </c>
      <c r="AA2134" s="143">
        <v>1</v>
      </c>
      <c r="AB2134" s="143">
        <v>5.8907687986146398</v>
      </c>
      <c r="AC2134" s="143">
        <v>0.86579105126918998</v>
      </c>
      <c r="AD2134" s="143">
        <v>2370.0870144079599</v>
      </c>
      <c r="AF2134" s="143">
        <v>-1</v>
      </c>
      <c r="AG2134" s="143">
        <v>-1</v>
      </c>
      <c r="AH2134" s="143">
        <v>-1</v>
      </c>
      <c r="AI2134" s="143">
        <v>-1</v>
      </c>
      <c r="AJ2134" s="143">
        <v>0</v>
      </c>
      <c r="AM2134" s="143" t="s">
        <v>383</v>
      </c>
      <c r="AN2134" s="143">
        <v>-1</v>
      </c>
      <c r="AQ2134" s="143">
        <v>641</v>
      </c>
      <c r="AR2134" s="143" t="s">
        <v>284</v>
      </c>
      <c r="AS2134" s="143" t="s">
        <v>394</v>
      </c>
      <c r="AT2134" s="143" t="s">
        <v>366</v>
      </c>
      <c r="AV2134" s="143">
        <v>200.000000018626</v>
      </c>
      <c r="AW2134" s="143">
        <v>1.9222116905</v>
      </c>
    </row>
    <row r="2135" spans="1:49" x14ac:dyDescent="0.25">
      <c r="A2135" s="153">
        <v>1200000</v>
      </c>
      <c r="B2135" s="153">
        <v>1800000</v>
      </c>
      <c r="C2135" s="153">
        <v>1800000</v>
      </c>
      <c r="D2135" s="143" t="s">
        <v>360</v>
      </c>
      <c r="E2135" s="143" t="s">
        <v>73</v>
      </c>
      <c r="F2135" s="143" t="s">
        <v>378</v>
      </c>
      <c r="G2135" s="143" t="s">
        <v>379</v>
      </c>
      <c r="H2135" s="143">
        <v>0.59</v>
      </c>
      <c r="I2135" s="143">
        <v>0.64</v>
      </c>
      <c r="J2135" s="143" t="s">
        <v>395</v>
      </c>
      <c r="K2135" s="143">
        <v>0.61776345378298003</v>
      </c>
      <c r="L2135" s="143">
        <v>3830.7257805327899</v>
      </c>
      <c r="M2135" s="143">
        <v>9.5221877376210493</v>
      </c>
      <c r="N2135" s="143">
        <v>1.39955180946403</v>
      </c>
      <c r="O2135" s="143">
        <v>5.8824595843627296</v>
      </c>
      <c r="P2135" s="143">
        <v>0.86459195956271995</v>
      </c>
      <c r="Q2135" s="143">
        <v>2366.4823886774402</v>
      </c>
      <c r="R2135" s="143">
        <v>1200</v>
      </c>
      <c r="S2135" s="143" t="s">
        <v>398</v>
      </c>
      <c r="T2135" s="143">
        <v>1200</v>
      </c>
      <c r="U2135" s="143" t="s">
        <v>395</v>
      </c>
      <c r="V2135" s="143" t="s">
        <v>395</v>
      </c>
      <c r="Z2135" s="143">
        <v>0</v>
      </c>
      <c r="AA2135" s="143">
        <v>1</v>
      </c>
      <c r="AB2135" s="143">
        <v>5.8824595843627296</v>
      </c>
      <c r="AC2135" s="143">
        <v>0.86459195956271995</v>
      </c>
      <c r="AD2135" s="143">
        <v>2366.4823886774402</v>
      </c>
      <c r="AF2135" s="143">
        <v>-1</v>
      </c>
      <c r="AG2135" s="143">
        <v>-1</v>
      </c>
      <c r="AH2135" s="143">
        <v>-1</v>
      </c>
      <c r="AI2135" s="143">
        <v>-1</v>
      </c>
      <c r="AJ2135" s="143">
        <v>0</v>
      </c>
      <c r="AM2135" s="143" t="s">
        <v>383</v>
      </c>
      <c r="AN2135" s="143">
        <v>-1</v>
      </c>
      <c r="AQ2135" s="143">
        <v>641</v>
      </c>
      <c r="AR2135" s="143" t="s">
        <v>284</v>
      </c>
      <c r="AS2135" s="143" t="s">
        <v>394</v>
      </c>
      <c r="AT2135" s="143" t="s">
        <v>366</v>
      </c>
      <c r="AV2135" s="143">
        <v>200.000000018626</v>
      </c>
      <c r="AW2135" s="143">
        <v>1.9192882308999999</v>
      </c>
    </row>
    <row r="2136" spans="1:49" x14ac:dyDescent="0.25">
      <c r="A2136" s="153">
        <v>1200000</v>
      </c>
      <c r="B2136" s="153">
        <v>1800000</v>
      </c>
      <c r="C2136" s="153">
        <v>1800000</v>
      </c>
      <c r="D2136" s="143" t="s">
        <v>360</v>
      </c>
      <c r="E2136" s="143" t="s">
        <v>73</v>
      </c>
      <c r="F2136" s="143" t="s">
        <v>378</v>
      </c>
      <c r="G2136" s="143" t="s">
        <v>379</v>
      </c>
      <c r="H2136" s="143">
        <v>0.59</v>
      </c>
      <c r="I2136" s="143">
        <v>0.64</v>
      </c>
      <c r="J2136" s="143" t="s">
        <v>395</v>
      </c>
      <c r="K2136" s="143">
        <v>0.45585170610884002</v>
      </c>
      <c r="L2136" s="143">
        <v>3835.44726989323</v>
      </c>
      <c r="M2136" s="143">
        <v>9.5330961684396094</v>
      </c>
      <c r="N2136" s="143">
        <v>1.40112689728297</v>
      </c>
      <c r="O2136" s="143">
        <v>4.3456781528828499</v>
      </c>
      <c r="P2136" s="143">
        <v>0.63870608660142003</v>
      </c>
      <c r="Q2136" s="143">
        <v>1748.39518167132</v>
      </c>
      <c r="R2136" s="143">
        <v>1200</v>
      </c>
      <c r="S2136" s="143" t="s">
        <v>398</v>
      </c>
      <c r="T2136" s="143">
        <v>1200</v>
      </c>
      <c r="U2136" s="143" t="s">
        <v>395</v>
      </c>
      <c r="V2136" s="143" t="s">
        <v>395</v>
      </c>
      <c r="Z2136" s="143">
        <v>0</v>
      </c>
      <c r="AA2136" s="143">
        <v>1</v>
      </c>
      <c r="AB2136" s="143">
        <v>4.3456781528828499</v>
      </c>
      <c r="AC2136" s="143">
        <v>0.63870608660142003</v>
      </c>
      <c r="AD2136" s="143">
        <v>2369.3991521634798</v>
      </c>
      <c r="AF2136" s="143">
        <v>-1</v>
      </c>
      <c r="AG2136" s="143">
        <v>-1</v>
      </c>
      <c r="AH2136" s="143">
        <v>-1</v>
      </c>
      <c r="AI2136" s="143">
        <v>-1</v>
      </c>
      <c r="AJ2136" s="143">
        <v>0</v>
      </c>
      <c r="AM2136" s="143" t="s">
        <v>383</v>
      </c>
      <c r="AN2136" s="143">
        <v>-1</v>
      </c>
      <c r="AQ2136" s="143">
        <v>641</v>
      </c>
      <c r="AR2136" s="143" t="s">
        <v>284</v>
      </c>
      <c r="AS2136" s="143" t="s">
        <v>394</v>
      </c>
      <c r="AT2136" s="143" t="s">
        <v>366</v>
      </c>
      <c r="AV2136" s="143">
        <v>173.81627566855801</v>
      </c>
      <c r="AW2136" s="143">
        <v>1.9216538136000001</v>
      </c>
    </row>
    <row r="2137" spans="1:49" x14ac:dyDescent="0.25">
      <c r="A2137" s="153">
        <v>1200000</v>
      </c>
      <c r="B2137" s="153">
        <v>1800000</v>
      </c>
      <c r="C2137" s="153">
        <v>1800000</v>
      </c>
      <c r="D2137" s="143" t="s">
        <v>360</v>
      </c>
      <c r="E2137" s="143" t="s">
        <v>73</v>
      </c>
      <c r="F2137" s="143" t="s">
        <v>378</v>
      </c>
      <c r="G2137" s="143" t="s">
        <v>379</v>
      </c>
      <c r="H2137" s="143">
        <v>0.59</v>
      </c>
      <c r="I2137" s="143">
        <v>0.64</v>
      </c>
      <c r="J2137" s="143" t="s">
        <v>395</v>
      </c>
      <c r="K2137" s="143">
        <v>0.53485142023277998</v>
      </c>
      <c r="L2137" s="143">
        <v>3833.50504697017</v>
      </c>
      <c r="M2137" s="143">
        <v>9.5286552315121504</v>
      </c>
      <c r="N2137" s="143">
        <v>1.40048736104882</v>
      </c>
      <c r="O2137" s="143">
        <v>5.0964147834828299</v>
      </c>
      <c r="P2137" s="143">
        <v>0.74905265407501997</v>
      </c>
      <c r="Q2137" s="143">
        <v>2050.35561884154</v>
      </c>
      <c r="R2137" s="143">
        <v>1200</v>
      </c>
      <c r="S2137" s="143" t="s">
        <v>398</v>
      </c>
      <c r="T2137" s="143">
        <v>1200</v>
      </c>
      <c r="U2137" s="143" t="s">
        <v>395</v>
      </c>
      <c r="V2137" s="143" t="s">
        <v>395</v>
      </c>
      <c r="Z2137" s="143">
        <v>0</v>
      </c>
      <c r="AA2137" s="143">
        <v>1</v>
      </c>
      <c r="AB2137" s="143">
        <v>5.0964147834828299</v>
      </c>
      <c r="AC2137" s="143">
        <v>0.74905265407501997</v>
      </c>
      <c r="AD2137" s="143">
        <v>2368.1993166756602</v>
      </c>
      <c r="AF2137" s="143">
        <v>-1</v>
      </c>
      <c r="AG2137" s="143">
        <v>-1</v>
      </c>
      <c r="AH2137" s="143">
        <v>-1</v>
      </c>
      <c r="AI2137" s="143">
        <v>-1</v>
      </c>
      <c r="AJ2137" s="143">
        <v>0</v>
      </c>
      <c r="AM2137" s="143" t="s">
        <v>383</v>
      </c>
      <c r="AN2137" s="143">
        <v>-1</v>
      </c>
      <c r="AQ2137" s="143">
        <v>641</v>
      </c>
      <c r="AR2137" s="143" t="s">
        <v>284</v>
      </c>
      <c r="AS2137" s="143" t="s">
        <v>394</v>
      </c>
      <c r="AT2137" s="143" t="s">
        <v>366</v>
      </c>
      <c r="AV2137" s="143">
        <v>186.61997505318999</v>
      </c>
      <c r="AW2137" s="143">
        <v>1.9206807109999999</v>
      </c>
    </row>
    <row r="2138" spans="1:49" x14ac:dyDescent="0.25">
      <c r="A2138" s="153">
        <v>1200000</v>
      </c>
      <c r="B2138" s="153">
        <v>1800000</v>
      </c>
      <c r="C2138" s="153">
        <v>1800000</v>
      </c>
      <c r="D2138" s="143" t="s">
        <v>360</v>
      </c>
      <c r="E2138" s="143" t="s">
        <v>73</v>
      </c>
      <c r="F2138" s="143" t="s">
        <v>378</v>
      </c>
      <c r="G2138" s="143" t="s">
        <v>379</v>
      </c>
      <c r="H2138" s="143">
        <v>0.59</v>
      </c>
      <c r="I2138" s="143">
        <v>0.64</v>
      </c>
      <c r="J2138" s="143" t="s">
        <v>395</v>
      </c>
      <c r="K2138" s="143">
        <v>0.61776345334572003</v>
      </c>
      <c r="L2138" s="143">
        <v>3835.4472707505201</v>
      </c>
      <c r="M2138" s="143">
        <v>9.5330961705704294</v>
      </c>
      <c r="N2138" s="143">
        <v>1.40112689759614</v>
      </c>
      <c r="O2138" s="143">
        <v>5.8891984114084899</v>
      </c>
      <c r="P2138" s="143">
        <v>0.86556499083456995</v>
      </c>
      <c r="Q2138" s="143">
        <v>2369.39915110428</v>
      </c>
      <c r="R2138" s="143">
        <v>1200</v>
      </c>
      <c r="S2138" s="143" t="s">
        <v>398</v>
      </c>
      <c r="T2138" s="143">
        <v>1200</v>
      </c>
      <c r="U2138" s="143" t="s">
        <v>395</v>
      </c>
      <c r="V2138" s="143" t="s">
        <v>395</v>
      </c>
      <c r="Z2138" s="143">
        <v>0</v>
      </c>
      <c r="AA2138" s="143">
        <v>1</v>
      </c>
      <c r="AB2138" s="143">
        <v>5.8891984114084899</v>
      </c>
      <c r="AC2138" s="143">
        <v>0.86556499083456995</v>
      </c>
      <c r="AD2138" s="143">
        <v>2369.39915110428</v>
      </c>
      <c r="AF2138" s="143">
        <v>-1</v>
      </c>
      <c r="AG2138" s="143">
        <v>-1</v>
      </c>
      <c r="AH2138" s="143">
        <v>-1</v>
      </c>
      <c r="AI2138" s="143">
        <v>-1</v>
      </c>
      <c r="AJ2138" s="143">
        <v>0</v>
      </c>
      <c r="AM2138" s="143" t="s">
        <v>383</v>
      </c>
      <c r="AN2138" s="143">
        <v>-1</v>
      </c>
      <c r="AQ2138" s="143">
        <v>641</v>
      </c>
      <c r="AR2138" s="143" t="s">
        <v>284</v>
      </c>
      <c r="AS2138" s="143" t="s">
        <v>394</v>
      </c>
      <c r="AT2138" s="143" t="s">
        <v>366</v>
      </c>
      <c r="AV2138" s="143">
        <v>199.999999947845</v>
      </c>
      <c r="AW2138" s="143">
        <v>1.9216538127</v>
      </c>
    </row>
    <row r="2139" spans="1:49" x14ac:dyDescent="0.25">
      <c r="A2139" s="153">
        <v>1200000</v>
      </c>
      <c r="B2139" s="153">
        <v>1800000</v>
      </c>
      <c r="C2139" s="153">
        <v>1800000</v>
      </c>
      <c r="D2139" s="143" t="s">
        <v>360</v>
      </c>
      <c r="E2139" s="143" t="s">
        <v>73</v>
      </c>
      <c r="F2139" s="143" t="s">
        <v>378</v>
      </c>
      <c r="G2139" s="143" t="s">
        <v>379</v>
      </c>
      <c r="H2139" s="143">
        <v>0.59</v>
      </c>
      <c r="I2139" s="143">
        <v>0.64</v>
      </c>
      <c r="J2139" s="143" t="s">
        <v>395</v>
      </c>
      <c r="K2139" s="143">
        <v>0.56004396186250005</v>
      </c>
      <c r="L2139" s="143">
        <v>3830.7257805327899</v>
      </c>
      <c r="M2139" s="143">
        <v>9.5221877376210493</v>
      </c>
      <c r="N2139" s="143">
        <v>1.39955180946403</v>
      </c>
      <c r="O2139" s="143">
        <v>5.3328437461758602</v>
      </c>
      <c r="P2139" s="143">
        <v>0.78381054020407004</v>
      </c>
      <c r="Q2139" s="143">
        <v>2145.37484293842</v>
      </c>
      <c r="R2139" s="143">
        <v>1200</v>
      </c>
      <c r="S2139" s="143" t="s">
        <v>398</v>
      </c>
      <c r="T2139" s="143">
        <v>1200</v>
      </c>
      <c r="U2139" s="143" t="s">
        <v>395</v>
      </c>
      <c r="V2139" s="143" t="s">
        <v>395</v>
      </c>
      <c r="Z2139" s="143">
        <v>0</v>
      </c>
      <c r="AA2139" s="143">
        <v>1</v>
      </c>
      <c r="AB2139" s="143">
        <v>5.3328437461758602</v>
      </c>
      <c r="AC2139" s="143">
        <v>0.78381054020407004</v>
      </c>
      <c r="AD2139" s="143">
        <v>2366.4823885011301</v>
      </c>
      <c r="AF2139" s="143">
        <v>-1</v>
      </c>
      <c r="AG2139" s="143">
        <v>-1</v>
      </c>
      <c r="AH2139" s="143">
        <v>-1</v>
      </c>
      <c r="AI2139" s="143">
        <v>-1</v>
      </c>
      <c r="AJ2139" s="143">
        <v>0</v>
      </c>
      <c r="AM2139" s="143" t="s">
        <v>383</v>
      </c>
      <c r="AN2139" s="143">
        <v>-1</v>
      </c>
      <c r="AQ2139" s="143">
        <v>641</v>
      </c>
      <c r="AR2139" s="143" t="s">
        <v>284</v>
      </c>
      <c r="AS2139" s="143" t="s">
        <v>394</v>
      </c>
      <c r="AT2139" s="143" t="s">
        <v>366</v>
      </c>
      <c r="AV2139" s="143">
        <v>190.705578789952</v>
      </c>
      <c r="AW2139" s="143">
        <v>1.9192882307000001</v>
      </c>
    </row>
    <row r="2140" spans="1:49" x14ac:dyDescent="0.25">
      <c r="A2140" s="153">
        <v>1200000</v>
      </c>
      <c r="B2140" s="153">
        <v>1800000</v>
      </c>
      <c r="C2140" s="153">
        <v>1800000</v>
      </c>
      <c r="D2140" s="143" t="s">
        <v>360</v>
      </c>
      <c r="E2140" s="143" t="s">
        <v>73</v>
      </c>
      <c r="F2140" s="143" t="s">
        <v>378</v>
      </c>
      <c r="G2140" s="143" t="s">
        <v>379</v>
      </c>
      <c r="H2140" s="143">
        <v>0.59</v>
      </c>
      <c r="I2140" s="143">
        <v>0.64</v>
      </c>
      <c r="J2140" s="143" t="s">
        <v>395</v>
      </c>
      <c r="K2140" s="143">
        <v>0.61776345373694996</v>
      </c>
      <c r="L2140" s="143">
        <v>3836.40612746849</v>
      </c>
      <c r="M2140" s="143">
        <v>9.5352835385794901</v>
      </c>
      <c r="N2140" s="143">
        <v>1.4014417107791799</v>
      </c>
      <c r="O2140" s="143">
        <v>5.8905496911539901</v>
      </c>
      <c r="P2140" s="143">
        <v>0.86575947146196996</v>
      </c>
      <c r="Q2140" s="143">
        <v>2369.9914992425402</v>
      </c>
      <c r="R2140" s="143">
        <v>1200</v>
      </c>
      <c r="S2140" s="143" t="s">
        <v>398</v>
      </c>
      <c r="T2140" s="143">
        <v>1200</v>
      </c>
      <c r="U2140" s="143" t="s">
        <v>395</v>
      </c>
      <c r="V2140" s="143" t="s">
        <v>395</v>
      </c>
      <c r="Z2140" s="143">
        <v>0</v>
      </c>
      <c r="AA2140" s="143">
        <v>1</v>
      </c>
      <c r="AB2140" s="143">
        <v>5.8905496911539901</v>
      </c>
      <c r="AC2140" s="143">
        <v>0.86575947146196996</v>
      </c>
      <c r="AD2140" s="143">
        <v>2369.9914992425402</v>
      </c>
      <c r="AF2140" s="143">
        <v>-1</v>
      </c>
      <c r="AG2140" s="143">
        <v>-1</v>
      </c>
      <c r="AH2140" s="143">
        <v>-1</v>
      </c>
      <c r="AI2140" s="143">
        <v>-1</v>
      </c>
      <c r="AJ2140" s="143">
        <v>0</v>
      </c>
      <c r="AM2140" s="143" t="s">
        <v>383</v>
      </c>
      <c r="AN2140" s="143">
        <v>-1</v>
      </c>
      <c r="AQ2140" s="143">
        <v>641</v>
      </c>
      <c r="AR2140" s="143" t="s">
        <v>284</v>
      </c>
      <c r="AS2140" s="143" t="s">
        <v>394</v>
      </c>
      <c r="AT2140" s="143" t="s">
        <v>366</v>
      </c>
      <c r="AV2140" s="143">
        <v>200.00000001117499</v>
      </c>
      <c r="AW2140" s="143">
        <v>1.9221342249</v>
      </c>
    </row>
    <row r="2141" spans="1:49" x14ac:dyDescent="0.25">
      <c r="A2141" s="153">
        <v>1200000</v>
      </c>
      <c r="B2141" s="153">
        <v>1800000</v>
      </c>
      <c r="C2141" s="153">
        <v>1800000</v>
      </c>
      <c r="D2141" s="143" t="s">
        <v>360</v>
      </c>
      <c r="E2141" s="143" t="s">
        <v>73</v>
      </c>
      <c r="F2141" s="143" t="s">
        <v>378</v>
      </c>
      <c r="G2141" s="143" t="s">
        <v>379</v>
      </c>
      <c r="H2141" s="143">
        <v>0.59</v>
      </c>
      <c r="I2141" s="143">
        <v>0.64</v>
      </c>
      <c r="J2141" s="143" t="s">
        <v>395</v>
      </c>
      <c r="K2141" s="143">
        <v>0.61776345371394004</v>
      </c>
      <c r="L2141" s="143">
        <v>3834.1326312658498</v>
      </c>
      <c r="M2141" s="143">
        <v>9.5300405322424098</v>
      </c>
      <c r="N2141" s="143">
        <v>1.4006850168262801</v>
      </c>
      <c r="O2141" s="143">
        <v>5.8873107532319002</v>
      </c>
      <c r="P2141" s="143">
        <v>0.86529201355996999</v>
      </c>
      <c r="Q2141" s="143">
        <v>2368.5870162881001</v>
      </c>
      <c r="R2141" s="143">
        <v>1200</v>
      </c>
      <c r="S2141" s="143" t="s">
        <v>398</v>
      </c>
      <c r="T2141" s="143">
        <v>1200</v>
      </c>
      <c r="U2141" s="143" t="s">
        <v>395</v>
      </c>
      <c r="V2141" s="143" t="s">
        <v>395</v>
      </c>
      <c r="Z2141" s="143">
        <v>0</v>
      </c>
      <c r="AA2141" s="143">
        <v>1</v>
      </c>
      <c r="AB2141" s="143">
        <v>5.8873107532319002</v>
      </c>
      <c r="AC2141" s="143">
        <v>0.86529201355996999</v>
      </c>
      <c r="AD2141" s="143">
        <v>2368.5870162881001</v>
      </c>
      <c r="AF2141" s="143">
        <v>-1</v>
      </c>
      <c r="AG2141" s="143">
        <v>-1</v>
      </c>
      <c r="AH2141" s="143">
        <v>-1</v>
      </c>
      <c r="AI2141" s="143">
        <v>-1</v>
      </c>
      <c r="AJ2141" s="143">
        <v>0</v>
      </c>
      <c r="AM2141" s="143" t="s">
        <v>383</v>
      </c>
      <c r="AN2141" s="143">
        <v>-1</v>
      </c>
      <c r="AQ2141" s="143">
        <v>641</v>
      </c>
      <c r="AR2141" s="143" t="s">
        <v>284</v>
      </c>
      <c r="AS2141" s="143" t="s">
        <v>394</v>
      </c>
      <c r="AT2141" s="143" t="s">
        <v>366</v>
      </c>
      <c r="AV2141" s="143">
        <v>200.00000000745001</v>
      </c>
      <c r="AW2141" s="143">
        <v>1.920995147</v>
      </c>
    </row>
    <row r="2142" spans="1:49" x14ac:dyDescent="0.25">
      <c r="A2142" s="153">
        <v>1200000</v>
      </c>
      <c r="B2142" s="153">
        <v>1800000</v>
      </c>
      <c r="C2142" s="153">
        <v>1800000</v>
      </c>
      <c r="D2142" s="143" t="s">
        <v>360</v>
      </c>
      <c r="E2142" s="143" t="s">
        <v>73</v>
      </c>
      <c r="F2142" s="143" t="s">
        <v>378</v>
      </c>
      <c r="G2142" s="143" t="s">
        <v>379</v>
      </c>
      <c r="H2142" s="143">
        <v>0.59</v>
      </c>
      <c r="I2142" s="143">
        <v>0.64</v>
      </c>
      <c r="J2142" s="143" t="s">
        <v>395</v>
      </c>
      <c r="K2142" s="143">
        <v>0.61776345378298003</v>
      </c>
      <c r="L2142" s="143">
        <v>3830.36859517823</v>
      </c>
      <c r="M2142" s="143">
        <v>9.5213588219451797</v>
      </c>
      <c r="N2142" s="143">
        <v>1.3994319858670601</v>
      </c>
      <c r="O2142" s="143">
        <v>5.8819475105519103</v>
      </c>
      <c r="P2142" s="143">
        <v>0.86451793692361001</v>
      </c>
      <c r="Q2142" s="143">
        <v>2366.2617326191698</v>
      </c>
      <c r="R2142" s="143">
        <v>1200</v>
      </c>
      <c r="S2142" s="143" t="s">
        <v>398</v>
      </c>
      <c r="T2142" s="143">
        <v>1200</v>
      </c>
      <c r="U2142" s="143" t="s">
        <v>395</v>
      </c>
      <c r="V2142" s="143" t="s">
        <v>395</v>
      </c>
      <c r="Z2142" s="143">
        <v>0</v>
      </c>
      <c r="AA2142" s="143">
        <v>1</v>
      </c>
      <c r="AB2142" s="143">
        <v>5.8819475105519103</v>
      </c>
      <c r="AC2142" s="143">
        <v>0.86451793692361001</v>
      </c>
      <c r="AD2142" s="143">
        <v>2366.2617326191698</v>
      </c>
      <c r="AF2142" s="143">
        <v>-1</v>
      </c>
      <c r="AG2142" s="143">
        <v>-1</v>
      </c>
      <c r="AH2142" s="143">
        <v>-1</v>
      </c>
      <c r="AI2142" s="143">
        <v>-1</v>
      </c>
      <c r="AJ2142" s="143">
        <v>0</v>
      </c>
      <c r="AM2142" s="143" t="s">
        <v>383</v>
      </c>
      <c r="AN2142" s="143">
        <v>-1</v>
      </c>
      <c r="AQ2142" s="143">
        <v>641</v>
      </c>
      <c r="AR2142" s="143" t="s">
        <v>284</v>
      </c>
      <c r="AS2142" s="143" t="s">
        <v>394</v>
      </c>
      <c r="AT2142" s="143" t="s">
        <v>366</v>
      </c>
      <c r="AV2142" s="143">
        <v>200.000000018626</v>
      </c>
      <c r="AW2142" s="143">
        <v>1.9191092722</v>
      </c>
    </row>
    <row r="2143" spans="1:49" x14ac:dyDescent="0.25">
      <c r="A2143" s="153">
        <v>1200000</v>
      </c>
      <c r="B2143" s="153">
        <v>1800000</v>
      </c>
      <c r="C2143" s="153">
        <v>1800000</v>
      </c>
      <c r="D2143" s="143" t="s">
        <v>360</v>
      </c>
      <c r="E2143" s="143" t="s">
        <v>73</v>
      </c>
      <c r="F2143" s="143" t="s">
        <v>378</v>
      </c>
      <c r="G2143" s="143" t="s">
        <v>379</v>
      </c>
      <c r="H2143" s="143">
        <v>0.59</v>
      </c>
      <c r="I2143" s="143">
        <v>0.64</v>
      </c>
      <c r="J2143" s="143" t="s">
        <v>395</v>
      </c>
      <c r="K2143" s="143">
        <v>0.58507884308546998</v>
      </c>
      <c r="L2143" s="143">
        <v>3832.3933790103902</v>
      </c>
      <c r="M2143" s="143">
        <v>9.5260683091219605</v>
      </c>
      <c r="N2143" s="143">
        <v>1.40011315075325</v>
      </c>
      <c r="O2143" s="143">
        <v>5.5735010254542399</v>
      </c>
      <c r="P2143" s="143">
        <v>0.81917658243145997</v>
      </c>
      <c r="Q2143" s="143">
        <v>2242.25228443981</v>
      </c>
      <c r="R2143" s="143">
        <v>1200</v>
      </c>
      <c r="S2143" s="143" t="s">
        <v>398</v>
      </c>
      <c r="T2143" s="143">
        <v>1200</v>
      </c>
      <c r="U2143" s="143" t="s">
        <v>395</v>
      </c>
      <c r="V2143" s="143" t="s">
        <v>395</v>
      </c>
      <c r="Z2143" s="143">
        <v>0</v>
      </c>
      <c r="AA2143" s="143">
        <v>1</v>
      </c>
      <c r="AB2143" s="143">
        <v>5.5735010254542399</v>
      </c>
      <c r="AC2143" s="143">
        <v>0.81917658243145997</v>
      </c>
      <c r="AD2143" s="143">
        <v>2367.5125702488799</v>
      </c>
      <c r="AF2143" s="143">
        <v>-1</v>
      </c>
      <c r="AG2143" s="143">
        <v>-1</v>
      </c>
      <c r="AH2143" s="143">
        <v>-1</v>
      </c>
      <c r="AI2143" s="143">
        <v>-1</v>
      </c>
      <c r="AJ2143" s="143">
        <v>0</v>
      </c>
      <c r="AM2143" s="143" t="s">
        <v>383</v>
      </c>
      <c r="AN2143" s="143">
        <v>-1</v>
      </c>
      <c r="AQ2143" s="143">
        <v>641</v>
      </c>
      <c r="AR2143" s="143" t="s">
        <v>284</v>
      </c>
      <c r="AS2143" s="143" t="s">
        <v>394</v>
      </c>
      <c r="AT2143" s="143" t="s">
        <v>366</v>
      </c>
      <c r="AV2143" s="143">
        <v>194.750501809958</v>
      </c>
      <c r="AW2143" s="143">
        <v>1.9201237390999999</v>
      </c>
    </row>
    <row r="2144" spans="1:49" x14ac:dyDescent="0.25">
      <c r="A2144" s="153">
        <v>1200000</v>
      </c>
      <c r="B2144" s="153">
        <v>1800000</v>
      </c>
      <c r="C2144" s="153">
        <v>1800000</v>
      </c>
      <c r="D2144" s="143" t="s">
        <v>360</v>
      </c>
      <c r="E2144" s="143" t="s">
        <v>73</v>
      </c>
      <c r="F2144" s="143" t="s">
        <v>378</v>
      </c>
      <c r="G2144" s="143" t="s">
        <v>379</v>
      </c>
      <c r="H2144" s="143">
        <v>0.59</v>
      </c>
      <c r="I2144" s="143">
        <v>0.64</v>
      </c>
      <c r="J2144" s="143" t="s">
        <v>395</v>
      </c>
      <c r="K2144" s="143">
        <v>0.617763453829</v>
      </c>
      <c r="L2144" s="143">
        <v>3836.49889612373</v>
      </c>
      <c r="M2144" s="143">
        <v>9.5354963455869797</v>
      </c>
      <c r="N2144" s="143">
        <v>1.4014723825033499</v>
      </c>
      <c r="O2144" s="143">
        <v>5.8906811564236996</v>
      </c>
      <c r="P2144" s="143">
        <v>0.86577841946124001</v>
      </c>
      <c r="Q2144" s="143">
        <v>2370.0488086805699</v>
      </c>
      <c r="R2144" s="143">
        <v>1200</v>
      </c>
      <c r="S2144" s="143" t="s">
        <v>398</v>
      </c>
      <c r="T2144" s="143">
        <v>1200</v>
      </c>
      <c r="U2144" s="143" t="s">
        <v>395</v>
      </c>
      <c r="V2144" s="143" t="s">
        <v>395</v>
      </c>
      <c r="Z2144" s="143">
        <v>0</v>
      </c>
      <c r="AA2144" s="143">
        <v>1</v>
      </c>
      <c r="AB2144" s="143">
        <v>5.8906811564236996</v>
      </c>
      <c r="AC2144" s="143">
        <v>0.86577841946124001</v>
      </c>
      <c r="AD2144" s="143">
        <v>2370.0488086805699</v>
      </c>
      <c r="AF2144" s="143">
        <v>-1</v>
      </c>
      <c r="AG2144" s="143">
        <v>-1</v>
      </c>
      <c r="AH2144" s="143">
        <v>-1</v>
      </c>
      <c r="AI2144" s="143">
        <v>-1</v>
      </c>
      <c r="AJ2144" s="143">
        <v>0</v>
      </c>
      <c r="AM2144" s="143" t="s">
        <v>383</v>
      </c>
      <c r="AN2144" s="143">
        <v>-1</v>
      </c>
      <c r="AQ2144" s="143">
        <v>641</v>
      </c>
      <c r="AR2144" s="143" t="s">
        <v>284</v>
      </c>
      <c r="AS2144" s="143" t="s">
        <v>394</v>
      </c>
      <c r="AT2144" s="143" t="s">
        <v>366</v>
      </c>
      <c r="AV2144" s="143">
        <v>200.000000026077</v>
      </c>
      <c r="AW2144" s="143">
        <v>1.9221807044999999</v>
      </c>
    </row>
    <row r="2145" spans="1:49" x14ac:dyDescent="0.25">
      <c r="A2145" s="153">
        <v>1200000</v>
      </c>
      <c r="B2145" s="153">
        <v>1800000</v>
      </c>
      <c r="C2145" s="153">
        <v>1800000</v>
      </c>
      <c r="D2145" s="143" t="s">
        <v>360</v>
      </c>
      <c r="E2145" s="143" t="s">
        <v>73</v>
      </c>
      <c r="F2145" s="143" t="s">
        <v>378</v>
      </c>
      <c r="G2145" s="143" t="s">
        <v>379</v>
      </c>
      <c r="H2145" s="143">
        <v>0.59</v>
      </c>
      <c r="I2145" s="143">
        <v>0.64</v>
      </c>
      <c r="J2145" s="143" t="s">
        <v>395</v>
      </c>
      <c r="K2145" s="143">
        <v>0.20892455374176999</v>
      </c>
      <c r="L2145" s="143">
        <v>3830.3685957490002</v>
      </c>
      <c r="M2145" s="143">
        <v>9.5213588233639701</v>
      </c>
      <c r="N2145" s="143">
        <v>1.3994319860755899</v>
      </c>
      <c r="O2145" s="143">
        <v>1.9892456431866301</v>
      </c>
      <c r="P2145" s="143">
        <v>0.29237570318279998</v>
      </c>
      <c r="Q2145" s="143">
        <v>800.25804953336899</v>
      </c>
      <c r="R2145" s="143">
        <v>1200</v>
      </c>
      <c r="S2145" s="143" t="s">
        <v>398</v>
      </c>
      <c r="T2145" s="143">
        <v>1200</v>
      </c>
      <c r="U2145" s="143" t="s">
        <v>395</v>
      </c>
      <c r="V2145" s="143" t="s">
        <v>395</v>
      </c>
      <c r="Z2145" s="143">
        <v>0</v>
      </c>
      <c r="AA2145" s="143">
        <v>1</v>
      </c>
      <c r="AB2145" s="143">
        <v>1.9892456431866301</v>
      </c>
      <c r="AC2145" s="143">
        <v>0.29237570318279998</v>
      </c>
      <c r="AD2145" s="143">
        <v>2366.2617322665601</v>
      </c>
      <c r="AF2145" s="143">
        <v>-1</v>
      </c>
      <c r="AG2145" s="143">
        <v>-1</v>
      </c>
      <c r="AH2145" s="143">
        <v>-1</v>
      </c>
      <c r="AI2145" s="143">
        <v>-1</v>
      </c>
      <c r="AJ2145" s="143">
        <v>0</v>
      </c>
      <c r="AM2145" s="143" t="s">
        <v>383</v>
      </c>
      <c r="AN2145" s="143">
        <v>-1</v>
      </c>
      <c r="AQ2145" s="143">
        <v>641</v>
      </c>
      <c r="AR2145" s="143" t="s">
        <v>284</v>
      </c>
      <c r="AS2145" s="143" t="s">
        <v>394</v>
      </c>
      <c r="AT2145" s="143" t="s">
        <v>366</v>
      </c>
      <c r="AV2145" s="143">
        <v>133.84994464491999</v>
      </c>
      <c r="AW2145" s="143">
        <v>1.9191092719</v>
      </c>
    </row>
    <row r="2146" spans="1:49" x14ac:dyDescent="0.25">
      <c r="A2146" s="153">
        <v>1200000</v>
      </c>
      <c r="B2146" s="153">
        <v>1800000</v>
      </c>
      <c r="C2146" s="153">
        <v>1800000</v>
      </c>
      <c r="D2146" s="143" t="s">
        <v>360</v>
      </c>
      <c r="E2146" s="143" t="s">
        <v>73</v>
      </c>
      <c r="F2146" s="143" t="s">
        <v>378</v>
      </c>
      <c r="G2146" s="143" t="s">
        <v>379</v>
      </c>
      <c r="H2146" s="143">
        <v>0.59</v>
      </c>
      <c r="I2146" s="143">
        <v>0.64</v>
      </c>
      <c r="J2146" s="143" t="s">
        <v>395</v>
      </c>
      <c r="K2146" s="143">
        <v>0.617763453829</v>
      </c>
      <c r="L2146" s="143">
        <v>3830.5829070278301</v>
      </c>
      <c r="M2146" s="143">
        <v>9.5218561726860091</v>
      </c>
      <c r="N2146" s="143">
        <v>1.3995038802130599</v>
      </c>
      <c r="O2146" s="143">
        <v>5.8822547561015703</v>
      </c>
      <c r="P2146" s="143">
        <v>0.86456235068751996</v>
      </c>
      <c r="Q2146" s="143">
        <v>2366.39412682387</v>
      </c>
      <c r="R2146" s="143">
        <v>1200</v>
      </c>
      <c r="S2146" s="143" t="s">
        <v>398</v>
      </c>
      <c r="T2146" s="143">
        <v>1200</v>
      </c>
      <c r="U2146" s="143" t="s">
        <v>395</v>
      </c>
      <c r="V2146" s="143" t="s">
        <v>395</v>
      </c>
      <c r="Z2146" s="143">
        <v>0</v>
      </c>
      <c r="AA2146" s="143">
        <v>1</v>
      </c>
      <c r="AB2146" s="143">
        <v>5.8822547561015703</v>
      </c>
      <c r="AC2146" s="143">
        <v>0.86456235068751996</v>
      </c>
      <c r="AD2146" s="143">
        <v>2366.39412682387</v>
      </c>
      <c r="AF2146" s="143">
        <v>-1</v>
      </c>
      <c r="AG2146" s="143">
        <v>-1</v>
      </c>
      <c r="AH2146" s="143">
        <v>-1</v>
      </c>
      <c r="AI2146" s="143">
        <v>-1</v>
      </c>
      <c r="AJ2146" s="143">
        <v>0</v>
      </c>
      <c r="AM2146" s="143" t="s">
        <v>383</v>
      </c>
      <c r="AN2146" s="143">
        <v>-1</v>
      </c>
      <c r="AQ2146" s="143">
        <v>641</v>
      </c>
      <c r="AR2146" s="143" t="s">
        <v>284</v>
      </c>
      <c r="AS2146" s="143" t="s">
        <v>394</v>
      </c>
      <c r="AT2146" s="143" t="s">
        <v>366</v>
      </c>
      <c r="AV2146" s="143">
        <v>200.000000026077</v>
      </c>
      <c r="AW2146" s="143">
        <v>1.9192166478999999</v>
      </c>
    </row>
    <row r="2147" spans="1:49" x14ac:dyDescent="0.25">
      <c r="A2147" s="153">
        <v>1200000</v>
      </c>
      <c r="B2147" s="153">
        <v>1800000</v>
      </c>
      <c r="C2147" s="153">
        <v>1800000</v>
      </c>
      <c r="D2147" s="143" t="s">
        <v>360</v>
      </c>
      <c r="E2147" s="143" t="s">
        <v>73</v>
      </c>
      <c r="F2147" s="143" t="s">
        <v>378</v>
      </c>
      <c r="G2147" s="143" t="s">
        <v>379</v>
      </c>
      <c r="H2147" s="143">
        <v>0.59</v>
      </c>
      <c r="I2147" s="143">
        <v>0.64</v>
      </c>
      <c r="J2147" s="143" t="s">
        <v>395</v>
      </c>
      <c r="K2147" s="143">
        <v>0.61776345362188001</v>
      </c>
      <c r="L2147" s="143">
        <v>3833.9912499494999</v>
      </c>
      <c r="M2147" s="143">
        <v>9.5297139167607696</v>
      </c>
      <c r="N2147" s="143">
        <v>1.40063785729529</v>
      </c>
      <c r="O2147" s="143">
        <v>5.8871089812466799</v>
      </c>
      <c r="P2147" s="143">
        <v>0.86526287999629004</v>
      </c>
      <c r="Q2147" s="143">
        <v>2368.49967572489</v>
      </c>
      <c r="R2147" s="143">
        <v>1200</v>
      </c>
      <c r="S2147" s="143" t="s">
        <v>398</v>
      </c>
      <c r="T2147" s="143">
        <v>1200</v>
      </c>
      <c r="U2147" s="143" t="s">
        <v>395</v>
      </c>
      <c r="V2147" s="143" t="s">
        <v>395</v>
      </c>
      <c r="Z2147" s="143">
        <v>0</v>
      </c>
      <c r="AA2147" s="143">
        <v>1</v>
      </c>
      <c r="AB2147" s="143">
        <v>5.8871089812466799</v>
      </c>
      <c r="AC2147" s="143">
        <v>0.86526287999629004</v>
      </c>
      <c r="AD2147" s="143">
        <v>2368.49967572489</v>
      </c>
      <c r="AF2147" s="143">
        <v>-1</v>
      </c>
      <c r="AG2147" s="143">
        <v>-1</v>
      </c>
      <c r="AH2147" s="143">
        <v>-1</v>
      </c>
      <c r="AI2147" s="143">
        <v>-1</v>
      </c>
      <c r="AJ2147" s="143">
        <v>0</v>
      </c>
      <c r="AM2147" s="143" t="s">
        <v>383</v>
      </c>
      <c r="AN2147" s="143">
        <v>-1</v>
      </c>
      <c r="AQ2147" s="143">
        <v>641</v>
      </c>
      <c r="AR2147" s="143" t="s">
        <v>284</v>
      </c>
      <c r="AS2147" s="143" t="s">
        <v>394</v>
      </c>
      <c r="AT2147" s="143" t="s">
        <v>366</v>
      </c>
      <c r="AV2147" s="143">
        <v>199.99999999254899</v>
      </c>
      <c r="AW2147" s="143">
        <v>1.9209243112000001</v>
      </c>
    </row>
    <row r="2148" spans="1:49" x14ac:dyDescent="0.25">
      <c r="A2148" s="153">
        <v>1200000</v>
      </c>
      <c r="B2148" s="153">
        <v>1800000</v>
      </c>
      <c r="C2148" s="153">
        <v>1800000</v>
      </c>
      <c r="D2148" s="143" t="s">
        <v>360</v>
      </c>
      <c r="E2148" s="143" t="s">
        <v>73</v>
      </c>
      <c r="F2148" s="143" t="s">
        <v>378</v>
      </c>
      <c r="G2148" s="143" t="s">
        <v>379</v>
      </c>
      <c r="H2148" s="143">
        <v>0.59</v>
      </c>
      <c r="I2148" s="143">
        <v>0.64</v>
      </c>
      <c r="J2148" s="143" t="s">
        <v>395</v>
      </c>
      <c r="K2148" s="143">
        <v>0.61776345339174998</v>
      </c>
      <c r="L2148" s="143">
        <v>3836.7420284088998</v>
      </c>
      <c r="M2148" s="143">
        <v>9.5360566825121094</v>
      </c>
      <c r="N2148" s="143">
        <v>1.4015532395658901</v>
      </c>
      <c r="O2148" s="143">
        <v>5.8910273079281703</v>
      </c>
      <c r="P2148" s="143">
        <v>0.86582836938662</v>
      </c>
      <c r="Q2148" s="143">
        <v>2370.1990052431502</v>
      </c>
      <c r="R2148" s="143">
        <v>1200</v>
      </c>
      <c r="S2148" s="143" t="s">
        <v>398</v>
      </c>
      <c r="T2148" s="143">
        <v>1200</v>
      </c>
      <c r="U2148" s="143" t="s">
        <v>395</v>
      </c>
      <c r="V2148" s="143" t="s">
        <v>395</v>
      </c>
      <c r="Z2148" s="143">
        <v>0</v>
      </c>
      <c r="AA2148" s="143">
        <v>1</v>
      </c>
      <c r="AB2148" s="143">
        <v>5.8910273079281703</v>
      </c>
      <c r="AC2148" s="143">
        <v>0.86582836938662</v>
      </c>
      <c r="AD2148" s="143">
        <v>2370.1990052431502</v>
      </c>
      <c r="AF2148" s="143">
        <v>-1</v>
      </c>
      <c r="AG2148" s="143">
        <v>-1</v>
      </c>
      <c r="AH2148" s="143">
        <v>-1</v>
      </c>
      <c r="AI2148" s="143">
        <v>-1</v>
      </c>
      <c r="AJ2148" s="143">
        <v>0</v>
      </c>
      <c r="AM2148" s="143" t="s">
        <v>383</v>
      </c>
      <c r="AN2148" s="143">
        <v>-1</v>
      </c>
      <c r="AQ2148" s="143">
        <v>641</v>
      </c>
      <c r="AR2148" s="143" t="s">
        <v>284</v>
      </c>
      <c r="AS2148" s="143" t="s">
        <v>394</v>
      </c>
      <c r="AT2148" s="143" t="s">
        <v>366</v>
      </c>
      <c r="AV2148" s="143">
        <v>199.999999955296</v>
      </c>
      <c r="AW2148" s="143">
        <v>1.9223025184</v>
      </c>
    </row>
    <row r="2149" spans="1:49" x14ac:dyDescent="0.25">
      <c r="A2149" s="153">
        <v>1200000</v>
      </c>
      <c r="B2149" s="153">
        <v>1800000</v>
      </c>
      <c r="C2149" s="153">
        <v>1800000</v>
      </c>
      <c r="D2149" s="143" t="s">
        <v>360</v>
      </c>
      <c r="E2149" s="143" t="s">
        <v>73</v>
      </c>
      <c r="F2149" s="143" t="s">
        <v>378</v>
      </c>
      <c r="G2149" s="143" t="s">
        <v>379</v>
      </c>
      <c r="H2149" s="143">
        <v>0.59</v>
      </c>
      <c r="I2149" s="143">
        <v>0.64</v>
      </c>
      <c r="J2149" s="143" t="s">
        <v>395</v>
      </c>
      <c r="K2149" s="143">
        <v>0.61776345359886997</v>
      </c>
      <c r="L2149" s="143">
        <v>3836.40612746849</v>
      </c>
      <c r="M2149" s="143">
        <v>9.5352835385794901</v>
      </c>
      <c r="N2149" s="143">
        <v>1.4014417107791799</v>
      </c>
      <c r="O2149" s="143">
        <v>5.8905496898373499</v>
      </c>
      <c r="P2149" s="143">
        <v>0.86575947126845998</v>
      </c>
      <c r="Q2149" s="143">
        <v>2369.99149871281</v>
      </c>
      <c r="R2149" s="143">
        <v>1200</v>
      </c>
      <c r="S2149" s="143" t="s">
        <v>398</v>
      </c>
      <c r="T2149" s="143">
        <v>1200</v>
      </c>
      <c r="U2149" s="143" t="s">
        <v>395</v>
      </c>
      <c r="V2149" s="143" t="s">
        <v>395</v>
      </c>
      <c r="Z2149" s="143">
        <v>0</v>
      </c>
      <c r="AA2149" s="143">
        <v>1</v>
      </c>
      <c r="AB2149" s="143">
        <v>5.8905496898373499</v>
      </c>
      <c r="AC2149" s="143">
        <v>0.86575947126845998</v>
      </c>
      <c r="AD2149" s="143">
        <v>2369.99149871281</v>
      </c>
      <c r="AF2149" s="143">
        <v>-1</v>
      </c>
      <c r="AG2149" s="143">
        <v>-1</v>
      </c>
      <c r="AH2149" s="143">
        <v>-1</v>
      </c>
      <c r="AI2149" s="143">
        <v>-1</v>
      </c>
      <c r="AJ2149" s="143">
        <v>0</v>
      </c>
      <c r="AM2149" s="143" t="s">
        <v>383</v>
      </c>
      <c r="AN2149" s="143">
        <v>-1</v>
      </c>
      <c r="AQ2149" s="143">
        <v>641</v>
      </c>
      <c r="AR2149" s="143" t="s">
        <v>284</v>
      </c>
      <c r="AS2149" s="143" t="s">
        <v>394</v>
      </c>
      <c r="AT2149" s="143" t="s">
        <v>366</v>
      </c>
      <c r="AV2149" s="143">
        <v>199.99999998882399</v>
      </c>
      <c r="AW2149" s="143">
        <v>1.9221342243999999</v>
      </c>
    </row>
    <row r="2150" spans="1:49" x14ac:dyDescent="0.25">
      <c r="A2150" s="153">
        <v>1200000</v>
      </c>
      <c r="B2150" s="153">
        <v>1800000</v>
      </c>
      <c r="C2150" s="153">
        <v>1800000</v>
      </c>
      <c r="D2150" s="143" t="s">
        <v>360</v>
      </c>
      <c r="E2150" s="143" t="s">
        <v>73</v>
      </c>
      <c r="F2150" s="143" t="s">
        <v>378</v>
      </c>
      <c r="G2150" s="143" t="s">
        <v>379</v>
      </c>
      <c r="H2150" s="143">
        <v>0.59</v>
      </c>
      <c r="I2150" s="143">
        <v>0.64</v>
      </c>
      <c r="J2150" s="143" t="s">
        <v>395</v>
      </c>
      <c r="K2150" s="143">
        <v>0.58378266162511006</v>
      </c>
      <c r="L2150" s="143">
        <v>3836.74202755132</v>
      </c>
      <c r="M2150" s="143">
        <v>9.5360566803806392</v>
      </c>
      <c r="N2150" s="143">
        <v>1.40155323925262</v>
      </c>
      <c r="O2150" s="143">
        <v>5.5669845502805204</v>
      </c>
      <c r="P2150" s="143">
        <v>0.81820248042018995</v>
      </c>
      <c r="Q2150" s="143">
        <v>2239.82347281283</v>
      </c>
      <c r="R2150" s="143">
        <v>1200</v>
      </c>
      <c r="S2150" s="143" t="s">
        <v>398</v>
      </c>
      <c r="T2150" s="143">
        <v>1200</v>
      </c>
      <c r="U2150" s="143" t="s">
        <v>395</v>
      </c>
      <c r="V2150" s="143" t="s">
        <v>395</v>
      </c>
      <c r="Z2150" s="143">
        <v>0</v>
      </c>
      <c r="AA2150" s="143">
        <v>1</v>
      </c>
      <c r="AB2150" s="143">
        <v>5.5669845502805204</v>
      </c>
      <c r="AC2150" s="143">
        <v>0.81820248042018995</v>
      </c>
      <c r="AD2150" s="143">
        <v>2370.1990063027101</v>
      </c>
      <c r="AF2150" s="143">
        <v>-1</v>
      </c>
      <c r="AG2150" s="143">
        <v>-1</v>
      </c>
      <c r="AH2150" s="143">
        <v>-1</v>
      </c>
      <c r="AI2150" s="143">
        <v>-1</v>
      </c>
      <c r="AJ2150" s="143">
        <v>0</v>
      </c>
      <c r="AM2150" s="143" t="s">
        <v>383</v>
      </c>
      <c r="AN2150" s="143">
        <v>-1</v>
      </c>
      <c r="AQ2150" s="143">
        <v>641</v>
      </c>
      <c r="AR2150" s="143" t="s">
        <v>284</v>
      </c>
      <c r="AS2150" s="143" t="s">
        <v>394</v>
      </c>
      <c r="AT2150" s="143" t="s">
        <v>366</v>
      </c>
      <c r="AV2150" s="143">
        <v>191.24262625201001</v>
      </c>
      <c r="AW2150" s="143">
        <v>1.9223025193000001</v>
      </c>
    </row>
    <row r="2151" spans="1:49" x14ac:dyDescent="0.25">
      <c r="A2151" s="153">
        <v>1200000</v>
      </c>
      <c r="B2151" s="153">
        <v>1800000</v>
      </c>
      <c r="C2151" s="153">
        <v>1800000</v>
      </c>
      <c r="D2151" s="143" t="s">
        <v>360</v>
      </c>
      <c r="E2151" s="143" t="s">
        <v>73</v>
      </c>
      <c r="F2151" s="143" t="s">
        <v>378</v>
      </c>
      <c r="G2151" s="143" t="s">
        <v>379</v>
      </c>
      <c r="H2151" s="143">
        <v>0.59</v>
      </c>
      <c r="I2151" s="143">
        <v>0.64</v>
      </c>
      <c r="J2151" s="143" t="s">
        <v>395</v>
      </c>
      <c r="K2151" s="143">
        <v>7.1923186717880006E-2</v>
      </c>
      <c r="L2151" s="143">
        <v>3838.4990931570101</v>
      </c>
      <c r="M2151" s="143">
        <v>9.5163208891931905</v>
      </c>
      <c r="N2151" s="143">
        <v>1.39326349000362</v>
      </c>
      <c r="O2151" s="143">
        <v>0.6844441241807</v>
      </c>
      <c r="P2151" s="143">
        <v>0.10020795013873</v>
      </c>
      <c r="Q2151" s="143">
        <v>276.07708699354401</v>
      </c>
      <c r="R2151" s="143">
        <v>1200</v>
      </c>
      <c r="S2151" s="143" t="s">
        <v>398</v>
      </c>
      <c r="T2151" s="143">
        <v>1200</v>
      </c>
      <c r="U2151" s="143" t="s">
        <v>395</v>
      </c>
      <c r="V2151" s="143" t="s">
        <v>395</v>
      </c>
      <c r="Z2151" s="143">
        <v>0</v>
      </c>
      <c r="AA2151" s="143">
        <v>1</v>
      </c>
      <c r="AB2151" s="143">
        <v>0.6844441241807</v>
      </c>
      <c r="AC2151" s="143">
        <v>0.10020795013873</v>
      </c>
      <c r="AD2151" s="143">
        <v>478.201194453509</v>
      </c>
      <c r="AF2151" s="143">
        <v>-1</v>
      </c>
      <c r="AG2151" s="143">
        <v>-1</v>
      </c>
      <c r="AH2151" s="143">
        <v>-1</v>
      </c>
      <c r="AI2151" s="143">
        <v>-1</v>
      </c>
      <c r="AJ2151" s="143">
        <v>0</v>
      </c>
      <c r="AM2151" s="143" t="s">
        <v>383</v>
      </c>
      <c r="AN2151" s="143">
        <v>-1</v>
      </c>
      <c r="AQ2151" s="143">
        <v>641</v>
      </c>
      <c r="AR2151" s="143" t="s">
        <v>284</v>
      </c>
      <c r="AS2151" s="143" t="s">
        <v>394</v>
      </c>
      <c r="AT2151" s="143" t="s">
        <v>366</v>
      </c>
      <c r="AV2151" s="143">
        <v>88.3879652013308</v>
      </c>
      <c r="AW2151" s="143">
        <v>0.38783551859999998</v>
      </c>
    </row>
    <row r="2152" spans="1:49" x14ac:dyDescent="0.25">
      <c r="A2152" s="153">
        <v>1200000</v>
      </c>
      <c r="B2152" s="153">
        <v>1800000</v>
      </c>
      <c r="C2152" s="153">
        <v>1800000</v>
      </c>
      <c r="D2152" s="143" t="s">
        <v>360</v>
      </c>
      <c r="E2152" s="143" t="s">
        <v>73</v>
      </c>
      <c r="F2152" s="143" t="s">
        <v>378</v>
      </c>
      <c r="G2152" s="143" t="s">
        <v>379</v>
      </c>
      <c r="H2152" s="143">
        <v>0.59</v>
      </c>
      <c r="I2152" s="143">
        <v>0.64</v>
      </c>
      <c r="J2152" s="143" t="s">
        <v>395</v>
      </c>
      <c r="K2152" s="143">
        <v>0.42532368390779002</v>
      </c>
      <c r="L2152" s="143">
        <v>3833.5050461133101</v>
      </c>
      <c r="M2152" s="143">
        <v>9.5286552293823306</v>
      </c>
      <c r="N2152" s="143">
        <v>1.40048736073578</v>
      </c>
      <c r="O2152" s="143">
        <v>4.0527627448481702</v>
      </c>
      <c r="P2152" s="143">
        <v>0.59566044353445002</v>
      </c>
      <c r="Q2152" s="143">
        <v>1630.48048849203</v>
      </c>
      <c r="R2152" s="143">
        <v>1200</v>
      </c>
      <c r="S2152" s="143" t="s">
        <v>398</v>
      </c>
      <c r="T2152" s="143">
        <v>1200</v>
      </c>
      <c r="U2152" s="143" t="s">
        <v>395</v>
      </c>
      <c r="V2152" s="143" t="s">
        <v>395</v>
      </c>
      <c r="Z2152" s="143">
        <v>0</v>
      </c>
      <c r="AA2152" s="143">
        <v>1</v>
      </c>
      <c r="AB2152" s="143">
        <v>4.0527627448481702</v>
      </c>
      <c r="AC2152" s="143">
        <v>0.59566044353445002</v>
      </c>
      <c r="AD2152" s="143">
        <v>2368.1993177343302</v>
      </c>
      <c r="AF2152" s="143">
        <v>-1</v>
      </c>
      <c r="AG2152" s="143">
        <v>-1</v>
      </c>
      <c r="AH2152" s="143">
        <v>-1</v>
      </c>
      <c r="AI2152" s="143">
        <v>-1</v>
      </c>
      <c r="AJ2152" s="143">
        <v>0</v>
      </c>
      <c r="AM2152" s="143" t="s">
        <v>383</v>
      </c>
      <c r="AN2152" s="143">
        <v>-1</v>
      </c>
      <c r="AQ2152" s="143">
        <v>641</v>
      </c>
      <c r="AR2152" s="143" t="s">
        <v>284</v>
      </c>
      <c r="AS2152" s="143" t="s">
        <v>394</v>
      </c>
      <c r="AT2152" s="143" t="s">
        <v>366</v>
      </c>
      <c r="AV2152" s="143">
        <v>165.97953647852401</v>
      </c>
      <c r="AW2152" s="143">
        <v>1.9206807119</v>
      </c>
    </row>
    <row r="2153" spans="1:49" x14ac:dyDescent="0.25">
      <c r="A2153" s="153">
        <v>1200000</v>
      </c>
      <c r="B2153" s="153">
        <v>1800000</v>
      </c>
      <c r="C2153" s="153">
        <v>1800000</v>
      </c>
      <c r="D2153" s="143" t="s">
        <v>360</v>
      </c>
      <c r="E2153" s="143" t="s">
        <v>73</v>
      </c>
      <c r="F2153" s="143" t="s">
        <v>378</v>
      </c>
      <c r="G2153" s="143" t="s">
        <v>379</v>
      </c>
      <c r="H2153" s="143">
        <v>0.59</v>
      </c>
      <c r="I2153" s="143">
        <v>0.64</v>
      </c>
      <c r="J2153" s="143" t="s">
        <v>395</v>
      </c>
      <c r="K2153" s="143">
        <v>0.61776345366790997</v>
      </c>
      <c r="L2153" s="143">
        <v>3833.9912499494999</v>
      </c>
      <c r="M2153" s="143">
        <v>9.5297139167607696</v>
      </c>
      <c r="N2153" s="143">
        <v>1.40063785729529</v>
      </c>
      <c r="O2153" s="143">
        <v>5.8871089816853104</v>
      </c>
      <c r="P2153" s="143">
        <v>0.86526288006076002</v>
      </c>
      <c r="Q2153" s="143">
        <v>2368.4996759013602</v>
      </c>
      <c r="R2153" s="143">
        <v>1200</v>
      </c>
      <c r="S2153" s="143" t="s">
        <v>398</v>
      </c>
      <c r="T2153" s="143">
        <v>1200</v>
      </c>
      <c r="U2153" s="143" t="s">
        <v>395</v>
      </c>
      <c r="V2153" s="143" t="s">
        <v>395</v>
      </c>
      <c r="Z2153" s="143">
        <v>0</v>
      </c>
      <c r="AA2153" s="143">
        <v>1</v>
      </c>
      <c r="AB2153" s="143">
        <v>5.8871089816853104</v>
      </c>
      <c r="AC2153" s="143">
        <v>0.86526288006076002</v>
      </c>
      <c r="AD2153" s="143">
        <v>2368.4996759013602</v>
      </c>
      <c r="AF2153" s="143">
        <v>-1</v>
      </c>
      <c r="AG2153" s="143">
        <v>-1</v>
      </c>
      <c r="AH2153" s="143">
        <v>-1</v>
      </c>
      <c r="AI2153" s="143">
        <v>-1</v>
      </c>
      <c r="AJ2153" s="143">
        <v>0</v>
      </c>
      <c r="AM2153" s="143" t="s">
        <v>383</v>
      </c>
      <c r="AN2153" s="143">
        <v>-1</v>
      </c>
      <c r="AQ2153" s="143">
        <v>641</v>
      </c>
      <c r="AR2153" s="143" t="s">
        <v>284</v>
      </c>
      <c r="AS2153" s="143" t="s">
        <v>394</v>
      </c>
      <c r="AT2153" s="143" t="s">
        <v>366</v>
      </c>
      <c r="AV2153" s="143">
        <v>200</v>
      </c>
      <c r="AW2153" s="143">
        <v>1.9209243114000001</v>
      </c>
    </row>
    <row r="2154" spans="1:49" x14ac:dyDescent="0.25">
      <c r="A2154" s="153">
        <v>1200000</v>
      </c>
      <c r="B2154" s="153">
        <v>1800000</v>
      </c>
      <c r="C2154" s="153">
        <v>1800000</v>
      </c>
      <c r="D2154" s="143" t="s">
        <v>360</v>
      </c>
      <c r="E2154" s="143" t="s">
        <v>73</v>
      </c>
      <c r="F2154" s="143" t="s">
        <v>378</v>
      </c>
      <c r="G2154" s="143" t="s">
        <v>379</v>
      </c>
      <c r="H2154" s="143">
        <v>0.59</v>
      </c>
      <c r="I2154" s="143">
        <v>0.64</v>
      </c>
      <c r="J2154" s="143" t="s">
        <v>395</v>
      </c>
      <c r="K2154" s="143">
        <v>0.61776345378298003</v>
      </c>
      <c r="L2154" s="143">
        <v>3830.3685948928401</v>
      </c>
      <c r="M2154" s="143">
        <v>9.5213588212357791</v>
      </c>
      <c r="N2154" s="143">
        <v>1.3994319857627899</v>
      </c>
      <c r="O2154" s="143">
        <v>5.8819475101136698</v>
      </c>
      <c r="P2154" s="143">
        <v>0.86451793685919998</v>
      </c>
      <c r="Q2154" s="143">
        <v>2366.2617324428702</v>
      </c>
      <c r="R2154" s="143">
        <v>1200</v>
      </c>
      <c r="S2154" s="143" t="s">
        <v>398</v>
      </c>
      <c r="T2154" s="143">
        <v>1200</v>
      </c>
      <c r="U2154" s="143" t="s">
        <v>395</v>
      </c>
      <c r="V2154" s="143" t="s">
        <v>395</v>
      </c>
      <c r="Z2154" s="143">
        <v>0</v>
      </c>
      <c r="AA2154" s="143">
        <v>1</v>
      </c>
      <c r="AB2154" s="143">
        <v>5.8819475101136698</v>
      </c>
      <c r="AC2154" s="143">
        <v>0.86451793685919998</v>
      </c>
      <c r="AD2154" s="143">
        <v>2366.2617324428702</v>
      </c>
      <c r="AF2154" s="143">
        <v>-1</v>
      </c>
      <c r="AG2154" s="143">
        <v>-1</v>
      </c>
      <c r="AH2154" s="143">
        <v>-1</v>
      </c>
      <c r="AI2154" s="143">
        <v>-1</v>
      </c>
      <c r="AJ2154" s="143">
        <v>0</v>
      </c>
      <c r="AM2154" s="143" t="s">
        <v>383</v>
      </c>
      <c r="AN2154" s="143">
        <v>-1</v>
      </c>
      <c r="AQ2154" s="143">
        <v>641</v>
      </c>
      <c r="AR2154" s="143" t="s">
        <v>284</v>
      </c>
      <c r="AS2154" s="143" t="s">
        <v>394</v>
      </c>
      <c r="AT2154" s="143" t="s">
        <v>366</v>
      </c>
      <c r="AV2154" s="143">
        <v>200.000000018626</v>
      </c>
      <c r="AW2154" s="143">
        <v>1.9191092721</v>
      </c>
    </row>
    <row r="2155" spans="1:49" x14ac:dyDescent="0.25">
      <c r="A2155" s="153">
        <v>1200000</v>
      </c>
      <c r="B2155" s="153">
        <v>1800000</v>
      </c>
      <c r="C2155" s="153">
        <v>1800000</v>
      </c>
      <c r="D2155" s="143" t="s">
        <v>360</v>
      </c>
      <c r="E2155" s="143" t="s">
        <v>73</v>
      </c>
      <c r="F2155" s="143" t="s">
        <v>378</v>
      </c>
      <c r="G2155" s="143" t="s">
        <v>379</v>
      </c>
      <c r="H2155" s="143">
        <v>0.59</v>
      </c>
      <c r="I2155" s="143">
        <v>0.64</v>
      </c>
      <c r="J2155" s="143" t="s">
        <v>395</v>
      </c>
      <c r="K2155" s="143">
        <v>1.09782063375E-3</v>
      </c>
      <c r="L2155" s="143">
        <v>3888.0489196454901</v>
      </c>
      <c r="M2155" s="143">
        <v>11.418412364670701</v>
      </c>
      <c r="N2155" s="143">
        <v>1.5396512847344701</v>
      </c>
      <c r="O2155" s="143">
        <v>1.2535368698680001E-2</v>
      </c>
      <c r="P2155" s="143">
        <v>1.69026094917E-3</v>
      </c>
      <c r="Q2155" s="143">
        <v>4.2683803290434303</v>
      </c>
      <c r="R2155" s="143">
        <v>1400</v>
      </c>
      <c r="S2155" s="143" t="s">
        <v>389</v>
      </c>
      <c r="T2155" s="143">
        <v>1400</v>
      </c>
      <c r="U2155" s="143" t="s">
        <v>395</v>
      </c>
      <c r="V2155" s="143" t="s">
        <v>395</v>
      </c>
      <c r="Z2155" s="143">
        <v>0</v>
      </c>
      <c r="AA2155" s="143">
        <v>1</v>
      </c>
      <c r="AB2155" s="143">
        <v>1.2535368698680001E-2</v>
      </c>
      <c r="AC2155" s="143">
        <v>1.69026094917E-3</v>
      </c>
      <c r="AD2155" s="143">
        <v>4.2683803290448301</v>
      </c>
      <c r="AF2155" s="143">
        <v>-1</v>
      </c>
      <c r="AG2155" s="143">
        <v>-1</v>
      </c>
      <c r="AH2155" s="143">
        <v>-1</v>
      </c>
      <c r="AI2155" s="143">
        <v>-1</v>
      </c>
      <c r="AJ2155" s="143">
        <v>0</v>
      </c>
      <c r="AM2155" s="143" t="s">
        <v>383</v>
      </c>
      <c r="AN2155" s="143">
        <v>-1</v>
      </c>
      <c r="AQ2155" s="143">
        <v>641</v>
      </c>
      <c r="AR2155" s="143" t="s">
        <v>284</v>
      </c>
      <c r="AS2155" s="143" t="s">
        <v>394</v>
      </c>
      <c r="AT2155" s="143" t="s">
        <v>366</v>
      </c>
      <c r="AV2155" s="143">
        <v>17.012018473711802</v>
      </c>
      <c r="AW2155" s="143">
        <v>3.4617845E-3</v>
      </c>
    </row>
    <row r="2156" spans="1:49" x14ac:dyDescent="0.25">
      <c r="A2156" s="153">
        <v>1200000</v>
      </c>
      <c r="B2156" s="153">
        <v>1800000</v>
      </c>
      <c r="C2156" s="153">
        <v>1800000</v>
      </c>
      <c r="D2156" s="143" t="s">
        <v>360</v>
      </c>
      <c r="E2156" s="143" t="s">
        <v>73</v>
      </c>
      <c r="F2156" s="143" t="s">
        <v>378</v>
      </c>
      <c r="G2156" s="143" t="s">
        <v>379</v>
      </c>
      <c r="H2156" s="143">
        <v>0.59</v>
      </c>
      <c r="I2156" s="143">
        <v>0.64</v>
      </c>
      <c r="J2156" s="143" t="s">
        <v>395</v>
      </c>
      <c r="K2156" s="143">
        <v>8.4517925633669999E-2</v>
      </c>
      <c r="L2156" s="143">
        <v>3888.0489196454901</v>
      </c>
      <c r="M2156" s="143">
        <v>11.418412364670701</v>
      </c>
      <c r="N2156" s="143">
        <v>1.5396512847344701</v>
      </c>
      <c r="O2156" s="143">
        <v>0.96506052709183998</v>
      </c>
      <c r="P2156" s="143">
        <v>0.13012813278497001</v>
      </c>
      <c r="Q2156" s="143">
        <v>328.60982945067599</v>
      </c>
      <c r="R2156" s="143">
        <v>1400</v>
      </c>
      <c r="S2156" s="143" t="s">
        <v>389</v>
      </c>
      <c r="T2156" s="143">
        <v>1400</v>
      </c>
      <c r="U2156" s="143" t="s">
        <v>395</v>
      </c>
      <c r="V2156" s="143" t="s">
        <v>395</v>
      </c>
      <c r="Z2156" s="143">
        <v>0</v>
      </c>
      <c r="AA2156" s="143">
        <v>1</v>
      </c>
      <c r="AB2156" s="143">
        <v>0.96506052709183998</v>
      </c>
      <c r="AC2156" s="143">
        <v>0.13012813278497001</v>
      </c>
      <c r="AD2156" s="143">
        <v>328.60982945067701</v>
      </c>
      <c r="AF2156" s="143">
        <v>-1</v>
      </c>
      <c r="AG2156" s="143">
        <v>-1</v>
      </c>
      <c r="AH2156" s="143">
        <v>-1</v>
      </c>
      <c r="AI2156" s="143">
        <v>-1</v>
      </c>
      <c r="AJ2156" s="143">
        <v>0</v>
      </c>
      <c r="AM2156" s="143" t="s">
        <v>383</v>
      </c>
      <c r="AN2156" s="143">
        <v>-1</v>
      </c>
      <c r="AQ2156" s="143">
        <v>641</v>
      </c>
      <c r="AR2156" s="143" t="s">
        <v>284</v>
      </c>
      <c r="AS2156" s="143" t="s">
        <v>394</v>
      </c>
      <c r="AT2156" s="143" t="s">
        <v>366</v>
      </c>
      <c r="AV2156" s="143">
        <v>112.92391231444699</v>
      </c>
      <c r="AW2156" s="143">
        <v>0.26651243260000002</v>
      </c>
    </row>
    <row r="2157" spans="1:49" x14ac:dyDescent="0.25">
      <c r="A2157" s="153">
        <v>1200000</v>
      </c>
      <c r="B2157" s="153">
        <v>1800000</v>
      </c>
      <c r="C2157" s="153">
        <v>1800000</v>
      </c>
      <c r="D2157" s="143" t="s">
        <v>360</v>
      </c>
      <c r="E2157" s="143" t="s">
        <v>73</v>
      </c>
      <c r="F2157" s="143" t="s">
        <v>378</v>
      </c>
      <c r="G2157" s="143" t="s">
        <v>379</v>
      </c>
      <c r="H2157" s="143">
        <v>0.59</v>
      </c>
      <c r="I2157" s="143">
        <v>0.64</v>
      </c>
      <c r="J2157" s="143" t="s">
        <v>395</v>
      </c>
      <c r="K2157" s="143">
        <v>7.7084905798999995E-4</v>
      </c>
      <c r="L2157" s="143">
        <v>3888.0489196454901</v>
      </c>
      <c r="M2157" s="143">
        <v>11.418412364670701</v>
      </c>
      <c r="N2157" s="143">
        <v>1.5396512847344701</v>
      </c>
      <c r="O2157" s="143">
        <v>8.8018724150699997E-3</v>
      </c>
      <c r="P2157" s="143">
        <v>1.1868387424699999E-3</v>
      </c>
      <c r="Q2157" s="143">
        <v>2.9970988471355402</v>
      </c>
      <c r="R2157" s="143">
        <v>1410</v>
      </c>
      <c r="S2157" s="143" t="s">
        <v>406</v>
      </c>
      <c r="T2157" s="143">
        <v>1410</v>
      </c>
      <c r="U2157" s="143" t="s">
        <v>395</v>
      </c>
      <c r="V2157" s="143" t="s">
        <v>395</v>
      </c>
      <c r="Z2157" s="143">
        <v>0</v>
      </c>
      <c r="AA2157" s="143">
        <v>1</v>
      </c>
      <c r="AB2157" s="143">
        <v>8.8018724150699997E-3</v>
      </c>
      <c r="AC2157" s="143">
        <v>1.1868387424699999E-3</v>
      </c>
      <c r="AD2157" s="143">
        <v>76.705161196980995</v>
      </c>
      <c r="AF2157" s="143">
        <v>-1</v>
      </c>
      <c r="AG2157" s="143">
        <v>-1</v>
      </c>
      <c r="AH2157" s="143">
        <v>-1</v>
      </c>
      <c r="AI2157" s="143">
        <v>-1</v>
      </c>
      <c r="AJ2157" s="143">
        <v>0</v>
      </c>
      <c r="AM2157" s="143" t="s">
        <v>383</v>
      </c>
      <c r="AN2157" s="143">
        <v>-1</v>
      </c>
      <c r="AQ2157" s="143">
        <v>641</v>
      </c>
      <c r="AR2157" s="143" t="s">
        <v>284</v>
      </c>
      <c r="AS2157" s="143" t="s">
        <v>394</v>
      </c>
      <c r="AT2157" s="143" t="s">
        <v>366</v>
      </c>
      <c r="AV2157" s="143">
        <v>7.1038566130519598</v>
      </c>
      <c r="AW2157" s="143">
        <v>6.22101875E-2</v>
      </c>
    </row>
    <row r="2158" spans="1:49" x14ac:dyDescent="0.25">
      <c r="A2158" s="153">
        <v>1200000</v>
      </c>
      <c r="B2158" s="153">
        <v>1800000</v>
      </c>
      <c r="C2158" s="153">
        <v>1800000</v>
      </c>
      <c r="D2158" s="143" t="s">
        <v>360</v>
      </c>
      <c r="E2158" s="143" t="s">
        <v>73</v>
      </c>
      <c r="F2158" s="143" t="s">
        <v>378</v>
      </c>
      <c r="G2158" s="143" t="s">
        <v>379</v>
      </c>
      <c r="H2158" s="143">
        <v>0.59</v>
      </c>
      <c r="I2158" s="143">
        <v>0.64</v>
      </c>
      <c r="J2158" s="143" t="s">
        <v>395</v>
      </c>
      <c r="K2158" s="143">
        <v>1.54771900892E-2</v>
      </c>
      <c r="L2158" s="143">
        <v>3888.0489196454901</v>
      </c>
      <c r="M2158" s="143">
        <v>11.418412364670701</v>
      </c>
      <c r="N2158" s="143">
        <v>1.5396512847344701</v>
      </c>
      <c r="O2158" s="143">
        <v>0.17672493868492001</v>
      </c>
      <c r="P2158" s="143">
        <v>2.3829475604919999E-2</v>
      </c>
      <c r="Q2158" s="143">
        <v>60.176072205477602</v>
      </c>
      <c r="R2158" s="143">
        <v>1450</v>
      </c>
      <c r="S2158" s="143" t="s">
        <v>405</v>
      </c>
      <c r="T2158" s="143">
        <v>1450</v>
      </c>
      <c r="U2158" s="143" t="s">
        <v>395</v>
      </c>
      <c r="V2158" s="143" t="s">
        <v>395</v>
      </c>
      <c r="Z2158" s="143">
        <v>0</v>
      </c>
      <c r="AA2158" s="143">
        <v>1</v>
      </c>
      <c r="AB2158" s="143">
        <v>0.17672493868492001</v>
      </c>
      <c r="AC2158" s="143">
        <v>2.3829475604919999E-2</v>
      </c>
      <c r="AD2158" s="143">
        <v>1454.56382046612</v>
      </c>
      <c r="AF2158" s="143">
        <v>-1</v>
      </c>
      <c r="AG2158" s="143">
        <v>-1</v>
      </c>
      <c r="AH2158" s="143">
        <v>-1</v>
      </c>
      <c r="AI2158" s="143">
        <v>-1</v>
      </c>
      <c r="AJ2158" s="143">
        <v>0</v>
      </c>
      <c r="AM2158" s="143" t="s">
        <v>383</v>
      </c>
      <c r="AN2158" s="143">
        <v>-1</v>
      </c>
      <c r="AQ2158" s="143">
        <v>641</v>
      </c>
      <c r="AR2158" s="143" t="s">
        <v>284</v>
      </c>
      <c r="AS2158" s="143" t="s">
        <v>394</v>
      </c>
      <c r="AT2158" s="143" t="s">
        <v>366</v>
      </c>
      <c r="AV2158" s="143">
        <v>98.776713361304999</v>
      </c>
      <c r="AW2158" s="143">
        <v>1.1796949071</v>
      </c>
    </row>
    <row r="2159" spans="1:49" x14ac:dyDescent="0.25">
      <c r="A2159" s="153">
        <v>1200000</v>
      </c>
      <c r="B2159" s="153">
        <v>1800000</v>
      </c>
      <c r="C2159" s="153">
        <v>1800000</v>
      </c>
      <c r="D2159" s="143" t="s">
        <v>360</v>
      </c>
      <c r="E2159" s="143" t="s">
        <v>73</v>
      </c>
      <c r="F2159" s="143" t="s">
        <v>378</v>
      </c>
      <c r="G2159" s="143" t="s">
        <v>379</v>
      </c>
      <c r="H2159" s="143">
        <v>0.59</v>
      </c>
      <c r="I2159" s="143">
        <v>0.64</v>
      </c>
      <c r="J2159" s="143" t="s">
        <v>395</v>
      </c>
      <c r="K2159" s="143">
        <v>0.13830776013362001</v>
      </c>
      <c r="L2159" s="143">
        <v>3888.0489196454901</v>
      </c>
      <c r="M2159" s="143">
        <v>11.418412364670701</v>
      </c>
      <c r="N2159" s="143">
        <v>1.5396512847344701</v>
      </c>
      <c r="O2159" s="143">
        <v>1.5792550384396999</v>
      </c>
      <c r="P2159" s="143">
        <v>0.21294572057847999</v>
      </c>
      <c r="Q2159" s="143">
        <v>537.74733736612905</v>
      </c>
      <c r="R2159" s="143">
        <v>1200</v>
      </c>
      <c r="S2159" s="143" t="s">
        <v>398</v>
      </c>
      <c r="T2159" s="143">
        <v>1200</v>
      </c>
      <c r="U2159" s="143" t="s">
        <v>395</v>
      </c>
      <c r="V2159" s="143" t="s">
        <v>395</v>
      </c>
      <c r="Z2159" s="143">
        <v>0</v>
      </c>
      <c r="AA2159" s="143">
        <v>1</v>
      </c>
      <c r="AB2159" s="143">
        <v>1.5792550384396999</v>
      </c>
      <c r="AC2159" s="143">
        <v>0.21294572057847999</v>
      </c>
      <c r="AD2159" s="143">
        <v>537.74733736612905</v>
      </c>
      <c r="AF2159" s="143">
        <v>-1</v>
      </c>
      <c r="AG2159" s="143">
        <v>-1</v>
      </c>
      <c r="AH2159" s="143">
        <v>-1</v>
      </c>
      <c r="AI2159" s="143">
        <v>-1</v>
      </c>
      <c r="AJ2159" s="143">
        <v>0</v>
      </c>
      <c r="AM2159" s="143" t="s">
        <v>383</v>
      </c>
      <c r="AN2159" s="143">
        <v>-1</v>
      </c>
      <c r="AQ2159" s="143">
        <v>641</v>
      </c>
      <c r="AR2159" s="143" t="s">
        <v>284</v>
      </c>
      <c r="AS2159" s="143" t="s">
        <v>394</v>
      </c>
      <c r="AT2159" s="143" t="s">
        <v>366</v>
      </c>
      <c r="AV2159" s="143">
        <v>122.43190174944</v>
      </c>
      <c r="AW2159" s="143">
        <v>0.43612922739999999</v>
      </c>
    </row>
    <row r="2160" spans="1:49" x14ac:dyDescent="0.25">
      <c r="A2160" s="153">
        <v>1200000</v>
      </c>
      <c r="B2160" s="153">
        <v>1800000</v>
      </c>
      <c r="C2160" s="153">
        <v>1800000</v>
      </c>
      <c r="D2160" s="143" t="s">
        <v>360</v>
      </c>
      <c r="E2160" s="143" t="s">
        <v>73</v>
      </c>
      <c r="F2160" s="143" t="s">
        <v>378</v>
      </c>
      <c r="G2160" s="143" t="s">
        <v>379</v>
      </c>
      <c r="H2160" s="143">
        <v>0.59</v>
      </c>
      <c r="I2160" s="143">
        <v>0.64</v>
      </c>
      <c r="J2160" s="143" t="s">
        <v>395</v>
      </c>
      <c r="K2160" s="143">
        <v>0.61776345378298003</v>
      </c>
      <c r="L2160" s="143">
        <v>3830.7257808181998</v>
      </c>
      <c r="M2160" s="143">
        <v>9.5221877383305102</v>
      </c>
      <c r="N2160" s="143">
        <v>1.3995518095683099</v>
      </c>
      <c r="O2160" s="143">
        <v>5.8824595848010102</v>
      </c>
      <c r="P2160" s="143">
        <v>0.86459195962713997</v>
      </c>
      <c r="Q2160" s="143">
        <v>2366.4823888537599</v>
      </c>
      <c r="R2160" s="143">
        <v>1200</v>
      </c>
      <c r="S2160" s="143" t="s">
        <v>398</v>
      </c>
      <c r="T2160" s="143">
        <v>1200</v>
      </c>
      <c r="U2160" s="143" t="s">
        <v>395</v>
      </c>
      <c r="V2160" s="143" t="s">
        <v>395</v>
      </c>
      <c r="Z2160" s="143">
        <v>0</v>
      </c>
      <c r="AA2160" s="143">
        <v>1</v>
      </c>
      <c r="AB2160" s="143">
        <v>5.8824595848010102</v>
      </c>
      <c r="AC2160" s="143">
        <v>0.86459195962713997</v>
      </c>
      <c r="AD2160" s="143">
        <v>2366.4823888537599</v>
      </c>
      <c r="AF2160" s="143">
        <v>-1</v>
      </c>
      <c r="AG2160" s="143">
        <v>-1</v>
      </c>
      <c r="AH2160" s="143">
        <v>-1</v>
      </c>
      <c r="AI2160" s="143">
        <v>-1</v>
      </c>
      <c r="AJ2160" s="143">
        <v>0</v>
      </c>
      <c r="AM2160" s="143" t="s">
        <v>383</v>
      </c>
      <c r="AN2160" s="143">
        <v>-1</v>
      </c>
      <c r="AQ2160" s="143">
        <v>641</v>
      </c>
      <c r="AR2160" s="143" t="s">
        <v>284</v>
      </c>
      <c r="AS2160" s="143" t="s">
        <v>394</v>
      </c>
      <c r="AT2160" s="143" t="s">
        <v>366</v>
      </c>
      <c r="AV2160" s="143">
        <v>200.000000018626</v>
      </c>
      <c r="AW2160" s="143">
        <v>1.9192882309999999</v>
      </c>
    </row>
    <row r="2161" spans="1:49" x14ac:dyDescent="0.25">
      <c r="A2161" s="153">
        <v>1200000</v>
      </c>
      <c r="B2161" s="153">
        <v>1800000</v>
      </c>
      <c r="C2161" s="153">
        <v>1800000</v>
      </c>
      <c r="D2161" s="143" t="s">
        <v>360</v>
      </c>
      <c r="E2161" s="143" t="s">
        <v>73</v>
      </c>
      <c r="F2161" s="143" t="s">
        <v>378</v>
      </c>
      <c r="G2161" s="143" t="s">
        <v>379</v>
      </c>
      <c r="H2161" s="143">
        <v>0.59</v>
      </c>
      <c r="I2161" s="143">
        <v>0.64</v>
      </c>
      <c r="J2161" s="143" t="s">
        <v>395</v>
      </c>
      <c r="K2161" s="143">
        <v>0.16580695155399999</v>
      </c>
      <c r="L2161" s="143">
        <v>3830.7257811036202</v>
      </c>
      <c r="M2161" s="143">
        <v>9.5221877390399694</v>
      </c>
      <c r="N2161" s="143">
        <v>1.3995518096725801</v>
      </c>
      <c r="O2161" s="143">
        <v>1.5788449211351601</v>
      </c>
      <c r="P2161" s="143">
        <v>0.23205541910370001</v>
      </c>
      <c r="Q2161" s="143">
        <v>635.16096400413699</v>
      </c>
      <c r="R2161" s="143">
        <v>1200</v>
      </c>
      <c r="S2161" s="143" t="s">
        <v>398</v>
      </c>
      <c r="T2161" s="143">
        <v>1200</v>
      </c>
      <c r="U2161" s="143" t="s">
        <v>395</v>
      </c>
      <c r="V2161" s="143" t="s">
        <v>395</v>
      </c>
      <c r="Z2161" s="143">
        <v>0</v>
      </c>
      <c r="AA2161" s="143">
        <v>1</v>
      </c>
      <c r="AB2161" s="143">
        <v>1.5788449211351601</v>
      </c>
      <c r="AC2161" s="143">
        <v>0.23205541910370001</v>
      </c>
      <c r="AD2161" s="143">
        <v>2366.48238832481</v>
      </c>
      <c r="AF2161" s="143">
        <v>-1</v>
      </c>
      <c r="AG2161" s="143">
        <v>-1</v>
      </c>
      <c r="AH2161" s="143">
        <v>-1</v>
      </c>
      <c r="AI2161" s="143">
        <v>-1</v>
      </c>
      <c r="AJ2161" s="143">
        <v>0</v>
      </c>
      <c r="AM2161" s="143" t="s">
        <v>383</v>
      </c>
      <c r="AN2161" s="143">
        <v>-1</v>
      </c>
      <c r="AQ2161" s="143">
        <v>641</v>
      </c>
      <c r="AR2161" s="143" t="s">
        <v>284</v>
      </c>
      <c r="AS2161" s="143" t="s">
        <v>394</v>
      </c>
      <c r="AT2161" s="143" t="s">
        <v>366</v>
      </c>
      <c r="AV2161" s="143">
        <v>126.870314832223</v>
      </c>
      <c r="AW2161" s="143">
        <v>1.9192882306000001</v>
      </c>
    </row>
    <row r="2162" spans="1:49" x14ac:dyDescent="0.25">
      <c r="A2162" s="153">
        <v>1200000</v>
      </c>
      <c r="B2162" s="153">
        <v>1800000</v>
      </c>
      <c r="C2162" s="153">
        <v>1800000</v>
      </c>
      <c r="D2162" s="143" t="s">
        <v>360</v>
      </c>
      <c r="E2162" s="143" t="s">
        <v>73</v>
      </c>
      <c r="F2162" s="143" t="s">
        <v>378</v>
      </c>
      <c r="G2162" s="143" t="s">
        <v>379</v>
      </c>
      <c r="H2162" s="143">
        <v>0.59</v>
      </c>
      <c r="I2162" s="143">
        <v>0.64</v>
      </c>
      <c r="J2162" s="143" t="s">
        <v>395</v>
      </c>
      <c r="K2162" s="143">
        <v>0.61776345359886997</v>
      </c>
      <c r="L2162" s="143">
        <v>3830.7257808181998</v>
      </c>
      <c r="M2162" s="143">
        <v>9.5221877383305102</v>
      </c>
      <c r="N2162" s="143">
        <v>1.3995518095683099</v>
      </c>
      <c r="O2162" s="143">
        <v>5.8824595830478996</v>
      </c>
      <c r="P2162" s="143">
        <v>0.86459195936946998</v>
      </c>
      <c r="Q2162" s="143">
        <v>2366.4823881484899</v>
      </c>
      <c r="R2162" s="143">
        <v>1200</v>
      </c>
      <c r="S2162" s="143" t="s">
        <v>398</v>
      </c>
      <c r="T2162" s="143">
        <v>1200</v>
      </c>
      <c r="U2162" s="143" t="s">
        <v>395</v>
      </c>
      <c r="V2162" s="143" t="s">
        <v>395</v>
      </c>
      <c r="Z2162" s="143">
        <v>0</v>
      </c>
      <c r="AA2162" s="143">
        <v>1</v>
      </c>
      <c r="AB2162" s="143">
        <v>5.8824595830478996</v>
      </c>
      <c r="AC2162" s="143">
        <v>0.86459195936946998</v>
      </c>
      <c r="AD2162" s="143">
        <v>2366.4823881484899</v>
      </c>
      <c r="AF2162" s="143">
        <v>-1</v>
      </c>
      <c r="AG2162" s="143">
        <v>-1</v>
      </c>
      <c r="AH2162" s="143">
        <v>-1</v>
      </c>
      <c r="AI2162" s="143">
        <v>-1</v>
      </c>
      <c r="AJ2162" s="143">
        <v>0</v>
      </c>
      <c r="AM2162" s="143" t="s">
        <v>383</v>
      </c>
      <c r="AN2162" s="143">
        <v>-1</v>
      </c>
      <c r="AQ2162" s="143">
        <v>641</v>
      </c>
      <c r="AR2162" s="143" t="s">
        <v>284</v>
      </c>
      <c r="AS2162" s="143" t="s">
        <v>394</v>
      </c>
      <c r="AT2162" s="143" t="s">
        <v>366</v>
      </c>
      <c r="AV2162" s="143">
        <v>199.99999998882399</v>
      </c>
      <c r="AW2162" s="143">
        <v>1.9192882305000001</v>
      </c>
    </row>
    <row r="2163" spans="1:49" x14ac:dyDescent="0.25">
      <c r="A2163" s="153">
        <v>1200000</v>
      </c>
      <c r="B2163" s="153">
        <v>1800000</v>
      </c>
      <c r="C2163" s="153">
        <v>1800000</v>
      </c>
      <c r="D2163" s="143" t="s">
        <v>360</v>
      </c>
      <c r="E2163" s="143" t="s">
        <v>73</v>
      </c>
      <c r="F2163" s="143" t="s">
        <v>378</v>
      </c>
      <c r="G2163" s="143" t="s">
        <v>379</v>
      </c>
      <c r="H2163" s="143">
        <v>0.59</v>
      </c>
      <c r="I2163" s="143">
        <v>0.64</v>
      </c>
      <c r="J2163" s="143" t="s">
        <v>395</v>
      </c>
      <c r="K2163" s="143">
        <v>0.17399146602571</v>
      </c>
      <c r="L2163" s="143">
        <v>3613.3481798858302</v>
      </c>
      <c r="M2163" s="143">
        <v>8.9446292841551607</v>
      </c>
      <c r="N2163" s="143">
        <v>1.3054688384222199</v>
      </c>
      <c r="O2163" s="143">
        <v>1.5562891622066799</v>
      </c>
      <c r="P2163" s="143">
        <v>0.22714043704796</v>
      </c>
      <c r="Q2163" s="143">
        <v>628.69174707967704</v>
      </c>
      <c r="R2163" s="143">
        <v>1200</v>
      </c>
      <c r="S2163" s="143" t="s">
        <v>398</v>
      </c>
      <c r="T2163" s="143">
        <v>1200</v>
      </c>
      <c r="U2163" s="143" t="s">
        <v>395</v>
      </c>
      <c r="V2163" s="143" t="s">
        <v>395</v>
      </c>
      <c r="Z2163" s="143">
        <v>0</v>
      </c>
      <c r="AA2163" s="143">
        <v>1</v>
      </c>
      <c r="AB2163" s="143">
        <v>1.5562891622066799</v>
      </c>
      <c r="AC2163" s="143">
        <v>0.22714043704796</v>
      </c>
      <c r="AD2163" s="143">
        <v>1964.3864724049999</v>
      </c>
      <c r="AF2163" s="143">
        <v>-1</v>
      </c>
      <c r="AG2163" s="143">
        <v>-1</v>
      </c>
      <c r="AH2163" s="143">
        <v>-1</v>
      </c>
      <c r="AI2163" s="143">
        <v>-1</v>
      </c>
      <c r="AJ2163" s="143">
        <v>0</v>
      </c>
      <c r="AM2163" s="143" t="s">
        <v>383</v>
      </c>
      <c r="AN2163" s="143">
        <v>-1</v>
      </c>
      <c r="AQ2163" s="143">
        <v>641</v>
      </c>
      <c r="AR2163" s="143" t="s">
        <v>284</v>
      </c>
      <c r="AS2163" s="143" t="s">
        <v>394</v>
      </c>
      <c r="AT2163" s="143" t="s">
        <v>366</v>
      </c>
      <c r="AV2163" s="143">
        <v>120.335675919233</v>
      </c>
      <c r="AW2163" s="143">
        <v>1.5931763766</v>
      </c>
    </row>
    <row r="2164" spans="1:49" x14ac:dyDescent="0.25">
      <c r="A2164" s="153">
        <v>1200000</v>
      </c>
      <c r="B2164" s="153">
        <v>1800000</v>
      </c>
      <c r="C2164" s="153">
        <v>1800000</v>
      </c>
      <c r="D2164" s="143" t="s">
        <v>360</v>
      </c>
      <c r="E2164" s="143" t="s">
        <v>73</v>
      </c>
      <c r="F2164" s="143" t="s">
        <v>378</v>
      </c>
      <c r="G2164" s="143" t="s">
        <v>379</v>
      </c>
      <c r="H2164" s="143">
        <v>0.59</v>
      </c>
      <c r="I2164" s="143">
        <v>0.64</v>
      </c>
      <c r="J2164" s="143" t="s">
        <v>395</v>
      </c>
      <c r="K2164" s="143">
        <v>0.61776345359886997</v>
      </c>
      <c r="L2164" s="143">
        <v>3836.5607416468602</v>
      </c>
      <c r="M2164" s="143">
        <v>9.5356382164427202</v>
      </c>
      <c r="N2164" s="143">
        <v>1.4014928302530201</v>
      </c>
      <c r="O2164" s="143">
        <v>5.8907687968590503</v>
      </c>
      <c r="P2164" s="143">
        <v>0.86579105101116005</v>
      </c>
      <c r="Q2164" s="143">
        <v>2370.08701370162</v>
      </c>
      <c r="R2164" s="143">
        <v>1200</v>
      </c>
      <c r="S2164" s="143" t="s">
        <v>398</v>
      </c>
      <c r="T2164" s="143">
        <v>1200</v>
      </c>
      <c r="U2164" s="143" t="s">
        <v>395</v>
      </c>
      <c r="V2164" s="143" t="s">
        <v>395</v>
      </c>
      <c r="Z2164" s="143">
        <v>0</v>
      </c>
      <c r="AA2164" s="143">
        <v>1</v>
      </c>
      <c r="AB2164" s="143">
        <v>5.8907687968590503</v>
      </c>
      <c r="AC2164" s="143">
        <v>0.86579105101116005</v>
      </c>
      <c r="AD2164" s="143">
        <v>2370.08701370162</v>
      </c>
      <c r="AF2164" s="143">
        <v>-1</v>
      </c>
      <c r="AG2164" s="143">
        <v>-1</v>
      </c>
      <c r="AH2164" s="143">
        <v>-1</v>
      </c>
      <c r="AI2164" s="143">
        <v>-1</v>
      </c>
      <c r="AJ2164" s="143">
        <v>0</v>
      </c>
      <c r="AM2164" s="143" t="s">
        <v>383</v>
      </c>
      <c r="AN2164" s="143">
        <v>-1</v>
      </c>
      <c r="AQ2164" s="143">
        <v>641</v>
      </c>
      <c r="AR2164" s="143" t="s">
        <v>284</v>
      </c>
      <c r="AS2164" s="143" t="s">
        <v>394</v>
      </c>
      <c r="AT2164" s="143" t="s">
        <v>366</v>
      </c>
      <c r="AV2164" s="143">
        <v>199.99999998882399</v>
      </c>
      <c r="AW2164" s="143">
        <v>1.9222116898999999</v>
      </c>
    </row>
    <row r="2165" spans="1:49" x14ac:dyDescent="0.25">
      <c r="A2165" s="153">
        <v>1200000</v>
      </c>
      <c r="B2165" s="153">
        <v>1800000</v>
      </c>
      <c r="C2165" s="153">
        <v>1800000</v>
      </c>
      <c r="D2165" s="143" t="s">
        <v>360</v>
      </c>
      <c r="E2165" s="143" t="s">
        <v>73</v>
      </c>
      <c r="F2165" s="143" t="s">
        <v>378</v>
      </c>
      <c r="G2165" s="143" t="s">
        <v>379</v>
      </c>
      <c r="H2165" s="143">
        <v>0.59</v>
      </c>
      <c r="I2165" s="143">
        <v>0.64</v>
      </c>
      <c r="J2165" s="143" t="s">
        <v>395</v>
      </c>
      <c r="K2165" s="143">
        <v>0.59241081446451005</v>
      </c>
      <c r="L2165" s="143">
        <v>3830.7257813890301</v>
      </c>
      <c r="M2165" s="143">
        <v>9.5221877397494303</v>
      </c>
      <c r="N2165" s="143">
        <v>1.39955180977686</v>
      </c>
      <c r="O2165" s="143">
        <v>5.6410469943890096</v>
      </c>
      <c r="P2165" s="143">
        <v>0.82910962751520001</v>
      </c>
      <c r="Q2165" s="143">
        <v>2269.3633801429</v>
      </c>
      <c r="R2165" s="143">
        <v>1200</v>
      </c>
      <c r="S2165" s="143" t="s">
        <v>398</v>
      </c>
      <c r="T2165" s="143">
        <v>1200</v>
      </c>
      <c r="U2165" s="143" t="s">
        <v>395</v>
      </c>
      <c r="V2165" s="143" t="s">
        <v>395</v>
      </c>
      <c r="Z2165" s="143">
        <v>0</v>
      </c>
      <c r="AA2165" s="143">
        <v>1</v>
      </c>
      <c r="AB2165" s="143">
        <v>5.6410469943890096</v>
      </c>
      <c r="AC2165" s="143">
        <v>0.82910962751520001</v>
      </c>
      <c r="AD2165" s="143">
        <v>2366.48238832481</v>
      </c>
      <c r="AF2165" s="143">
        <v>-1</v>
      </c>
      <c r="AG2165" s="143">
        <v>-1</v>
      </c>
      <c r="AH2165" s="143">
        <v>-1</v>
      </c>
      <c r="AI2165" s="143">
        <v>-1</v>
      </c>
      <c r="AJ2165" s="143">
        <v>0</v>
      </c>
      <c r="AM2165" s="143" t="s">
        <v>383</v>
      </c>
      <c r="AN2165" s="143">
        <v>-1</v>
      </c>
      <c r="AQ2165" s="143">
        <v>641</v>
      </c>
      <c r="AR2165" s="143" t="s">
        <v>284</v>
      </c>
      <c r="AS2165" s="143" t="s">
        <v>394</v>
      </c>
      <c r="AT2165" s="143" t="s">
        <v>366</v>
      </c>
      <c r="AV2165" s="143">
        <v>198.44498767895101</v>
      </c>
      <c r="AW2165" s="143">
        <v>1.9192882306000001</v>
      </c>
    </row>
    <row r="2166" spans="1:49" x14ac:dyDescent="0.25">
      <c r="A2166" s="153">
        <v>1200000</v>
      </c>
      <c r="B2166" s="153">
        <v>1800000</v>
      </c>
      <c r="C2166" s="153">
        <v>1800000</v>
      </c>
      <c r="D2166" s="143" t="s">
        <v>360</v>
      </c>
      <c r="E2166" s="143" t="s">
        <v>73</v>
      </c>
      <c r="F2166" s="143" t="s">
        <v>378</v>
      </c>
      <c r="G2166" s="143" t="s">
        <v>379</v>
      </c>
      <c r="H2166" s="143">
        <v>0.59</v>
      </c>
      <c r="I2166" s="143">
        <v>0.64</v>
      </c>
      <c r="J2166" s="143" t="s">
        <v>395</v>
      </c>
      <c r="K2166" s="143">
        <v>0.43708062200107001</v>
      </c>
      <c r="L2166" s="143">
        <v>3836.7420271225301</v>
      </c>
      <c r="M2166" s="143">
        <v>9.5360566793148998</v>
      </c>
      <c r="N2166" s="143">
        <v>1.4015532390959899</v>
      </c>
      <c r="O2166" s="143">
        <v>4.1680255848324901</v>
      </c>
      <c r="P2166" s="143">
        <v>0.61259176151170003</v>
      </c>
      <c r="Q2166" s="143">
        <v>1676.96559167239</v>
      </c>
      <c r="R2166" s="143">
        <v>1200</v>
      </c>
      <c r="S2166" s="143" t="s">
        <v>398</v>
      </c>
      <c r="T2166" s="143">
        <v>1200</v>
      </c>
      <c r="U2166" s="143" t="s">
        <v>395</v>
      </c>
      <c r="V2166" s="143" t="s">
        <v>395</v>
      </c>
      <c r="Z2166" s="143">
        <v>0</v>
      </c>
      <c r="AA2166" s="143">
        <v>1</v>
      </c>
      <c r="AB2166" s="143">
        <v>4.1680255848324901</v>
      </c>
      <c r="AC2166" s="143">
        <v>0.61259176151170003</v>
      </c>
      <c r="AD2166" s="143">
        <v>2370.1990063027101</v>
      </c>
      <c r="AF2166" s="143">
        <v>-1</v>
      </c>
      <c r="AG2166" s="143">
        <v>-1</v>
      </c>
      <c r="AH2166" s="143">
        <v>-1</v>
      </c>
      <c r="AI2166" s="143">
        <v>-1</v>
      </c>
      <c r="AJ2166" s="143">
        <v>0</v>
      </c>
      <c r="AM2166" s="143" t="s">
        <v>383</v>
      </c>
      <c r="AN2166" s="143">
        <v>-1</v>
      </c>
      <c r="AQ2166" s="143">
        <v>641</v>
      </c>
      <c r="AR2166" s="143" t="s">
        <v>284</v>
      </c>
      <c r="AS2166" s="143" t="s">
        <v>394</v>
      </c>
      <c r="AT2166" s="143" t="s">
        <v>366</v>
      </c>
      <c r="AV2166" s="143">
        <v>173.27897410716699</v>
      </c>
      <c r="AW2166" s="143">
        <v>1.9223025193000001</v>
      </c>
    </row>
    <row r="2167" spans="1:49" x14ac:dyDescent="0.25">
      <c r="A2167" s="153">
        <v>1200000</v>
      </c>
      <c r="B2167" s="153">
        <v>1800000</v>
      </c>
      <c r="C2167" s="153">
        <v>1800000</v>
      </c>
      <c r="D2167" s="143" t="s">
        <v>360</v>
      </c>
      <c r="E2167" s="143" t="s">
        <v>73</v>
      </c>
      <c r="F2167" s="143" t="s">
        <v>378</v>
      </c>
      <c r="G2167" s="143" t="s">
        <v>379</v>
      </c>
      <c r="H2167" s="143">
        <v>0.59</v>
      </c>
      <c r="I2167" s="143">
        <v>0.64</v>
      </c>
      <c r="J2167" s="143" t="s">
        <v>395</v>
      </c>
      <c r="K2167" s="143">
        <v>3.6346653277539998E-2</v>
      </c>
      <c r="L2167" s="143">
        <v>3830.7257812463199</v>
      </c>
      <c r="M2167" s="143">
        <v>9.5221877393947008</v>
      </c>
      <c r="N2167" s="143">
        <v>1.3995518097247199</v>
      </c>
      <c r="O2167" s="143">
        <v>0.34609965620747002</v>
      </c>
      <c r="P2167" s="143">
        <v>5.0869024372019997E-2</v>
      </c>
      <c r="Q2167" s="143">
        <v>139.23406177231601</v>
      </c>
      <c r="R2167" s="143">
        <v>1200</v>
      </c>
      <c r="S2167" s="143" t="s">
        <v>398</v>
      </c>
      <c r="T2167" s="143">
        <v>1200</v>
      </c>
      <c r="U2167" s="143" t="s">
        <v>395</v>
      </c>
      <c r="V2167" s="143" t="s">
        <v>395</v>
      </c>
      <c r="Z2167" s="143">
        <v>0</v>
      </c>
      <c r="AA2167" s="143">
        <v>1</v>
      </c>
      <c r="AB2167" s="143">
        <v>0.34609965620747002</v>
      </c>
      <c r="AC2167" s="143">
        <v>5.0869024372019997E-2</v>
      </c>
      <c r="AD2167" s="143">
        <v>2366.4823885011201</v>
      </c>
      <c r="AF2167" s="143">
        <v>-1</v>
      </c>
      <c r="AG2167" s="143">
        <v>-1</v>
      </c>
      <c r="AH2167" s="143">
        <v>-1</v>
      </c>
      <c r="AI2167" s="143">
        <v>-1</v>
      </c>
      <c r="AJ2167" s="143">
        <v>0</v>
      </c>
      <c r="AM2167" s="143" t="s">
        <v>383</v>
      </c>
      <c r="AN2167" s="143">
        <v>-1</v>
      </c>
      <c r="AQ2167" s="143">
        <v>641</v>
      </c>
      <c r="AR2167" s="143" t="s">
        <v>284</v>
      </c>
      <c r="AS2167" s="143" t="s">
        <v>394</v>
      </c>
      <c r="AT2167" s="143" t="s">
        <v>366</v>
      </c>
      <c r="AV2167" s="143">
        <v>94.9614202136421</v>
      </c>
      <c r="AW2167" s="143">
        <v>1.9192882307000001</v>
      </c>
    </row>
    <row r="2168" spans="1:49" x14ac:dyDescent="0.25">
      <c r="A2168" s="153">
        <v>1200000</v>
      </c>
      <c r="B2168" s="153">
        <v>1800000</v>
      </c>
      <c r="C2168" s="153">
        <v>1800000</v>
      </c>
      <c r="D2168" s="143" t="s">
        <v>360</v>
      </c>
      <c r="E2168" s="143" t="s">
        <v>73</v>
      </c>
      <c r="F2168" s="143" t="s">
        <v>378</v>
      </c>
      <c r="G2168" s="143" t="s">
        <v>379</v>
      </c>
      <c r="H2168" s="143">
        <v>0.59</v>
      </c>
      <c r="I2168" s="143">
        <v>0.64</v>
      </c>
      <c r="J2168" s="143" t="s">
        <v>395</v>
      </c>
      <c r="K2168" s="143">
        <v>0.617763453829</v>
      </c>
      <c r="L2168" s="143">
        <v>3832.3933792959201</v>
      </c>
      <c r="M2168" s="143">
        <v>9.5260683098317092</v>
      </c>
      <c r="N2168" s="143">
        <v>1.4001131508575699</v>
      </c>
      <c r="O2168" s="143">
        <v>5.8848568604926896</v>
      </c>
      <c r="P2168" s="143">
        <v>0.86493873582517999</v>
      </c>
      <c r="Q2168" s="143">
        <v>2367.51257042527</v>
      </c>
      <c r="R2168" s="143">
        <v>1200</v>
      </c>
      <c r="S2168" s="143" t="s">
        <v>398</v>
      </c>
      <c r="T2168" s="143">
        <v>1200</v>
      </c>
      <c r="U2168" s="143" t="s">
        <v>395</v>
      </c>
      <c r="V2168" s="143" t="s">
        <v>395</v>
      </c>
      <c r="Z2168" s="143">
        <v>0</v>
      </c>
      <c r="AA2168" s="143">
        <v>1</v>
      </c>
      <c r="AB2168" s="143">
        <v>5.8848568604926896</v>
      </c>
      <c r="AC2168" s="143">
        <v>0.86493873582517999</v>
      </c>
      <c r="AD2168" s="143">
        <v>2367.51257042527</v>
      </c>
      <c r="AF2168" s="143">
        <v>-1</v>
      </c>
      <c r="AG2168" s="143">
        <v>-1</v>
      </c>
      <c r="AH2168" s="143">
        <v>-1</v>
      </c>
      <c r="AI2168" s="143">
        <v>-1</v>
      </c>
      <c r="AJ2168" s="143">
        <v>0</v>
      </c>
      <c r="AM2168" s="143" t="s">
        <v>383</v>
      </c>
      <c r="AN2168" s="143">
        <v>-1</v>
      </c>
      <c r="AQ2168" s="143">
        <v>641</v>
      </c>
      <c r="AR2168" s="143" t="s">
        <v>284</v>
      </c>
      <c r="AS2168" s="143" t="s">
        <v>394</v>
      </c>
      <c r="AT2168" s="143" t="s">
        <v>366</v>
      </c>
      <c r="AV2168" s="143">
        <v>200.000000026077</v>
      </c>
      <c r="AW2168" s="143">
        <v>1.9201237391999999</v>
      </c>
    </row>
    <row r="2169" spans="1:49" x14ac:dyDescent="0.25">
      <c r="A2169" s="153">
        <v>1200000</v>
      </c>
      <c r="B2169" s="153">
        <v>1800000</v>
      </c>
      <c r="C2169" s="153">
        <v>1800000</v>
      </c>
      <c r="D2169" s="143" t="s">
        <v>360</v>
      </c>
      <c r="E2169" s="143" t="s">
        <v>73</v>
      </c>
      <c r="F2169" s="143" t="s">
        <v>378</v>
      </c>
      <c r="G2169" s="143" t="s">
        <v>379</v>
      </c>
      <c r="H2169" s="143">
        <v>0.59</v>
      </c>
      <c r="I2169" s="143">
        <v>0.64</v>
      </c>
      <c r="J2169" s="143" t="s">
        <v>395</v>
      </c>
      <c r="K2169" s="143">
        <v>0.23048335477272</v>
      </c>
      <c r="L2169" s="143">
        <v>3830.3685957490002</v>
      </c>
      <c r="M2169" s="143">
        <v>9.5213588233639701</v>
      </c>
      <c r="N2169" s="143">
        <v>1.3994319860755899</v>
      </c>
      <c r="O2169" s="143">
        <v>2.1945147236037901</v>
      </c>
      <c r="P2169" s="143">
        <v>0.32254577892695002</v>
      </c>
      <c r="Q2169" s="143">
        <v>882.836203964314</v>
      </c>
      <c r="R2169" s="143">
        <v>1200</v>
      </c>
      <c r="S2169" s="143" t="s">
        <v>398</v>
      </c>
      <c r="T2169" s="143">
        <v>1200</v>
      </c>
      <c r="U2169" s="143" t="s">
        <v>395</v>
      </c>
      <c r="V2169" s="143" t="s">
        <v>395</v>
      </c>
      <c r="Z2169" s="143">
        <v>0</v>
      </c>
      <c r="AA2169" s="143">
        <v>1</v>
      </c>
      <c r="AB2169" s="143">
        <v>2.1945147236037901</v>
      </c>
      <c r="AC2169" s="143">
        <v>0.32254577892695002</v>
      </c>
      <c r="AD2169" s="143">
        <v>2366.2617315613602</v>
      </c>
      <c r="AF2169" s="143">
        <v>-1</v>
      </c>
      <c r="AG2169" s="143">
        <v>-1</v>
      </c>
      <c r="AH2169" s="143">
        <v>-1</v>
      </c>
      <c r="AI2169" s="143">
        <v>-1</v>
      </c>
      <c r="AJ2169" s="143">
        <v>0</v>
      </c>
      <c r="AM2169" s="143" t="s">
        <v>383</v>
      </c>
      <c r="AN2169" s="143">
        <v>-1</v>
      </c>
      <c r="AQ2169" s="143">
        <v>641</v>
      </c>
      <c r="AR2169" s="143" t="s">
        <v>284</v>
      </c>
      <c r="AS2169" s="143" t="s">
        <v>394</v>
      </c>
      <c r="AT2169" s="143" t="s">
        <v>366</v>
      </c>
      <c r="AV2169" s="143">
        <v>137.33975952230901</v>
      </c>
      <c r="AW2169" s="143">
        <v>1.9191092713</v>
      </c>
    </row>
    <row r="2170" spans="1:49" x14ac:dyDescent="0.25">
      <c r="A2170" s="153">
        <v>1200000</v>
      </c>
      <c r="B2170" s="153">
        <v>1800000</v>
      </c>
      <c r="C2170" s="153">
        <v>1800000</v>
      </c>
      <c r="D2170" s="143" t="s">
        <v>360</v>
      </c>
      <c r="E2170" s="143" t="s">
        <v>73</v>
      </c>
      <c r="F2170" s="143" t="s">
        <v>378</v>
      </c>
      <c r="G2170" s="143" t="s">
        <v>379</v>
      </c>
      <c r="H2170" s="143">
        <v>0.59</v>
      </c>
      <c r="I2170" s="143">
        <v>0.64</v>
      </c>
      <c r="J2170" s="143" t="s">
        <v>395</v>
      </c>
      <c r="K2170" s="143">
        <v>0.61776345378298003</v>
      </c>
      <c r="L2170" s="143">
        <v>3836.74202683667</v>
      </c>
      <c r="M2170" s="143">
        <v>9.5360566786044103</v>
      </c>
      <c r="N2170" s="143">
        <v>1.4015532389915599</v>
      </c>
      <c r="O2170" s="143">
        <v>5.8910273092449197</v>
      </c>
      <c r="P2170" s="143">
        <v>0.86582836958014997</v>
      </c>
      <c r="Q2170" s="143">
        <v>2370.1990057729299</v>
      </c>
      <c r="R2170" s="143">
        <v>1200</v>
      </c>
      <c r="S2170" s="143" t="s">
        <v>398</v>
      </c>
      <c r="T2170" s="143">
        <v>1200</v>
      </c>
      <c r="U2170" s="143" t="s">
        <v>395</v>
      </c>
      <c r="V2170" s="143" t="s">
        <v>395</v>
      </c>
      <c r="Z2170" s="143">
        <v>0</v>
      </c>
      <c r="AA2170" s="143">
        <v>1</v>
      </c>
      <c r="AB2170" s="143">
        <v>5.8910273092449197</v>
      </c>
      <c r="AC2170" s="143">
        <v>0.86582836958014997</v>
      </c>
      <c r="AD2170" s="143">
        <v>2370.1990057729299</v>
      </c>
      <c r="AF2170" s="143">
        <v>-1</v>
      </c>
      <c r="AG2170" s="143">
        <v>-1</v>
      </c>
      <c r="AH2170" s="143">
        <v>-1</v>
      </c>
      <c r="AI2170" s="143">
        <v>-1</v>
      </c>
      <c r="AJ2170" s="143">
        <v>0</v>
      </c>
      <c r="AM2170" s="143" t="s">
        <v>383</v>
      </c>
      <c r="AN2170" s="143">
        <v>-1</v>
      </c>
      <c r="AQ2170" s="143">
        <v>641</v>
      </c>
      <c r="AR2170" s="143" t="s">
        <v>284</v>
      </c>
      <c r="AS2170" s="143" t="s">
        <v>394</v>
      </c>
      <c r="AT2170" s="143" t="s">
        <v>366</v>
      </c>
      <c r="AV2170" s="143">
        <v>200.000000018626</v>
      </c>
      <c r="AW2170" s="143">
        <v>1.9223025189</v>
      </c>
    </row>
    <row r="2171" spans="1:49" x14ac:dyDescent="0.25">
      <c r="A2171" s="153">
        <v>1200000</v>
      </c>
      <c r="B2171" s="153">
        <v>1800000</v>
      </c>
      <c r="C2171" s="153">
        <v>1800000</v>
      </c>
      <c r="D2171" s="143" t="s">
        <v>360</v>
      </c>
      <c r="E2171" s="143" t="s">
        <v>73</v>
      </c>
      <c r="F2171" s="143" t="s">
        <v>378</v>
      </c>
      <c r="G2171" s="143" t="s">
        <v>379</v>
      </c>
      <c r="H2171" s="143">
        <v>0.59</v>
      </c>
      <c r="I2171" s="143">
        <v>0.64</v>
      </c>
      <c r="J2171" s="143" t="s">
        <v>395</v>
      </c>
      <c r="K2171" s="143">
        <v>0.27360095706370002</v>
      </c>
      <c r="L2171" s="143">
        <v>3830.3685954636098</v>
      </c>
      <c r="M2171" s="143">
        <v>9.5213588226545802</v>
      </c>
      <c r="N2171" s="143">
        <v>1.39943198597132</v>
      </c>
      <c r="O2171" s="143">
        <v>2.6050528864251898</v>
      </c>
      <c r="P2171" s="143">
        <v>0.38288593070729998</v>
      </c>
      <c r="Q2171" s="143">
        <v>1047.9925136255799</v>
      </c>
      <c r="R2171" s="143">
        <v>1200</v>
      </c>
      <c r="S2171" s="143" t="s">
        <v>398</v>
      </c>
      <c r="T2171" s="143">
        <v>1200</v>
      </c>
      <c r="U2171" s="143" t="s">
        <v>395</v>
      </c>
      <c r="V2171" s="143" t="s">
        <v>395</v>
      </c>
      <c r="Z2171" s="143">
        <v>0</v>
      </c>
      <c r="AA2171" s="143">
        <v>1</v>
      </c>
      <c r="AB2171" s="143">
        <v>2.6050528864251898</v>
      </c>
      <c r="AC2171" s="143">
        <v>0.38288593070729998</v>
      </c>
      <c r="AD2171" s="143">
        <v>2366.26173209026</v>
      </c>
      <c r="AF2171" s="143">
        <v>-1</v>
      </c>
      <c r="AG2171" s="143">
        <v>-1</v>
      </c>
      <c r="AH2171" s="143">
        <v>-1</v>
      </c>
      <c r="AI2171" s="143">
        <v>-1</v>
      </c>
      <c r="AJ2171" s="143">
        <v>0</v>
      </c>
      <c r="AM2171" s="143" t="s">
        <v>383</v>
      </c>
      <c r="AN2171" s="143">
        <v>-1</v>
      </c>
      <c r="AQ2171" s="143">
        <v>641</v>
      </c>
      <c r="AR2171" s="143" t="s">
        <v>284</v>
      </c>
      <c r="AS2171" s="143" t="s">
        <v>394</v>
      </c>
      <c r="AT2171" s="143" t="s">
        <v>366</v>
      </c>
      <c r="AV2171" s="143">
        <v>144.319389370582</v>
      </c>
      <c r="AW2171" s="143">
        <v>1.9191092718</v>
      </c>
    </row>
    <row r="2172" spans="1:49" x14ac:dyDescent="0.25">
      <c r="A2172" s="153">
        <v>1200000</v>
      </c>
      <c r="B2172" s="153">
        <v>1800000</v>
      </c>
      <c r="C2172" s="153">
        <v>1800000</v>
      </c>
      <c r="D2172" s="143" t="s">
        <v>360</v>
      </c>
      <c r="E2172" s="143" t="s">
        <v>73</v>
      </c>
      <c r="F2172" s="143" t="s">
        <v>378</v>
      </c>
      <c r="G2172" s="143" t="s">
        <v>379</v>
      </c>
      <c r="H2172" s="143">
        <v>0.59</v>
      </c>
      <c r="I2172" s="143">
        <v>0.64</v>
      </c>
      <c r="J2172" s="143" t="s">
        <v>395</v>
      </c>
      <c r="K2172" s="143">
        <v>5.9939452586610001E-2</v>
      </c>
      <c r="L2172" s="143">
        <v>3836.7420284088998</v>
      </c>
      <c r="M2172" s="143">
        <v>9.5360566825121094</v>
      </c>
      <c r="N2172" s="143">
        <v>1.4015532395658901</v>
      </c>
      <c r="O2172" s="143">
        <v>0.57158601738471004</v>
      </c>
      <c r="P2172" s="143">
        <v>8.4008333950570002E-2</v>
      </c>
      <c r="Q2172" s="143">
        <v>229.97221689889199</v>
      </c>
      <c r="R2172" s="143">
        <v>1200</v>
      </c>
      <c r="S2172" s="143" t="s">
        <v>398</v>
      </c>
      <c r="T2172" s="143">
        <v>1200</v>
      </c>
      <c r="U2172" s="143" t="s">
        <v>395</v>
      </c>
      <c r="V2172" s="143" t="s">
        <v>395</v>
      </c>
      <c r="Z2172" s="143">
        <v>0</v>
      </c>
      <c r="AA2172" s="143">
        <v>1</v>
      </c>
      <c r="AB2172" s="143">
        <v>0.57158601738471004</v>
      </c>
      <c r="AC2172" s="143">
        <v>8.4008333950570002E-2</v>
      </c>
      <c r="AD2172" s="143">
        <v>381.62045360184197</v>
      </c>
      <c r="AF2172" s="143">
        <v>-1</v>
      </c>
      <c r="AG2172" s="143">
        <v>-1</v>
      </c>
      <c r="AH2172" s="143">
        <v>-1</v>
      </c>
      <c r="AI2172" s="143">
        <v>-1</v>
      </c>
      <c r="AJ2172" s="143">
        <v>0</v>
      </c>
      <c r="AM2172" s="143" t="s">
        <v>383</v>
      </c>
      <c r="AN2172" s="143">
        <v>-1</v>
      </c>
      <c r="AQ2172" s="143">
        <v>641</v>
      </c>
      <c r="AR2172" s="143" t="s">
        <v>284</v>
      </c>
      <c r="AS2172" s="143" t="s">
        <v>394</v>
      </c>
      <c r="AT2172" s="143" t="s">
        <v>366</v>
      </c>
      <c r="AV2172" s="143">
        <v>109.73230624308501</v>
      </c>
      <c r="AW2172" s="143">
        <v>0.30950563959999999</v>
      </c>
    </row>
    <row r="2173" spans="1:49" x14ac:dyDescent="0.25">
      <c r="A2173" s="153">
        <v>1200000</v>
      </c>
      <c r="B2173" s="153">
        <v>1800000</v>
      </c>
      <c r="C2173" s="153">
        <v>1800000</v>
      </c>
      <c r="D2173" s="143" t="s">
        <v>360</v>
      </c>
      <c r="E2173" s="143" t="s">
        <v>73</v>
      </c>
      <c r="F2173" s="143" t="s">
        <v>378</v>
      </c>
      <c r="G2173" s="143" t="s">
        <v>379</v>
      </c>
      <c r="H2173" s="143">
        <v>0.59</v>
      </c>
      <c r="I2173" s="143">
        <v>0.64</v>
      </c>
      <c r="J2173" s="143" t="s">
        <v>395</v>
      </c>
      <c r="K2173" s="143">
        <v>1.0683805157099999E-3</v>
      </c>
      <c r="L2173" s="143">
        <v>3836.5607420756301</v>
      </c>
      <c r="M2173" s="143">
        <v>9.53563821750841</v>
      </c>
      <c r="N2173" s="143">
        <v>1.4014928304096499</v>
      </c>
      <c r="O2173" s="143">
        <v>1.018769007653E-2</v>
      </c>
      <c r="P2173" s="143">
        <v>1.49732763293E-3</v>
      </c>
      <c r="Q2173" s="143">
        <v>4.0989067442060403</v>
      </c>
      <c r="R2173" s="143">
        <v>1200</v>
      </c>
      <c r="S2173" s="143" t="s">
        <v>398</v>
      </c>
      <c r="T2173" s="143">
        <v>1200</v>
      </c>
      <c r="U2173" s="143" t="s">
        <v>395</v>
      </c>
      <c r="V2173" s="143" t="s">
        <v>395</v>
      </c>
      <c r="Z2173" s="143">
        <v>0</v>
      </c>
      <c r="AA2173" s="143">
        <v>1</v>
      </c>
      <c r="AB2173" s="143">
        <v>1.018769007653E-2</v>
      </c>
      <c r="AC2173" s="143">
        <v>1.49732763293E-3</v>
      </c>
      <c r="AD2173" s="143">
        <v>106.53138906368901</v>
      </c>
      <c r="AF2173" s="143">
        <v>-1</v>
      </c>
      <c r="AG2173" s="143">
        <v>-1</v>
      </c>
      <c r="AH2173" s="143">
        <v>-1</v>
      </c>
      <c r="AI2173" s="143">
        <v>-1</v>
      </c>
      <c r="AJ2173" s="143">
        <v>0</v>
      </c>
      <c r="AM2173" s="143" t="s">
        <v>383</v>
      </c>
      <c r="AN2173" s="143">
        <v>-1</v>
      </c>
      <c r="AQ2173" s="143">
        <v>641</v>
      </c>
      <c r="AR2173" s="143" t="s">
        <v>284</v>
      </c>
      <c r="AS2173" s="143" t="s">
        <v>394</v>
      </c>
      <c r="AT2173" s="143" t="s">
        <v>366</v>
      </c>
      <c r="AV2173" s="143">
        <v>32.243996267242998</v>
      </c>
      <c r="AW2173" s="143">
        <v>8.6400153300000004E-2</v>
      </c>
    </row>
    <row r="2174" spans="1:49" x14ac:dyDescent="0.25">
      <c r="A2174" s="153">
        <v>1200000</v>
      </c>
      <c r="B2174" s="153">
        <v>1800000</v>
      </c>
      <c r="C2174" s="153">
        <v>1800000</v>
      </c>
      <c r="D2174" s="143" t="s">
        <v>360</v>
      </c>
      <c r="E2174" s="143" t="s">
        <v>73</v>
      </c>
      <c r="F2174" s="143" t="s">
        <v>378</v>
      </c>
      <c r="G2174" s="143" t="s">
        <v>379</v>
      </c>
      <c r="H2174" s="143">
        <v>0.59</v>
      </c>
      <c r="I2174" s="143">
        <v>0.64</v>
      </c>
      <c r="J2174" s="143" t="s">
        <v>395</v>
      </c>
      <c r="K2174" s="143">
        <v>0.61279871520469997</v>
      </c>
      <c r="L2174" s="143">
        <v>3836.5607420756301</v>
      </c>
      <c r="M2174" s="143">
        <v>9.53563821750841</v>
      </c>
      <c r="N2174" s="143">
        <v>1.4014928304096499</v>
      </c>
      <c r="O2174" s="143">
        <v>5.8434268483460103</v>
      </c>
      <c r="P2174" s="143">
        <v>0.85883300584362998</v>
      </c>
      <c r="Q2174" s="143">
        <v>2351.0394935487402</v>
      </c>
      <c r="R2174" s="143">
        <v>1200</v>
      </c>
      <c r="S2174" s="143" t="s">
        <v>398</v>
      </c>
      <c r="T2174" s="143">
        <v>1200</v>
      </c>
      <c r="U2174" s="143" t="s">
        <v>395</v>
      </c>
      <c r="V2174" s="143" t="s">
        <v>395</v>
      </c>
      <c r="Z2174" s="143">
        <v>0</v>
      </c>
      <c r="AA2174" s="143">
        <v>1</v>
      </c>
      <c r="AB2174" s="143">
        <v>5.8434268483460103</v>
      </c>
      <c r="AC2174" s="143">
        <v>0.85883300584362998</v>
      </c>
      <c r="AD2174" s="143">
        <v>2370.0870144079599</v>
      </c>
      <c r="AF2174" s="143">
        <v>-1</v>
      </c>
      <c r="AG2174" s="143">
        <v>-1</v>
      </c>
      <c r="AH2174" s="143">
        <v>-1</v>
      </c>
      <c r="AI2174" s="143">
        <v>-1</v>
      </c>
      <c r="AJ2174" s="143">
        <v>0</v>
      </c>
      <c r="AM2174" s="143" t="s">
        <v>383</v>
      </c>
      <c r="AN2174" s="143">
        <v>-1</v>
      </c>
      <c r="AQ2174" s="143">
        <v>641</v>
      </c>
      <c r="AR2174" s="143" t="s">
        <v>284</v>
      </c>
      <c r="AS2174" s="143" t="s">
        <v>394</v>
      </c>
      <c r="AT2174" s="143" t="s">
        <v>366</v>
      </c>
      <c r="AV2174" s="143">
        <v>198.84378102625701</v>
      </c>
      <c r="AW2174" s="143">
        <v>1.9222116905</v>
      </c>
    </row>
    <row r="2175" spans="1:49" x14ac:dyDescent="0.25">
      <c r="A2175" s="153">
        <v>1200000</v>
      </c>
      <c r="B2175" s="153">
        <v>1800000</v>
      </c>
      <c r="C2175" s="153">
        <v>1800000</v>
      </c>
      <c r="D2175" s="143" t="s">
        <v>360</v>
      </c>
      <c r="E2175" s="143" t="s">
        <v>73</v>
      </c>
      <c r="F2175" s="143" t="s">
        <v>378</v>
      </c>
      <c r="G2175" s="143" t="s">
        <v>379</v>
      </c>
      <c r="H2175" s="143">
        <v>0.59</v>
      </c>
      <c r="I2175" s="143">
        <v>0.64</v>
      </c>
      <c r="J2175" s="143" t="s">
        <v>395</v>
      </c>
      <c r="K2175" s="143">
        <v>1.7542811760800001E-2</v>
      </c>
      <c r="L2175" s="143">
        <v>3830.7257812463199</v>
      </c>
      <c r="M2175" s="143">
        <v>9.5221877393947008</v>
      </c>
      <c r="N2175" s="143">
        <v>1.3995518097247199</v>
      </c>
      <c r="O2175" s="143">
        <v>0.16704594706322001</v>
      </c>
      <c r="P2175" s="143">
        <v>2.455207394749E-2</v>
      </c>
      <c r="Q2175" s="143">
        <v>67.201701287659304</v>
      </c>
      <c r="R2175" s="143">
        <v>1200</v>
      </c>
      <c r="S2175" s="143" t="s">
        <v>398</v>
      </c>
      <c r="T2175" s="143">
        <v>1200</v>
      </c>
      <c r="U2175" s="143" t="s">
        <v>395</v>
      </c>
      <c r="V2175" s="143" t="s">
        <v>395</v>
      </c>
      <c r="Z2175" s="143">
        <v>0</v>
      </c>
      <c r="AA2175" s="143">
        <v>1</v>
      </c>
      <c r="AB2175" s="143">
        <v>0.16704594706322001</v>
      </c>
      <c r="AC2175" s="143">
        <v>2.455207394749E-2</v>
      </c>
      <c r="AD2175" s="143">
        <v>2366.4823879721698</v>
      </c>
      <c r="AF2175" s="143">
        <v>-1</v>
      </c>
      <c r="AG2175" s="143">
        <v>-1</v>
      </c>
      <c r="AH2175" s="143">
        <v>-1</v>
      </c>
      <c r="AI2175" s="143">
        <v>-1</v>
      </c>
      <c r="AJ2175" s="143">
        <v>0</v>
      </c>
      <c r="AM2175" s="143" t="s">
        <v>383</v>
      </c>
      <c r="AN2175" s="143">
        <v>-1</v>
      </c>
      <c r="AQ2175" s="143">
        <v>641</v>
      </c>
      <c r="AR2175" s="143" t="s">
        <v>284</v>
      </c>
      <c r="AS2175" s="143" t="s">
        <v>394</v>
      </c>
      <c r="AT2175" s="143" t="s">
        <v>366</v>
      </c>
      <c r="AV2175" s="143">
        <v>102.88102845530901</v>
      </c>
      <c r="AW2175" s="143">
        <v>1.9192882303000001</v>
      </c>
    </row>
    <row r="2176" spans="1:49" x14ac:dyDescent="0.25">
      <c r="A2176" s="153">
        <v>1200000</v>
      </c>
      <c r="B2176" s="153">
        <v>1800000</v>
      </c>
      <c r="C2176" s="153">
        <v>1800000</v>
      </c>
      <c r="D2176" s="143" t="s">
        <v>360</v>
      </c>
      <c r="E2176" s="143" t="s">
        <v>73</v>
      </c>
      <c r="F2176" s="143" t="s">
        <v>378</v>
      </c>
      <c r="G2176" s="143" t="s">
        <v>379</v>
      </c>
      <c r="H2176" s="143">
        <v>0.59</v>
      </c>
      <c r="I2176" s="143">
        <v>0.64</v>
      </c>
      <c r="J2176" s="143" t="s">
        <v>395</v>
      </c>
      <c r="K2176" s="143">
        <v>0.61776345359886997</v>
      </c>
      <c r="L2176" s="143">
        <v>3830.7257805327899</v>
      </c>
      <c r="M2176" s="143">
        <v>9.5221877376210493</v>
      </c>
      <c r="N2176" s="143">
        <v>1.39955180946403</v>
      </c>
      <c r="O2176" s="143">
        <v>5.88245958260962</v>
      </c>
      <c r="P2176" s="143">
        <v>0.86459195930504995</v>
      </c>
      <c r="Q2176" s="143">
        <v>2366.4823879721698</v>
      </c>
      <c r="R2176" s="143">
        <v>1200</v>
      </c>
      <c r="S2176" s="143" t="s">
        <v>398</v>
      </c>
      <c r="T2176" s="143">
        <v>1200</v>
      </c>
      <c r="U2176" s="143" t="s">
        <v>395</v>
      </c>
      <c r="V2176" s="143" t="s">
        <v>395</v>
      </c>
      <c r="Z2176" s="143">
        <v>0</v>
      </c>
      <c r="AA2176" s="143">
        <v>1</v>
      </c>
      <c r="AB2176" s="143">
        <v>5.88245958260962</v>
      </c>
      <c r="AC2176" s="143">
        <v>0.86459195930504995</v>
      </c>
      <c r="AD2176" s="143">
        <v>2366.4823879721698</v>
      </c>
      <c r="AF2176" s="143">
        <v>-1</v>
      </c>
      <c r="AG2176" s="143">
        <v>-1</v>
      </c>
      <c r="AH2176" s="143">
        <v>-1</v>
      </c>
      <c r="AI2176" s="143">
        <v>-1</v>
      </c>
      <c r="AJ2176" s="143">
        <v>0</v>
      </c>
      <c r="AM2176" s="143" t="s">
        <v>383</v>
      </c>
      <c r="AN2176" s="143">
        <v>-1</v>
      </c>
      <c r="AQ2176" s="143">
        <v>641</v>
      </c>
      <c r="AR2176" s="143" t="s">
        <v>284</v>
      </c>
      <c r="AS2176" s="143" t="s">
        <v>394</v>
      </c>
      <c r="AT2176" s="143" t="s">
        <v>366</v>
      </c>
      <c r="AV2176" s="143">
        <v>199.99999998882399</v>
      </c>
      <c r="AW2176" s="143">
        <v>1.9192882303000001</v>
      </c>
    </row>
    <row r="2177" spans="1:49" x14ac:dyDescent="0.25">
      <c r="A2177" s="153">
        <v>1200000</v>
      </c>
      <c r="B2177" s="153">
        <v>1800000</v>
      </c>
      <c r="C2177" s="153">
        <v>1800000</v>
      </c>
      <c r="D2177" s="143" t="s">
        <v>360</v>
      </c>
      <c r="E2177" s="143" t="s">
        <v>73</v>
      </c>
      <c r="F2177" s="143" t="s">
        <v>378</v>
      </c>
      <c r="G2177" s="143" t="s">
        <v>379</v>
      </c>
      <c r="H2177" s="143">
        <v>0.59</v>
      </c>
      <c r="I2177" s="143">
        <v>0.64</v>
      </c>
      <c r="J2177" s="143" t="s">
        <v>395</v>
      </c>
      <c r="K2177" s="143">
        <v>0.55996513178255003</v>
      </c>
      <c r="L2177" s="143">
        <v>3833.5050458276901</v>
      </c>
      <c r="M2177" s="143">
        <v>9.52865522867239</v>
      </c>
      <c r="N2177" s="143">
        <v>1.4004873606314401</v>
      </c>
      <c r="O2177" s="143">
        <v>5.3357146808340996</v>
      </c>
      <c r="P2177" s="143">
        <v>0.78422408945579003</v>
      </c>
      <c r="Q2177" s="143">
        <v>2146.6291581760102</v>
      </c>
      <c r="R2177" s="143">
        <v>1200</v>
      </c>
      <c r="S2177" s="143" t="s">
        <v>398</v>
      </c>
      <c r="T2177" s="143">
        <v>1200</v>
      </c>
      <c r="U2177" s="143" t="s">
        <v>395</v>
      </c>
      <c r="V2177" s="143" t="s">
        <v>395</v>
      </c>
      <c r="Z2177" s="143">
        <v>0</v>
      </c>
      <c r="AA2177" s="143">
        <v>1</v>
      </c>
      <c r="AB2177" s="143">
        <v>5.3357146808340996</v>
      </c>
      <c r="AC2177" s="143">
        <v>0.78422408945579003</v>
      </c>
      <c r="AD2177" s="143">
        <v>2368.1993172050002</v>
      </c>
      <c r="AF2177" s="143">
        <v>-1</v>
      </c>
      <c r="AG2177" s="143">
        <v>-1</v>
      </c>
      <c r="AH2177" s="143">
        <v>-1</v>
      </c>
      <c r="AI2177" s="143">
        <v>-1</v>
      </c>
      <c r="AJ2177" s="143">
        <v>0</v>
      </c>
      <c r="AM2177" s="143" t="s">
        <v>383</v>
      </c>
      <c r="AN2177" s="143">
        <v>-1</v>
      </c>
      <c r="AQ2177" s="143">
        <v>641</v>
      </c>
      <c r="AR2177" s="143" t="s">
        <v>284</v>
      </c>
      <c r="AS2177" s="143" t="s">
        <v>394</v>
      </c>
      <c r="AT2177" s="143" t="s">
        <v>366</v>
      </c>
      <c r="AV2177" s="143">
        <v>190.68523845503699</v>
      </c>
      <c r="AW2177" s="143">
        <v>1.9206807114</v>
      </c>
    </row>
    <row r="2178" spans="1:49" x14ac:dyDescent="0.25">
      <c r="A2178" s="153">
        <v>1200000</v>
      </c>
      <c r="B2178" s="153">
        <v>1800000</v>
      </c>
      <c r="C2178" s="153">
        <v>1800000</v>
      </c>
      <c r="D2178" s="143" t="s">
        <v>360</v>
      </c>
      <c r="E2178" s="143" t="s">
        <v>73</v>
      </c>
      <c r="F2178" s="143" t="s">
        <v>378</v>
      </c>
      <c r="G2178" s="143" t="s">
        <v>379</v>
      </c>
      <c r="H2178" s="143">
        <v>0.59</v>
      </c>
      <c r="I2178" s="143">
        <v>0.64</v>
      </c>
      <c r="J2178" s="143" t="s">
        <v>395</v>
      </c>
      <c r="K2178" s="143">
        <v>0.60969761034254</v>
      </c>
      <c r="L2178" s="143">
        <v>3830.7257805327899</v>
      </c>
      <c r="M2178" s="143">
        <v>9.5221877376210493</v>
      </c>
      <c r="N2178" s="143">
        <v>1.39955180946403</v>
      </c>
      <c r="O2178" s="143">
        <v>5.8056551088606803</v>
      </c>
      <c r="P2178" s="143">
        <v>0.85330339378080999</v>
      </c>
      <c r="Q2178" s="143">
        <v>2335.5843542684402</v>
      </c>
      <c r="R2178" s="143">
        <v>1200</v>
      </c>
      <c r="S2178" s="143" t="s">
        <v>398</v>
      </c>
      <c r="T2178" s="143">
        <v>1200</v>
      </c>
      <c r="U2178" s="143" t="s">
        <v>395</v>
      </c>
      <c r="V2178" s="143" t="s">
        <v>395</v>
      </c>
      <c r="Z2178" s="143">
        <v>0</v>
      </c>
      <c r="AA2178" s="143">
        <v>1</v>
      </c>
      <c r="AB2178" s="143">
        <v>5.8056551088606803</v>
      </c>
      <c r="AC2178" s="143">
        <v>0.85330339378080999</v>
      </c>
      <c r="AD2178" s="143">
        <v>2366.4823886774402</v>
      </c>
      <c r="AF2178" s="143">
        <v>-1</v>
      </c>
      <c r="AG2178" s="143">
        <v>-1</v>
      </c>
      <c r="AH2178" s="143">
        <v>-1</v>
      </c>
      <c r="AI2178" s="143">
        <v>-1</v>
      </c>
      <c r="AJ2178" s="143">
        <v>0</v>
      </c>
      <c r="AM2178" s="143" t="s">
        <v>383</v>
      </c>
      <c r="AN2178" s="143">
        <v>-1</v>
      </c>
      <c r="AQ2178" s="143">
        <v>641</v>
      </c>
      <c r="AR2178" s="143" t="s">
        <v>284</v>
      </c>
      <c r="AS2178" s="143" t="s">
        <v>394</v>
      </c>
      <c r="AT2178" s="143" t="s">
        <v>366</v>
      </c>
      <c r="AV2178" s="143">
        <v>198.40401689777599</v>
      </c>
      <c r="AW2178" s="143">
        <v>1.9192882308999999</v>
      </c>
    </row>
    <row r="2179" spans="1:49" x14ac:dyDescent="0.25">
      <c r="A2179" s="153">
        <v>1200000</v>
      </c>
      <c r="B2179" s="153">
        <v>1800000</v>
      </c>
      <c r="C2179" s="153">
        <v>1800000</v>
      </c>
      <c r="D2179" s="143" t="s">
        <v>360</v>
      </c>
      <c r="E2179" s="143" t="s">
        <v>73</v>
      </c>
      <c r="F2179" s="143" t="s">
        <v>378</v>
      </c>
      <c r="G2179" s="143" t="s">
        <v>379</v>
      </c>
      <c r="H2179" s="143">
        <v>0.59</v>
      </c>
      <c r="I2179" s="143">
        <v>0.64</v>
      </c>
      <c r="J2179" s="143" t="s">
        <v>395</v>
      </c>
      <c r="K2179" s="143">
        <v>3.258387524307E-2</v>
      </c>
      <c r="L2179" s="143">
        <v>3876.4833758832001</v>
      </c>
      <c r="M2179" s="143">
        <v>11.042145965221399</v>
      </c>
      <c r="N2179" s="143">
        <v>1.9386751927577299</v>
      </c>
      <c r="O2179" s="143">
        <v>0.35979590654663002</v>
      </c>
      <c r="P2179" s="143">
        <v>6.3169550617659997E-2</v>
      </c>
      <c r="Q2179" s="143">
        <v>126.310850701644</v>
      </c>
      <c r="R2179" s="143">
        <v>1300</v>
      </c>
      <c r="S2179" s="143" t="s">
        <v>401</v>
      </c>
      <c r="T2179" s="143">
        <v>1300</v>
      </c>
      <c r="U2179" s="143" t="s">
        <v>395</v>
      </c>
      <c r="V2179" s="143" t="s">
        <v>395</v>
      </c>
      <c r="Z2179" s="143">
        <v>0</v>
      </c>
      <c r="AA2179" s="143">
        <v>1</v>
      </c>
      <c r="AB2179" s="143">
        <v>0.35979590654663002</v>
      </c>
      <c r="AC2179" s="143">
        <v>6.3169550617659997E-2</v>
      </c>
      <c r="AD2179" s="143">
        <v>320.00593778266602</v>
      </c>
      <c r="AF2179" s="143">
        <v>-1</v>
      </c>
      <c r="AG2179" s="143">
        <v>-1</v>
      </c>
      <c r="AH2179" s="143">
        <v>-1</v>
      </c>
      <c r="AI2179" s="143">
        <v>-1</v>
      </c>
      <c r="AJ2179" s="143">
        <v>0</v>
      </c>
      <c r="AM2179" s="143" t="s">
        <v>383</v>
      </c>
      <c r="AN2179" s="143">
        <v>-1</v>
      </c>
      <c r="AQ2179" s="143">
        <v>641</v>
      </c>
      <c r="AR2179" s="143" t="s">
        <v>284</v>
      </c>
      <c r="AS2179" s="143" t="s">
        <v>394</v>
      </c>
      <c r="AT2179" s="143" t="s">
        <v>366</v>
      </c>
      <c r="AV2179" s="143">
        <v>50.224752344633501</v>
      </c>
      <c r="AW2179" s="143">
        <v>0.25953441830000001</v>
      </c>
    </row>
    <row r="2180" spans="1:49" x14ac:dyDescent="0.25">
      <c r="A2180" s="153">
        <v>1200000</v>
      </c>
      <c r="B2180" s="153">
        <v>1800000</v>
      </c>
      <c r="C2180" s="153">
        <v>1800000</v>
      </c>
      <c r="D2180" s="143" t="s">
        <v>360</v>
      </c>
      <c r="E2180" s="143" t="s">
        <v>73</v>
      </c>
      <c r="F2180" s="143" t="s">
        <v>378</v>
      </c>
      <c r="G2180" s="143" t="s">
        <v>379</v>
      </c>
      <c r="H2180" s="143">
        <v>0.59</v>
      </c>
      <c r="I2180" s="143">
        <v>0.64</v>
      </c>
      <c r="J2180" s="143" t="s">
        <v>395</v>
      </c>
      <c r="K2180" s="143">
        <v>1.057283893703E-2</v>
      </c>
      <c r="L2180" s="143">
        <v>3876.4833758832001</v>
      </c>
      <c r="M2180" s="143">
        <v>11.042145965221399</v>
      </c>
      <c r="N2180" s="143">
        <v>1.9386751927577299</v>
      </c>
      <c r="O2180" s="143">
        <v>0.11674683080947</v>
      </c>
      <c r="P2180" s="143">
        <v>2.0497300564240001E-2</v>
      </c>
      <c r="Q2180" s="143">
        <v>40.985434375291298</v>
      </c>
      <c r="R2180" s="143">
        <v>1400</v>
      </c>
      <c r="S2180" s="143" t="s">
        <v>389</v>
      </c>
      <c r="T2180" s="143">
        <v>1400</v>
      </c>
      <c r="U2180" s="143" t="s">
        <v>395</v>
      </c>
      <c r="V2180" s="143" t="s">
        <v>395</v>
      </c>
      <c r="Z2180" s="143">
        <v>0</v>
      </c>
      <c r="AA2180" s="143">
        <v>1</v>
      </c>
      <c r="AB2180" s="143">
        <v>0.11674683080947</v>
      </c>
      <c r="AC2180" s="143">
        <v>2.0497300564240001E-2</v>
      </c>
      <c r="AD2180" s="143">
        <v>40.985434375292797</v>
      </c>
      <c r="AF2180" s="143">
        <v>-1</v>
      </c>
      <c r="AG2180" s="143">
        <v>-1</v>
      </c>
      <c r="AH2180" s="143">
        <v>-1</v>
      </c>
      <c r="AI2180" s="143">
        <v>-1</v>
      </c>
      <c r="AJ2180" s="143">
        <v>0</v>
      </c>
      <c r="AM2180" s="143" t="s">
        <v>383</v>
      </c>
      <c r="AN2180" s="143">
        <v>-1</v>
      </c>
      <c r="AQ2180" s="143">
        <v>641</v>
      </c>
      <c r="AR2180" s="143" t="s">
        <v>284</v>
      </c>
      <c r="AS2180" s="143" t="s">
        <v>394</v>
      </c>
      <c r="AT2180" s="143" t="s">
        <v>366</v>
      </c>
      <c r="AV2180" s="143">
        <v>26.372969268911</v>
      </c>
      <c r="AW2180" s="143">
        <v>3.3240417199999997E-2</v>
      </c>
    </row>
    <row r="2181" spans="1:49" x14ac:dyDescent="0.25">
      <c r="A2181" s="153">
        <v>1200000</v>
      </c>
      <c r="B2181" s="153">
        <v>1800000</v>
      </c>
      <c r="C2181" s="153">
        <v>1800000</v>
      </c>
      <c r="D2181" s="143" t="s">
        <v>360</v>
      </c>
      <c r="E2181" s="143" t="s">
        <v>73</v>
      </c>
      <c r="F2181" s="143" t="s">
        <v>378</v>
      </c>
      <c r="G2181" s="143" t="s">
        <v>379</v>
      </c>
      <c r="H2181" s="143">
        <v>0.59</v>
      </c>
      <c r="I2181" s="143">
        <v>0.64</v>
      </c>
      <c r="J2181" s="143" t="s">
        <v>395</v>
      </c>
      <c r="K2181" s="143">
        <v>1.00570035691E-3</v>
      </c>
      <c r="L2181" s="143">
        <v>3876.4833758832001</v>
      </c>
      <c r="M2181" s="143">
        <v>11.042145965221399</v>
      </c>
      <c r="N2181" s="143">
        <v>1.9386751927577299</v>
      </c>
      <c r="O2181" s="143">
        <v>1.1105090138269999E-2</v>
      </c>
      <c r="P2181" s="143">
        <v>1.9497263332800001E-3</v>
      </c>
      <c r="Q2181" s="143">
        <v>3.89858071468141</v>
      </c>
      <c r="R2181" s="143">
        <v>1450</v>
      </c>
      <c r="S2181" s="143" t="s">
        <v>405</v>
      </c>
      <c r="T2181" s="143">
        <v>1450</v>
      </c>
      <c r="U2181" s="143" t="s">
        <v>395</v>
      </c>
      <c r="V2181" s="143" t="s">
        <v>395</v>
      </c>
      <c r="Z2181" s="143">
        <v>0</v>
      </c>
      <c r="AA2181" s="143">
        <v>1</v>
      </c>
      <c r="AB2181" s="143">
        <v>1.1105090138269999E-2</v>
      </c>
      <c r="AC2181" s="143">
        <v>1.9497263332800001E-3</v>
      </c>
      <c r="AD2181" s="143">
        <v>371.13800351870202</v>
      </c>
      <c r="AF2181" s="143">
        <v>-1</v>
      </c>
      <c r="AG2181" s="143">
        <v>-1</v>
      </c>
      <c r="AH2181" s="143">
        <v>-1</v>
      </c>
      <c r="AI2181" s="143">
        <v>-1</v>
      </c>
      <c r="AJ2181" s="143">
        <v>0</v>
      </c>
      <c r="AM2181" s="143" t="s">
        <v>383</v>
      </c>
      <c r="AN2181" s="143">
        <v>-1</v>
      </c>
      <c r="AQ2181" s="143">
        <v>641</v>
      </c>
      <c r="AR2181" s="143" t="s">
        <v>284</v>
      </c>
      <c r="AS2181" s="143" t="s">
        <v>394</v>
      </c>
      <c r="AT2181" s="143" t="s">
        <v>366</v>
      </c>
      <c r="AV2181" s="143">
        <v>22.004050426690998</v>
      </c>
      <c r="AW2181" s="143">
        <v>0.30100405800000002</v>
      </c>
    </row>
    <row r="2182" spans="1:49" x14ac:dyDescent="0.25">
      <c r="A2182" s="153">
        <v>1200000</v>
      </c>
      <c r="B2182" s="153">
        <v>1800000</v>
      </c>
      <c r="C2182" s="153">
        <v>1800000</v>
      </c>
      <c r="D2182" s="143" t="s">
        <v>360</v>
      </c>
      <c r="E2182" s="143" t="s">
        <v>73</v>
      </c>
      <c r="F2182" s="143" t="s">
        <v>378</v>
      </c>
      <c r="G2182" s="143" t="s">
        <v>379</v>
      </c>
      <c r="H2182" s="143">
        <v>0.59</v>
      </c>
      <c r="I2182" s="143">
        <v>0.64</v>
      </c>
      <c r="J2182" s="143" t="s">
        <v>395</v>
      </c>
      <c r="K2182" s="143">
        <v>8.0708736951000002E-4</v>
      </c>
      <c r="L2182" s="143">
        <v>3876.4833758832001</v>
      </c>
      <c r="M2182" s="143">
        <v>11.042145965221399</v>
      </c>
      <c r="N2182" s="143">
        <v>1.9386751927577299</v>
      </c>
      <c r="O2182" s="143">
        <v>8.9119765408300008E-3</v>
      </c>
      <c r="P2182" s="143">
        <v>1.56468026166E-3</v>
      </c>
      <c r="Q2182" s="143">
        <v>3.1286607707985699</v>
      </c>
      <c r="R2182" s="143">
        <v>1340</v>
      </c>
      <c r="S2182" s="143" t="s">
        <v>404</v>
      </c>
      <c r="T2182" s="143">
        <v>1340</v>
      </c>
      <c r="U2182" s="143" t="s">
        <v>395</v>
      </c>
      <c r="V2182" s="143" t="s">
        <v>395</v>
      </c>
      <c r="Z2182" s="143">
        <v>0</v>
      </c>
      <c r="AA2182" s="143">
        <v>1</v>
      </c>
      <c r="AB2182" s="143">
        <v>8.9119765408300008E-3</v>
      </c>
      <c r="AC2182" s="143">
        <v>1.56468026166E-3</v>
      </c>
      <c r="AD2182" s="143">
        <v>1326.1561444456599</v>
      </c>
      <c r="AF2182" s="143">
        <v>-1</v>
      </c>
      <c r="AG2182" s="143">
        <v>-1</v>
      </c>
      <c r="AH2182" s="143">
        <v>-1</v>
      </c>
      <c r="AI2182" s="143">
        <v>-1</v>
      </c>
      <c r="AJ2182" s="143">
        <v>0</v>
      </c>
      <c r="AM2182" s="143" t="s">
        <v>383</v>
      </c>
      <c r="AN2182" s="143">
        <v>-1</v>
      </c>
      <c r="AQ2182" s="143">
        <v>641</v>
      </c>
      <c r="AR2182" s="143" t="s">
        <v>284</v>
      </c>
      <c r="AS2182" s="143" t="s">
        <v>394</v>
      </c>
      <c r="AT2182" s="143" t="s">
        <v>366</v>
      </c>
      <c r="AV2182" s="143">
        <v>26.369793838167201</v>
      </c>
      <c r="AW2182" s="143">
        <v>1.0755524286</v>
      </c>
    </row>
    <row r="2183" spans="1:49" x14ac:dyDescent="0.25">
      <c r="A2183" s="153">
        <v>1200000</v>
      </c>
      <c r="B2183" s="153">
        <v>1800000</v>
      </c>
      <c r="C2183" s="153">
        <v>1800000</v>
      </c>
      <c r="D2183" s="143" t="s">
        <v>360</v>
      </c>
      <c r="E2183" s="143" t="s">
        <v>73</v>
      </c>
      <c r="F2183" s="143" t="s">
        <v>378</v>
      </c>
      <c r="G2183" s="143" t="s">
        <v>379</v>
      </c>
      <c r="H2183" s="143">
        <v>0.59</v>
      </c>
      <c r="I2183" s="143">
        <v>0.64</v>
      </c>
      <c r="J2183" s="143" t="s">
        <v>395</v>
      </c>
      <c r="K2183" s="143">
        <v>4.337236846123E-2</v>
      </c>
      <c r="L2183" s="143">
        <v>3876.4833758832001</v>
      </c>
      <c r="M2183" s="143">
        <v>11.042145965221399</v>
      </c>
      <c r="N2183" s="143">
        <v>1.9386751927577299</v>
      </c>
      <c r="O2183" s="143">
        <v>0.47892402340637003</v>
      </c>
      <c r="P2183" s="143">
        <v>8.4084934786950005E-2</v>
      </c>
      <c r="Q2183" s="143">
        <v>168.13226531267301</v>
      </c>
      <c r="R2183" s="143">
        <v>1200</v>
      </c>
      <c r="S2183" s="143" t="s">
        <v>398</v>
      </c>
      <c r="T2183" s="143">
        <v>1200</v>
      </c>
      <c r="U2183" s="143" t="s">
        <v>395</v>
      </c>
      <c r="V2183" s="143" t="s">
        <v>395</v>
      </c>
      <c r="Z2183" s="143">
        <v>0</v>
      </c>
      <c r="AA2183" s="143">
        <v>1</v>
      </c>
      <c r="AB2183" s="143">
        <v>0.47892402340637003</v>
      </c>
      <c r="AC2183" s="143">
        <v>8.4084934786950005E-2</v>
      </c>
      <c r="AD2183" s="143">
        <v>336.46423816032598</v>
      </c>
      <c r="AF2183" s="143">
        <v>-1</v>
      </c>
      <c r="AG2183" s="143">
        <v>-1</v>
      </c>
      <c r="AH2183" s="143">
        <v>-1</v>
      </c>
      <c r="AI2183" s="143">
        <v>-1</v>
      </c>
      <c r="AJ2183" s="143">
        <v>0</v>
      </c>
      <c r="AM2183" s="143" t="s">
        <v>383</v>
      </c>
      <c r="AN2183" s="143">
        <v>-1</v>
      </c>
      <c r="AQ2183" s="143">
        <v>641</v>
      </c>
      <c r="AR2183" s="143" t="s">
        <v>284</v>
      </c>
      <c r="AS2183" s="143" t="s">
        <v>394</v>
      </c>
      <c r="AT2183" s="143" t="s">
        <v>366</v>
      </c>
      <c r="AV2183" s="143">
        <v>61.470810578416199</v>
      </c>
      <c r="AW2183" s="143">
        <v>0.27288259380000002</v>
      </c>
    </row>
    <row r="2184" spans="1:49" x14ac:dyDescent="0.25">
      <c r="A2184" s="153">
        <v>1200000</v>
      </c>
      <c r="B2184" s="153">
        <v>1800000</v>
      </c>
      <c r="C2184" s="153">
        <v>1800000</v>
      </c>
      <c r="D2184" s="143" t="s">
        <v>360</v>
      </c>
      <c r="E2184" s="143" t="s">
        <v>73</v>
      </c>
      <c r="F2184" s="143" t="s">
        <v>378</v>
      </c>
      <c r="G2184" s="143" t="s">
        <v>379</v>
      </c>
      <c r="H2184" s="143">
        <v>0.59</v>
      </c>
      <c r="I2184" s="143">
        <v>0.64</v>
      </c>
      <c r="J2184" s="143" t="s">
        <v>395</v>
      </c>
      <c r="K2184" s="143">
        <v>0.61776345366790997</v>
      </c>
      <c r="L2184" s="143">
        <v>3834.2268847675</v>
      </c>
      <c r="M2184" s="143">
        <v>9.5302582743592694</v>
      </c>
      <c r="N2184" s="143">
        <v>1.4007164562953001</v>
      </c>
      <c r="O2184" s="143">
        <v>5.8874452659153897</v>
      </c>
      <c r="P2184" s="143">
        <v>0.86531143565045998</v>
      </c>
      <c r="Q2184" s="143">
        <v>2368.6452424803301</v>
      </c>
      <c r="R2184" s="143">
        <v>1200</v>
      </c>
      <c r="S2184" s="143" t="s">
        <v>398</v>
      </c>
      <c r="T2184" s="143">
        <v>1200</v>
      </c>
      <c r="U2184" s="143" t="s">
        <v>395</v>
      </c>
      <c r="V2184" s="143" t="s">
        <v>395</v>
      </c>
      <c r="Z2184" s="143">
        <v>0</v>
      </c>
      <c r="AA2184" s="143">
        <v>1</v>
      </c>
      <c r="AB2184" s="143">
        <v>5.8874452659153897</v>
      </c>
      <c r="AC2184" s="143">
        <v>0.86531143565045998</v>
      </c>
      <c r="AD2184" s="143">
        <v>2368.6452424803301</v>
      </c>
      <c r="AF2184" s="143">
        <v>-1</v>
      </c>
      <c r="AG2184" s="143">
        <v>-1</v>
      </c>
      <c r="AH2184" s="143">
        <v>-1</v>
      </c>
      <c r="AI2184" s="143">
        <v>-1</v>
      </c>
      <c r="AJ2184" s="143">
        <v>0</v>
      </c>
      <c r="AM2184" s="143" t="s">
        <v>383</v>
      </c>
      <c r="AN2184" s="143">
        <v>-1</v>
      </c>
      <c r="AQ2184" s="143">
        <v>641</v>
      </c>
      <c r="AR2184" s="143" t="s">
        <v>284</v>
      </c>
      <c r="AS2184" s="143" t="s">
        <v>394</v>
      </c>
      <c r="AT2184" s="143" t="s">
        <v>366</v>
      </c>
      <c r="AV2184" s="143">
        <v>200</v>
      </c>
      <c r="AW2184" s="143">
        <v>1.9210423701999999</v>
      </c>
    </row>
    <row r="2185" spans="1:49" x14ac:dyDescent="0.25">
      <c r="A2185" s="153">
        <v>1200000</v>
      </c>
      <c r="B2185" s="153">
        <v>1800000</v>
      </c>
      <c r="C2185" s="153">
        <v>1800000</v>
      </c>
      <c r="D2185" s="143" t="s">
        <v>360</v>
      </c>
      <c r="E2185" s="143" t="s">
        <v>73</v>
      </c>
      <c r="F2185" s="143" t="s">
        <v>378</v>
      </c>
      <c r="G2185" s="143" t="s">
        <v>379</v>
      </c>
      <c r="H2185" s="143">
        <v>0.59</v>
      </c>
      <c r="I2185" s="143">
        <v>0.64</v>
      </c>
      <c r="J2185" s="143" t="s">
        <v>395</v>
      </c>
      <c r="K2185" s="143">
        <v>0.57130988859999998</v>
      </c>
      <c r="L2185" s="143">
        <v>3836.5607420756301</v>
      </c>
      <c r="M2185" s="143">
        <v>9.53563821750841</v>
      </c>
      <c r="N2185" s="143">
        <v>1.4014928304096499</v>
      </c>
      <c r="O2185" s="143">
        <v>5.4478044077746501</v>
      </c>
      <c r="P2185" s="143">
        <v>0.80068671281504</v>
      </c>
      <c r="Q2185" s="143">
        <v>2191.8650901623701</v>
      </c>
      <c r="R2185" s="143">
        <v>1200</v>
      </c>
      <c r="S2185" s="143" t="s">
        <v>398</v>
      </c>
      <c r="T2185" s="143">
        <v>1200</v>
      </c>
      <c r="U2185" s="143" t="s">
        <v>395</v>
      </c>
      <c r="V2185" s="143" t="s">
        <v>395</v>
      </c>
      <c r="Z2185" s="143">
        <v>0</v>
      </c>
      <c r="AA2185" s="143">
        <v>1</v>
      </c>
      <c r="AB2185" s="143">
        <v>5.4478044077746501</v>
      </c>
      <c r="AC2185" s="143">
        <v>0.80068671281504</v>
      </c>
      <c r="AD2185" s="143">
        <v>2293.2377146119402</v>
      </c>
      <c r="AF2185" s="143">
        <v>-1</v>
      </c>
      <c r="AG2185" s="143">
        <v>-1</v>
      </c>
      <c r="AH2185" s="143">
        <v>-1</v>
      </c>
      <c r="AI2185" s="143">
        <v>-1</v>
      </c>
      <c r="AJ2185" s="143">
        <v>0</v>
      </c>
      <c r="AM2185" s="143" t="s">
        <v>383</v>
      </c>
      <c r="AN2185" s="143">
        <v>-1</v>
      </c>
      <c r="AQ2185" s="143">
        <v>641</v>
      </c>
      <c r="AR2185" s="143" t="s">
        <v>284</v>
      </c>
      <c r="AS2185" s="143" t="s">
        <v>394</v>
      </c>
      <c r="AT2185" s="143" t="s">
        <v>366</v>
      </c>
      <c r="AV2185" s="143">
        <v>192.510015611688</v>
      </c>
      <c r="AW2185" s="143">
        <v>1.8598846023</v>
      </c>
    </row>
    <row r="2186" spans="1:49" x14ac:dyDescent="0.25">
      <c r="A2186" s="153">
        <v>1200000</v>
      </c>
      <c r="B2186" s="153">
        <v>1800000</v>
      </c>
      <c r="C2186" s="153">
        <v>1800000</v>
      </c>
      <c r="D2186" s="143" t="s">
        <v>360</v>
      </c>
      <c r="E2186" s="143" t="s">
        <v>73</v>
      </c>
      <c r="F2186" s="143" t="s">
        <v>378</v>
      </c>
      <c r="G2186" s="143" t="s">
        <v>379</v>
      </c>
      <c r="H2186" s="143">
        <v>0.59</v>
      </c>
      <c r="I2186" s="143">
        <v>0.64</v>
      </c>
      <c r="J2186" s="143" t="s">
        <v>395</v>
      </c>
      <c r="K2186" s="143">
        <v>0.61776345378298003</v>
      </c>
      <c r="L2186" s="143">
        <v>3836.4061271826499</v>
      </c>
      <c r="M2186" s="143">
        <v>9.5352835378690592</v>
      </c>
      <c r="N2186" s="143">
        <v>1.4014417106747601</v>
      </c>
      <c r="O2186" s="143">
        <v>5.8905496911539901</v>
      </c>
      <c r="P2186" s="143">
        <v>0.86575947146196996</v>
      </c>
      <c r="Q2186" s="143">
        <v>2369.9914992425402</v>
      </c>
      <c r="R2186" s="143">
        <v>1200</v>
      </c>
      <c r="S2186" s="143" t="s">
        <v>398</v>
      </c>
      <c r="T2186" s="143">
        <v>1200</v>
      </c>
      <c r="U2186" s="143" t="s">
        <v>395</v>
      </c>
      <c r="V2186" s="143" t="s">
        <v>395</v>
      </c>
      <c r="Z2186" s="143">
        <v>0</v>
      </c>
      <c r="AA2186" s="143">
        <v>1</v>
      </c>
      <c r="AB2186" s="143">
        <v>5.8905496911539901</v>
      </c>
      <c r="AC2186" s="143">
        <v>0.86575947146196996</v>
      </c>
      <c r="AD2186" s="143">
        <v>2369.9914992425402</v>
      </c>
      <c r="AF2186" s="143">
        <v>-1</v>
      </c>
      <c r="AG2186" s="143">
        <v>-1</v>
      </c>
      <c r="AH2186" s="143">
        <v>-1</v>
      </c>
      <c r="AI2186" s="143">
        <v>-1</v>
      </c>
      <c r="AJ2186" s="143">
        <v>0</v>
      </c>
      <c r="AM2186" s="143" t="s">
        <v>383</v>
      </c>
      <c r="AN2186" s="143">
        <v>-1</v>
      </c>
      <c r="AQ2186" s="143">
        <v>641</v>
      </c>
      <c r="AR2186" s="143" t="s">
        <v>284</v>
      </c>
      <c r="AS2186" s="143" t="s">
        <v>394</v>
      </c>
      <c r="AT2186" s="143" t="s">
        <v>366</v>
      </c>
      <c r="AV2186" s="143">
        <v>200.000000018626</v>
      </c>
      <c r="AW2186" s="143">
        <v>1.9221342249</v>
      </c>
    </row>
    <row r="2187" spans="1:49" x14ac:dyDescent="0.25">
      <c r="A2187" s="153">
        <v>1200000</v>
      </c>
      <c r="B2187" s="153">
        <v>1800000</v>
      </c>
      <c r="C2187" s="153">
        <v>1800000</v>
      </c>
      <c r="D2187" s="143" t="s">
        <v>360</v>
      </c>
      <c r="E2187" s="143" t="s">
        <v>73</v>
      </c>
      <c r="F2187" s="143" t="s">
        <v>378</v>
      </c>
      <c r="G2187" s="143" t="s">
        <v>379</v>
      </c>
      <c r="H2187" s="143">
        <v>0.59</v>
      </c>
      <c r="I2187" s="143">
        <v>0.64</v>
      </c>
      <c r="J2187" s="143" t="s">
        <v>395</v>
      </c>
      <c r="K2187" s="143">
        <v>0.61776345373694996</v>
      </c>
      <c r="L2187" s="143">
        <v>3836.5607416468602</v>
      </c>
      <c r="M2187" s="143">
        <v>9.5356382164427202</v>
      </c>
      <c r="N2187" s="143">
        <v>1.4014928302530201</v>
      </c>
      <c r="O2187" s="143">
        <v>5.8907687981757402</v>
      </c>
      <c r="P2187" s="143">
        <v>0.86579105120468003</v>
      </c>
      <c r="Q2187" s="143">
        <v>2370.0870142313702</v>
      </c>
      <c r="R2187" s="143">
        <v>1200</v>
      </c>
      <c r="S2187" s="143" t="s">
        <v>398</v>
      </c>
      <c r="T2187" s="143">
        <v>1200</v>
      </c>
      <c r="U2187" s="143" t="s">
        <v>395</v>
      </c>
      <c r="V2187" s="143" t="s">
        <v>395</v>
      </c>
      <c r="Z2187" s="143">
        <v>0</v>
      </c>
      <c r="AA2187" s="143">
        <v>1</v>
      </c>
      <c r="AB2187" s="143">
        <v>5.8907687981757402</v>
      </c>
      <c r="AC2187" s="143">
        <v>0.86579105120468003</v>
      </c>
      <c r="AD2187" s="143">
        <v>2370.0870142313702</v>
      </c>
      <c r="AF2187" s="143">
        <v>-1</v>
      </c>
      <c r="AG2187" s="143">
        <v>-1</v>
      </c>
      <c r="AH2187" s="143">
        <v>-1</v>
      </c>
      <c r="AI2187" s="143">
        <v>-1</v>
      </c>
      <c r="AJ2187" s="143">
        <v>0</v>
      </c>
      <c r="AM2187" s="143" t="s">
        <v>383</v>
      </c>
      <c r="AN2187" s="143">
        <v>-1</v>
      </c>
      <c r="AQ2187" s="143">
        <v>641</v>
      </c>
      <c r="AR2187" s="143" t="s">
        <v>284</v>
      </c>
      <c r="AS2187" s="143" t="s">
        <v>394</v>
      </c>
      <c r="AT2187" s="143" t="s">
        <v>366</v>
      </c>
      <c r="AV2187" s="143">
        <v>200.00000001117499</v>
      </c>
      <c r="AW2187" s="143">
        <v>1.9222116904</v>
      </c>
    </row>
    <row r="2188" spans="1:49" x14ac:dyDescent="0.25">
      <c r="A2188" s="153">
        <v>1200000</v>
      </c>
      <c r="B2188" s="153">
        <v>1800000</v>
      </c>
      <c r="C2188" s="153">
        <v>1800000</v>
      </c>
      <c r="D2188" s="143" t="s">
        <v>360</v>
      </c>
      <c r="E2188" s="143" t="s">
        <v>73</v>
      </c>
      <c r="F2188" s="143" t="s">
        <v>378</v>
      </c>
      <c r="G2188" s="143" t="s">
        <v>379</v>
      </c>
      <c r="H2188" s="143">
        <v>0.59</v>
      </c>
      <c r="I2188" s="143">
        <v>0.64</v>
      </c>
      <c r="J2188" s="143" t="s">
        <v>395</v>
      </c>
      <c r="K2188" s="143">
        <v>0.61776345371394004</v>
      </c>
      <c r="L2188" s="143">
        <v>3834.9591234170198</v>
      </c>
      <c r="M2188" s="143">
        <v>9.5319610256652201</v>
      </c>
      <c r="N2188" s="143">
        <v>1.4009627229364101</v>
      </c>
      <c r="O2188" s="143">
        <v>5.8884971638816097</v>
      </c>
      <c r="P2188" s="143">
        <v>0.86546357024567999</v>
      </c>
      <c r="Q2188" s="143">
        <v>2369.0975929338802</v>
      </c>
      <c r="R2188" s="143">
        <v>1200</v>
      </c>
      <c r="S2188" s="143" t="s">
        <v>398</v>
      </c>
      <c r="T2188" s="143">
        <v>1200</v>
      </c>
      <c r="U2188" s="143" t="s">
        <v>395</v>
      </c>
      <c r="V2188" s="143" t="s">
        <v>395</v>
      </c>
      <c r="Z2188" s="143">
        <v>0</v>
      </c>
      <c r="AA2188" s="143">
        <v>1</v>
      </c>
      <c r="AB2188" s="143">
        <v>5.8884971638816097</v>
      </c>
      <c r="AC2188" s="143">
        <v>0.86546357024567999</v>
      </c>
      <c r="AD2188" s="143">
        <v>2369.0975929338802</v>
      </c>
      <c r="AF2188" s="143">
        <v>-1</v>
      </c>
      <c r="AG2188" s="143">
        <v>-1</v>
      </c>
      <c r="AH2188" s="143">
        <v>-1</v>
      </c>
      <c r="AI2188" s="143">
        <v>-1</v>
      </c>
      <c r="AJ2188" s="143">
        <v>0</v>
      </c>
      <c r="AM2188" s="143" t="s">
        <v>383</v>
      </c>
      <c r="AN2188" s="143">
        <v>-1</v>
      </c>
      <c r="AQ2188" s="143">
        <v>641</v>
      </c>
      <c r="AR2188" s="143" t="s">
        <v>284</v>
      </c>
      <c r="AS2188" s="143" t="s">
        <v>394</v>
      </c>
      <c r="AT2188" s="143" t="s">
        <v>366</v>
      </c>
      <c r="AV2188" s="143">
        <v>200.00000000745001</v>
      </c>
      <c r="AW2188" s="143">
        <v>1.92140924</v>
      </c>
    </row>
    <row r="2189" spans="1:49" x14ac:dyDescent="0.25">
      <c r="A2189" s="153">
        <v>1200000</v>
      </c>
      <c r="B2189" s="153">
        <v>1800000</v>
      </c>
      <c r="C2189" s="153">
        <v>1800000</v>
      </c>
      <c r="D2189" s="143" t="s">
        <v>360</v>
      </c>
      <c r="E2189" s="143" t="s">
        <v>73</v>
      </c>
      <c r="F2189" s="143" t="s">
        <v>378</v>
      </c>
      <c r="G2189" s="143" t="s">
        <v>379</v>
      </c>
      <c r="H2189" s="143">
        <v>0.59</v>
      </c>
      <c r="I2189" s="143">
        <v>0.64</v>
      </c>
      <c r="J2189" s="143" t="s">
        <v>395</v>
      </c>
      <c r="K2189" s="143">
        <v>0.61776345359886997</v>
      </c>
      <c r="L2189" s="143">
        <v>3830.7257813890301</v>
      </c>
      <c r="M2189" s="143">
        <v>9.5221877397494303</v>
      </c>
      <c r="N2189" s="143">
        <v>1.39955180977686</v>
      </c>
      <c r="O2189" s="143">
        <v>5.88245958392445</v>
      </c>
      <c r="P2189" s="143">
        <v>0.86459195949830003</v>
      </c>
      <c r="Q2189" s="143">
        <v>2366.4823885011201</v>
      </c>
      <c r="R2189" s="143">
        <v>1200</v>
      </c>
      <c r="S2189" s="143" t="s">
        <v>398</v>
      </c>
      <c r="T2189" s="143">
        <v>1200</v>
      </c>
      <c r="U2189" s="143" t="s">
        <v>395</v>
      </c>
      <c r="V2189" s="143" t="s">
        <v>395</v>
      </c>
      <c r="Z2189" s="143">
        <v>0</v>
      </c>
      <c r="AA2189" s="143">
        <v>1</v>
      </c>
      <c r="AB2189" s="143">
        <v>5.88245958392445</v>
      </c>
      <c r="AC2189" s="143">
        <v>0.86459195949830003</v>
      </c>
      <c r="AD2189" s="143">
        <v>2366.4823885011201</v>
      </c>
      <c r="AF2189" s="143">
        <v>-1</v>
      </c>
      <c r="AG2189" s="143">
        <v>-1</v>
      </c>
      <c r="AH2189" s="143">
        <v>-1</v>
      </c>
      <c r="AI2189" s="143">
        <v>-1</v>
      </c>
      <c r="AJ2189" s="143">
        <v>0</v>
      </c>
      <c r="AM2189" s="143" t="s">
        <v>383</v>
      </c>
      <c r="AN2189" s="143">
        <v>-1</v>
      </c>
      <c r="AQ2189" s="143">
        <v>641</v>
      </c>
      <c r="AR2189" s="143" t="s">
        <v>284</v>
      </c>
      <c r="AS2189" s="143" t="s">
        <v>394</v>
      </c>
      <c r="AT2189" s="143" t="s">
        <v>366</v>
      </c>
      <c r="AV2189" s="143">
        <v>199.99999998882399</v>
      </c>
      <c r="AW2189" s="143">
        <v>1.9192882307000001</v>
      </c>
    </row>
    <row r="2190" spans="1:49" x14ac:dyDescent="0.25">
      <c r="A2190" s="153">
        <v>1200000</v>
      </c>
      <c r="B2190" s="153">
        <v>1800000</v>
      </c>
      <c r="C2190" s="153">
        <v>1800000</v>
      </c>
      <c r="D2190" s="143" t="s">
        <v>360</v>
      </c>
      <c r="E2190" s="143" t="s">
        <v>73</v>
      </c>
      <c r="F2190" s="143" t="s">
        <v>378</v>
      </c>
      <c r="G2190" s="143" t="s">
        <v>379</v>
      </c>
      <c r="H2190" s="143">
        <v>0.59</v>
      </c>
      <c r="I2190" s="143">
        <v>0.64</v>
      </c>
      <c r="J2190" s="143" t="s">
        <v>395</v>
      </c>
      <c r="K2190" s="143">
        <v>0.61776345378298003</v>
      </c>
      <c r="L2190" s="143">
        <v>3833.5050461133101</v>
      </c>
      <c r="M2190" s="143">
        <v>9.5286552293823306</v>
      </c>
      <c r="N2190" s="143">
        <v>1.40048736073578</v>
      </c>
      <c r="O2190" s="143">
        <v>5.8864549644104898</v>
      </c>
      <c r="P2190" s="143">
        <v>0.86516990894754997</v>
      </c>
      <c r="Q2190" s="143">
        <v>2368.1993173814399</v>
      </c>
      <c r="R2190" s="143">
        <v>1200</v>
      </c>
      <c r="S2190" s="143" t="s">
        <v>398</v>
      </c>
      <c r="T2190" s="143">
        <v>1200</v>
      </c>
      <c r="U2190" s="143" t="s">
        <v>395</v>
      </c>
      <c r="V2190" s="143" t="s">
        <v>395</v>
      </c>
      <c r="Z2190" s="143">
        <v>0</v>
      </c>
      <c r="AA2190" s="143">
        <v>1</v>
      </c>
      <c r="AB2190" s="143">
        <v>5.8864549644104898</v>
      </c>
      <c r="AC2190" s="143">
        <v>0.86516990894754997</v>
      </c>
      <c r="AD2190" s="143">
        <v>2368.1993173814399</v>
      </c>
      <c r="AF2190" s="143">
        <v>-1</v>
      </c>
      <c r="AG2190" s="143">
        <v>-1</v>
      </c>
      <c r="AH2190" s="143">
        <v>-1</v>
      </c>
      <c r="AI2190" s="143">
        <v>-1</v>
      </c>
      <c r="AJ2190" s="143">
        <v>0</v>
      </c>
      <c r="AM2190" s="143" t="s">
        <v>383</v>
      </c>
      <c r="AN2190" s="143">
        <v>-1</v>
      </c>
      <c r="AQ2190" s="143">
        <v>641</v>
      </c>
      <c r="AR2190" s="143" t="s">
        <v>284</v>
      </c>
      <c r="AS2190" s="143" t="s">
        <v>394</v>
      </c>
      <c r="AT2190" s="143" t="s">
        <v>366</v>
      </c>
      <c r="AV2190" s="143">
        <v>200.000000018626</v>
      </c>
      <c r="AW2190" s="143">
        <v>1.9206807116</v>
      </c>
    </row>
    <row r="2191" spans="1:49" x14ac:dyDescent="0.25">
      <c r="A2191" s="153">
        <v>1200000</v>
      </c>
      <c r="B2191" s="153">
        <v>1800000</v>
      </c>
      <c r="C2191" s="153">
        <v>1800000</v>
      </c>
      <c r="D2191" s="143" t="s">
        <v>360</v>
      </c>
      <c r="E2191" s="143" t="s">
        <v>73</v>
      </c>
      <c r="F2191" s="143" t="s">
        <v>378</v>
      </c>
      <c r="G2191" s="143" t="s">
        <v>379</v>
      </c>
      <c r="H2191" s="143">
        <v>0.59</v>
      </c>
      <c r="I2191" s="143">
        <v>0.64</v>
      </c>
      <c r="J2191" s="143" t="s">
        <v>395</v>
      </c>
      <c r="K2191" s="143">
        <v>0.59258849199921004</v>
      </c>
      <c r="L2191" s="143">
        <v>3836.5607420756301</v>
      </c>
      <c r="M2191" s="143">
        <v>9.53563821750841</v>
      </c>
      <c r="N2191" s="143">
        <v>1.4014928304096499</v>
      </c>
      <c r="O2191" s="143">
        <v>5.6507094715633404</v>
      </c>
      <c r="P2191" s="143">
        <v>0.83050852292015998</v>
      </c>
      <c r="Q2191" s="143">
        <v>2273.50174460997</v>
      </c>
      <c r="R2191" s="143">
        <v>1200</v>
      </c>
      <c r="S2191" s="143" t="s">
        <v>398</v>
      </c>
      <c r="T2191" s="143">
        <v>1200</v>
      </c>
      <c r="U2191" s="143" t="s">
        <v>395</v>
      </c>
      <c r="V2191" s="143" t="s">
        <v>395</v>
      </c>
      <c r="Z2191" s="143">
        <v>0</v>
      </c>
      <c r="AA2191" s="143">
        <v>1</v>
      </c>
      <c r="AB2191" s="143">
        <v>5.6507094715633404</v>
      </c>
      <c r="AC2191" s="143">
        <v>0.83050852292015998</v>
      </c>
      <c r="AD2191" s="143">
        <v>2364.84515355759</v>
      </c>
      <c r="AF2191" s="143">
        <v>-1</v>
      </c>
      <c r="AG2191" s="143">
        <v>-1</v>
      </c>
      <c r="AH2191" s="143">
        <v>-1</v>
      </c>
      <c r="AI2191" s="143">
        <v>-1</v>
      </c>
      <c r="AJ2191" s="143">
        <v>0</v>
      </c>
      <c r="AM2191" s="143" t="s">
        <v>383</v>
      </c>
      <c r="AN2191" s="143">
        <v>-1</v>
      </c>
      <c r="AQ2191" s="143">
        <v>641</v>
      </c>
      <c r="AR2191" s="143" t="s">
        <v>284</v>
      </c>
      <c r="AS2191" s="143" t="s">
        <v>394</v>
      </c>
      <c r="AT2191" s="143" t="s">
        <v>366</v>
      </c>
      <c r="AV2191" s="143">
        <v>195.954473723815</v>
      </c>
      <c r="AW2191" s="143">
        <v>1.9179603840999999</v>
      </c>
    </row>
    <row r="2192" spans="1:49" x14ac:dyDescent="0.25">
      <c r="A2192" s="153">
        <v>1200000</v>
      </c>
      <c r="B2192" s="153">
        <v>1800000</v>
      </c>
      <c r="C2192" s="153">
        <v>1800000</v>
      </c>
      <c r="D2192" s="143" t="s">
        <v>360</v>
      </c>
      <c r="E2192" s="143" t="s">
        <v>73</v>
      </c>
      <c r="F2192" s="143" t="s">
        <v>378</v>
      </c>
      <c r="G2192" s="143" t="s">
        <v>379</v>
      </c>
      <c r="H2192" s="143">
        <v>0.59</v>
      </c>
      <c r="I2192" s="143">
        <v>0.64</v>
      </c>
      <c r="J2192" s="143" t="s">
        <v>395</v>
      </c>
      <c r="K2192" s="143">
        <v>0.61776345327668003</v>
      </c>
      <c r="L2192" s="143">
        <v>3833.50504782702</v>
      </c>
      <c r="M2192" s="143">
        <v>9.5286552336419703</v>
      </c>
      <c r="N2192" s="143">
        <v>1.40048736136185</v>
      </c>
      <c r="O2192" s="143">
        <v>5.8864549622176101</v>
      </c>
      <c r="P2192" s="143">
        <v>0.86516990862525001</v>
      </c>
      <c r="Q2192" s="143">
        <v>2368.19931649922</v>
      </c>
      <c r="R2192" s="143">
        <v>1200</v>
      </c>
      <c r="S2192" s="143" t="s">
        <v>398</v>
      </c>
      <c r="T2192" s="143">
        <v>1200</v>
      </c>
      <c r="U2192" s="143" t="s">
        <v>395</v>
      </c>
      <c r="V2192" s="143" t="s">
        <v>395</v>
      </c>
      <c r="Z2192" s="143">
        <v>0</v>
      </c>
      <c r="AA2192" s="143">
        <v>1</v>
      </c>
      <c r="AB2192" s="143">
        <v>5.8864549622176101</v>
      </c>
      <c r="AC2192" s="143">
        <v>0.86516990862525001</v>
      </c>
      <c r="AD2192" s="143">
        <v>2368.19931649922</v>
      </c>
      <c r="AF2192" s="143">
        <v>-1</v>
      </c>
      <c r="AG2192" s="143">
        <v>-1</v>
      </c>
      <c r="AH2192" s="143">
        <v>-1</v>
      </c>
      <c r="AI2192" s="143">
        <v>-1</v>
      </c>
      <c r="AJ2192" s="143">
        <v>0</v>
      </c>
      <c r="AM2192" s="143" t="s">
        <v>383</v>
      </c>
      <c r="AN2192" s="143">
        <v>-1</v>
      </c>
      <c r="AQ2192" s="143">
        <v>641</v>
      </c>
      <c r="AR2192" s="143" t="s">
        <v>284</v>
      </c>
      <c r="AS2192" s="143" t="s">
        <v>394</v>
      </c>
      <c r="AT2192" s="143" t="s">
        <v>366</v>
      </c>
      <c r="AV2192" s="143">
        <v>199.99999993667001</v>
      </c>
      <c r="AW2192" s="143">
        <v>1.9206807108999999</v>
      </c>
    </row>
    <row r="2193" spans="1:49" x14ac:dyDescent="0.25">
      <c r="A2193" s="153">
        <v>1200000</v>
      </c>
      <c r="B2193" s="153">
        <v>1800000</v>
      </c>
      <c r="C2193" s="153">
        <v>1800000</v>
      </c>
      <c r="D2193" s="143" t="s">
        <v>360</v>
      </c>
      <c r="E2193" s="143" t="s">
        <v>73</v>
      </c>
      <c r="F2193" s="143" t="s">
        <v>378</v>
      </c>
      <c r="G2193" s="143" t="s">
        <v>379</v>
      </c>
      <c r="H2193" s="143">
        <v>0.59</v>
      </c>
      <c r="I2193" s="143">
        <v>0.64</v>
      </c>
      <c r="J2193" s="143" t="s">
        <v>395</v>
      </c>
      <c r="K2193" s="143">
        <v>0.50747407803130995</v>
      </c>
      <c r="L2193" s="143">
        <v>3836.4061278972399</v>
      </c>
      <c r="M2193" s="143">
        <v>9.5352835396451407</v>
      </c>
      <c r="N2193" s="143">
        <v>1.4014417109357999</v>
      </c>
      <c r="O2193" s="143">
        <v>4.8389092230486304</v>
      </c>
      <c r="P2193" s="143">
        <v>0.71119534017177999</v>
      </c>
      <c r="Q2193" s="143">
        <v>1946.8766627083501</v>
      </c>
      <c r="R2193" s="143">
        <v>1200</v>
      </c>
      <c r="S2193" s="143" t="s">
        <v>398</v>
      </c>
      <c r="T2193" s="143">
        <v>1200</v>
      </c>
      <c r="U2193" s="143" t="s">
        <v>395</v>
      </c>
      <c r="V2193" s="143" t="s">
        <v>395</v>
      </c>
      <c r="Z2193" s="143">
        <v>0</v>
      </c>
      <c r="AA2193" s="143">
        <v>1</v>
      </c>
      <c r="AB2193" s="143">
        <v>4.8389092230486304</v>
      </c>
      <c r="AC2193" s="143">
        <v>0.71119534017177999</v>
      </c>
      <c r="AD2193" s="143">
        <v>2018.08534924375</v>
      </c>
      <c r="AF2193" s="143">
        <v>-1</v>
      </c>
      <c r="AG2193" s="143">
        <v>-1</v>
      </c>
      <c r="AH2193" s="143">
        <v>-1</v>
      </c>
      <c r="AI2193" s="143">
        <v>-1</v>
      </c>
      <c r="AJ2193" s="143">
        <v>0</v>
      </c>
      <c r="AM2193" s="143" t="s">
        <v>383</v>
      </c>
      <c r="AN2193" s="143">
        <v>-1</v>
      </c>
      <c r="AQ2193" s="143">
        <v>641</v>
      </c>
      <c r="AR2193" s="143" t="s">
        <v>284</v>
      </c>
      <c r="AS2193" s="143" t="s">
        <v>394</v>
      </c>
      <c r="AT2193" s="143" t="s">
        <v>366</v>
      </c>
      <c r="AV2193" s="143">
        <v>182.17664121392099</v>
      </c>
      <c r="AW2193" s="143">
        <v>1.6367277772</v>
      </c>
    </row>
    <row r="2194" spans="1:49" x14ac:dyDescent="0.25">
      <c r="A2194" s="153">
        <v>1200000</v>
      </c>
      <c r="B2194" s="153">
        <v>1800000</v>
      </c>
      <c r="C2194" s="153">
        <v>1800000</v>
      </c>
      <c r="D2194" s="143" t="s">
        <v>360</v>
      </c>
      <c r="E2194" s="143" t="s">
        <v>73</v>
      </c>
      <c r="F2194" s="143" t="s">
        <v>378</v>
      </c>
      <c r="G2194" s="143" t="s">
        <v>379</v>
      </c>
      <c r="H2194" s="143">
        <v>0.59</v>
      </c>
      <c r="I2194" s="143">
        <v>0.64</v>
      </c>
      <c r="J2194" s="143" t="s">
        <v>363</v>
      </c>
      <c r="K2194" s="143">
        <v>7.3114473238100001E-3</v>
      </c>
      <c r="L2194" s="143">
        <v>3769.6613447366199</v>
      </c>
      <c r="M2194" s="143">
        <v>7.5166873999012997</v>
      </c>
      <c r="N2194" s="143">
        <v>1.02487365019919</v>
      </c>
      <c r="O2194" s="143">
        <v>5.4957863973930002E-2</v>
      </c>
      <c r="P2194" s="143">
        <v>7.4933097069899996E-3</v>
      </c>
      <c r="Q2194" s="143">
        <v>27.561680350648299</v>
      </c>
      <c r="R2194" s="143">
        <v>3100</v>
      </c>
      <c r="S2194" s="143" t="s">
        <v>371</v>
      </c>
      <c r="T2194" s="143">
        <v>3100</v>
      </c>
      <c r="U2194" s="143" t="s">
        <v>385</v>
      </c>
      <c r="V2194" s="143" t="s">
        <v>366</v>
      </c>
      <c r="Y2194" s="143" t="s">
        <v>363</v>
      </c>
      <c r="Z2194" s="143">
        <v>0</v>
      </c>
      <c r="AA2194" s="143">
        <v>1</v>
      </c>
      <c r="AB2194" s="143">
        <v>5.4957863973930002E-2</v>
      </c>
      <c r="AC2194" s="143">
        <v>7.4933097069899996E-3</v>
      </c>
      <c r="AD2194" s="143">
        <v>223.06369621363001</v>
      </c>
      <c r="AF2194" s="143">
        <v>-1</v>
      </c>
      <c r="AG2194" s="143">
        <v>-1</v>
      </c>
      <c r="AH2194" s="143">
        <v>-1</v>
      </c>
      <c r="AI2194" s="143">
        <v>-1</v>
      </c>
      <c r="AJ2194" s="143">
        <v>0</v>
      </c>
      <c r="AM2194" s="143" t="s">
        <v>383</v>
      </c>
      <c r="AN2194" s="143">
        <v>-1</v>
      </c>
      <c r="AQ2194" s="143">
        <v>641</v>
      </c>
      <c r="AR2194" s="143" t="s">
        <v>284</v>
      </c>
      <c r="AS2194" s="143" t="s">
        <v>394</v>
      </c>
      <c r="AT2194" s="143" t="s">
        <v>366</v>
      </c>
      <c r="AV2194" s="143">
        <v>80.546415903531496</v>
      </c>
      <c r="AW2194" s="143">
        <v>0.1809113513</v>
      </c>
    </row>
    <row r="2195" spans="1:49" x14ac:dyDescent="0.25">
      <c r="A2195" s="153">
        <v>1200000</v>
      </c>
      <c r="B2195" s="153">
        <v>1800000</v>
      </c>
      <c r="C2195" s="153">
        <v>1800000</v>
      </c>
      <c r="D2195" s="143" t="s">
        <v>360</v>
      </c>
      <c r="E2195" s="143" t="s">
        <v>73</v>
      </c>
      <c r="F2195" s="143" t="s">
        <v>378</v>
      </c>
      <c r="G2195" s="143" t="s">
        <v>379</v>
      </c>
      <c r="H2195" s="143">
        <v>0.59</v>
      </c>
      <c r="I2195" s="143">
        <v>0.64</v>
      </c>
      <c r="J2195" s="143" t="s">
        <v>395</v>
      </c>
      <c r="K2195" s="143">
        <v>0.61776345359886997</v>
      </c>
      <c r="L2195" s="143">
        <v>3833.5050466845501</v>
      </c>
      <c r="M2195" s="143">
        <v>9.5286552308022099</v>
      </c>
      <c r="N2195" s="143">
        <v>1.4004873609444699</v>
      </c>
      <c r="O2195" s="143">
        <v>5.8864549635333399</v>
      </c>
      <c r="P2195" s="143">
        <v>0.86516990881862998</v>
      </c>
      <c r="Q2195" s="143">
        <v>2368.19931702855</v>
      </c>
      <c r="R2195" s="143">
        <v>1200</v>
      </c>
      <c r="S2195" s="143" t="s">
        <v>398</v>
      </c>
      <c r="T2195" s="143">
        <v>1200</v>
      </c>
      <c r="U2195" s="143" t="s">
        <v>395</v>
      </c>
      <c r="V2195" s="143" t="s">
        <v>395</v>
      </c>
      <c r="Z2195" s="143">
        <v>0</v>
      </c>
      <c r="AA2195" s="143">
        <v>1</v>
      </c>
      <c r="AB2195" s="143">
        <v>5.8864549635333399</v>
      </c>
      <c r="AC2195" s="143">
        <v>0.86516990881862998</v>
      </c>
      <c r="AD2195" s="143">
        <v>2368.19931702855</v>
      </c>
      <c r="AF2195" s="143">
        <v>-1</v>
      </c>
      <c r="AG2195" s="143">
        <v>-1</v>
      </c>
      <c r="AH2195" s="143">
        <v>-1</v>
      </c>
      <c r="AI2195" s="143">
        <v>-1</v>
      </c>
      <c r="AJ2195" s="143">
        <v>0</v>
      </c>
      <c r="AM2195" s="143" t="s">
        <v>383</v>
      </c>
      <c r="AN2195" s="143">
        <v>-1</v>
      </c>
      <c r="AQ2195" s="143">
        <v>641</v>
      </c>
      <c r="AR2195" s="143" t="s">
        <v>284</v>
      </c>
      <c r="AS2195" s="143" t="s">
        <v>394</v>
      </c>
      <c r="AT2195" s="143" t="s">
        <v>366</v>
      </c>
      <c r="AV2195" s="143">
        <v>199.99999998882399</v>
      </c>
      <c r="AW2195" s="143">
        <v>1.9206807113</v>
      </c>
    </row>
    <row r="2196" spans="1:49" x14ac:dyDescent="0.25">
      <c r="A2196" s="153">
        <v>1200000</v>
      </c>
      <c r="B2196" s="153">
        <v>1800000</v>
      </c>
      <c r="C2196" s="153">
        <v>1800000</v>
      </c>
      <c r="D2196" s="143" t="s">
        <v>360</v>
      </c>
      <c r="E2196" s="143" t="s">
        <v>73</v>
      </c>
      <c r="F2196" s="143" t="s">
        <v>378</v>
      </c>
      <c r="G2196" s="143" t="s">
        <v>379</v>
      </c>
      <c r="H2196" s="143">
        <v>0.59</v>
      </c>
      <c r="I2196" s="143">
        <v>0.64</v>
      </c>
      <c r="J2196" s="143" t="s">
        <v>395</v>
      </c>
      <c r="K2196" s="143">
        <v>9.3023589655210001E-2</v>
      </c>
      <c r="L2196" s="143">
        <v>3888.2181071755999</v>
      </c>
      <c r="M2196" s="143">
        <v>11.324569385172699</v>
      </c>
      <c r="N2196" s="143">
        <v>1.5332198011379199</v>
      </c>
      <c r="O2196" s="143">
        <v>1.05345209550826</v>
      </c>
      <c r="P2196" s="143">
        <v>0.14262560963229001</v>
      </c>
      <c r="Q2196" s="143">
        <v>361.69600569186002</v>
      </c>
      <c r="R2196" s="143">
        <v>1400</v>
      </c>
      <c r="S2196" s="143" t="s">
        <v>389</v>
      </c>
      <c r="T2196" s="143">
        <v>1400</v>
      </c>
      <c r="U2196" s="143" t="s">
        <v>395</v>
      </c>
      <c r="V2196" s="143" t="s">
        <v>395</v>
      </c>
      <c r="Z2196" s="143">
        <v>0</v>
      </c>
      <c r="AA2196" s="143">
        <v>1</v>
      </c>
      <c r="AB2196" s="143">
        <v>1.05345209550826</v>
      </c>
      <c r="AC2196" s="143">
        <v>0.14262560963229001</v>
      </c>
      <c r="AD2196" s="143">
        <v>535.66184852907998</v>
      </c>
      <c r="AF2196" s="143">
        <v>-1</v>
      </c>
      <c r="AG2196" s="143">
        <v>-1</v>
      </c>
      <c r="AH2196" s="143">
        <v>-1</v>
      </c>
      <c r="AI2196" s="143">
        <v>-1</v>
      </c>
      <c r="AJ2196" s="143">
        <v>0</v>
      </c>
      <c r="AM2196" s="143" t="s">
        <v>383</v>
      </c>
      <c r="AN2196" s="143">
        <v>-1</v>
      </c>
      <c r="AQ2196" s="143">
        <v>641</v>
      </c>
      <c r="AR2196" s="143" t="s">
        <v>284</v>
      </c>
      <c r="AS2196" s="143" t="s">
        <v>394</v>
      </c>
      <c r="AT2196" s="143" t="s">
        <v>366</v>
      </c>
      <c r="AV2196" s="143">
        <v>117.50500785137299</v>
      </c>
      <c r="AW2196" s="143">
        <v>0.43443783339999997</v>
      </c>
    </row>
    <row r="2197" spans="1:49" x14ac:dyDescent="0.25">
      <c r="A2197" s="153">
        <v>1200000</v>
      </c>
      <c r="B2197" s="153">
        <v>1800000</v>
      </c>
      <c r="C2197" s="153">
        <v>1800000</v>
      </c>
      <c r="D2197" s="143" t="s">
        <v>360</v>
      </c>
      <c r="E2197" s="143" t="s">
        <v>73</v>
      </c>
      <c r="F2197" s="143" t="s">
        <v>378</v>
      </c>
      <c r="G2197" s="143" t="s">
        <v>379</v>
      </c>
      <c r="H2197" s="143">
        <v>0.59</v>
      </c>
      <c r="I2197" s="143">
        <v>0.64</v>
      </c>
      <c r="J2197" s="143" t="s">
        <v>395</v>
      </c>
      <c r="K2197" s="143">
        <v>1.216864707879E-2</v>
      </c>
      <c r="L2197" s="143">
        <v>3888.2181071755999</v>
      </c>
      <c r="M2197" s="143">
        <v>11.324569385172699</v>
      </c>
      <c r="N2197" s="143">
        <v>1.5332198011379199</v>
      </c>
      <c r="O2197" s="143">
        <v>0.13780468816743999</v>
      </c>
      <c r="P2197" s="143">
        <v>1.8657210654260001E-2</v>
      </c>
      <c r="Q2197" s="143">
        <v>47.314353911584703</v>
      </c>
      <c r="R2197" s="143">
        <v>1410</v>
      </c>
      <c r="S2197" s="143" t="s">
        <v>406</v>
      </c>
      <c r="T2197" s="143">
        <v>1410</v>
      </c>
      <c r="U2197" s="143" t="s">
        <v>395</v>
      </c>
      <c r="V2197" s="143" t="s">
        <v>395</v>
      </c>
      <c r="Z2197" s="143">
        <v>0</v>
      </c>
      <c r="AA2197" s="143">
        <v>1</v>
      </c>
      <c r="AB2197" s="143">
        <v>0.13780468816743999</v>
      </c>
      <c r="AC2197" s="143">
        <v>1.8657210654260001E-2</v>
      </c>
      <c r="AD2197" s="143">
        <v>801.249681931954</v>
      </c>
      <c r="AF2197" s="143">
        <v>-1</v>
      </c>
      <c r="AG2197" s="143">
        <v>-1</v>
      </c>
      <c r="AH2197" s="143">
        <v>-1</v>
      </c>
      <c r="AI2197" s="143">
        <v>-1</v>
      </c>
      <c r="AJ2197" s="143">
        <v>0</v>
      </c>
      <c r="AM2197" s="143" t="s">
        <v>383</v>
      </c>
      <c r="AN2197" s="143">
        <v>-1</v>
      </c>
      <c r="AQ2197" s="143">
        <v>641</v>
      </c>
      <c r="AR2197" s="143" t="s">
        <v>284</v>
      </c>
      <c r="AS2197" s="143" t="s">
        <v>394</v>
      </c>
      <c r="AT2197" s="143" t="s">
        <v>366</v>
      </c>
      <c r="AV2197" s="143">
        <v>58.937709609132597</v>
      </c>
      <c r="AW2197" s="143">
        <v>0.64983753600000005</v>
      </c>
    </row>
    <row r="2198" spans="1:49" x14ac:dyDescent="0.25">
      <c r="A2198" s="153">
        <v>1200000</v>
      </c>
      <c r="B2198" s="153">
        <v>1800000</v>
      </c>
      <c r="C2198" s="153">
        <v>1800000</v>
      </c>
      <c r="D2198" s="143" t="s">
        <v>360</v>
      </c>
      <c r="E2198" s="143" t="s">
        <v>73</v>
      </c>
      <c r="F2198" s="143" t="s">
        <v>378</v>
      </c>
      <c r="G2198" s="143" t="s">
        <v>379</v>
      </c>
      <c r="H2198" s="143">
        <v>0.59</v>
      </c>
      <c r="I2198" s="143">
        <v>0.64</v>
      </c>
      <c r="J2198" s="143" t="s">
        <v>395</v>
      </c>
      <c r="K2198" s="143">
        <v>0.16406330391245999</v>
      </c>
      <c r="L2198" s="143">
        <v>3888.2181071755999</v>
      </c>
      <c r="M2198" s="143">
        <v>11.324569385172699</v>
      </c>
      <c r="N2198" s="143">
        <v>1.5332198011379199</v>
      </c>
      <c r="O2198" s="143">
        <v>1.85794626871742</v>
      </c>
      <c r="P2198" s="143">
        <v>0.25154510619870002</v>
      </c>
      <c r="Q2198" s="143">
        <v>637.913908995508</v>
      </c>
      <c r="R2198" s="143">
        <v>1200</v>
      </c>
      <c r="S2198" s="143" t="s">
        <v>398</v>
      </c>
      <c r="T2198" s="143">
        <v>1200</v>
      </c>
      <c r="U2198" s="143" t="s">
        <v>395</v>
      </c>
      <c r="V2198" s="143" t="s">
        <v>395</v>
      </c>
      <c r="Z2198" s="143">
        <v>0</v>
      </c>
      <c r="AA2198" s="143">
        <v>1</v>
      </c>
      <c r="AB2198" s="143">
        <v>1.85794626871742</v>
      </c>
      <c r="AC2198" s="143">
        <v>0.25154510619870002</v>
      </c>
      <c r="AD2198" s="143">
        <v>637.913908995508</v>
      </c>
      <c r="AF2198" s="143">
        <v>-1</v>
      </c>
      <c r="AG2198" s="143">
        <v>-1</v>
      </c>
      <c r="AH2198" s="143">
        <v>-1</v>
      </c>
      <c r="AI2198" s="143">
        <v>-1</v>
      </c>
      <c r="AJ2198" s="143">
        <v>0</v>
      </c>
      <c r="AM2198" s="143" t="s">
        <v>383</v>
      </c>
      <c r="AN2198" s="143">
        <v>-1</v>
      </c>
      <c r="AQ2198" s="143">
        <v>641</v>
      </c>
      <c r="AR2198" s="143" t="s">
        <v>284</v>
      </c>
      <c r="AS2198" s="143" t="s">
        <v>394</v>
      </c>
      <c r="AT2198" s="143" t="s">
        <v>366</v>
      </c>
      <c r="AV2198" s="143">
        <v>126.601061273729</v>
      </c>
      <c r="AW2198" s="143">
        <v>0.51736732279999997</v>
      </c>
    </row>
    <row r="2199" spans="1:49" x14ac:dyDescent="0.25">
      <c r="A2199" s="153">
        <v>1200000</v>
      </c>
      <c r="B2199" s="153">
        <v>1800000</v>
      </c>
      <c r="C2199" s="153">
        <v>1800000</v>
      </c>
      <c r="D2199" s="143" t="s">
        <v>360</v>
      </c>
      <c r="E2199" s="143" t="s">
        <v>73</v>
      </c>
      <c r="F2199" s="143" t="s">
        <v>378</v>
      </c>
      <c r="G2199" s="143" t="s">
        <v>379</v>
      </c>
      <c r="H2199" s="143">
        <v>0.59</v>
      </c>
      <c r="I2199" s="143">
        <v>0.64</v>
      </c>
      <c r="J2199" s="143" t="s">
        <v>395</v>
      </c>
      <c r="K2199" s="143">
        <v>0.61776345373694996</v>
      </c>
      <c r="L2199" s="143">
        <v>3830.36859517823</v>
      </c>
      <c r="M2199" s="143">
        <v>9.5213588219451797</v>
      </c>
      <c r="N2199" s="143">
        <v>1.3994319858670601</v>
      </c>
      <c r="O2199" s="143">
        <v>5.8819475101136698</v>
      </c>
      <c r="P2199" s="143">
        <v>0.86451793685919998</v>
      </c>
      <c r="Q2199" s="143">
        <v>2366.2617324428602</v>
      </c>
      <c r="R2199" s="143">
        <v>1200</v>
      </c>
      <c r="S2199" s="143" t="s">
        <v>398</v>
      </c>
      <c r="T2199" s="143">
        <v>1200</v>
      </c>
      <c r="U2199" s="143" t="s">
        <v>395</v>
      </c>
      <c r="V2199" s="143" t="s">
        <v>395</v>
      </c>
      <c r="Z2199" s="143">
        <v>0</v>
      </c>
      <c r="AA2199" s="143">
        <v>1</v>
      </c>
      <c r="AB2199" s="143">
        <v>5.8819475101136698</v>
      </c>
      <c r="AC2199" s="143">
        <v>0.86451793685919998</v>
      </c>
      <c r="AD2199" s="143">
        <v>2366.2617324428602</v>
      </c>
      <c r="AF2199" s="143">
        <v>-1</v>
      </c>
      <c r="AG2199" s="143">
        <v>-1</v>
      </c>
      <c r="AH2199" s="143">
        <v>-1</v>
      </c>
      <c r="AI2199" s="143">
        <v>-1</v>
      </c>
      <c r="AJ2199" s="143">
        <v>0</v>
      </c>
      <c r="AM2199" s="143" t="s">
        <v>383</v>
      </c>
      <c r="AN2199" s="143">
        <v>-1</v>
      </c>
      <c r="AQ2199" s="143">
        <v>641</v>
      </c>
      <c r="AR2199" s="143" t="s">
        <v>284</v>
      </c>
      <c r="AS2199" s="143" t="s">
        <v>394</v>
      </c>
      <c r="AT2199" s="143" t="s">
        <v>366</v>
      </c>
      <c r="AV2199" s="143">
        <v>200.00000001117499</v>
      </c>
      <c r="AW2199" s="143">
        <v>1.9191092721</v>
      </c>
    </row>
    <row r="2200" spans="1:49" x14ac:dyDescent="0.25">
      <c r="A2200" s="153">
        <v>1200000</v>
      </c>
      <c r="B2200" s="153">
        <v>1800000</v>
      </c>
      <c r="C2200" s="153">
        <v>1800000</v>
      </c>
      <c r="D2200" s="143" t="s">
        <v>360</v>
      </c>
      <c r="E2200" s="143" t="s">
        <v>73</v>
      </c>
      <c r="F2200" s="143" t="s">
        <v>378</v>
      </c>
      <c r="G2200" s="143" t="s">
        <v>379</v>
      </c>
      <c r="H2200" s="143">
        <v>0.59</v>
      </c>
      <c r="I2200" s="143">
        <v>0.64</v>
      </c>
      <c r="J2200" s="143" t="s">
        <v>395</v>
      </c>
      <c r="K2200" s="143">
        <v>0.61776345346078998</v>
      </c>
      <c r="L2200" s="143">
        <v>3833.50504725579</v>
      </c>
      <c r="M2200" s="143">
        <v>9.5286552322220892</v>
      </c>
      <c r="N2200" s="143">
        <v>1.4004873611531601</v>
      </c>
      <c r="O2200" s="143">
        <v>5.88645496309476</v>
      </c>
      <c r="P2200" s="143">
        <v>0.86516990875416999</v>
      </c>
      <c r="Q2200" s="143">
        <v>2368.1993168521099</v>
      </c>
      <c r="R2200" s="143">
        <v>1200</v>
      </c>
      <c r="S2200" s="143" t="s">
        <v>398</v>
      </c>
      <c r="T2200" s="143">
        <v>1200</v>
      </c>
      <c r="U2200" s="143" t="s">
        <v>395</v>
      </c>
      <c r="V2200" s="143" t="s">
        <v>395</v>
      </c>
      <c r="Z2200" s="143">
        <v>0</v>
      </c>
      <c r="AA2200" s="143">
        <v>1</v>
      </c>
      <c r="AB2200" s="143">
        <v>5.88645496309476</v>
      </c>
      <c r="AC2200" s="143">
        <v>0.86516990875416999</v>
      </c>
      <c r="AD2200" s="143">
        <v>2368.1993168521099</v>
      </c>
      <c r="AF2200" s="143">
        <v>-1</v>
      </c>
      <c r="AG2200" s="143">
        <v>-1</v>
      </c>
      <c r="AH2200" s="143">
        <v>-1</v>
      </c>
      <c r="AI2200" s="143">
        <v>-1</v>
      </c>
      <c r="AJ2200" s="143">
        <v>0</v>
      </c>
      <c r="AM2200" s="143" t="s">
        <v>383</v>
      </c>
      <c r="AN2200" s="143">
        <v>-1</v>
      </c>
      <c r="AQ2200" s="143">
        <v>641</v>
      </c>
      <c r="AR2200" s="143" t="s">
        <v>284</v>
      </c>
      <c r="AS2200" s="143" t="s">
        <v>394</v>
      </c>
      <c r="AT2200" s="143" t="s">
        <v>366</v>
      </c>
      <c r="AV2200" s="143">
        <v>199.99999996647199</v>
      </c>
      <c r="AW2200" s="143">
        <v>1.9206807111999999</v>
      </c>
    </row>
    <row r="2201" spans="1:49" x14ac:dyDescent="0.25">
      <c r="A2201" s="153">
        <v>1200000</v>
      </c>
      <c r="B2201" s="153">
        <v>1800000</v>
      </c>
      <c r="C2201" s="153">
        <v>1800000</v>
      </c>
      <c r="D2201" s="143" t="s">
        <v>360</v>
      </c>
      <c r="E2201" s="143" t="s">
        <v>73</v>
      </c>
      <c r="F2201" s="143" t="s">
        <v>378</v>
      </c>
      <c r="G2201" s="143" t="s">
        <v>379</v>
      </c>
      <c r="H2201" s="143">
        <v>0.59</v>
      </c>
      <c r="I2201" s="143">
        <v>0.64</v>
      </c>
      <c r="J2201" s="143" t="s">
        <v>395</v>
      </c>
      <c r="K2201" s="143">
        <v>0.61776345346078998</v>
      </c>
      <c r="L2201" s="143">
        <v>3836.7420279801099</v>
      </c>
      <c r="M2201" s="143">
        <v>9.5360566814463699</v>
      </c>
      <c r="N2201" s="143">
        <v>1.40155323940926</v>
      </c>
      <c r="O2201" s="143">
        <v>5.8910273079281703</v>
      </c>
      <c r="P2201" s="143">
        <v>0.86582836938662</v>
      </c>
      <c r="Q2201" s="143">
        <v>2370.1990052431502</v>
      </c>
      <c r="R2201" s="143">
        <v>1200</v>
      </c>
      <c r="S2201" s="143" t="s">
        <v>398</v>
      </c>
      <c r="T2201" s="143">
        <v>1200</v>
      </c>
      <c r="U2201" s="143" t="s">
        <v>395</v>
      </c>
      <c r="V2201" s="143" t="s">
        <v>395</v>
      </c>
      <c r="Z2201" s="143">
        <v>0</v>
      </c>
      <c r="AA2201" s="143">
        <v>1</v>
      </c>
      <c r="AB2201" s="143">
        <v>5.8910273079281703</v>
      </c>
      <c r="AC2201" s="143">
        <v>0.86582836938662</v>
      </c>
      <c r="AD2201" s="143">
        <v>2370.1990052431502</v>
      </c>
      <c r="AF2201" s="143">
        <v>-1</v>
      </c>
      <c r="AG2201" s="143">
        <v>-1</v>
      </c>
      <c r="AH2201" s="143">
        <v>-1</v>
      </c>
      <c r="AI2201" s="143">
        <v>-1</v>
      </c>
      <c r="AJ2201" s="143">
        <v>0</v>
      </c>
      <c r="AM2201" s="143" t="s">
        <v>383</v>
      </c>
      <c r="AN2201" s="143">
        <v>-1</v>
      </c>
      <c r="AQ2201" s="143">
        <v>641</v>
      </c>
      <c r="AR2201" s="143" t="s">
        <v>284</v>
      </c>
      <c r="AS2201" s="143" t="s">
        <v>394</v>
      </c>
      <c r="AT2201" s="143" t="s">
        <v>366</v>
      </c>
      <c r="AV2201" s="143">
        <v>199.99999996647199</v>
      </c>
      <c r="AW2201" s="143">
        <v>1.9223025184</v>
      </c>
    </row>
    <row r="2202" spans="1:49" x14ac:dyDescent="0.25">
      <c r="A2202" s="153">
        <v>1200000</v>
      </c>
      <c r="B2202" s="153">
        <v>1800000</v>
      </c>
      <c r="C2202" s="153">
        <v>1800000</v>
      </c>
      <c r="D2202" s="143" t="s">
        <v>360</v>
      </c>
      <c r="E2202" s="143" t="s">
        <v>73</v>
      </c>
      <c r="F2202" s="143" t="s">
        <v>378</v>
      </c>
      <c r="G2202" s="143" t="s">
        <v>379</v>
      </c>
      <c r="H2202" s="143">
        <v>0.59</v>
      </c>
      <c r="I2202" s="143">
        <v>0.64</v>
      </c>
      <c r="J2202" s="143" t="s">
        <v>395</v>
      </c>
      <c r="K2202" s="143">
        <v>0.44363826744307999</v>
      </c>
      <c r="L2202" s="143">
        <v>3836.4061276113998</v>
      </c>
      <c r="M2202" s="143">
        <v>9.5352835389347099</v>
      </c>
      <c r="N2202" s="143">
        <v>1.4014417108313899</v>
      </c>
      <c r="O2202" s="143">
        <v>4.2302166687915497</v>
      </c>
      <c r="P2202" s="143">
        <v>0.62173317251571003</v>
      </c>
      <c r="Q2202" s="143">
        <v>1701.97656766155</v>
      </c>
      <c r="R2202" s="143">
        <v>1200</v>
      </c>
      <c r="S2202" s="143" t="s">
        <v>398</v>
      </c>
      <c r="T2202" s="143">
        <v>1200</v>
      </c>
      <c r="U2202" s="143" t="s">
        <v>395</v>
      </c>
      <c r="V2202" s="143" t="s">
        <v>395</v>
      </c>
      <c r="Z2202" s="143">
        <v>0</v>
      </c>
      <c r="AA2202" s="143">
        <v>1</v>
      </c>
      <c r="AB2202" s="143">
        <v>4.2302166687915497</v>
      </c>
      <c r="AC2202" s="143">
        <v>0.62173317251571003</v>
      </c>
      <c r="AD2202" s="143">
        <v>1743.0254013005499</v>
      </c>
      <c r="AF2202" s="143">
        <v>-1</v>
      </c>
      <c r="AG2202" s="143">
        <v>-1</v>
      </c>
      <c r="AH2202" s="143">
        <v>-1</v>
      </c>
      <c r="AI2202" s="143">
        <v>-1</v>
      </c>
      <c r="AJ2202" s="143">
        <v>0</v>
      </c>
      <c r="AM2202" s="143" t="s">
        <v>383</v>
      </c>
      <c r="AN2202" s="143">
        <v>-1</v>
      </c>
      <c r="AQ2202" s="143">
        <v>641</v>
      </c>
      <c r="AR2202" s="143" t="s">
        <v>284</v>
      </c>
      <c r="AS2202" s="143" t="s">
        <v>394</v>
      </c>
      <c r="AT2202" s="143" t="s">
        <v>366</v>
      </c>
      <c r="AV2202" s="143">
        <v>171.84326681217399</v>
      </c>
      <c r="AW2202" s="143">
        <v>1.4136459053999999</v>
      </c>
    </row>
    <row r="2203" spans="1:49" x14ac:dyDescent="0.25">
      <c r="A2203" s="153">
        <v>1200000</v>
      </c>
      <c r="B2203" s="153">
        <v>80000</v>
      </c>
      <c r="C2203" s="153">
        <v>80000</v>
      </c>
      <c r="D2203" s="143" t="s">
        <v>360</v>
      </c>
      <c r="E2203" s="143" t="s">
        <v>73</v>
      </c>
      <c r="F2203" s="143" t="s">
        <v>378</v>
      </c>
      <c r="G2203" s="143" t="s">
        <v>379</v>
      </c>
      <c r="H2203" s="143">
        <v>0.59</v>
      </c>
      <c r="I2203" s="143">
        <v>0.64</v>
      </c>
      <c r="J2203" s="143" t="s">
        <v>366</v>
      </c>
      <c r="K2203" s="143">
        <v>0.10807606154038001</v>
      </c>
      <c r="L2203" s="143">
        <v>3828.4074065282898</v>
      </c>
      <c r="M2203" s="143">
        <v>7.48501866497518</v>
      </c>
      <c r="N2203" s="143">
        <v>1.0564835332987199</v>
      </c>
      <c r="O2203" s="143">
        <v>0.80895133786680995</v>
      </c>
      <c r="P2203" s="143">
        <v>0.1141805793612</v>
      </c>
      <c r="Q2203" s="143">
        <v>413.75919446962803</v>
      </c>
      <c r="R2203" s="143">
        <v>1730</v>
      </c>
      <c r="S2203" s="143" t="s">
        <v>368</v>
      </c>
      <c r="T2203" s="143">
        <v>1730</v>
      </c>
      <c r="U2203" s="143" t="s">
        <v>385</v>
      </c>
      <c r="V2203" s="143" t="s">
        <v>366</v>
      </c>
      <c r="Z2203" s="143">
        <v>0</v>
      </c>
      <c r="AA2203" s="143">
        <v>1</v>
      </c>
      <c r="AB2203" s="143">
        <v>0.80895133786680995</v>
      </c>
      <c r="AC2203" s="143">
        <v>0.1141805793612</v>
      </c>
      <c r="AD2203" s="143">
        <v>413.75919446962803</v>
      </c>
      <c r="AF2203" s="143">
        <v>-1</v>
      </c>
      <c r="AG2203" s="143">
        <v>-1</v>
      </c>
      <c r="AH2203" s="143">
        <v>-1</v>
      </c>
      <c r="AI2203" s="143">
        <v>-1</v>
      </c>
      <c r="AJ2203" s="143">
        <v>0</v>
      </c>
      <c r="AM2203" s="143" t="s">
        <v>383</v>
      </c>
      <c r="AN2203" s="143">
        <v>-1</v>
      </c>
      <c r="AQ2203" s="143">
        <v>641</v>
      </c>
      <c r="AR2203" s="143" t="s">
        <v>284</v>
      </c>
      <c r="AS2203" s="143" t="s">
        <v>394</v>
      </c>
      <c r="AT2203" s="143" t="s">
        <v>366</v>
      </c>
      <c r="AV2203" s="143">
        <v>118.94910804297901</v>
      </c>
      <c r="AW2203" s="143">
        <v>0.33557112280000001</v>
      </c>
    </row>
    <row r="2204" spans="1:49" x14ac:dyDescent="0.25">
      <c r="A2204" s="153">
        <v>1200000</v>
      </c>
      <c r="B2204" s="153">
        <v>81000</v>
      </c>
      <c r="C2204" s="153">
        <v>81000</v>
      </c>
      <c r="D2204" s="143" t="s">
        <v>360</v>
      </c>
      <c r="E2204" s="143" t="s">
        <v>73</v>
      </c>
      <c r="F2204" s="143" t="s">
        <v>378</v>
      </c>
      <c r="G2204" s="143" t="s">
        <v>379</v>
      </c>
      <c r="H2204" s="143">
        <v>0.59</v>
      </c>
      <c r="I2204" s="143">
        <v>0.64</v>
      </c>
      <c r="J2204" s="143" t="s">
        <v>366</v>
      </c>
      <c r="K2204" s="143">
        <v>4.0883772959000002E-4</v>
      </c>
      <c r="L2204" s="143">
        <v>2041.1277483424301</v>
      </c>
      <c r="M2204" s="143">
        <v>0.65953157282416996</v>
      </c>
      <c r="N2204" s="143">
        <v>8.2820701625980001E-2</v>
      </c>
      <c r="O2204" s="143">
        <v>2.6964139083000003E-4</v>
      </c>
      <c r="P2204" s="143">
        <v>3.3860227609999998E-5</v>
      </c>
      <c r="Q2204" s="143">
        <v>0.83449003444567005</v>
      </c>
      <c r="R2204" s="143">
        <v>1730</v>
      </c>
      <c r="S2204" s="143" t="s">
        <v>368</v>
      </c>
      <c r="T2204" s="143">
        <v>1730</v>
      </c>
      <c r="U2204" s="143" t="s">
        <v>385</v>
      </c>
      <c r="V2204" s="143" t="s">
        <v>366</v>
      </c>
      <c r="Z2204" s="143">
        <v>0</v>
      </c>
      <c r="AA2204" s="143">
        <v>1</v>
      </c>
      <c r="AB2204" s="143">
        <v>2.6964139083000003E-4</v>
      </c>
      <c r="AC2204" s="143">
        <v>3.3860227609999998E-5</v>
      </c>
      <c r="AD2204" s="143">
        <v>184.33043737346401</v>
      </c>
      <c r="AF2204" s="143">
        <v>-1</v>
      </c>
      <c r="AG2204" s="143">
        <v>-1</v>
      </c>
      <c r="AH2204" s="143">
        <v>-1</v>
      </c>
      <c r="AI2204" s="143">
        <v>-1</v>
      </c>
      <c r="AJ2204" s="143">
        <v>0</v>
      </c>
      <c r="AM2204" s="143" t="s">
        <v>383</v>
      </c>
      <c r="AN2204" s="143">
        <v>-1</v>
      </c>
      <c r="AQ2204" s="143">
        <v>641</v>
      </c>
      <c r="AR2204" s="143" t="s">
        <v>284</v>
      </c>
      <c r="AS2204" s="143" t="s">
        <v>394</v>
      </c>
      <c r="AT2204" s="143" t="s">
        <v>366</v>
      </c>
      <c r="AV2204" s="143">
        <v>18.131798945389502</v>
      </c>
      <c r="AW2204" s="143">
        <v>0.14949751610000001</v>
      </c>
    </row>
    <row r="2205" spans="1:49" x14ac:dyDescent="0.25">
      <c r="A2205" s="153">
        <v>1200000</v>
      </c>
      <c r="B2205" s="153">
        <v>84000</v>
      </c>
      <c r="C2205" s="153">
        <v>84000</v>
      </c>
      <c r="D2205" s="143" t="s">
        <v>360</v>
      </c>
      <c r="E2205" s="143" t="s">
        <v>73</v>
      </c>
      <c r="F2205" s="143" t="s">
        <v>378</v>
      </c>
      <c r="G2205" s="143" t="s">
        <v>379</v>
      </c>
      <c r="H2205" s="143">
        <v>0.59</v>
      </c>
      <c r="I2205" s="143">
        <v>0.64</v>
      </c>
      <c r="J2205" s="143" t="s">
        <v>366</v>
      </c>
      <c r="K2205" s="143">
        <v>4.9310192053569998E-2</v>
      </c>
      <c r="L2205" s="143">
        <v>3874.1771874221399</v>
      </c>
      <c r="M2205" s="143">
        <v>7.2183471121029399</v>
      </c>
      <c r="N2205" s="143">
        <v>0.97800538279698002</v>
      </c>
      <c r="O2205" s="143">
        <v>0.35593808240713998</v>
      </c>
      <c r="P2205" s="143">
        <v>4.8225633255140003E-2</v>
      </c>
      <c r="Q2205" s="143">
        <v>191.03642116135299</v>
      </c>
      <c r="R2205" s="143">
        <v>1740</v>
      </c>
      <c r="S2205" s="143" t="s">
        <v>393</v>
      </c>
      <c r="T2205" s="143">
        <v>1740</v>
      </c>
      <c r="U2205" s="143" t="s">
        <v>385</v>
      </c>
      <c r="V2205" s="143" t="s">
        <v>366</v>
      </c>
      <c r="Z2205" s="143">
        <v>0</v>
      </c>
      <c r="AA2205" s="143">
        <v>1</v>
      </c>
      <c r="AB2205" s="143">
        <v>0.35593808240713998</v>
      </c>
      <c r="AC2205" s="143">
        <v>4.8225633255140003E-2</v>
      </c>
      <c r="AD2205" s="143">
        <v>191.03642116135299</v>
      </c>
      <c r="AF2205" s="143">
        <v>-1</v>
      </c>
      <c r="AG2205" s="143">
        <v>-1</v>
      </c>
      <c r="AH2205" s="143">
        <v>-1</v>
      </c>
      <c r="AI2205" s="143">
        <v>-1</v>
      </c>
      <c r="AJ2205" s="143">
        <v>0</v>
      </c>
      <c r="AM2205" s="143" t="s">
        <v>383</v>
      </c>
      <c r="AN2205" s="143">
        <v>-1</v>
      </c>
      <c r="AQ2205" s="143">
        <v>641</v>
      </c>
      <c r="AR2205" s="143" t="s">
        <v>284</v>
      </c>
      <c r="AS2205" s="143" t="s">
        <v>394</v>
      </c>
      <c r="AT2205" s="143" t="s">
        <v>366</v>
      </c>
      <c r="AV2205" s="143">
        <v>64.962149938657603</v>
      </c>
      <c r="AW2205" s="143">
        <v>0.1549362702</v>
      </c>
    </row>
    <row r="2206" spans="1:49" x14ac:dyDescent="0.25">
      <c r="A2206" s="153">
        <v>1200000</v>
      </c>
      <c r="B2206" s="153">
        <v>85000</v>
      </c>
      <c r="C2206" s="153">
        <v>85000</v>
      </c>
      <c r="D2206" s="143" t="s">
        <v>360</v>
      </c>
      <c r="E2206" s="143" t="s">
        <v>73</v>
      </c>
      <c r="F2206" s="143" t="s">
        <v>378</v>
      </c>
      <c r="G2206" s="143" t="s">
        <v>379</v>
      </c>
      <c r="H2206" s="143">
        <v>0.59</v>
      </c>
      <c r="I2206" s="143">
        <v>0.64</v>
      </c>
      <c r="J2206" s="143" t="s">
        <v>366</v>
      </c>
      <c r="K2206" s="143">
        <v>0.11725157759781001</v>
      </c>
      <c r="L2206" s="143">
        <v>3827.0239805748502</v>
      </c>
      <c r="M2206" s="143">
        <v>7.4464026181831802</v>
      </c>
      <c r="N2206" s="143">
        <v>1.0494769912960999</v>
      </c>
      <c r="O2206" s="143">
        <v>0.87310245441050005</v>
      </c>
      <c r="P2206" s="143">
        <v>0.12305283288207999</v>
      </c>
      <c r="Q2206" s="143">
        <v>448.72459922708202</v>
      </c>
      <c r="R2206" s="143">
        <v>1730</v>
      </c>
      <c r="S2206" s="143" t="s">
        <v>368</v>
      </c>
      <c r="T2206" s="143">
        <v>1730</v>
      </c>
      <c r="U2206" s="143" t="s">
        <v>385</v>
      </c>
      <c r="V2206" s="143" t="s">
        <v>366</v>
      </c>
      <c r="Z2206" s="143">
        <v>0</v>
      </c>
      <c r="AA2206" s="143">
        <v>1</v>
      </c>
      <c r="AB2206" s="143">
        <v>0.87310245441050005</v>
      </c>
      <c r="AC2206" s="143">
        <v>0.12305283288207999</v>
      </c>
      <c r="AD2206" s="143">
        <v>448.72459922708202</v>
      </c>
      <c r="AF2206" s="143">
        <v>-1</v>
      </c>
      <c r="AG2206" s="143">
        <v>-1</v>
      </c>
      <c r="AH2206" s="143">
        <v>-1</v>
      </c>
      <c r="AI2206" s="143">
        <v>-1</v>
      </c>
      <c r="AJ2206" s="143">
        <v>0</v>
      </c>
      <c r="AM2206" s="143" t="s">
        <v>383</v>
      </c>
      <c r="AN2206" s="143">
        <v>-1</v>
      </c>
      <c r="AQ2206" s="143">
        <v>641</v>
      </c>
      <c r="AR2206" s="143" t="s">
        <v>284</v>
      </c>
      <c r="AS2206" s="143" t="s">
        <v>394</v>
      </c>
      <c r="AT2206" s="143" t="s">
        <v>366</v>
      </c>
      <c r="AV2206" s="143">
        <v>88.058901067325905</v>
      </c>
      <c r="AW2206" s="143">
        <v>0.3639291154</v>
      </c>
    </row>
    <row r="2207" spans="1:49" x14ac:dyDescent="0.25">
      <c r="A2207" s="153">
        <v>1200000</v>
      </c>
      <c r="B2207" s="153">
        <v>91000</v>
      </c>
      <c r="C2207" s="153">
        <v>91000</v>
      </c>
      <c r="D2207" s="143" t="s">
        <v>360</v>
      </c>
      <c r="E2207" s="143" t="s">
        <v>73</v>
      </c>
      <c r="F2207" s="143" t="s">
        <v>378</v>
      </c>
      <c r="G2207" s="143" t="s">
        <v>379</v>
      </c>
      <c r="H2207" s="143">
        <v>0.59</v>
      </c>
      <c r="I2207" s="143">
        <v>0.64</v>
      </c>
      <c r="J2207" s="143" t="s">
        <v>366</v>
      </c>
      <c r="K2207" s="143">
        <v>4.3085836271700003E-3</v>
      </c>
      <c r="L2207" s="143">
        <v>3830.8883089475698</v>
      </c>
      <c r="M2207" s="143">
        <v>7.4859632025656202</v>
      </c>
      <c r="N2207" s="143">
        <v>1.06401249393907</v>
      </c>
      <c r="O2207" s="143">
        <v>3.2253898488189998E-2</v>
      </c>
      <c r="P2207" s="143">
        <v>4.58438681049E-3</v>
      </c>
      <c r="Q2207" s="143">
        <v>16.505702645459898</v>
      </c>
      <c r="R2207" s="143">
        <v>1730</v>
      </c>
      <c r="S2207" s="143" t="s">
        <v>368</v>
      </c>
      <c r="T2207" s="143">
        <v>1730</v>
      </c>
      <c r="U2207" s="143" t="s">
        <v>385</v>
      </c>
      <c r="V2207" s="143" t="s">
        <v>366</v>
      </c>
      <c r="Z2207" s="143">
        <v>0</v>
      </c>
      <c r="AA2207" s="143">
        <v>1</v>
      </c>
      <c r="AB2207" s="143">
        <v>3.2253898488189998E-2</v>
      </c>
      <c r="AC2207" s="143">
        <v>4.58438681049E-3</v>
      </c>
      <c r="AD2207" s="143">
        <v>16.505702645461099</v>
      </c>
      <c r="AF2207" s="143">
        <v>-1</v>
      </c>
      <c r="AG2207" s="143">
        <v>-1</v>
      </c>
      <c r="AH2207" s="143">
        <v>-1</v>
      </c>
      <c r="AI2207" s="143">
        <v>-1</v>
      </c>
      <c r="AJ2207" s="143">
        <v>0</v>
      </c>
      <c r="AM2207" s="143" t="s">
        <v>383</v>
      </c>
      <c r="AN2207" s="143">
        <v>-1</v>
      </c>
      <c r="AQ2207" s="143">
        <v>641</v>
      </c>
      <c r="AR2207" s="143" t="s">
        <v>284</v>
      </c>
      <c r="AS2207" s="143" t="s">
        <v>394</v>
      </c>
      <c r="AT2207" s="143" t="s">
        <v>366</v>
      </c>
      <c r="AV2207" s="143">
        <v>27.5653339496724</v>
      </c>
      <c r="AW2207" s="143">
        <v>1.3386620199999999E-2</v>
      </c>
    </row>
    <row r="2208" spans="1:49" x14ac:dyDescent="0.25">
      <c r="A2208" s="153">
        <v>1200000</v>
      </c>
      <c r="B2208" s="153">
        <v>96000</v>
      </c>
      <c r="C2208" s="153">
        <v>96000</v>
      </c>
      <c r="D2208" s="143" t="s">
        <v>360</v>
      </c>
      <c r="E2208" s="143" t="s">
        <v>73</v>
      </c>
      <c r="F2208" s="143" t="s">
        <v>378</v>
      </c>
      <c r="G2208" s="143" t="s">
        <v>379</v>
      </c>
      <c r="H2208" s="143">
        <v>0.59</v>
      </c>
      <c r="I2208" s="143">
        <v>0.64</v>
      </c>
      <c r="J2208" s="143" t="s">
        <v>366</v>
      </c>
      <c r="K2208" s="143">
        <v>0.25551763138554001</v>
      </c>
      <c r="L2208" s="143">
        <v>3825.1832612538001</v>
      </c>
      <c r="M2208" s="143">
        <v>7.5040787405495299</v>
      </c>
      <c r="N2208" s="143">
        <v>1.0488590413368799</v>
      </c>
      <c r="O2208" s="143">
        <v>1.9174244255158499</v>
      </c>
      <c r="P2208" s="143">
        <v>0.26800197789970998</v>
      </c>
      <c r="Q2208" s="143">
        <v>977.40176653121296</v>
      </c>
      <c r="R2208" s="143">
        <v>1730</v>
      </c>
      <c r="S2208" s="143" t="s">
        <v>368</v>
      </c>
      <c r="T2208" s="143">
        <v>1730</v>
      </c>
      <c r="U2208" s="143" t="s">
        <v>385</v>
      </c>
      <c r="V2208" s="143" t="s">
        <v>366</v>
      </c>
      <c r="Z2208" s="143">
        <v>0</v>
      </c>
      <c r="AA2208" s="143">
        <v>1</v>
      </c>
      <c r="AB2208" s="143">
        <v>1.9174244255158499</v>
      </c>
      <c r="AC2208" s="143">
        <v>0.26800197789970998</v>
      </c>
      <c r="AD2208" s="143">
        <v>977.40176653121296</v>
      </c>
      <c r="AF2208" s="143">
        <v>-1</v>
      </c>
      <c r="AG2208" s="143">
        <v>-1</v>
      </c>
      <c r="AH2208" s="143">
        <v>-1</v>
      </c>
      <c r="AI2208" s="143">
        <v>-1</v>
      </c>
      <c r="AJ2208" s="143">
        <v>0</v>
      </c>
      <c r="AM2208" s="143" t="s">
        <v>383</v>
      </c>
      <c r="AN2208" s="143">
        <v>-1</v>
      </c>
      <c r="AQ2208" s="143">
        <v>641</v>
      </c>
      <c r="AR2208" s="143" t="s">
        <v>284</v>
      </c>
      <c r="AS2208" s="143" t="s">
        <v>394</v>
      </c>
      <c r="AT2208" s="143" t="s">
        <v>366</v>
      </c>
      <c r="AV2208" s="143">
        <v>141.87782629827601</v>
      </c>
      <c r="AW2208" s="143">
        <v>0.79270216260000004</v>
      </c>
    </row>
    <row r="2209" spans="1:49" x14ac:dyDescent="0.25">
      <c r="A2209" s="153">
        <v>1200000</v>
      </c>
      <c r="B2209" s="153">
        <v>100000</v>
      </c>
      <c r="C2209" s="153">
        <v>100000</v>
      </c>
      <c r="D2209" s="143" t="s">
        <v>360</v>
      </c>
      <c r="E2209" s="143" t="s">
        <v>73</v>
      </c>
      <c r="F2209" s="143" t="s">
        <v>378</v>
      </c>
      <c r="G2209" s="143" t="s">
        <v>379</v>
      </c>
      <c r="H2209" s="143">
        <v>0.59</v>
      </c>
      <c r="I2209" s="143">
        <v>0.64</v>
      </c>
      <c r="J2209" s="143" t="s">
        <v>366</v>
      </c>
      <c r="K2209" s="143">
        <v>7.02902418768E-3</v>
      </c>
      <c r="L2209" s="143">
        <v>3948.2353693709101</v>
      </c>
      <c r="M2209" s="143">
        <v>7.6027517052243399</v>
      </c>
      <c r="N2209" s="143">
        <v>1.0236870065947401</v>
      </c>
      <c r="O2209" s="143">
        <v>5.3439925629010003E-2</v>
      </c>
      <c r="P2209" s="143">
        <v>7.1955207299699998E-3</v>
      </c>
      <c r="Q2209" s="143">
        <v>27.752241909997299</v>
      </c>
      <c r="R2209" s="143">
        <v>1740</v>
      </c>
      <c r="S2209" s="143" t="s">
        <v>393</v>
      </c>
      <c r="T2209" s="143">
        <v>1740</v>
      </c>
      <c r="U2209" s="143" t="s">
        <v>385</v>
      </c>
      <c r="V2209" s="143" t="s">
        <v>366</v>
      </c>
      <c r="Z2209" s="143">
        <v>0</v>
      </c>
      <c r="AA2209" s="143">
        <v>1</v>
      </c>
      <c r="AB2209" s="143">
        <v>5.3439925629010003E-2</v>
      </c>
      <c r="AC2209" s="143">
        <v>7.1955207299699998E-3</v>
      </c>
      <c r="AD2209" s="143">
        <v>43.857491970552601</v>
      </c>
      <c r="AF2209" s="143">
        <v>-1</v>
      </c>
      <c r="AG2209" s="143">
        <v>-1</v>
      </c>
      <c r="AH2209" s="143">
        <v>-1</v>
      </c>
      <c r="AI2209" s="143">
        <v>-1</v>
      </c>
      <c r="AJ2209" s="143">
        <v>0</v>
      </c>
      <c r="AM2209" s="143" t="s">
        <v>383</v>
      </c>
      <c r="AN2209" s="143">
        <v>-1</v>
      </c>
      <c r="AQ2209" s="143">
        <v>641</v>
      </c>
      <c r="AR2209" s="143" t="s">
        <v>284</v>
      </c>
      <c r="AS2209" s="143" t="s">
        <v>394</v>
      </c>
      <c r="AT2209" s="143" t="s">
        <v>366</v>
      </c>
      <c r="AV2209" s="143">
        <v>22.769141650013999</v>
      </c>
      <c r="AW2209" s="143">
        <v>3.5569742100000003E-2</v>
      </c>
    </row>
    <row r="2210" spans="1:49" x14ac:dyDescent="0.25">
      <c r="A2210" s="153">
        <v>1200000</v>
      </c>
      <c r="B2210" s="153">
        <v>1400000</v>
      </c>
      <c r="C2210" s="153">
        <v>1400000</v>
      </c>
      <c r="D2210" s="143" t="s">
        <v>360</v>
      </c>
      <c r="E2210" s="143" t="s">
        <v>73</v>
      </c>
      <c r="F2210" s="143" t="s">
        <v>378</v>
      </c>
      <c r="G2210" s="143" t="s">
        <v>379</v>
      </c>
      <c r="H2210" s="143">
        <v>0.59</v>
      </c>
      <c r="I2210" s="143">
        <v>0.64</v>
      </c>
      <c r="J2210" s="143" t="s">
        <v>366</v>
      </c>
      <c r="K2210" s="143">
        <v>9.761556454466E-2</v>
      </c>
      <c r="L2210" s="143">
        <v>3769.8640268265899</v>
      </c>
      <c r="M2210" s="143">
        <v>7.3336605128191303</v>
      </c>
      <c r="N2210" s="143">
        <v>1.025066074113</v>
      </c>
      <c r="O2210" s="143">
        <v>0.71587941113776998</v>
      </c>
      <c r="P2210" s="143">
        <v>0.10006240352012</v>
      </c>
      <c r="Q2210" s="143">
        <v>367.99740523530897</v>
      </c>
      <c r="R2210" s="143">
        <v>1730</v>
      </c>
      <c r="S2210" s="143" t="s">
        <v>368</v>
      </c>
      <c r="T2210" s="143">
        <v>1730</v>
      </c>
      <c r="U2210" s="143" t="s">
        <v>385</v>
      </c>
      <c r="V2210" s="143" t="s">
        <v>366</v>
      </c>
      <c r="Z2210" s="143">
        <v>0</v>
      </c>
      <c r="AA2210" s="143">
        <v>1</v>
      </c>
      <c r="AB2210" s="143">
        <v>0.71587941113776998</v>
      </c>
      <c r="AC2210" s="143">
        <v>0.10006240352012</v>
      </c>
      <c r="AD2210" s="143">
        <v>524.76470952643501</v>
      </c>
      <c r="AF2210" s="143">
        <v>-1</v>
      </c>
      <c r="AG2210" s="143">
        <v>-1</v>
      </c>
      <c r="AH2210" s="143">
        <v>-1</v>
      </c>
      <c r="AI2210" s="143">
        <v>-1</v>
      </c>
      <c r="AJ2210" s="143">
        <v>0</v>
      </c>
      <c r="AM2210" s="143" t="s">
        <v>383</v>
      </c>
      <c r="AN2210" s="143">
        <v>-1</v>
      </c>
      <c r="AQ2210" s="143">
        <v>641</v>
      </c>
      <c r="AR2210" s="143" t="s">
        <v>284</v>
      </c>
      <c r="AS2210" s="143" t="s">
        <v>394</v>
      </c>
      <c r="AT2210" s="143" t="s">
        <v>366</v>
      </c>
      <c r="AV2210" s="143">
        <v>116.673506873598</v>
      </c>
      <c r="AW2210" s="143">
        <v>0.42559992660000001</v>
      </c>
    </row>
    <row r="2211" spans="1:49" x14ac:dyDescent="0.25">
      <c r="A2211" s="153">
        <v>1200000</v>
      </c>
      <c r="B2211" s="153">
        <v>1400000</v>
      </c>
      <c r="C2211" s="153">
        <v>1400000</v>
      </c>
      <c r="D2211" s="143" t="s">
        <v>360</v>
      </c>
      <c r="E2211" s="143" t="s">
        <v>73</v>
      </c>
      <c r="F2211" s="143" t="s">
        <v>378</v>
      </c>
      <c r="G2211" s="143" t="s">
        <v>379</v>
      </c>
      <c r="H2211" s="143">
        <v>0.59</v>
      </c>
      <c r="I2211" s="143">
        <v>0.64</v>
      </c>
      <c r="J2211" s="143" t="s">
        <v>366</v>
      </c>
      <c r="K2211" s="143">
        <v>6.428253389138E-2</v>
      </c>
      <c r="L2211" s="143">
        <v>3817.0484902439098</v>
      </c>
      <c r="M2211" s="143">
        <v>7.7134081367609602</v>
      </c>
      <c r="N2211" s="143">
        <v>1.04979217346694</v>
      </c>
      <c r="O2211" s="143">
        <v>0.49583741996940001</v>
      </c>
      <c r="P2211" s="143">
        <v>6.7483300969789994E-2</v>
      </c>
      <c r="Q2211" s="143">
        <v>245.369548939156</v>
      </c>
      <c r="R2211" s="143">
        <v>1710</v>
      </c>
      <c r="S2211" s="143" t="s">
        <v>407</v>
      </c>
      <c r="T2211" s="143">
        <v>1710</v>
      </c>
      <c r="U2211" s="143" t="s">
        <v>385</v>
      </c>
      <c r="V2211" s="143" t="s">
        <v>366</v>
      </c>
      <c r="Z2211" s="143">
        <v>0</v>
      </c>
      <c r="AA2211" s="143">
        <v>1</v>
      </c>
      <c r="AB2211" s="143">
        <v>0.49583741996940001</v>
      </c>
      <c r="AC2211" s="143">
        <v>6.7483300969789994E-2</v>
      </c>
      <c r="AD2211" s="143">
        <v>2357.7402024030698</v>
      </c>
      <c r="AF2211" s="143">
        <v>-1</v>
      </c>
      <c r="AG2211" s="143">
        <v>-1</v>
      </c>
      <c r="AH2211" s="143">
        <v>-1</v>
      </c>
      <c r="AI2211" s="143">
        <v>-1</v>
      </c>
      <c r="AJ2211" s="143">
        <v>0</v>
      </c>
      <c r="AM2211" s="143" t="s">
        <v>383</v>
      </c>
      <c r="AN2211" s="143">
        <v>-1</v>
      </c>
      <c r="AQ2211" s="143">
        <v>641</v>
      </c>
      <c r="AR2211" s="143" t="s">
        <v>284</v>
      </c>
      <c r="AS2211" s="143" t="s">
        <v>394</v>
      </c>
      <c r="AT2211" s="143" t="s">
        <v>366</v>
      </c>
      <c r="AV2211" s="143">
        <v>82.250693187051695</v>
      </c>
      <c r="AW2211" s="143">
        <v>1.9121980555</v>
      </c>
    </row>
    <row r="2212" spans="1:49" x14ac:dyDescent="0.25">
      <c r="A2212" s="153">
        <v>1200000</v>
      </c>
      <c r="B2212" s="153">
        <v>1400000</v>
      </c>
      <c r="C2212" s="153">
        <v>1400000</v>
      </c>
      <c r="D2212" s="143" t="s">
        <v>360</v>
      </c>
      <c r="E2212" s="143" t="s">
        <v>73</v>
      </c>
      <c r="F2212" s="143" t="s">
        <v>378</v>
      </c>
      <c r="G2212" s="143" t="s">
        <v>379</v>
      </c>
      <c r="H2212" s="143">
        <v>0.59</v>
      </c>
      <c r="I2212" s="143">
        <v>0.64</v>
      </c>
      <c r="J2212" s="143" t="s">
        <v>366</v>
      </c>
      <c r="K2212" s="143">
        <v>1.481658502115E-2</v>
      </c>
      <c r="L2212" s="143">
        <v>3807.7254675598201</v>
      </c>
      <c r="M2212" s="143">
        <v>8.1670374263712908</v>
      </c>
      <c r="N2212" s="143">
        <v>1.0945377151245601</v>
      </c>
      <c r="O2212" s="143">
        <v>0.12100760439876</v>
      </c>
      <c r="P2212" s="143">
        <v>1.6217311115000001E-2</v>
      </c>
      <c r="Q2212" s="143">
        <v>56.417488127305802</v>
      </c>
      <c r="R2212" s="143">
        <v>1710</v>
      </c>
      <c r="S2212" s="143" t="s">
        <v>407</v>
      </c>
      <c r="T2212" s="143">
        <v>1710</v>
      </c>
      <c r="U2212" s="143" t="s">
        <v>385</v>
      </c>
      <c r="V2212" s="143" t="s">
        <v>366</v>
      </c>
      <c r="Z2212" s="143">
        <v>0</v>
      </c>
      <c r="AA2212" s="143">
        <v>1</v>
      </c>
      <c r="AB2212" s="143">
        <v>0.12100760439876</v>
      </c>
      <c r="AC2212" s="143">
        <v>1.6217311115000001E-2</v>
      </c>
      <c r="AD2212" s="143">
        <v>2283.85630596276</v>
      </c>
      <c r="AF2212" s="143">
        <v>-1</v>
      </c>
      <c r="AG2212" s="143">
        <v>-1</v>
      </c>
      <c r="AH2212" s="143">
        <v>-1</v>
      </c>
      <c r="AI2212" s="143">
        <v>-1</v>
      </c>
      <c r="AJ2212" s="143">
        <v>0</v>
      </c>
      <c r="AM2212" s="143" t="s">
        <v>383</v>
      </c>
      <c r="AN2212" s="143">
        <v>-1</v>
      </c>
      <c r="AQ2212" s="143">
        <v>641</v>
      </c>
      <c r="AR2212" s="143" t="s">
        <v>284</v>
      </c>
      <c r="AS2212" s="143" t="s">
        <v>394</v>
      </c>
      <c r="AT2212" s="143" t="s">
        <v>366</v>
      </c>
      <c r="AV2212" s="143">
        <v>42.7474018490257</v>
      </c>
      <c r="AW2212" s="143">
        <v>1.8522759982999999</v>
      </c>
    </row>
    <row r="2213" spans="1:49" x14ac:dyDescent="0.25">
      <c r="A2213" s="153">
        <v>1200000</v>
      </c>
      <c r="B2213" s="153">
        <v>1400000</v>
      </c>
      <c r="C2213" s="153">
        <v>1400000</v>
      </c>
      <c r="D2213" s="143" t="s">
        <v>360</v>
      </c>
      <c r="E2213" s="143" t="s">
        <v>73</v>
      </c>
      <c r="F2213" s="143" t="s">
        <v>378</v>
      </c>
      <c r="G2213" s="143" t="s">
        <v>379</v>
      </c>
      <c r="H2213" s="143">
        <v>0.59</v>
      </c>
      <c r="I2213" s="143">
        <v>0.64</v>
      </c>
      <c r="J2213" s="143" t="s">
        <v>366</v>
      </c>
      <c r="K2213" s="143">
        <v>8.2741632144369998E-2</v>
      </c>
      <c r="L2213" s="143">
        <v>3830.4108222719701</v>
      </c>
      <c r="M2213" s="143">
        <v>7.5938343783029998</v>
      </c>
      <c r="N2213" s="143">
        <v>1.03941030675308</v>
      </c>
      <c r="O2213" s="143">
        <v>0.62832625069488002</v>
      </c>
      <c r="P2213" s="143">
        <v>8.6002505248439998E-2</v>
      </c>
      <c r="Q2213" s="143">
        <v>316.93444321827599</v>
      </c>
      <c r="R2213" s="143">
        <v>1730</v>
      </c>
      <c r="S2213" s="143" t="s">
        <v>368</v>
      </c>
      <c r="T2213" s="143">
        <v>1730</v>
      </c>
      <c r="U2213" s="143" t="s">
        <v>385</v>
      </c>
      <c r="V2213" s="143" t="s">
        <v>366</v>
      </c>
      <c r="Z2213" s="143">
        <v>0</v>
      </c>
      <c r="AA2213" s="143">
        <v>1</v>
      </c>
      <c r="AB2213" s="143">
        <v>0.62832625069488002</v>
      </c>
      <c r="AC2213" s="143">
        <v>8.6002505248439998E-2</v>
      </c>
      <c r="AD2213" s="143">
        <v>1040.52595710272</v>
      </c>
      <c r="AF2213" s="143">
        <v>-1</v>
      </c>
      <c r="AG2213" s="143">
        <v>-1</v>
      </c>
      <c r="AH2213" s="143">
        <v>-1</v>
      </c>
      <c r="AI2213" s="143">
        <v>-1</v>
      </c>
      <c r="AJ2213" s="143">
        <v>0</v>
      </c>
      <c r="AM2213" s="143" t="s">
        <v>383</v>
      </c>
      <c r="AN2213" s="143">
        <v>-1</v>
      </c>
      <c r="AQ2213" s="143">
        <v>641</v>
      </c>
      <c r="AR2213" s="143" t="s">
        <v>284</v>
      </c>
      <c r="AS2213" s="143" t="s">
        <v>394</v>
      </c>
      <c r="AT2213" s="143" t="s">
        <v>366</v>
      </c>
      <c r="AV2213" s="143">
        <v>88.456809959132002</v>
      </c>
      <c r="AW2213" s="143">
        <v>0.84389777539999999</v>
      </c>
    </row>
    <row r="2214" spans="1:49" x14ac:dyDescent="0.25">
      <c r="A2214" s="153">
        <v>1200000</v>
      </c>
      <c r="B2214" s="153">
        <v>1400000</v>
      </c>
      <c r="C2214" s="153">
        <v>1400000</v>
      </c>
      <c r="D2214" s="143" t="s">
        <v>360</v>
      </c>
      <c r="E2214" s="143" t="s">
        <v>73</v>
      </c>
      <c r="F2214" s="143" t="s">
        <v>378</v>
      </c>
      <c r="G2214" s="143" t="s">
        <v>379</v>
      </c>
      <c r="H2214" s="143">
        <v>0.59</v>
      </c>
      <c r="I2214" s="143">
        <v>0.64</v>
      </c>
      <c r="J2214" s="143" t="s">
        <v>366</v>
      </c>
      <c r="K2214" s="143">
        <v>8.1141279126790006E-2</v>
      </c>
      <c r="L2214" s="143">
        <v>3648.5153481545699</v>
      </c>
      <c r="M2214" s="143">
        <v>7.0781573483559797</v>
      </c>
      <c r="N2214" s="143">
        <v>0.97122874155253003</v>
      </c>
      <c r="O2214" s="143">
        <v>0.57433074110631999</v>
      </c>
      <c r="P2214" s="143">
        <v>7.8806742414270006E-2</v>
      </c>
      <c r="Q2214" s="143">
        <v>296.04520226300201</v>
      </c>
      <c r="R2214" s="143">
        <v>1730</v>
      </c>
      <c r="S2214" s="143" t="s">
        <v>368</v>
      </c>
      <c r="T2214" s="143">
        <v>1730</v>
      </c>
      <c r="U2214" s="143" t="s">
        <v>385</v>
      </c>
      <c r="V2214" s="143" t="s">
        <v>366</v>
      </c>
      <c r="Z2214" s="143">
        <v>0</v>
      </c>
      <c r="AA2214" s="143">
        <v>1</v>
      </c>
      <c r="AB2214" s="143">
        <v>0.57433074110631999</v>
      </c>
      <c r="AC2214" s="143">
        <v>7.8806742414270006E-2</v>
      </c>
      <c r="AD2214" s="143">
        <v>1521.22478046171</v>
      </c>
      <c r="AF2214" s="143">
        <v>-1</v>
      </c>
      <c r="AG2214" s="143">
        <v>-1</v>
      </c>
      <c r="AH2214" s="143">
        <v>-1</v>
      </c>
      <c r="AI2214" s="143">
        <v>-1</v>
      </c>
      <c r="AJ2214" s="143">
        <v>0</v>
      </c>
      <c r="AM2214" s="143" t="s">
        <v>383</v>
      </c>
      <c r="AN2214" s="143">
        <v>-1</v>
      </c>
      <c r="AQ2214" s="143">
        <v>641</v>
      </c>
      <c r="AR2214" s="143" t="s">
        <v>284</v>
      </c>
      <c r="AS2214" s="143" t="s">
        <v>394</v>
      </c>
      <c r="AT2214" s="143" t="s">
        <v>366</v>
      </c>
      <c r="AV2214" s="143">
        <v>94.755160641417007</v>
      </c>
      <c r="AW2214" s="143">
        <v>1.233758946</v>
      </c>
    </row>
    <row r="2215" spans="1:49" x14ac:dyDescent="0.25">
      <c r="A2215" s="153">
        <v>1200000</v>
      </c>
      <c r="B2215" s="153">
        <v>1400000</v>
      </c>
      <c r="C2215" s="153">
        <v>1400000</v>
      </c>
      <c r="D2215" s="143" t="s">
        <v>360</v>
      </c>
      <c r="E2215" s="143" t="s">
        <v>73</v>
      </c>
      <c r="F2215" s="143" t="s">
        <v>378</v>
      </c>
      <c r="G2215" s="143" t="s">
        <v>379</v>
      </c>
      <c r="H2215" s="143">
        <v>0.59</v>
      </c>
      <c r="I2215" s="143">
        <v>0.64</v>
      </c>
      <c r="J2215" s="143" t="s">
        <v>366</v>
      </c>
      <c r="K2215" s="143">
        <v>0.19633448334427001</v>
      </c>
      <c r="L2215" s="143">
        <v>3820.1720536795201</v>
      </c>
      <c r="M2215" s="143">
        <v>7.8817094203068301</v>
      </c>
      <c r="N2215" s="143">
        <v>1.07397903448275</v>
      </c>
      <c r="O2215" s="143">
        <v>1.5474513469055999</v>
      </c>
      <c r="P2215" s="143">
        <v>0.21085911885774999</v>
      </c>
      <c r="Q2215" s="143">
        <v>750.03150644538903</v>
      </c>
      <c r="R2215" s="143">
        <v>1710</v>
      </c>
      <c r="S2215" s="143" t="s">
        <v>407</v>
      </c>
      <c r="T2215" s="143">
        <v>1710</v>
      </c>
      <c r="U2215" s="143" t="s">
        <v>385</v>
      </c>
      <c r="V2215" s="143" t="s">
        <v>366</v>
      </c>
      <c r="Z2215" s="143">
        <v>0</v>
      </c>
      <c r="AA2215" s="143">
        <v>1</v>
      </c>
      <c r="AB2215" s="143">
        <v>1.5474513469055999</v>
      </c>
      <c r="AC2215" s="143">
        <v>0.21085911885774999</v>
      </c>
      <c r="AD2215" s="143">
        <v>1912.8140196627801</v>
      </c>
      <c r="AF2215" s="143">
        <v>-1</v>
      </c>
      <c r="AG2215" s="143">
        <v>-1</v>
      </c>
      <c r="AH2215" s="143">
        <v>-1</v>
      </c>
      <c r="AI2215" s="143">
        <v>-1</v>
      </c>
      <c r="AJ2215" s="143">
        <v>0</v>
      </c>
      <c r="AM2215" s="143" t="s">
        <v>383</v>
      </c>
      <c r="AN2215" s="143">
        <v>-1</v>
      </c>
      <c r="AQ2215" s="143">
        <v>641</v>
      </c>
      <c r="AR2215" s="143" t="s">
        <v>284</v>
      </c>
      <c r="AS2215" s="143" t="s">
        <v>394</v>
      </c>
      <c r="AT2215" s="143" t="s">
        <v>366</v>
      </c>
      <c r="AV2215" s="143">
        <v>139.28576386946401</v>
      </c>
      <c r="AW2215" s="143">
        <v>1.5513495698999999</v>
      </c>
    </row>
    <row r="2216" spans="1:49" x14ac:dyDescent="0.25">
      <c r="A2216" s="153">
        <v>1200000</v>
      </c>
      <c r="B2216" s="153">
        <v>1400000</v>
      </c>
      <c r="C2216" s="153">
        <v>1400000</v>
      </c>
      <c r="D2216" s="143" t="s">
        <v>360</v>
      </c>
      <c r="E2216" s="143" t="s">
        <v>73</v>
      </c>
      <c r="F2216" s="143" t="s">
        <v>378</v>
      </c>
      <c r="G2216" s="143" t="s">
        <v>379</v>
      </c>
      <c r="H2216" s="143">
        <v>0.59</v>
      </c>
      <c r="I2216" s="143">
        <v>0.64</v>
      </c>
      <c r="J2216" s="143" t="s">
        <v>366</v>
      </c>
      <c r="K2216" s="153">
        <v>7.2044629250000003E-6</v>
      </c>
      <c r="L2216" s="143">
        <v>3845.8103539448198</v>
      </c>
      <c r="M2216" s="143">
        <v>8.0484279805347594</v>
      </c>
      <c r="N2216" s="143">
        <v>1.1314484071370401</v>
      </c>
      <c r="O2216" s="143">
        <v>5.798460099E-5</v>
      </c>
      <c r="P2216" s="153">
        <v>8.1514781007690004E-6</v>
      </c>
      <c r="Q2216" s="143">
        <v>2.770699811157E-2</v>
      </c>
      <c r="R2216" s="143">
        <v>1710</v>
      </c>
      <c r="S2216" s="143" t="s">
        <v>407</v>
      </c>
      <c r="T2216" s="143">
        <v>1710</v>
      </c>
      <c r="U2216" s="143" t="s">
        <v>385</v>
      </c>
      <c r="V2216" s="143" t="s">
        <v>366</v>
      </c>
      <c r="Z2216" s="143">
        <v>0</v>
      </c>
      <c r="AA2216" s="143">
        <v>1</v>
      </c>
      <c r="AB2216" s="143">
        <v>5.798460099E-5</v>
      </c>
      <c r="AC2216" s="153">
        <v>8.1514781007690004E-6</v>
      </c>
      <c r="AD2216" s="143">
        <v>2.770699811045E-2</v>
      </c>
      <c r="AF2216" s="143">
        <v>-1</v>
      </c>
      <c r="AG2216" s="143">
        <v>-1</v>
      </c>
      <c r="AH2216" s="143">
        <v>-1</v>
      </c>
      <c r="AI2216" s="143">
        <v>-1</v>
      </c>
      <c r="AJ2216" s="143">
        <v>0</v>
      </c>
      <c r="AM2216" s="143" t="s">
        <v>383</v>
      </c>
      <c r="AN2216" s="143">
        <v>-1</v>
      </c>
      <c r="AQ2216" s="143">
        <v>641</v>
      </c>
      <c r="AR2216" s="143" t="s">
        <v>284</v>
      </c>
      <c r="AS2216" s="143" t="s">
        <v>394</v>
      </c>
      <c r="AT2216" s="143" t="s">
        <v>366</v>
      </c>
      <c r="AV2216" s="143">
        <v>2.0262841667795799</v>
      </c>
      <c r="AW2216" s="143">
        <v>2.2471199999999999E-5</v>
      </c>
    </row>
    <row r="2217" spans="1:49" x14ac:dyDescent="0.25">
      <c r="A2217" s="153">
        <v>1200000</v>
      </c>
      <c r="B2217" s="153">
        <v>1400000</v>
      </c>
      <c r="C2217" s="153">
        <v>1400000</v>
      </c>
      <c r="D2217" s="143" t="s">
        <v>360</v>
      </c>
      <c r="E2217" s="143" t="s">
        <v>73</v>
      </c>
      <c r="F2217" s="143" t="s">
        <v>378</v>
      </c>
      <c r="G2217" s="143" t="s">
        <v>379</v>
      </c>
      <c r="H2217" s="143">
        <v>0.59</v>
      </c>
      <c r="I2217" s="143">
        <v>0.64</v>
      </c>
      <c r="J2217" s="143" t="s">
        <v>366</v>
      </c>
      <c r="K2217" s="143">
        <v>2.833364105995E-2</v>
      </c>
      <c r="L2217" s="143">
        <v>3807.76194885109</v>
      </c>
      <c r="M2217" s="143">
        <v>7.7553968101964701</v>
      </c>
      <c r="N2217" s="143">
        <v>1.04447393190474</v>
      </c>
      <c r="O2217" s="143">
        <v>0.21973862949760001</v>
      </c>
      <c r="P2217" s="143">
        <v>2.9593749483060001E-2</v>
      </c>
      <c r="Q2217" s="143">
        <v>107.88776030049</v>
      </c>
      <c r="R2217" s="143">
        <v>1730</v>
      </c>
      <c r="S2217" s="143" t="s">
        <v>368</v>
      </c>
      <c r="T2217" s="143">
        <v>1730</v>
      </c>
      <c r="U2217" s="143" t="s">
        <v>385</v>
      </c>
      <c r="V2217" s="143" t="s">
        <v>366</v>
      </c>
      <c r="Z2217" s="143">
        <v>0</v>
      </c>
      <c r="AA2217" s="143">
        <v>1</v>
      </c>
      <c r="AB2217" s="143">
        <v>0.21973862949760001</v>
      </c>
      <c r="AC2217" s="143">
        <v>2.9593749483060001E-2</v>
      </c>
      <c r="AD2217" s="143">
        <v>2352.1459300035799</v>
      </c>
      <c r="AF2217" s="143">
        <v>-1</v>
      </c>
      <c r="AG2217" s="143">
        <v>-1</v>
      </c>
      <c r="AH2217" s="143">
        <v>-1</v>
      </c>
      <c r="AI2217" s="143">
        <v>-1</v>
      </c>
      <c r="AJ2217" s="143">
        <v>0</v>
      </c>
      <c r="AM2217" s="143" t="s">
        <v>383</v>
      </c>
      <c r="AN2217" s="143">
        <v>-1</v>
      </c>
      <c r="AQ2217" s="143">
        <v>641</v>
      </c>
      <c r="AR2217" s="143" t="s">
        <v>284</v>
      </c>
      <c r="AS2217" s="143" t="s">
        <v>394</v>
      </c>
      <c r="AT2217" s="143" t="s">
        <v>366</v>
      </c>
      <c r="AV2217" s="143">
        <v>57.263227485974703</v>
      </c>
      <c r="AW2217" s="143">
        <v>1.9076609327</v>
      </c>
    </row>
    <row r="2218" spans="1:49" x14ac:dyDescent="0.25">
      <c r="A2218" s="153">
        <v>1200000</v>
      </c>
      <c r="B2218" s="153">
        <v>1400000</v>
      </c>
      <c r="C2218" s="153">
        <v>1400000</v>
      </c>
      <c r="D2218" s="143" t="s">
        <v>360</v>
      </c>
      <c r="E2218" s="143" t="s">
        <v>73</v>
      </c>
      <c r="F2218" s="143" t="s">
        <v>378</v>
      </c>
      <c r="G2218" s="143" t="s">
        <v>379</v>
      </c>
      <c r="H2218" s="143">
        <v>0.59</v>
      </c>
      <c r="I2218" s="143">
        <v>0.64</v>
      </c>
      <c r="J2218" s="143" t="s">
        <v>366</v>
      </c>
      <c r="K2218" s="143">
        <v>0.12656554898642</v>
      </c>
      <c r="L2218" s="143">
        <v>3839.35605294264</v>
      </c>
      <c r="M2218" s="143">
        <v>7.9780551152346799</v>
      </c>
      <c r="N2218" s="143">
        <v>1.1106742272024399</v>
      </c>
      <c r="O2218" s="143">
        <v>1.00974692550362</v>
      </c>
      <c r="P2218" s="143">
        <v>0.14057309331094001</v>
      </c>
      <c r="Q2218" s="143">
        <v>485.93020659503497</v>
      </c>
      <c r="R2218" s="143">
        <v>1710</v>
      </c>
      <c r="S2218" s="143" t="s">
        <v>407</v>
      </c>
      <c r="T2218" s="143">
        <v>1710</v>
      </c>
      <c r="U2218" s="143" t="s">
        <v>385</v>
      </c>
      <c r="V2218" s="143" t="s">
        <v>366</v>
      </c>
      <c r="Z2218" s="143">
        <v>0</v>
      </c>
      <c r="AA2218" s="143">
        <v>1</v>
      </c>
      <c r="AB2218" s="143">
        <v>1.00974692550362</v>
      </c>
      <c r="AC2218" s="143">
        <v>0.14057309331094001</v>
      </c>
      <c r="AD2218" s="143">
        <v>584.75185532925298</v>
      </c>
      <c r="AF2218" s="143">
        <v>-1</v>
      </c>
      <c r="AG2218" s="143">
        <v>-1</v>
      </c>
      <c r="AH2218" s="143">
        <v>-1</v>
      </c>
      <c r="AI2218" s="143">
        <v>-1</v>
      </c>
      <c r="AJ2218" s="143">
        <v>0</v>
      </c>
      <c r="AM2218" s="143" t="s">
        <v>383</v>
      </c>
      <c r="AN2218" s="143">
        <v>-1</v>
      </c>
      <c r="AQ2218" s="143">
        <v>641</v>
      </c>
      <c r="AR2218" s="143" t="s">
        <v>284</v>
      </c>
      <c r="AS2218" s="143" t="s">
        <v>394</v>
      </c>
      <c r="AT2218" s="143" t="s">
        <v>366</v>
      </c>
      <c r="AV2218" s="143">
        <v>125.707033912093</v>
      </c>
      <c r="AW2218" s="143">
        <v>0.47425130199999999</v>
      </c>
    </row>
    <row r="2219" spans="1:49" x14ac:dyDescent="0.25">
      <c r="A2219" s="153">
        <v>1200000</v>
      </c>
      <c r="B2219" s="153">
        <v>1400000</v>
      </c>
      <c r="C2219" s="153">
        <v>1400000</v>
      </c>
      <c r="D2219" s="143" t="s">
        <v>360</v>
      </c>
      <c r="E2219" s="143" t="s">
        <v>73</v>
      </c>
      <c r="F2219" s="143" t="s">
        <v>378</v>
      </c>
      <c r="G2219" s="143" t="s">
        <v>379</v>
      </c>
      <c r="H2219" s="143">
        <v>0.59</v>
      </c>
      <c r="I2219" s="143">
        <v>0.64</v>
      </c>
      <c r="J2219" s="143" t="s">
        <v>366</v>
      </c>
      <c r="K2219" s="143">
        <v>0.19839830734043001</v>
      </c>
      <c r="L2219" s="143">
        <v>3822.9752950105699</v>
      </c>
      <c r="M2219" s="143">
        <v>7.87153428805376</v>
      </c>
      <c r="N2219" s="143">
        <v>1.07597598493325</v>
      </c>
      <c r="O2219" s="143">
        <v>1.56169907892204</v>
      </c>
      <c r="P2219" s="143">
        <v>0.21347181414971</v>
      </c>
      <c r="Q2219" s="143">
        <v>758.47182753438699</v>
      </c>
      <c r="R2219" s="143">
        <v>1710</v>
      </c>
      <c r="S2219" s="143" t="s">
        <v>407</v>
      </c>
      <c r="T2219" s="143">
        <v>1710</v>
      </c>
      <c r="U2219" s="143" t="s">
        <v>385</v>
      </c>
      <c r="V2219" s="143" t="s">
        <v>366</v>
      </c>
      <c r="Z2219" s="143">
        <v>0</v>
      </c>
      <c r="AA2219" s="143">
        <v>1</v>
      </c>
      <c r="AB2219" s="143">
        <v>1.56169907892204</v>
      </c>
      <c r="AC2219" s="143">
        <v>0.21347181414971</v>
      </c>
      <c r="AD2219" s="143">
        <v>1780.0986262660299</v>
      </c>
      <c r="AF2219" s="143">
        <v>-1</v>
      </c>
      <c r="AG2219" s="143">
        <v>-1</v>
      </c>
      <c r="AH2219" s="143">
        <v>-1</v>
      </c>
      <c r="AI2219" s="143">
        <v>-1</v>
      </c>
      <c r="AJ2219" s="143">
        <v>0</v>
      </c>
      <c r="AM2219" s="143" t="s">
        <v>383</v>
      </c>
      <c r="AN2219" s="143">
        <v>-1</v>
      </c>
      <c r="AQ2219" s="143">
        <v>641</v>
      </c>
      <c r="AR2219" s="143" t="s">
        <v>284</v>
      </c>
      <c r="AS2219" s="143" t="s">
        <v>394</v>
      </c>
      <c r="AT2219" s="143" t="s">
        <v>366</v>
      </c>
      <c r="AV2219" s="143">
        <v>135.252545751225</v>
      </c>
      <c r="AW2219" s="143">
        <v>1.4437134033000001</v>
      </c>
    </row>
    <row r="2220" spans="1:49" x14ac:dyDescent="0.25">
      <c r="A2220" s="153">
        <v>1200000</v>
      </c>
      <c r="B2220" s="153">
        <v>1400000</v>
      </c>
      <c r="C2220" s="153">
        <v>1400000</v>
      </c>
      <c r="D2220" s="143" t="s">
        <v>360</v>
      </c>
      <c r="E2220" s="143" t="s">
        <v>73</v>
      </c>
      <c r="F2220" s="143" t="s">
        <v>378</v>
      </c>
      <c r="G2220" s="143" t="s">
        <v>379</v>
      </c>
      <c r="H2220" s="143">
        <v>0.59</v>
      </c>
      <c r="I2220" s="143">
        <v>0.64</v>
      </c>
      <c r="J2220" s="143" t="s">
        <v>366</v>
      </c>
      <c r="K2220" s="143">
        <v>3.0516537733950001E-2</v>
      </c>
      <c r="L2220" s="143">
        <v>3831.7600823556299</v>
      </c>
      <c r="M2220" s="143">
        <v>8.1033975517236492</v>
      </c>
      <c r="N2220" s="143">
        <v>1.11682824796497</v>
      </c>
      <c r="O2220" s="143">
        <v>0.24728763716037999</v>
      </c>
      <c r="P2220" s="143">
        <v>3.4081731371360002E-2</v>
      </c>
      <c r="Q2220" s="143">
        <v>116.932051140656</v>
      </c>
      <c r="R2220" s="143">
        <v>1710</v>
      </c>
      <c r="S2220" s="143" t="s">
        <v>407</v>
      </c>
      <c r="T2220" s="143">
        <v>1710</v>
      </c>
      <c r="U2220" s="143" t="s">
        <v>385</v>
      </c>
      <c r="V2220" s="143" t="s">
        <v>366</v>
      </c>
      <c r="Z2220" s="143">
        <v>0</v>
      </c>
      <c r="AA2220" s="143">
        <v>1</v>
      </c>
      <c r="AB2220" s="143">
        <v>0.24728763716037999</v>
      </c>
      <c r="AC2220" s="143">
        <v>3.4081731371360002E-2</v>
      </c>
      <c r="AD2220" s="143">
        <v>526.91997946623496</v>
      </c>
      <c r="AF2220" s="143">
        <v>-1</v>
      </c>
      <c r="AG2220" s="143">
        <v>-1</v>
      </c>
      <c r="AH2220" s="143">
        <v>-1</v>
      </c>
      <c r="AI2220" s="143">
        <v>-1</v>
      </c>
      <c r="AJ2220" s="143">
        <v>0</v>
      </c>
      <c r="AM2220" s="143" t="s">
        <v>383</v>
      </c>
      <c r="AN2220" s="143">
        <v>-1</v>
      </c>
      <c r="AQ2220" s="143">
        <v>641</v>
      </c>
      <c r="AR2220" s="143" t="s">
        <v>284</v>
      </c>
      <c r="AS2220" s="143" t="s">
        <v>394</v>
      </c>
      <c r="AT2220" s="143" t="s">
        <v>366</v>
      </c>
      <c r="AV2220" s="143">
        <v>63.039659606049099</v>
      </c>
      <c r="AW2220" s="143">
        <v>0.42734791519999998</v>
      </c>
    </row>
    <row r="2221" spans="1:49" x14ac:dyDescent="0.25">
      <c r="A2221" s="153">
        <v>1200000</v>
      </c>
      <c r="B2221" s="153">
        <v>1800000</v>
      </c>
      <c r="C2221" s="153">
        <v>1800000</v>
      </c>
      <c r="D2221" s="143" t="s">
        <v>360</v>
      </c>
      <c r="E2221" s="143" t="s">
        <v>73</v>
      </c>
      <c r="F2221" s="143" t="s">
        <v>378</v>
      </c>
      <c r="G2221" s="143" t="s">
        <v>379</v>
      </c>
      <c r="H2221" s="143">
        <v>0.59</v>
      </c>
      <c r="I2221" s="143">
        <v>0.64</v>
      </c>
      <c r="J2221" s="143" t="s">
        <v>366</v>
      </c>
      <c r="K2221" s="143">
        <v>0.61776345378298003</v>
      </c>
      <c r="L2221" s="143">
        <v>3926.8931051086001</v>
      </c>
      <c r="M2221" s="143">
        <v>7.1553121916679796</v>
      </c>
      <c r="N2221" s="143">
        <v>0.95964700022414995</v>
      </c>
      <c r="O2221" s="143">
        <v>4.42029037242028</v>
      </c>
      <c r="P2221" s="143">
        <v>0.59283484527093999</v>
      </c>
      <c r="Q2221" s="143">
        <v>2425.8910472484599</v>
      </c>
      <c r="R2221" s="143">
        <v>1400</v>
      </c>
      <c r="S2221" s="143" t="s">
        <v>389</v>
      </c>
      <c r="T2221" s="143">
        <v>1400</v>
      </c>
      <c r="U2221" s="143" t="s">
        <v>385</v>
      </c>
      <c r="V2221" s="143" t="s">
        <v>366</v>
      </c>
      <c r="Z2221" s="143">
        <v>0</v>
      </c>
      <c r="AA2221" s="143">
        <v>1</v>
      </c>
      <c r="AB2221" s="143">
        <v>4.42029037242028</v>
      </c>
      <c r="AC2221" s="143">
        <v>0.59283484527093999</v>
      </c>
      <c r="AD2221" s="143">
        <v>2425.8910472484599</v>
      </c>
      <c r="AF2221" s="143">
        <v>-1</v>
      </c>
      <c r="AG2221" s="143">
        <v>-1</v>
      </c>
      <c r="AH2221" s="143">
        <v>-1</v>
      </c>
      <c r="AI2221" s="143">
        <v>-1</v>
      </c>
      <c r="AJ2221" s="143">
        <v>0</v>
      </c>
      <c r="AM2221" s="143" t="s">
        <v>383</v>
      </c>
      <c r="AN2221" s="143">
        <v>-1</v>
      </c>
      <c r="AQ2221" s="143">
        <v>641</v>
      </c>
      <c r="AR2221" s="143" t="s">
        <v>284</v>
      </c>
      <c r="AS2221" s="143" t="s">
        <v>394</v>
      </c>
      <c r="AT2221" s="143" t="s">
        <v>366</v>
      </c>
      <c r="AV2221" s="143">
        <v>200.000000018626</v>
      </c>
      <c r="AW2221" s="143">
        <v>1.9674704356999999</v>
      </c>
    </row>
    <row r="2222" spans="1:49" x14ac:dyDescent="0.25">
      <c r="A2222" s="153">
        <v>1200000</v>
      </c>
      <c r="B2222" s="153">
        <v>1800000</v>
      </c>
      <c r="C2222" s="153">
        <v>1800000</v>
      </c>
      <c r="D2222" s="143" t="s">
        <v>360</v>
      </c>
      <c r="E2222" s="143" t="s">
        <v>73</v>
      </c>
      <c r="F2222" s="143" t="s">
        <v>378</v>
      </c>
      <c r="G2222" s="143" t="s">
        <v>379</v>
      </c>
      <c r="H2222" s="143">
        <v>0.59</v>
      </c>
      <c r="I2222" s="143">
        <v>0.64</v>
      </c>
      <c r="J2222" s="143" t="s">
        <v>366</v>
      </c>
      <c r="K2222" s="143">
        <v>0.61776345373694996</v>
      </c>
      <c r="L2222" s="143">
        <v>3773.4421981795599</v>
      </c>
      <c r="M2222" s="143">
        <v>7.37217668951401</v>
      </c>
      <c r="N2222" s="143">
        <v>1.0181859607385899</v>
      </c>
      <c r="O2222" s="143">
        <v>4.5542613332732396</v>
      </c>
      <c r="P2222" s="143">
        <v>0.62899807565235</v>
      </c>
      <c r="Q2222" s="143">
        <v>2331.0946848241701</v>
      </c>
      <c r="R2222" s="143">
        <v>1820</v>
      </c>
      <c r="S2222" s="143" t="s">
        <v>397</v>
      </c>
      <c r="T2222" s="143">
        <v>1820</v>
      </c>
      <c r="U2222" s="143" t="s">
        <v>385</v>
      </c>
      <c r="V2222" s="143" t="s">
        <v>366</v>
      </c>
      <c r="Z2222" s="143">
        <v>0</v>
      </c>
      <c r="AA2222" s="143">
        <v>1</v>
      </c>
      <c r="AB2222" s="143">
        <v>4.5542613332732396</v>
      </c>
      <c r="AC2222" s="143">
        <v>0.62899807565235</v>
      </c>
      <c r="AD2222" s="143">
        <v>2331.0946848241701</v>
      </c>
      <c r="AF2222" s="143">
        <v>-1</v>
      </c>
      <c r="AG2222" s="143">
        <v>-1</v>
      </c>
      <c r="AH2222" s="143">
        <v>-1</v>
      </c>
      <c r="AI2222" s="143">
        <v>-1</v>
      </c>
      <c r="AJ2222" s="143">
        <v>0</v>
      </c>
      <c r="AM2222" s="143" t="s">
        <v>383</v>
      </c>
      <c r="AN2222" s="143">
        <v>-1</v>
      </c>
      <c r="AQ2222" s="143">
        <v>641</v>
      </c>
      <c r="AR2222" s="143" t="s">
        <v>284</v>
      </c>
      <c r="AS2222" s="143" t="s">
        <v>394</v>
      </c>
      <c r="AT2222" s="143" t="s">
        <v>366</v>
      </c>
      <c r="AV2222" s="143">
        <v>200.00000001117499</v>
      </c>
      <c r="AW2222" s="143">
        <v>1.8905877411000001</v>
      </c>
    </row>
    <row r="2223" spans="1:49" x14ac:dyDescent="0.25">
      <c r="A2223" s="153">
        <v>1200000</v>
      </c>
      <c r="B2223" s="153">
        <v>1800000</v>
      </c>
      <c r="C2223" s="153">
        <v>1800000</v>
      </c>
      <c r="D2223" s="143" t="s">
        <v>360</v>
      </c>
      <c r="E2223" s="143" t="s">
        <v>73</v>
      </c>
      <c r="F2223" s="143" t="s">
        <v>378</v>
      </c>
      <c r="G2223" s="143" t="s">
        <v>379</v>
      </c>
      <c r="H2223" s="143">
        <v>0.59</v>
      </c>
      <c r="I2223" s="143">
        <v>0.64</v>
      </c>
      <c r="J2223" s="143" t="s">
        <v>366</v>
      </c>
      <c r="K2223" s="143">
        <v>0.61487729257207002</v>
      </c>
      <c r="L2223" s="143">
        <v>3928.6003155868402</v>
      </c>
      <c r="M2223" s="143">
        <v>7.1659810869790403</v>
      </c>
      <c r="N2223" s="143">
        <v>0.96115025114747998</v>
      </c>
      <c r="O2223" s="143">
        <v>4.4061990493843997</v>
      </c>
      <c r="P2223" s="143">
        <v>0.59098946418053</v>
      </c>
      <c r="Q2223" s="143">
        <v>2415.6071256458499</v>
      </c>
      <c r="R2223" s="143">
        <v>1400</v>
      </c>
      <c r="S2223" s="143" t="s">
        <v>389</v>
      </c>
      <c r="T2223" s="143">
        <v>1400</v>
      </c>
      <c r="U2223" s="143" t="s">
        <v>385</v>
      </c>
      <c r="V2223" s="143" t="s">
        <v>366</v>
      </c>
      <c r="Z2223" s="143">
        <v>0</v>
      </c>
      <c r="AA2223" s="143">
        <v>1</v>
      </c>
      <c r="AB2223" s="143">
        <v>4.4061990493843997</v>
      </c>
      <c r="AC2223" s="143">
        <v>0.59098946418053</v>
      </c>
      <c r="AD2223" s="143">
        <v>2426.9456977720301</v>
      </c>
      <c r="AF2223" s="143">
        <v>-1</v>
      </c>
      <c r="AG2223" s="143">
        <v>-1</v>
      </c>
      <c r="AH2223" s="143">
        <v>-1</v>
      </c>
      <c r="AI2223" s="143">
        <v>-1</v>
      </c>
      <c r="AJ2223" s="143">
        <v>0</v>
      </c>
      <c r="AM2223" s="143" t="s">
        <v>383</v>
      </c>
      <c r="AN2223" s="143">
        <v>-1</v>
      </c>
      <c r="AQ2223" s="143">
        <v>641</v>
      </c>
      <c r="AR2223" s="143" t="s">
        <v>284</v>
      </c>
      <c r="AS2223" s="143" t="s">
        <v>394</v>
      </c>
      <c r="AT2223" s="143" t="s">
        <v>366</v>
      </c>
      <c r="AV2223" s="143">
        <v>197.48939222077399</v>
      </c>
      <c r="AW2223" s="143">
        <v>1.9683257889000001</v>
      </c>
    </row>
    <row r="2224" spans="1:49" x14ac:dyDescent="0.25">
      <c r="A2224" s="153">
        <v>1200000</v>
      </c>
      <c r="B2224" s="153">
        <v>1800000</v>
      </c>
      <c r="C2224" s="153">
        <v>1800000</v>
      </c>
      <c r="D2224" s="143" t="s">
        <v>360</v>
      </c>
      <c r="E2224" s="143" t="s">
        <v>73</v>
      </c>
      <c r="F2224" s="143" t="s">
        <v>378</v>
      </c>
      <c r="G2224" s="143" t="s">
        <v>379</v>
      </c>
      <c r="H2224" s="143">
        <v>0.59</v>
      </c>
      <c r="I2224" s="143">
        <v>0.64</v>
      </c>
      <c r="J2224" s="143" t="s">
        <v>366</v>
      </c>
      <c r="K2224" s="143">
        <v>0.32996945228121999</v>
      </c>
      <c r="L2224" s="143">
        <v>3775.9475820042398</v>
      </c>
      <c r="M2224" s="143">
        <v>7.3770712908415996</v>
      </c>
      <c r="N2224" s="143">
        <v>1.01886003054078</v>
      </c>
      <c r="O2224" s="143">
        <v>2.4342081732785701</v>
      </c>
      <c r="P2224" s="143">
        <v>0.33619268622877002</v>
      </c>
      <c r="Q2224" s="143">
        <v>1245.94735547656</v>
      </c>
      <c r="R2224" s="143">
        <v>1820</v>
      </c>
      <c r="S2224" s="143" t="s">
        <v>397</v>
      </c>
      <c r="T2224" s="143">
        <v>1820</v>
      </c>
      <c r="U2224" s="143" t="s">
        <v>385</v>
      </c>
      <c r="V2224" s="143" t="s">
        <v>366</v>
      </c>
      <c r="Z2224" s="143">
        <v>0</v>
      </c>
      <c r="AA2224" s="143">
        <v>1</v>
      </c>
      <c r="AB2224" s="143">
        <v>2.4342081732785701</v>
      </c>
      <c r="AC2224" s="143">
        <v>0.33619268622877002</v>
      </c>
      <c r="AD2224" s="143">
        <v>2332.6424193886401</v>
      </c>
      <c r="AF2224" s="143">
        <v>-1</v>
      </c>
      <c r="AG2224" s="143">
        <v>-1</v>
      </c>
      <c r="AH2224" s="143">
        <v>-1</v>
      </c>
      <c r="AI2224" s="143">
        <v>-1</v>
      </c>
      <c r="AJ2224" s="143">
        <v>0</v>
      </c>
      <c r="AM2224" s="143" t="s">
        <v>383</v>
      </c>
      <c r="AN2224" s="143">
        <v>-1</v>
      </c>
      <c r="AQ2224" s="143">
        <v>641</v>
      </c>
      <c r="AR2224" s="143" t="s">
        <v>284</v>
      </c>
      <c r="AS2224" s="143" t="s">
        <v>394</v>
      </c>
      <c r="AT2224" s="143" t="s">
        <v>366</v>
      </c>
      <c r="AV2224" s="143">
        <v>156.71600873563699</v>
      </c>
      <c r="AW2224" s="143">
        <v>1.8918430003</v>
      </c>
    </row>
    <row r="2225" spans="1:49" x14ac:dyDescent="0.25">
      <c r="A2225" s="153">
        <v>1200000</v>
      </c>
      <c r="B2225" s="153">
        <v>1800000</v>
      </c>
      <c r="C2225" s="153">
        <v>1800000</v>
      </c>
      <c r="D2225" s="143" t="s">
        <v>360</v>
      </c>
      <c r="E2225" s="143" t="s">
        <v>73</v>
      </c>
      <c r="F2225" s="143" t="s">
        <v>378</v>
      </c>
      <c r="G2225" s="143" t="s">
        <v>379</v>
      </c>
      <c r="H2225" s="143">
        <v>0.59</v>
      </c>
      <c r="I2225" s="143">
        <v>0.64</v>
      </c>
      <c r="J2225" s="143" t="s">
        <v>366</v>
      </c>
      <c r="K2225" s="143">
        <v>0.46385535682069001</v>
      </c>
      <c r="L2225" s="143">
        <v>3775.9475824262399</v>
      </c>
      <c r="M2225" s="143">
        <v>7.3770712916660601</v>
      </c>
      <c r="N2225" s="143">
        <v>1.01886003065465</v>
      </c>
      <c r="O2225" s="143">
        <v>3.4218940362874202</v>
      </c>
      <c r="P2225" s="143">
        <v>0.47260368306965</v>
      </c>
      <c r="Q2225" s="143">
        <v>1751.49351318254</v>
      </c>
      <c r="R2225" s="143">
        <v>1820</v>
      </c>
      <c r="S2225" s="143" t="s">
        <v>397</v>
      </c>
      <c r="T2225" s="143">
        <v>1820</v>
      </c>
      <c r="U2225" s="143" t="s">
        <v>385</v>
      </c>
      <c r="V2225" s="143" t="s">
        <v>366</v>
      </c>
      <c r="Z2225" s="143">
        <v>0</v>
      </c>
      <c r="AA2225" s="143">
        <v>1</v>
      </c>
      <c r="AB2225" s="143">
        <v>3.4218940362874202</v>
      </c>
      <c r="AC2225" s="143">
        <v>0.47260368306965</v>
      </c>
      <c r="AD2225" s="143">
        <v>2332.6424192148402</v>
      </c>
      <c r="AF2225" s="143">
        <v>-1</v>
      </c>
      <c r="AG2225" s="143">
        <v>-1</v>
      </c>
      <c r="AH2225" s="143">
        <v>-1</v>
      </c>
      <c r="AI2225" s="143">
        <v>-1</v>
      </c>
      <c r="AJ2225" s="143">
        <v>0</v>
      </c>
      <c r="AM2225" s="143" t="s">
        <v>383</v>
      </c>
      <c r="AN2225" s="143">
        <v>-1</v>
      </c>
      <c r="AQ2225" s="143">
        <v>641</v>
      </c>
      <c r="AR2225" s="143" t="s">
        <v>284</v>
      </c>
      <c r="AS2225" s="143" t="s">
        <v>394</v>
      </c>
      <c r="AT2225" s="143" t="s">
        <v>366</v>
      </c>
      <c r="AV2225" s="143">
        <v>168.78517166975101</v>
      </c>
      <c r="AW2225" s="143">
        <v>1.8918430002</v>
      </c>
    </row>
    <row r="2226" spans="1:49" x14ac:dyDescent="0.25">
      <c r="A2226" s="153">
        <v>1200000</v>
      </c>
      <c r="B2226" s="153">
        <v>1800000</v>
      </c>
      <c r="C2226" s="153">
        <v>1800000</v>
      </c>
      <c r="D2226" s="143" t="s">
        <v>360</v>
      </c>
      <c r="E2226" s="143" t="s">
        <v>73</v>
      </c>
      <c r="F2226" s="143" t="s">
        <v>378</v>
      </c>
      <c r="G2226" s="143" t="s">
        <v>379</v>
      </c>
      <c r="H2226" s="143">
        <v>0.59</v>
      </c>
      <c r="I2226" s="143">
        <v>0.64</v>
      </c>
      <c r="J2226" s="143" t="s">
        <v>366</v>
      </c>
      <c r="K2226" s="143">
        <v>0.31426843740480997</v>
      </c>
      <c r="L2226" s="143">
        <v>3578.2288388369798</v>
      </c>
      <c r="M2226" s="143">
        <v>6.7566975448098203</v>
      </c>
      <c r="N2226" s="143">
        <v>0.88272902662966002</v>
      </c>
      <c r="O2226" s="143">
        <v>2.1234167794243199</v>
      </c>
      <c r="P2226" s="143">
        <v>0.27741387185076999</v>
      </c>
      <c r="Q2226" s="143">
        <v>1124.52438585813</v>
      </c>
      <c r="R2226" s="143">
        <v>1400</v>
      </c>
      <c r="S2226" s="143" t="s">
        <v>389</v>
      </c>
      <c r="T2226" s="143">
        <v>1400</v>
      </c>
      <c r="U2226" s="143" t="s">
        <v>385</v>
      </c>
      <c r="V2226" s="143" t="s">
        <v>366</v>
      </c>
      <c r="Z2226" s="143">
        <v>0</v>
      </c>
      <c r="AA2226" s="143">
        <v>1</v>
      </c>
      <c r="AB2226" s="143">
        <v>2.1234167794243199</v>
      </c>
      <c r="AC2226" s="143">
        <v>0.27741387185076999</v>
      </c>
      <c r="AD2226" s="143">
        <v>1140.0912776142</v>
      </c>
      <c r="AF2226" s="143">
        <v>-1</v>
      </c>
      <c r="AG2226" s="143">
        <v>-1</v>
      </c>
      <c r="AH2226" s="143">
        <v>-1</v>
      </c>
      <c r="AI2226" s="143">
        <v>-1</v>
      </c>
      <c r="AJ2226" s="143">
        <v>0</v>
      </c>
      <c r="AM2226" s="143" t="s">
        <v>383</v>
      </c>
      <c r="AN2226" s="143">
        <v>-1</v>
      </c>
      <c r="AQ2226" s="143">
        <v>641</v>
      </c>
      <c r="AR2226" s="143" t="s">
        <v>284</v>
      </c>
      <c r="AS2226" s="143" t="s">
        <v>394</v>
      </c>
      <c r="AT2226" s="143" t="s">
        <v>366</v>
      </c>
      <c r="AV2226" s="143">
        <v>156.42494507939699</v>
      </c>
      <c r="AW2226" s="143">
        <v>0.92464823809999996</v>
      </c>
    </row>
    <row r="2227" spans="1:49" x14ac:dyDescent="0.25">
      <c r="A2227" s="153">
        <v>1200000</v>
      </c>
      <c r="B2227" s="153">
        <v>1800000</v>
      </c>
      <c r="C2227" s="153">
        <v>1800000</v>
      </c>
      <c r="D2227" s="143" t="s">
        <v>360</v>
      </c>
      <c r="E2227" s="143" t="s">
        <v>73</v>
      </c>
      <c r="F2227" s="143" t="s">
        <v>378</v>
      </c>
      <c r="G2227" s="143" t="s">
        <v>379</v>
      </c>
      <c r="H2227" s="143">
        <v>0.59</v>
      </c>
      <c r="I2227" s="143">
        <v>0.64</v>
      </c>
      <c r="J2227" s="143" t="s">
        <v>363</v>
      </c>
      <c r="K2227" s="143">
        <v>0.28941570026536001</v>
      </c>
      <c r="L2227" s="143">
        <v>3578.2288388369798</v>
      </c>
      <c r="M2227" s="143">
        <v>6.7566975448098203</v>
      </c>
      <c r="N2227" s="143">
        <v>0.88272902662966002</v>
      </c>
      <c r="O2227" s="143">
        <v>1.9554943514124099</v>
      </c>
      <c r="P2227" s="143">
        <v>0.25547563938658002</v>
      </c>
      <c r="Q2227" s="143">
        <v>1035.5956051017299</v>
      </c>
      <c r="R2227" s="143">
        <v>3100</v>
      </c>
      <c r="S2227" s="143" t="s">
        <v>371</v>
      </c>
      <c r="T2227" s="143">
        <v>3100</v>
      </c>
      <c r="U2227" s="143" t="s">
        <v>385</v>
      </c>
      <c r="V2227" s="143" t="s">
        <v>366</v>
      </c>
      <c r="Y2227" s="143" t="s">
        <v>363</v>
      </c>
      <c r="Z2227" s="143">
        <v>0</v>
      </c>
      <c r="AA2227" s="143">
        <v>1</v>
      </c>
      <c r="AB2227" s="143">
        <v>1.9554943514124099</v>
      </c>
      <c r="AC2227" s="143">
        <v>0.25547563938658002</v>
      </c>
      <c r="AD2227" s="143">
        <v>1062.1602180448399</v>
      </c>
      <c r="AF2227" s="143">
        <v>-1</v>
      </c>
      <c r="AG2227" s="143">
        <v>-1</v>
      </c>
      <c r="AH2227" s="143">
        <v>-1</v>
      </c>
      <c r="AI2227" s="143">
        <v>-1</v>
      </c>
      <c r="AJ2227" s="143">
        <v>0</v>
      </c>
      <c r="AM2227" s="143" t="s">
        <v>383</v>
      </c>
      <c r="AN2227" s="143">
        <v>-1</v>
      </c>
      <c r="AQ2227" s="143">
        <v>641</v>
      </c>
      <c r="AR2227" s="143" t="s">
        <v>284</v>
      </c>
      <c r="AS2227" s="143" t="s">
        <v>394</v>
      </c>
      <c r="AT2227" s="143" t="s">
        <v>366</v>
      </c>
      <c r="AV2227" s="143">
        <v>143.30752326855901</v>
      </c>
      <c r="AW2227" s="143">
        <v>0.86144381029999995</v>
      </c>
    </row>
    <row r="2228" spans="1:49" x14ac:dyDescent="0.25">
      <c r="A2228" s="153">
        <v>1200000</v>
      </c>
      <c r="B2228" s="153">
        <v>1800000</v>
      </c>
      <c r="C2228" s="153">
        <v>1800000</v>
      </c>
      <c r="D2228" s="143" t="s">
        <v>360</v>
      </c>
      <c r="E2228" s="143" t="s">
        <v>73</v>
      </c>
      <c r="F2228" s="143" t="s">
        <v>378</v>
      </c>
      <c r="G2228" s="143" t="s">
        <v>379</v>
      </c>
      <c r="H2228" s="143">
        <v>0.59</v>
      </c>
      <c r="I2228" s="143">
        <v>0.64</v>
      </c>
      <c r="J2228" s="143" t="s">
        <v>366</v>
      </c>
      <c r="K2228" s="143">
        <v>0.61776345366790997</v>
      </c>
      <c r="L2228" s="143">
        <v>3831.0250358365302</v>
      </c>
      <c r="M2228" s="143">
        <v>7.4873339656480598</v>
      </c>
      <c r="N2228" s="143">
        <v>1.06452533688257</v>
      </c>
      <c r="O2228" s="143">
        <v>4.6254012893838201</v>
      </c>
      <c r="P2228" s="143">
        <v>0.65762484862957005</v>
      </c>
      <c r="Q2228" s="143">
        <v>2366.6672572266102</v>
      </c>
      <c r="R2228" s="143">
        <v>1200</v>
      </c>
      <c r="S2228" s="143" t="s">
        <v>398</v>
      </c>
      <c r="T2228" s="143">
        <v>1200</v>
      </c>
      <c r="U2228" s="143" t="s">
        <v>385</v>
      </c>
      <c r="V2228" s="143" t="s">
        <v>366</v>
      </c>
      <c r="Z2228" s="143">
        <v>0</v>
      </c>
      <c r="AA2228" s="143">
        <v>1</v>
      </c>
      <c r="AB2228" s="143">
        <v>4.6254012893838201</v>
      </c>
      <c r="AC2228" s="143">
        <v>0.65762484862957005</v>
      </c>
      <c r="AD2228" s="143">
        <v>2366.6672572266102</v>
      </c>
      <c r="AF2228" s="143">
        <v>-1</v>
      </c>
      <c r="AG2228" s="143">
        <v>-1</v>
      </c>
      <c r="AH2228" s="143">
        <v>-1</v>
      </c>
      <c r="AI2228" s="143">
        <v>-1</v>
      </c>
      <c r="AJ2228" s="143">
        <v>0</v>
      </c>
      <c r="AM2228" s="143" t="s">
        <v>383</v>
      </c>
      <c r="AN2228" s="143">
        <v>-1</v>
      </c>
      <c r="AQ2228" s="143">
        <v>641</v>
      </c>
      <c r="AR2228" s="143" t="s">
        <v>284</v>
      </c>
      <c r="AS2228" s="143" t="s">
        <v>394</v>
      </c>
      <c r="AT2228" s="143" t="s">
        <v>366</v>
      </c>
      <c r="AV2228" s="143">
        <v>200</v>
      </c>
      <c r="AW2228" s="143">
        <v>1.9194381648000001</v>
      </c>
    </row>
    <row r="2229" spans="1:49" x14ac:dyDescent="0.25">
      <c r="A2229" s="153">
        <v>1200000</v>
      </c>
      <c r="B2229" s="153">
        <v>1800000</v>
      </c>
      <c r="C2229" s="153">
        <v>1800000</v>
      </c>
      <c r="D2229" s="143" t="s">
        <v>360</v>
      </c>
      <c r="E2229" s="143" t="s">
        <v>73</v>
      </c>
      <c r="F2229" s="143" t="s">
        <v>378</v>
      </c>
      <c r="G2229" s="143" t="s">
        <v>379</v>
      </c>
      <c r="H2229" s="143">
        <v>0.59</v>
      </c>
      <c r="I2229" s="143">
        <v>0.64</v>
      </c>
      <c r="J2229" s="143" t="s">
        <v>366</v>
      </c>
      <c r="K2229" s="143">
        <v>0.61776345366790997</v>
      </c>
      <c r="L2229" s="143">
        <v>3775.6018155053498</v>
      </c>
      <c r="M2229" s="143">
        <v>7.3763957772036797</v>
      </c>
      <c r="N2229" s="143">
        <v>1.0187668555754501</v>
      </c>
      <c r="O2229" s="143">
        <v>4.5568677309467498</v>
      </c>
      <c r="P2229" s="143">
        <v>0.62935693118268998</v>
      </c>
      <c r="Q2229" s="143">
        <v>2332.4288172214301</v>
      </c>
      <c r="R2229" s="143">
        <v>1820</v>
      </c>
      <c r="S2229" s="143" t="s">
        <v>397</v>
      </c>
      <c r="T2229" s="143">
        <v>1820</v>
      </c>
      <c r="U2229" s="143" t="s">
        <v>385</v>
      </c>
      <c r="V2229" s="143" t="s">
        <v>366</v>
      </c>
      <c r="Z2229" s="143">
        <v>0</v>
      </c>
      <c r="AA2229" s="143">
        <v>1</v>
      </c>
      <c r="AB2229" s="143">
        <v>4.5568677309467498</v>
      </c>
      <c r="AC2229" s="143">
        <v>0.62935693118268998</v>
      </c>
      <c r="AD2229" s="143">
        <v>2332.4288172214301</v>
      </c>
      <c r="AF2229" s="143">
        <v>-1</v>
      </c>
      <c r="AG2229" s="143">
        <v>-1</v>
      </c>
      <c r="AH2229" s="143">
        <v>-1</v>
      </c>
      <c r="AI2229" s="143">
        <v>-1</v>
      </c>
      <c r="AJ2229" s="143">
        <v>0</v>
      </c>
      <c r="AM2229" s="143" t="s">
        <v>383</v>
      </c>
      <c r="AN2229" s="143">
        <v>-1</v>
      </c>
      <c r="AQ2229" s="143">
        <v>641</v>
      </c>
      <c r="AR2229" s="143" t="s">
        <v>284</v>
      </c>
      <c r="AS2229" s="143" t="s">
        <v>394</v>
      </c>
      <c r="AT2229" s="143" t="s">
        <v>366</v>
      </c>
      <c r="AV2229" s="143">
        <v>200</v>
      </c>
      <c r="AW2229" s="143">
        <v>1.8916697625000001</v>
      </c>
    </row>
    <row r="2230" spans="1:49" x14ac:dyDescent="0.25">
      <c r="A2230" s="153">
        <v>1200000</v>
      </c>
      <c r="B2230" s="153">
        <v>1800000</v>
      </c>
      <c r="C2230" s="153">
        <v>1800000</v>
      </c>
      <c r="D2230" s="143" t="s">
        <v>360</v>
      </c>
      <c r="E2230" s="143" t="s">
        <v>73</v>
      </c>
      <c r="F2230" s="143" t="s">
        <v>378</v>
      </c>
      <c r="G2230" s="143" t="s">
        <v>379</v>
      </c>
      <c r="H2230" s="143">
        <v>0.59</v>
      </c>
      <c r="I2230" s="143">
        <v>0.64</v>
      </c>
      <c r="J2230" s="143" t="s">
        <v>366</v>
      </c>
      <c r="K2230" s="143">
        <v>7.9450480955209998E-2</v>
      </c>
      <c r="L2230" s="143">
        <v>3775.78021568247</v>
      </c>
      <c r="M2230" s="143">
        <v>7.3831149488921204</v>
      </c>
      <c r="N2230" s="143">
        <v>1.01986378622804</v>
      </c>
      <c r="O2230" s="143">
        <v>0.58659203363712997</v>
      </c>
      <c r="P2230" s="143">
        <v>8.1028668324619996E-2</v>
      </c>
      <c r="Q2230" s="143">
        <v>299.98755411716502</v>
      </c>
      <c r="R2230" s="143">
        <v>1820</v>
      </c>
      <c r="S2230" s="143" t="s">
        <v>397</v>
      </c>
      <c r="T2230" s="143">
        <v>1820</v>
      </c>
      <c r="U2230" s="143" t="s">
        <v>385</v>
      </c>
      <c r="V2230" s="143" t="s">
        <v>366</v>
      </c>
      <c r="Z2230" s="143">
        <v>0</v>
      </c>
      <c r="AA2230" s="143">
        <v>1</v>
      </c>
      <c r="AB2230" s="143">
        <v>0.58659203363712997</v>
      </c>
      <c r="AC2230" s="143">
        <v>8.1028668324619996E-2</v>
      </c>
      <c r="AD2230" s="143">
        <v>2332.5390267654502</v>
      </c>
      <c r="AF2230" s="143">
        <v>-1</v>
      </c>
      <c r="AG2230" s="143">
        <v>-1</v>
      </c>
      <c r="AH2230" s="143">
        <v>-1</v>
      </c>
      <c r="AI2230" s="143">
        <v>-1</v>
      </c>
      <c r="AJ2230" s="143">
        <v>0</v>
      </c>
      <c r="AM2230" s="143" t="s">
        <v>383</v>
      </c>
      <c r="AN2230" s="143">
        <v>-1</v>
      </c>
      <c r="AQ2230" s="143">
        <v>641</v>
      </c>
      <c r="AR2230" s="143" t="s">
        <v>284</v>
      </c>
      <c r="AS2230" s="143" t="s">
        <v>394</v>
      </c>
      <c r="AT2230" s="143" t="s">
        <v>366</v>
      </c>
      <c r="AV2230" s="143">
        <v>91.345534349466107</v>
      </c>
      <c r="AW2230" s="143">
        <v>1.8917591458</v>
      </c>
    </row>
    <row r="2231" spans="1:49" x14ac:dyDescent="0.25">
      <c r="A2231" s="153">
        <v>1200000</v>
      </c>
      <c r="B2231" s="153">
        <v>1800000</v>
      </c>
      <c r="C2231" s="153">
        <v>1800000</v>
      </c>
      <c r="D2231" s="143" t="s">
        <v>360</v>
      </c>
      <c r="E2231" s="143" t="s">
        <v>73</v>
      </c>
      <c r="F2231" s="143" t="s">
        <v>378</v>
      </c>
      <c r="G2231" s="143" t="s">
        <v>379</v>
      </c>
      <c r="H2231" s="143">
        <v>0.59</v>
      </c>
      <c r="I2231" s="143">
        <v>0.64</v>
      </c>
      <c r="J2231" s="143" t="s">
        <v>366</v>
      </c>
      <c r="K2231" s="143">
        <v>0.61776345355284001</v>
      </c>
      <c r="L2231" s="143">
        <v>3775.6771807382402</v>
      </c>
      <c r="M2231" s="143">
        <v>7.3765430211536902</v>
      </c>
      <c r="N2231" s="143">
        <v>1.0187872242673099</v>
      </c>
      <c r="O2231" s="143">
        <v>4.5569586920290499</v>
      </c>
      <c r="P2231" s="143">
        <v>0.62936951409888997</v>
      </c>
      <c r="Q2231" s="143">
        <v>2332.47537467352</v>
      </c>
      <c r="R2231" s="143">
        <v>1820</v>
      </c>
      <c r="S2231" s="143" t="s">
        <v>397</v>
      </c>
      <c r="T2231" s="143">
        <v>1820</v>
      </c>
      <c r="U2231" s="143" t="s">
        <v>385</v>
      </c>
      <c r="V2231" s="143" t="s">
        <v>366</v>
      </c>
      <c r="Z2231" s="143">
        <v>0</v>
      </c>
      <c r="AA2231" s="143">
        <v>1</v>
      </c>
      <c r="AB2231" s="143">
        <v>4.5569586920290499</v>
      </c>
      <c r="AC2231" s="143">
        <v>0.62936951409888997</v>
      </c>
      <c r="AD2231" s="143">
        <v>2332.47537467352</v>
      </c>
      <c r="AF2231" s="143">
        <v>-1</v>
      </c>
      <c r="AG2231" s="143">
        <v>-1</v>
      </c>
      <c r="AH2231" s="143">
        <v>-1</v>
      </c>
      <c r="AI2231" s="143">
        <v>-1</v>
      </c>
      <c r="AJ2231" s="143">
        <v>0</v>
      </c>
      <c r="AM2231" s="143" t="s">
        <v>383</v>
      </c>
      <c r="AN2231" s="143">
        <v>-1</v>
      </c>
      <c r="AQ2231" s="143">
        <v>641</v>
      </c>
      <c r="AR2231" s="143" t="s">
        <v>284</v>
      </c>
      <c r="AS2231" s="143" t="s">
        <v>394</v>
      </c>
      <c r="AT2231" s="143" t="s">
        <v>366</v>
      </c>
      <c r="AV2231" s="143">
        <v>199.99999998137301</v>
      </c>
      <c r="AW2231" s="143">
        <v>1.8917075219999999</v>
      </c>
    </row>
    <row r="2232" spans="1:49" x14ac:dyDescent="0.25">
      <c r="A2232" s="153">
        <v>1200000</v>
      </c>
      <c r="B2232" s="153">
        <v>1800000</v>
      </c>
      <c r="C2232" s="153">
        <v>1800000</v>
      </c>
      <c r="D2232" s="143" t="s">
        <v>360</v>
      </c>
      <c r="E2232" s="143" t="s">
        <v>73</v>
      </c>
      <c r="F2232" s="143" t="s">
        <v>378</v>
      </c>
      <c r="G2232" s="143" t="s">
        <v>379</v>
      </c>
      <c r="H2232" s="143">
        <v>0.59</v>
      </c>
      <c r="I2232" s="143">
        <v>0.64</v>
      </c>
      <c r="J2232" s="143" t="s">
        <v>366</v>
      </c>
      <c r="K2232" s="143">
        <v>0.32187553365197002</v>
      </c>
      <c r="L2232" s="143">
        <v>2122.0344736551201</v>
      </c>
      <c r="M2232" s="143">
        <v>0.28700847792395001</v>
      </c>
      <c r="N2232" s="143">
        <v>4.882913735951E-2</v>
      </c>
      <c r="O2232" s="143">
        <v>9.238100699441E-2</v>
      </c>
      <c r="P2232" s="143">
        <v>1.5716904645359998E-2</v>
      </c>
      <c r="Q2232" s="143">
        <v>683.03097863563596</v>
      </c>
      <c r="R2232" s="143">
        <v>1820</v>
      </c>
      <c r="S2232" s="143" t="s">
        <v>397</v>
      </c>
      <c r="T2232" s="143">
        <v>1820</v>
      </c>
      <c r="U2232" s="143" t="s">
        <v>385</v>
      </c>
      <c r="V2232" s="143" t="s">
        <v>366</v>
      </c>
      <c r="Z2232" s="143">
        <v>0</v>
      </c>
      <c r="AA2232" s="143">
        <v>1</v>
      </c>
      <c r="AB2232" s="143">
        <v>9.238100699441E-2</v>
      </c>
      <c r="AC2232" s="143">
        <v>1.5716904645359998E-2</v>
      </c>
      <c r="AD2232" s="143">
        <v>683.03097863563596</v>
      </c>
      <c r="AF2232" s="143">
        <v>-1</v>
      </c>
      <c r="AG2232" s="143">
        <v>-1</v>
      </c>
      <c r="AH2232" s="143">
        <v>-1</v>
      </c>
      <c r="AI2232" s="143">
        <v>-1</v>
      </c>
      <c r="AJ2232" s="143">
        <v>0</v>
      </c>
      <c r="AM2232" s="143" t="s">
        <v>383</v>
      </c>
      <c r="AN2232" s="143">
        <v>-1</v>
      </c>
      <c r="AQ2232" s="143">
        <v>641</v>
      </c>
      <c r="AR2232" s="143" t="s">
        <v>284</v>
      </c>
      <c r="AS2232" s="143" t="s">
        <v>394</v>
      </c>
      <c r="AT2232" s="143" t="s">
        <v>366</v>
      </c>
      <c r="AV2232" s="143">
        <v>192.62360972739</v>
      </c>
      <c r="AW2232" s="143">
        <v>0.55395862009999997</v>
      </c>
    </row>
    <row r="2233" spans="1:49" x14ac:dyDescent="0.25">
      <c r="A2233" s="153">
        <v>1200000</v>
      </c>
      <c r="B2233" s="153">
        <v>1800000</v>
      </c>
      <c r="C2233" s="153">
        <v>1800000</v>
      </c>
      <c r="D2233" s="143" t="s">
        <v>360</v>
      </c>
      <c r="E2233" s="143" t="s">
        <v>73</v>
      </c>
      <c r="F2233" s="143" t="s">
        <v>378</v>
      </c>
      <c r="G2233" s="143" t="s">
        <v>379</v>
      </c>
      <c r="H2233" s="143">
        <v>0.59</v>
      </c>
      <c r="I2233" s="143">
        <v>0.64</v>
      </c>
      <c r="J2233" s="143" t="s">
        <v>363</v>
      </c>
      <c r="K2233" s="143">
        <v>0.29588791976278001</v>
      </c>
      <c r="L2233" s="143">
        <v>2122.0344736551201</v>
      </c>
      <c r="M2233" s="143">
        <v>0.28700847792395001</v>
      </c>
      <c r="N2233" s="143">
        <v>4.882913735951E-2</v>
      </c>
      <c r="O2233" s="143">
        <v>8.4922341487200001E-2</v>
      </c>
      <c r="P2233" s="143">
        <v>1.444795187711E-2</v>
      </c>
      <c r="Q2233" s="143">
        <v>627.88436607473398</v>
      </c>
      <c r="R2233" s="143">
        <v>5300</v>
      </c>
      <c r="S2233" s="143" t="s">
        <v>372</v>
      </c>
      <c r="T2233" s="143">
        <v>5300</v>
      </c>
      <c r="U2233" s="143" t="s">
        <v>385</v>
      </c>
      <c r="V2233" s="143" t="s">
        <v>366</v>
      </c>
      <c r="Y2233" s="143" t="s">
        <v>363</v>
      </c>
      <c r="Z2233" s="143">
        <v>0</v>
      </c>
      <c r="AA2233" s="143">
        <v>1</v>
      </c>
      <c r="AB2233" s="143">
        <v>8.4922341487200001E-2</v>
      </c>
      <c r="AC2233" s="143">
        <v>1.444795187711E-2</v>
      </c>
      <c r="AD2233" s="143">
        <v>627.88436607473398</v>
      </c>
      <c r="AF2233" s="143">
        <v>-1</v>
      </c>
      <c r="AG2233" s="143">
        <v>-1</v>
      </c>
      <c r="AH2233" s="143">
        <v>-1</v>
      </c>
      <c r="AI2233" s="143">
        <v>-1</v>
      </c>
      <c r="AJ2233" s="143">
        <v>0</v>
      </c>
      <c r="AM2233" s="143" t="s">
        <v>383</v>
      </c>
      <c r="AN2233" s="143">
        <v>-1</v>
      </c>
      <c r="AQ2233" s="143">
        <v>641</v>
      </c>
      <c r="AR2233" s="143" t="s">
        <v>284</v>
      </c>
      <c r="AS2233" s="143" t="s">
        <v>394</v>
      </c>
      <c r="AT2233" s="143" t="s">
        <v>366</v>
      </c>
      <c r="AV2233" s="143">
        <v>152.58793764761899</v>
      </c>
      <c r="AW2233" s="143">
        <v>0.5092330625</v>
      </c>
    </row>
    <row r="2234" spans="1:49" x14ac:dyDescent="0.25">
      <c r="A2234" s="153">
        <v>1200000</v>
      </c>
      <c r="B2234" s="153">
        <v>1800000</v>
      </c>
      <c r="C2234" s="153">
        <v>1800000</v>
      </c>
      <c r="D2234" s="143" t="s">
        <v>360</v>
      </c>
      <c r="E2234" s="143" t="s">
        <v>73</v>
      </c>
      <c r="F2234" s="143" t="s">
        <v>378</v>
      </c>
      <c r="G2234" s="143" t="s">
        <v>379</v>
      </c>
      <c r="H2234" s="143">
        <v>0.59</v>
      </c>
      <c r="I2234" s="143">
        <v>0.64</v>
      </c>
      <c r="J2234" s="143" t="s">
        <v>366</v>
      </c>
      <c r="K2234" s="143">
        <v>0.31462188413515002</v>
      </c>
      <c r="L2234" s="143">
        <v>1957.0416209568</v>
      </c>
      <c r="M2234" s="143">
        <v>3.8235501772080398</v>
      </c>
      <c r="N2234" s="143">
        <v>0.52895507503581995</v>
      </c>
      <c r="O2234" s="143">
        <v>1.20297256083848</v>
      </c>
      <c r="P2234" s="143">
        <v>0.16642084233061999</v>
      </c>
      <c r="Q2234" s="143">
        <v>615.72812211633902</v>
      </c>
      <c r="R2234" s="143">
        <v>1820</v>
      </c>
      <c r="S2234" s="143" t="s">
        <v>397</v>
      </c>
      <c r="T2234" s="143">
        <v>1820</v>
      </c>
      <c r="U2234" s="143" t="s">
        <v>385</v>
      </c>
      <c r="V2234" s="143" t="s">
        <v>366</v>
      </c>
      <c r="Z2234" s="143">
        <v>0</v>
      </c>
      <c r="AA2234" s="143">
        <v>1</v>
      </c>
      <c r="AB2234" s="143">
        <v>1.20297256083848</v>
      </c>
      <c r="AC2234" s="143">
        <v>0.16642084233061999</v>
      </c>
      <c r="AD2234" s="143">
        <v>615.72812211633902</v>
      </c>
      <c r="AF2234" s="143">
        <v>-1</v>
      </c>
      <c r="AG2234" s="143">
        <v>-1</v>
      </c>
      <c r="AH2234" s="143">
        <v>-1</v>
      </c>
      <c r="AI2234" s="143">
        <v>-1</v>
      </c>
      <c r="AJ2234" s="143">
        <v>0</v>
      </c>
      <c r="AM2234" s="143" t="s">
        <v>383</v>
      </c>
      <c r="AN2234" s="143">
        <v>-1</v>
      </c>
      <c r="AQ2234" s="143">
        <v>641</v>
      </c>
      <c r="AR2234" s="143" t="s">
        <v>284</v>
      </c>
      <c r="AS2234" s="143" t="s">
        <v>394</v>
      </c>
      <c r="AT2234" s="143" t="s">
        <v>366</v>
      </c>
      <c r="AV2234" s="143">
        <v>161.378648470603</v>
      </c>
      <c r="AW2234" s="143">
        <v>0.49937398389999998</v>
      </c>
    </row>
    <row r="2235" spans="1:49" x14ac:dyDescent="0.25">
      <c r="A2235" s="153">
        <v>1200000</v>
      </c>
      <c r="B2235" s="153">
        <v>1800000</v>
      </c>
      <c r="C2235" s="153">
        <v>1800000</v>
      </c>
      <c r="D2235" s="143" t="s">
        <v>360</v>
      </c>
      <c r="E2235" s="143" t="s">
        <v>73</v>
      </c>
      <c r="F2235" s="143" t="s">
        <v>378</v>
      </c>
      <c r="G2235" s="143" t="s">
        <v>379</v>
      </c>
      <c r="H2235" s="143">
        <v>0.59</v>
      </c>
      <c r="I2235" s="143">
        <v>0.64</v>
      </c>
      <c r="J2235" s="143" t="s">
        <v>363</v>
      </c>
      <c r="K2235" s="143">
        <v>0.28246260454675998</v>
      </c>
      <c r="L2235" s="143">
        <v>1957.0416209568</v>
      </c>
      <c r="M2235" s="143">
        <v>3.8235501772080398</v>
      </c>
      <c r="N2235" s="143">
        <v>0.52895507503581995</v>
      </c>
      <c r="O2235" s="143">
        <v>1.08000994166942</v>
      </c>
      <c r="P2235" s="143">
        <v>0.14941002818283999</v>
      </c>
      <c r="Q2235" s="143">
        <v>552.79107346188005</v>
      </c>
      <c r="R2235" s="143">
        <v>5100</v>
      </c>
      <c r="S2235" s="143" t="s">
        <v>373</v>
      </c>
      <c r="T2235" s="143">
        <v>5100</v>
      </c>
      <c r="U2235" s="143" t="s">
        <v>385</v>
      </c>
      <c r="V2235" s="143" t="s">
        <v>366</v>
      </c>
      <c r="Y2235" s="143" t="s">
        <v>363</v>
      </c>
      <c r="Z2235" s="143">
        <v>0</v>
      </c>
      <c r="AA2235" s="143">
        <v>1</v>
      </c>
      <c r="AB2235" s="143">
        <v>1.08000994166942</v>
      </c>
      <c r="AC2235" s="143">
        <v>0.14941002818283999</v>
      </c>
      <c r="AD2235" s="143">
        <v>552.79107346188005</v>
      </c>
      <c r="AF2235" s="143">
        <v>-1</v>
      </c>
      <c r="AG2235" s="143">
        <v>-1</v>
      </c>
      <c r="AH2235" s="143">
        <v>-1</v>
      </c>
      <c r="AI2235" s="143">
        <v>-1</v>
      </c>
      <c r="AJ2235" s="143">
        <v>0</v>
      </c>
      <c r="AM2235" s="143" t="s">
        <v>383</v>
      </c>
      <c r="AN2235" s="143">
        <v>-1</v>
      </c>
      <c r="AQ2235" s="143">
        <v>641</v>
      </c>
      <c r="AR2235" s="143" t="s">
        <v>284</v>
      </c>
      <c r="AS2235" s="143" t="s">
        <v>394</v>
      </c>
      <c r="AT2235" s="143" t="s">
        <v>366</v>
      </c>
      <c r="AV2235" s="143">
        <v>149.59388523245201</v>
      </c>
      <c r="AW2235" s="143">
        <v>0.44833014879999999</v>
      </c>
    </row>
    <row r="2236" spans="1:49" x14ac:dyDescent="0.25">
      <c r="A2236" s="153">
        <v>1200000</v>
      </c>
      <c r="B2236" s="153">
        <v>1800000</v>
      </c>
      <c r="C2236" s="153">
        <v>1800000</v>
      </c>
      <c r="D2236" s="143" t="s">
        <v>360</v>
      </c>
      <c r="E2236" s="143" t="s">
        <v>73</v>
      </c>
      <c r="F2236" s="143" t="s">
        <v>378</v>
      </c>
      <c r="G2236" s="143" t="s">
        <v>379</v>
      </c>
      <c r="H2236" s="143">
        <v>0.59</v>
      </c>
      <c r="I2236" s="143">
        <v>0.64</v>
      </c>
      <c r="J2236" s="143" t="s">
        <v>366</v>
      </c>
      <c r="K2236" s="143">
        <v>2.0678964663810001E-2</v>
      </c>
      <c r="L2236" s="143">
        <v>1957.0416209568</v>
      </c>
      <c r="M2236" s="143">
        <v>3.8235501772080398</v>
      </c>
      <c r="N2236" s="143">
        <v>0.52895507503581995</v>
      </c>
      <c r="O2236" s="143">
        <v>7.9067059004789997E-2</v>
      </c>
      <c r="P2236" s="143">
        <v>1.0938243305400001E-2</v>
      </c>
      <c r="Q2236" s="143">
        <v>40.4695945253712</v>
      </c>
      <c r="R2236" s="143">
        <v>1820</v>
      </c>
      <c r="S2236" s="143" t="s">
        <v>397</v>
      </c>
      <c r="T2236" s="143">
        <v>1820</v>
      </c>
      <c r="U2236" s="143" t="s">
        <v>385</v>
      </c>
      <c r="V2236" s="143" t="s">
        <v>366</v>
      </c>
      <c r="Z2236" s="143">
        <v>0</v>
      </c>
      <c r="AA2236" s="143">
        <v>1</v>
      </c>
      <c r="AB2236" s="143">
        <v>7.9067059004789997E-2</v>
      </c>
      <c r="AC2236" s="143">
        <v>1.0938243305400001E-2</v>
      </c>
      <c r="AD2236" s="143">
        <v>40.469594525372003</v>
      </c>
      <c r="AF2236" s="143">
        <v>-1</v>
      </c>
      <c r="AG2236" s="143">
        <v>-1</v>
      </c>
      <c r="AH2236" s="143">
        <v>-1</v>
      </c>
      <c r="AI2236" s="143">
        <v>-1</v>
      </c>
      <c r="AJ2236" s="143">
        <v>0</v>
      </c>
      <c r="AM2236" s="143" t="s">
        <v>383</v>
      </c>
      <c r="AN2236" s="143">
        <v>-1</v>
      </c>
      <c r="AQ2236" s="143">
        <v>641</v>
      </c>
      <c r="AR2236" s="143" t="s">
        <v>284</v>
      </c>
      <c r="AS2236" s="143" t="s">
        <v>394</v>
      </c>
      <c r="AT2236" s="143" t="s">
        <v>366</v>
      </c>
      <c r="AV2236" s="143">
        <v>51.386688565146301</v>
      </c>
      <c r="AW2236" s="143">
        <v>3.2822055599999997E-2</v>
      </c>
    </row>
    <row r="2237" spans="1:49" x14ac:dyDescent="0.25">
      <c r="A2237" s="153">
        <v>1200000</v>
      </c>
      <c r="B2237" s="153">
        <v>1800000</v>
      </c>
      <c r="C2237" s="153">
        <v>1800000</v>
      </c>
      <c r="D2237" s="143" t="s">
        <v>360</v>
      </c>
      <c r="E2237" s="143" t="s">
        <v>73</v>
      </c>
      <c r="F2237" s="143" t="s">
        <v>378</v>
      </c>
      <c r="G2237" s="143" t="s">
        <v>379</v>
      </c>
      <c r="H2237" s="143">
        <v>0.59</v>
      </c>
      <c r="I2237" s="143">
        <v>0.64</v>
      </c>
      <c r="J2237" s="143" t="s">
        <v>366</v>
      </c>
      <c r="K2237" s="143">
        <v>0.61776345369092001</v>
      </c>
      <c r="L2237" s="143">
        <v>3774.42472939766</v>
      </c>
      <c r="M2237" s="143">
        <v>7.3740961798573004</v>
      </c>
      <c r="N2237" s="143">
        <v>1.01845013098838</v>
      </c>
      <c r="O2237" s="143">
        <v>4.5554471239177197</v>
      </c>
      <c r="P2237" s="143">
        <v>0.62916127033136005</v>
      </c>
      <c r="Q2237" s="143">
        <v>2331.7016565291401</v>
      </c>
      <c r="R2237" s="143">
        <v>1820</v>
      </c>
      <c r="S2237" s="143" t="s">
        <v>397</v>
      </c>
      <c r="T2237" s="143">
        <v>1820</v>
      </c>
      <c r="U2237" s="143" t="s">
        <v>385</v>
      </c>
      <c r="V2237" s="143" t="s">
        <v>366</v>
      </c>
      <c r="Z2237" s="143">
        <v>0</v>
      </c>
      <c r="AA2237" s="143">
        <v>1</v>
      </c>
      <c r="AB2237" s="143">
        <v>4.5554471239177197</v>
      </c>
      <c r="AC2237" s="143">
        <v>0.62916127033136005</v>
      </c>
      <c r="AD2237" s="143">
        <v>2331.7016565291401</v>
      </c>
      <c r="AF2237" s="143">
        <v>-1</v>
      </c>
      <c r="AG2237" s="143">
        <v>-1</v>
      </c>
      <c r="AH2237" s="143">
        <v>-1</v>
      </c>
      <c r="AI2237" s="143">
        <v>-1</v>
      </c>
      <c r="AJ2237" s="143">
        <v>0</v>
      </c>
      <c r="AM2237" s="143" t="s">
        <v>383</v>
      </c>
      <c r="AN2237" s="143">
        <v>-1</v>
      </c>
      <c r="AQ2237" s="143">
        <v>641</v>
      </c>
      <c r="AR2237" s="143" t="s">
        <v>284</v>
      </c>
      <c r="AS2237" s="143" t="s">
        <v>394</v>
      </c>
      <c r="AT2237" s="143" t="s">
        <v>366</v>
      </c>
      <c r="AV2237" s="143">
        <v>200.00000000372501</v>
      </c>
      <c r="AW2237" s="143">
        <v>1.8910800134000001</v>
      </c>
    </row>
    <row r="2238" spans="1:49" x14ac:dyDescent="0.25">
      <c r="A2238" s="153">
        <v>1200000</v>
      </c>
      <c r="B2238" s="153">
        <v>1800000</v>
      </c>
      <c r="C2238" s="153">
        <v>1800000</v>
      </c>
      <c r="D2238" s="143" t="s">
        <v>360</v>
      </c>
      <c r="E2238" s="143" t="s">
        <v>73</v>
      </c>
      <c r="F2238" s="143" t="s">
        <v>378</v>
      </c>
      <c r="G2238" s="143" t="s">
        <v>379</v>
      </c>
      <c r="H2238" s="143">
        <v>0.59</v>
      </c>
      <c r="I2238" s="143">
        <v>0.64</v>
      </c>
      <c r="J2238" s="143" t="s">
        <v>366</v>
      </c>
      <c r="K2238" s="143">
        <v>0.61776345364490004</v>
      </c>
      <c r="L2238" s="143">
        <v>3927.6566292499401</v>
      </c>
      <c r="M2238" s="143">
        <v>7.1567208808360903</v>
      </c>
      <c r="N2238" s="143">
        <v>0.95983685722353995</v>
      </c>
      <c r="O2238" s="143">
        <v>4.4211606081178703</v>
      </c>
      <c r="P2238" s="143">
        <v>0.59295213185408002</v>
      </c>
      <c r="Q2238" s="143">
        <v>2426.3627240167302</v>
      </c>
      <c r="R2238" s="143">
        <v>1400</v>
      </c>
      <c r="S2238" s="143" t="s">
        <v>389</v>
      </c>
      <c r="T2238" s="143">
        <v>1400</v>
      </c>
      <c r="U2238" s="143" t="s">
        <v>385</v>
      </c>
      <c r="V2238" s="143" t="s">
        <v>366</v>
      </c>
      <c r="Z2238" s="143">
        <v>0</v>
      </c>
      <c r="AA2238" s="143">
        <v>1</v>
      </c>
      <c r="AB2238" s="143">
        <v>4.4211606081178703</v>
      </c>
      <c r="AC2238" s="143">
        <v>0.59295213185408002</v>
      </c>
      <c r="AD2238" s="143">
        <v>2426.3627240167302</v>
      </c>
      <c r="AF2238" s="143">
        <v>-1</v>
      </c>
      <c r="AG2238" s="143">
        <v>-1</v>
      </c>
      <c r="AH2238" s="143">
        <v>-1</v>
      </c>
      <c r="AI2238" s="143">
        <v>-1</v>
      </c>
      <c r="AJ2238" s="143">
        <v>0</v>
      </c>
      <c r="AM2238" s="143" t="s">
        <v>383</v>
      </c>
      <c r="AN2238" s="143">
        <v>-1</v>
      </c>
      <c r="AQ2238" s="143">
        <v>641</v>
      </c>
      <c r="AR2238" s="143" t="s">
        <v>284</v>
      </c>
      <c r="AS2238" s="143" t="s">
        <v>394</v>
      </c>
      <c r="AT2238" s="143" t="s">
        <v>366</v>
      </c>
      <c r="AV2238" s="143">
        <v>199.999999996274</v>
      </c>
      <c r="AW2238" s="143">
        <v>1.9678529796999999</v>
      </c>
    </row>
    <row r="2239" spans="1:49" x14ac:dyDescent="0.25">
      <c r="A2239" s="153">
        <v>1200000</v>
      </c>
      <c r="B2239" s="153">
        <v>1800000</v>
      </c>
      <c r="C2239" s="153">
        <v>1800000</v>
      </c>
      <c r="D2239" s="143" t="s">
        <v>360</v>
      </c>
      <c r="E2239" s="143" t="s">
        <v>73</v>
      </c>
      <c r="F2239" s="143" t="s">
        <v>378</v>
      </c>
      <c r="G2239" s="143" t="s">
        <v>379</v>
      </c>
      <c r="H2239" s="143">
        <v>0.59</v>
      </c>
      <c r="I2239" s="143">
        <v>0.64</v>
      </c>
      <c r="J2239" s="143" t="s">
        <v>366</v>
      </c>
      <c r="K2239" s="143">
        <v>0.53625530137876998</v>
      </c>
      <c r="L2239" s="143">
        <v>3832.1035883172299</v>
      </c>
      <c r="M2239" s="143">
        <v>7.04297917243988</v>
      </c>
      <c r="N2239" s="143">
        <v>0.93801154481175997</v>
      </c>
      <c r="O2239" s="143">
        <v>3.7768349187212</v>
      </c>
      <c r="P2239" s="143">
        <v>0.50301366365980005</v>
      </c>
      <c r="Q2239" s="143">
        <v>2054.9858646677499</v>
      </c>
      <c r="R2239" s="143">
        <v>1400</v>
      </c>
      <c r="S2239" s="143" t="s">
        <v>389</v>
      </c>
      <c r="T2239" s="143">
        <v>1400</v>
      </c>
      <c r="U2239" s="143" t="s">
        <v>385</v>
      </c>
      <c r="V2239" s="143" t="s">
        <v>366</v>
      </c>
      <c r="Z2239" s="143">
        <v>0</v>
      </c>
      <c r="AA2239" s="143">
        <v>1</v>
      </c>
      <c r="AB2239" s="143">
        <v>3.7768349187212</v>
      </c>
      <c r="AC2239" s="143">
        <v>0.50301366365980005</v>
      </c>
      <c r="AD2239" s="143">
        <v>2054.9858646677499</v>
      </c>
      <c r="AF2239" s="143">
        <v>-1</v>
      </c>
      <c r="AG2239" s="143">
        <v>-1</v>
      </c>
      <c r="AH2239" s="143">
        <v>-1</v>
      </c>
      <c r="AI2239" s="143">
        <v>-1</v>
      </c>
      <c r="AJ2239" s="143">
        <v>0</v>
      </c>
      <c r="AM2239" s="143" t="s">
        <v>383</v>
      </c>
      <c r="AN2239" s="143">
        <v>-1</v>
      </c>
      <c r="AQ2239" s="143">
        <v>641</v>
      </c>
      <c r="AR2239" s="143" t="s">
        <v>284</v>
      </c>
      <c r="AS2239" s="143" t="s">
        <v>394</v>
      </c>
      <c r="AT2239" s="143" t="s">
        <v>366</v>
      </c>
      <c r="AV2239" s="143">
        <v>187.987597625349</v>
      </c>
      <c r="AW2239" s="143">
        <v>1.6666552025000001</v>
      </c>
    </row>
    <row r="2240" spans="1:49" x14ac:dyDescent="0.25">
      <c r="A2240" s="153">
        <v>1200000</v>
      </c>
      <c r="B2240" s="153">
        <v>1800000</v>
      </c>
      <c r="C2240" s="153">
        <v>1800000</v>
      </c>
      <c r="D2240" s="143" t="s">
        <v>360</v>
      </c>
      <c r="E2240" s="143" t="s">
        <v>73</v>
      </c>
      <c r="F2240" s="143" t="s">
        <v>378</v>
      </c>
      <c r="G2240" s="143" t="s">
        <v>379</v>
      </c>
      <c r="H2240" s="143">
        <v>0.59</v>
      </c>
      <c r="I2240" s="143">
        <v>0.64</v>
      </c>
      <c r="J2240" s="143" t="s">
        <v>363</v>
      </c>
      <c r="K2240" s="143">
        <v>8.1508152174060003E-2</v>
      </c>
      <c r="L2240" s="143">
        <v>3832.1035883172299</v>
      </c>
      <c r="M2240" s="143">
        <v>7.04297917243988</v>
      </c>
      <c r="N2240" s="143">
        <v>0.93801154481175997</v>
      </c>
      <c r="O2240" s="143">
        <v>0.57406021814602004</v>
      </c>
      <c r="P2240" s="143">
        <v>7.6455587735550001E-2</v>
      </c>
      <c r="Q2240" s="143">
        <v>312.34768242335298</v>
      </c>
      <c r="R2240" s="143">
        <v>3100</v>
      </c>
      <c r="S2240" s="143" t="s">
        <v>371</v>
      </c>
      <c r="T2240" s="143">
        <v>3100</v>
      </c>
      <c r="U2240" s="143" t="s">
        <v>385</v>
      </c>
      <c r="V2240" s="143" t="s">
        <v>366</v>
      </c>
      <c r="Y2240" s="143" t="s">
        <v>363</v>
      </c>
      <c r="Z2240" s="143">
        <v>0</v>
      </c>
      <c r="AA2240" s="143">
        <v>1</v>
      </c>
      <c r="AB2240" s="143">
        <v>0.57406021814602004</v>
      </c>
      <c r="AC2240" s="143">
        <v>7.6455587735550001E-2</v>
      </c>
      <c r="AD2240" s="143">
        <v>312.347682423354</v>
      </c>
      <c r="AF2240" s="143">
        <v>-1</v>
      </c>
      <c r="AG2240" s="143">
        <v>-1</v>
      </c>
      <c r="AH2240" s="143">
        <v>-1</v>
      </c>
      <c r="AI2240" s="143">
        <v>-1</v>
      </c>
      <c r="AJ2240" s="143">
        <v>0</v>
      </c>
      <c r="AM2240" s="143" t="s">
        <v>383</v>
      </c>
      <c r="AN2240" s="143">
        <v>-1</v>
      </c>
      <c r="AQ2240" s="143">
        <v>641</v>
      </c>
      <c r="AR2240" s="143" t="s">
        <v>284</v>
      </c>
      <c r="AS2240" s="143" t="s">
        <v>394</v>
      </c>
      <c r="AT2240" s="143" t="s">
        <v>366</v>
      </c>
      <c r="AV2240" s="143">
        <v>127.582776218299</v>
      </c>
      <c r="AW2240" s="143">
        <v>0.25332334340000001</v>
      </c>
    </row>
    <row r="2241" spans="1:49" x14ac:dyDescent="0.25">
      <c r="A2241" s="153">
        <v>1200000</v>
      </c>
      <c r="B2241" s="153">
        <v>1800000</v>
      </c>
      <c r="C2241" s="153">
        <v>1800000</v>
      </c>
      <c r="D2241" s="143" t="s">
        <v>360</v>
      </c>
      <c r="E2241" s="143" t="s">
        <v>73</v>
      </c>
      <c r="F2241" s="143" t="s">
        <v>378</v>
      </c>
      <c r="G2241" s="143" t="s">
        <v>379</v>
      </c>
      <c r="H2241" s="143">
        <v>0.59</v>
      </c>
      <c r="I2241" s="143">
        <v>0.64</v>
      </c>
      <c r="J2241" s="143" t="s">
        <v>366</v>
      </c>
      <c r="K2241" s="143">
        <v>2.1806874369460001E-2</v>
      </c>
      <c r="L2241" s="143">
        <v>3220.9957822049901</v>
      </c>
      <c r="M2241" s="143">
        <v>6.3152941846642996</v>
      </c>
      <c r="N2241" s="143">
        <v>0.82438634664735</v>
      </c>
      <c r="O2241" s="143">
        <v>0.13771682689119999</v>
      </c>
      <c r="P2241" s="143">
        <v>1.7977289493240001E-2</v>
      </c>
      <c r="Q2241" s="143">
        <v>70.239850367127502</v>
      </c>
      <c r="R2241" s="143">
        <v>1200</v>
      </c>
      <c r="S2241" s="143" t="s">
        <v>398</v>
      </c>
      <c r="T2241" s="143">
        <v>1200</v>
      </c>
      <c r="U2241" s="143" t="s">
        <v>385</v>
      </c>
      <c r="V2241" s="143" t="s">
        <v>366</v>
      </c>
      <c r="Z2241" s="143">
        <v>0</v>
      </c>
      <c r="AA2241" s="143">
        <v>1</v>
      </c>
      <c r="AB2241" s="143">
        <v>0.13771682689119999</v>
      </c>
      <c r="AC2241" s="143">
        <v>1.7977289493240001E-2</v>
      </c>
      <c r="AD2241" s="143">
        <v>70.239850367128795</v>
      </c>
      <c r="AF2241" s="143">
        <v>-1</v>
      </c>
      <c r="AG2241" s="143">
        <v>-1</v>
      </c>
      <c r="AH2241" s="143">
        <v>-1</v>
      </c>
      <c r="AI2241" s="143">
        <v>-1</v>
      </c>
      <c r="AJ2241" s="143">
        <v>0</v>
      </c>
      <c r="AM2241" s="143" t="s">
        <v>383</v>
      </c>
      <c r="AN2241" s="143">
        <v>-1</v>
      </c>
      <c r="AQ2241" s="143">
        <v>641</v>
      </c>
      <c r="AR2241" s="143" t="s">
        <v>284</v>
      </c>
      <c r="AS2241" s="143" t="s">
        <v>394</v>
      </c>
      <c r="AT2241" s="143" t="s">
        <v>366</v>
      </c>
      <c r="AV2241" s="143">
        <v>68.697827513076504</v>
      </c>
      <c r="AW2241" s="143">
        <v>5.6966626399999998E-2</v>
      </c>
    </row>
    <row r="2242" spans="1:49" x14ac:dyDescent="0.25">
      <c r="A2242" s="153">
        <v>1200000</v>
      </c>
      <c r="B2242" s="153">
        <v>1800000</v>
      </c>
      <c r="C2242" s="153">
        <v>1800000</v>
      </c>
      <c r="D2242" s="143" t="s">
        <v>360</v>
      </c>
      <c r="E2242" s="143" t="s">
        <v>73</v>
      </c>
      <c r="F2242" s="143" t="s">
        <v>378</v>
      </c>
      <c r="G2242" s="143" t="s">
        <v>379</v>
      </c>
      <c r="H2242" s="143">
        <v>0.59</v>
      </c>
      <c r="I2242" s="143">
        <v>0.64</v>
      </c>
      <c r="J2242" s="143" t="s">
        <v>366</v>
      </c>
      <c r="K2242" s="143">
        <v>6.6332701486999999E-4</v>
      </c>
      <c r="L2242" s="143">
        <v>3220.9957822049901</v>
      </c>
      <c r="M2242" s="143">
        <v>6.3152941846642996</v>
      </c>
      <c r="N2242" s="143">
        <v>0.82438634664735</v>
      </c>
      <c r="O2242" s="143">
        <v>4.1891052395499999E-3</v>
      </c>
      <c r="P2242" s="143">
        <v>5.4683773441999996E-4</v>
      </c>
      <c r="Q2242" s="143">
        <v>2.1365735171285598</v>
      </c>
      <c r="R2242" s="143">
        <v>1400</v>
      </c>
      <c r="S2242" s="143" t="s">
        <v>389</v>
      </c>
      <c r="T2242" s="143">
        <v>1400</v>
      </c>
      <c r="U2242" s="143" t="s">
        <v>385</v>
      </c>
      <c r="V2242" s="143" t="s">
        <v>366</v>
      </c>
      <c r="Z2242" s="143">
        <v>0</v>
      </c>
      <c r="AA2242" s="143">
        <v>1</v>
      </c>
      <c r="AB2242" s="143">
        <v>4.1891052395499999E-3</v>
      </c>
      <c r="AC2242" s="143">
        <v>5.4683773441999996E-4</v>
      </c>
      <c r="AD2242" s="143">
        <v>2.1365735171294098</v>
      </c>
      <c r="AF2242" s="143">
        <v>-1</v>
      </c>
      <c r="AG2242" s="143">
        <v>-1</v>
      </c>
      <c r="AH2242" s="143">
        <v>-1</v>
      </c>
      <c r="AI2242" s="143">
        <v>-1</v>
      </c>
      <c r="AJ2242" s="143">
        <v>0</v>
      </c>
      <c r="AM2242" s="143" t="s">
        <v>383</v>
      </c>
      <c r="AN2242" s="143">
        <v>-1</v>
      </c>
      <c r="AQ2242" s="143">
        <v>641</v>
      </c>
      <c r="AR2242" s="143" t="s">
        <v>284</v>
      </c>
      <c r="AS2242" s="143" t="s">
        <v>394</v>
      </c>
      <c r="AT2242" s="143" t="s">
        <v>366</v>
      </c>
      <c r="AV2242" s="143">
        <v>10.448910171885</v>
      </c>
      <c r="AW2242" s="143">
        <v>1.7328252E-3</v>
      </c>
    </row>
    <row r="2243" spans="1:49" x14ac:dyDescent="0.25">
      <c r="A2243" s="153">
        <v>1200000</v>
      </c>
      <c r="B2243" s="153">
        <v>1800000</v>
      </c>
      <c r="C2243" s="153">
        <v>1800000</v>
      </c>
      <c r="D2243" s="143" t="s">
        <v>360</v>
      </c>
      <c r="E2243" s="143" t="s">
        <v>73</v>
      </c>
      <c r="F2243" s="143" t="s">
        <v>378</v>
      </c>
      <c r="G2243" s="143" t="s">
        <v>379</v>
      </c>
      <c r="H2243" s="143">
        <v>0.59</v>
      </c>
      <c r="I2243" s="143">
        <v>0.64</v>
      </c>
      <c r="J2243" s="143" t="s">
        <v>363</v>
      </c>
      <c r="K2243" s="143">
        <v>0.59529325221453</v>
      </c>
      <c r="L2243" s="143">
        <v>3220.9957822049901</v>
      </c>
      <c r="M2243" s="143">
        <v>6.3152941846642996</v>
      </c>
      <c r="N2243" s="143">
        <v>0.82438634664735</v>
      </c>
      <c r="O2243" s="143">
        <v>3.7594520138803298</v>
      </c>
      <c r="P2243" s="143">
        <v>0.49075162937694999</v>
      </c>
      <c r="Q2243" s="143">
        <v>1917.4370545581</v>
      </c>
      <c r="R2243" s="143">
        <v>3100</v>
      </c>
      <c r="S2243" s="143" t="s">
        <v>371</v>
      </c>
      <c r="T2243" s="143">
        <v>3100</v>
      </c>
      <c r="U2243" s="143" t="s">
        <v>385</v>
      </c>
      <c r="V2243" s="143" t="s">
        <v>366</v>
      </c>
      <c r="Y2243" s="143" t="s">
        <v>363</v>
      </c>
      <c r="Z2243" s="143">
        <v>0</v>
      </c>
      <c r="AA2243" s="143">
        <v>1</v>
      </c>
      <c r="AB2243" s="143">
        <v>3.7594520138803298</v>
      </c>
      <c r="AC2243" s="143">
        <v>0.49075162937694999</v>
      </c>
      <c r="AD2243" s="143">
        <v>1917.4370545581</v>
      </c>
      <c r="AF2243" s="143">
        <v>-1</v>
      </c>
      <c r="AG2243" s="143">
        <v>-1</v>
      </c>
      <c r="AH2243" s="143">
        <v>-1</v>
      </c>
      <c r="AI2243" s="143">
        <v>-1</v>
      </c>
      <c r="AJ2243" s="143">
        <v>0</v>
      </c>
      <c r="AM2243" s="143" t="s">
        <v>383</v>
      </c>
      <c r="AN2243" s="143">
        <v>-1</v>
      </c>
      <c r="AQ2243" s="143">
        <v>641</v>
      </c>
      <c r="AR2243" s="143" t="s">
        <v>284</v>
      </c>
      <c r="AS2243" s="143" t="s">
        <v>394</v>
      </c>
      <c r="AT2243" s="143" t="s">
        <v>366</v>
      </c>
      <c r="AV2243" s="143">
        <v>195.64936180552399</v>
      </c>
      <c r="AW2243" s="143">
        <v>1.5550989899000001</v>
      </c>
    </row>
    <row r="2244" spans="1:49" x14ac:dyDescent="0.25">
      <c r="A2244" s="153">
        <v>1200000</v>
      </c>
      <c r="B2244" s="153">
        <v>1800000</v>
      </c>
      <c r="C2244" s="153">
        <v>1800000</v>
      </c>
      <c r="D2244" s="143" t="s">
        <v>360</v>
      </c>
      <c r="E2244" s="143" t="s">
        <v>73</v>
      </c>
      <c r="F2244" s="143" t="s">
        <v>378</v>
      </c>
      <c r="G2244" s="143" t="s">
        <v>379</v>
      </c>
      <c r="H2244" s="143">
        <v>0.59</v>
      </c>
      <c r="I2244" s="143">
        <v>0.64</v>
      </c>
      <c r="J2244" s="143" t="s">
        <v>366</v>
      </c>
      <c r="K2244" s="143">
        <v>0.617763453829</v>
      </c>
      <c r="L2244" s="143">
        <v>3830.8491827733501</v>
      </c>
      <c r="M2244" s="143">
        <v>7.4869904758408001</v>
      </c>
      <c r="N2244" s="143">
        <v>1.0644787493690799</v>
      </c>
      <c r="O2244" s="143">
        <v>4.6251890951402999</v>
      </c>
      <c r="P2244" s="143">
        <v>0.65759606873783005</v>
      </c>
      <c r="Q2244" s="143">
        <v>2366.5586222480902</v>
      </c>
      <c r="R2244" s="143">
        <v>1200</v>
      </c>
      <c r="S2244" s="143" t="s">
        <v>398</v>
      </c>
      <c r="T2244" s="143">
        <v>1200</v>
      </c>
      <c r="U2244" s="143" t="s">
        <v>385</v>
      </c>
      <c r="V2244" s="143" t="s">
        <v>366</v>
      </c>
      <c r="Z2244" s="143">
        <v>0</v>
      </c>
      <c r="AA2244" s="143">
        <v>1</v>
      </c>
      <c r="AB2244" s="143">
        <v>4.6251890951402999</v>
      </c>
      <c r="AC2244" s="143">
        <v>0.65759606873783005</v>
      </c>
      <c r="AD2244" s="143">
        <v>2366.5586222480902</v>
      </c>
      <c r="AF2244" s="143">
        <v>-1</v>
      </c>
      <c r="AG2244" s="143">
        <v>-1</v>
      </c>
      <c r="AH2244" s="143">
        <v>-1</v>
      </c>
      <c r="AI2244" s="143">
        <v>-1</v>
      </c>
      <c r="AJ2244" s="143">
        <v>0</v>
      </c>
      <c r="AM2244" s="143" t="s">
        <v>383</v>
      </c>
      <c r="AN2244" s="143">
        <v>-1</v>
      </c>
      <c r="AQ2244" s="143">
        <v>641</v>
      </c>
      <c r="AR2244" s="143" t="s">
        <v>284</v>
      </c>
      <c r="AS2244" s="143" t="s">
        <v>394</v>
      </c>
      <c r="AT2244" s="143" t="s">
        <v>366</v>
      </c>
      <c r="AV2244" s="143">
        <v>200.000000026077</v>
      </c>
      <c r="AW2244" s="143">
        <v>1.9193500586000001</v>
      </c>
    </row>
    <row r="2245" spans="1:49" x14ac:dyDescent="0.25">
      <c r="A2245" s="153">
        <v>1200000</v>
      </c>
      <c r="B2245" s="153">
        <v>1800000</v>
      </c>
      <c r="C2245" s="153">
        <v>1800000</v>
      </c>
      <c r="D2245" s="143" t="s">
        <v>360</v>
      </c>
      <c r="E2245" s="143" t="s">
        <v>73</v>
      </c>
      <c r="F2245" s="143" t="s">
        <v>378</v>
      </c>
      <c r="G2245" s="143" t="s">
        <v>379</v>
      </c>
      <c r="H2245" s="143">
        <v>0.59</v>
      </c>
      <c r="I2245" s="143">
        <v>0.64</v>
      </c>
      <c r="J2245" s="143" t="s">
        <v>366</v>
      </c>
      <c r="K2245" s="143">
        <v>0.61776345378298003</v>
      </c>
      <c r="L2245" s="143">
        <v>3927.4572805171201</v>
      </c>
      <c r="M2245" s="143">
        <v>7.1563501068165998</v>
      </c>
      <c r="N2245" s="143">
        <v>0.95978672940042997</v>
      </c>
      <c r="O2245" s="143">
        <v>4.4209315584672302</v>
      </c>
      <c r="P2245" s="143">
        <v>0.59292116484947999</v>
      </c>
      <c r="Q2245" s="143">
        <v>2426.2395741973701</v>
      </c>
      <c r="R2245" s="143">
        <v>1400</v>
      </c>
      <c r="S2245" s="143" t="s">
        <v>389</v>
      </c>
      <c r="T2245" s="143">
        <v>1400</v>
      </c>
      <c r="U2245" s="143" t="s">
        <v>385</v>
      </c>
      <c r="V2245" s="143" t="s">
        <v>366</v>
      </c>
      <c r="Z2245" s="143">
        <v>0</v>
      </c>
      <c r="AA2245" s="143">
        <v>1</v>
      </c>
      <c r="AB2245" s="143">
        <v>4.4209315584672302</v>
      </c>
      <c r="AC2245" s="143">
        <v>0.59292116484947999</v>
      </c>
      <c r="AD2245" s="143">
        <v>2426.2395741973701</v>
      </c>
      <c r="AF2245" s="143">
        <v>-1</v>
      </c>
      <c r="AG2245" s="143">
        <v>-1</v>
      </c>
      <c r="AH2245" s="143">
        <v>-1</v>
      </c>
      <c r="AI2245" s="143">
        <v>-1</v>
      </c>
      <c r="AJ2245" s="143">
        <v>0</v>
      </c>
      <c r="AM2245" s="143" t="s">
        <v>383</v>
      </c>
      <c r="AN2245" s="143">
        <v>-1</v>
      </c>
      <c r="AQ2245" s="143">
        <v>641</v>
      </c>
      <c r="AR2245" s="143" t="s">
        <v>284</v>
      </c>
      <c r="AS2245" s="143" t="s">
        <v>394</v>
      </c>
      <c r="AT2245" s="143" t="s">
        <v>366</v>
      </c>
      <c r="AV2245" s="143">
        <v>200.000000018626</v>
      </c>
      <c r="AW2245" s="143">
        <v>1.9677531015</v>
      </c>
    </row>
    <row r="2246" spans="1:49" x14ac:dyDescent="0.25">
      <c r="A2246" s="153">
        <v>1200000</v>
      </c>
      <c r="B2246" s="153">
        <v>1800000</v>
      </c>
      <c r="C2246" s="153">
        <v>1800000</v>
      </c>
      <c r="D2246" s="143" t="s">
        <v>360</v>
      </c>
      <c r="E2246" s="143" t="s">
        <v>73</v>
      </c>
      <c r="F2246" s="143" t="s">
        <v>378</v>
      </c>
      <c r="G2246" s="143" t="s">
        <v>379</v>
      </c>
      <c r="H2246" s="143">
        <v>0.59</v>
      </c>
      <c r="I2246" s="143">
        <v>0.64</v>
      </c>
      <c r="J2246" s="143" t="s">
        <v>366</v>
      </c>
      <c r="K2246" s="143">
        <v>0.61776345387502996</v>
      </c>
      <c r="L2246" s="143">
        <v>3773.4421981795599</v>
      </c>
      <c r="M2246" s="143">
        <v>7.37217668951401</v>
      </c>
      <c r="N2246" s="143">
        <v>1.0181859607385899</v>
      </c>
      <c r="O2246" s="143">
        <v>4.5542613342911897</v>
      </c>
      <c r="P2246" s="143">
        <v>0.62899807579293998</v>
      </c>
      <c r="Q2246" s="143">
        <v>2331.0946853452101</v>
      </c>
      <c r="R2246" s="143">
        <v>1820</v>
      </c>
      <c r="S2246" s="143" t="s">
        <v>397</v>
      </c>
      <c r="T2246" s="143">
        <v>1820</v>
      </c>
      <c r="U2246" s="143" t="s">
        <v>385</v>
      </c>
      <c r="V2246" s="143" t="s">
        <v>366</v>
      </c>
      <c r="Z2246" s="143">
        <v>0</v>
      </c>
      <c r="AA2246" s="143">
        <v>1</v>
      </c>
      <c r="AB2246" s="143">
        <v>4.5542613342911897</v>
      </c>
      <c r="AC2246" s="143">
        <v>0.62899807579293998</v>
      </c>
      <c r="AD2246" s="143">
        <v>2331.0946853452101</v>
      </c>
      <c r="AF2246" s="143">
        <v>-1</v>
      </c>
      <c r="AG2246" s="143">
        <v>-1</v>
      </c>
      <c r="AH2246" s="143">
        <v>-1</v>
      </c>
      <c r="AI2246" s="143">
        <v>-1</v>
      </c>
      <c r="AJ2246" s="143">
        <v>0</v>
      </c>
      <c r="AM2246" s="143" t="s">
        <v>383</v>
      </c>
      <c r="AN2246" s="143">
        <v>-1</v>
      </c>
      <c r="AQ2246" s="143">
        <v>641</v>
      </c>
      <c r="AR2246" s="143" t="s">
        <v>284</v>
      </c>
      <c r="AS2246" s="143" t="s">
        <v>394</v>
      </c>
      <c r="AT2246" s="143" t="s">
        <v>366</v>
      </c>
      <c r="AV2246" s="143">
        <v>200.00000003352699</v>
      </c>
      <c r="AW2246" s="143">
        <v>1.8905877416000001</v>
      </c>
    </row>
    <row r="2247" spans="1:49" x14ac:dyDescent="0.25">
      <c r="A2247" s="153">
        <v>1200000</v>
      </c>
      <c r="B2247" s="153">
        <v>1800000</v>
      </c>
      <c r="C2247" s="153">
        <v>1800000</v>
      </c>
      <c r="D2247" s="143" t="s">
        <v>360</v>
      </c>
      <c r="E2247" s="143" t="s">
        <v>73</v>
      </c>
      <c r="F2247" s="143" t="s">
        <v>378</v>
      </c>
      <c r="G2247" s="143" t="s">
        <v>379</v>
      </c>
      <c r="H2247" s="143">
        <v>0.59</v>
      </c>
      <c r="I2247" s="143">
        <v>0.64</v>
      </c>
      <c r="J2247" s="143" t="s">
        <v>366</v>
      </c>
      <c r="K2247" s="143">
        <v>0.61776345341476002</v>
      </c>
      <c r="L2247" s="143">
        <v>3774.42472939766</v>
      </c>
      <c r="M2247" s="143">
        <v>7.3740961798573004</v>
      </c>
      <c r="N2247" s="143">
        <v>1.01845013098838</v>
      </c>
      <c r="O2247" s="143">
        <v>4.5554471218812704</v>
      </c>
      <c r="P2247" s="143">
        <v>0.62916127005010003</v>
      </c>
      <c r="Q2247" s="143">
        <v>2331.7016554867801</v>
      </c>
      <c r="R2247" s="143">
        <v>1820</v>
      </c>
      <c r="S2247" s="143" t="s">
        <v>397</v>
      </c>
      <c r="T2247" s="143">
        <v>1820</v>
      </c>
      <c r="U2247" s="143" t="s">
        <v>385</v>
      </c>
      <c r="V2247" s="143" t="s">
        <v>366</v>
      </c>
      <c r="Z2247" s="143">
        <v>0</v>
      </c>
      <c r="AA2247" s="143">
        <v>1</v>
      </c>
      <c r="AB2247" s="143">
        <v>4.5554471218812704</v>
      </c>
      <c r="AC2247" s="143">
        <v>0.62916127005010003</v>
      </c>
      <c r="AD2247" s="143">
        <v>2331.7016554867801</v>
      </c>
      <c r="AF2247" s="143">
        <v>-1</v>
      </c>
      <c r="AG2247" s="143">
        <v>-1</v>
      </c>
      <c r="AH2247" s="143">
        <v>-1</v>
      </c>
      <c r="AI2247" s="143">
        <v>-1</v>
      </c>
      <c r="AJ2247" s="143">
        <v>0</v>
      </c>
      <c r="AM2247" s="143" t="s">
        <v>383</v>
      </c>
      <c r="AN2247" s="143">
        <v>-1</v>
      </c>
      <c r="AQ2247" s="143">
        <v>641</v>
      </c>
      <c r="AR2247" s="143" t="s">
        <v>284</v>
      </c>
      <c r="AS2247" s="143" t="s">
        <v>394</v>
      </c>
      <c r="AT2247" s="143" t="s">
        <v>366</v>
      </c>
      <c r="AV2247" s="143">
        <v>199.99999995902101</v>
      </c>
      <c r="AW2247" s="143">
        <v>1.8910800126</v>
      </c>
    </row>
    <row r="2248" spans="1:49" x14ac:dyDescent="0.25">
      <c r="A2248" s="153">
        <v>1200000</v>
      </c>
      <c r="B2248" s="153">
        <v>1800000</v>
      </c>
      <c r="C2248" s="153">
        <v>1800000</v>
      </c>
      <c r="D2248" s="143" t="s">
        <v>360</v>
      </c>
      <c r="E2248" s="143" t="s">
        <v>73</v>
      </c>
      <c r="F2248" s="143" t="s">
        <v>378</v>
      </c>
      <c r="G2248" s="143" t="s">
        <v>379</v>
      </c>
      <c r="H2248" s="143">
        <v>0.59</v>
      </c>
      <c r="I2248" s="143">
        <v>0.64</v>
      </c>
      <c r="J2248" s="143" t="s">
        <v>366</v>
      </c>
      <c r="K2248" s="143">
        <v>0.617763453829</v>
      </c>
      <c r="L2248" s="143">
        <v>3927.9399698964098</v>
      </c>
      <c r="M2248" s="143">
        <v>7.1572448307343501</v>
      </c>
      <c r="N2248" s="143">
        <v>0.95990753549611996</v>
      </c>
      <c r="O2248" s="143">
        <v>4.4214842865342696</v>
      </c>
      <c r="P2248" s="143">
        <v>0.59299579448456996</v>
      </c>
      <c r="Q2248" s="143">
        <v>2426.5377622362098</v>
      </c>
      <c r="R2248" s="143">
        <v>1400</v>
      </c>
      <c r="S2248" s="143" t="s">
        <v>389</v>
      </c>
      <c r="T2248" s="143">
        <v>1400</v>
      </c>
      <c r="U2248" s="143" t="s">
        <v>385</v>
      </c>
      <c r="V2248" s="143" t="s">
        <v>366</v>
      </c>
      <c r="Z2248" s="143">
        <v>0</v>
      </c>
      <c r="AA2248" s="143">
        <v>1</v>
      </c>
      <c r="AB2248" s="143">
        <v>4.4214842865342696</v>
      </c>
      <c r="AC2248" s="143">
        <v>0.59299579448456996</v>
      </c>
      <c r="AD2248" s="143">
        <v>2426.5377622362098</v>
      </c>
      <c r="AF2248" s="143">
        <v>-1</v>
      </c>
      <c r="AG2248" s="143">
        <v>-1</v>
      </c>
      <c r="AH2248" s="143">
        <v>-1</v>
      </c>
      <c r="AI2248" s="143">
        <v>-1</v>
      </c>
      <c r="AJ2248" s="143">
        <v>0</v>
      </c>
      <c r="AM2248" s="143" t="s">
        <v>383</v>
      </c>
      <c r="AN2248" s="143">
        <v>-1</v>
      </c>
      <c r="AQ2248" s="143">
        <v>641</v>
      </c>
      <c r="AR2248" s="143" t="s">
        <v>284</v>
      </c>
      <c r="AS2248" s="143" t="s">
        <v>394</v>
      </c>
      <c r="AT2248" s="143" t="s">
        <v>366</v>
      </c>
      <c r="AV2248" s="143">
        <v>200.000000026077</v>
      </c>
      <c r="AW2248" s="143">
        <v>1.9679949409999999</v>
      </c>
    </row>
    <row r="2249" spans="1:49" x14ac:dyDescent="0.25">
      <c r="A2249" s="153">
        <v>1200000</v>
      </c>
      <c r="B2249" s="153">
        <v>1800000</v>
      </c>
      <c r="C2249" s="153">
        <v>1800000</v>
      </c>
      <c r="D2249" s="143" t="s">
        <v>360</v>
      </c>
      <c r="E2249" s="143" t="s">
        <v>73</v>
      </c>
      <c r="F2249" s="143" t="s">
        <v>378</v>
      </c>
      <c r="G2249" s="143" t="s">
        <v>379</v>
      </c>
      <c r="H2249" s="143">
        <v>0.59</v>
      </c>
      <c r="I2249" s="143">
        <v>0.64</v>
      </c>
      <c r="J2249" s="143" t="s">
        <v>366</v>
      </c>
      <c r="K2249" s="143">
        <v>8.6263991665900003E-3</v>
      </c>
      <c r="L2249" s="143">
        <v>3819.9203531899502</v>
      </c>
      <c r="M2249" s="143">
        <v>7.4178019119174401</v>
      </c>
      <c r="N2249" s="143">
        <v>1.0098358184646801</v>
      </c>
      <c r="O2249" s="143">
        <v>6.398892023095E-2</v>
      </c>
      <c r="P2249" s="143">
        <v>8.7112468628000005E-3</v>
      </c>
      <c r="Q2249" s="143">
        <v>32.952157751228498</v>
      </c>
      <c r="R2249" s="143">
        <v>1400</v>
      </c>
      <c r="S2249" s="143" t="s">
        <v>389</v>
      </c>
      <c r="T2249" s="143">
        <v>1400</v>
      </c>
      <c r="U2249" s="143" t="s">
        <v>385</v>
      </c>
      <c r="V2249" s="143" t="s">
        <v>366</v>
      </c>
      <c r="Z2249" s="143">
        <v>0</v>
      </c>
      <c r="AA2249" s="143">
        <v>1</v>
      </c>
      <c r="AB2249" s="143">
        <v>6.398892023095E-2</v>
      </c>
      <c r="AC2249" s="143">
        <v>8.7112468628000005E-3</v>
      </c>
      <c r="AD2249" s="143">
        <v>106.828821119159</v>
      </c>
      <c r="AF2249" s="143">
        <v>-1</v>
      </c>
      <c r="AG2249" s="143">
        <v>-1</v>
      </c>
      <c r="AH2249" s="143">
        <v>-1</v>
      </c>
      <c r="AI2249" s="143">
        <v>-1</v>
      </c>
      <c r="AJ2249" s="143">
        <v>0</v>
      </c>
      <c r="AM2249" s="143" t="s">
        <v>383</v>
      </c>
      <c r="AN2249" s="143">
        <v>-1</v>
      </c>
      <c r="AQ2249" s="143">
        <v>641</v>
      </c>
      <c r="AR2249" s="143" t="s">
        <v>284</v>
      </c>
      <c r="AS2249" s="143" t="s">
        <v>394</v>
      </c>
      <c r="AT2249" s="143" t="s">
        <v>366</v>
      </c>
      <c r="AV2249" s="143">
        <v>37.139533656037898</v>
      </c>
      <c r="AW2249" s="143">
        <v>8.6641379700000007E-2</v>
      </c>
    </row>
    <row r="2250" spans="1:49" x14ac:dyDescent="0.25">
      <c r="A2250" s="153">
        <v>1200000</v>
      </c>
      <c r="B2250" s="153">
        <v>1800000</v>
      </c>
      <c r="C2250" s="153">
        <v>1800000</v>
      </c>
      <c r="D2250" s="143" t="s">
        <v>360</v>
      </c>
      <c r="E2250" s="143" t="s">
        <v>73</v>
      </c>
      <c r="F2250" s="143" t="s">
        <v>378</v>
      </c>
      <c r="G2250" s="143" t="s">
        <v>379</v>
      </c>
      <c r="H2250" s="143">
        <v>0.59</v>
      </c>
      <c r="I2250" s="143">
        <v>0.64</v>
      </c>
      <c r="J2250" s="143" t="s">
        <v>366</v>
      </c>
      <c r="K2250" s="143">
        <v>0.50968751504252996</v>
      </c>
      <c r="L2250" s="143">
        <v>3828.4074065282898</v>
      </c>
      <c r="M2250" s="143">
        <v>7.48501866497518</v>
      </c>
      <c r="N2250" s="143">
        <v>1.0564835332987199</v>
      </c>
      <c r="O2250" s="143">
        <v>3.81502056339817</v>
      </c>
      <c r="P2250" s="143">
        <v>0.53847646677037997</v>
      </c>
      <c r="Q2250" s="143">
        <v>1951.2914576038299</v>
      </c>
      <c r="R2250" s="143">
        <v>1200</v>
      </c>
      <c r="S2250" s="143" t="s">
        <v>398</v>
      </c>
      <c r="T2250" s="143">
        <v>1200</v>
      </c>
      <c r="U2250" s="143" t="s">
        <v>385</v>
      </c>
      <c r="V2250" s="143" t="s">
        <v>366</v>
      </c>
      <c r="Z2250" s="143">
        <v>0</v>
      </c>
      <c r="AA2250" s="143">
        <v>1</v>
      </c>
      <c r="AB2250" s="143">
        <v>3.81502056339817</v>
      </c>
      <c r="AC2250" s="143">
        <v>0.53847646677037997</v>
      </c>
      <c r="AD2250" s="143">
        <v>1951.2914576038199</v>
      </c>
      <c r="AF2250" s="143">
        <v>-1</v>
      </c>
      <c r="AG2250" s="143">
        <v>-1</v>
      </c>
      <c r="AH2250" s="143">
        <v>-1</v>
      </c>
      <c r="AI2250" s="143">
        <v>-1</v>
      </c>
      <c r="AJ2250" s="143">
        <v>0</v>
      </c>
      <c r="AM2250" s="143" t="s">
        <v>383</v>
      </c>
      <c r="AN2250" s="143">
        <v>-1</v>
      </c>
      <c r="AQ2250" s="143">
        <v>641</v>
      </c>
      <c r="AR2250" s="143" t="s">
        <v>284</v>
      </c>
      <c r="AS2250" s="143" t="s">
        <v>394</v>
      </c>
      <c r="AT2250" s="143" t="s">
        <v>366</v>
      </c>
      <c r="AV2250" s="143">
        <v>183.817900710956</v>
      </c>
      <c r="AW2250" s="143">
        <v>1.5825559267</v>
      </c>
    </row>
    <row r="2251" spans="1:49" x14ac:dyDescent="0.25">
      <c r="A2251" s="153">
        <v>1200000</v>
      </c>
      <c r="B2251" s="153">
        <v>1800000</v>
      </c>
      <c r="C2251" s="153">
        <v>1800000</v>
      </c>
      <c r="D2251" s="143" t="s">
        <v>360</v>
      </c>
      <c r="E2251" s="143" t="s">
        <v>73</v>
      </c>
      <c r="F2251" s="143" t="s">
        <v>378</v>
      </c>
      <c r="G2251" s="143" t="s">
        <v>379</v>
      </c>
      <c r="H2251" s="143">
        <v>0.59</v>
      </c>
      <c r="I2251" s="143">
        <v>0.64</v>
      </c>
      <c r="J2251" s="143" t="s">
        <v>366</v>
      </c>
      <c r="K2251" s="143">
        <v>0.61776345373694996</v>
      </c>
      <c r="L2251" s="143">
        <v>3831.0250354083801</v>
      </c>
      <c r="M2251" s="143">
        <v>7.4873339648112802</v>
      </c>
      <c r="N2251" s="143">
        <v>1.0645253367636001</v>
      </c>
      <c r="O2251" s="143">
        <v>4.6254012893838201</v>
      </c>
      <c r="P2251" s="143">
        <v>0.65762484862957005</v>
      </c>
      <c r="Q2251" s="143">
        <v>2366.6672572266202</v>
      </c>
      <c r="R2251" s="143">
        <v>1200</v>
      </c>
      <c r="S2251" s="143" t="s">
        <v>398</v>
      </c>
      <c r="T2251" s="143">
        <v>1200</v>
      </c>
      <c r="U2251" s="143" t="s">
        <v>385</v>
      </c>
      <c r="V2251" s="143" t="s">
        <v>366</v>
      </c>
      <c r="Z2251" s="143">
        <v>0</v>
      </c>
      <c r="AA2251" s="143">
        <v>1</v>
      </c>
      <c r="AB2251" s="143">
        <v>4.6254012893838201</v>
      </c>
      <c r="AC2251" s="143">
        <v>0.65762484862957005</v>
      </c>
      <c r="AD2251" s="143">
        <v>2366.6672572266202</v>
      </c>
      <c r="AF2251" s="143">
        <v>-1</v>
      </c>
      <c r="AG2251" s="143">
        <v>-1</v>
      </c>
      <c r="AH2251" s="143">
        <v>-1</v>
      </c>
      <c r="AI2251" s="143">
        <v>-1</v>
      </c>
      <c r="AJ2251" s="143">
        <v>0</v>
      </c>
      <c r="AM2251" s="143" t="s">
        <v>383</v>
      </c>
      <c r="AN2251" s="143">
        <v>-1</v>
      </c>
      <c r="AQ2251" s="143">
        <v>641</v>
      </c>
      <c r="AR2251" s="143" t="s">
        <v>284</v>
      </c>
      <c r="AS2251" s="143" t="s">
        <v>394</v>
      </c>
      <c r="AT2251" s="143" t="s">
        <v>366</v>
      </c>
      <c r="AV2251" s="143">
        <v>200.00000001117499</v>
      </c>
      <c r="AW2251" s="143">
        <v>1.9194381648000001</v>
      </c>
    </row>
    <row r="2252" spans="1:49" x14ac:dyDescent="0.25">
      <c r="A2252" s="153">
        <v>1200000</v>
      </c>
      <c r="B2252" s="153">
        <v>1800000</v>
      </c>
      <c r="C2252" s="153">
        <v>1800000</v>
      </c>
      <c r="D2252" s="143" t="s">
        <v>360</v>
      </c>
      <c r="E2252" s="143" t="s">
        <v>73</v>
      </c>
      <c r="F2252" s="143" t="s">
        <v>378</v>
      </c>
      <c r="G2252" s="143" t="s">
        <v>379</v>
      </c>
      <c r="H2252" s="143">
        <v>0.59</v>
      </c>
      <c r="I2252" s="143">
        <v>0.64</v>
      </c>
      <c r="J2252" s="143" t="s">
        <v>366</v>
      </c>
      <c r="K2252" s="143">
        <v>0.61776345373694996</v>
      </c>
      <c r="L2252" s="143">
        <v>3773.8701705022099</v>
      </c>
      <c r="M2252" s="143">
        <v>7.3730128016416199</v>
      </c>
      <c r="N2252" s="143">
        <v>1.01830123512951</v>
      </c>
      <c r="O2252" s="143">
        <v>4.5547778527888996</v>
      </c>
      <c r="P2252" s="143">
        <v>0.62906928795821004</v>
      </c>
      <c r="Q2252" s="143">
        <v>2331.35907048431</v>
      </c>
      <c r="R2252" s="143">
        <v>1820</v>
      </c>
      <c r="S2252" s="143" t="s">
        <v>397</v>
      </c>
      <c r="T2252" s="143">
        <v>1820</v>
      </c>
      <c r="U2252" s="143" t="s">
        <v>385</v>
      </c>
      <c r="V2252" s="143" t="s">
        <v>366</v>
      </c>
      <c r="Z2252" s="143">
        <v>0</v>
      </c>
      <c r="AA2252" s="143">
        <v>1</v>
      </c>
      <c r="AB2252" s="143">
        <v>4.5547778527888996</v>
      </c>
      <c r="AC2252" s="143">
        <v>0.62906928795821004</v>
      </c>
      <c r="AD2252" s="143">
        <v>2331.35907048431</v>
      </c>
      <c r="AF2252" s="143">
        <v>-1</v>
      </c>
      <c r="AG2252" s="143">
        <v>-1</v>
      </c>
      <c r="AH2252" s="143">
        <v>-1</v>
      </c>
      <c r="AI2252" s="143">
        <v>-1</v>
      </c>
      <c r="AJ2252" s="143">
        <v>0</v>
      </c>
      <c r="AM2252" s="143" t="s">
        <v>383</v>
      </c>
      <c r="AN2252" s="143">
        <v>-1</v>
      </c>
      <c r="AQ2252" s="143">
        <v>641</v>
      </c>
      <c r="AR2252" s="143" t="s">
        <v>284</v>
      </c>
      <c r="AS2252" s="143" t="s">
        <v>394</v>
      </c>
      <c r="AT2252" s="143" t="s">
        <v>366</v>
      </c>
      <c r="AV2252" s="143">
        <v>200.00000001117499</v>
      </c>
      <c r="AW2252" s="143">
        <v>1.8908021658</v>
      </c>
    </row>
    <row r="2253" spans="1:49" x14ac:dyDescent="0.25">
      <c r="A2253" s="153">
        <v>1200000</v>
      </c>
      <c r="B2253" s="153">
        <v>1800000</v>
      </c>
      <c r="C2253" s="153">
        <v>1800000</v>
      </c>
      <c r="D2253" s="143" t="s">
        <v>360</v>
      </c>
      <c r="E2253" s="143" t="s">
        <v>73</v>
      </c>
      <c r="F2253" s="143" t="s">
        <v>378</v>
      </c>
      <c r="G2253" s="143" t="s">
        <v>379</v>
      </c>
      <c r="H2253" s="143">
        <v>0.59</v>
      </c>
      <c r="I2253" s="143">
        <v>0.64</v>
      </c>
      <c r="J2253" s="143" t="s">
        <v>366</v>
      </c>
      <c r="K2253" s="143">
        <v>1.1274393330829999E-2</v>
      </c>
      <c r="L2253" s="143">
        <v>3832.0782787071698</v>
      </c>
      <c r="M2253" s="143">
        <v>7.4766434607192798</v>
      </c>
      <c r="N2253" s="143">
        <v>1.0617346893280299</v>
      </c>
      <c r="O2253" s="143">
        <v>8.4294619170570004E-2</v>
      </c>
      <c r="P2253" s="143">
        <v>1.1970414500469999E-2</v>
      </c>
      <c r="Q2253" s="143">
        <v>43.2043577886976</v>
      </c>
      <c r="R2253" s="143">
        <v>8140</v>
      </c>
      <c r="S2253" s="143" t="s">
        <v>369</v>
      </c>
      <c r="T2253" s="143">
        <v>8140</v>
      </c>
      <c r="U2253" s="143" t="s">
        <v>385</v>
      </c>
      <c r="V2253" s="143" t="s">
        <v>366</v>
      </c>
      <c r="Z2253" s="143">
        <v>0</v>
      </c>
      <c r="AA2253" s="143">
        <v>1</v>
      </c>
      <c r="AB2253" s="143">
        <v>8.4294619170570004E-2</v>
      </c>
      <c r="AC2253" s="143">
        <v>1.1970414500469999E-2</v>
      </c>
      <c r="AD2253" s="143">
        <v>43.204357788698402</v>
      </c>
      <c r="AF2253" s="143">
        <v>-1</v>
      </c>
      <c r="AG2253" s="143">
        <v>-1</v>
      </c>
      <c r="AH2253" s="143">
        <v>-1</v>
      </c>
      <c r="AI2253" s="143">
        <v>-1</v>
      </c>
      <c r="AJ2253" s="143">
        <v>0</v>
      </c>
      <c r="AM2253" s="143" t="s">
        <v>383</v>
      </c>
      <c r="AN2253" s="143">
        <v>-1</v>
      </c>
      <c r="AQ2253" s="143">
        <v>641</v>
      </c>
      <c r="AR2253" s="143" t="s">
        <v>284</v>
      </c>
      <c r="AS2253" s="143" t="s">
        <v>394</v>
      </c>
      <c r="AT2253" s="143" t="s">
        <v>366</v>
      </c>
      <c r="AV2253" s="143">
        <v>103.06235486520499</v>
      </c>
      <c r="AW2253" s="143">
        <v>3.5040030600000001E-2</v>
      </c>
    </row>
    <row r="2254" spans="1:49" x14ac:dyDescent="0.25">
      <c r="A2254" s="153">
        <v>1200000</v>
      </c>
      <c r="B2254" s="153">
        <v>1800000</v>
      </c>
      <c r="C2254" s="153">
        <v>1800000</v>
      </c>
      <c r="D2254" s="143" t="s">
        <v>360</v>
      </c>
      <c r="E2254" s="143" t="s">
        <v>73</v>
      </c>
      <c r="F2254" s="143" t="s">
        <v>378</v>
      </c>
      <c r="G2254" s="143" t="s">
        <v>379</v>
      </c>
      <c r="H2254" s="143">
        <v>0.59</v>
      </c>
      <c r="I2254" s="143">
        <v>0.64</v>
      </c>
      <c r="J2254" s="143" t="s">
        <v>366</v>
      </c>
      <c r="K2254" s="143">
        <v>0.48101480770496002</v>
      </c>
      <c r="L2254" s="143">
        <v>3832.0782787071698</v>
      </c>
      <c r="M2254" s="143">
        <v>7.4766434607192798</v>
      </c>
      <c r="N2254" s="143">
        <v>1.0617346893280299</v>
      </c>
      <c r="O2254" s="143">
        <v>3.5963762165364801</v>
      </c>
      <c r="P2254" s="143">
        <v>0.51071010742081002</v>
      </c>
      <c r="Q2254" s="143">
        <v>1843.2863963427001</v>
      </c>
      <c r="R2254" s="143">
        <v>1200</v>
      </c>
      <c r="S2254" s="143" t="s">
        <v>398</v>
      </c>
      <c r="T2254" s="143">
        <v>1200</v>
      </c>
      <c r="U2254" s="143" t="s">
        <v>385</v>
      </c>
      <c r="V2254" s="143" t="s">
        <v>366</v>
      </c>
      <c r="Z2254" s="143">
        <v>0</v>
      </c>
      <c r="AA2254" s="143">
        <v>1</v>
      </c>
      <c r="AB2254" s="143">
        <v>3.5963762165364801</v>
      </c>
      <c r="AC2254" s="143">
        <v>0.51071010742081002</v>
      </c>
      <c r="AD2254" s="143">
        <v>1843.2863963427001</v>
      </c>
      <c r="AF2254" s="143">
        <v>-1</v>
      </c>
      <c r="AG2254" s="143">
        <v>-1</v>
      </c>
      <c r="AH2254" s="143">
        <v>-1</v>
      </c>
      <c r="AI2254" s="143">
        <v>-1</v>
      </c>
      <c r="AJ2254" s="143">
        <v>0</v>
      </c>
      <c r="AM2254" s="143" t="s">
        <v>383</v>
      </c>
      <c r="AN2254" s="143">
        <v>-1</v>
      </c>
      <c r="AQ2254" s="143">
        <v>641</v>
      </c>
      <c r="AR2254" s="143" t="s">
        <v>284</v>
      </c>
      <c r="AS2254" s="143" t="s">
        <v>394</v>
      </c>
      <c r="AT2254" s="143" t="s">
        <v>366</v>
      </c>
      <c r="AV2254" s="143">
        <v>178.68125698376301</v>
      </c>
      <c r="AW2254" s="143">
        <v>1.494960581</v>
      </c>
    </row>
    <row r="2255" spans="1:49" x14ac:dyDescent="0.25">
      <c r="A2255" s="153">
        <v>1200000</v>
      </c>
      <c r="B2255" s="153">
        <v>1800000</v>
      </c>
      <c r="C2255" s="153">
        <v>1800000</v>
      </c>
      <c r="D2255" s="143" t="s">
        <v>360</v>
      </c>
      <c r="E2255" s="143" t="s">
        <v>73</v>
      </c>
      <c r="F2255" s="143" t="s">
        <v>378</v>
      </c>
      <c r="G2255" s="143" t="s">
        <v>379</v>
      </c>
      <c r="H2255" s="143">
        <v>0.59</v>
      </c>
      <c r="I2255" s="143">
        <v>0.64</v>
      </c>
      <c r="J2255" s="143" t="s">
        <v>366</v>
      </c>
      <c r="K2255" s="143">
        <v>0.61776345373694996</v>
      </c>
      <c r="L2255" s="143">
        <v>3830.9934940335902</v>
      </c>
      <c r="M2255" s="143">
        <v>7.4872724895503504</v>
      </c>
      <c r="N2255" s="143">
        <v>1.0645185313689001</v>
      </c>
      <c r="O2255" s="143">
        <v>4.6253633122142999</v>
      </c>
      <c r="P2255" s="143">
        <v>0.65762064450544</v>
      </c>
      <c r="Q2255" s="143">
        <v>2366.6477721179899</v>
      </c>
      <c r="R2255" s="143">
        <v>1200</v>
      </c>
      <c r="S2255" s="143" t="s">
        <v>398</v>
      </c>
      <c r="T2255" s="143">
        <v>1200</v>
      </c>
      <c r="U2255" s="143" t="s">
        <v>385</v>
      </c>
      <c r="V2255" s="143" t="s">
        <v>366</v>
      </c>
      <c r="Z2255" s="143">
        <v>0</v>
      </c>
      <c r="AA2255" s="143">
        <v>1</v>
      </c>
      <c r="AB2255" s="143">
        <v>4.6253633122142999</v>
      </c>
      <c r="AC2255" s="143">
        <v>0.65762064450544</v>
      </c>
      <c r="AD2255" s="143">
        <v>2366.6477721179899</v>
      </c>
      <c r="AF2255" s="143">
        <v>-1</v>
      </c>
      <c r="AG2255" s="143">
        <v>-1</v>
      </c>
      <c r="AH2255" s="143">
        <v>-1</v>
      </c>
      <c r="AI2255" s="143">
        <v>-1</v>
      </c>
      <c r="AJ2255" s="143">
        <v>0</v>
      </c>
      <c r="AM2255" s="143" t="s">
        <v>383</v>
      </c>
      <c r="AN2255" s="143">
        <v>-1</v>
      </c>
      <c r="AQ2255" s="143">
        <v>641</v>
      </c>
      <c r="AR2255" s="143" t="s">
        <v>284</v>
      </c>
      <c r="AS2255" s="143" t="s">
        <v>394</v>
      </c>
      <c r="AT2255" s="143" t="s">
        <v>366</v>
      </c>
      <c r="AV2255" s="143">
        <v>200.00000001117499</v>
      </c>
      <c r="AW2255" s="143">
        <v>1.9194223617999999</v>
      </c>
    </row>
    <row r="2256" spans="1:49" x14ac:dyDescent="0.25">
      <c r="A2256" s="153">
        <v>1200000</v>
      </c>
      <c r="B2256" s="153">
        <v>1800000</v>
      </c>
      <c r="C2256" s="153">
        <v>1800000</v>
      </c>
      <c r="D2256" s="143" t="s">
        <v>360</v>
      </c>
      <c r="E2256" s="143" t="s">
        <v>73</v>
      </c>
      <c r="F2256" s="143" t="s">
        <v>378</v>
      </c>
      <c r="G2256" s="143" t="s">
        <v>379</v>
      </c>
      <c r="H2256" s="143">
        <v>0.59</v>
      </c>
      <c r="I2256" s="143">
        <v>0.64</v>
      </c>
      <c r="J2256" s="143" t="s">
        <v>366</v>
      </c>
      <c r="K2256" s="143">
        <v>0.61776345373694996</v>
      </c>
      <c r="L2256" s="143">
        <v>3774.60422242198</v>
      </c>
      <c r="M2256" s="143">
        <v>7.37444682077978</v>
      </c>
      <c r="N2256" s="143">
        <v>1.0184981610278001</v>
      </c>
      <c r="O2256" s="143">
        <v>4.5556637374044202</v>
      </c>
      <c r="P2256" s="143">
        <v>0.62919094158126998</v>
      </c>
      <c r="Q2256" s="143">
        <v>2331.8125409334898</v>
      </c>
      <c r="R2256" s="143">
        <v>1820</v>
      </c>
      <c r="S2256" s="143" t="s">
        <v>397</v>
      </c>
      <c r="T2256" s="143">
        <v>1820</v>
      </c>
      <c r="U2256" s="143" t="s">
        <v>385</v>
      </c>
      <c r="V2256" s="143" t="s">
        <v>366</v>
      </c>
      <c r="Z2256" s="143">
        <v>0</v>
      </c>
      <c r="AA2256" s="143">
        <v>1</v>
      </c>
      <c r="AB2256" s="143">
        <v>4.5556637374044202</v>
      </c>
      <c r="AC2256" s="143">
        <v>0.62919094158126998</v>
      </c>
      <c r="AD2256" s="143">
        <v>2331.8125409334898</v>
      </c>
      <c r="AF2256" s="143">
        <v>-1</v>
      </c>
      <c r="AG2256" s="143">
        <v>-1</v>
      </c>
      <c r="AH2256" s="143">
        <v>-1</v>
      </c>
      <c r="AI2256" s="143">
        <v>-1</v>
      </c>
      <c r="AJ2256" s="143">
        <v>0</v>
      </c>
      <c r="AM2256" s="143" t="s">
        <v>383</v>
      </c>
      <c r="AN2256" s="143">
        <v>-1</v>
      </c>
      <c r="AQ2256" s="143">
        <v>641</v>
      </c>
      <c r="AR2256" s="143" t="s">
        <v>284</v>
      </c>
      <c r="AS2256" s="143" t="s">
        <v>394</v>
      </c>
      <c r="AT2256" s="143" t="s">
        <v>366</v>
      </c>
      <c r="AV2256" s="143">
        <v>200.00000001117499</v>
      </c>
      <c r="AW2256" s="143">
        <v>1.891169944</v>
      </c>
    </row>
    <row r="2257" spans="1:49" x14ac:dyDescent="0.25">
      <c r="A2257" s="153">
        <v>1200000</v>
      </c>
      <c r="B2257" s="153">
        <v>1800000</v>
      </c>
      <c r="C2257" s="153">
        <v>1800000</v>
      </c>
      <c r="D2257" s="143" t="s">
        <v>360</v>
      </c>
      <c r="E2257" s="143" t="s">
        <v>73</v>
      </c>
      <c r="F2257" s="143" t="s">
        <v>378</v>
      </c>
      <c r="G2257" s="143" t="s">
        <v>379</v>
      </c>
      <c r="H2257" s="143">
        <v>0.59</v>
      </c>
      <c r="I2257" s="143">
        <v>0.64</v>
      </c>
      <c r="J2257" s="143" t="s">
        <v>366</v>
      </c>
      <c r="K2257" s="143">
        <v>0.61776345378298003</v>
      </c>
      <c r="L2257" s="143">
        <v>3759.4538507192001</v>
      </c>
      <c r="M2257" s="143">
        <v>7.34660521831875</v>
      </c>
      <c r="N2257" s="143">
        <v>1.03478157776034</v>
      </c>
      <c r="O2257" s="143">
        <v>4.5384642132486599</v>
      </c>
      <c r="P2257" s="143">
        <v>0.63925024138822995</v>
      </c>
      <c r="Q2257" s="143">
        <v>2322.4531951580202</v>
      </c>
      <c r="R2257" s="143">
        <v>1820</v>
      </c>
      <c r="S2257" s="143" t="s">
        <v>397</v>
      </c>
      <c r="T2257" s="143">
        <v>1820</v>
      </c>
      <c r="U2257" s="143" t="s">
        <v>385</v>
      </c>
      <c r="V2257" s="143" t="s">
        <v>366</v>
      </c>
      <c r="Z2257" s="143">
        <v>0</v>
      </c>
      <c r="AA2257" s="143">
        <v>1</v>
      </c>
      <c r="AB2257" s="143">
        <v>4.5384642132486599</v>
      </c>
      <c r="AC2257" s="143">
        <v>0.63925024138822995</v>
      </c>
      <c r="AD2257" s="143">
        <v>2322.4531951580202</v>
      </c>
      <c r="AF2257" s="143">
        <v>-1</v>
      </c>
      <c r="AG2257" s="143">
        <v>-1</v>
      </c>
      <c r="AH2257" s="143">
        <v>-1</v>
      </c>
      <c r="AI2257" s="143">
        <v>-1</v>
      </c>
      <c r="AJ2257" s="143">
        <v>0</v>
      </c>
      <c r="AM2257" s="143" t="s">
        <v>383</v>
      </c>
      <c r="AN2257" s="143">
        <v>-1</v>
      </c>
      <c r="AQ2257" s="143">
        <v>641</v>
      </c>
      <c r="AR2257" s="143" t="s">
        <v>284</v>
      </c>
      <c r="AS2257" s="143" t="s">
        <v>394</v>
      </c>
      <c r="AT2257" s="143" t="s">
        <v>366</v>
      </c>
      <c r="AV2257" s="143">
        <v>200.000000018626</v>
      </c>
      <c r="AW2257" s="143">
        <v>1.8835792336999999</v>
      </c>
    </row>
    <row r="2258" spans="1:49" x14ac:dyDescent="0.25">
      <c r="A2258" s="153">
        <v>1200000</v>
      </c>
      <c r="B2258" s="153">
        <v>1800000</v>
      </c>
      <c r="C2258" s="153">
        <v>1800000</v>
      </c>
      <c r="D2258" s="143" t="s">
        <v>360</v>
      </c>
      <c r="E2258" s="143" t="s">
        <v>73</v>
      </c>
      <c r="F2258" s="143" t="s">
        <v>378</v>
      </c>
      <c r="G2258" s="143" t="s">
        <v>379</v>
      </c>
      <c r="H2258" s="143">
        <v>0.59</v>
      </c>
      <c r="I2258" s="143">
        <v>0.64</v>
      </c>
      <c r="J2258" s="143" t="s">
        <v>366</v>
      </c>
      <c r="K2258" s="143">
        <v>0.61776345378298003</v>
      </c>
      <c r="L2258" s="143">
        <v>3928.1543698783698</v>
      </c>
      <c r="M2258" s="143">
        <v>7.1576393374115996</v>
      </c>
      <c r="N2258" s="143">
        <v>0.95996064982064999</v>
      </c>
      <c r="O2258" s="143">
        <v>4.4217279980123099</v>
      </c>
      <c r="P2258" s="143">
        <v>0.59302860652895995</v>
      </c>
      <c r="Q2258" s="143">
        <v>2426.67021052877</v>
      </c>
      <c r="R2258" s="143">
        <v>1400</v>
      </c>
      <c r="S2258" s="143" t="s">
        <v>389</v>
      </c>
      <c r="T2258" s="143">
        <v>1400</v>
      </c>
      <c r="U2258" s="143" t="s">
        <v>385</v>
      </c>
      <c r="V2258" s="143" t="s">
        <v>366</v>
      </c>
      <c r="Z2258" s="143">
        <v>0</v>
      </c>
      <c r="AA2258" s="143">
        <v>1</v>
      </c>
      <c r="AB2258" s="143">
        <v>4.4217279980123099</v>
      </c>
      <c r="AC2258" s="143">
        <v>0.59302860652895995</v>
      </c>
      <c r="AD2258" s="143">
        <v>2426.67021052877</v>
      </c>
      <c r="AF2258" s="143">
        <v>-1</v>
      </c>
      <c r="AG2258" s="143">
        <v>-1</v>
      </c>
      <c r="AH2258" s="143">
        <v>-1</v>
      </c>
      <c r="AI2258" s="143">
        <v>-1</v>
      </c>
      <c r="AJ2258" s="143">
        <v>0</v>
      </c>
      <c r="AM2258" s="143" t="s">
        <v>383</v>
      </c>
      <c r="AN2258" s="143">
        <v>-1</v>
      </c>
      <c r="AQ2258" s="143">
        <v>641</v>
      </c>
      <c r="AR2258" s="143" t="s">
        <v>284</v>
      </c>
      <c r="AS2258" s="143" t="s">
        <v>394</v>
      </c>
      <c r="AT2258" s="143" t="s">
        <v>366</v>
      </c>
      <c r="AV2258" s="143">
        <v>200.000000018626</v>
      </c>
      <c r="AW2258" s="143">
        <v>1.9681023605000001</v>
      </c>
    </row>
    <row r="2259" spans="1:49" x14ac:dyDescent="0.25">
      <c r="A2259" s="153">
        <v>1200000</v>
      </c>
      <c r="B2259" s="153">
        <v>1800000</v>
      </c>
      <c r="C2259" s="153">
        <v>1800000</v>
      </c>
      <c r="D2259" s="143" t="s">
        <v>360</v>
      </c>
      <c r="E2259" s="143" t="s">
        <v>73</v>
      </c>
      <c r="F2259" s="143" t="s">
        <v>378</v>
      </c>
      <c r="G2259" s="143" t="s">
        <v>379</v>
      </c>
      <c r="H2259" s="143">
        <v>0.59</v>
      </c>
      <c r="I2259" s="143">
        <v>0.64</v>
      </c>
      <c r="J2259" s="143" t="s">
        <v>366</v>
      </c>
      <c r="K2259" s="143">
        <v>0.43674995246075998</v>
      </c>
      <c r="L2259" s="143">
        <v>2619.43253984065</v>
      </c>
      <c r="M2259" s="143">
        <v>5.1175906341618598</v>
      </c>
      <c r="N2259" s="143">
        <v>0.70683988076169002</v>
      </c>
      <c r="O2259" s="143">
        <v>2.2351074661838299</v>
      </c>
      <c r="P2259" s="143">
        <v>0.30871228432003001</v>
      </c>
      <c r="Q2259" s="143">
        <v>1144.0370372495699</v>
      </c>
      <c r="R2259" s="143">
        <v>1820</v>
      </c>
      <c r="S2259" s="143" t="s">
        <v>397</v>
      </c>
      <c r="T2259" s="143">
        <v>1820</v>
      </c>
      <c r="U2259" s="143" t="s">
        <v>385</v>
      </c>
      <c r="V2259" s="143" t="s">
        <v>366</v>
      </c>
      <c r="Z2259" s="143">
        <v>0</v>
      </c>
      <c r="AA2259" s="143">
        <v>1</v>
      </c>
      <c r="AB2259" s="143">
        <v>2.2351074661838299</v>
      </c>
      <c r="AC2259" s="143">
        <v>0.30871228432003001</v>
      </c>
      <c r="AD2259" s="143">
        <v>1144.0370372495699</v>
      </c>
      <c r="AF2259" s="143">
        <v>-1</v>
      </c>
      <c r="AG2259" s="143">
        <v>-1</v>
      </c>
      <c r="AH2259" s="143">
        <v>-1</v>
      </c>
      <c r="AI2259" s="143">
        <v>-1</v>
      </c>
      <c r="AJ2259" s="143">
        <v>0</v>
      </c>
      <c r="AM2259" s="143" t="s">
        <v>383</v>
      </c>
      <c r="AN2259" s="143">
        <v>-1</v>
      </c>
      <c r="AQ2259" s="143">
        <v>641</v>
      </c>
      <c r="AR2259" s="143" t="s">
        <v>284</v>
      </c>
      <c r="AS2259" s="143" t="s">
        <v>394</v>
      </c>
      <c r="AT2259" s="143" t="s">
        <v>366</v>
      </c>
      <c r="AV2259" s="143">
        <v>177.61953521431499</v>
      </c>
      <c r="AW2259" s="143">
        <v>0.9278483676</v>
      </c>
    </row>
    <row r="2260" spans="1:49" x14ac:dyDescent="0.25">
      <c r="A2260" s="153">
        <v>1200000</v>
      </c>
      <c r="B2260" s="153">
        <v>1800000</v>
      </c>
      <c r="C2260" s="153">
        <v>1800000</v>
      </c>
      <c r="D2260" s="143" t="s">
        <v>360</v>
      </c>
      <c r="E2260" s="143" t="s">
        <v>73</v>
      </c>
      <c r="F2260" s="143" t="s">
        <v>378</v>
      </c>
      <c r="G2260" s="143" t="s">
        <v>379</v>
      </c>
      <c r="H2260" s="143">
        <v>0.59</v>
      </c>
      <c r="I2260" s="143">
        <v>0.64</v>
      </c>
      <c r="J2260" s="143" t="s">
        <v>363</v>
      </c>
      <c r="K2260" s="143">
        <v>0.18101350141427</v>
      </c>
      <c r="L2260" s="143">
        <v>2619.43253984065</v>
      </c>
      <c r="M2260" s="143">
        <v>5.1175906341618598</v>
      </c>
      <c r="N2260" s="143">
        <v>0.70683988076169002</v>
      </c>
      <c r="O2260" s="143">
        <v>0.92635299949451999</v>
      </c>
      <c r="P2260" s="143">
        <v>0.12794756175592001</v>
      </c>
      <c r="Q2260" s="143">
        <v>474.15265575503798</v>
      </c>
      <c r="R2260" s="143">
        <v>5100</v>
      </c>
      <c r="S2260" s="143" t="s">
        <v>373</v>
      </c>
      <c r="T2260" s="143">
        <v>5100</v>
      </c>
      <c r="U2260" s="143" t="s">
        <v>385</v>
      </c>
      <c r="V2260" s="143" t="s">
        <v>366</v>
      </c>
      <c r="Y2260" s="143" t="s">
        <v>363</v>
      </c>
      <c r="Z2260" s="143">
        <v>0</v>
      </c>
      <c r="AA2260" s="143">
        <v>1</v>
      </c>
      <c r="AB2260" s="143">
        <v>0.92635299949451999</v>
      </c>
      <c r="AC2260" s="143">
        <v>0.12794756175592001</v>
      </c>
      <c r="AD2260" s="143">
        <v>474.15265575503798</v>
      </c>
      <c r="AF2260" s="143">
        <v>-1</v>
      </c>
      <c r="AG2260" s="143">
        <v>-1</v>
      </c>
      <c r="AH2260" s="143">
        <v>-1</v>
      </c>
      <c r="AI2260" s="143">
        <v>-1</v>
      </c>
      <c r="AJ2260" s="143">
        <v>0</v>
      </c>
      <c r="AM2260" s="143" t="s">
        <v>383</v>
      </c>
      <c r="AN2260" s="143">
        <v>-1</v>
      </c>
      <c r="AQ2260" s="143">
        <v>641</v>
      </c>
      <c r="AR2260" s="143" t="s">
        <v>284</v>
      </c>
      <c r="AS2260" s="143" t="s">
        <v>394</v>
      </c>
      <c r="AT2260" s="143" t="s">
        <v>366</v>
      </c>
      <c r="AV2260" s="143">
        <v>126.47216664911301</v>
      </c>
      <c r="AW2260" s="143">
        <v>0.3845520322</v>
      </c>
    </row>
    <row r="2261" spans="1:49" x14ac:dyDescent="0.25">
      <c r="A2261" s="153">
        <v>1200000</v>
      </c>
      <c r="B2261" s="153">
        <v>1800000</v>
      </c>
      <c r="C2261" s="153">
        <v>1800000</v>
      </c>
      <c r="D2261" s="143" t="s">
        <v>360</v>
      </c>
      <c r="E2261" s="143" t="s">
        <v>73</v>
      </c>
      <c r="F2261" s="143" t="s">
        <v>378</v>
      </c>
      <c r="G2261" s="143" t="s">
        <v>379</v>
      </c>
      <c r="H2261" s="143">
        <v>0.59</v>
      </c>
      <c r="I2261" s="143">
        <v>0.64</v>
      </c>
      <c r="J2261" s="143" t="s">
        <v>366</v>
      </c>
      <c r="K2261" s="143">
        <v>0.61776345359886997</v>
      </c>
      <c r="L2261" s="143">
        <v>3831.01241964359</v>
      </c>
      <c r="M2261" s="143">
        <v>7.4873093762410603</v>
      </c>
      <c r="N2261" s="143">
        <v>1.0645226148204701</v>
      </c>
      <c r="O2261" s="143">
        <v>4.6253860984298996</v>
      </c>
      <c r="P2261" s="143">
        <v>0.65762316696558998</v>
      </c>
      <c r="Q2261" s="143">
        <v>2366.6594631391999</v>
      </c>
      <c r="R2261" s="143">
        <v>1200</v>
      </c>
      <c r="S2261" s="143" t="s">
        <v>398</v>
      </c>
      <c r="T2261" s="143">
        <v>1200</v>
      </c>
      <c r="U2261" s="143" t="s">
        <v>385</v>
      </c>
      <c r="V2261" s="143" t="s">
        <v>366</v>
      </c>
      <c r="Z2261" s="143">
        <v>0</v>
      </c>
      <c r="AA2261" s="143">
        <v>1</v>
      </c>
      <c r="AB2261" s="143">
        <v>4.6253860984298996</v>
      </c>
      <c r="AC2261" s="143">
        <v>0.65762316696558998</v>
      </c>
      <c r="AD2261" s="143">
        <v>2366.6594631391999</v>
      </c>
      <c r="AF2261" s="143">
        <v>-1</v>
      </c>
      <c r="AG2261" s="143">
        <v>-1</v>
      </c>
      <c r="AH2261" s="143">
        <v>-1</v>
      </c>
      <c r="AI2261" s="143">
        <v>-1</v>
      </c>
      <c r="AJ2261" s="143">
        <v>0</v>
      </c>
      <c r="AM2261" s="143" t="s">
        <v>383</v>
      </c>
      <c r="AN2261" s="143">
        <v>-1</v>
      </c>
      <c r="AQ2261" s="143">
        <v>641</v>
      </c>
      <c r="AR2261" s="143" t="s">
        <v>284</v>
      </c>
      <c r="AS2261" s="143" t="s">
        <v>394</v>
      </c>
      <c r="AT2261" s="143" t="s">
        <v>366</v>
      </c>
      <c r="AV2261" s="143">
        <v>199.99999998882399</v>
      </c>
      <c r="AW2261" s="143">
        <v>1.9194318436</v>
      </c>
    </row>
    <row r="2262" spans="1:49" x14ac:dyDescent="0.25">
      <c r="A2262" s="153">
        <v>1200000</v>
      </c>
      <c r="B2262" s="153">
        <v>1800000</v>
      </c>
      <c r="C2262" s="153">
        <v>1800000</v>
      </c>
      <c r="D2262" s="143" t="s">
        <v>360</v>
      </c>
      <c r="E2262" s="143" t="s">
        <v>73</v>
      </c>
      <c r="F2262" s="143" t="s">
        <v>378</v>
      </c>
      <c r="G2262" s="143" t="s">
        <v>379</v>
      </c>
      <c r="H2262" s="143">
        <v>0.59</v>
      </c>
      <c r="I2262" s="143">
        <v>0.64</v>
      </c>
      <c r="J2262" s="143" t="s">
        <v>366</v>
      </c>
      <c r="K2262" s="143">
        <v>0.61776345341476002</v>
      </c>
      <c r="L2262" s="143">
        <v>3831.0124199290199</v>
      </c>
      <c r="M2262" s="143">
        <v>7.4873093767989101</v>
      </c>
      <c r="N2262" s="143">
        <v>1.06452261489978</v>
      </c>
      <c r="O2262" s="143">
        <v>4.6253860973960403</v>
      </c>
      <c r="P2262" s="143">
        <v>0.6576231668186</v>
      </c>
      <c r="Q2262" s="143">
        <v>2366.6594626102101</v>
      </c>
      <c r="R2262" s="143">
        <v>1200</v>
      </c>
      <c r="S2262" s="143" t="s">
        <v>398</v>
      </c>
      <c r="T2262" s="143">
        <v>1200</v>
      </c>
      <c r="U2262" s="143" t="s">
        <v>385</v>
      </c>
      <c r="V2262" s="143" t="s">
        <v>366</v>
      </c>
      <c r="Z2262" s="143">
        <v>0</v>
      </c>
      <c r="AA2262" s="143">
        <v>1</v>
      </c>
      <c r="AB2262" s="143">
        <v>4.6253860973960403</v>
      </c>
      <c r="AC2262" s="143">
        <v>0.6576231668186</v>
      </c>
      <c r="AD2262" s="143">
        <v>2366.6594626102101</v>
      </c>
      <c r="AF2262" s="143">
        <v>-1</v>
      </c>
      <c r="AG2262" s="143">
        <v>-1</v>
      </c>
      <c r="AH2262" s="143">
        <v>-1</v>
      </c>
      <c r="AI2262" s="143">
        <v>-1</v>
      </c>
      <c r="AJ2262" s="143">
        <v>0</v>
      </c>
      <c r="AM2262" s="143" t="s">
        <v>383</v>
      </c>
      <c r="AN2262" s="143">
        <v>-1</v>
      </c>
      <c r="AQ2262" s="143">
        <v>641</v>
      </c>
      <c r="AR2262" s="143" t="s">
        <v>284</v>
      </c>
      <c r="AS2262" s="143" t="s">
        <v>394</v>
      </c>
      <c r="AT2262" s="143" t="s">
        <v>366</v>
      </c>
      <c r="AV2262" s="143">
        <v>199.99999995902101</v>
      </c>
      <c r="AW2262" s="143">
        <v>1.9194318431999999</v>
      </c>
    </row>
    <row r="2263" spans="1:49" x14ac:dyDescent="0.25">
      <c r="A2263" s="153">
        <v>1200000</v>
      </c>
      <c r="B2263" s="153">
        <v>1800000</v>
      </c>
      <c r="C2263" s="153">
        <v>1800000</v>
      </c>
      <c r="D2263" s="143" t="s">
        <v>360</v>
      </c>
      <c r="E2263" s="143" t="s">
        <v>73</v>
      </c>
      <c r="F2263" s="143" t="s">
        <v>378</v>
      </c>
      <c r="G2263" s="143" t="s">
        <v>379</v>
      </c>
      <c r="H2263" s="143">
        <v>0.59</v>
      </c>
      <c r="I2263" s="143">
        <v>0.64</v>
      </c>
      <c r="J2263" s="143" t="s">
        <v>366</v>
      </c>
      <c r="K2263" s="143">
        <v>3.999878010414E-2</v>
      </c>
      <c r="L2263" s="143">
        <v>1069.2296528803099</v>
      </c>
      <c r="M2263" s="143">
        <v>2.0890759679047899</v>
      </c>
      <c r="N2263" s="143">
        <v>0.28991483689539999</v>
      </c>
      <c r="O2263" s="143">
        <v>8.3560490261080006E-2</v>
      </c>
      <c r="P2263" s="143">
        <v>1.1596239809900001E-2</v>
      </c>
      <c r="Q2263" s="143">
        <v>42.767881766392001</v>
      </c>
      <c r="R2263" s="143">
        <v>1820</v>
      </c>
      <c r="S2263" s="143" t="s">
        <v>397</v>
      </c>
      <c r="T2263" s="143">
        <v>1820</v>
      </c>
      <c r="U2263" s="143" t="s">
        <v>385</v>
      </c>
      <c r="V2263" s="143" t="s">
        <v>366</v>
      </c>
      <c r="Z2263" s="143">
        <v>0</v>
      </c>
      <c r="AA2263" s="143">
        <v>1</v>
      </c>
      <c r="AB2263" s="143">
        <v>8.3560490261080006E-2</v>
      </c>
      <c r="AC2263" s="143">
        <v>1.1596239809900001E-2</v>
      </c>
      <c r="AD2263" s="143">
        <v>42.767881766391803</v>
      </c>
      <c r="AF2263" s="143">
        <v>-1</v>
      </c>
      <c r="AG2263" s="143">
        <v>-1</v>
      </c>
      <c r="AH2263" s="143">
        <v>-1</v>
      </c>
      <c r="AI2263" s="143">
        <v>-1</v>
      </c>
      <c r="AJ2263" s="143">
        <v>0</v>
      </c>
      <c r="AM2263" s="143" t="s">
        <v>383</v>
      </c>
      <c r="AN2263" s="143">
        <v>-1</v>
      </c>
      <c r="AQ2263" s="143">
        <v>641</v>
      </c>
      <c r="AR2263" s="143" t="s">
        <v>284</v>
      </c>
      <c r="AS2263" s="143" t="s">
        <v>394</v>
      </c>
      <c r="AT2263" s="143" t="s">
        <v>366</v>
      </c>
      <c r="AV2263" s="143">
        <v>59.619594735821799</v>
      </c>
      <c r="AW2263" s="143">
        <v>3.4686035499999997E-2</v>
      </c>
    </row>
    <row r="2264" spans="1:49" x14ac:dyDescent="0.25">
      <c r="A2264" s="153">
        <v>1200000</v>
      </c>
      <c r="B2264" s="153">
        <v>1800000</v>
      </c>
      <c r="C2264" s="153">
        <v>1800000</v>
      </c>
      <c r="D2264" s="143" t="s">
        <v>360</v>
      </c>
      <c r="E2264" s="143" t="s">
        <v>73</v>
      </c>
      <c r="F2264" s="143" t="s">
        <v>378</v>
      </c>
      <c r="G2264" s="143" t="s">
        <v>379</v>
      </c>
      <c r="H2264" s="143">
        <v>0.59</v>
      </c>
      <c r="I2264" s="143">
        <v>0.64</v>
      </c>
      <c r="J2264" s="143" t="s">
        <v>363</v>
      </c>
      <c r="K2264" s="143">
        <v>0.41638718504884997</v>
      </c>
      <c r="L2264" s="143">
        <v>1069.2296528803099</v>
      </c>
      <c r="M2264" s="143">
        <v>2.0890759679047899</v>
      </c>
      <c r="N2264" s="143">
        <v>0.28991483689539999</v>
      </c>
      <c r="O2264" s="143">
        <v>0.86986446162908004</v>
      </c>
      <c r="P2264" s="143">
        <v>0.12071682283877</v>
      </c>
      <c r="Q2264" s="143">
        <v>445.21352533359698</v>
      </c>
      <c r="R2264" s="143">
        <v>5100</v>
      </c>
      <c r="S2264" s="143" t="s">
        <v>373</v>
      </c>
      <c r="T2264" s="143">
        <v>5100</v>
      </c>
      <c r="U2264" s="143" t="s">
        <v>385</v>
      </c>
      <c r="V2264" s="143" t="s">
        <v>366</v>
      </c>
      <c r="Y2264" s="143" t="s">
        <v>363</v>
      </c>
      <c r="Z2264" s="143">
        <v>0</v>
      </c>
      <c r="AA2264" s="143">
        <v>1</v>
      </c>
      <c r="AB2264" s="143">
        <v>0.86986446162908004</v>
      </c>
      <c r="AC2264" s="143">
        <v>0.12071682283877</v>
      </c>
      <c r="AD2264" s="143">
        <v>445.21352533359698</v>
      </c>
      <c r="AF2264" s="143">
        <v>-1</v>
      </c>
      <c r="AG2264" s="143">
        <v>-1</v>
      </c>
      <c r="AH2264" s="143">
        <v>-1</v>
      </c>
      <c r="AI2264" s="143">
        <v>-1</v>
      </c>
      <c r="AJ2264" s="143">
        <v>0</v>
      </c>
      <c r="AM2264" s="143" t="s">
        <v>383</v>
      </c>
      <c r="AN2264" s="143">
        <v>-1</v>
      </c>
      <c r="AQ2264" s="143">
        <v>641</v>
      </c>
      <c r="AR2264" s="143" t="s">
        <v>284</v>
      </c>
      <c r="AS2264" s="143" t="s">
        <v>394</v>
      </c>
      <c r="AT2264" s="143" t="s">
        <v>366</v>
      </c>
      <c r="AV2264" s="143">
        <v>202.192802867643</v>
      </c>
      <c r="AW2264" s="143">
        <v>0.36108152910000002</v>
      </c>
    </row>
    <row r="2265" spans="1:49" x14ac:dyDescent="0.25">
      <c r="A2265" s="153">
        <v>1200000</v>
      </c>
      <c r="B2265" s="153">
        <v>1800000</v>
      </c>
      <c r="C2265" s="153">
        <v>1800000</v>
      </c>
      <c r="D2265" s="143" t="s">
        <v>360</v>
      </c>
      <c r="E2265" s="143" t="s">
        <v>73</v>
      </c>
      <c r="F2265" s="143" t="s">
        <v>378</v>
      </c>
      <c r="G2265" s="143" t="s">
        <v>379</v>
      </c>
      <c r="H2265" s="143">
        <v>0.59</v>
      </c>
      <c r="I2265" s="143">
        <v>0.64</v>
      </c>
      <c r="J2265" s="143" t="s">
        <v>366</v>
      </c>
      <c r="K2265" s="143">
        <v>0.16137748860696</v>
      </c>
      <c r="L2265" s="143">
        <v>1069.2296528803099</v>
      </c>
      <c r="M2265" s="143">
        <v>2.0890759679047899</v>
      </c>
      <c r="N2265" s="143">
        <v>0.28991483689539999</v>
      </c>
      <c r="O2265" s="143">
        <v>0.33712983320964002</v>
      </c>
      <c r="P2265" s="143">
        <v>4.6785728288080003E-2</v>
      </c>
      <c r="Q2265" s="143">
        <v>172.54959612592501</v>
      </c>
      <c r="R2265" s="143">
        <v>1820</v>
      </c>
      <c r="S2265" s="143" t="s">
        <v>397</v>
      </c>
      <c r="T2265" s="143">
        <v>1820</v>
      </c>
      <c r="U2265" s="143" t="s">
        <v>385</v>
      </c>
      <c r="V2265" s="143" t="s">
        <v>366</v>
      </c>
      <c r="Z2265" s="143">
        <v>0</v>
      </c>
      <c r="AA2265" s="143">
        <v>1</v>
      </c>
      <c r="AB2265" s="143">
        <v>0.33712983320964002</v>
      </c>
      <c r="AC2265" s="143">
        <v>4.6785728288080003E-2</v>
      </c>
      <c r="AD2265" s="143">
        <v>172.54959612592501</v>
      </c>
      <c r="AF2265" s="143">
        <v>-1</v>
      </c>
      <c r="AG2265" s="143">
        <v>-1</v>
      </c>
      <c r="AH2265" s="143">
        <v>-1</v>
      </c>
      <c r="AI2265" s="143">
        <v>-1</v>
      </c>
      <c r="AJ2265" s="143">
        <v>0</v>
      </c>
      <c r="AM2265" s="143" t="s">
        <v>383</v>
      </c>
      <c r="AN2265" s="143">
        <v>-1</v>
      </c>
      <c r="AQ2265" s="143">
        <v>641</v>
      </c>
      <c r="AR2265" s="143" t="s">
        <v>284</v>
      </c>
      <c r="AS2265" s="143" t="s">
        <v>394</v>
      </c>
      <c r="AT2265" s="143" t="s">
        <v>366</v>
      </c>
      <c r="AV2265" s="143">
        <v>117.13997066486</v>
      </c>
      <c r="AW2265" s="143">
        <v>0.13994290030000001</v>
      </c>
    </row>
    <row r="2266" spans="1:49" x14ac:dyDescent="0.25">
      <c r="A2266" s="153">
        <v>1200000</v>
      </c>
      <c r="B2266" s="153">
        <v>1800000</v>
      </c>
      <c r="C2266" s="153">
        <v>1800000</v>
      </c>
      <c r="D2266" s="143" t="s">
        <v>360</v>
      </c>
      <c r="E2266" s="143" t="s">
        <v>73</v>
      </c>
      <c r="F2266" s="143" t="s">
        <v>378</v>
      </c>
      <c r="G2266" s="143" t="s">
        <v>379</v>
      </c>
      <c r="H2266" s="143">
        <v>0.59</v>
      </c>
      <c r="I2266" s="143">
        <v>0.64</v>
      </c>
      <c r="J2266" s="143" t="s">
        <v>366</v>
      </c>
      <c r="K2266" s="143">
        <v>0.61776345378298003</v>
      </c>
      <c r="L2266" s="143">
        <v>3831.0250354083801</v>
      </c>
      <c r="M2266" s="143">
        <v>7.4873339648112802</v>
      </c>
      <c r="N2266" s="143">
        <v>1.0645253367636001</v>
      </c>
      <c r="O2266" s="143">
        <v>4.6254012897284396</v>
      </c>
      <c r="P2266" s="143">
        <v>0.65762484867856996</v>
      </c>
      <c r="Q2266" s="143">
        <v>2366.6672574029499</v>
      </c>
      <c r="R2266" s="143">
        <v>1200</v>
      </c>
      <c r="S2266" s="143" t="s">
        <v>398</v>
      </c>
      <c r="T2266" s="143">
        <v>1200</v>
      </c>
      <c r="U2266" s="143" t="s">
        <v>385</v>
      </c>
      <c r="V2266" s="143" t="s">
        <v>366</v>
      </c>
      <c r="Z2266" s="143">
        <v>0</v>
      </c>
      <c r="AA2266" s="143">
        <v>1</v>
      </c>
      <c r="AB2266" s="143">
        <v>4.6254012897284396</v>
      </c>
      <c r="AC2266" s="143">
        <v>0.65762484867856996</v>
      </c>
      <c r="AD2266" s="143">
        <v>2366.6672574029499</v>
      </c>
      <c r="AF2266" s="143">
        <v>-1</v>
      </c>
      <c r="AG2266" s="143">
        <v>-1</v>
      </c>
      <c r="AH2266" s="143">
        <v>-1</v>
      </c>
      <c r="AI2266" s="143">
        <v>-1</v>
      </c>
      <c r="AJ2266" s="143">
        <v>0</v>
      </c>
      <c r="AM2266" s="143" t="s">
        <v>383</v>
      </c>
      <c r="AN2266" s="143">
        <v>-1</v>
      </c>
      <c r="AQ2266" s="143">
        <v>641</v>
      </c>
      <c r="AR2266" s="143" t="s">
        <v>284</v>
      </c>
      <c r="AS2266" s="143" t="s">
        <v>394</v>
      </c>
      <c r="AT2266" s="143" t="s">
        <v>366</v>
      </c>
      <c r="AV2266" s="143">
        <v>200.000000018626</v>
      </c>
      <c r="AW2266" s="143">
        <v>1.9194381650000001</v>
      </c>
    </row>
    <row r="2267" spans="1:49" x14ac:dyDescent="0.25">
      <c r="A2267" s="153">
        <v>1200000</v>
      </c>
      <c r="B2267" s="153">
        <v>1800000</v>
      </c>
      <c r="C2267" s="153">
        <v>1800000</v>
      </c>
      <c r="D2267" s="143" t="s">
        <v>360</v>
      </c>
      <c r="E2267" s="143" t="s">
        <v>73</v>
      </c>
      <c r="F2267" s="143" t="s">
        <v>378</v>
      </c>
      <c r="G2267" s="143" t="s">
        <v>379</v>
      </c>
      <c r="H2267" s="143">
        <v>0.59</v>
      </c>
      <c r="I2267" s="143">
        <v>0.64</v>
      </c>
      <c r="J2267" s="143" t="s">
        <v>366</v>
      </c>
      <c r="K2267" s="143">
        <v>0.61776345359886997</v>
      </c>
      <c r="L2267" s="143">
        <v>3927.87553704833</v>
      </c>
      <c r="M2267" s="143">
        <v>7.1571236507750102</v>
      </c>
      <c r="N2267" s="143">
        <v>0.95989108241928001</v>
      </c>
      <c r="O2267" s="143">
        <v>4.4214094243369404</v>
      </c>
      <c r="P2267" s="143">
        <v>0.59298563015409</v>
      </c>
      <c r="Q2267" s="143">
        <v>2426.4979570734999</v>
      </c>
      <c r="R2267" s="143">
        <v>1400</v>
      </c>
      <c r="S2267" s="143" t="s">
        <v>389</v>
      </c>
      <c r="T2267" s="143">
        <v>1400</v>
      </c>
      <c r="U2267" s="143" t="s">
        <v>385</v>
      </c>
      <c r="V2267" s="143" t="s">
        <v>366</v>
      </c>
      <c r="Z2267" s="143">
        <v>0</v>
      </c>
      <c r="AA2267" s="143">
        <v>1</v>
      </c>
      <c r="AB2267" s="143">
        <v>4.4214094243369404</v>
      </c>
      <c r="AC2267" s="143">
        <v>0.59298563015409</v>
      </c>
      <c r="AD2267" s="143">
        <v>2426.4979570734999</v>
      </c>
      <c r="AF2267" s="143">
        <v>-1</v>
      </c>
      <c r="AG2267" s="143">
        <v>-1</v>
      </c>
      <c r="AH2267" s="143">
        <v>-1</v>
      </c>
      <c r="AI2267" s="143">
        <v>-1</v>
      </c>
      <c r="AJ2267" s="143">
        <v>0</v>
      </c>
      <c r="AM2267" s="143" t="s">
        <v>383</v>
      </c>
      <c r="AN2267" s="143">
        <v>-1</v>
      </c>
      <c r="AQ2267" s="143">
        <v>641</v>
      </c>
      <c r="AR2267" s="143" t="s">
        <v>284</v>
      </c>
      <c r="AS2267" s="143" t="s">
        <v>394</v>
      </c>
      <c r="AT2267" s="143" t="s">
        <v>366</v>
      </c>
      <c r="AV2267" s="143">
        <v>199.99999998882399</v>
      </c>
      <c r="AW2267" s="143">
        <v>1.9679626578</v>
      </c>
    </row>
    <row r="2268" spans="1:49" x14ac:dyDescent="0.25">
      <c r="A2268" s="153">
        <v>1200000</v>
      </c>
      <c r="B2268" s="153">
        <v>1800000</v>
      </c>
      <c r="C2268" s="153">
        <v>1800000</v>
      </c>
      <c r="D2268" s="143" t="s">
        <v>360</v>
      </c>
      <c r="E2268" s="143" t="s">
        <v>73</v>
      </c>
      <c r="F2268" s="143" t="s">
        <v>378</v>
      </c>
      <c r="G2268" s="143" t="s">
        <v>379</v>
      </c>
      <c r="H2268" s="143">
        <v>0.59</v>
      </c>
      <c r="I2268" s="143">
        <v>0.64</v>
      </c>
      <c r="J2268" s="143" t="s">
        <v>366</v>
      </c>
      <c r="K2268" s="143">
        <v>0.61776345359886997</v>
      </c>
      <c r="L2268" s="143">
        <v>3774.4247291164402</v>
      </c>
      <c r="M2268" s="143">
        <v>7.3740961793078901</v>
      </c>
      <c r="N2268" s="143">
        <v>1.0184501309125</v>
      </c>
      <c r="O2268" s="143">
        <v>4.5554471228994897</v>
      </c>
      <c r="P2268" s="143">
        <v>0.62916127019072998</v>
      </c>
      <c r="Q2268" s="143">
        <v>2331.7016560079601</v>
      </c>
      <c r="R2268" s="143">
        <v>1820</v>
      </c>
      <c r="S2268" s="143" t="s">
        <v>397</v>
      </c>
      <c r="T2268" s="143">
        <v>1820</v>
      </c>
      <c r="U2268" s="143" t="s">
        <v>385</v>
      </c>
      <c r="V2268" s="143" t="s">
        <v>366</v>
      </c>
      <c r="Z2268" s="143">
        <v>0</v>
      </c>
      <c r="AA2268" s="143">
        <v>1</v>
      </c>
      <c r="AB2268" s="143">
        <v>4.5554471228994897</v>
      </c>
      <c r="AC2268" s="143">
        <v>0.62916127019072998</v>
      </c>
      <c r="AD2268" s="143">
        <v>2331.7016560079601</v>
      </c>
      <c r="AF2268" s="143">
        <v>-1</v>
      </c>
      <c r="AG2268" s="143">
        <v>-1</v>
      </c>
      <c r="AH2268" s="143">
        <v>-1</v>
      </c>
      <c r="AI2268" s="143">
        <v>-1</v>
      </c>
      <c r="AJ2268" s="143">
        <v>0</v>
      </c>
      <c r="AM2268" s="143" t="s">
        <v>383</v>
      </c>
      <c r="AN2268" s="143">
        <v>-1</v>
      </c>
      <c r="AQ2268" s="143">
        <v>641</v>
      </c>
      <c r="AR2268" s="143" t="s">
        <v>284</v>
      </c>
      <c r="AS2268" s="143" t="s">
        <v>394</v>
      </c>
      <c r="AT2268" s="143" t="s">
        <v>366</v>
      </c>
      <c r="AV2268" s="143">
        <v>199.99999998882399</v>
      </c>
      <c r="AW2268" s="143">
        <v>1.8910800130000001</v>
      </c>
    </row>
    <row r="2269" spans="1:49" x14ac:dyDescent="0.25">
      <c r="A2269" s="153">
        <v>1200000</v>
      </c>
      <c r="B2269" s="153">
        <v>1800000</v>
      </c>
      <c r="C2269" s="153">
        <v>1800000</v>
      </c>
      <c r="D2269" s="143" t="s">
        <v>360</v>
      </c>
      <c r="E2269" s="143" t="s">
        <v>73</v>
      </c>
      <c r="F2269" s="143" t="s">
        <v>378</v>
      </c>
      <c r="G2269" s="143" t="s">
        <v>379</v>
      </c>
      <c r="H2269" s="143">
        <v>0.59</v>
      </c>
      <c r="I2269" s="143">
        <v>0.64</v>
      </c>
      <c r="J2269" s="143" t="s">
        <v>363</v>
      </c>
      <c r="K2269" s="143">
        <v>0.61776345378298003</v>
      </c>
      <c r="L2269" s="143">
        <v>3199.4620003782002</v>
      </c>
      <c r="M2269" s="143">
        <v>6.2713119269321602</v>
      </c>
      <c r="N2269" s="143">
        <v>0.82191740366733002</v>
      </c>
      <c r="O2269" s="143">
        <v>3.8741873157320099</v>
      </c>
      <c r="P2269" s="143">
        <v>0.50775053401387005</v>
      </c>
      <c r="Q2269" s="143">
        <v>1976.51069560104</v>
      </c>
      <c r="R2269" s="143">
        <v>3100</v>
      </c>
      <c r="S2269" s="143" t="s">
        <v>371</v>
      </c>
      <c r="T2269" s="143">
        <v>3100</v>
      </c>
      <c r="U2269" s="143" t="s">
        <v>385</v>
      </c>
      <c r="V2269" s="143" t="s">
        <v>366</v>
      </c>
      <c r="Y2269" s="143" t="s">
        <v>363</v>
      </c>
      <c r="Z2269" s="143">
        <v>0</v>
      </c>
      <c r="AA2269" s="143">
        <v>1</v>
      </c>
      <c r="AB2269" s="143">
        <v>3.8741873157320099</v>
      </c>
      <c r="AC2269" s="143">
        <v>0.50775053401387005</v>
      </c>
      <c r="AD2269" s="143">
        <v>1976.51069560104</v>
      </c>
      <c r="AF2269" s="143">
        <v>-1</v>
      </c>
      <c r="AG2269" s="143">
        <v>-1</v>
      </c>
      <c r="AH2269" s="143">
        <v>-1</v>
      </c>
      <c r="AI2269" s="143">
        <v>-1</v>
      </c>
      <c r="AJ2269" s="143">
        <v>0</v>
      </c>
      <c r="AM2269" s="143" t="s">
        <v>383</v>
      </c>
      <c r="AN2269" s="143">
        <v>-1</v>
      </c>
      <c r="AQ2269" s="143">
        <v>641</v>
      </c>
      <c r="AR2269" s="143" t="s">
        <v>284</v>
      </c>
      <c r="AS2269" s="143" t="s">
        <v>394</v>
      </c>
      <c r="AT2269" s="143" t="s">
        <v>366</v>
      </c>
      <c r="AV2269" s="143">
        <v>200.000000018626</v>
      </c>
      <c r="AW2269" s="143">
        <v>1.6030094855000001</v>
      </c>
    </row>
    <row r="2270" spans="1:49" x14ac:dyDescent="0.25">
      <c r="A2270" s="153">
        <v>1200000</v>
      </c>
      <c r="B2270" s="153">
        <v>1800000</v>
      </c>
      <c r="C2270" s="153">
        <v>1800000</v>
      </c>
      <c r="D2270" s="143" t="s">
        <v>360</v>
      </c>
      <c r="E2270" s="143" t="s">
        <v>73</v>
      </c>
      <c r="F2270" s="143" t="s">
        <v>378</v>
      </c>
      <c r="G2270" s="143" t="s">
        <v>379</v>
      </c>
      <c r="H2270" s="143">
        <v>0.59</v>
      </c>
      <c r="I2270" s="143">
        <v>0.64</v>
      </c>
      <c r="J2270" s="143" t="s">
        <v>366</v>
      </c>
      <c r="K2270" s="143">
        <v>5.0454670201200001E-2</v>
      </c>
      <c r="L2270" s="143">
        <v>3775.9475817229099</v>
      </c>
      <c r="M2270" s="143">
        <v>7.37707129029197</v>
      </c>
      <c r="N2270" s="143">
        <v>1.0188600304648701</v>
      </c>
      <c r="O2270" s="143">
        <v>0.37220769900247003</v>
      </c>
      <c r="P2270" s="143">
        <v>5.1406246818290001E-2</v>
      </c>
      <c r="Q2270" s="143">
        <v>190.51418993287399</v>
      </c>
      <c r="R2270" s="143">
        <v>1820</v>
      </c>
      <c r="S2270" s="143" t="s">
        <v>397</v>
      </c>
      <c r="T2270" s="143">
        <v>1820</v>
      </c>
      <c r="U2270" s="143" t="s">
        <v>385</v>
      </c>
      <c r="V2270" s="143" t="s">
        <v>366</v>
      </c>
      <c r="Z2270" s="143">
        <v>0</v>
      </c>
      <c r="AA2270" s="143">
        <v>1</v>
      </c>
      <c r="AB2270" s="143">
        <v>0.37220769900247003</v>
      </c>
      <c r="AC2270" s="143">
        <v>5.1406246818290001E-2</v>
      </c>
      <c r="AD2270" s="143">
        <v>2332.6424192148402</v>
      </c>
      <c r="AF2270" s="143">
        <v>-1</v>
      </c>
      <c r="AG2270" s="143">
        <v>-1</v>
      </c>
      <c r="AH2270" s="143">
        <v>-1</v>
      </c>
      <c r="AI2270" s="143">
        <v>-1</v>
      </c>
      <c r="AJ2270" s="143">
        <v>0</v>
      </c>
      <c r="AM2270" s="143" t="s">
        <v>383</v>
      </c>
      <c r="AN2270" s="143">
        <v>-1</v>
      </c>
      <c r="AQ2270" s="143">
        <v>641</v>
      </c>
      <c r="AR2270" s="143" t="s">
        <v>284</v>
      </c>
      <c r="AS2270" s="143" t="s">
        <v>394</v>
      </c>
      <c r="AT2270" s="143" t="s">
        <v>366</v>
      </c>
      <c r="AV2270" s="143">
        <v>69.856429090474407</v>
      </c>
      <c r="AW2270" s="143">
        <v>1.8918430002</v>
      </c>
    </row>
    <row r="2271" spans="1:49" x14ac:dyDescent="0.25">
      <c r="A2271" s="153">
        <v>1200000</v>
      </c>
      <c r="B2271" s="153">
        <v>1800000</v>
      </c>
      <c r="C2271" s="153">
        <v>1800000</v>
      </c>
      <c r="D2271" s="143" t="s">
        <v>360</v>
      </c>
      <c r="E2271" s="143" t="s">
        <v>73</v>
      </c>
      <c r="F2271" s="143" t="s">
        <v>378</v>
      </c>
      <c r="G2271" s="143" t="s">
        <v>379</v>
      </c>
      <c r="H2271" s="143">
        <v>0.59</v>
      </c>
      <c r="I2271" s="143">
        <v>0.64</v>
      </c>
      <c r="J2271" s="143" t="s">
        <v>366</v>
      </c>
      <c r="K2271" s="143">
        <v>0.54406594053557</v>
      </c>
      <c r="L2271" s="143">
        <v>3267.2041546076198</v>
      </c>
      <c r="M2271" s="143">
        <v>5.4182942583262097</v>
      </c>
      <c r="N2271" s="143">
        <v>0.76649434717232001</v>
      </c>
      <c r="O2271" s="143">
        <v>2.9479093617547201</v>
      </c>
      <c r="P2271" s="143">
        <v>0.41702346790950001</v>
      </c>
      <c r="Q2271" s="143">
        <v>1777.57450129832</v>
      </c>
      <c r="R2271" s="143">
        <v>1820</v>
      </c>
      <c r="S2271" s="143" t="s">
        <v>397</v>
      </c>
      <c r="T2271" s="143">
        <v>1820</v>
      </c>
      <c r="U2271" s="143" t="s">
        <v>385</v>
      </c>
      <c r="V2271" s="143" t="s">
        <v>366</v>
      </c>
      <c r="Z2271" s="143">
        <v>0</v>
      </c>
      <c r="AA2271" s="143">
        <v>1</v>
      </c>
      <c r="AB2271" s="143">
        <v>2.9479093617547201</v>
      </c>
      <c r="AC2271" s="143">
        <v>0.41702346790950001</v>
      </c>
      <c r="AD2271" s="143">
        <v>1777.57450129831</v>
      </c>
      <c r="AF2271" s="143">
        <v>-1</v>
      </c>
      <c r="AG2271" s="143">
        <v>-1</v>
      </c>
      <c r="AH2271" s="143">
        <v>-1</v>
      </c>
      <c r="AI2271" s="143">
        <v>-1</v>
      </c>
      <c r="AJ2271" s="143">
        <v>0</v>
      </c>
      <c r="AM2271" s="143" t="s">
        <v>383</v>
      </c>
      <c r="AN2271" s="143">
        <v>-1</v>
      </c>
      <c r="AQ2271" s="143">
        <v>641</v>
      </c>
      <c r="AR2271" s="143" t="s">
        <v>284</v>
      </c>
      <c r="AS2271" s="143" t="s">
        <v>394</v>
      </c>
      <c r="AT2271" s="143" t="s">
        <v>366</v>
      </c>
      <c r="AV2271" s="143">
        <v>187.331319035462</v>
      </c>
      <c r="AW2271" s="143">
        <v>1.4416662622</v>
      </c>
    </row>
    <row r="2272" spans="1:49" x14ac:dyDescent="0.25">
      <c r="A2272" s="153">
        <v>1200000</v>
      </c>
      <c r="B2272" s="153">
        <v>1800000</v>
      </c>
      <c r="C2272" s="153">
        <v>1800000</v>
      </c>
      <c r="D2272" s="143" t="s">
        <v>360</v>
      </c>
      <c r="E2272" s="143" t="s">
        <v>73</v>
      </c>
      <c r="F2272" s="143" t="s">
        <v>378</v>
      </c>
      <c r="G2272" s="143" t="s">
        <v>379</v>
      </c>
      <c r="H2272" s="143">
        <v>0.59</v>
      </c>
      <c r="I2272" s="143">
        <v>0.64</v>
      </c>
      <c r="J2272" s="143" t="s">
        <v>363</v>
      </c>
      <c r="K2272" s="143">
        <v>7.3697513017269997E-2</v>
      </c>
      <c r="L2272" s="143">
        <v>3267.2041546076198</v>
      </c>
      <c r="M2272" s="143">
        <v>5.4182942583262097</v>
      </c>
      <c r="N2272" s="143">
        <v>0.76649434717232001</v>
      </c>
      <c r="O2272" s="143">
        <v>0.39931481163442001</v>
      </c>
      <c r="P2272" s="143">
        <v>5.6488727128400001E-2</v>
      </c>
      <c r="Q2272" s="143">
        <v>240.78482071429301</v>
      </c>
      <c r="R2272" s="143">
        <v>5300</v>
      </c>
      <c r="S2272" s="143" t="s">
        <v>372</v>
      </c>
      <c r="T2272" s="143">
        <v>5300</v>
      </c>
      <c r="U2272" s="143" t="s">
        <v>385</v>
      </c>
      <c r="V2272" s="143" t="s">
        <v>366</v>
      </c>
      <c r="Y2272" s="143" t="s">
        <v>363</v>
      </c>
      <c r="Z2272" s="143">
        <v>0</v>
      </c>
      <c r="AA2272" s="143">
        <v>1</v>
      </c>
      <c r="AB2272" s="143">
        <v>0.39931481163442001</v>
      </c>
      <c r="AC2272" s="143">
        <v>5.6488727128400001E-2</v>
      </c>
      <c r="AD2272" s="143">
        <v>240.78482071429499</v>
      </c>
      <c r="AF2272" s="143">
        <v>-1</v>
      </c>
      <c r="AG2272" s="143">
        <v>-1</v>
      </c>
      <c r="AH2272" s="143">
        <v>-1</v>
      </c>
      <c r="AI2272" s="143">
        <v>-1</v>
      </c>
      <c r="AJ2272" s="143">
        <v>0</v>
      </c>
      <c r="AM2272" s="143" t="s">
        <v>383</v>
      </c>
      <c r="AN2272" s="143">
        <v>-1</v>
      </c>
      <c r="AQ2272" s="143">
        <v>641</v>
      </c>
      <c r="AR2272" s="143" t="s">
        <v>284</v>
      </c>
      <c r="AS2272" s="143" t="s">
        <v>394</v>
      </c>
      <c r="AT2272" s="143" t="s">
        <v>366</v>
      </c>
      <c r="AV2272" s="143">
        <v>94.167105523369798</v>
      </c>
      <c r="AW2272" s="143">
        <v>0.1952837151</v>
      </c>
    </row>
    <row r="2273" spans="1:49" x14ac:dyDescent="0.25">
      <c r="A2273" s="153">
        <v>1200000</v>
      </c>
      <c r="B2273" s="153">
        <v>1800000</v>
      </c>
      <c r="C2273" s="153">
        <v>1800000</v>
      </c>
      <c r="D2273" s="143" t="s">
        <v>360</v>
      </c>
      <c r="E2273" s="143" t="s">
        <v>73</v>
      </c>
      <c r="F2273" s="143" t="s">
        <v>378</v>
      </c>
      <c r="G2273" s="143" t="s">
        <v>379</v>
      </c>
      <c r="H2273" s="143">
        <v>0.59</v>
      </c>
      <c r="I2273" s="143">
        <v>0.64</v>
      </c>
      <c r="J2273" s="143" t="s">
        <v>366</v>
      </c>
      <c r="K2273" s="143">
        <v>0.61776345378298003</v>
      </c>
      <c r="L2273" s="143">
        <v>3831.0250351229502</v>
      </c>
      <c r="M2273" s="143">
        <v>7.4873339642534296</v>
      </c>
      <c r="N2273" s="143">
        <v>1.06452533668428</v>
      </c>
      <c r="O2273" s="143">
        <v>4.6254012893838201</v>
      </c>
      <c r="P2273" s="143">
        <v>0.65762484862957005</v>
      </c>
      <c r="Q2273" s="143">
        <v>2366.6672572266202</v>
      </c>
      <c r="R2273" s="143">
        <v>1200</v>
      </c>
      <c r="S2273" s="143" t="s">
        <v>398</v>
      </c>
      <c r="T2273" s="143">
        <v>1200</v>
      </c>
      <c r="U2273" s="143" t="s">
        <v>385</v>
      </c>
      <c r="V2273" s="143" t="s">
        <v>366</v>
      </c>
      <c r="Z2273" s="143">
        <v>0</v>
      </c>
      <c r="AA2273" s="143">
        <v>1</v>
      </c>
      <c r="AB2273" s="143">
        <v>4.6254012893838201</v>
      </c>
      <c r="AC2273" s="143">
        <v>0.65762484862957005</v>
      </c>
      <c r="AD2273" s="143">
        <v>2366.6672572266202</v>
      </c>
      <c r="AF2273" s="143">
        <v>-1</v>
      </c>
      <c r="AG2273" s="143">
        <v>-1</v>
      </c>
      <c r="AH2273" s="143">
        <v>-1</v>
      </c>
      <c r="AI2273" s="143">
        <v>-1</v>
      </c>
      <c r="AJ2273" s="143">
        <v>0</v>
      </c>
      <c r="AM2273" s="143" t="s">
        <v>383</v>
      </c>
      <c r="AN2273" s="143">
        <v>-1</v>
      </c>
      <c r="AQ2273" s="143">
        <v>641</v>
      </c>
      <c r="AR2273" s="143" t="s">
        <v>284</v>
      </c>
      <c r="AS2273" s="143" t="s">
        <v>394</v>
      </c>
      <c r="AT2273" s="143" t="s">
        <v>366</v>
      </c>
      <c r="AV2273" s="143">
        <v>200.000000018626</v>
      </c>
      <c r="AW2273" s="143">
        <v>1.9194381648000001</v>
      </c>
    </row>
    <row r="2274" spans="1:49" x14ac:dyDescent="0.25">
      <c r="A2274" s="153">
        <v>1200000</v>
      </c>
      <c r="B2274" s="153">
        <v>1800000</v>
      </c>
      <c r="C2274" s="153">
        <v>1800000</v>
      </c>
      <c r="D2274" s="143" t="s">
        <v>360</v>
      </c>
      <c r="E2274" s="143" t="s">
        <v>73</v>
      </c>
      <c r="F2274" s="143" t="s">
        <v>378</v>
      </c>
      <c r="G2274" s="143" t="s">
        <v>379</v>
      </c>
      <c r="H2274" s="143">
        <v>0.59</v>
      </c>
      <c r="I2274" s="143">
        <v>0.64</v>
      </c>
      <c r="J2274" s="143" t="s">
        <v>366</v>
      </c>
      <c r="K2274" s="143">
        <v>0.61776345366790997</v>
      </c>
      <c r="L2274" s="143">
        <v>3927.6183689926202</v>
      </c>
      <c r="M2274" s="143">
        <v>7.1566530688999901</v>
      </c>
      <c r="N2274" s="143">
        <v>0.95982786375894003</v>
      </c>
      <c r="O2274" s="143">
        <v>4.4211187165467196</v>
      </c>
      <c r="P2274" s="143">
        <v>0.59294657604240997</v>
      </c>
      <c r="Q2274" s="143">
        <v>2426.3390883184202</v>
      </c>
      <c r="R2274" s="143">
        <v>1400</v>
      </c>
      <c r="S2274" s="143" t="s">
        <v>389</v>
      </c>
      <c r="T2274" s="143">
        <v>1400</v>
      </c>
      <c r="U2274" s="143" t="s">
        <v>385</v>
      </c>
      <c r="V2274" s="143" t="s">
        <v>366</v>
      </c>
      <c r="Z2274" s="143">
        <v>0</v>
      </c>
      <c r="AA2274" s="143">
        <v>1</v>
      </c>
      <c r="AB2274" s="143">
        <v>4.4211187165467196</v>
      </c>
      <c r="AC2274" s="143">
        <v>0.59294657604240997</v>
      </c>
      <c r="AD2274" s="143">
        <v>2426.3390883184202</v>
      </c>
      <c r="AF2274" s="143">
        <v>-1</v>
      </c>
      <c r="AG2274" s="143">
        <v>-1</v>
      </c>
      <c r="AH2274" s="143">
        <v>-1</v>
      </c>
      <c r="AI2274" s="143">
        <v>-1</v>
      </c>
      <c r="AJ2274" s="143">
        <v>0</v>
      </c>
      <c r="AM2274" s="143" t="s">
        <v>383</v>
      </c>
      <c r="AN2274" s="143">
        <v>-1</v>
      </c>
      <c r="AQ2274" s="143">
        <v>641</v>
      </c>
      <c r="AR2274" s="143" t="s">
        <v>284</v>
      </c>
      <c r="AS2274" s="143" t="s">
        <v>394</v>
      </c>
      <c r="AT2274" s="143" t="s">
        <v>366</v>
      </c>
      <c r="AV2274" s="143">
        <v>200</v>
      </c>
      <c r="AW2274" s="143">
        <v>1.9678338104999999</v>
      </c>
    </row>
    <row r="2275" spans="1:49" x14ac:dyDescent="0.25">
      <c r="A2275" s="153">
        <v>1200000</v>
      </c>
      <c r="B2275" s="153">
        <v>1800000</v>
      </c>
      <c r="C2275" s="153">
        <v>1800000</v>
      </c>
      <c r="D2275" s="143" t="s">
        <v>360</v>
      </c>
      <c r="E2275" s="143" t="s">
        <v>73</v>
      </c>
      <c r="F2275" s="143" t="s">
        <v>378</v>
      </c>
      <c r="G2275" s="143" t="s">
        <v>379</v>
      </c>
      <c r="H2275" s="143">
        <v>0.59</v>
      </c>
      <c r="I2275" s="143">
        <v>0.64</v>
      </c>
      <c r="J2275" s="143" t="s">
        <v>366</v>
      </c>
      <c r="K2275" s="143">
        <v>0.61629488112265995</v>
      </c>
      <c r="L2275" s="143">
        <v>3765.74166609645</v>
      </c>
      <c r="M2275" s="143">
        <v>7.3571551849392902</v>
      </c>
      <c r="N2275" s="143">
        <v>1.01637505001051</v>
      </c>
      <c r="O2275" s="143">
        <v>4.5341770801031798</v>
      </c>
      <c r="P2275" s="143">
        <v>0.62638674062226996</v>
      </c>
      <c r="Q2275" s="143">
        <v>2320.80731244559</v>
      </c>
      <c r="R2275" s="143">
        <v>1820</v>
      </c>
      <c r="S2275" s="143" t="s">
        <v>397</v>
      </c>
      <c r="T2275" s="143">
        <v>1820</v>
      </c>
      <c r="U2275" s="143" t="s">
        <v>385</v>
      </c>
      <c r="V2275" s="143" t="s">
        <v>366</v>
      </c>
      <c r="Z2275" s="143">
        <v>0</v>
      </c>
      <c r="AA2275" s="143">
        <v>1</v>
      </c>
      <c r="AB2275" s="143">
        <v>4.5341770801031798</v>
      </c>
      <c r="AC2275" s="143">
        <v>0.62638674062226996</v>
      </c>
      <c r="AD2275" s="143">
        <v>2320.80731244559</v>
      </c>
      <c r="AF2275" s="143">
        <v>-1</v>
      </c>
      <c r="AG2275" s="143">
        <v>-1</v>
      </c>
      <c r="AH2275" s="143">
        <v>-1</v>
      </c>
      <c r="AI2275" s="143">
        <v>-1</v>
      </c>
      <c r="AJ2275" s="143">
        <v>0</v>
      </c>
      <c r="AM2275" s="143" t="s">
        <v>383</v>
      </c>
      <c r="AN2275" s="143">
        <v>-1</v>
      </c>
      <c r="AQ2275" s="143">
        <v>641</v>
      </c>
      <c r="AR2275" s="143" t="s">
        <v>284</v>
      </c>
      <c r="AS2275" s="143" t="s">
        <v>394</v>
      </c>
      <c r="AT2275" s="143" t="s">
        <v>366</v>
      </c>
      <c r="AV2275" s="143">
        <v>198.59907313140201</v>
      </c>
      <c r="AW2275" s="143">
        <v>1.8822443734000001</v>
      </c>
    </row>
    <row r="2276" spans="1:49" x14ac:dyDescent="0.25">
      <c r="A2276" s="153">
        <v>1200000</v>
      </c>
      <c r="B2276" s="153">
        <v>1800000</v>
      </c>
      <c r="C2276" s="153">
        <v>1800000</v>
      </c>
      <c r="D2276" s="143" t="s">
        <v>360</v>
      </c>
      <c r="E2276" s="143" t="s">
        <v>73</v>
      </c>
      <c r="F2276" s="143" t="s">
        <v>378</v>
      </c>
      <c r="G2276" s="143" t="s">
        <v>379</v>
      </c>
      <c r="H2276" s="143">
        <v>0.59</v>
      </c>
      <c r="I2276" s="143">
        <v>0.64</v>
      </c>
      <c r="J2276" s="143" t="s">
        <v>363</v>
      </c>
      <c r="K2276" s="143">
        <v>1.4685721540100001E-3</v>
      </c>
      <c r="L2276" s="143">
        <v>3765.74166609645</v>
      </c>
      <c r="M2276" s="143">
        <v>7.3571551849392902</v>
      </c>
      <c r="N2276" s="143">
        <v>1.01637505001051</v>
      </c>
      <c r="O2276" s="143">
        <v>1.080451323737E-2</v>
      </c>
      <c r="P2276" s="143">
        <v>1.49262009648E-3</v>
      </c>
      <c r="Q2276" s="143">
        <v>5.5302633500470701</v>
      </c>
      <c r="R2276" s="143">
        <v>5100</v>
      </c>
      <c r="S2276" s="143" t="s">
        <v>373</v>
      </c>
      <c r="T2276" s="143">
        <v>5100</v>
      </c>
      <c r="U2276" s="143" t="s">
        <v>385</v>
      </c>
      <c r="V2276" s="143" t="s">
        <v>366</v>
      </c>
      <c r="Y2276" s="143" t="s">
        <v>363</v>
      </c>
      <c r="Z2276" s="143">
        <v>0</v>
      </c>
      <c r="AA2276" s="143">
        <v>1</v>
      </c>
      <c r="AB2276" s="143">
        <v>1.080451323737E-2</v>
      </c>
      <c r="AC2276" s="143">
        <v>1.49262009648E-3</v>
      </c>
      <c r="AD2276" s="143">
        <v>5.5302633500468801</v>
      </c>
      <c r="AF2276" s="143">
        <v>-1</v>
      </c>
      <c r="AG2276" s="143">
        <v>-1</v>
      </c>
      <c r="AH2276" s="143">
        <v>-1</v>
      </c>
      <c r="AI2276" s="143">
        <v>-1</v>
      </c>
      <c r="AJ2276" s="143">
        <v>0</v>
      </c>
      <c r="AM2276" s="143" t="s">
        <v>383</v>
      </c>
      <c r="AN2276" s="143">
        <v>-1</v>
      </c>
      <c r="AQ2276" s="143">
        <v>641</v>
      </c>
      <c r="AR2276" s="143" t="s">
        <v>284</v>
      </c>
      <c r="AS2276" s="143" t="s">
        <v>394</v>
      </c>
      <c r="AT2276" s="143" t="s">
        <v>366</v>
      </c>
      <c r="AV2276" s="143">
        <v>16.969054003079801</v>
      </c>
      <c r="AW2276" s="143">
        <v>4.4852095000000002E-3</v>
      </c>
    </row>
    <row r="2277" spans="1:49" x14ac:dyDescent="0.25">
      <c r="A2277" s="153">
        <v>1200000</v>
      </c>
      <c r="B2277" s="153">
        <v>1800000</v>
      </c>
      <c r="C2277" s="153">
        <v>1800000</v>
      </c>
      <c r="D2277" s="143" t="s">
        <v>360</v>
      </c>
      <c r="E2277" s="143" t="s">
        <v>73</v>
      </c>
      <c r="F2277" s="143" t="s">
        <v>378</v>
      </c>
      <c r="G2277" s="143" t="s">
        <v>379</v>
      </c>
      <c r="H2277" s="143">
        <v>0.59</v>
      </c>
      <c r="I2277" s="143">
        <v>0.64</v>
      </c>
      <c r="J2277" s="143" t="s">
        <v>366</v>
      </c>
      <c r="K2277" s="143">
        <v>0.61776345375996</v>
      </c>
      <c r="L2277" s="143">
        <v>3774.60422284383</v>
      </c>
      <c r="M2277" s="143">
        <v>7.3744468216039403</v>
      </c>
      <c r="N2277" s="143">
        <v>1.0184981611416299</v>
      </c>
      <c r="O2277" s="143">
        <v>4.5556637380832603</v>
      </c>
      <c r="P2277" s="143">
        <v>0.62919094167501999</v>
      </c>
      <c r="Q2277" s="143">
        <v>2331.81254128096</v>
      </c>
      <c r="R2277" s="143">
        <v>1820</v>
      </c>
      <c r="S2277" s="143" t="s">
        <v>397</v>
      </c>
      <c r="T2277" s="143">
        <v>1820</v>
      </c>
      <c r="U2277" s="143" t="s">
        <v>385</v>
      </c>
      <c r="V2277" s="143" t="s">
        <v>366</v>
      </c>
      <c r="Z2277" s="143">
        <v>0</v>
      </c>
      <c r="AA2277" s="143">
        <v>1</v>
      </c>
      <c r="AB2277" s="143">
        <v>4.5556637380832603</v>
      </c>
      <c r="AC2277" s="143">
        <v>0.62919094167501999</v>
      </c>
      <c r="AD2277" s="143">
        <v>2331.81254128096</v>
      </c>
      <c r="AF2277" s="143">
        <v>-1</v>
      </c>
      <c r="AG2277" s="143">
        <v>-1</v>
      </c>
      <c r="AH2277" s="143">
        <v>-1</v>
      </c>
      <c r="AI2277" s="143">
        <v>-1</v>
      </c>
      <c r="AJ2277" s="143">
        <v>0</v>
      </c>
      <c r="AM2277" s="143" t="s">
        <v>383</v>
      </c>
      <c r="AN2277" s="143">
        <v>-1</v>
      </c>
      <c r="AQ2277" s="143">
        <v>641</v>
      </c>
      <c r="AR2277" s="143" t="s">
        <v>284</v>
      </c>
      <c r="AS2277" s="143" t="s">
        <v>394</v>
      </c>
      <c r="AT2277" s="143" t="s">
        <v>366</v>
      </c>
      <c r="AV2277" s="143">
        <v>200.00000001490099</v>
      </c>
      <c r="AW2277" s="143">
        <v>1.8911699443000001</v>
      </c>
    </row>
    <row r="2278" spans="1:49" x14ac:dyDescent="0.25">
      <c r="A2278" s="153">
        <v>1200000</v>
      </c>
      <c r="B2278" s="153">
        <v>1800000</v>
      </c>
      <c r="C2278" s="153">
        <v>1800000</v>
      </c>
      <c r="D2278" s="143" t="s">
        <v>360</v>
      </c>
      <c r="E2278" s="143" t="s">
        <v>73</v>
      </c>
      <c r="F2278" s="143" t="s">
        <v>378</v>
      </c>
      <c r="G2278" s="143" t="s">
        <v>379</v>
      </c>
      <c r="H2278" s="143">
        <v>0.59</v>
      </c>
      <c r="I2278" s="143">
        <v>0.64</v>
      </c>
      <c r="J2278" s="143" t="s">
        <v>366</v>
      </c>
      <c r="K2278" s="143">
        <v>0.46322379301495997</v>
      </c>
      <c r="L2278" s="143">
        <v>3745.8473275277402</v>
      </c>
      <c r="M2278" s="143">
        <v>6.9398160514653302</v>
      </c>
      <c r="N2278" s="143">
        <v>0.91828318751659999</v>
      </c>
      <c r="O2278" s="143">
        <v>3.2146879141858702</v>
      </c>
      <c r="P2278" s="143">
        <v>0.42537062118330998</v>
      </c>
      <c r="Q2278" s="143">
        <v>1735.16560711235</v>
      </c>
      <c r="R2278" s="143">
        <v>1400</v>
      </c>
      <c r="S2278" s="143" t="s">
        <v>389</v>
      </c>
      <c r="T2278" s="143">
        <v>1400</v>
      </c>
      <c r="U2278" s="143" t="s">
        <v>385</v>
      </c>
      <c r="V2278" s="143" t="s">
        <v>366</v>
      </c>
      <c r="Z2278" s="143">
        <v>0</v>
      </c>
      <c r="AA2278" s="143">
        <v>1</v>
      </c>
      <c r="AB2278" s="143">
        <v>3.2146879141858702</v>
      </c>
      <c r="AC2278" s="143">
        <v>0.42537062118330998</v>
      </c>
      <c r="AD2278" s="143">
        <v>1735.16560711235</v>
      </c>
      <c r="AF2278" s="143">
        <v>-1</v>
      </c>
      <c r="AG2278" s="143">
        <v>-1</v>
      </c>
      <c r="AH2278" s="143">
        <v>-1</v>
      </c>
      <c r="AI2278" s="143">
        <v>-1</v>
      </c>
      <c r="AJ2278" s="143">
        <v>0</v>
      </c>
      <c r="AM2278" s="143" t="s">
        <v>383</v>
      </c>
      <c r="AN2278" s="143">
        <v>-1</v>
      </c>
      <c r="AQ2278" s="143">
        <v>641</v>
      </c>
      <c r="AR2278" s="143" t="s">
        <v>284</v>
      </c>
      <c r="AS2278" s="143" t="s">
        <v>394</v>
      </c>
      <c r="AT2278" s="143" t="s">
        <v>366</v>
      </c>
      <c r="AV2278" s="143">
        <v>175.86564473942499</v>
      </c>
      <c r="AW2278" s="143">
        <v>1.4072713764</v>
      </c>
    </row>
    <row r="2279" spans="1:49" x14ac:dyDescent="0.25">
      <c r="A2279" s="153">
        <v>1200000</v>
      </c>
      <c r="B2279" s="153">
        <v>1800000</v>
      </c>
      <c r="C2279" s="153">
        <v>1800000</v>
      </c>
      <c r="D2279" s="143" t="s">
        <v>360</v>
      </c>
      <c r="E2279" s="143" t="s">
        <v>73</v>
      </c>
      <c r="F2279" s="143" t="s">
        <v>378</v>
      </c>
      <c r="G2279" s="143" t="s">
        <v>379</v>
      </c>
      <c r="H2279" s="143">
        <v>0.59</v>
      </c>
      <c r="I2279" s="143">
        <v>0.64</v>
      </c>
      <c r="J2279" s="143" t="s">
        <v>363</v>
      </c>
      <c r="K2279" s="143">
        <v>0.15453966072198999</v>
      </c>
      <c r="L2279" s="143">
        <v>3745.8473275277402</v>
      </c>
      <c r="M2279" s="143">
        <v>6.9398160514653302</v>
      </c>
      <c r="N2279" s="143">
        <v>0.91828318751659999</v>
      </c>
      <c r="O2279" s="143">
        <v>1.0724768180665001</v>
      </c>
      <c r="P2279" s="143">
        <v>0.14191117224552</v>
      </c>
      <c r="Q2279" s="143">
        <v>578.88197511252497</v>
      </c>
      <c r="R2279" s="143">
        <v>3100</v>
      </c>
      <c r="S2279" s="143" t="s">
        <v>371</v>
      </c>
      <c r="T2279" s="143">
        <v>3100</v>
      </c>
      <c r="U2279" s="143" t="s">
        <v>385</v>
      </c>
      <c r="V2279" s="143" t="s">
        <v>366</v>
      </c>
      <c r="Y2279" s="143" t="s">
        <v>363</v>
      </c>
      <c r="Z2279" s="143">
        <v>0</v>
      </c>
      <c r="AA2279" s="143">
        <v>1</v>
      </c>
      <c r="AB2279" s="143">
        <v>1.0724768180665001</v>
      </c>
      <c r="AC2279" s="143">
        <v>0.14191117224552</v>
      </c>
      <c r="AD2279" s="143">
        <v>578.88197511252497</v>
      </c>
      <c r="AF2279" s="143">
        <v>-1</v>
      </c>
      <c r="AG2279" s="143">
        <v>-1</v>
      </c>
      <c r="AH2279" s="143">
        <v>-1</v>
      </c>
      <c r="AI2279" s="143">
        <v>-1</v>
      </c>
      <c r="AJ2279" s="143">
        <v>0</v>
      </c>
      <c r="AM2279" s="143" t="s">
        <v>383</v>
      </c>
      <c r="AN2279" s="143">
        <v>-1</v>
      </c>
      <c r="AQ2279" s="143">
        <v>641</v>
      </c>
      <c r="AR2279" s="143" t="s">
        <v>284</v>
      </c>
      <c r="AS2279" s="143" t="s">
        <v>394</v>
      </c>
      <c r="AT2279" s="143" t="s">
        <v>366</v>
      </c>
      <c r="AV2279" s="143">
        <v>125.897630230939</v>
      </c>
      <c r="AW2279" s="143">
        <v>0.46949065299999998</v>
      </c>
    </row>
    <row r="2280" spans="1:49" x14ac:dyDescent="0.25">
      <c r="A2280" s="153">
        <v>1200000</v>
      </c>
      <c r="B2280" s="153">
        <v>1800000</v>
      </c>
      <c r="C2280" s="153">
        <v>1800000</v>
      </c>
      <c r="D2280" s="143" t="s">
        <v>360</v>
      </c>
      <c r="E2280" s="143" t="s">
        <v>73</v>
      </c>
      <c r="F2280" s="143" t="s">
        <v>378</v>
      </c>
      <c r="G2280" s="143" t="s">
        <v>379</v>
      </c>
      <c r="H2280" s="143">
        <v>0.59</v>
      </c>
      <c r="I2280" s="143">
        <v>0.64</v>
      </c>
      <c r="J2280" s="143" t="s">
        <v>366</v>
      </c>
      <c r="K2280" s="143">
        <v>0.61776345341476002</v>
      </c>
      <c r="L2280" s="143">
        <v>3927.3282661624598</v>
      </c>
      <c r="M2280" s="143">
        <v>7.1561167232700802</v>
      </c>
      <c r="N2280" s="143">
        <v>0.95975551906683998</v>
      </c>
      <c r="O2280" s="143">
        <v>4.4207873800064696</v>
      </c>
      <c r="P2280" s="143">
        <v>0.59290188389261</v>
      </c>
      <c r="Q2280" s="143">
        <v>2426.15987239794</v>
      </c>
      <c r="R2280" s="143">
        <v>1400</v>
      </c>
      <c r="S2280" s="143" t="s">
        <v>389</v>
      </c>
      <c r="T2280" s="143">
        <v>1400</v>
      </c>
      <c r="U2280" s="143" t="s">
        <v>385</v>
      </c>
      <c r="V2280" s="143" t="s">
        <v>366</v>
      </c>
      <c r="Z2280" s="143">
        <v>0</v>
      </c>
      <c r="AA2280" s="143">
        <v>1</v>
      </c>
      <c r="AB2280" s="143">
        <v>4.4207873800064696</v>
      </c>
      <c r="AC2280" s="143">
        <v>0.59290188389261</v>
      </c>
      <c r="AD2280" s="143">
        <v>2426.15987239794</v>
      </c>
      <c r="AF2280" s="143">
        <v>-1</v>
      </c>
      <c r="AG2280" s="143">
        <v>-1</v>
      </c>
      <c r="AH2280" s="143">
        <v>-1</v>
      </c>
      <c r="AI2280" s="143">
        <v>-1</v>
      </c>
      <c r="AJ2280" s="143">
        <v>0</v>
      </c>
      <c r="AM2280" s="143" t="s">
        <v>383</v>
      </c>
      <c r="AN2280" s="143">
        <v>-1</v>
      </c>
      <c r="AQ2280" s="143">
        <v>641</v>
      </c>
      <c r="AR2280" s="143" t="s">
        <v>284</v>
      </c>
      <c r="AS2280" s="143" t="s">
        <v>394</v>
      </c>
      <c r="AT2280" s="143" t="s">
        <v>366</v>
      </c>
      <c r="AV2280" s="143">
        <v>199.99999995902101</v>
      </c>
      <c r="AW2280" s="143">
        <v>1.9676884610000001</v>
      </c>
    </row>
    <row r="2281" spans="1:49" x14ac:dyDescent="0.25">
      <c r="A2281" s="153">
        <v>1200000</v>
      </c>
      <c r="B2281" s="153">
        <v>1800000</v>
      </c>
      <c r="C2281" s="153">
        <v>1800000</v>
      </c>
      <c r="D2281" s="143" t="s">
        <v>360</v>
      </c>
      <c r="E2281" s="143" t="s">
        <v>73</v>
      </c>
      <c r="F2281" s="143" t="s">
        <v>378</v>
      </c>
      <c r="G2281" s="143" t="s">
        <v>379</v>
      </c>
      <c r="H2281" s="143">
        <v>0.59</v>
      </c>
      <c r="I2281" s="143">
        <v>0.64</v>
      </c>
      <c r="J2281" s="143" t="s">
        <v>366</v>
      </c>
      <c r="K2281" s="143">
        <v>4.1486783691729999E-2</v>
      </c>
      <c r="L2281" s="143">
        <v>3812.4859434448599</v>
      </c>
      <c r="M2281" s="143">
        <v>7.3286360731771998</v>
      </c>
      <c r="N2281" s="143">
        <v>0.99966351321341995</v>
      </c>
      <c r="O2281" s="143">
        <v>0.30404153952334001</v>
      </c>
      <c r="P2281" s="143">
        <v>4.1472823937199997E-2</v>
      </c>
      <c r="Q2281" s="143">
        <v>158.16777966347701</v>
      </c>
      <c r="R2281" s="143">
        <v>1200</v>
      </c>
      <c r="S2281" s="143" t="s">
        <v>398</v>
      </c>
      <c r="T2281" s="143">
        <v>1200</v>
      </c>
      <c r="U2281" s="143" t="s">
        <v>385</v>
      </c>
      <c r="V2281" s="143" t="s">
        <v>366</v>
      </c>
      <c r="Z2281" s="143">
        <v>0</v>
      </c>
      <c r="AA2281" s="143">
        <v>1</v>
      </c>
      <c r="AB2281" s="143">
        <v>0.30404153952334001</v>
      </c>
      <c r="AC2281" s="143">
        <v>4.1472823937199997E-2</v>
      </c>
      <c r="AD2281" s="143">
        <v>158.16777966347601</v>
      </c>
      <c r="AF2281" s="143">
        <v>-1</v>
      </c>
      <c r="AG2281" s="143">
        <v>-1</v>
      </c>
      <c r="AH2281" s="143">
        <v>-1</v>
      </c>
      <c r="AI2281" s="143">
        <v>-1</v>
      </c>
      <c r="AJ2281" s="143">
        <v>0</v>
      </c>
      <c r="AM2281" s="143" t="s">
        <v>383</v>
      </c>
      <c r="AN2281" s="143">
        <v>-1</v>
      </c>
      <c r="AQ2281" s="143">
        <v>641</v>
      </c>
      <c r="AR2281" s="143" t="s">
        <v>284</v>
      </c>
      <c r="AS2281" s="143" t="s">
        <v>394</v>
      </c>
      <c r="AT2281" s="143" t="s">
        <v>366</v>
      </c>
      <c r="AV2281" s="143">
        <v>85.536295267257103</v>
      </c>
      <c r="AW2281" s="143">
        <v>0.12827881560000001</v>
      </c>
    </row>
    <row r="2282" spans="1:49" x14ac:dyDescent="0.25">
      <c r="A2282" s="153">
        <v>1200000</v>
      </c>
      <c r="B2282" s="153">
        <v>1800000</v>
      </c>
      <c r="C2282" s="153">
        <v>1800000</v>
      </c>
      <c r="D2282" s="143" t="s">
        <v>360</v>
      </c>
      <c r="E2282" s="143" t="s">
        <v>73</v>
      </c>
      <c r="F2282" s="143" t="s">
        <v>378</v>
      </c>
      <c r="G2282" s="143" t="s">
        <v>379</v>
      </c>
      <c r="H2282" s="143">
        <v>0.59</v>
      </c>
      <c r="I2282" s="143">
        <v>0.64</v>
      </c>
      <c r="J2282" s="143" t="s">
        <v>366</v>
      </c>
      <c r="K2282" s="143">
        <v>0.60053737792119</v>
      </c>
      <c r="L2282" s="143">
        <v>3647.3881671721301</v>
      </c>
      <c r="M2282" s="143">
        <v>6.9017086237424596</v>
      </c>
      <c r="N2282" s="143">
        <v>0.97287500094955004</v>
      </c>
      <c r="O2282" s="143">
        <v>4.1447340000783601</v>
      </c>
      <c r="P2282" s="143">
        <v>0.58424780211532001</v>
      </c>
      <c r="Q2282" s="143">
        <v>2190.3929261743201</v>
      </c>
      <c r="R2282" s="143">
        <v>1820</v>
      </c>
      <c r="S2282" s="143" t="s">
        <v>397</v>
      </c>
      <c r="T2282" s="143">
        <v>1820</v>
      </c>
      <c r="U2282" s="143" t="s">
        <v>385</v>
      </c>
      <c r="V2282" s="143" t="s">
        <v>366</v>
      </c>
      <c r="Z2282" s="143">
        <v>0</v>
      </c>
      <c r="AA2282" s="143">
        <v>1</v>
      </c>
      <c r="AB2282" s="143">
        <v>4.1447340000783601</v>
      </c>
      <c r="AC2282" s="143">
        <v>0.58424780211532001</v>
      </c>
      <c r="AD2282" s="143">
        <v>2190.3929261743201</v>
      </c>
      <c r="AF2282" s="143">
        <v>-1</v>
      </c>
      <c r="AG2282" s="143">
        <v>-1</v>
      </c>
      <c r="AH2282" s="143">
        <v>-1</v>
      </c>
      <c r="AI2282" s="143">
        <v>-1</v>
      </c>
      <c r="AJ2282" s="143">
        <v>0</v>
      </c>
      <c r="AM2282" s="143" t="s">
        <v>383</v>
      </c>
      <c r="AN2282" s="143">
        <v>-1</v>
      </c>
      <c r="AQ2282" s="143">
        <v>641</v>
      </c>
      <c r="AR2282" s="143" t="s">
        <v>284</v>
      </c>
      <c r="AS2282" s="143" t="s">
        <v>394</v>
      </c>
      <c r="AT2282" s="143" t="s">
        <v>366</v>
      </c>
      <c r="AV2282" s="143">
        <v>193.27727968120001</v>
      </c>
      <c r="AW2282" s="143">
        <v>1.7764743927</v>
      </c>
    </row>
    <row r="2283" spans="1:49" x14ac:dyDescent="0.25">
      <c r="A2283" s="153">
        <v>1200000</v>
      </c>
      <c r="B2283" s="153">
        <v>1800000</v>
      </c>
      <c r="C2283" s="153">
        <v>1800000</v>
      </c>
      <c r="D2283" s="143" t="s">
        <v>360</v>
      </c>
      <c r="E2283" s="143" t="s">
        <v>73</v>
      </c>
      <c r="F2283" s="143" t="s">
        <v>378</v>
      </c>
      <c r="G2283" s="143" t="s">
        <v>379</v>
      </c>
      <c r="H2283" s="143">
        <v>0.59</v>
      </c>
      <c r="I2283" s="143">
        <v>0.64</v>
      </c>
      <c r="J2283" s="143" t="s">
        <v>363</v>
      </c>
      <c r="K2283" s="143">
        <v>1.7226075562610001E-2</v>
      </c>
      <c r="L2283" s="143">
        <v>3647.3881671721301</v>
      </c>
      <c r="M2283" s="143">
        <v>6.9017086237424596</v>
      </c>
      <c r="N2283" s="143">
        <v>0.97287500094955004</v>
      </c>
      <c r="O2283" s="143">
        <v>0.11888935426374</v>
      </c>
      <c r="P2283" s="143">
        <v>1.6758818279329998E-2</v>
      </c>
      <c r="Q2283" s="143">
        <v>62.830184173898601</v>
      </c>
      <c r="R2283" s="143">
        <v>5300</v>
      </c>
      <c r="S2283" s="143" t="s">
        <v>372</v>
      </c>
      <c r="T2283" s="143">
        <v>5300</v>
      </c>
      <c r="U2283" s="143" t="s">
        <v>385</v>
      </c>
      <c r="V2283" s="143" t="s">
        <v>366</v>
      </c>
      <c r="Y2283" s="143" t="s">
        <v>363</v>
      </c>
      <c r="Z2283" s="143">
        <v>0</v>
      </c>
      <c r="AA2283" s="143">
        <v>1</v>
      </c>
      <c r="AB2283" s="143">
        <v>0.11888935426374</v>
      </c>
      <c r="AC2283" s="143">
        <v>1.6758818279329998E-2</v>
      </c>
      <c r="AD2283" s="143">
        <v>62.830184173898203</v>
      </c>
      <c r="AF2283" s="143">
        <v>-1</v>
      </c>
      <c r="AG2283" s="143">
        <v>-1</v>
      </c>
      <c r="AH2283" s="143">
        <v>-1</v>
      </c>
      <c r="AI2283" s="143">
        <v>-1</v>
      </c>
      <c r="AJ2283" s="143">
        <v>0</v>
      </c>
      <c r="AM2283" s="143" t="s">
        <v>383</v>
      </c>
      <c r="AN2283" s="143">
        <v>-1</v>
      </c>
      <c r="AQ2283" s="143">
        <v>641</v>
      </c>
      <c r="AR2283" s="143" t="s">
        <v>284</v>
      </c>
      <c r="AS2283" s="143" t="s">
        <v>394</v>
      </c>
      <c r="AT2283" s="143" t="s">
        <v>366</v>
      </c>
      <c r="AV2283" s="143">
        <v>41.478122858936501</v>
      </c>
      <c r="AW2283" s="143">
        <v>5.0957164800000003E-2</v>
      </c>
    </row>
    <row r="2284" spans="1:49" x14ac:dyDescent="0.25">
      <c r="A2284" s="153">
        <v>1200000</v>
      </c>
      <c r="B2284" s="153">
        <v>1800000</v>
      </c>
      <c r="C2284" s="153">
        <v>1800000</v>
      </c>
      <c r="D2284" s="143" t="s">
        <v>360</v>
      </c>
      <c r="E2284" s="143" t="s">
        <v>73</v>
      </c>
      <c r="F2284" s="143" t="s">
        <v>378</v>
      </c>
      <c r="G2284" s="143" t="s">
        <v>379</v>
      </c>
      <c r="H2284" s="143">
        <v>0.59</v>
      </c>
      <c r="I2284" s="143">
        <v>0.64</v>
      </c>
      <c r="J2284" s="143" t="s">
        <v>366</v>
      </c>
      <c r="K2284" s="143">
        <v>0.61776345362188001</v>
      </c>
      <c r="L2284" s="143">
        <v>3774.60422284383</v>
      </c>
      <c r="M2284" s="143">
        <v>7.3744468216039403</v>
      </c>
      <c r="N2284" s="143">
        <v>1.0184981611416299</v>
      </c>
      <c r="O2284" s="143">
        <v>4.5556637370649904</v>
      </c>
      <c r="P2284" s="143">
        <v>0.62919094153439004</v>
      </c>
      <c r="Q2284" s="143">
        <v>2331.8125407597599</v>
      </c>
      <c r="R2284" s="143">
        <v>1820</v>
      </c>
      <c r="S2284" s="143" t="s">
        <v>397</v>
      </c>
      <c r="T2284" s="143">
        <v>1820</v>
      </c>
      <c r="U2284" s="143" t="s">
        <v>385</v>
      </c>
      <c r="V2284" s="143" t="s">
        <v>366</v>
      </c>
      <c r="Z2284" s="143">
        <v>0</v>
      </c>
      <c r="AA2284" s="143">
        <v>1</v>
      </c>
      <c r="AB2284" s="143">
        <v>4.5556637370649904</v>
      </c>
      <c r="AC2284" s="143">
        <v>0.62919094153439004</v>
      </c>
      <c r="AD2284" s="143">
        <v>2331.8125407597599</v>
      </c>
      <c r="AF2284" s="143">
        <v>-1</v>
      </c>
      <c r="AG2284" s="143">
        <v>-1</v>
      </c>
      <c r="AH2284" s="143">
        <v>-1</v>
      </c>
      <c r="AI2284" s="143">
        <v>-1</v>
      </c>
      <c r="AJ2284" s="143">
        <v>0</v>
      </c>
      <c r="AM2284" s="143" t="s">
        <v>383</v>
      </c>
      <c r="AN2284" s="143">
        <v>-1</v>
      </c>
      <c r="AQ2284" s="143">
        <v>641</v>
      </c>
      <c r="AR2284" s="143" t="s">
        <v>284</v>
      </c>
      <c r="AS2284" s="143" t="s">
        <v>394</v>
      </c>
      <c r="AT2284" s="143" t="s">
        <v>366</v>
      </c>
      <c r="AV2284" s="143">
        <v>199.99999999254899</v>
      </c>
      <c r="AW2284" s="143">
        <v>1.8911699438</v>
      </c>
    </row>
    <row r="2285" spans="1:49" x14ac:dyDescent="0.25">
      <c r="A2285" s="153">
        <v>1200000</v>
      </c>
      <c r="B2285" s="153">
        <v>1800000</v>
      </c>
      <c r="C2285" s="153">
        <v>1800000</v>
      </c>
      <c r="D2285" s="143" t="s">
        <v>360</v>
      </c>
      <c r="E2285" s="143" t="s">
        <v>73</v>
      </c>
      <c r="F2285" s="143" t="s">
        <v>378</v>
      </c>
      <c r="G2285" s="143" t="s">
        <v>379</v>
      </c>
      <c r="H2285" s="143">
        <v>0.59</v>
      </c>
      <c r="I2285" s="143">
        <v>0.64</v>
      </c>
      <c r="J2285" s="143" t="s">
        <v>366</v>
      </c>
      <c r="K2285" s="143">
        <v>0.42916095131067</v>
      </c>
      <c r="L2285" s="143">
        <v>3640.5043970994002</v>
      </c>
      <c r="M2285" s="143">
        <v>7.1184899637995498</v>
      </c>
      <c r="N2285" s="143">
        <v>1.00175145688956</v>
      </c>
      <c r="O2285" s="143">
        <v>3.0549779247597</v>
      </c>
      <c r="P2285" s="143">
        <v>0.42991260821556998</v>
      </c>
      <c r="Q2285" s="143">
        <v>1562.36233030987</v>
      </c>
      <c r="R2285" s="143">
        <v>1200</v>
      </c>
      <c r="S2285" s="143" t="s">
        <v>398</v>
      </c>
      <c r="T2285" s="143">
        <v>1200</v>
      </c>
      <c r="U2285" s="143" t="s">
        <v>385</v>
      </c>
      <c r="V2285" s="143" t="s">
        <v>366</v>
      </c>
      <c r="Z2285" s="143">
        <v>0</v>
      </c>
      <c r="AA2285" s="143">
        <v>1</v>
      </c>
      <c r="AB2285" s="143">
        <v>3.0549779247597</v>
      </c>
      <c r="AC2285" s="143">
        <v>0.42991260821556998</v>
      </c>
      <c r="AD2285" s="143">
        <v>1562.36233030987</v>
      </c>
      <c r="AF2285" s="143">
        <v>-1</v>
      </c>
      <c r="AG2285" s="143">
        <v>-1</v>
      </c>
      <c r="AH2285" s="143">
        <v>-1</v>
      </c>
      <c r="AI2285" s="143">
        <v>-1</v>
      </c>
      <c r="AJ2285" s="143">
        <v>0</v>
      </c>
      <c r="AM2285" s="143" t="s">
        <v>383</v>
      </c>
      <c r="AN2285" s="143">
        <v>-1</v>
      </c>
      <c r="AQ2285" s="143">
        <v>641</v>
      </c>
      <c r="AR2285" s="143" t="s">
        <v>284</v>
      </c>
      <c r="AS2285" s="143" t="s">
        <v>394</v>
      </c>
      <c r="AT2285" s="143" t="s">
        <v>366</v>
      </c>
      <c r="AV2285" s="143">
        <v>168.58643078175101</v>
      </c>
      <c r="AW2285" s="143">
        <v>1.2671227333999999</v>
      </c>
    </row>
    <row r="2286" spans="1:49" x14ac:dyDescent="0.25">
      <c r="A2286" s="153">
        <v>1200000</v>
      </c>
      <c r="B2286" s="153">
        <v>1800000</v>
      </c>
      <c r="C2286" s="153">
        <v>1800000</v>
      </c>
      <c r="D2286" s="143" t="s">
        <v>360</v>
      </c>
      <c r="E2286" s="143" t="s">
        <v>73</v>
      </c>
      <c r="F2286" s="143" t="s">
        <v>378</v>
      </c>
      <c r="G2286" s="143" t="s">
        <v>379</v>
      </c>
      <c r="H2286" s="143">
        <v>0.59</v>
      </c>
      <c r="I2286" s="143">
        <v>0.64</v>
      </c>
      <c r="J2286" s="143" t="s">
        <v>363</v>
      </c>
      <c r="K2286" s="143">
        <v>0.16745955562303999</v>
      </c>
      <c r="L2286" s="143">
        <v>3640.5043970994002</v>
      </c>
      <c r="M2286" s="143">
        <v>7.1184899637995498</v>
      </c>
      <c r="N2286" s="143">
        <v>1.00175145688956</v>
      </c>
      <c r="O2286" s="143">
        <v>1.19205916604495</v>
      </c>
      <c r="P2286" s="143">
        <v>0.16775285381546001</v>
      </c>
      <c r="Q2286" s="143">
        <v>609.63724858199305</v>
      </c>
      <c r="R2286" s="143">
        <v>3100</v>
      </c>
      <c r="S2286" s="143" t="s">
        <v>371</v>
      </c>
      <c r="T2286" s="143">
        <v>3100</v>
      </c>
      <c r="U2286" s="143" t="s">
        <v>385</v>
      </c>
      <c r="V2286" s="143" t="s">
        <v>366</v>
      </c>
      <c r="Y2286" s="143" t="s">
        <v>363</v>
      </c>
      <c r="Z2286" s="143">
        <v>0</v>
      </c>
      <c r="AA2286" s="143">
        <v>1</v>
      </c>
      <c r="AB2286" s="143">
        <v>1.19205916604495</v>
      </c>
      <c r="AC2286" s="143">
        <v>0.16775285381546001</v>
      </c>
      <c r="AD2286" s="143">
        <v>686.60823930303798</v>
      </c>
      <c r="AF2286" s="143">
        <v>-1</v>
      </c>
      <c r="AG2286" s="143">
        <v>-1</v>
      </c>
      <c r="AH2286" s="143">
        <v>-1</v>
      </c>
      <c r="AI2286" s="143">
        <v>-1</v>
      </c>
      <c r="AJ2286" s="143">
        <v>0</v>
      </c>
      <c r="AM2286" s="143" t="s">
        <v>383</v>
      </c>
      <c r="AN2286" s="143">
        <v>-1</v>
      </c>
      <c r="AQ2286" s="143">
        <v>641</v>
      </c>
      <c r="AR2286" s="143" t="s">
        <v>284</v>
      </c>
      <c r="AS2286" s="143" t="s">
        <v>394</v>
      </c>
      <c r="AT2286" s="143" t="s">
        <v>366</v>
      </c>
      <c r="AV2286" s="143">
        <v>145.618322599735</v>
      </c>
      <c r="AW2286" s="143">
        <v>0.55685988590000002</v>
      </c>
    </row>
    <row r="2287" spans="1:49" x14ac:dyDescent="0.25">
      <c r="A2287" s="153">
        <v>1200000</v>
      </c>
      <c r="B2287" s="153">
        <v>1800000</v>
      </c>
      <c r="C2287" s="153">
        <v>1800000</v>
      </c>
      <c r="D2287" s="143" t="s">
        <v>360</v>
      </c>
      <c r="E2287" s="143" t="s">
        <v>73</v>
      </c>
      <c r="F2287" s="143" t="s">
        <v>378</v>
      </c>
      <c r="G2287" s="143" t="s">
        <v>379</v>
      </c>
      <c r="H2287" s="143">
        <v>0.59</v>
      </c>
      <c r="I2287" s="143">
        <v>0.64</v>
      </c>
      <c r="J2287" s="143" t="s">
        <v>366</v>
      </c>
      <c r="K2287" s="143">
        <v>0.30565217690627</v>
      </c>
      <c r="L2287" s="143">
        <v>3874.1771874221399</v>
      </c>
      <c r="M2287" s="143">
        <v>7.2183471121029399</v>
      </c>
      <c r="N2287" s="143">
        <v>0.97800538279698002</v>
      </c>
      <c r="O2287" s="143">
        <v>2.2063035084794</v>
      </c>
      <c r="P2287" s="143">
        <v>0.29892947427795002</v>
      </c>
      <c r="Q2287" s="143">
        <v>1184.15069105621</v>
      </c>
      <c r="R2287" s="143">
        <v>8140</v>
      </c>
      <c r="S2287" s="143" t="s">
        <v>369</v>
      </c>
      <c r="T2287" s="143">
        <v>8140</v>
      </c>
      <c r="U2287" s="143" t="s">
        <v>385</v>
      </c>
      <c r="V2287" s="143" t="s">
        <v>366</v>
      </c>
      <c r="Z2287" s="143">
        <v>0</v>
      </c>
      <c r="AA2287" s="143">
        <v>1</v>
      </c>
      <c r="AB2287" s="143">
        <v>2.2063035084794</v>
      </c>
      <c r="AC2287" s="143">
        <v>0.29892947427795002</v>
      </c>
      <c r="AD2287" s="143">
        <v>1184.15069105621</v>
      </c>
      <c r="AF2287" s="143">
        <v>-1</v>
      </c>
      <c r="AG2287" s="143">
        <v>-1</v>
      </c>
      <c r="AH2287" s="143">
        <v>-1</v>
      </c>
      <c r="AI2287" s="143">
        <v>-1</v>
      </c>
      <c r="AJ2287" s="143">
        <v>0</v>
      </c>
      <c r="AM2287" s="143" t="s">
        <v>383</v>
      </c>
      <c r="AN2287" s="143">
        <v>-1</v>
      </c>
      <c r="AQ2287" s="143">
        <v>641</v>
      </c>
      <c r="AR2287" s="143" t="s">
        <v>284</v>
      </c>
      <c r="AS2287" s="143" t="s">
        <v>394</v>
      </c>
      <c r="AT2287" s="143" t="s">
        <v>366</v>
      </c>
      <c r="AV2287" s="143">
        <v>155.20174344304499</v>
      </c>
      <c r="AW2287" s="143">
        <v>0.96038174460000003</v>
      </c>
    </row>
    <row r="2288" spans="1:49" x14ac:dyDescent="0.25">
      <c r="A2288" s="153">
        <v>1200000</v>
      </c>
      <c r="B2288" s="153">
        <v>1800000</v>
      </c>
      <c r="C2288" s="153">
        <v>1800000</v>
      </c>
      <c r="D2288" s="143" t="s">
        <v>360</v>
      </c>
      <c r="E2288" s="143" t="s">
        <v>73</v>
      </c>
      <c r="F2288" s="143" t="s">
        <v>378</v>
      </c>
      <c r="G2288" s="143" t="s">
        <v>379</v>
      </c>
      <c r="H2288" s="143">
        <v>0.59</v>
      </c>
      <c r="I2288" s="143">
        <v>0.64</v>
      </c>
      <c r="J2288" s="143" t="s">
        <v>366</v>
      </c>
      <c r="K2288" s="143">
        <v>0.12794916339292001</v>
      </c>
      <c r="L2288" s="143">
        <v>3874.1771874221399</v>
      </c>
      <c r="M2288" s="143">
        <v>7.2183471121029399</v>
      </c>
      <c r="N2288" s="143">
        <v>0.97800538279698002</v>
      </c>
      <c r="O2288" s="143">
        <v>0.92358147407332003</v>
      </c>
      <c r="P2288" s="143">
        <v>0.12513497052264999</v>
      </c>
      <c r="Q2288" s="143">
        <v>495.69772996662601</v>
      </c>
      <c r="R2288" s="143">
        <v>1400</v>
      </c>
      <c r="S2288" s="143" t="s">
        <v>389</v>
      </c>
      <c r="T2288" s="143">
        <v>1400</v>
      </c>
      <c r="U2288" s="143" t="s">
        <v>385</v>
      </c>
      <c r="V2288" s="143" t="s">
        <v>366</v>
      </c>
      <c r="Z2288" s="143">
        <v>0</v>
      </c>
      <c r="AA2288" s="143">
        <v>1</v>
      </c>
      <c r="AB2288" s="143">
        <v>0.92358147407332003</v>
      </c>
      <c r="AC2288" s="143">
        <v>0.12513497052264999</v>
      </c>
      <c r="AD2288" s="143">
        <v>597.62323858138905</v>
      </c>
      <c r="AF2288" s="143">
        <v>-1</v>
      </c>
      <c r="AG2288" s="143">
        <v>-1</v>
      </c>
      <c r="AH2288" s="143">
        <v>-1</v>
      </c>
      <c r="AI2288" s="143">
        <v>-1</v>
      </c>
      <c r="AJ2288" s="143">
        <v>0</v>
      </c>
      <c r="AM2288" s="143" t="s">
        <v>383</v>
      </c>
      <c r="AN2288" s="143">
        <v>-1</v>
      </c>
      <c r="AQ2288" s="143">
        <v>641</v>
      </c>
      <c r="AR2288" s="143" t="s">
        <v>284</v>
      </c>
      <c r="AS2288" s="143" t="s">
        <v>394</v>
      </c>
      <c r="AT2288" s="143" t="s">
        <v>366</v>
      </c>
      <c r="AV2288" s="143">
        <v>130.85843364514801</v>
      </c>
      <c r="AW2288" s="143">
        <v>0.48469037999999998</v>
      </c>
    </row>
    <row r="2289" spans="1:49" x14ac:dyDescent="0.25">
      <c r="A2289" s="153">
        <v>1200000</v>
      </c>
      <c r="B2289" s="153">
        <v>1800000</v>
      </c>
      <c r="C2289" s="153">
        <v>1800000</v>
      </c>
      <c r="D2289" s="143" t="s">
        <v>360</v>
      </c>
      <c r="E2289" s="143" t="s">
        <v>73</v>
      </c>
      <c r="F2289" s="143" t="s">
        <v>378</v>
      </c>
      <c r="G2289" s="143" t="s">
        <v>379</v>
      </c>
      <c r="H2289" s="143">
        <v>0.59</v>
      </c>
      <c r="I2289" s="143">
        <v>0.64</v>
      </c>
      <c r="J2289" s="143" t="s">
        <v>366</v>
      </c>
      <c r="K2289" s="143">
        <v>0.10854328163509</v>
      </c>
      <c r="L2289" s="143">
        <v>3874.1771874221399</v>
      </c>
      <c r="M2289" s="143">
        <v>7.2183471121029399</v>
      </c>
      <c r="N2289" s="143">
        <v>0.97800538279698002</v>
      </c>
      <c r="O2289" s="143">
        <v>0.78350308352886</v>
      </c>
      <c r="P2289" s="143">
        <v>0.10615591370557</v>
      </c>
      <c r="Q2289" s="143">
        <v>420.51590555862202</v>
      </c>
      <c r="R2289" s="143">
        <v>1820</v>
      </c>
      <c r="S2289" s="143" t="s">
        <v>397</v>
      </c>
      <c r="T2289" s="143">
        <v>1820</v>
      </c>
      <c r="U2289" s="143" t="s">
        <v>385</v>
      </c>
      <c r="V2289" s="143" t="s">
        <v>366</v>
      </c>
      <c r="Z2289" s="143">
        <v>0</v>
      </c>
      <c r="AA2289" s="143">
        <v>1</v>
      </c>
      <c r="AB2289" s="143">
        <v>0.78350308352886</v>
      </c>
      <c r="AC2289" s="143">
        <v>0.10615591370557</v>
      </c>
      <c r="AD2289" s="143">
        <v>420.51590555862202</v>
      </c>
      <c r="AF2289" s="143">
        <v>-1</v>
      </c>
      <c r="AG2289" s="143">
        <v>-1</v>
      </c>
      <c r="AH2289" s="143">
        <v>-1</v>
      </c>
      <c r="AI2289" s="143">
        <v>-1</v>
      </c>
      <c r="AJ2289" s="143">
        <v>0</v>
      </c>
      <c r="AM2289" s="143" t="s">
        <v>383</v>
      </c>
      <c r="AN2289" s="143">
        <v>-1</v>
      </c>
      <c r="AQ2289" s="143">
        <v>641</v>
      </c>
      <c r="AR2289" s="143" t="s">
        <v>284</v>
      </c>
      <c r="AS2289" s="143" t="s">
        <v>394</v>
      </c>
      <c r="AT2289" s="143" t="s">
        <v>366</v>
      </c>
      <c r="AV2289" s="143">
        <v>110.951640704391</v>
      </c>
      <c r="AW2289" s="143">
        <v>0.34105101830000001</v>
      </c>
    </row>
    <row r="2290" spans="1:49" x14ac:dyDescent="0.25">
      <c r="A2290" s="153">
        <v>1200000</v>
      </c>
      <c r="B2290" s="153">
        <v>1800000</v>
      </c>
      <c r="C2290" s="153">
        <v>1800000</v>
      </c>
      <c r="D2290" s="143" t="s">
        <v>360</v>
      </c>
      <c r="E2290" s="143" t="s">
        <v>73</v>
      </c>
      <c r="F2290" s="143" t="s">
        <v>378</v>
      </c>
      <c r="G2290" s="143" t="s">
        <v>379</v>
      </c>
      <c r="H2290" s="143">
        <v>0.59</v>
      </c>
      <c r="I2290" s="143">
        <v>0.64</v>
      </c>
      <c r="J2290" s="143" t="s">
        <v>366</v>
      </c>
      <c r="K2290" s="143">
        <v>0.61776345366790997</v>
      </c>
      <c r="L2290" s="143">
        <v>3928.1543703173802</v>
      </c>
      <c r="M2290" s="143">
        <v>7.1576393382115304</v>
      </c>
      <c r="N2290" s="143">
        <v>0.95996064992792995</v>
      </c>
      <c r="O2290" s="143">
        <v>4.4217279976828703</v>
      </c>
      <c r="P2290" s="143">
        <v>0.59302860648476996</v>
      </c>
      <c r="Q2290" s="143">
        <v>2426.6702103479702</v>
      </c>
      <c r="R2290" s="143">
        <v>1400</v>
      </c>
      <c r="S2290" s="143" t="s">
        <v>389</v>
      </c>
      <c r="T2290" s="143">
        <v>1400</v>
      </c>
      <c r="U2290" s="143" t="s">
        <v>385</v>
      </c>
      <c r="V2290" s="143" t="s">
        <v>366</v>
      </c>
      <c r="Z2290" s="143">
        <v>0</v>
      </c>
      <c r="AA2290" s="143">
        <v>1</v>
      </c>
      <c r="AB2290" s="143">
        <v>4.4217279976828703</v>
      </c>
      <c r="AC2290" s="143">
        <v>0.59302860648476996</v>
      </c>
      <c r="AD2290" s="143">
        <v>2426.6702103479702</v>
      </c>
      <c r="AF2290" s="143">
        <v>-1</v>
      </c>
      <c r="AG2290" s="143">
        <v>-1</v>
      </c>
      <c r="AH2290" s="143">
        <v>-1</v>
      </c>
      <c r="AI2290" s="143">
        <v>-1</v>
      </c>
      <c r="AJ2290" s="143">
        <v>0</v>
      </c>
      <c r="AM2290" s="143" t="s">
        <v>383</v>
      </c>
      <c r="AN2290" s="143">
        <v>-1</v>
      </c>
      <c r="AQ2290" s="143">
        <v>641</v>
      </c>
      <c r="AR2290" s="143" t="s">
        <v>284</v>
      </c>
      <c r="AS2290" s="143" t="s">
        <v>394</v>
      </c>
      <c r="AT2290" s="143" t="s">
        <v>366</v>
      </c>
      <c r="AV2290" s="143">
        <v>200</v>
      </c>
      <c r="AW2290" s="143">
        <v>1.9681023604000001</v>
      </c>
    </row>
    <row r="2291" spans="1:49" x14ac:dyDescent="0.25">
      <c r="A2291" s="153">
        <v>1200000</v>
      </c>
      <c r="B2291" s="153">
        <v>1800000</v>
      </c>
      <c r="C2291" s="153">
        <v>1800000</v>
      </c>
      <c r="D2291" s="143" t="s">
        <v>360</v>
      </c>
      <c r="E2291" s="143" t="s">
        <v>73</v>
      </c>
      <c r="F2291" s="143" t="s">
        <v>378</v>
      </c>
      <c r="G2291" s="143" t="s">
        <v>379</v>
      </c>
      <c r="H2291" s="143">
        <v>0.59</v>
      </c>
      <c r="I2291" s="143">
        <v>0.64</v>
      </c>
      <c r="J2291" s="143" t="s">
        <v>366</v>
      </c>
      <c r="K2291" s="143">
        <v>0.59461975981877002</v>
      </c>
      <c r="L2291" s="143">
        <v>3775.6771804569298</v>
      </c>
      <c r="M2291" s="143">
        <v>7.3765430206040996</v>
      </c>
      <c r="N2291" s="143">
        <v>1.0187872241914</v>
      </c>
      <c r="O2291" s="143">
        <v>4.3862382392044701</v>
      </c>
      <c r="P2291" s="143">
        <v>0.60579101455512996</v>
      </c>
      <c r="Q2291" s="143">
        <v>2245.0922581965301</v>
      </c>
      <c r="R2291" s="143">
        <v>1820</v>
      </c>
      <c r="S2291" s="143" t="s">
        <v>397</v>
      </c>
      <c r="T2291" s="143">
        <v>1820</v>
      </c>
      <c r="U2291" s="143" t="s">
        <v>385</v>
      </c>
      <c r="V2291" s="143" t="s">
        <v>366</v>
      </c>
      <c r="Z2291" s="143">
        <v>0</v>
      </c>
      <c r="AA2291" s="143">
        <v>1</v>
      </c>
      <c r="AB2291" s="143">
        <v>4.3862382392044701</v>
      </c>
      <c r="AC2291" s="143">
        <v>0.60579101455512996</v>
      </c>
      <c r="AD2291" s="143">
        <v>2332.47537467352</v>
      </c>
      <c r="AF2291" s="143">
        <v>-1</v>
      </c>
      <c r="AG2291" s="143">
        <v>-1</v>
      </c>
      <c r="AH2291" s="143">
        <v>-1</v>
      </c>
      <c r="AI2291" s="143">
        <v>-1</v>
      </c>
      <c r="AJ2291" s="143">
        <v>0</v>
      </c>
      <c r="AM2291" s="143" t="s">
        <v>383</v>
      </c>
      <c r="AN2291" s="143">
        <v>-1</v>
      </c>
      <c r="AQ2291" s="143">
        <v>641</v>
      </c>
      <c r="AR2291" s="143" t="s">
        <v>284</v>
      </c>
      <c r="AS2291" s="143" t="s">
        <v>394</v>
      </c>
      <c r="AT2291" s="143" t="s">
        <v>366</v>
      </c>
      <c r="AV2291" s="143">
        <v>195.293676095607</v>
      </c>
      <c r="AW2291" s="143">
        <v>1.8917075219999999</v>
      </c>
    </row>
    <row r="2292" spans="1:49" x14ac:dyDescent="0.25">
      <c r="A2292" s="153">
        <v>1200000</v>
      </c>
      <c r="B2292" s="153">
        <v>1800000</v>
      </c>
      <c r="C2292" s="153">
        <v>1800000</v>
      </c>
      <c r="D2292" s="143" t="s">
        <v>360</v>
      </c>
      <c r="E2292" s="143" t="s">
        <v>73</v>
      </c>
      <c r="F2292" s="143" t="s">
        <v>378</v>
      </c>
      <c r="G2292" s="143" t="s">
        <v>379</v>
      </c>
      <c r="H2292" s="143">
        <v>0.59</v>
      </c>
      <c r="I2292" s="143">
        <v>0.64</v>
      </c>
      <c r="J2292" s="143" t="s">
        <v>366</v>
      </c>
      <c r="K2292" s="143">
        <v>0.61776345359886997</v>
      </c>
      <c r="L2292" s="143">
        <v>3831.0124199290199</v>
      </c>
      <c r="M2292" s="143">
        <v>7.4873093767989101</v>
      </c>
      <c r="N2292" s="143">
        <v>1.06452261489978</v>
      </c>
      <c r="O2292" s="143">
        <v>4.6253860987745199</v>
      </c>
      <c r="P2292" s="143">
        <v>0.65762316701459</v>
      </c>
      <c r="Q2292" s="143">
        <v>2366.65946331553</v>
      </c>
      <c r="R2292" s="143">
        <v>1200</v>
      </c>
      <c r="S2292" s="143" t="s">
        <v>398</v>
      </c>
      <c r="T2292" s="143">
        <v>1200</v>
      </c>
      <c r="U2292" s="143" t="s">
        <v>385</v>
      </c>
      <c r="V2292" s="143" t="s">
        <v>366</v>
      </c>
      <c r="Z2292" s="143">
        <v>0</v>
      </c>
      <c r="AA2292" s="143">
        <v>1</v>
      </c>
      <c r="AB2292" s="143">
        <v>4.6253860987745199</v>
      </c>
      <c r="AC2292" s="143">
        <v>0.65762316701459</v>
      </c>
      <c r="AD2292" s="143">
        <v>2366.65946331553</v>
      </c>
      <c r="AF2292" s="143">
        <v>-1</v>
      </c>
      <c r="AG2292" s="143">
        <v>-1</v>
      </c>
      <c r="AH2292" s="143">
        <v>-1</v>
      </c>
      <c r="AI2292" s="143">
        <v>-1</v>
      </c>
      <c r="AJ2292" s="143">
        <v>0</v>
      </c>
      <c r="AM2292" s="143" t="s">
        <v>383</v>
      </c>
      <c r="AN2292" s="143">
        <v>-1</v>
      </c>
      <c r="AQ2292" s="143">
        <v>641</v>
      </c>
      <c r="AR2292" s="143" t="s">
        <v>284</v>
      </c>
      <c r="AS2292" s="143" t="s">
        <v>394</v>
      </c>
      <c r="AT2292" s="143" t="s">
        <v>366</v>
      </c>
      <c r="AV2292" s="143">
        <v>199.99999998882399</v>
      </c>
      <c r="AW2292" s="143">
        <v>1.9194318437</v>
      </c>
    </row>
    <row r="2293" spans="1:49" x14ac:dyDescent="0.25">
      <c r="A2293" s="153">
        <v>1200000</v>
      </c>
      <c r="B2293" s="153">
        <v>1800000</v>
      </c>
      <c r="C2293" s="153">
        <v>1800000</v>
      </c>
      <c r="D2293" s="143" t="s">
        <v>360</v>
      </c>
      <c r="E2293" s="143" t="s">
        <v>73</v>
      </c>
      <c r="F2293" s="143" t="s">
        <v>378</v>
      </c>
      <c r="G2293" s="143" t="s">
        <v>379</v>
      </c>
      <c r="H2293" s="143">
        <v>0.59</v>
      </c>
      <c r="I2293" s="143">
        <v>0.64</v>
      </c>
      <c r="J2293" s="143" t="s">
        <v>366</v>
      </c>
      <c r="K2293" s="143">
        <v>0.37839584569910001</v>
      </c>
      <c r="L2293" s="143">
        <v>2239.7040817720199</v>
      </c>
      <c r="M2293" s="143">
        <v>4.3757747816020904</v>
      </c>
      <c r="N2293" s="143">
        <v>0.60507223192286996</v>
      </c>
      <c r="O2293" s="143">
        <v>1.6557749990731301</v>
      </c>
      <c r="P2293" s="143">
        <v>0.2289568189075</v>
      </c>
      <c r="Q2293" s="143">
        <v>847.49472013785999</v>
      </c>
      <c r="R2293" s="143">
        <v>1820</v>
      </c>
      <c r="S2293" s="143" t="s">
        <v>397</v>
      </c>
      <c r="T2293" s="143">
        <v>1820</v>
      </c>
      <c r="U2293" s="143" t="s">
        <v>385</v>
      </c>
      <c r="V2293" s="143" t="s">
        <v>366</v>
      </c>
      <c r="Z2293" s="143">
        <v>0</v>
      </c>
      <c r="AA2293" s="143">
        <v>1</v>
      </c>
      <c r="AB2293" s="143">
        <v>1.6557749990731301</v>
      </c>
      <c r="AC2293" s="143">
        <v>0.2289568189075</v>
      </c>
      <c r="AD2293" s="143">
        <v>847.49472013785999</v>
      </c>
      <c r="AF2293" s="143">
        <v>-1</v>
      </c>
      <c r="AG2293" s="143">
        <v>-1</v>
      </c>
      <c r="AH2293" s="143">
        <v>-1</v>
      </c>
      <c r="AI2293" s="143">
        <v>-1</v>
      </c>
      <c r="AJ2293" s="143">
        <v>0</v>
      </c>
      <c r="AM2293" s="143" t="s">
        <v>383</v>
      </c>
      <c r="AN2293" s="143">
        <v>-1</v>
      </c>
      <c r="AQ2293" s="143">
        <v>641</v>
      </c>
      <c r="AR2293" s="143" t="s">
        <v>284</v>
      </c>
      <c r="AS2293" s="143" t="s">
        <v>394</v>
      </c>
      <c r="AT2293" s="143" t="s">
        <v>366</v>
      </c>
      <c r="AV2293" s="143">
        <v>250.67493909766199</v>
      </c>
      <c r="AW2293" s="143">
        <v>0.68734364969999995</v>
      </c>
    </row>
    <row r="2294" spans="1:49" x14ac:dyDescent="0.25">
      <c r="A2294" s="153">
        <v>1200000</v>
      </c>
      <c r="B2294" s="153">
        <v>1800000</v>
      </c>
      <c r="C2294" s="153">
        <v>1800000</v>
      </c>
      <c r="D2294" s="143" t="s">
        <v>360</v>
      </c>
      <c r="E2294" s="143" t="s">
        <v>73</v>
      </c>
      <c r="F2294" s="143" t="s">
        <v>378</v>
      </c>
      <c r="G2294" s="143" t="s">
        <v>379</v>
      </c>
      <c r="H2294" s="143">
        <v>0.59</v>
      </c>
      <c r="I2294" s="143">
        <v>0.64</v>
      </c>
      <c r="J2294" s="143" t="s">
        <v>363</v>
      </c>
      <c r="K2294" s="143">
        <v>0.23936760799182</v>
      </c>
      <c r="L2294" s="143">
        <v>2239.7040817720199</v>
      </c>
      <c r="M2294" s="143">
        <v>4.3757747816020904</v>
      </c>
      <c r="N2294" s="143">
        <v>0.60507223192286996</v>
      </c>
      <c r="O2294" s="143">
        <v>1.0474187425830299</v>
      </c>
      <c r="P2294" s="143">
        <v>0.14483469281764999</v>
      </c>
      <c r="Q2294" s="143">
        <v>536.11260866329201</v>
      </c>
      <c r="R2294" s="143">
        <v>5100</v>
      </c>
      <c r="S2294" s="143" t="s">
        <v>373</v>
      </c>
      <c r="T2294" s="143">
        <v>5100</v>
      </c>
      <c r="U2294" s="143" t="s">
        <v>385</v>
      </c>
      <c r="V2294" s="143" t="s">
        <v>366</v>
      </c>
      <c r="Y2294" s="143" t="s">
        <v>363</v>
      </c>
      <c r="Z2294" s="143">
        <v>0</v>
      </c>
      <c r="AA2294" s="143">
        <v>1</v>
      </c>
      <c r="AB2294" s="143">
        <v>1.0474187425830299</v>
      </c>
      <c r="AC2294" s="143">
        <v>0.14483469281764999</v>
      </c>
      <c r="AD2294" s="143">
        <v>536.11260866329201</v>
      </c>
      <c r="AF2294" s="143">
        <v>-1</v>
      </c>
      <c r="AG2294" s="143">
        <v>-1</v>
      </c>
      <c r="AH2294" s="143">
        <v>-1</v>
      </c>
      <c r="AI2294" s="143">
        <v>-1</v>
      </c>
      <c r="AJ2294" s="143">
        <v>0</v>
      </c>
      <c r="AM2294" s="143" t="s">
        <v>383</v>
      </c>
      <c r="AN2294" s="143">
        <v>-1</v>
      </c>
      <c r="AQ2294" s="143">
        <v>641</v>
      </c>
      <c r="AR2294" s="143" t="s">
        <v>284</v>
      </c>
      <c r="AS2294" s="143" t="s">
        <v>394</v>
      </c>
      <c r="AT2294" s="143" t="s">
        <v>366</v>
      </c>
      <c r="AV2294" s="143">
        <v>141.54166013171201</v>
      </c>
      <c r="AW2294" s="143">
        <v>0.43480341340000001</v>
      </c>
    </row>
    <row r="2295" spans="1:49" x14ac:dyDescent="0.25">
      <c r="A2295" s="153">
        <v>1200000</v>
      </c>
      <c r="B2295" s="153">
        <v>1800000</v>
      </c>
      <c r="C2295" s="153">
        <v>1800000</v>
      </c>
      <c r="D2295" s="143" t="s">
        <v>360</v>
      </c>
      <c r="E2295" s="143" t="s">
        <v>73</v>
      </c>
      <c r="F2295" s="143" t="s">
        <v>378</v>
      </c>
      <c r="G2295" s="143" t="s">
        <v>379</v>
      </c>
      <c r="H2295" s="143">
        <v>0.59</v>
      </c>
      <c r="I2295" s="143">
        <v>0.64</v>
      </c>
      <c r="J2295" s="143" t="s">
        <v>366</v>
      </c>
      <c r="K2295" s="143">
        <v>1.74459255663E-3</v>
      </c>
      <c r="L2295" s="143">
        <v>3827.0239805748502</v>
      </c>
      <c r="M2295" s="143">
        <v>7.4464026181831802</v>
      </c>
      <c r="N2295" s="143">
        <v>1.0494769912960999</v>
      </c>
      <c r="O2295" s="143">
        <v>1.299093858137E-2</v>
      </c>
      <c r="P2295" s="143">
        <v>1.83090974737E-3</v>
      </c>
      <c r="Q2295" s="143">
        <v>6.6765975505668802</v>
      </c>
      <c r="R2295" s="143">
        <v>8140</v>
      </c>
      <c r="S2295" s="143" t="s">
        <v>369</v>
      </c>
      <c r="T2295" s="143">
        <v>8140</v>
      </c>
      <c r="U2295" s="143" t="s">
        <v>385</v>
      </c>
      <c r="V2295" s="143" t="s">
        <v>366</v>
      </c>
      <c r="Z2295" s="143">
        <v>0</v>
      </c>
      <c r="AA2295" s="143">
        <v>1</v>
      </c>
      <c r="AB2295" s="143">
        <v>1.299093858137E-2</v>
      </c>
      <c r="AC2295" s="143">
        <v>1.83090974737E-3</v>
      </c>
      <c r="AD2295" s="143">
        <v>6.6765975505665702</v>
      </c>
      <c r="AF2295" s="143">
        <v>-1</v>
      </c>
      <c r="AG2295" s="143">
        <v>-1</v>
      </c>
      <c r="AH2295" s="143">
        <v>-1</v>
      </c>
      <c r="AI2295" s="143">
        <v>-1</v>
      </c>
      <c r="AJ2295" s="143">
        <v>0</v>
      </c>
      <c r="AM2295" s="143" t="s">
        <v>383</v>
      </c>
      <c r="AN2295" s="143">
        <v>-1</v>
      </c>
      <c r="AQ2295" s="143">
        <v>641</v>
      </c>
      <c r="AR2295" s="143" t="s">
        <v>284</v>
      </c>
      <c r="AS2295" s="143" t="s">
        <v>394</v>
      </c>
      <c r="AT2295" s="143" t="s">
        <v>366</v>
      </c>
      <c r="AV2295" s="143">
        <v>29.4127123051348</v>
      </c>
      <c r="AW2295" s="143">
        <v>5.4149209999999996E-3</v>
      </c>
    </row>
    <row r="2296" spans="1:49" x14ac:dyDescent="0.25">
      <c r="A2296" s="153">
        <v>1200000</v>
      </c>
      <c r="B2296" s="153">
        <v>1800000</v>
      </c>
      <c r="C2296" s="153">
        <v>1800000</v>
      </c>
      <c r="D2296" s="143" t="s">
        <v>360</v>
      </c>
      <c r="E2296" s="143" t="s">
        <v>73</v>
      </c>
      <c r="F2296" s="143" t="s">
        <v>378</v>
      </c>
      <c r="G2296" s="143" t="s">
        <v>379</v>
      </c>
      <c r="H2296" s="143">
        <v>0.59</v>
      </c>
      <c r="I2296" s="143">
        <v>0.64</v>
      </c>
      <c r="J2296" s="143" t="s">
        <v>366</v>
      </c>
      <c r="K2296" s="143">
        <v>0.47056014808278002</v>
      </c>
      <c r="L2296" s="143">
        <v>3827.0239805748502</v>
      </c>
      <c r="M2296" s="143">
        <v>7.4464026181831802</v>
      </c>
      <c r="N2296" s="143">
        <v>1.0494769912960999</v>
      </c>
      <c r="O2296" s="143">
        <v>3.5039803186963399</v>
      </c>
      <c r="P2296" s="143">
        <v>0.49384204843377</v>
      </c>
      <c r="Q2296" s="143">
        <v>1800.8449710156799</v>
      </c>
      <c r="R2296" s="143">
        <v>1200</v>
      </c>
      <c r="S2296" s="143" t="s">
        <v>398</v>
      </c>
      <c r="T2296" s="143">
        <v>1200</v>
      </c>
      <c r="U2296" s="143" t="s">
        <v>385</v>
      </c>
      <c r="V2296" s="143" t="s">
        <v>366</v>
      </c>
      <c r="Z2296" s="143">
        <v>0</v>
      </c>
      <c r="AA2296" s="143">
        <v>1</v>
      </c>
      <c r="AB2296" s="143">
        <v>3.5039803186963399</v>
      </c>
      <c r="AC2296" s="143">
        <v>0.49384204843377</v>
      </c>
      <c r="AD2296" s="143">
        <v>1800.8449710156799</v>
      </c>
      <c r="AF2296" s="143">
        <v>-1</v>
      </c>
      <c r="AG2296" s="143">
        <v>-1</v>
      </c>
      <c r="AH2296" s="143">
        <v>-1</v>
      </c>
      <c r="AI2296" s="143">
        <v>-1</v>
      </c>
      <c r="AJ2296" s="143">
        <v>0</v>
      </c>
      <c r="AM2296" s="143" t="s">
        <v>383</v>
      </c>
      <c r="AN2296" s="143">
        <v>-1</v>
      </c>
      <c r="AQ2296" s="143">
        <v>641</v>
      </c>
      <c r="AR2296" s="143" t="s">
        <v>284</v>
      </c>
      <c r="AS2296" s="143" t="s">
        <v>394</v>
      </c>
      <c r="AT2296" s="143" t="s">
        <v>366</v>
      </c>
      <c r="AV2296" s="143">
        <v>183.52179057358899</v>
      </c>
      <c r="AW2296" s="143">
        <v>1.4605393114</v>
      </c>
    </row>
    <row r="2297" spans="1:49" x14ac:dyDescent="0.25">
      <c r="A2297" s="153">
        <v>1200000</v>
      </c>
      <c r="B2297" s="153">
        <v>1800000</v>
      </c>
      <c r="C2297" s="153">
        <v>1800000</v>
      </c>
      <c r="D2297" s="143" t="s">
        <v>360</v>
      </c>
      <c r="E2297" s="143" t="s">
        <v>73</v>
      </c>
      <c r="F2297" s="143" t="s">
        <v>378</v>
      </c>
      <c r="G2297" s="143" t="s">
        <v>379</v>
      </c>
      <c r="H2297" s="143">
        <v>0.59</v>
      </c>
      <c r="I2297" s="143">
        <v>0.64</v>
      </c>
      <c r="J2297" s="143" t="s">
        <v>366</v>
      </c>
      <c r="K2297" s="143">
        <v>0.617763453829</v>
      </c>
      <c r="L2297" s="143">
        <v>3927.2316109201402</v>
      </c>
      <c r="M2297" s="143">
        <v>7.1559349418406697</v>
      </c>
      <c r="N2297" s="143">
        <v>0.95973083787796998</v>
      </c>
      <c r="O2297" s="143">
        <v>4.4206750850471703</v>
      </c>
      <c r="P2297" s="143">
        <v>0.59288663715370005</v>
      </c>
      <c r="Q2297" s="143">
        <v>2426.1001639484798</v>
      </c>
      <c r="R2297" s="143">
        <v>1400</v>
      </c>
      <c r="S2297" s="143" t="s">
        <v>389</v>
      </c>
      <c r="T2297" s="143">
        <v>1400</v>
      </c>
      <c r="U2297" s="143" t="s">
        <v>385</v>
      </c>
      <c r="V2297" s="143" t="s">
        <v>366</v>
      </c>
      <c r="Z2297" s="143">
        <v>0</v>
      </c>
      <c r="AA2297" s="143">
        <v>1</v>
      </c>
      <c r="AB2297" s="143">
        <v>4.4206750850471703</v>
      </c>
      <c r="AC2297" s="143">
        <v>0.59288663715370005</v>
      </c>
      <c r="AD2297" s="143">
        <v>2426.1001639484798</v>
      </c>
      <c r="AF2297" s="143">
        <v>-1</v>
      </c>
      <c r="AG2297" s="143">
        <v>-1</v>
      </c>
      <c r="AH2297" s="143">
        <v>-1</v>
      </c>
      <c r="AI2297" s="143">
        <v>-1</v>
      </c>
      <c r="AJ2297" s="143">
        <v>0</v>
      </c>
      <c r="AM2297" s="143" t="s">
        <v>383</v>
      </c>
      <c r="AN2297" s="143">
        <v>-1</v>
      </c>
      <c r="AQ2297" s="143">
        <v>641</v>
      </c>
      <c r="AR2297" s="143" t="s">
        <v>284</v>
      </c>
      <c r="AS2297" s="143" t="s">
        <v>394</v>
      </c>
      <c r="AT2297" s="143" t="s">
        <v>366</v>
      </c>
      <c r="AV2297" s="143">
        <v>200.000000026077</v>
      </c>
      <c r="AW2297" s="143">
        <v>1.9676400355999999</v>
      </c>
    </row>
    <row r="2298" spans="1:49" x14ac:dyDescent="0.25">
      <c r="A2298" s="153">
        <v>1200000</v>
      </c>
      <c r="B2298" s="153">
        <v>1800000</v>
      </c>
      <c r="C2298" s="153">
        <v>1800000</v>
      </c>
      <c r="D2298" s="143" t="s">
        <v>360</v>
      </c>
      <c r="E2298" s="143" t="s">
        <v>73</v>
      </c>
      <c r="F2298" s="143" t="s">
        <v>378</v>
      </c>
      <c r="G2298" s="143" t="s">
        <v>379</v>
      </c>
      <c r="H2298" s="143">
        <v>0.59</v>
      </c>
      <c r="I2298" s="143">
        <v>0.64</v>
      </c>
      <c r="J2298" s="143" t="s">
        <v>363</v>
      </c>
      <c r="K2298" s="143">
        <v>2.6852759514400001E-3</v>
      </c>
      <c r="L2298" s="143">
        <v>3758.4967109207</v>
      </c>
      <c r="M2298" s="143">
        <v>7.3429959282477597</v>
      </c>
      <c r="N2298" s="143">
        <v>1.0143647171571</v>
      </c>
      <c r="O2298" s="143">
        <v>1.971797037768E-2</v>
      </c>
      <c r="P2298" s="143">
        <v>2.7238491809699998E-3</v>
      </c>
      <c r="Q2298" s="143">
        <v>10.0926008314205</v>
      </c>
      <c r="R2298" s="143">
        <v>5100</v>
      </c>
      <c r="S2298" s="143" t="s">
        <v>373</v>
      </c>
      <c r="T2298" s="143">
        <v>5100</v>
      </c>
      <c r="U2298" s="143" t="s">
        <v>385</v>
      </c>
      <c r="V2298" s="143" t="s">
        <v>366</v>
      </c>
      <c r="Y2298" s="143" t="s">
        <v>363</v>
      </c>
      <c r="Z2298" s="143">
        <v>0</v>
      </c>
      <c r="AA2298" s="143">
        <v>1</v>
      </c>
      <c r="AB2298" s="143">
        <v>1.971797037768E-2</v>
      </c>
      <c r="AC2298" s="143">
        <v>2.7238491809699998E-3</v>
      </c>
      <c r="AD2298" s="143">
        <v>10.0926008314215</v>
      </c>
      <c r="AF2298" s="143">
        <v>-1</v>
      </c>
      <c r="AG2298" s="143">
        <v>-1</v>
      </c>
      <c r="AH2298" s="143">
        <v>-1</v>
      </c>
      <c r="AI2298" s="143">
        <v>-1</v>
      </c>
      <c r="AJ2298" s="143">
        <v>0</v>
      </c>
      <c r="AM2298" s="143" t="s">
        <v>383</v>
      </c>
      <c r="AN2298" s="143">
        <v>-1</v>
      </c>
      <c r="AQ2298" s="143">
        <v>641</v>
      </c>
      <c r="AR2298" s="143" t="s">
        <v>284</v>
      </c>
      <c r="AS2298" s="143" t="s">
        <v>394</v>
      </c>
      <c r="AT2298" s="143" t="s">
        <v>366</v>
      </c>
      <c r="AV2298" s="143">
        <v>15.304412071115401</v>
      </c>
      <c r="AW2298" s="143">
        <v>8.1854020999999992E-3</v>
      </c>
    </row>
    <row r="2299" spans="1:49" x14ac:dyDescent="0.25">
      <c r="A2299" s="153">
        <v>1200000</v>
      </c>
      <c r="B2299" s="153">
        <v>1800000</v>
      </c>
      <c r="C2299" s="153">
        <v>1800000</v>
      </c>
      <c r="D2299" s="143" t="s">
        <v>360</v>
      </c>
      <c r="E2299" s="143" t="s">
        <v>73</v>
      </c>
      <c r="F2299" s="143" t="s">
        <v>378</v>
      </c>
      <c r="G2299" s="143" t="s">
        <v>379</v>
      </c>
      <c r="H2299" s="143">
        <v>0.59</v>
      </c>
      <c r="I2299" s="143">
        <v>0.64</v>
      </c>
      <c r="J2299" s="143" t="s">
        <v>366</v>
      </c>
      <c r="K2299" s="143">
        <v>0.42272117432966</v>
      </c>
      <c r="L2299" s="143">
        <v>2528.54801990028</v>
      </c>
      <c r="M2299" s="143">
        <v>4.9400299415475697</v>
      </c>
      <c r="N2299" s="143">
        <v>0.68232186845757004</v>
      </c>
      <c r="O2299" s="143">
        <v>2.0882552581147098</v>
      </c>
      <c r="P2299" s="143">
        <v>0.28843190150519998</v>
      </c>
      <c r="Q2299" s="143">
        <v>1068.8707883212001</v>
      </c>
      <c r="R2299" s="143">
        <v>1820</v>
      </c>
      <c r="S2299" s="143" t="s">
        <v>397</v>
      </c>
      <c r="T2299" s="143">
        <v>1820</v>
      </c>
      <c r="U2299" s="143" t="s">
        <v>385</v>
      </c>
      <c r="V2299" s="143" t="s">
        <v>366</v>
      </c>
      <c r="Z2299" s="143">
        <v>0</v>
      </c>
      <c r="AA2299" s="143">
        <v>1</v>
      </c>
      <c r="AB2299" s="143">
        <v>2.0882552581147098</v>
      </c>
      <c r="AC2299" s="143">
        <v>0.28843190150519998</v>
      </c>
      <c r="AD2299" s="143">
        <v>1068.8707883212001</v>
      </c>
      <c r="AF2299" s="143">
        <v>-1</v>
      </c>
      <c r="AG2299" s="143">
        <v>-1</v>
      </c>
      <c r="AH2299" s="143">
        <v>-1</v>
      </c>
      <c r="AI2299" s="143">
        <v>-1</v>
      </c>
      <c r="AJ2299" s="143">
        <v>0</v>
      </c>
      <c r="AM2299" s="143" t="s">
        <v>383</v>
      </c>
      <c r="AN2299" s="143">
        <v>-1</v>
      </c>
      <c r="AQ2299" s="143">
        <v>641</v>
      </c>
      <c r="AR2299" s="143" t="s">
        <v>284</v>
      </c>
      <c r="AS2299" s="143" t="s">
        <v>394</v>
      </c>
      <c r="AT2299" s="143" t="s">
        <v>366</v>
      </c>
      <c r="AV2299" s="143">
        <v>167.67046015185801</v>
      </c>
      <c r="AW2299" s="143">
        <v>0.86688628410000002</v>
      </c>
    </row>
    <row r="2300" spans="1:49" x14ac:dyDescent="0.25">
      <c r="A2300" s="153">
        <v>1200000</v>
      </c>
      <c r="B2300" s="153">
        <v>1800000</v>
      </c>
      <c r="C2300" s="153">
        <v>1800000</v>
      </c>
      <c r="D2300" s="143" t="s">
        <v>360</v>
      </c>
      <c r="E2300" s="143" t="s">
        <v>73</v>
      </c>
      <c r="F2300" s="143" t="s">
        <v>378</v>
      </c>
      <c r="G2300" s="143" t="s">
        <v>379</v>
      </c>
      <c r="H2300" s="143">
        <v>0.59</v>
      </c>
      <c r="I2300" s="143">
        <v>0.64</v>
      </c>
      <c r="J2300" s="143" t="s">
        <v>363</v>
      </c>
      <c r="K2300" s="143">
        <v>0.19504227929220999</v>
      </c>
      <c r="L2300" s="143">
        <v>2528.54801990028</v>
      </c>
      <c r="M2300" s="143">
        <v>4.9400299415475697</v>
      </c>
      <c r="N2300" s="143">
        <v>0.68232186845757004</v>
      </c>
      <c r="O2300" s="143">
        <v>0.96351469957123004</v>
      </c>
      <c r="P2300" s="143">
        <v>0.13308161243489</v>
      </c>
      <c r="Q2300" s="143">
        <v>493.17376910117298</v>
      </c>
      <c r="R2300" s="143">
        <v>5100</v>
      </c>
      <c r="S2300" s="143" t="s">
        <v>373</v>
      </c>
      <c r="T2300" s="143">
        <v>5100</v>
      </c>
      <c r="U2300" s="143" t="s">
        <v>385</v>
      </c>
      <c r="V2300" s="143" t="s">
        <v>366</v>
      </c>
      <c r="Y2300" s="143" t="s">
        <v>363</v>
      </c>
      <c r="Z2300" s="143">
        <v>0</v>
      </c>
      <c r="AA2300" s="143">
        <v>1</v>
      </c>
      <c r="AB2300" s="143">
        <v>0.96351469957123004</v>
      </c>
      <c r="AC2300" s="143">
        <v>0.13308161243489</v>
      </c>
      <c r="AD2300" s="143">
        <v>493.17376910117298</v>
      </c>
      <c r="AF2300" s="143">
        <v>-1</v>
      </c>
      <c r="AG2300" s="143">
        <v>-1</v>
      </c>
      <c r="AH2300" s="143">
        <v>-1</v>
      </c>
      <c r="AI2300" s="143">
        <v>-1</v>
      </c>
      <c r="AJ2300" s="143">
        <v>0</v>
      </c>
      <c r="AM2300" s="143" t="s">
        <v>383</v>
      </c>
      <c r="AN2300" s="143">
        <v>-1</v>
      </c>
      <c r="AQ2300" s="143">
        <v>641</v>
      </c>
      <c r="AR2300" s="143" t="s">
        <v>284</v>
      </c>
      <c r="AS2300" s="143" t="s">
        <v>394</v>
      </c>
      <c r="AT2300" s="143" t="s">
        <v>366</v>
      </c>
      <c r="AV2300" s="143">
        <v>154.290710026748</v>
      </c>
      <c r="AW2300" s="143">
        <v>0.39997872600000001</v>
      </c>
    </row>
    <row r="2301" spans="1:49" x14ac:dyDescent="0.25">
      <c r="A2301" s="153">
        <v>1200000</v>
      </c>
      <c r="B2301" s="153">
        <v>1800000</v>
      </c>
      <c r="C2301" s="153">
        <v>1800000</v>
      </c>
      <c r="D2301" s="143" t="s">
        <v>360</v>
      </c>
      <c r="E2301" s="143" t="s">
        <v>73</v>
      </c>
      <c r="F2301" s="143" t="s">
        <v>378</v>
      </c>
      <c r="G2301" s="143" t="s">
        <v>379</v>
      </c>
      <c r="H2301" s="143">
        <v>0.59</v>
      </c>
      <c r="I2301" s="143">
        <v>0.64</v>
      </c>
      <c r="J2301" s="143" t="s">
        <v>366</v>
      </c>
      <c r="K2301" s="143">
        <v>8.5225711457360007E-2</v>
      </c>
      <c r="L2301" s="143">
        <v>3869.1741348604</v>
      </c>
      <c r="M2301" s="143">
        <v>7.6904469216006497</v>
      </c>
      <c r="N2301" s="143">
        <v>1.04475049274716</v>
      </c>
      <c r="O2301" s="143">
        <v>0.65542381031847996</v>
      </c>
      <c r="P2301" s="143">
        <v>8.9039604039800005E-2</v>
      </c>
      <c r="Q2301" s="143">
        <v>329.75311839589301</v>
      </c>
      <c r="R2301" s="143">
        <v>1400</v>
      </c>
      <c r="S2301" s="143" t="s">
        <v>389</v>
      </c>
      <c r="T2301" s="143">
        <v>1400</v>
      </c>
      <c r="U2301" s="143" t="s">
        <v>385</v>
      </c>
      <c r="V2301" s="143" t="s">
        <v>366</v>
      </c>
      <c r="Z2301" s="143">
        <v>0</v>
      </c>
      <c r="AA2301" s="143">
        <v>1</v>
      </c>
      <c r="AB2301" s="143">
        <v>0.65542381031847996</v>
      </c>
      <c r="AC2301" s="143">
        <v>8.9039604039800005E-2</v>
      </c>
      <c r="AD2301" s="143">
        <v>798.94750894028095</v>
      </c>
      <c r="AF2301" s="143">
        <v>-1</v>
      </c>
      <c r="AG2301" s="143">
        <v>-1</v>
      </c>
      <c r="AH2301" s="143">
        <v>-1</v>
      </c>
      <c r="AI2301" s="143">
        <v>-1</v>
      </c>
      <c r="AJ2301" s="143">
        <v>0</v>
      </c>
      <c r="AM2301" s="143" t="s">
        <v>383</v>
      </c>
      <c r="AN2301" s="143">
        <v>-1</v>
      </c>
      <c r="AQ2301" s="143">
        <v>641</v>
      </c>
      <c r="AR2301" s="143" t="s">
        <v>284</v>
      </c>
      <c r="AS2301" s="143" t="s">
        <v>394</v>
      </c>
      <c r="AT2301" s="143" t="s">
        <v>366</v>
      </c>
      <c r="AV2301" s="143">
        <v>103.616334586485</v>
      </c>
      <c r="AW2301" s="143">
        <v>0.6479704047</v>
      </c>
    </row>
    <row r="2302" spans="1:49" x14ac:dyDescent="0.25">
      <c r="A2302" s="153">
        <v>1200000</v>
      </c>
      <c r="B2302" s="153">
        <v>1800000</v>
      </c>
      <c r="C2302" s="153">
        <v>1800000</v>
      </c>
      <c r="D2302" s="143" t="s">
        <v>360</v>
      </c>
      <c r="E2302" s="143" t="s">
        <v>73</v>
      </c>
      <c r="F2302" s="143" t="s">
        <v>378</v>
      </c>
      <c r="G2302" s="143" t="s">
        <v>379</v>
      </c>
      <c r="H2302" s="143">
        <v>0.59</v>
      </c>
      <c r="I2302" s="143">
        <v>0.64</v>
      </c>
      <c r="J2302" s="143" t="s">
        <v>366</v>
      </c>
      <c r="K2302" s="143">
        <v>3.4425096070000001E-5</v>
      </c>
      <c r="L2302" s="143">
        <v>3927.87368686441</v>
      </c>
      <c r="M2302" s="143">
        <v>7.15711721425604</v>
      </c>
      <c r="N2302" s="143">
        <v>0.95989025461204003</v>
      </c>
      <c r="O2302" s="143">
        <v>2.4638444770999998E-4</v>
      </c>
      <c r="P2302" s="143">
        <v>3.3044314230000002E-5</v>
      </c>
      <c r="Q2302" s="143">
        <v>0.13521742903684</v>
      </c>
      <c r="R2302" s="143">
        <v>8140</v>
      </c>
      <c r="S2302" s="143" t="s">
        <v>369</v>
      </c>
      <c r="T2302" s="143">
        <v>8140</v>
      </c>
      <c r="U2302" s="143" t="s">
        <v>385</v>
      </c>
      <c r="V2302" s="143" t="s">
        <v>366</v>
      </c>
      <c r="Z2302" s="143">
        <v>0</v>
      </c>
      <c r="AA2302" s="143">
        <v>1</v>
      </c>
      <c r="AB2302" s="143">
        <v>2.4638444770999998E-4</v>
      </c>
      <c r="AC2302" s="143">
        <v>3.3044314230000002E-5</v>
      </c>
      <c r="AD2302" s="143">
        <v>0.13521742903773001</v>
      </c>
      <c r="AF2302" s="143">
        <v>-1</v>
      </c>
      <c r="AG2302" s="143">
        <v>-1</v>
      </c>
      <c r="AH2302" s="143">
        <v>-1</v>
      </c>
      <c r="AI2302" s="143">
        <v>-1</v>
      </c>
      <c r="AJ2302" s="143">
        <v>0</v>
      </c>
      <c r="AM2302" s="143" t="s">
        <v>383</v>
      </c>
      <c r="AN2302" s="143">
        <v>-1</v>
      </c>
      <c r="AQ2302" s="143">
        <v>641</v>
      </c>
      <c r="AR2302" s="143" t="s">
        <v>284</v>
      </c>
      <c r="AS2302" s="143" t="s">
        <v>394</v>
      </c>
      <c r="AT2302" s="143" t="s">
        <v>366</v>
      </c>
      <c r="AV2302" s="143">
        <v>1.9175220540684701</v>
      </c>
      <c r="AW2302" s="143">
        <v>1.096654E-4</v>
      </c>
    </row>
    <row r="2303" spans="1:49" x14ac:dyDescent="0.25">
      <c r="A2303" s="153">
        <v>1200000</v>
      </c>
      <c r="B2303" s="153">
        <v>1800000</v>
      </c>
      <c r="C2303" s="153">
        <v>1800000</v>
      </c>
      <c r="D2303" s="143" t="s">
        <v>360</v>
      </c>
      <c r="E2303" s="143" t="s">
        <v>73</v>
      </c>
      <c r="F2303" s="143" t="s">
        <v>378</v>
      </c>
      <c r="G2303" s="143" t="s">
        <v>379</v>
      </c>
      <c r="H2303" s="143">
        <v>0.59</v>
      </c>
      <c r="I2303" s="143">
        <v>0.64</v>
      </c>
      <c r="J2303" s="143" t="s">
        <v>366</v>
      </c>
      <c r="K2303" s="143">
        <v>0.61772902818061004</v>
      </c>
      <c r="L2303" s="143">
        <v>3927.87368686441</v>
      </c>
      <c r="M2303" s="143">
        <v>7.15711721425604</v>
      </c>
      <c r="N2303" s="143">
        <v>0.95989025461204003</v>
      </c>
      <c r="O2303" s="143">
        <v>4.4211590613371001</v>
      </c>
      <c r="P2303" s="143">
        <v>0.59295207414152995</v>
      </c>
      <c r="Q2303" s="143">
        <v>2426.3615954029401</v>
      </c>
      <c r="R2303" s="143">
        <v>1400</v>
      </c>
      <c r="S2303" s="143" t="s">
        <v>389</v>
      </c>
      <c r="T2303" s="143">
        <v>1400</v>
      </c>
      <c r="U2303" s="143" t="s">
        <v>385</v>
      </c>
      <c r="V2303" s="143" t="s">
        <v>366</v>
      </c>
      <c r="Z2303" s="143">
        <v>0</v>
      </c>
      <c r="AA2303" s="143">
        <v>1</v>
      </c>
      <c r="AB2303" s="143">
        <v>4.4211590613371001</v>
      </c>
      <c r="AC2303" s="143">
        <v>0.59295207414152995</v>
      </c>
      <c r="AD2303" s="143">
        <v>2426.3615954029401</v>
      </c>
      <c r="AF2303" s="143">
        <v>-1</v>
      </c>
      <c r="AG2303" s="143">
        <v>-1</v>
      </c>
      <c r="AH2303" s="143">
        <v>-1</v>
      </c>
      <c r="AI2303" s="143">
        <v>-1</v>
      </c>
      <c r="AJ2303" s="143">
        <v>0</v>
      </c>
      <c r="AM2303" s="143" t="s">
        <v>383</v>
      </c>
      <c r="AN2303" s="143">
        <v>-1</v>
      </c>
      <c r="AQ2303" s="143">
        <v>641</v>
      </c>
      <c r="AR2303" s="143" t="s">
        <v>284</v>
      </c>
      <c r="AS2303" s="143" t="s">
        <v>394</v>
      </c>
      <c r="AT2303" s="143" t="s">
        <v>366</v>
      </c>
      <c r="AV2303" s="143">
        <v>199.71756411334101</v>
      </c>
      <c r="AW2303" s="143">
        <v>1.9678520643999999</v>
      </c>
    </row>
    <row r="2304" spans="1:49" x14ac:dyDescent="0.25">
      <c r="A2304" s="153">
        <v>1200000</v>
      </c>
      <c r="B2304" s="153">
        <v>1800000</v>
      </c>
      <c r="C2304" s="153">
        <v>1800000</v>
      </c>
      <c r="D2304" s="143" t="s">
        <v>360</v>
      </c>
      <c r="E2304" s="143" t="s">
        <v>73</v>
      </c>
      <c r="F2304" s="143" t="s">
        <v>378</v>
      </c>
      <c r="G2304" s="143" t="s">
        <v>379</v>
      </c>
      <c r="H2304" s="143">
        <v>0.59</v>
      </c>
      <c r="I2304" s="143">
        <v>0.64</v>
      </c>
      <c r="J2304" s="143" t="s">
        <v>366</v>
      </c>
      <c r="K2304" s="143">
        <v>0.61776345346078998</v>
      </c>
      <c r="L2304" s="143">
        <v>3775.2027818257102</v>
      </c>
      <c r="M2304" s="143">
        <v>7.3756162015767996</v>
      </c>
      <c r="N2304" s="143">
        <v>1.0186593787129901</v>
      </c>
      <c r="O2304" s="143">
        <v>4.5563861360874496</v>
      </c>
      <c r="P2304" s="143">
        <v>0.62929053569395998</v>
      </c>
      <c r="Q2304" s="143">
        <v>2332.18230801544</v>
      </c>
      <c r="R2304" s="143">
        <v>1820</v>
      </c>
      <c r="S2304" s="143" t="s">
        <v>397</v>
      </c>
      <c r="T2304" s="143">
        <v>1820</v>
      </c>
      <c r="U2304" s="143" t="s">
        <v>385</v>
      </c>
      <c r="V2304" s="143" t="s">
        <v>366</v>
      </c>
      <c r="Z2304" s="143">
        <v>0</v>
      </c>
      <c r="AA2304" s="143">
        <v>1</v>
      </c>
      <c r="AB2304" s="143">
        <v>4.5563861360874496</v>
      </c>
      <c r="AC2304" s="143">
        <v>0.62929053569395998</v>
      </c>
      <c r="AD2304" s="143">
        <v>2332.18230801544</v>
      </c>
      <c r="AF2304" s="143">
        <v>-1</v>
      </c>
      <c r="AG2304" s="143">
        <v>-1</v>
      </c>
      <c r="AH2304" s="143">
        <v>-1</v>
      </c>
      <c r="AI2304" s="143">
        <v>-1</v>
      </c>
      <c r="AJ2304" s="143">
        <v>0</v>
      </c>
      <c r="AM2304" s="143" t="s">
        <v>383</v>
      </c>
      <c r="AN2304" s="143">
        <v>-1</v>
      </c>
      <c r="AQ2304" s="143">
        <v>641</v>
      </c>
      <c r="AR2304" s="143" t="s">
        <v>284</v>
      </c>
      <c r="AS2304" s="143" t="s">
        <v>394</v>
      </c>
      <c r="AT2304" s="143" t="s">
        <v>366</v>
      </c>
      <c r="AV2304" s="143">
        <v>199.99999996647199</v>
      </c>
      <c r="AW2304" s="143">
        <v>1.8914698362</v>
      </c>
    </row>
    <row r="2305" spans="1:49" x14ac:dyDescent="0.25">
      <c r="A2305" s="153">
        <v>1200000</v>
      </c>
      <c r="B2305" s="153">
        <v>1800000</v>
      </c>
      <c r="C2305" s="153">
        <v>1800000</v>
      </c>
      <c r="D2305" s="143" t="s">
        <v>360</v>
      </c>
      <c r="E2305" s="143" t="s">
        <v>73</v>
      </c>
      <c r="F2305" s="143" t="s">
        <v>378</v>
      </c>
      <c r="G2305" s="143" t="s">
        <v>379</v>
      </c>
      <c r="H2305" s="143">
        <v>0.59</v>
      </c>
      <c r="I2305" s="143">
        <v>0.64</v>
      </c>
      <c r="J2305" s="143" t="s">
        <v>366</v>
      </c>
      <c r="K2305" s="143">
        <v>0.13653502388729</v>
      </c>
      <c r="L2305" s="143">
        <v>3860.3111537380801</v>
      </c>
      <c r="M2305" s="143">
        <v>7.4850532947403998</v>
      </c>
      <c r="N2305" s="143">
        <v>1.0158594381049899</v>
      </c>
      <c r="O2305" s="143">
        <v>1.0219719303950801</v>
      </c>
      <c r="P2305" s="143">
        <v>0.13870039264780001</v>
      </c>
      <c r="Q2305" s="143">
        <v>527.06767558803494</v>
      </c>
      <c r="R2305" s="143">
        <v>1400</v>
      </c>
      <c r="S2305" s="143" t="s">
        <v>389</v>
      </c>
      <c r="T2305" s="143">
        <v>1400</v>
      </c>
      <c r="U2305" s="143" t="s">
        <v>385</v>
      </c>
      <c r="V2305" s="143" t="s">
        <v>366</v>
      </c>
      <c r="Z2305" s="143">
        <v>0</v>
      </c>
      <c r="AA2305" s="143">
        <v>1</v>
      </c>
      <c r="AB2305" s="143">
        <v>1.0219719303950801</v>
      </c>
      <c r="AC2305" s="143">
        <v>0.13870039264780001</v>
      </c>
      <c r="AD2305" s="143">
        <v>751.43635845219399</v>
      </c>
      <c r="AF2305" s="143">
        <v>-1</v>
      </c>
      <c r="AG2305" s="143">
        <v>-1</v>
      </c>
      <c r="AH2305" s="143">
        <v>-1</v>
      </c>
      <c r="AI2305" s="143">
        <v>-1</v>
      </c>
      <c r="AJ2305" s="143">
        <v>0</v>
      </c>
      <c r="AM2305" s="143" t="s">
        <v>383</v>
      </c>
      <c r="AN2305" s="143">
        <v>-1</v>
      </c>
      <c r="AQ2305" s="143">
        <v>641</v>
      </c>
      <c r="AR2305" s="143" t="s">
        <v>284</v>
      </c>
      <c r="AS2305" s="143" t="s">
        <v>394</v>
      </c>
      <c r="AT2305" s="143" t="s">
        <v>366</v>
      </c>
      <c r="AV2305" s="143">
        <v>123.87579108468</v>
      </c>
      <c r="AW2305" s="143">
        <v>0.60943743589999999</v>
      </c>
    </row>
    <row r="2306" spans="1:49" x14ac:dyDescent="0.25">
      <c r="A2306" s="153">
        <v>1200000</v>
      </c>
      <c r="B2306" s="153">
        <v>1800000</v>
      </c>
      <c r="C2306" s="153">
        <v>1800000</v>
      </c>
      <c r="D2306" s="143" t="s">
        <v>360</v>
      </c>
      <c r="E2306" s="143" t="s">
        <v>73</v>
      </c>
      <c r="F2306" s="143" t="s">
        <v>378</v>
      </c>
      <c r="G2306" s="143" t="s">
        <v>379</v>
      </c>
      <c r="H2306" s="143">
        <v>0.59</v>
      </c>
      <c r="I2306" s="143">
        <v>0.64</v>
      </c>
      <c r="J2306" s="143" t="s">
        <v>366</v>
      </c>
      <c r="K2306" s="143">
        <v>0.61776345355284001</v>
      </c>
      <c r="L2306" s="143">
        <v>3774.42472939766</v>
      </c>
      <c r="M2306" s="143">
        <v>7.3740961798573004</v>
      </c>
      <c r="N2306" s="143">
        <v>1.01845013098838</v>
      </c>
      <c r="O2306" s="143">
        <v>4.5554471228994897</v>
      </c>
      <c r="P2306" s="143">
        <v>0.62916127019072998</v>
      </c>
      <c r="Q2306" s="143">
        <v>2331.7016560079601</v>
      </c>
      <c r="R2306" s="143">
        <v>1820</v>
      </c>
      <c r="S2306" s="143" t="s">
        <v>397</v>
      </c>
      <c r="T2306" s="143">
        <v>1820</v>
      </c>
      <c r="U2306" s="143" t="s">
        <v>385</v>
      </c>
      <c r="V2306" s="143" t="s">
        <v>366</v>
      </c>
      <c r="Z2306" s="143">
        <v>0</v>
      </c>
      <c r="AA2306" s="143">
        <v>1</v>
      </c>
      <c r="AB2306" s="143">
        <v>4.5554471228994897</v>
      </c>
      <c r="AC2306" s="143">
        <v>0.62916127019072998</v>
      </c>
      <c r="AD2306" s="143">
        <v>2331.7016560079601</v>
      </c>
      <c r="AF2306" s="143">
        <v>-1</v>
      </c>
      <c r="AG2306" s="143">
        <v>-1</v>
      </c>
      <c r="AH2306" s="143">
        <v>-1</v>
      </c>
      <c r="AI2306" s="143">
        <v>-1</v>
      </c>
      <c r="AJ2306" s="143">
        <v>0</v>
      </c>
      <c r="AM2306" s="143" t="s">
        <v>383</v>
      </c>
      <c r="AN2306" s="143">
        <v>-1</v>
      </c>
      <c r="AQ2306" s="143">
        <v>641</v>
      </c>
      <c r="AR2306" s="143" t="s">
        <v>284</v>
      </c>
      <c r="AS2306" s="143" t="s">
        <v>394</v>
      </c>
      <c r="AT2306" s="143" t="s">
        <v>366</v>
      </c>
      <c r="AV2306" s="143">
        <v>199.99999998137301</v>
      </c>
      <c r="AW2306" s="143">
        <v>1.8910800130000001</v>
      </c>
    </row>
    <row r="2307" spans="1:49" x14ac:dyDescent="0.25">
      <c r="A2307" s="153">
        <v>1200000</v>
      </c>
      <c r="B2307" s="153">
        <v>1800000</v>
      </c>
      <c r="C2307" s="153">
        <v>1800000</v>
      </c>
      <c r="D2307" s="143" t="s">
        <v>360</v>
      </c>
      <c r="E2307" s="143" t="s">
        <v>73</v>
      </c>
      <c r="F2307" s="143" t="s">
        <v>378</v>
      </c>
      <c r="G2307" s="143" t="s">
        <v>379</v>
      </c>
      <c r="H2307" s="143">
        <v>0.59</v>
      </c>
      <c r="I2307" s="143">
        <v>0.64</v>
      </c>
      <c r="J2307" s="143" t="s">
        <v>366</v>
      </c>
      <c r="K2307" s="143">
        <v>0.55450528693446</v>
      </c>
      <c r="L2307" s="143">
        <v>3775.7902264243198</v>
      </c>
      <c r="M2307" s="143">
        <v>7.3767638828524396</v>
      </c>
      <c r="N2307" s="143">
        <v>1.01881777672195</v>
      </c>
      <c r="O2307" s="143">
        <v>4.0904545735089002</v>
      </c>
      <c r="P2307" s="143">
        <v>0.56493984361514005</v>
      </c>
      <c r="Q2307" s="143">
        <v>2093.69564290777</v>
      </c>
      <c r="R2307" s="143">
        <v>1820</v>
      </c>
      <c r="S2307" s="143" t="s">
        <v>397</v>
      </c>
      <c r="T2307" s="143">
        <v>1820</v>
      </c>
      <c r="U2307" s="143" t="s">
        <v>385</v>
      </c>
      <c r="V2307" s="143" t="s">
        <v>366</v>
      </c>
      <c r="Z2307" s="143">
        <v>0</v>
      </c>
      <c r="AA2307" s="143">
        <v>1</v>
      </c>
      <c r="AB2307" s="143">
        <v>4.0904545735089002</v>
      </c>
      <c r="AC2307" s="143">
        <v>0.56493984361514005</v>
      </c>
      <c r="AD2307" s="143">
        <v>2332.5452108621198</v>
      </c>
      <c r="AF2307" s="143">
        <v>-1</v>
      </c>
      <c r="AG2307" s="143">
        <v>-1</v>
      </c>
      <c r="AH2307" s="143">
        <v>-1</v>
      </c>
      <c r="AI2307" s="143">
        <v>-1</v>
      </c>
      <c r="AJ2307" s="143">
        <v>0</v>
      </c>
      <c r="AM2307" s="143" t="s">
        <v>383</v>
      </c>
      <c r="AN2307" s="143">
        <v>-1</v>
      </c>
      <c r="AQ2307" s="143">
        <v>641</v>
      </c>
      <c r="AR2307" s="143" t="s">
        <v>284</v>
      </c>
      <c r="AS2307" s="143" t="s">
        <v>394</v>
      </c>
      <c r="AT2307" s="143" t="s">
        <v>366</v>
      </c>
      <c r="AV2307" s="143">
        <v>187.01072605613899</v>
      </c>
      <c r="AW2307" s="143">
        <v>1.8917641613</v>
      </c>
    </row>
    <row r="2308" spans="1:49" x14ac:dyDescent="0.25">
      <c r="A2308" s="153">
        <v>1200000</v>
      </c>
      <c r="B2308" s="153">
        <v>1800000</v>
      </c>
      <c r="C2308" s="153">
        <v>1800000</v>
      </c>
      <c r="D2308" s="143" t="s">
        <v>360</v>
      </c>
      <c r="E2308" s="143" t="s">
        <v>73</v>
      </c>
      <c r="F2308" s="143" t="s">
        <v>378</v>
      </c>
      <c r="G2308" s="143" t="s">
        <v>379</v>
      </c>
      <c r="H2308" s="143">
        <v>0.59</v>
      </c>
      <c r="I2308" s="143">
        <v>0.64</v>
      </c>
      <c r="J2308" s="143" t="s">
        <v>366</v>
      </c>
      <c r="K2308" s="143">
        <v>7.3766948529400004E-3</v>
      </c>
      <c r="L2308" s="143">
        <v>3761.4708375683499</v>
      </c>
      <c r="M2308" s="143">
        <v>7.3437490652944604</v>
      </c>
      <c r="N2308" s="143">
        <v>1.0338169705353899</v>
      </c>
      <c r="O2308" s="143">
        <v>5.4172595931249998E-2</v>
      </c>
      <c r="P2308" s="143">
        <v>7.6261523254300004E-3</v>
      </c>
      <c r="Q2308" s="143">
        <v>27.7472225669819</v>
      </c>
      <c r="R2308" s="143">
        <v>8140</v>
      </c>
      <c r="S2308" s="143" t="s">
        <v>369</v>
      </c>
      <c r="T2308" s="143">
        <v>8140</v>
      </c>
      <c r="U2308" s="143" t="s">
        <v>385</v>
      </c>
      <c r="V2308" s="143" t="s">
        <v>366</v>
      </c>
      <c r="Z2308" s="143">
        <v>0</v>
      </c>
      <c r="AA2308" s="143">
        <v>1</v>
      </c>
      <c r="AB2308" s="143">
        <v>5.4172595931249998E-2</v>
      </c>
      <c r="AC2308" s="143">
        <v>7.6261523254300004E-3</v>
      </c>
      <c r="AD2308" s="143">
        <v>27.747222566982</v>
      </c>
      <c r="AF2308" s="143">
        <v>-1</v>
      </c>
      <c r="AG2308" s="143">
        <v>-1</v>
      </c>
      <c r="AH2308" s="143">
        <v>-1</v>
      </c>
      <c r="AI2308" s="143">
        <v>-1</v>
      </c>
      <c r="AJ2308" s="143">
        <v>0</v>
      </c>
      <c r="AM2308" s="143" t="s">
        <v>383</v>
      </c>
      <c r="AN2308" s="143">
        <v>-1</v>
      </c>
      <c r="AQ2308" s="143">
        <v>641</v>
      </c>
      <c r="AR2308" s="143" t="s">
        <v>284</v>
      </c>
      <c r="AS2308" s="143" t="s">
        <v>394</v>
      </c>
      <c r="AT2308" s="143" t="s">
        <v>366</v>
      </c>
      <c r="AV2308" s="143">
        <v>28.570199418232999</v>
      </c>
      <c r="AW2308" s="143">
        <v>2.25038301E-2</v>
      </c>
    </row>
    <row r="2309" spans="1:49" x14ac:dyDescent="0.25">
      <c r="A2309" s="153">
        <v>1200000</v>
      </c>
      <c r="B2309" s="153">
        <v>1800000</v>
      </c>
      <c r="C2309" s="153">
        <v>1800000</v>
      </c>
      <c r="D2309" s="143" t="s">
        <v>360</v>
      </c>
      <c r="E2309" s="143" t="s">
        <v>73</v>
      </c>
      <c r="F2309" s="143" t="s">
        <v>378</v>
      </c>
      <c r="G2309" s="143" t="s">
        <v>379</v>
      </c>
      <c r="H2309" s="143">
        <v>0.59</v>
      </c>
      <c r="I2309" s="143">
        <v>0.64</v>
      </c>
      <c r="J2309" s="143" t="s">
        <v>366</v>
      </c>
      <c r="K2309" s="143">
        <v>0.61038675874592996</v>
      </c>
      <c r="L2309" s="143">
        <v>3761.4708375683499</v>
      </c>
      <c r="M2309" s="143">
        <v>7.3437490652944604</v>
      </c>
      <c r="N2309" s="143">
        <v>1.0338169705353899</v>
      </c>
      <c r="O2309" s="143">
        <v>4.4825271890085396</v>
      </c>
      <c r="P2309" s="143">
        <v>0.63102818978163999</v>
      </c>
      <c r="Q2309" s="143">
        <v>2295.9519926606799</v>
      </c>
      <c r="R2309" s="143">
        <v>1820</v>
      </c>
      <c r="S2309" s="143" t="s">
        <v>397</v>
      </c>
      <c r="T2309" s="143">
        <v>1820</v>
      </c>
      <c r="U2309" s="143" t="s">
        <v>385</v>
      </c>
      <c r="V2309" s="143" t="s">
        <v>366</v>
      </c>
      <c r="Z2309" s="143">
        <v>0</v>
      </c>
      <c r="AA2309" s="143">
        <v>1</v>
      </c>
      <c r="AB2309" s="143">
        <v>4.4825271890085396</v>
      </c>
      <c r="AC2309" s="143">
        <v>0.63102818978163999</v>
      </c>
      <c r="AD2309" s="143">
        <v>2295.9519926606799</v>
      </c>
      <c r="AF2309" s="143">
        <v>-1</v>
      </c>
      <c r="AG2309" s="143">
        <v>-1</v>
      </c>
      <c r="AH2309" s="143">
        <v>-1</v>
      </c>
      <c r="AI2309" s="143">
        <v>-1</v>
      </c>
      <c r="AJ2309" s="143">
        <v>0</v>
      </c>
      <c r="AM2309" s="143" t="s">
        <v>383</v>
      </c>
      <c r="AN2309" s="143">
        <v>-1</v>
      </c>
      <c r="AQ2309" s="143">
        <v>641</v>
      </c>
      <c r="AR2309" s="143" t="s">
        <v>284</v>
      </c>
      <c r="AS2309" s="143" t="s">
        <v>394</v>
      </c>
      <c r="AT2309" s="143" t="s">
        <v>366</v>
      </c>
      <c r="AV2309" s="143">
        <v>195.820480692551</v>
      </c>
      <c r="AW2309" s="143">
        <v>1.8620859632</v>
      </c>
    </row>
    <row r="2310" spans="1:49" x14ac:dyDescent="0.25">
      <c r="A2310" s="153">
        <v>1200000</v>
      </c>
      <c r="B2310" s="153">
        <v>1800000</v>
      </c>
      <c r="C2310" s="153">
        <v>1800000</v>
      </c>
      <c r="D2310" s="143" t="s">
        <v>360</v>
      </c>
      <c r="E2310" s="143" t="s">
        <v>73</v>
      </c>
      <c r="F2310" s="143" t="s">
        <v>378</v>
      </c>
      <c r="G2310" s="143" t="s">
        <v>379</v>
      </c>
      <c r="H2310" s="143">
        <v>0.59</v>
      </c>
      <c r="I2310" s="143">
        <v>0.64</v>
      </c>
      <c r="J2310" s="143" t="s">
        <v>366</v>
      </c>
      <c r="K2310" s="143">
        <v>0.52531801089481001</v>
      </c>
      <c r="L2310" s="143">
        <v>3186.8109206349</v>
      </c>
      <c r="M2310" s="143">
        <v>6.2261821964052997</v>
      </c>
      <c r="N2310" s="143">
        <v>0.86114086188808003</v>
      </c>
      <c r="O2310" s="143">
        <v>3.27072564688434</v>
      </c>
      <c r="P2310" s="143">
        <v>0.45237280466729002</v>
      </c>
      <c r="Q2310" s="143">
        <v>1674.0891739258</v>
      </c>
      <c r="R2310" s="143">
        <v>1820</v>
      </c>
      <c r="S2310" s="143" t="s">
        <v>397</v>
      </c>
      <c r="T2310" s="143">
        <v>1820</v>
      </c>
      <c r="U2310" s="143" t="s">
        <v>385</v>
      </c>
      <c r="V2310" s="143" t="s">
        <v>366</v>
      </c>
      <c r="Z2310" s="143">
        <v>0</v>
      </c>
      <c r="AA2310" s="143">
        <v>1</v>
      </c>
      <c r="AB2310" s="143">
        <v>3.27072564688434</v>
      </c>
      <c r="AC2310" s="143">
        <v>0.45237280466729002</v>
      </c>
      <c r="AD2310" s="143">
        <v>1674.0891739258</v>
      </c>
      <c r="AF2310" s="143">
        <v>-1</v>
      </c>
      <c r="AG2310" s="143">
        <v>-1</v>
      </c>
      <c r="AH2310" s="143">
        <v>-1</v>
      </c>
      <c r="AI2310" s="143">
        <v>-1</v>
      </c>
      <c r="AJ2310" s="143">
        <v>0</v>
      </c>
      <c r="AM2310" s="143" t="s">
        <v>383</v>
      </c>
      <c r="AN2310" s="143">
        <v>-1</v>
      </c>
      <c r="AQ2310" s="143">
        <v>641</v>
      </c>
      <c r="AR2310" s="143" t="s">
        <v>284</v>
      </c>
      <c r="AS2310" s="143" t="s">
        <v>394</v>
      </c>
      <c r="AT2310" s="143" t="s">
        <v>366</v>
      </c>
      <c r="AV2310" s="143">
        <v>184.75342899397799</v>
      </c>
      <c r="AW2310" s="143">
        <v>1.3577365562999999</v>
      </c>
    </row>
    <row r="2311" spans="1:49" x14ac:dyDescent="0.25">
      <c r="A2311" s="153">
        <v>1200000</v>
      </c>
      <c r="B2311" s="153">
        <v>1800000</v>
      </c>
      <c r="C2311" s="153">
        <v>1800000</v>
      </c>
      <c r="D2311" s="143" t="s">
        <v>360</v>
      </c>
      <c r="E2311" s="143" t="s">
        <v>73</v>
      </c>
      <c r="F2311" s="143" t="s">
        <v>378</v>
      </c>
      <c r="G2311" s="143" t="s">
        <v>379</v>
      </c>
      <c r="H2311" s="143">
        <v>0.59</v>
      </c>
      <c r="I2311" s="143">
        <v>0.64</v>
      </c>
      <c r="J2311" s="143" t="s">
        <v>363</v>
      </c>
      <c r="K2311" s="143">
        <v>9.2445442565969996E-2</v>
      </c>
      <c r="L2311" s="143">
        <v>3186.8109206349</v>
      </c>
      <c r="M2311" s="143">
        <v>6.2261821964052997</v>
      </c>
      <c r="N2311" s="143">
        <v>0.86114086188808003</v>
      </c>
      <c r="O2311" s="143">
        <v>0.57558216864308998</v>
      </c>
      <c r="P2311" s="143">
        <v>7.9608548088889994E-2</v>
      </c>
      <c r="Q2311" s="143">
        <v>294.60614593218202</v>
      </c>
      <c r="R2311" s="143">
        <v>5100</v>
      </c>
      <c r="S2311" s="143" t="s">
        <v>373</v>
      </c>
      <c r="T2311" s="143">
        <v>5100</v>
      </c>
      <c r="U2311" s="143" t="s">
        <v>385</v>
      </c>
      <c r="V2311" s="143" t="s">
        <v>366</v>
      </c>
      <c r="Y2311" s="143" t="s">
        <v>363</v>
      </c>
      <c r="Z2311" s="143">
        <v>0</v>
      </c>
      <c r="AA2311" s="143">
        <v>1</v>
      </c>
      <c r="AB2311" s="143">
        <v>0.57558216864308998</v>
      </c>
      <c r="AC2311" s="143">
        <v>7.9608548088889994E-2</v>
      </c>
      <c r="AD2311" s="143">
        <v>294.60614593218099</v>
      </c>
      <c r="AF2311" s="143">
        <v>-1</v>
      </c>
      <c r="AG2311" s="143">
        <v>-1</v>
      </c>
      <c r="AH2311" s="143">
        <v>-1</v>
      </c>
      <c r="AI2311" s="143">
        <v>-1</v>
      </c>
      <c r="AJ2311" s="143">
        <v>0</v>
      </c>
      <c r="AM2311" s="143" t="s">
        <v>383</v>
      </c>
      <c r="AN2311" s="143">
        <v>-1</v>
      </c>
      <c r="AQ2311" s="143">
        <v>641</v>
      </c>
      <c r="AR2311" s="143" t="s">
        <v>284</v>
      </c>
      <c r="AS2311" s="143" t="s">
        <v>394</v>
      </c>
      <c r="AT2311" s="143" t="s">
        <v>366</v>
      </c>
      <c r="AV2311" s="143">
        <v>119.79297596798099</v>
      </c>
      <c r="AW2311" s="143">
        <v>0.2389344249</v>
      </c>
    </row>
    <row r="2312" spans="1:49" x14ac:dyDescent="0.25">
      <c r="A2312" s="153">
        <v>1200000</v>
      </c>
      <c r="B2312" s="153">
        <v>1800000</v>
      </c>
      <c r="C2312" s="153">
        <v>1800000</v>
      </c>
      <c r="D2312" s="143" t="s">
        <v>360</v>
      </c>
      <c r="E2312" s="143" t="s">
        <v>73</v>
      </c>
      <c r="F2312" s="143" t="s">
        <v>378</v>
      </c>
      <c r="G2312" s="143" t="s">
        <v>379</v>
      </c>
      <c r="H2312" s="143">
        <v>0.59</v>
      </c>
      <c r="I2312" s="143">
        <v>0.64</v>
      </c>
      <c r="J2312" s="143" t="s">
        <v>366</v>
      </c>
      <c r="K2312" s="143">
        <v>0.28278483939464999</v>
      </c>
      <c r="L2312" s="143">
        <v>3902.7252681053601</v>
      </c>
      <c r="M2312" s="143">
        <v>7.6093336047382403</v>
      </c>
      <c r="N2312" s="143">
        <v>1.0301179512385801</v>
      </c>
      <c r="O2312" s="143">
        <v>2.1518041813162201</v>
      </c>
      <c r="P2312" s="143">
        <v>0.29130173939853998</v>
      </c>
      <c r="Q2312" s="143">
        <v>1103.63153814262</v>
      </c>
      <c r="R2312" s="143">
        <v>1400</v>
      </c>
      <c r="S2312" s="143" t="s">
        <v>389</v>
      </c>
      <c r="T2312" s="143">
        <v>1400</v>
      </c>
      <c r="U2312" s="143" t="s">
        <v>385</v>
      </c>
      <c r="V2312" s="143" t="s">
        <v>366</v>
      </c>
      <c r="Z2312" s="143">
        <v>0</v>
      </c>
      <c r="AA2312" s="143">
        <v>1</v>
      </c>
      <c r="AB2312" s="143">
        <v>2.1518041813162201</v>
      </c>
      <c r="AC2312" s="143">
        <v>0.29130173939853998</v>
      </c>
      <c r="AD2312" s="143">
        <v>1457.2986686961999</v>
      </c>
      <c r="AF2312" s="143">
        <v>-1</v>
      </c>
      <c r="AG2312" s="143">
        <v>-1</v>
      </c>
      <c r="AH2312" s="143">
        <v>-1</v>
      </c>
      <c r="AI2312" s="143">
        <v>-1</v>
      </c>
      <c r="AJ2312" s="143">
        <v>0</v>
      </c>
      <c r="AM2312" s="143" t="s">
        <v>383</v>
      </c>
      <c r="AN2312" s="143">
        <v>-1</v>
      </c>
      <c r="AQ2312" s="143">
        <v>641</v>
      </c>
      <c r="AR2312" s="143" t="s">
        <v>284</v>
      </c>
      <c r="AS2312" s="143" t="s">
        <v>394</v>
      </c>
      <c r="AT2312" s="143" t="s">
        <v>366</v>
      </c>
      <c r="AV2312" s="143">
        <v>144.82714889240199</v>
      </c>
      <c r="AW2312" s="143">
        <v>1.1819129510999999</v>
      </c>
    </row>
    <row r="2313" spans="1:49" x14ac:dyDescent="0.25">
      <c r="A2313" s="153">
        <v>1200000</v>
      </c>
      <c r="B2313" s="153">
        <v>1800000</v>
      </c>
      <c r="C2313" s="153">
        <v>1800000</v>
      </c>
      <c r="D2313" s="143" t="s">
        <v>360</v>
      </c>
      <c r="E2313" s="143" t="s">
        <v>73</v>
      </c>
      <c r="F2313" s="143" t="s">
        <v>378</v>
      </c>
      <c r="G2313" s="143" t="s">
        <v>379</v>
      </c>
      <c r="H2313" s="143">
        <v>0.59</v>
      </c>
      <c r="I2313" s="143">
        <v>0.64</v>
      </c>
      <c r="J2313" s="143" t="s">
        <v>366</v>
      </c>
      <c r="K2313" s="143">
        <v>0.61776345369092001</v>
      </c>
      <c r="L2313" s="143">
        <v>3773.7232570535198</v>
      </c>
      <c r="M2313" s="143">
        <v>7.3727257420074999</v>
      </c>
      <c r="N2313" s="143">
        <v>1.0182611910838399</v>
      </c>
      <c r="O2313" s="143">
        <v>4.5546005174985504</v>
      </c>
      <c r="P2313" s="143">
        <v>0.62904455016339</v>
      </c>
      <c r="Q2313" s="143">
        <v>2331.2683125511498</v>
      </c>
      <c r="R2313" s="143">
        <v>1820</v>
      </c>
      <c r="S2313" s="143" t="s">
        <v>397</v>
      </c>
      <c r="T2313" s="143">
        <v>1820</v>
      </c>
      <c r="U2313" s="143" t="s">
        <v>385</v>
      </c>
      <c r="V2313" s="143" t="s">
        <v>366</v>
      </c>
      <c r="Z2313" s="143">
        <v>0</v>
      </c>
      <c r="AA2313" s="143">
        <v>1</v>
      </c>
      <c r="AB2313" s="143">
        <v>4.5546005174985504</v>
      </c>
      <c r="AC2313" s="143">
        <v>0.62904455016339</v>
      </c>
      <c r="AD2313" s="143">
        <v>2331.2683125511498</v>
      </c>
      <c r="AF2313" s="143">
        <v>-1</v>
      </c>
      <c r="AG2313" s="143">
        <v>-1</v>
      </c>
      <c r="AH2313" s="143">
        <v>-1</v>
      </c>
      <c r="AI2313" s="143">
        <v>-1</v>
      </c>
      <c r="AJ2313" s="143">
        <v>0</v>
      </c>
      <c r="AM2313" s="143" t="s">
        <v>383</v>
      </c>
      <c r="AN2313" s="143">
        <v>-1</v>
      </c>
      <c r="AQ2313" s="143">
        <v>641</v>
      </c>
      <c r="AR2313" s="143" t="s">
        <v>284</v>
      </c>
      <c r="AS2313" s="143" t="s">
        <v>394</v>
      </c>
      <c r="AT2313" s="143" t="s">
        <v>366</v>
      </c>
      <c r="AV2313" s="143">
        <v>200.00000000372501</v>
      </c>
      <c r="AW2313" s="143">
        <v>1.8907285584</v>
      </c>
    </row>
    <row r="2314" spans="1:49" x14ac:dyDescent="0.25">
      <c r="A2314" s="153">
        <v>1200000</v>
      </c>
      <c r="B2314" s="153">
        <v>1800000</v>
      </c>
      <c r="C2314" s="153">
        <v>1800000</v>
      </c>
      <c r="D2314" s="143" t="s">
        <v>360</v>
      </c>
      <c r="E2314" s="143" t="s">
        <v>73</v>
      </c>
      <c r="F2314" s="143" t="s">
        <v>378</v>
      </c>
      <c r="G2314" s="143" t="s">
        <v>379</v>
      </c>
      <c r="H2314" s="143">
        <v>0.59</v>
      </c>
      <c r="I2314" s="143">
        <v>0.64</v>
      </c>
      <c r="J2314" s="143" t="s">
        <v>366</v>
      </c>
      <c r="K2314" s="143">
        <v>4.3569719299170001E-2</v>
      </c>
      <c r="L2314" s="143">
        <v>990.80268341613305</v>
      </c>
      <c r="M2314" s="143">
        <v>1.9358456672490301</v>
      </c>
      <c r="N2314" s="143">
        <v>0.26866629393071001</v>
      </c>
      <c r="O2314" s="143">
        <v>8.4344252328569999E-2</v>
      </c>
      <c r="P2314" s="143">
        <v>1.170571501171E-2</v>
      </c>
      <c r="Q2314" s="143">
        <v>43.168994797314198</v>
      </c>
      <c r="R2314" s="143">
        <v>1820</v>
      </c>
      <c r="S2314" s="143" t="s">
        <v>397</v>
      </c>
      <c r="T2314" s="143">
        <v>1820</v>
      </c>
      <c r="U2314" s="143" t="s">
        <v>385</v>
      </c>
      <c r="V2314" s="143" t="s">
        <v>366</v>
      </c>
      <c r="Z2314" s="143">
        <v>0</v>
      </c>
      <c r="AA2314" s="143">
        <v>1</v>
      </c>
      <c r="AB2314" s="143">
        <v>8.4344252328569999E-2</v>
      </c>
      <c r="AC2314" s="143">
        <v>1.170571501171E-2</v>
      </c>
      <c r="AD2314" s="143">
        <v>43.168994797313999</v>
      </c>
      <c r="AF2314" s="143">
        <v>-1</v>
      </c>
      <c r="AG2314" s="143">
        <v>-1</v>
      </c>
      <c r="AH2314" s="143">
        <v>-1</v>
      </c>
      <c r="AI2314" s="143">
        <v>-1</v>
      </c>
      <c r="AJ2314" s="143">
        <v>0</v>
      </c>
      <c r="AM2314" s="143" t="s">
        <v>383</v>
      </c>
      <c r="AN2314" s="143">
        <v>-1</v>
      </c>
      <c r="AQ2314" s="143">
        <v>641</v>
      </c>
      <c r="AR2314" s="143" t="s">
        <v>284</v>
      </c>
      <c r="AS2314" s="143" t="s">
        <v>394</v>
      </c>
      <c r="AT2314" s="143" t="s">
        <v>366</v>
      </c>
      <c r="AV2314" s="143">
        <v>76.730521078084095</v>
      </c>
      <c r="AW2314" s="143">
        <v>3.5011350199999999E-2</v>
      </c>
    </row>
    <row r="2315" spans="1:49" x14ac:dyDescent="0.25">
      <c r="A2315" s="153">
        <v>1200000</v>
      </c>
      <c r="B2315" s="153">
        <v>1800000</v>
      </c>
      <c r="C2315" s="153">
        <v>1800000</v>
      </c>
      <c r="D2315" s="143" t="s">
        <v>360</v>
      </c>
      <c r="E2315" s="143" t="s">
        <v>73</v>
      </c>
      <c r="F2315" s="143" t="s">
        <v>378</v>
      </c>
      <c r="G2315" s="143" t="s">
        <v>379</v>
      </c>
      <c r="H2315" s="143">
        <v>0.59</v>
      </c>
      <c r="I2315" s="143">
        <v>0.64</v>
      </c>
      <c r="J2315" s="143" t="s">
        <v>366</v>
      </c>
      <c r="K2315" s="143">
        <v>0.61776345378298003</v>
      </c>
      <c r="L2315" s="143">
        <v>3773.91062505112</v>
      </c>
      <c r="M2315" s="143">
        <v>7.3730917680456001</v>
      </c>
      <c r="N2315" s="143">
        <v>1.01831134341277</v>
      </c>
      <c r="O2315" s="143">
        <v>4.5548266356867204</v>
      </c>
      <c r="P2315" s="143">
        <v>0.62907553253306003</v>
      </c>
      <c r="Q2315" s="143">
        <v>2331.38406199987</v>
      </c>
      <c r="R2315" s="143">
        <v>1820</v>
      </c>
      <c r="S2315" s="143" t="s">
        <v>397</v>
      </c>
      <c r="T2315" s="143">
        <v>1820</v>
      </c>
      <c r="U2315" s="143" t="s">
        <v>385</v>
      </c>
      <c r="V2315" s="143" t="s">
        <v>366</v>
      </c>
      <c r="Z2315" s="143">
        <v>0</v>
      </c>
      <c r="AA2315" s="143">
        <v>1</v>
      </c>
      <c r="AB2315" s="143">
        <v>4.5548266356867204</v>
      </c>
      <c r="AC2315" s="143">
        <v>0.62907553253306003</v>
      </c>
      <c r="AD2315" s="143">
        <v>2331.38406199987</v>
      </c>
      <c r="AF2315" s="143">
        <v>-1</v>
      </c>
      <c r="AG2315" s="143">
        <v>-1</v>
      </c>
      <c r="AH2315" s="143">
        <v>-1</v>
      </c>
      <c r="AI2315" s="143">
        <v>-1</v>
      </c>
      <c r="AJ2315" s="143">
        <v>0</v>
      </c>
      <c r="AM2315" s="143" t="s">
        <v>383</v>
      </c>
      <c r="AN2315" s="143">
        <v>-1</v>
      </c>
      <c r="AQ2315" s="143">
        <v>641</v>
      </c>
      <c r="AR2315" s="143" t="s">
        <v>284</v>
      </c>
      <c r="AS2315" s="143" t="s">
        <v>394</v>
      </c>
      <c r="AT2315" s="143" t="s">
        <v>366</v>
      </c>
      <c r="AV2315" s="143">
        <v>200.000000018626</v>
      </c>
      <c r="AW2315" s="143">
        <v>1.8908224347</v>
      </c>
    </row>
    <row r="2316" spans="1:49" x14ac:dyDescent="0.25">
      <c r="A2316" s="153">
        <v>1200000</v>
      </c>
      <c r="B2316" s="153">
        <v>1800000</v>
      </c>
      <c r="C2316" s="153">
        <v>1800000</v>
      </c>
      <c r="D2316" s="143" t="s">
        <v>360</v>
      </c>
      <c r="E2316" s="143" t="s">
        <v>73</v>
      </c>
      <c r="F2316" s="143" t="s">
        <v>378</v>
      </c>
      <c r="G2316" s="143" t="s">
        <v>379</v>
      </c>
      <c r="H2316" s="143">
        <v>0.59</v>
      </c>
      <c r="I2316" s="143">
        <v>0.64</v>
      </c>
      <c r="J2316" s="143" t="s">
        <v>363</v>
      </c>
      <c r="K2316" s="143">
        <v>0.44281870821031</v>
      </c>
      <c r="L2316" s="143">
        <v>3196.15995490671</v>
      </c>
      <c r="M2316" s="143">
        <v>6.3585931342564699</v>
      </c>
      <c r="N2316" s="143">
        <v>0.81022272534714002</v>
      </c>
      <c r="O2316" s="143">
        <v>2.81570399774645</v>
      </c>
      <c r="P2316" s="143">
        <v>0.35878178060086002</v>
      </c>
      <c r="Q2316" s="143">
        <v>1415.31942246534</v>
      </c>
      <c r="R2316" s="143">
        <v>3100</v>
      </c>
      <c r="S2316" s="143" t="s">
        <v>371</v>
      </c>
      <c r="T2316" s="143">
        <v>3100</v>
      </c>
      <c r="U2316" s="143" t="s">
        <v>385</v>
      </c>
      <c r="V2316" s="143" t="s">
        <v>366</v>
      </c>
      <c r="Y2316" s="143" t="s">
        <v>363</v>
      </c>
      <c r="Z2316" s="143">
        <v>0</v>
      </c>
      <c r="AA2316" s="143">
        <v>1</v>
      </c>
      <c r="AB2316" s="143">
        <v>2.81570399774645</v>
      </c>
      <c r="AC2316" s="143">
        <v>0.35878178060086002</v>
      </c>
      <c r="AD2316" s="143">
        <v>1974.47081207114</v>
      </c>
      <c r="AF2316" s="143">
        <v>-1</v>
      </c>
      <c r="AG2316" s="143">
        <v>-1</v>
      </c>
      <c r="AH2316" s="143">
        <v>-1</v>
      </c>
      <c r="AI2316" s="143">
        <v>-1</v>
      </c>
      <c r="AJ2316" s="143">
        <v>0</v>
      </c>
      <c r="AM2316" s="143" t="s">
        <v>383</v>
      </c>
      <c r="AN2316" s="143">
        <v>-1</v>
      </c>
      <c r="AQ2316" s="143">
        <v>641</v>
      </c>
      <c r="AR2316" s="143" t="s">
        <v>284</v>
      </c>
      <c r="AS2316" s="143" t="s">
        <v>394</v>
      </c>
      <c r="AT2316" s="143" t="s">
        <v>366</v>
      </c>
      <c r="AV2316" s="143">
        <v>190.72234449800101</v>
      </c>
      <c r="AW2316" s="143">
        <v>1.6013550786999999</v>
      </c>
    </row>
    <row r="2317" spans="1:49" x14ac:dyDescent="0.25">
      <c r="A2317" s="153">
        <v>1200000</v>
      </c>
      <c r="B2317" s="153">
        <v>1800000</v>
      </c>
      <c r="C2317" s="153">
        <v>1800000</v>
      </c>
      <c r="D2317" s="143" t="s">
        <v>360</v>
      </c>
      <c r="E2317" s="143" t="s">
        <v>73</v>
      </c>
      <c r="F2317" s="143" t="s">
        <v>378</v>
      </c>
      <c r="G2317" s="143" t="s">
        <v>379</v>
      </c>
      <c r="H2317" s="143">
        <v>0.59</v>
      </c>
      <c r="I2317" s="143">
        <v>0.64</v>
      </c>
      <c r="J2317" s="143" t="s">
        <v>366</v>
      </c>
      <c r="K2317" s="143">
        <v>0.33163918632877998</v>
      </c>
      <c r="L2317" s="143">
        <v>1933.0264892131199</v>
      </c>
      <c r="M2317" s="143">
        <v>3.7766423790285999</v>
      </c>
      <c r="N2317" s="143">
        <v>0.52259772499225998</v>
      </c>
      <c r="O2317" s="143">
        <v>1.25248260563585</v>
      </c>
      <c r="P2317" s="143">
        <v>0.17331388429370001</v>
      </c>
      <c r="Q2317" s="143">
        <v>641.06733203462704</v>
      </c>
      <c r="R2317" s="143">
        <v>1820</v>
      </c>
      <c r="S2317" s="143" t="s">
        <v>397</v>
      </c>
      <c r="T2317" s="143">
        <v>1820</v>
      </c>
      <c r="U2317" s="143" t="s">
        <v>385</v>
      </c>
      <c r="V2317" s="143" t="s">
        <v>366</v>
      </c>
      <c r="Z2317" s="143">
        <v>0</v>
      </c>
      <c r="AA2317" s="143">
        <v>1</v>
      </c>
      <c r="AB2317" s="143">
        <v>1.25248260563585</v>
      </c>
      <c r="AC2317" s="143">
        <v>0.17331388429370001</v>
      </c>
      <c r="AD2317" s="143">
        <v>641.06733203462704</v>
      </c>
      <c r="AF2317" s="143">
        <v>-1</v>
      </c>
      <c r="AG2317" s="143">
        <v>-1</v>
      </c>
      <c r="AH2317" s="143">
        <v>-1</v>
      </c>
      <c r="AI2317" s="143">
        <v>-1</v>
      </c>
      <c r="AJ2317" s="143">
        <v>0</v>
      </c>
      <c r="AM2317" s="143" t="s">
        <v>383</v>
      </c>
      <c r="AN2317" s="143">
        <v>-1</v>
      </c>
      <c r="AQ2317" s="143">
        <v>641</v>
      </c>
      <c r="AR2317" s="143" t="s">
        <v>284</v>
      </c>
      <c r="AS2317" s="143" t="s">
        <v>394</v>
      </c>
      <c r="AT2317" s="143" t="s">
        <v>366</v>
      </c>
      <c r="AV2317" s="143">
        <v>226.554585222729</v>
      </c>
      <c r="AW2317" s="143">
        <v>0.51992484350000001</v>
      </c>
    </row>
    <row r="2318" spans="1:49" x14ac:dyDescent="0.25">
      <c r="A2318" s="153">
        <v>1200000</v>
      </c>
      <c r="B2318" s="153">
        <v>1800000</v>
      </c>
      <c r="C2318" s="153">
        <v>1800000</v>
      </c>
      <c r="D2318" s="143" t="s">
        <v>360</v>
      </c>
      <c r="E2318" s="143" t="s">
        <v>73</v>
      </c>
      <c r="F2318" s="143" t="s">
        <v>378</v>
      </c>
      <c r="G2318" s="143" t="s">
        <v>379</v>
      </c>
      <c r="H2318" s="143">
        <v>0.59</v>
      </c>
      <c r="I2318" s="143">
        <v>0.64</v>
      </c>
      <c r="J2318" s="143" t="s">
        <v>363</v>
      </c>
      <c r="K2318" s="143">
        <v>0.28612426754624998</v>
      </c>
      <c r="L2318" s="143">
        <v>1933.0264892131199</v>
      </c>
      <c r="M2318" s="143">
        <v>3.7766423790285999</v>
      </c>
      <c r="N2318" s="143">
        <v>0.52259772499225998</v>
      </c>
      <c r="O2318" s="143">
        <v>1.0805890344836899</v>
      </c>
      <c r="P2318" s="143">
        <v>0.14952789128474001</v>
      </c>
      <c r="Q2318" s="143">
        <v>553.08578837360699</v>
      </c>
      <c r="R2318" s="143">
        <v>5100</v>
      </c>
      <c r="S2318" s="143" t="s">
        <v>373</v>
      </c>
      <c r="T2318" s="143">
        <v>5100</v>
      </c>
      <c r="U2318" s="143" t="s">
        <v>385</v>
      </c>
      <c r="V2318" s="143" t="s">
        <v>366</v>
      </c>
      <c r="Y2318" s="143" t="s">
        <v>363</v>
      </c>
      <c r="Z2318" s="143">
        <v>0</v>
      </c>
      <c r="AA2318" s="143">
        <v>1</v>
      </c>
      <c r="AB2318" s="143">
        <v>1.0805890344836899</v>
      </c>
      <c r="AC2318" s="143">
        <v>0.14952789128474001</v>
      </c>
      <c r="AD2318" s="143">
        <v>553.08578837360699</v>
      </c>
      <c r="AF2318" s="143">
        <v>-1</v>
      </c>
      <c r="AG2318" s="143">
        <v>-1</v>
      </c>
      <c r="AH2318" s="143">
        <v>-1</v>
      </c>
      <c r="AI2318" s="143">
        <v>-1</v>
      </c>
      <c r="AJ2318" s="143">
        <v>0</v>
      </c>
      <c r="AM2318" s="143" t="s">
        <v>383</v>
      </c>
      <c r="AN2318" s="143">
        <v>-1</v>
      </c>
      <c r="AQ2318" s="143">
        <v>641</v>
      </c>
      <c r="AR2318" s="143" t="s">
        <v>284</v>
      </c>
      <c r="AS2318" s="143" t="s">
        <v>394</v>
      </c>
      <c r="AT2318" s="143" t="s">
        <v>366</v>
      </c>
      <c r="AV2318" s="143">
        <v>158.93197543976501</v>
      </c>
      <c r="AW2318" s="143">
        <v>0.44856917140000002</v>
      </c>
    </row>
    <row r="2319" spans="1:49" x14ac:dyDescent="0.25">
      <c r="A2319" s="153">
        <v>1200000</v>
      </c>
      <c r="B2319" s="153">
        <v>1800000</v>
      </c>
      <c r="C2319" s="153">
        <v>1800000</v>
      </c>
      <c r="D2319" s="143" t="s">
        <v>360</v>
      </c>
      <c r="E2319" s="143" t="s">
        <v>73</v>
      </c>
      <c r="F2319" s="143" t="s">
        <v>378</v>
      </c>
      <c r="G2319" s="143" t="s">
        <v>379</v>
      </c>
      <c r="H2319" s="143">
        <v>0.59</v>
      </c>
      <c r="I2319" s="143">
        <v>0.64</v>
      </c>
      <c r="J2319" s="143" t="s">
        <v>366</v>
      </c>
      <c r="K2319" s="143">
        <v>0.61776345378298003</v>
      </c>
      <c r="L2319" s="143">
        <v>3927.6183685536798</v>
      </c>
      <c r="M2319" s="143">
        <v>7.1566530681001703</v>
      </c>
      <c r="N2319" s="143">
        <v>0.95982786365167005</v>
      </c>
      <c r="O2319" s="143">
        <v>4.4211187168761299</v>
      </c>
      <c r="P2319" s="143">
        <v>0.59294657608658996</v>
      </c>
      <c r="Q2319" s="143">
        <v>2426.33908849919</v>
      </c>
      <c r="R2319" s="143">
        <v>1400</v>
      </c>
      <c r="S2319" s="143" t="s">
        <v>389</v>
      </c>
      <c r="T2319" s="143">
        <v>1400</v>
      </c>
      <c r="U2319" s="143" t="s">
        <v>385</v>
      </c>
      <c r="V2319" s="143" t="s">
        <v>366</v>
      </c>
      <c r="Z2319" s="143">
        <v>0</v>
      </c>
      <c r="AA2319" s="143">
        <v>1</v>
      </c>
      <c r="AB2319" s="143">
        <v>4.4211187168761299</v>
      </c>
      <c r="AC2319" s="143">
        <v>0.59294657608658996</v>
      </c>
      <c r="AD2319" s="143">
        <v>2426.33908849919</v>
      </c>
      <c r="AF2319" s="143">
        <v>-1</v>
      </c>
      <c r="AG2319" s="143">
        <v>-1</v>
      </c>
      <c r="AH2319" s="143">
        <v>-1</v>
      </c>
      <c r="AI2319" s="143">
        <v>-1</v>
      </c>
      <c r="AJ2319" s="143">
        <v>0</v>
      </c>
      <c r="AM2319" s="143" t="s">
        <v>383</v>
      </c>
      <c r="AN2319" s="143">
        <v>-1</v>
      </c>
      <c r="AQ2319" s="143">
        <v>641</v>
      </c>
      <c r="AR2319" s="143" t="s">
        <v>284</v>
      </c>
      <c r="AS2319" s="143" t="s">
        <v>394</v>
      </c>
      <c r="AT2319" s="143" t="s">
        <v>366</v>
      </c>
      <c r="AV2319" s="143">
        <v>200.000000018626</v>
      </c>
      <c r="AW2319" s="143">
        <v>1.9678338106</v>
      </c>
    </row>
    <row r="2320" spans="1:49" x14ac:dyDescent="0.25">
      <c r="A2320" s="153">
        <v>1200000</v>
      </c>
      <c r="B2320" s="153">
        <v>1800000</v>
      </c>
      <c r="C2320" s="153">
        <v>1800000</v>
      </c>
      <c r="D2320" s="143" t="s">
        <v>360</v>
      </c>
      <c r="E2320" s="143" t="s">
        <v>73</v>
      </c>
      <c r="F2320" s="143" t="s">
        <v>378</v>
      </c>
      <c r="G2320" s="143" t="s">
        <v>379</v>
      </c>
      <c r="H2320" s="143">
        <v>0.59</v>
      </c>
      <c r="I2320" s="143">
        <v>0.64</v>
      </c>
      <c r="J2320" s="143" t="s">
        <v>366</v>
      </c>
      <c r="K2320" s="143">
        <v>0.61776345355284001</v>
      </c>
      <c r="L2320" s="143">
        <v>3831.0124199290199</v>
      </c>
      <c r="M2320" s="143">
        <v>7.4873093767989101</v>
      </c>
      <c r="N2320" s="143">
        <v>1.06452261489978</v>
      </c>
      <c r="O2320" s="143">
        <v>4.6253860984298996</v>
      </c>
      <c r="P2320" s="143">
        <v>0.65762316696558998</v>
      </c>
      <c r="Q2320" s="143">
        <v>2366.6594631391999</v>
      </c>
      <c r="R2320" s="143">
        <v>1200</v>
      </c>
      <c r="S2320" s="143" t="s">
        <v>398</v>
      </c>
      <c r="T2320" s="143">
        <v>1200</v>
      </c>
      <c r="U2320" s="143" t="s">
        <v>385</v>
      </c>
      <c r="V2320" s="143" t="s">
        <v>366</v>
      </c>
      <c r="Z2320" s="143">
        <v>0</v>
      </c>
      <c r="AA2320" s="143">
        <v>1</v>
      </c>
      <c r="AB2320" s="143">
        <v>4.6253860984298996</v>
      </c>
      <c r="AC2320" s="143">
        <v>0.65762316696558998</v>
      </c>
      <c r="AD2320" s="143">
        <v>2366.6594631391999</v>
      </c>
      <c r="AF2320" s="143">
        <v>-1</v>
      </c>
      <c r="AG2320" s="143">
        <v>-1</v>
      </c>
      <c r="AH2320" s="143">
        <v>-1</v>
      </c>
      <c r="AI2320" s="143">
        <v>-1</v>
      </c>
      <c r="AJ2320" s="143">
        <v>0</v>
      </c>
      <c r="AM2320" s="143" t="s">
        <v>383</v>
      </c>
      <c r="AN2320" s="143">
        <v>-1</v>
      </c>
      <c r="AQ2320" s="143">
        <v>641</v>
      </c>
      <c r="AR2320" s="143" t="s">
        <v>284</v>
      </c>
      <c r="AS2320" s="143" t="s">
        <v>394</v>
      </c>
      <c r="AT2320" s="143" t="s">
        <v>366</v>
      </c>
      <c r="AV2320" s="143">
        <v>199.99999998137301</v>
      </c>
      <c r="AW2320" s="143">
        <v>1.9194318436</v>
      </c>
    </row>
    <row r="2321" spans="1:49" x14ac:dyDescent="0.25">
      <c r="A2321" s="153">
        <v>1200000</v>
      </c>
      <c r="B2321" s="153">
        <v>1800000</v>
      </c>
      <c r="C2321" s="153">
        <v>1800000</v>
      </c>
      <c r="D2321" s="143" t="s">
        <v>360</v>
      </c>
      <c r="E2321" s="143" t="s">
        <v>73</v>
      </c>
      <c r="F2321" s="143" t="s">
        <v>378</v>
      </c>
      <c r="G2321" s="143" t="s">
        <v>379</v>
      </c>
      <c r="H2321" s="143">
        <v>0.59</v>
      </c>
      <c r="I2321" s="143">
        <v>0.64</v>
      </c>
      <c r="J2321" s="143" t="s">
        <v>366</v>
      </c>
      <c r="K2321" s="143">
        <v>4.021725689E-5</v>
      </c>
      <c r="L2321" s="143">
        <v>3827.0239805748502</v>
      </c>
      <c r="M2321" s="143">
        <v>7.4464026181831802</v>
      </c>
      <c r="N2321" s="143">
        <v>1.0494769912960999</v>
      </c>
      <c r="O2321" s="143">
        <v>2.9947388702999999E-4</v>
      </c>
      <c r="P2321" s="143">
        <v>4.2207085759999997E-5</v>
      </c>
      <c r="Q2321" s="143">
        <v>0.1539124065701</v>
      </c>
      <c r="R2321" s="143">
        <v>8140</v>
      </c>
      <c r="S2321" s="143" t="s">
        <v>369</v>
      </c>
      <c r="T2321" s="143">
        <v>8140</v>
      </c>
      <c r="U2321" s="143" t="s">
        <v>385</v>
      </c>
      <c r="V2321" s="143" t="s">
        <v>366</v>
      </c>
      <c r="Z2321" s="143">
        <v>0</v>
      </c>
      <c r="AA2321" s="143">
        <v>1</v>
      </c>
      <c r="AB2321" s="143">
        <v>2.9947388702999999E-4</v>
      </c>
      <c r="AC2321" s="143">
        <v>4.2207085759999997E-5</v>
      </c>
      <c r="AD2321" s="143">
        <v>0.15391240657178001</v>
      </c>
      <c r="AF2321" s="143">
        <v>-1</v>
      </c>
      <c r="AG2321" s="143">
        <v>-1</v>
      </c>
      <c r="AH2321" s="143">
        <v>-1</v>
      </c>
      <c r="AI2321" s="143">
        <v>-1</v>
      </c>
      <c r="AJ2321" s="143">
        <v>0</v>
      </c>
      <c r="AM2321" s="143" t="s">
        <v>383</v>
      </c>
      <c r="AN2321" s="143">
        <v>-1</v>
      </c>
      <c r="AQ2321" s="143">
        <v>641</v>
      </c>
      <c r="AR2321" s="143" t="s">
        <v>284</v>
      </c>
      <c r="AS2321" s="143" t="s">
        <v>394</v>
      </c>
      <c r="AT2321" s="143" t="s">
        <v>366</v>
      </c>
      <c r="AV2321" s="143">
        <v>9.9732009148719794</v>
      </c>
      <c r="AW2321" s="143">
        <v>1.248276E-4</v>
      </c>
    </row>
    <row r="2322" spans="1:49" x14ac:dyDescent="0.25">
      <c r="A2322" s="153">
        <v>1200000</v>
      </c>
      <c r="B2322" s="153">
        <v>1800000</v>
      </c>
      <c r="C2322" s="153">
        <v>1800000</v>
      </c>
      <c r="D2322" s="143" t="s">
        <v>360</v>
      </c>
      <c r="E2322" s="143" t="s">
        <v>73</v>
      </c>
      <c r="F2322" s="143" t="s">
        <v>378</v>
      </c>
      <c r="G2322" s="143" t="s">
        <v>379</v>
      </c>
      <c r="H2322" s="143">
        <v>0.59</v>
      </c>
      <c r="I2322" s="143">
        <v>0.64</v>
      </c>
      <c r="J2322" s="143" t="s">
        <v>366</v>
      </c>
      <c r="K2322" s="143">
        <v>3.1095299082000002E-3</v>
      </c>
      <c r="L2322" s="143">
        <v>3827.0239805748502</v>
      </c>
      <c r="M2322" s="143">
        <v>7.4464026181831802</v>
      </c>
      <c r="N2322" s="143">
        <v>1.0494769912960999</v>
      </c>
      <c r="O2322" s="143">
        <v>2.315481164973E-2</v>
      </c>
      <c r="P2322" s="143">
        <v>3.2633800924000002E-3</v>
      </c>
      <c r="Q2322" s="143">
        <v>11.9002455269961</v>
      </c>
      <c r="R2322" s="143">
        <v>1200</v>
      </c>
      <c r="S2322" s="143" t="s">
        <v>398</v>
      </c>
      <c r="T2322" s="143">
        <v>1200</v>
      </c>
      <c r="U2322" s="143" t="s">
        <v>385</v>
      </c>
      <c r="V2322" s="143" t="s">
        <v>366</v>
      </c>
      <c r="Z2322" s="143">
        <v>0</v>
      </c>
      <c r="AA2322" s="143">
        <v>1</v>
      </c>
      <c r="AB2322" s="143">
        <v>2.315481164973E-2</v>
      </c>
      <c r="AC2322" s="143">
        <v>3.2633800924000002E-3</v>
      </c>
      <c r="AD2322" s="143">
        <v>11.900245526997301</v>
      </c>
      <c r="AF2322" s="143">
        <v>-1</v>
      </c>
      <c r="AG2322" s="143">
        <v>-1</v>
      </c>
      <c r="AH2322" s="143">
        <v>-1</v>
      </c>
      <c r="AI2322" s="143">
        <v>-1</v>
      </c>
      <c r="AJ2322" s="143">
        <v>0</v>
      </c>
      <c r="AM2322" s="143" t="s">
        <v>383</v>
      </c>
      <c r="AN2322" s="143">
        <v>-1</v>
      </c>
      <c r="AQ2322" s="143">
        <v>641</v>
      </c>
      <c r="AR2322" s="143" t="s">
        <v>284</v>
      </c>
      <c r="AS2322" s="143" t="s">
        <v>394</v>
      </c>
      <c r="AT2322" s="143" t="s">
        <v>366</v>
      </c>
      <c r="AV2322" s="143">
        <v>27.169727543393002</v>
      </c>
      <c r="AW2322" s="143">
        <v>9.6514562000000002E-3</v>
      </c>
    </row>
    <row r="2323" spans="1:49" x14ac:dyDescent="0.25">
      <c r="A2323" s="153">
        <v>1200000</v>
      </c>
      <c r="B2323" s="153">
        <v>1800000</v>
      </c>
      <c r="C2323" s="153">
        <v>1800000</v>
      </c>
      <c r="D2323" s="143" t="s">
        <v>360</v>
      </c>
      <c r="E2323" s="143" t="s">
        <v>73</v>
      </c>
      <c r="F2323" s="143" t="s">
        <v>378</v>
      </c>
      <c r="G2323" s="143" t="s">
        <v>379</v>
      </c>
      <c r="H2323" s="143">
        <v>0.59</v>
      </c>
      <c r="I2323" s="143">
        <v>0.64</v>
      </c>
      <c r="J2323" s="143" t="s">
        <v>366</v>
      </c>
      <c r="K2323" s="143">
        <v>0.20632948106834001</v>
      </c>
      <c r="L2323" s="143">
        <v>3806.25741964495</v>
      </c>
      <c r="M2323" s="143">
        <v>7.2358007508181901</v>
      </c>
      <c r="N2323" s="143">
        <v>1.0024327105997799</v>
      </c>
      <c r="O2323" s="143">
        <v>1.49295901403023</v>
      </c>
      <c r="P2323" s="143">
        <v>0.20683142098398</v>
      </c>
      <c r="Q2323" s="143">
        <v>785.34311820786604</v>
      </c>
      <c r="R2323" s="143">
        <v>8140</v>
      </c>
      <c r="S2323" s="143" t="s">
        <v>369</v>
      </c>
      <c r="T2323" s="143">
        <v>8140</v>
      </c>
      <c r="U2323" s="143" t="s">
        <v>385</v>
      </c>
      <c r="V2323" s="143" t="s">
        <v>366</v>
      </c>
      <c r="Z2323" s="143">
        <v>0</v>
      </c>
      <c r="AA2323" s="143">
        <v>1</v>
      </c>
      <c r="AB2323" s="143">
        <v>1.49295901403023</v>
      </c>
      <c r="AC2323" s="143">
        <v>0.20683142098398</v>
      </c>
      <c r="AD2323" s="143">
        <v>785.34311820786604</v>
      </c>
      <c r="AF2323" s="143">
        <v>-1</v>
      </c>
      <c r="AG2323" s="143">
        <v>-1</v>
      </c>
      <c r="AH2323" s="143">
        <v>-1</v>
      </c>
      <c r="AI2323" s="143">
        <v>-1</v>
      </c>
      <c r="AJ2323" s="143">
        <v>0</v>
      </c>
      <c r="AM2323" s="143" t="s">
        <v>383</v>
      </c>
      <c r="AN2323" s="143">
        <v>-1</v>
      </c>
      <c r="AQ2323" s="143">
        <v>641</v>
      </c>
      <c r="AR2323" s="143" t="s">
        <v>284</v>
      </c>
      <c r="AS2323" s="143" t="s">
        <v>394</v>
      </c>
      <c r="AT2323" s="143" t="s">
        <v>366</v>
      </c>
      <c r="AV2323" s="143">
        <v>134.960165442874</v>
      </c>
      <c r="AW2323" s="143">
        <v>0.63693683550000002</v>
      </c>
    </row>
    <row r="2324" spans="1:49" x14ac:dyDescent="0.25">
      <c r="A2324" s="153">
        <v>1200000</v>
      </c>
      <c r="B2324" s="153">
        <v>1800000</v>
      </c>
      <c r="C2324" s="153">
        <v>1800000</v>
      </c>
      <c r="D2324" s="143" t="s">
        <v>360</v>
      </c>
      <c r="E2324" s="143" t="s">
        <v>73</v>
      </c>
      <c r="F2324" s="143" t="s">
        <v>378</v>
      </c>
      <c r="G2324" s="143" t="s">
        <v>379</v>
      </c>
      <c r="H2324" s="143">
        <v>0.59</v>
      </c>
      <c r="I2324" s="143">
        <v>0.64</v>
      </c>
      <c r="J2324" s="143" t="s">
        <v>366</v>
      </c>
      <c r="K2324" s="143">
        <v>1.445244604865E-2</v>
      </c>
      <c r="L2324" s="143">
        <v>3806.25741964495</v>
      </c>
      <c r="M2324" s="143">
        <v>7.2358007508181901</v>
      </c>
      <c r="N2324" s="143">
        <v>1.0024327105997799</v>
      </c>
      <c r="O2324" s="143">
        <v>0.10457501996998</v>
      </c>
      <c r="P2324" s="143">
        <v>1.448760466734E-2</v>
      </c>
      <c r="Q2324" s="143">
        <v>55.0097300046925</v>
      </c>
      <c r="R2324" s="143">
        <v>1400</v>
      </c>
      <c r="S2324" s="143" t="s">
        <v>389</v>
      </c>
      <c r="T2324" s="143">
        <v>1400</v>
      </c>
      <c r="U2324" s="143" t="s">
        <v>385</v>
      </c>
      <c r="V2324" s="143" t="s">
        <v>366</v>
      </c>
      <c r="Z2324" s="143">
        <v>0</v>
      </c>
      <c r="AA2324" s="143">
        <v>1</v>
      </c>
      <c r="AB2324" s="143">
        <v>0.10457501996998</v>
      </c>
      <c r="AC2324" s="143">
        <v>1.448760466734E-2</v>
      </c>
      <c r="AD2324" s="143">
        <v>55.0097300046925</v>
      </c>
      <c r="AF2324" s="143">
        <v>-1</v>
      </c>
      <c r="AG2324" s="143">
        <v>-1</v>
      </c>
      <c r="AH2324" s="143">
        <v>-1</v>
      </c>
      <c r="AI2324" s="143">
        <v>-1</v>
      </c>
      <c r="AJ2324" s="143">
        <v>0</v>
      </c>
      <c r="AM2324" s="143" t="s">
        <v>383</v>
      </c>
      <c r="AN2324" s="143">
        <v>-1</v>
      </c>
      <c r="AQ2324" s="143">
        <v>641</v>
      </c>
      <c r="AR2324" s="143" t="s">
        <v>284</v>
      </c>
      <c r="AS2324" s="143" t="s">
        <v>394</v>
      </c>
      <c r="AT2324" s="143" t="s">
        <v>366</v>
      </c>
      <c r="AV2324" s="143">
        <v>42.196864395982502</v>
      </c>
      <c r="AW2324" s="143">
        <v>4.4614541799999997E-2</v>
      </c>
    </row>
    <row r="2325" spans="1:49" x14ac:dyDescent="0.25">
      <c r="A2325" s="153">
        <v>1200000</v>
      </c>
      <c r="B2325" s="153">
        <v>1800000</v>
      </c>
      <c r="C2325" s="153">
        <v>1800000</v>
      </c>
      <c r="D2325" s="143" t="s">
        <v>360</v>
      </c>
      <c r="E2325" s="143" t="s">
        <v>73</v>
      </c>
      <c r="F2325" s="143" t="s">
        <v>378</v>
      </c>
      <c r="G2325" s="143" t="s">
        <v>379</v>
      </c>
      <c r="H2325" s="143">
        <v>0.59</v>
      </c>
      <c r="I2325" s="143">
        <v>0.64</v>
      </c>
      <c r="J2325" s="143" t="s">
        <v>366</v>
      </c>
      <c r="K2325" s="143">
        <v>0.39698152666599001</v>
      </c>
      <c r="L2325" s="143">
        <v>3806.25741964495</v>
      </c>
      <c r="M2325" s="143">
        <v>7.2358007508181901</v>
      </c>
      <c r="N2325" s="143">
        <v>1.0024327105997799</v>
      </c>
      <c r="O2325" s="143">
        <v>2.8724792287107199</v>
      </c>
      <c r="P2325" s="143">
        <v>0.39794726783383</v>
      </c>
      <c r="Q2325" s="143">
        <v>1511.0138813343999</v>
      </c>
      <c r="R2325" s="143">
        <v>1820</v>
      </c>
      <c r="S2325" s="143" t="s">
        <v>397</v>
      </c>
      <c r="T2325" s="143">
        <v>1820</v>
      </c>
      <c r="U2325" s="143" t="s">
        <v>385</v>
      </c>
      <c r="V2325" s="143" t="s">
        <v>366</v>
      </c>
      <c r="Z2325" s="143">
        <v>0</v>
      </c>
      <c r="AA2325" s="143">
        <v>1</v>
      </c>
      <c r="AB2325" s="143">
        <v>2.8724792287107199</v>
      </c>
      <c r="AC2325" s="143">
        <v>0.39794726783383</v>
      </c>
      <c r="AD2325" s="143">
        <v>1511.0138813343999</v>
      </c>
      <c r="AF2325" s="143">
        <v>-1</v>
      </c>
      <c r="AG2325" s="143">
        <v>-1</v>
      </c>
      <c r="AH2325" s="143">
        <v>-1</v>
      </c>
      <c r="AI2325" s="143">
        <v>-1</v>
      </c>
      <c r="AJ2325" s="143">
        <v>0</v>
      </c>
      <c r="AM2325" s="143" t="s">
        <v>383</v>
      </c>
      <c r="AN2325" s="143">
        <v>-1</v>
      </c>
      <c r="AQ2325" s="143">
        <v>641</v>
      </c>
      <c r="AR2325" s="143" t="s">
        <v>284</v>
      </c>
      <c r="AS2325" s="143" t="s">
        <v>394</v>
      </c>
      <c r="AT2325" s="143" t="s">
        <v>366</v>
      </c>
      <c r="AV2325" s="143">
        <v>170.487919776095</v>
      </c>
      <c r="AW2325" s="143">
        <v>1.2254776004000001</v>
      </c>
    </row>
    <row r="2326" spans="1:49" x14ac:dyDescent="0.25">
      <c r="A2326" s="153">
        <v>1200000</v>
      </c>
      <c r="B2326" s="153">
        <v>1800000</v>
      </c>
      <c r="C2326" s="153">
        <v>1800000</v>
      </c>
      <c r="D2326" s="143" t="s">
        <v>360</v>
      </c>
      <c r="E2326" s="143" t="s">
        <v>73</v>
      </c>
      <c r="F2326" s="143" t="s">
        <v>378</v>
      </c>
      <c r="G2326" s="143" t="s">
        <v>379</v>
      </c>
      <c r="H2326" s="143">
        <v>0.59</v>
      </c>
      <c r="I2326" s="143">
        <v>0.64</v>
      </c>
      <c r="J2326" s="143" t="s">
        <v>366</v>
      </c>
      <c r="K2326" s="143">
        <v>0.61776345355284001</v>
      </c>
      <c r="L2326" s="143">
        <v>3774.1441414976098</v>
      </c>
      <c r="M2326" s="143">
        <v>7.3735480067444996</v>
      </c>
      <c r="N2326" s="143">
        <v>1.01837455530569</v>
      </c>
      <c r="O2326" s="143">
        <v>4.5551084815841802</v>
      </c>
      <c r="P2326" s="143">
        <v>0.62911458229599004</v>
      </c>
      <c r="Q2326" s="143">
        <v>2331.5283190578102</v>
      </c>
      <c r="R2326" s="143">
        <v>1820</v>
      </c>
      <c r="S2326" s="143" t="s">
        <v>397</v>
      </c>
      <c r="T2326" s="143">
        <v>1820</v>
      </c>
      <c r="U2326" s="143" t="s">
        <v>385</v>
      </c>
      <c r="V2326" s="143" t="s">
        <v>366</v>
      </c>
      <c r="Z2326" s="143">
        <v>0</v>
      </c>
      <c r="AA2326" s="143">
        <v>1</v>
      </c>
      <c r="AB2326" s="143">
        <v>4.5551084815841802</v>
      </c>
      <c r="AC2326" s="143">
        <v>0.62911458229599004</v>
      </c>
      <c r="AD2326" s="143">
        <v>2331.5283190578102</v>
      </c>
      <c r="AF2326" s="143">
        <v>-1</v>
      </c>
      <c r="AG2326" s="143">
        <v>-1</v>
      </c>
      <c r="AH2326" s="143">
        <v>-1</v>
      </c>
      <c r="AI2326" s="143">
        <v>-1</v>
      </c>
      <c r="AJ2326" s="143">
        <v>0</v>
      </c>
      <c r="AM2326" s="143" t="s">
        <v>383</v>
      </c>
      <c r="AN2326" s="143">
        <v>-1</v>
      </c>
      <c r="AQ2326" s="143">
        <v>641</v>
      </c>
      <c r="AR2326" s="143" t="s">
        <v>284</v>
      </c>
      <c r="AS2326" s="143" t="s">
        <v>394</v>
      </c>
      <c r="AT2326" s="143" t="s">
        <v>366</v>
      </c>
      <c r="AV2326" s="143">
        <v>199.99999998137301</v>
      </c>
      <c r="AW2326" s="143">
        <v>1.8909394315000001</v>
      </c>
    </row>
    <row r="2327" spans="1:49" x14ac:dyDescent="0.25">
      <c r="A2327" s="153">
        <v>1200000</v>
      </c>
      <c r="B2327" s="153">
        <v>1800000</v>
      </c>
      <c r="C2327" s="153">
        <v>1800000</v>
      </c>
      <c r="D2327" s="143" t="s">
        <v>360</v>
      </c>
      <c r="E2327" s="143" t="s">
        <v>73</v>
      </c>
      <c r="F2327" s="143" t="s">
        <v>378</v>
      </c>
      <c r="G2327" s="143" t="s">
        <v>379</v>
      </c>
      <c r="H2327" s="143">
        <v>0.59</v>
      </c>
      <c r="I2327" s="143">
        <v>0.64</v>
      </c>
      <c r="J2327" s="143" t="s">
        <v>366</v>
      </c>
      <c r="K2327" s="143">
        <v>0.61776345359886997</v>
      </c>
      <c r="L2327" s="143">
        <v>3775.6018153647001</v>
      </c>
      <c r="M2327" s="143">
        <v>7.3763957769288799</v>
      </c>
      <c r="N2327" s="143">
        <v>1.01876685553749</v>
      </c>
      <c r="O2327" s="143">
        <v>4.5568677302677303</v>
      </c>
      <c r="P2327" s="143">
        <v>0.62935693108891</v>
      </c>
      <c r="Q2327" s="143">
        <v>2332.4288168738699</v>
      </c>
      <c r="R2327" s="143">
        <v>1820</v>
      </c>
      <c r="S2327" s="143" t="s">
        <v>397</v>
      </c>
      <c r="T2327" s="143">
        <v>1820</v>
      </c>
      <c r="U2327" s="143" t="s">
        <v>385</v>
      </c>
      <c r="V2327" s="143" t="s">
        <v>366</v>
      </c>
      <c r="Z2327" s="143">
        <v>0</v>
      </c>
      <c r="AA2327" s="143">
        <v>1</v>
      </c>
      <c r="AB2327" s="143">
        <v>4.5568677302677303</v>
      </c>
      <c r="AC2327" s="143">
        <v>0.62935693108891</v>
      </c>
      <c r="AD2327" s="143">
        <v>2332.4288168738699</v>
      </c>
      <c r="AF2327" s="143">
        <v>-1</v>
      </c>
      <c r="AG2327" s="143">
        <v>-1</v>
      </c>
      <c r="AH2327" s="143">
        <v>-1</v>
      </c>
      <c r="AI2327" s="143">
        <v>-1</v>
      </c>
      <c r="AJ2327" s="143">
        <v>0</v>
      </c>
      <c r="AM2327" s="143" t="s">
        <v>383</v>
      </c>
      <c r="AN2327" s="143">
        <v>-1</v>
      </c>
      <c r="AQ2327" s="143">
        <v>641</v>
      </c>
      <c r="AR2327" s="143" t="s">
        <v>284</v>
      </c>
      <c r="AS2327" s="143" t="s">
        <v>394</v>
      </c>
      <c r="AT2327" s="143" t="s">
        <v>366</v>
      </c>
      <c r="AV2327" s="143">
        <v>199.99999998882399</v>
      </c>
      <c r="AW2327" s="143">
        <v>1.8916697623000001</v>
      </c>
    </row>
    <row r="2328" spans="1:49" x14ac:dyDescent="0.25">
      <c r="A2328" s="153">
        <v>1200000</v>
      </c>
      <c r="B2328" s="153">
        <v>1800000</v>
      </c>
      <c r="C2328" s="153">
        <v>1800000</v>
      </c>
      <c r="D2328" s="143" t="s">
        <v>360</v>
      </c>
      <c r="E2328" s="143" t="s">
        <v>73</v>
      </c>
      <c r="F2328" s="143" t="s">
        <v>378</v>
      </c>
      <c r="G2328" s="143" t="s">
        <v>379</v>
      </c>
      <c r="H2328" s="143">
        <v>0.59</v>
      </c>
      <c r="I2328" s="143">
        <v>0.64</v>
      </c>
      <c r="J2328" s="143" t="s">
        <v>366</v>
      </c>
      <c r="K2328" s="143">
        <v>0.61776345359886997</v>
      </c>
      <c r="L2328" s="143">
        <v>3830.9934940335902</v>
      </c>
      <c r="M2328" s="143">
        <v>7.4872724895503504</v>
      </c>
      <c r="N2328" s="143">
        <v>1.0645185313689001</v>
      </c>
      <c r="O2328" s="143">
        <v>4.6253633111804504</v>
      </c>
      <c r="P2328" s="143">
        <v>0.65762064435845002</v>
      </c>
      <c r="Q2328" s="143">
        <v>2366.6477715890001</v>
      </c>
      <c r="R2328" s="143">
        <v>1200</v>
      </c>
      <c r="S2328" s="143" t="s">
        <v>398</v>
      </c>
      <c r="T2328" s="143">
        <v>1200</v>
      </c>
      <c r="U2328" s="143" t="s">
        <v>385</v>
      </c>
      <c r="V2328" s="143" t="s">
        <v>366</v>
      </c>
      <c r="Z2328" s="143">
        <v>0</v>
      </c>
      <c r="AA2328" s="143">
        <v>1</v>
      </c>
      <c r="AB2328" s="143">
        <v>4.6253633111804504</v>
      </c>
      <c r="AC2328" s="143">
        <v>0.65762064435845002</v>
      </c>
      <c r="AD2328" s="143">
        <v>2366.6477715890001</v>
      </c>
      <c r="AF2328" s="143">
        <v>-1</v>
      </c>
      <c r="AG2328" s="143">
        <v>-1</v>
      </c>
      <c r="AH2328" s="143">
        <v>-1</v>
      </c>
      <c r="AI2328" s="143">
        <v>-1</v>
      </c>
      <c r="AJ2328" s="143">
        <v>0</v>
      </c>
      <c r="AM2328" s="143" t="s">
        <v>383</v>
      </c>
      <c r="AN2328" s="143">
        <v>-1</v>
      </c>
      <c r="AQ2328" s="143">
        <v>641</v>
      </c>
      <c r="AR2328" s="143" t="s">
        <v>284</v>
      </c>
      <c r="AS2328" s="143" t="s">
        <v>394</v>
      </c>
      <c r="AT2328" s="143" t="s">
        <v>366</v>
      </c>
      <c r="AV2328" s="143">
        <v>199.99999998882399</v>
      </c>
      <c r="AW2328" s="143">
        <v>1.9194223614000001</v>
      </c>
    </row>
    <row r="2329" spans="1:49" x14ac:dyDescent="0.25">
      <c r="A2329" s="153">
        <v>1200000</v>
      </c>
      <c r="B2329" s="153">
        <v>1800000</v>
      </c>
      <c r="C2329" s="153">
        <v>1800000</v>
      </c>
      <c r="D2329" s="143" t="s">
        <v>360</v>
      </c>
      <c r="E2329" s="143" t="s">
        <v>73</v>
      </c>
      <c r="F2329" s="143" t="s">
        <v>378</v>
      </c>
      <c r="G2329" s="143" t="s">
        <v>379</v>
      </c>
      <c r="H2329" s="143">
        <v>0.59</v>
      </c>
      <c r="I2329" s="143">
        <v>0.64</v>
      </c>
      <c r="J2329" s="143" t="s">
        <v>366</v>
      </c>
      <c r="K2329" s="143">
        <v>0.34782824628485998</v>
      </c>
      <c r="L2329" s="143">
        <v>3610.21633729104</v>
      </c>
      <c r="M2329" s="143">
        <v>6.7779941876797603</v>
      </c>
      <c r="N2329" s="143">
        <v>0.88727128730316995</v>
      </c>
      <c r="O2329" s="143">
        <v>2.3575778316296301</v>
      </c>
      <c r="P2329" s="143">
        <v>0.30861801584157</v>
      </c>
      <c r="Q2329" s="143">
        <v>1255.73521730889</v>
      </c>
      <c r="R2329" s="143">
        <v>1400</v>
      </c>
      <c r="S2329" s="143" t="s">
        <v>389</v>
      </c>
      <c r="T2329" s="143">
        <v>1400</v>
      </c>
      <c r="U2329" s="143" t="s">
        <v>385</v>
      </c>
      <c r="V2329" s="143" t="s">
        <v>366</v>
      </c>
      <c r="Z2329" s="143">
        <v>0</v>
      </c>
      <c r="AA2329" s="143">
        <v>1</v>
      </c>
      <c r="AB2329" s="143">
        <v>2.3575778316296301</v>
      </c>
      <c r="AC2329" s="143">
        <v>0.30861801584157</v>
      </c>
      <c r="AD2329" s="143">
        <v>1255.73521730889</v>
      </c>
      <c r="AF2329" s="143">
        <v>-1</v>
      </c>
      <c r="AG2329" s="143">
        <v>-1</v>
      </c>
      <c r="AH2329" s="143">
        <v>-1</v>
      </c>
      <c r="AI2329" s="143">
        <v>-1</v>
      </c>
      <c r="AJ2329" s="143">
        <v>0</v>
      </c>
      <c r="AM2329" s="143" t="s">
        <v>383</v>
      </c>
      <c r="AN2329" s="143">
        <v>-1</v>
      </c>
      <c r="AQ2329" s="143">
        <v>641</v>
      </c>
      <c r="AR2329" s="143" t="s">
        <v>284</v>
      </c>
      <c r="AS2329" s="143" t="s">
        <v>394</v>
      </c>
      <c r="AT2329" s="143" t="s">
        <v>366</v>
      </c>
      <c r="AV2329" s="143">
        <v>149.569692305926</v>
      </c>
      <c r="AW2329" s="143">
        <v>1.0184389435000001</v>
      </c>
    </row>
    <row r="2330" spans="1:49" x14ac:dyDescent="0.25">
      <c r="A2330" s="153">
        <v>1200000</v>
      </c>
      <c r="B2330" s="153">
        <v>1800000</v>
      </c>
      <c r="C2330" s="153">
        <v>1800000</v>
      </c>
      <c r="D2330" s="143" t="s">
        <v>360</v>
      </c>
      <c r="E2330" s="143" t="s">
        <v>73</v>
      </c>
      <c r="F2330" s="143" t="s">
        <v>378</v>
      </c>
      <c r="G2330" s="143" t="s">
        <v>379</v>
      </c>
      <c r="H2330" s="143">
        <v>0.59</v>
      </c>
      <c r="I2330" s="143">
        <v>0.64</v>
      </c>
      <c r="J2330" s="143" t="s">
        <v>363</v>
      </c>
      <c r="K2330" s="143">
        <v>0.26993520745208999</v>
      </c>
      <c r="L2330" s="143">
        <v>3610.21633729104</v>
      </c>
      <c r="M2330" s="143">
        <v>6.7779941876797603</v>
      </c>
      <c r="N2330" s="143">
        <v>0.88727128730316995</v>
      </c>
      <c r="O2330" s="143">
        <v>1.8296192671604099</v>
      </c>
      <c r="P2330" s="143">
        <v>0.23950575900446</v>
      </c>
      <c r="Q2330" s="143">
        <v>974.52449595359099</v>
      </c>
      <c r="R2330" s="143">
        <v>3100</v>
      </c>
      <c r="S2330" s="143" t="s">
        <v>371</v>
      </c>
      <c r="T2330" s="143">
        <v>3100</v>
      </c>
      <c r="U2330" s="143" t="s">
        <v>385</v>
      </c>
      <c r="V2330" s="143" t="s">
        <v>366</v>
      </c>
      <c r="Y2330" s="143" t="s">
        <v>363</v>
      </c>
      <c r="Z2330" s="143">
        <v>0</v>
      </c>
      <c r="AA2330" s="143">
        <v>1</v>
      </c>
      <c r="AB2330" s="143">
        <v>1.8296192671604099</v>
      </c>
      <c r="AC2330" s="143">
        <v>0.23950575900446</v>
      </c>
      <c r="AD2330" s="143">
        <v>974.52449595359099</v>
      </c>
      <c r="AF2330" s="143">
        <v>-1</v>
      </c>
      <c r="AG2330" s="143">
        <v>-1</v>
      </c>
      <c r="AH2330" s="143">
        <v>-1</v>
      </c>
      <c r="AI2330" s="143">
        <v>-1</v>
      </c>
      <c r="AJ2330" s="143">
        <v>0</v>
      </c>
      <c r="AM2330" s="143" t="s">
        <v>383</v>
      </c>
      <c r="AN2330" s="143">
        <v>-1</v>
      </c>
      <c r="AQ2330" s="143">
        <v>641</v>
      </c>
      <c r="AR2330" s="143" t="s">
        <v>284</v>
      </c>
      <c r="AS2330" s="143" t="s">
        <v>394</v>
      </c>
      <c r="AT2330" s="143" t="s">
        <v>366</v>
      </c>
      <c r="AV2330" s="143">
        <v>197.129024024758</v>
      </c>
      <c r="AW2330" s="143">
        <v>0.79036860990000002</v>
      </c>
    </row>
    <row r="2331" spans="1:49" x14ac:dyDescent="0.25">
      <c r="A2331" s="153">
        <v>1200000</v>
      </c>
      <c r="B2331" s="153">
        <v>1800000</v>
      </c>
      <c r="C2331" s="153">
        <v>1800000</v>
      </c>
      <c r="D2331" s="143" t="s">
        <v>360</v>
      </c>
      <c r="E2331" s="143" t="s">
        <v>73</v>
      </c>
      <c r="F2331" s="143" t="s">
        <v>378</v>
      </c>
      <c r="G2331" s="143" t="s">
        <v>379</v>
      </c>
      <c r="H2331" s="143">
        <v>0.59</v>
      </c>
      <c r="I2331" s="143">
        <v>0.64</v>
      </c>
      <c r="J2331" s="143" t="s">
        <v>366</v>
      </c>
      <c r="K2331" s="143">
        <v>0.13952776819717999</v>
      </c>
      <c r="L2331" s="143">
        <v>3788.5026532383499</v>
      </c>
      <c r="M2331" s="143">
        <v>7.39278939012123</v>
      </c>
      <c r="N2331" s="143">
        <v>1.0178548724320799</v>
      </c>
      <c r="O2331" s="143">
        <v>1.03149940435544</v>
      </c>
      <c r="P2331" s="143">
        <v>0.14201901869906999</v>
      </c>
      <c r="Q2331" s="143">
        <v>528.60132001546003</v>
      </c>
      <c r="R2331" s="143">
        <v>1200</v>
      </c>
      <c r="S2331" s="143" t="s">
        <v>398</v>
      </c>
      <c r="T2331" s="143">
        <v>1200</v>
      </c>
      <c r="U2331" s="143" t="s">
        <v>385</v>
      </c>
      <c r="V2331" s="143" t="s">
        <v>366</v>
      </c>
      <c r="Z2331" s="143">
        <v>0</v>
      </c>
      <c r="AA2331" s="143">
        <v>1</v>
      </c>
      <c r="AB2331" s="143">
        <v>1.03149940435544</v>
      </c>
      <c r="AC2331" s="143">
        <v>0.14201901869906999</v>
      </c>
      <c r="AD2331" s="143">
        <v>573.26518376822298</v>
      </c>
      <c r="AF2331" s="143">
        <v>-1</v>
      </c>
      <c r="AG2331" s="143">
        <v>-1</v>
      </c>
      <c r="AH2331" s="143">
        <v>-1</v>
      </c>
      <c r="AI2331" s="143">
        <v>-1</v>
      </c>
      <c r="AJ2331" s="143">
        <v>0</v>
      </c>
      <c r="AM2331" s="143" t="s">
        <v>383</v>
      </c>
      <c r="AN2331" s="143">
        <v>-1</v>
      </c>
      <c r="AQ2331" s="143">
        <v>641</v>
      </c>
      <c r="AR2331" s="143" t="s">
        <v>284</v>
      </c>
      <c r="AS2331" s="143" t="s">
        <v>394</v>
      </c>
      <c r="AT2331" s="143" t="s">
        <v>366</v>
      </c>
      <c r="AV2331" s="143">
        <v>122.658292553462</v>
      </c>
      <c r="AW2331" s="143">
        <v>0.46493526660000001</v>
      </c>
    </row>
    <row r="2332" spans="1:49" x14ac:dyDescent="0.25">
      <c r="A2332" s="153">
        <v>1200000</v>
      </c>
      <c r="B2332" s="153">
        <v>1800000</v>
      </c>
      <c r="C2332" s="153">
        <v>1800000</v>
      </c>
      <c r="D2332" s="143" t="s">
        <v>360</v>
      </c>
      <c r="E2332" s="143" t="s">
        <v>73</v>
      </c>
      <c r="F2332" s="143" t="s">
        <v>378</v>
      </c>
      <c r="G2332" s="143" t="s">
        <v>379</v>
      </c>
      <c r="H2332" s="143">
        <v>0.59</v>
      </c>
      <c r="I2332" s="143">
        <v>0.64</v>
      </c>
      <c r="J2332" s="143" t="s">
        <v>363</v>
      </c>
      <c r="K2332" s="143">
        <v>2.3604981782869999E-2</v>
      </c>
      <c r="L2332" s="143">
        <v>3788.5026532383499</v>
      </c>
      <c r="M2332" s="143">
        <v>7.39278939012123</v>
      </c>
      <c r="N2332" s="143">
        <v>1.0178548724320799</v>
      </c>
      <c r="O2332" s="143">
        <v>0.17450665887840999</v>
      </c>
      <c r="P2332" s="143">
        <v>2.402644572136E-2</v>
      </c>
      <c r="Q2332" s="143">
        <v>89.427536114049701</v>
      </c>
      <c r="R2332" s="143">
        <v>3100</v>
      </c>
      <c r="S2332" s="143" t="s">
        <v>371</v>
      </c>
      <c r="T2332" s="143">
        <v>3100</v>
      </c>
      <c r="U2332" s="143" t="s">
        <v>385</v>
      </c>
      <c r="V2332" s="143" t="s">
        <v>366</v>
      </c>
      <c r="Y2332" s="143" t="s">
        <v>363</v>
      </c>
      <c r="Z2332" s="143">
        <v>0</v>
      </c>
      <c r="AA2332" s="143">
        <v>1</v>
      </c>
      <c r="AB2332" s="143">
        <v>0.17450665887840999</v>
      </c>
      <c r="AC2332" s="143">
        <v>2.402644572136E-2</v>
      </c>
      <c r="AD2332" s="143">
        <v>115.53705878944599</v>
      </c>
      <c r="AF2332" s="143">
        <v>-1</v>
      </c>
      <c r="AG2332" s="143">
        <v>-1</v>
      </c>
      <c r="AH2332" s="143">
        <v>-1</v>
      </c>
      <c r="AI2332" s="143">
        <v>-1</v>
      </c>
      <c r="AJ2332" s="143">
        <v>0</v>
      </c>
      <c r="AM2332" s="143" t="s">
        <v>383</v>
      </c>
      <c r="AN2332" s="143">
        <v>-1</v>
      </c>
      <c r="AQ2332" s="143">
        <v>641</v>
      </c>
      <c r="AR2332" s="143" t="s">
        <v>284</v>
      </c>
      <c r="AS2332" s="143" t="s">
        <v>394</v>
      </c>
      <c r="AT2332" s="143" t="s">
        <v>366</v>
      </c>
      <c r="AV2332" s="143">
        <v>44.886050699845597</v>
      </c>
      <c r="AW2332" s="143">
        <v>9.3704021700000001E-2</v>
      </c>
    </row>
    <row r="2333" spans="1:49" x14ac:dyDescent="0.25">
      <c r="A2333" s="153">
        <v>1200000</v>
      </c>
      <c r="B2333" s="153">
        <v>1800000</v>
      </c>
      <c r="C2333" s="153">
        <v>1800000</v>
      </c>
      <c r="D2333" s="143" t="s">
        <v>360</v>
      </c>
      <c r="E2333" s="143" t="s">
        <v>73</v>
      </c>
      <c r="F2333" s="143" t="s">
        <v>378</v>
      </c>
      <c r="G2333" s="143" t="s">
        <v>379</v>
      </c>
      <c r="H2333" s="143">
        <v>0.59</v>
      </c>
      <c r="I2333" s="143">
        <v>0.64</v>
      </c>
      <c r="J2333" s="143" t="s">
        <v>366</v>
      </c>
      <c r="K2333" s="143">
        <v>0.31070239837003</v>
      </c>
      <c r="L2333" s="143">
        <v>2092.6239955118399</v>
      </c>
      <c r="M2333" s="143">
        <v>0.17482151570646001</v>
      </c>
      <c r="N2333" s="143">
        <v>3.407418146045E-2</v>
      </c>
      <c r="O2333" s="143">
        <v>5.4317464216680003E-2</v>
      </c>
      <c r="P2333" s="143">
        <v>1.0586929902259999E-2</v>
      </c>
      <c r="Q2333" s="143">
        <v>650.18329429221001</v>
      </c>
      <c r="R2333" s="143">
        <v>1820</v>
      </c>
      <c r="S2333" s="143" t="s">
        <v>397</v>
      </c>
      <c r="T2333" s="143">
        <v>1820</v>
      </c>
      <c r="U2333" s="143" t="s">
        <v>385</v>
      </c>
      <c r="V2333" s="143" t="s">
        <v>366</v>
      </c>
      <c r="Z2333" s="143">
        <v>0</v>
      </c>
      <c r="AA2333" s="143">
        <v>1</v>
      </c>
      <c r="AB2333" s="143">
        <v>5.4317464216680003E-2</v>
      </c>
      <c r="AC2333" s="143">
        <v>1.0586929902259999E-2</v>
      </c>
      <c r="AD2333" s="143">
        <v>650.18329429221001</v>
      </c>
      <c r="AF2333" s="143">
        <v>-1</v>
      </c>
      <c r="AG2333" s="143">
        <v>-1</v>
      </c>
      <c r="AH2333" s="143">
        <v>-1</v>
      </c>
      <c r="AI2333" s="143">
        <v>-1</v>
      </c>
      <c r="AJ2333" s="143">
        <v>0</v>
      </c>
      <c r="AM2333" s="143" t="s">
        <v>383</v>
      </c>
      <c r="AN2333" s="143">
        <v>-1</v>
      </c>
      <c r="AQ2333" s="143">
        <v>641</v>
      </c>
      <c r="AR2333" s="143" t="s">
        <v>284</v>
      </c>
      <c r="AS2333" s="143" t="s">
        <v>394</v>
      </c>
      <c r="AT2333" s="143" t="s">
        <v>366</v>
      </c>
      <c r="AV2333" s="143">
        <v>198.37924539184201</v>
      </c>
      <c r="AW2333" s="143">
        <v>0.52731816239999996</v>
      </c>
    </row>
    <row r="2334" spans="1:49" x14ac:dyDescent="0.25">
      <c r="A2334" s="153">
        <v>1200000</v>
      </c>
      <c r="B2334" s="153">
        <v>1800000</v>
      </c>
      <c r="C2334" s="153">
        <v>1800000</v>
      </c>
      <c r="D2334" s="143" t="s">
        <v>360</v>
      </c>
      <c r="E2334" s="143" t="s">
        <v>73</v>
      </c>
      <c r="F2334" s="143" t="s">
        <v>378</v>
      </c>
      <c r="G2334" s="143" t="s">
        <v>379</v>
      </c>
      <c r="H2334" s="143">
        <v>0.59</v>
      </c>
      <c r="I2334" s="143">
        <v>0.64</v>
      </c>
      <c r="J2334" s="143" t="s">
        <v>363</v>
      </c>
      <c r="K2334" s="143">
        <v>0.30706105522883997</v>
      </c>
      <c r="L2334" s="143">
        <v>2092.6239955118399</v>
      </c>
      <c r="M2334" s="143">
        <v>0.17482151570646001</v>
      </c>
      <c r="N2334" s="143">
        <v>3.407418146045E-2</v>
      </c>
      <c r="O2334" s="143">
        <v>5.3680879089530002E-2</v>
      </c>
      <c r="P2334" s="143">
        <v>1.0462854115299999E-2</v>
      </c>
      <c r="Q2334" s="143">
        <v>642.56333225906099</v>
      </c>
      <c r="R2334" s="143">
        <v>5300</v>
      </c>
      <c r="S2334" s="143" t="s">
        <v>372</v>
      </c>
      <c r="T2334" s="143">
        <v>5300</v>
      </c>
      <c r="U2334" s="143" t="s">
        <v>385</v>
      </c>
      <c r="V2334" s="143" t="s">
        <v>366</v>
      </c>
      <c r="Y2334" s="143" t="s">
        <v>363</v>
      </c>
      <c r="Z2334" s="143">
        <v>0</v>
      </c>
      <c r="AA2334" s="143">
        <v>1</v>
      </c>
      <c r="AB2334" s="143">
        <v>5.3680879089530002E-2</v>
      </c>
      <c r="AC2334" s="143">
        <v>1.0462854115299999E-2</v>
      </c>
      <c r="AD2334" s="143">
        <v>642.56333225906099</v>
      </c>
      <c r="AF2334" s="143">
        <v>-1</v>
      </c>
      <c r="AG2334" s="143">
        <v>-1</v>
      </c>
      <c r="AH2334" s="143">
        <v>-1</v>
      </c>
      <c r="AI2334" s="143">
        <v>-1</v>
      </c>
      <c r="AJ2334" s="143">
        <v>0</v>
      </c>
      <c r="AM2334" s="143" t="s">
        <v>383</v>
      </c>
      <c r="AN2334" s="143">
        <v>-1</v>
      </c>
      <c r="AQ2334" s="143">
        <v>641</v>
      </c>
      <c r="AR2334" s="143" t="s">
        <v>284</v>
      </c>
      <c r="AS2334" s="143" t="s">
        <v>394</v>
      </c>
      <c r="AT2334" s="143" t="s">
        <v>366</v>
      </c>
      <c r="AV2334" s="143">
        <v>155.95179277917299</v>
      </c>
      <c r="AW2334" s="143">
        <v>0.52113814459999996</v>
      </c>
    </row>
    <row r="2335" spans="1:49" x14ac:dyDescent="0.25">
      <c r="A2335" s="153">
        <v>1200000</v>
      </c>
      <c r="B2335" s="153">
        <v>1800000</v>
      </c>
      <c r="C2335" s="153">
        <v>1800000</v>
      </c>
      <c r="D2335" s="143" t="s">
        <v>360</v>
      </c>
      <c r="E2335" s="143" t="s">
        <v>73</v>
      </c>
      <c r="F2335" s="143" t="s">
        <v>378</v>
      </c>
      <c r="G2335" s="143" t="s">
        <v>379</v>
      </c>
      <c r="H2335" s="143">
        <v>0.59</v>
      </c>
      <c r="I2335" s="143">
        <v>0.64</v>
      </c>
      <c r="J2335" s="143" t="s">
        <v>366</v>
      </c>
      <c r="K2335" s="143">
        <v>0.61776345378298003</v>
      </c>
      <c r="L2335" s="143">
        <v>3774.6042221407502</v>
      </c>
      <c r="M2335" s="143">
        <v>7.3744468202303404</v>
      </c>
      <c r="N2335" s="143">
        <v>1.0184981609519199</v>
      </c>
      <c r="O2335" s="143">
        <v>4.5556637374044202</v>
      </c>
      <c r="P2335" s="143">
        <v>0.62919094158126998</v>
      </c>
      <c r="Q2335" s="143">
        <v>2331.8125409334898</v>
      </c>
      <c r="R2335" s="143">
        <v>1820</v>
      </c>
      <c r="S2335" s="143" t="s">
        <v>397</v>
      </c>
      <c r="T2335" s="143">
        <v>1820</v>
      </c>
      <c r="U2335" s="143" t="s">
        <v>385</v>
      </c>
      <c r="V2335" s="143" t="s">
        <v>366</v>
      </c>
      <c r="Z2335" s="143">
        <v>0</v>
      </c>
      <c r="AA2335" s="143">
        <v>1</v>
      </c>
      <c r="AB2335" s="143">
        <v>4.5556637374044202</v>
      </c>
      <c r="AC2335" s="143">
        <v>0.62919094158126998</v>
      </c>
      <c r="AD2335" s="143">
        <v>2331.8125409334898</v>
      </c>
      <c r="AF2335" s="143">
        <v>-1</v>
      </c>
      <c r="AG2335" s="143">
        <v>-1</v>
      </c>
      <c r="AH2335" s="143">
        <v>-1</v>
      </c>
      <c r="AI2335" s="143">
        <v>-1</v>
      </c>
      <c r="AJ2335" s="143">
        <v>0</v>
      </c>
      <c r="AM2335" s="143" t="s">
        <v>383</v>
      </c>
      <c r="AN2335" s="143">
        <v>-1</v>
      </c>
      <c r="AQ2335" s="143">
        <v>641</v>
      </c>
      <c r="AR2335" s="143" t="s">
        <v>284</v>
      </c>
      <c r="AS2335" s="143" t="s">
        <v>394</v>
      </c>
      <c r="AT2335" s="143" t="s">
        <v>366</v>
      </c>
      <c r="AV2335" s="143">
        <v>200.000000018626</v>
      </c>
      <c r="AW2335" s="143">
        <v>1.891169944</v>
      </c>
    </row>
    <row r="2336" spans="1:49" x14ac:dyDescent="0.25">
      <c r="A2336" s="153">
        <v>1200000</v>
      </c>
      <c r="B2336" s="153">
        <v>1800000</v>
      </c>
      <c r="C2336" s="153">
        <v>1800000</v>
      </c>
      <c r="D2336" s="143" t="s">
        <v>360</v>
      </c>
      <c r="E2336" s="143" t="s">
        <v>73</v>
      </c>
      <c r="F2336" s="143" t="s">
        <v>378</v>
      </c>
      <c r="G2336" s="143" t="s">
        <v>379</v>
      </c>
      <c r="H2336" s="143">
        <v>0.59</v>
      </c>
      <c r="I2336" s="143">
        <v>0.64</v>
      </c>
      <c r="J2336" s="143" t="s">
        <v>366</v>
      </c>
      <c r="K2336" s="143">
        <v>0.61345490518232004</v>
      </c>
      <c r="L2336" s="143">
        <v>3830.8883089475698</v>
      </c>
      <c r="M2336" s="143">
        <v>7.4859632025656202</v>
      </c>
      <c r="N2336" s="143">
        <v>1.06401249393907</v>
      </c>
      <c r="O2336" s="143">
        <v>4.5923008466282802</v>
      </c>
      <c r="P2336" s="143">
        <v>0.65272368358220001</v>
      </c>
      <c r="Q2336" s="143">
        <v>2350.07722432952</v>
      </c>
      <c r="R2336" s="143">
        <v>1200</v>
      </c>
      <c r="S2336" s="143" t="s">
        <v>398</v>
      </c>
      <c r="T2336" s="143">
        <v>1200</v>
      </c>
      <c r="U2336" s="143" t="s">
        <v>385</v>
      </c>
      <c r="V2336" s="143" t="s">
        <v>366</v>
      </c>
      <c r="Z2336" s="143">
        <v>0</v>
      </c>
      <c r="AA2336" s="143">
        <v>1</v>
      </c>
      <c r="AB2336" s="143">
        <v>4.5923008466282802</v>
      </c>
      <c r="AC2336" s="143">
        <v>0.65272368358220001</v>
      </c>
      <c r="AD2336" s="143">
        <v>2350.07722432952</v>
      </c>
      <c r="AF2336" s="143">
        <v>-1</v>
      </c>
      <c r="AG2336" s="143">
        <v>-1</v>
      </c>
      <c r="AH2336" s="143">
        <v>-1</v>
      </c>
      <c r="AI2336" s="143">
        <v>-1</v>
      </c>
      <c r="AJ2336" s="143">
        <v>0</v>
      </c>
      <c r="AM2336" s="143" t="s">
        <v>383</v>
      </c>
      <c r="AN2336" s="143">
        <v>-1</v>
      </c>
      <c r="AQ2336" s="143">
        <v>641</v>
      </c>
      <c r="AR2336" s="143" t="s">
        <v>284</v>
      </c>
      <c r="AS2336" s="143" t="s">
        <v>394</v>
      </c>
      <c r="AT2336" s="143" t="s">
        <v>366</v>
      </c>
      <c r="AV2336" s="143">
        <v>197.46983525742701</v>
      </c>
      <c r="AW2336" s="143">
        <v>1.9059831503</v>
      </c>
    </row>
    <row r="2337" spans="1:49" x14ac:dyDescent="0.25">
      <c r="A2337" s="153">
        <v>1200000</v>
      </c>
      <c r="B2337" s="153">
        <v>1800000</v>
      </c>
      <c r="C2337" s="153">
        <v>1800000</v>
      </c>
      <c r="D2337" s="143" t="s">
        <v>360</v>
      </c>
      <c r="E2337" s="143" t="s">
        <v>73</v>
      </c>
      <c r="F2337" s="143" t="s">
        <v>378</v>
      </c>
      <c r="G2337" s="143" t="s">
        <v>379</v>
      </c>
      <c r="H2337" s="143">
        <v>0.59</v>
      </c>
      <c r="I2337" s="143">
        <v>0.64</v>
      </c>
      <c r="J2337" s="143" t="s">
        <v>366</v>
      </c>
      <c r="K2337" s="143">
        <v>0.61048865750556003</v>
      </c>
      <c r="L2337" s="143">
        <v>3823.8001644102701</v>
      </c>
      <c r="M2337" s="143">
        <v>7.4732095806994598</v>
      </c>
      <c r="N2337" s="143">
        <v>1.0621375641173301</v>
      </c>
      <c r="O2337" s="143">
        <v>4.5623096841789303</v>
      </c>
      <c r="P2337" s="143">
        <v>0.64842293560422004</v>
      </c>
      <c r="Q2337" s="143">
        <v>2334.38662894038</v>
      </c>
      <c r="R2337" s="143">
        <v>1200</v>
      </c>
      <c r="S2337" s="143" t="s">
        <v>398</v>
      </c>
      <c r="T2337" s="143">
        <v>1200</v>
      </c>
      <c r="U2337" s="143" t="s">
        <v>385</v>
      </c>
      <c r="V2337" s="143" t="s">
        <v>366</v>
      </c>
      <c r="Z2337" s="143">
        <v>0</v>
      </c>
      <c r="AA2337" s="143">
        <v>1</v>
      </c>
      <c r="AB2337" s="143">
        <v>4.5623096841789303</v>
      </c>
      <c r="AC2337" s="143">
        <v>0.64842293560422004</v>
      </c>
      <c r="AD2337" s="143">
        <v>2334.38662894038</v>
      </c>
      <c r="AF2337" s="143">
        <v>-1</v>
      </c>
      <c r="AG2337" s="143">
        <v>-1</v>
      </c>
      <c r="AH2337" s="143">
        <v>-1</v>
      </c>
      <c r="AI2337" s="143">
        <v>-1</v>
      </c>
      <c r="AJ2337" s="143">
        <v>0</v>
      </c>
      <c r="AM2337" s="143" t="s">
        <v>383</v>
      </c>
      <c r="AN2337" s="143">
        <v>-1</v>
      </c>
      <c r="AQ2337" s="143">
        <v>641</v>
      </c>
      <c r="AR2337" s="143" t="s">
        <v>284</v>
      </c>
      <c r="AS2337" s="143" t="s">
        <v>394</v>
      </c>
      <c r="AT2337" s="143" t="s">
        <v>366</v>
      </c>
      <c r="AV2337" s="143">
        <v>197.316925517714</v>
      </c>
      <c r="AW2337" s="143">
        <v>1.8932576066</v>
      </c>
    </row>
    <row r="2338" spans="1:49" x14ac:dyDescent="0.25">
      <c r="A2338" s="153">
        <v>1200000</v>
      </c>
      <c r="B2338" s="153">
        <v>1800000</v>
      </c>
      <c r="C2338" s="153">
        <v>1800000</v>
      </c>
      <c r="D2338" s="143" t="s">
        <v>360</v>
      </c>
      <c r="E2338" s="143" t="s">
        <v>73</v>
      </c>
      <c r="F2338" s="143" t="s">
        <v>378</v>
      </c>
      <c r="G2338" s="143" t="s">
        <v>379</v>
      </c>
      <c r="H2338" s="143">
        <v>0.59</v>
      </c>
      <c r="I2338" s="143">
        <v>0.64</v>
      </c>
      <c r="J2338" s="143" t="s">
        <v>363</v>
      </c>
      <c r="K2338" s="143">
        <v>7.2747961393299998E-3</v>
      </c>
      <c r="L2338" s="143">
        <v>3823.8001644102701</v>
      </c>
      <c r="M2338" s="143">
        <v>7.4732095806994598</v>
      </c>
      <c r="N2338" s="143">
        <v>1.0621375641173301</v>
      </c>
      <c r="O2338" s="143">
        <v>5.4366076206120002E-2</v>
      </c>
      <c r="P2338" s="143">
        <v>7.7268342508800001E-3</v>
      </c>
      <c r="Q2338" s="143">
        <v>27.817366673644202</v>
      </c>
      <c r="R2338" s="143">
        <v>3100</v>
      </c>
      <c r="S2338" s="143" t="s">
        <v>371</v>
      </c>
      <c r="T2338" s="143">
        <v>3100</v>
      </c>
      <c r="U2338" s="143" t="s">
        <v>385</v>
      </c>
      <c r="V2338" s="143" t="s">
        <v>366</v>
      </c>
      <c r="Y2338" s="143" t="s">
        <v>363</v>
      </c>
      <c r="Z2338" s="143">
        <v>0</v>
      </c>
      <c r="AA2338" s="143">
        <v>1</v>
      </c>
      <c r="AB2338" s="143">
        <v>5.4366076206120002E-2</v>
      </c>
      <c r="AC2338" s="143">
        <v>7.7268342508800001E-3</v>
      </c>
      <c r="AD2338" s="143">
        <v>27.817366673643299</v>
      </c>
      <c r="AF2338" s="143">
        <v>-1</v>
      </c>
      <c r="AG2338" s="143">
        <v>-1</v>
      </c>
      <c r="AH2338" s="143">
        <v>-1</v>
      </c>
      <c r="AI2338" s="143">
        <v>-1</v>
      </c>
      <c r="AJ2338" s="143">
        <v>0</v>
      </c>
      <c r="AM2338" s="143" t="s">
        <v>383</v>
      </c>
      <c r="AN2338" s="143">
        <v>-1</v>
      </c>
      <c r="AQ2338" s="143">
        <v>641</v>
      </c>
      <c r="AR2338" s="143" t="s">
        <v>284</v>
      </c>
      <c r="AS2338" s="143" t="s">
        <v>394</v>
      </c>
      <c r="AT2338" s="143" t="s">
        <v>366</v>
      </c>
      <c r="AV2338" s="143">
        <v>40.659234266227699</v>
      </c>
      <c r="AW2338" s="143">
        <v>2.2560719100000001E-2</v>
      </c>
    </row>
    <row r="2339" spans="1:49" x14ac:dyDescent="0.25">
      <c r="A2339" s="153">
        <v>1200000</v>
      </c>
      <c r="B2339" s="153">
        <v>1800000</v>
      </c>
      <c r="C2339" s="153">
        <v>1800000</v>
      </c>
      <c r="D2339" s="143" t="s">
        <v>360</v>
      </c>
      <c r="E2339" s="143" t="s">
        <v>73</v>
      </c>
      <c r="F2339" s="143" t="s">
        <v>378</v>
      </c>
      <c r="G2339" s="143" t="s">
        <v>379</v>
      </c>
      <c r="H2339" s="143">
        <v>0.59</v>
      </c>
      <c r="I2339" s="143">
        <v>0.64</v>
      </c>
      <c r="J2339" s="143" t="s">
        <v>366</v>
      </c>
      <c r="K2339" s="143">
        <v>2.239156137079E-2</v>
      </c>
      <c r="L2339" s="143">
        <v>3835.03744356997</v>
      </c>
      <c r="M2339" s="143">
        <v>7.4524063954634103</v>
      </c>
      <c r="N2339" s="143">
        <v>1.05529730060051</v>
      </c>
      <c r="O2339" s="143">
        <v>0.16687101516408001</v>
      </c>
      <c r="P2339" s="143">
        <v>2.3629754270820001E-2</v>
      </c>
      <c r="Q2339" s="143">
        <v>85.872476276974695</v>
      </c>
      <c r="R2339" s="143">
        <v>8140</v>
      </c>
      <c r="S2339" s="143" t="s">
        <v>369</v>
      </c>
      <c r="T2339" s="143">
        <v>8140</v>
      </c>
      <c r="U2339" s="143" t="s">
        <v>385</v>
      </c>
      <c r="V2339" s="143" t="s">
        <v>366</v>
      </c>
      <c r="Z2339" s="143">
        <v>0</v>
      </c>
      <c r="AA2339" s="143">
        <v>1</v>
      </c>
      <c r="AB2339" s="143">
        <v>0.16687101516408001</v>
      </c>
      <c r="AC2339" s="143">
        <v>2.3629754270820001E-2</v>
      </c>
      <c r="AD2339" s="143">
        <v>85.872476276973202</v>
      </c>
      <c r="AF2339" s="143">
        <v>-1</v>
      </c>
      <c r="AG2339" s="143">
        <v>-1</v>
      </c>
      <c r="AH2339" s="143">
        <v>-1</v>
      </c>
      <c r="AI2339" s="143">
        <v>-1</v>
      </c>
      <c r="AJ2339" s="143">
        <v>0</v>
      </c>
      <c r="AM2339" s="143" t="s">
        <v>383</v>
      </c>
      <c r="AN2339" s="143">
        <v>-1</v>
      </c>
      <c r="AQ2339" s="143">
        <v>641</v>
      </c>
      <c r="AR2339" s="143" t="s">
        <v>284</v>
      </c>
      <c r="AS2339" s="143" t="s">
        <v>394</v>
      </c>
      <c r="AT2339" s="143" t="s">
        <v>366</v>
      </c>
      <c r="AV2339" s="143">
        <v>104.435707618145</v>
      </c>
      <c r="AW2339" s="143">
        <v>6.9645155099999995E-2</v>
      </c>
    </row>
    <row r="2340" spans="1:49" x14ac:dyDescent="0.25">
      <c r="A2340" s="153">
        <v>1200000</v>
      </c>
      <c r="B2340" s="153">
        <v>1800000</v>
      </c>
      <c r="C2340" s="153">
        <v>1800000</v>
      </c>
      <c r="D2340" s="143" t="s">
        <v>360</v>
      </c>
      <c r="E2340" s="143" t="s">
        <v>73</v>
      </c>
      <c r="F2340" s="143" t="s">
        <v>378</v>
      </c>
      <c r="G2340" s="143" t="s">
        <v>379</v>
      </c>
      <c r="H2340" s="143">
        <v>0.59</v>
      </c>
      <c r="I2340" s="143">
        <v>0.64</v>
      </c>
      <c r="J2340" s="143" t="s">
        <v>366</v>
      </c>
      <c r="K2340" s="143">
        <v>0.26906401134357</v>
      </c>
      <c r="L2340" s="143">
        <v>3835.03744356997</v>
      </c>
      <c r="M2340" s="143">
        <v>7.4524063954634103</v>
      </c>
      <c r="N2340" s="143">
        <v>1.05529730060051</v>
      </c>
      <c r="O2340" s="143">
        <v>2.0051743589258901</v>
      </c>
      <c r="P2340" s="143">
        <v>0.28394252485962002</v>
      </c>
      <c r="Q2340" s="143">
        <v>1031.8705582197399</v>
      </c>
      <c r="R2340" s="143">
        <v>1200</v>
      </c>
      <c r="S2340" s="143" t="s">
        <v>398</v>
      </c>
      <c r="T2340" s="143">
        <v>1200</v>
      </c>
      <c r="U2340" s="143" t="s">
        <v>385</v>
      </c>
      <c r="V2340" s="143" t="s">
        <v>366</v>
      </c>
      <c r="Z2340" s="143">
        <v>0</v>
      </c>
      <c r="AA2340" s="143">
        <v>1</v>
      </c>
      <c r="AB2340" s="143">
        <v>2.0051743589258901</v>
      </c>
      <c r="AC2340" s="143">
        <v>0.28394252485962002</v>
      </c>
      <c r="AD2340" s="143">
        <v>1031.8705582197399</v>
      </c>
      <c r="AF2340" s="143">
        <v>-1</v>
      </c>
      <c r="AG2340" s="143">
        <v>-1</v>
      </c>
      <c r="AH2340" s="143">
        <v>-1</v>
      </c>
      <c r="AI2340" s="143">
        <v>-1</v>
      </c>
      <c r="AJ2340" s="143">
        <v>0</v>
      </c>
      <c r="AM2340" s="143" t="s">
        <v>383</v>
      </c>
      <c r="AN2340" s="143">
        <v>-1</v>
      </c>
      <c r="AQ2340" s="143">
        <v>641</v>
      </c>
      <c r="AR2340" s="143" t="s">
        <v>284</v>
      </c>
      <c r="AS2340" s="143" t="s">
        <v>394</v>
      </c>
      <c r="AT2340" s="143" t="s">
        <v>366</v>
      </c>
      <c r="AV2340" s="143">
        <v>144.61451976068801</v>
      </c>
      <c r="AW2340" s="143">
        <v>0.83687798719999995</v>
      </c>
    </row>
    <row r="2341" spans="1:49" x14ac:dyDescent="0.25">
      <c r="A2341" s="153">
        <v>1200000</v>
      </c>
      <c r="B2341" s="153">
        <v>1800000</v>
      </c>
      <c r="C2341" s="153">
        <v>1800000</v>
      </c>
      <c r="D2341" s="143" t="s">
        <v>360</v>
      </c>
      <c r="E2341" s="143" t="s">
        <v>73</v>
      </c>
      <c r="F2341" s="143" t="s">
        <v>378</v>
      </c>
      <c r="G2341" s="143" t="s">
        <v>379</v>
      </c>
      <c r="H2341" s="143">
        <v>0.59</v>
      </c>
      <c r="I2341" s="143">
        <v>0.64</v>
      </c>
      <c r="J2341" s="143" t="s">
        <v>366</v>
      </c>
      <c r="K2341" s="143">
        <v>0.61776345378298003</v>
      </c>
      <c r="L2341" s="143">
        <v>3830.9934937481498</v>
      </c>
      <c r="M2341" s="143">
        <v>7.4872724889924998</v>
      </c>
      <c r="N2341" s="143">
        <v>1.06451853128959</v>
      </c>
      <c r="O2341" s="143">
        <v>4.6253633122142999</v>
      </c>
      <c r="P2341" s="143">
        <v>0.65762064450544</v>
      </c>
      <c r="Q2341" s="143">
        <v>2366.6477721179899</v>
      </c>
      <c r="R2341" s="143">
        <v>1200</v>
      </c>
      <c r="S2341" s="143" t="s">
        <v>398</v>
      </c>
      <c r="T2341" s="143">
        <v>1200</v>
      </c>
      <c r="U2341" s="143" t="s">
        <v>385</v>
      </c>
      <c r="V2341" s="143" t="s">
        <v>366</v>
      </c>
      <c r="Z2341" s="143">
        <v>0</v>
      </c>
      <c r="AA2341" s="143">
        <v>1</v>
      </c>
      <c r="AB2341" s="143">
        <v>4.6253633122142999</v>
      </c>
      <c r="AC2341" s="143">
        <v>0.65762064450544</v>
      </c>
      <c r="AD2341" s="143">
        <v>2366.6477721179899</v>
      </c>
      <c r="AF2341" s="143">
        <v>-1</v>
      </c>
      <c r="AG2341" s="143">
        <v>-1</v>
      </c>
      <c r="AH2341" s="143">
        <v>-1</v>
      </c>
      <c r="AI2341" s="143">
        <v>-1</v>
      </c>
      <c r="AJ2341" s="143">
        <v>0</v>
      </c>
      <c r="AM2341" s="143" t="s">
        <v>383</v>
      </c>
      <c r="AN2341" s="143">
        <v>-1</v>
      </c>
      <c r="AQ2341" s="143">
        <v>641</v>
      </c>
      <c r="AR2341" s="143" t="s">
        <v>284</v>
      </c>
      <c r="AS2341" s="143" t="s">
        <v>394</v>
      </c>
      <c r="AT2341" s="143" t="s">
        <v>366</v>
      </c>
      <c r="AV2341" s="143">
        <v>200.000000018626</v>
      </c>
      <c r="AW2341" s="143">
        <v>1.9194223617999999</v>
      </c>
    </row>
    <row r="2342" spans="1:49" x14ac:dyDescent="0.25">
      <c r="A2342" s="153">
        <v>1200000</v>
      </c>
      <c r="B2342" s="153">
        <v>1800000</v>
      </c>
      <c r="C2342" s="153">
        <v>1800000</v>
      </c>
      <c r="D2342" s="143" t="s">
        <v>360</v>
      </c>
      <c r="E2342" s="143" t="s">
        <v>73</v>
      </c>
      <c r="F2342" s="143" t="s">
        <v>378</v>
      </c>
      <c r="G2342" s="143" t="s">
        <v>379</v>
      </c>
      <c r="H2342" s="143">
        <v>0.59</v>
      </c>
      <c r="I2342" s="143">
        <v>0.64</v>
      </c>
      <c r="J2342" s="143" t="s">
        <v>366</v>
      </c>
      <c r="K2342" s="143">
        <v>0.61776345359886997</v>
      </c>
      <c r="L2342" s="143">
        <v>3831.0250354083801</v>
      </c>
      <c r="M2342" s="143">
        <v>7.4873339648112802</v>
      </c>
      <c r="N2342" s="143">
        <v>1.0645253367636001</v>
      </c>
      <c r="O2342" s="143">
        <v>4.62540128834996</v>
      </c>
      <c r="P2342" s="143">
        <v>0.65762484848257996</v>
      </c>
      <c r="Q2342" s="143">
        <v>2366.6672566976199</v>
      </c>
      <c r="R2342" s="143">
        <v>1200</v>
      </c>
      <c r="S2342" s="143" t="s">
        <v>398</v>
      </c>
      <c r="T2342" s="143">
        <v>1200</v>
      </c>
      <c r="U2342" s="143" t="s">
        <v>385</v>
      </c>
      <c r="V2342" s="143" t="s">
        <v>366</v>
      </c>
      <c r="Z2342" s="143">
        <v>0</v>
      </c>
      <c r="AA2342" s="143">
        <v>1</v>
      </c>
      <c r="AB2342" s="143">
        <v>4.62540128834996</v>
      </c>
      <c r="AC2342" s="143">
        <v>0.65762484848257996</v>
      </c>
      <c r="AD2342" s="143">
        <v>2366.6672566976199</v>
      </c>
      <c r="AF2342" s="143">
        <v>-1</v>
      </c>
      <c r="AG2342" s="143">
        <v>-1</v>
      </c>
      <c r="AH2342" s="143">
        <v>-1</v>
      </c>
      <c r="AI2342" s="143">
        <v>-1</v>
      </c>
      <c r="AJ2342" s="143">
        <v>0</v>
      </c>
      <c r="AM2342" s="143" t="s">
        <v>383</v>
      </c>
      <c r="AN2342" s="143">
        <v>-1</v>
      </c>
      <c r="AQ2342" s="143">
        <v>641</v>
      </c>
      <c r="AR2342" s="143" t="s">
        <v>284</v>
      </c>
      <c r="AS2342" s="143" t="s">
        <v>394</v>
      </c>
      <c r="AT2342" s="143" t="s">
        <v>366</v>
      </c>
      <c r="AV2342" s="143">
        <v>199.99999998882399</v>
      </c>
      <c r="AW2342" s="143">
        <v>1.9194381644</v>
      </c>
    </row>
    <row r="2343" spans="1:49" x14ac:dyDescent="0.25">
      <c r="A2343" s="153">
        <v>1200000</v>
      </c>
      <c r="B2343" s="153">
        <v>1800000</v>
      </c>
      <c r="C2343" s="153">
        <v>1800000</v>
      </c>
      <c r="D2343" s="143" t="s">
        <v>360</v>
      </c>
      <c r="E2343" s="143" t="s">
        <v>73</v>
      </c>
      <c r="F2343" s="143" t="s">
        <v>378</v>
      </c>
      <c r="G2343" s="143" t="s">
        <v>379</v>
      </c>
      <c r="H2343" s="143">
        <v>0.59</v>
      </c>
      <c r="I2343" s="143">
        <v>0.64</v>
      </c>
      <c r="J2343" s="143" t="s">
        <v>366</v>
      </c>
      <c r="K2343" s="143">
        <v>0.61776345359886997</v>
      </c>
      <c r="L2343" s="143">
        <v>3773.7232567723499</v>
      </c>
      <c r="M2343" s="143">
        <v>7.3727257414581899</v>
      </c>
      <c r="N2343" s="143">
        <v>1.01826119100797</v>
      </c>
      <c r="O2343" s="143">
        <v>4.5546005164805203</v>
      </c>
      <c r="P2343" s="143">
        <v>0.62904455002279003</v>
      </c>
      <c r="Q2343" s="143">
        <v>2331.2683120300699</v>
      </c>
      <c r="R2343" s="143">
        <v>1820</v>
      </c>
      <c r="S2343" s="143" t="s">
        <v>397</v>
      </c>
      <c r="T2343" s="143">
        <v>1820</v>
      </c>
      <c r="U2343" s="143" t="s">
        <v>385</v>
      </c>
      <c r="V2343" s="143" t="s">
        <v>366</v>
      </c>
      <c r="Z2343" s="143">
        <v>0</v>
      </c>
      <c r="AA2343" s="143">
        <v>1</v>
      </c>
      <c r="AB2343" s="143">
        <v>4.5546005164805203</v>
      </c>
      <c r="AC2343" s="143">
        <v>0.62904455002279003</v>
      </c>
      <c r="AD2343" s="143">
        <v>2331.2683120300699</v>
      </c>
      <c r="AF2343" s="143">
        <v>-1</v>
      </c>
      <c r="AG2343" s="143">
        <v>-1</v>
      </c>
      <c r="AH2343" s="143">
        <v>-1</v>
      </c>
      <c r="AI2343" s="143">
        <v>-1</v>
      </c>
      <c r="AJ2343" s="143">
        <v>0</v>
      </c>
      <c r="AM2343" s="143" t="s">
        <v>383</v>
      </c>
      <c r="AN2343" s="143">
        <v>-1</v>
      </c>
      <c r="AQ2343" s="143">
        <v>641</v>
      </c>
      <c r="AR2343" s="143" t="s">
        <v>284</v>
      </c>
      <c r="AS2343" s="143" t="s">
        <v>394</v>
      </c>
      <c r="AT2343" s="143" t="s">
        <v>366</v>
      </c>
      <c r="AV2343" s="143">
        <v>199.99999998882399</v>
      </c>
      <c r="AW2343" s="143">
        <v>1.8907285579999999</v>
      </c>
    </row>
    <row r="2344" spans="1:49" x14ac:dyDescent="0.25">
      <c r="A2344" s="153">
        <v>1200000</v>
      </c>
      <c r="B2344" s="153">
        <v>1800000</v>
      </c>
      <c r="C2344" s="153">
        <v>1800000</v>
      </c>
      <c r="D2344" s="143" t="s">
        <v>360</v>
      </c>
      <c r="E2344" s="143" t="s">
        <v>73</v>
      </c>
      <c r="F2344" s="143" t="s">
        <v>378</v>
      </c>
      <c r="G2344" s="143" t="s">
        <v>379</v>
      </c>
      <c r="H2344" s="143">
        <v>0.59</v>
      </c>
      <c r="I2344" s="143">
        <v>0.64</v>
      </c>
      <c r="J2344" s="143" t="s">
        <v>366</v>
      </c>
      <c r="K2344" s="143">
        <v>0.61776345346078998</v>
      </c>
      <c r="L2344" s="143">
        <v>3928.15437104905</v>
      </c>
      <c r="M2344" s="143">
        <v>7.1576393395447404</v>
      </c>
      <c r="N2344" s="143">
        <v>0.95996065010674003</v>
      </c>
      <c r="O2344" s="143">
        <v>4.4217279970239796</v>
      </c>
      <c r="P2344" s="143">
        <v>0.59302860639639998</v>
      </c>
      <c r="Q2344" s="143">
        <v>2426.6702099863701</v>
      </c>
      <c r="R2344" s="143">
        <v>1400</v>
      </c>
      <c r="S2344" s="143" t="s">
        <v>389</v>
      </c>
      <c r="T2344" s="143">
        <v>1400</v>
      </c>
      <c r="U2344" s="143" t="s">
        <v>385</v>
      </c>
      <c r="V2344" s="143" t="s">
        <v>366</v>
      </c>
      <c r="Z2344" s="143">
        <v>0</v>
      </c>
      <c r="AA2344" s="143">
        <v>1</v>
      </c>
      <c r="AB2344" s="143">
        <v>4.4217279970239796</v>
      </c>
      <c r="AC2344" s="143">
        <v>0.59302860639639998</v>
      </c>
      <c r="AD2344" s="143">
        <v>2426.6702099863701</v>
      </c>
      <c r="AF2344" s="143">
        <v>-1</v>
      </c>
      <c r="AG2344" s="143">
        <v>-1</v>
      </c>
      <c r="AH2344" s="143">
        <v>-1</v>
      </c>
      <c r="AI2344" s="143">
        <v>-1</v>
      </c>
      <c r="AJ2344" s="143">
        <v>0</v>
      </c>
      <c r="AM2344" s="143" t="s">
        <v>383</v>
      </c>
      <c r="AN2344" s="143">
        <v>-1</v>
      </c>
      <c r="AQ2344" s="143">
        <v>641</v>
      </c>
      <c r="AR2344" s="143" t="s">
        <v>284</v>
      </c>
      <c r="AS2344" s="143" t="s">
        <v>394</v>
      </c>
      <c r="AT2344" s="143" t="s">
        <v>366</v>
      </c>
      <c r="AV2344" s="143">
        <v>199.99999996647199</v>
      </c>
      <c r="AW2344" s="143">
        <v>1.9681023601000001</v>
      </c>
    </row>
    <row r="2345" spans="1:49" x14ac:dyDescent="0.25">
      <c r="A2345" s="153">
        <v>1200000</v>
      </c>
      <c r="B2345" s="153">
        <v>1800000</v>
      </c>
      <c r="C2345" s="153">
        <v>1800000</v>
      </c>
      <c r="D2345" s="143" t="s">
        <v>360</v>
      </c>
      <c r="E2345" s="143" t="s">
        <v>73</v>
      </c>
      <c r="F2345" s="143" t="s">
        <v>378</v>
      </c>
      <c r="G2345" s="143" t="s">
        <v>379</v>
      </c>
      <c r="H2345" s="143">
        <v>0.59</v>
      </c>
      <c r="I2345" s="143">
        <v>0.64</v>
      </c>
      <c r="J2345" s="143" t="s">
        <v>366</v>
      </c>
      <c r="K2345" s="143">
        <v>0.61776345373694996</v>
      </c>
      <c r="L2345" s="143">
        <v>3760.7200296736301</v>
      </c>
      <c r="M2345" s="143">
        <v>7.34907883461831</v>
      </c>
      <c r="N2345" s="143">
        <v>1.0351218577152199</v>
      </c>
      <c r="O2345" s="143">
        <v>4.53999232265895</v>
      </c>
      <c r="P2345" s="143">
        <v>0.63946045386077</v>
      </c>
      <c r="Q2345" s="143">
        <v>2323.23539406892</v>
      </c>
      <c r="R2345" s="143">
        <v>1820</v>
      </c>
      <c r="S2345" s="143" t="s">
        <v>397</v>
      </c>
      <c r="T2345" s="143">
        <v>1820</v>
      </c>
      <c r="U2345" s="143" t="s">
        <v>385</v>
      </c>
      <c r="V2345" s="143" t="s">
        <v>366</v>
      </c>
      <c r="Z2345" s="143">
        <v>0</v>
      </c>
      <c r="AA2345" s="143">
        <v>1</v>
      </c>
      <c r="AB2345" s="143">
        <v>4.53999232265895</v>
      </c>
      <c r="AC2345" s="143">
        <v>0.63946045386077</v>
      </c>
      <c r="AD2345" s="143">
        <v>2323.23539406892</v>
      </c>
      <c r="AF2345" s="143">
        <v>-1</v>
      </c>
      <c r="AG2345" s="143">
        <v>-1</v>
      </c>
      <c r="AH2345" s="143">
        <v>-1</v>
      </c>
      <c r="AI2345" s="143">
        <v>-1</v>
      </c>
      <c r="AJ2345" s="143">
        <v>0</v>
      </c>
      <c r="AM2345" s="143" t="s">
        <v>383</v>
      </c>
      <c r="AN2345" s="143">
        <v>-1</v>
      </c>
      <c r="AQ2345" s="143">
        <v>641</v>
      </c>
      <c r="AR2345" s="143" t="s">
        <v>284</v>
      </c>
      <c r="AS2345" s="143" t="s">
        <v>394</v>
      </c>
      <c r="AT2345" s="143" t="s">
        <v>366</v>
      </c>
      <c r="AV2345" s="143">
        <v>200.00000001117499</v>
      </c>
      <c r="AW2345" s="143">
        <v>1.8842136205</v>
      </c>
    </row>
    <row r="2346" spans="1:49" x14ac:dyDescent="0.25">
      <c r="A2346" s="153">
        <v>1200000</v>
      </c>
      <c r="B2346" s="153">
        <v>1800000</v>
      </c>
      <c r="C2346" s="153">
        <v>1800000</v>
      </c>
      <c r="D2346" s="143" t="s">
        <v>360</v>
      </c>
      <c r="E2346" s="143" t="s">
        <v>73</v>
      </c>
      <c r="F2346" s="143" t="s">
        <v>378</v>
      </c>
      <c r="G2346" s="143" t="s">
        <v>379</v>
      </c>
      <c r="H2346" s="143">
        <v>0.59</v>
      </c>
      <c r="I2346" s="143">
        <v>0.64</v>
      </c>
      <c r="J2346" s="143" t="s">
        <v>366</v>
      </c>
      <c r="K2346" s="143">
        <v>0.59210460108055996</v>
      </c>
      <c r="L2346" s="143">
        <v>3612.0698084343098</v>
      </c>
      <c r="M2346" s="143">
        <v>7.0569115456458</v>
      </c>
      <c r="N2346" s="143">
        <v>0.97473806228838</v>
      </c>
      <c r="O2346" s="143">
        <v>4.1784297955954699</v>
      </c>
      <c r="P2346" s="143">
        <v>0.57714689152929999</v>
      </c>
      <c r="Q2346" s="143">
        <v>2138.72315299816</v>
      </c>
      <c r="R2346" s="143">
        <v>1820</v>
      </c>
      <c r="S2346" s="143" t="s">
        <v>397</v>
      </c>
      <c r="T2346" s="143">
        <v>1820</v>
      </c>
      <c r="U2346" s="143" t="s">
        <v>385</v>
      </c>
      <c r="V2346" s="143" t="s">
        <v>366</v>
      </c>
      <c r="Z2346" s="143">
        <v>0</v>
      </c>
      <c r="AA2346" s="143">
        <v>1</v>
      </c>
      <c r="AB2346" s="143">
        <v>4.1784297955954699</v>
      </c>
      <c r="AC2346" s="143">
        <v>0.57714689152929999</v>
      </c>
      <c r="AD2346" s="143">
        <v>2138.72315299816</v>
      </c>
      <c r="AF2346" s="143">
        <v>-1</v>
      </c>
      <c r="AG2346" s="143">
        <v>-1</v>
      </c>
      <c r="AH2346" s="143">
        <v>-1</v>
      </c>
      <c r="AI2346" s="143">
        <v>-1</v>
      </c>
      <c r="AJ2346" s="143">
        <v>0</v>
      </c>
      <c r="AM2346" s="143" t="s">
        <v>383</v>
      </c>
      <c r="AN2346" s="143">
        <v>-1</v>
      </c>
      <c r="AQ2346" s="143">
        <v>641</v>
      </c>
      <c r="AR2346" s="143" t="s">
        <v>284</v>
      </c>
      <c r="AS2346" s="143" t="s">
        <v>394</v>
      </c>
      <c r="AT2346" s="143" t="s">
        <v>366</v>
      </c>
      <c r="AV2346" s="143">
        <v>192.64840664089601</v>
      </c>
      <c r="AW2346" s="143">
        <v>1.7345686561</v>
      </c>
    </row>
    <row r="2347" spans="1:49" x14ac:dyDescent="0.25">
      <c r="A2347" s="153">
        <v>1200000</v>
      </c>
      <c r="B2347" s="153">
        <v>1800000</v>
      </c>
      <c r="C2347" s="153">
        <v>1800000</v>
      </c>
      <c r="D2347" s="143" t="s">
        <v>360</v>
      </c>
      <c r="E2347" s="143" t="s">
        <v>73</v>
      </c>
      <c r="F2347" s="143" t="s">
        <v>378</v>
      </c>
      <c r="G2347" s="143" t="s">
        <v>379</v>
      </c>
      <c r="H2347" s="143">
        <v>0.59</v>
      </c>
      <c r="I2347" s="143">
        <v>0.64</v>
      </c>
      <c r="J2347" s="143" t="s">
        <v>363</v>
      </c>
      <c r="K2347" s="143">
        <v>2.5658852587339999E-2</v>
      </c>
      <c r="L2347" s="143">
        <v>3612.0698084343098</v>
      </c>
      <c r="M2347" s="143">
        <v>7.0569115456458</v>
      </c>
      <c r="N2347" s="143">
        <v>0.97473806228838</v>
      </c>
      <c r="O2347" s="143">
        <v>0.18107225307165001</v>
      </c>
      <c r="P2347" s="143">
        <v>2.5010660251529999E-2</v>
      </c>
      <c r="Q2347" s="143">
        <v>92.681566749812006</v>
      </c>
      <c r="R2347" s="143">
        <v>5100</v>
      </c>
      <c r="S2347" s="143" t="s">
        <v>373</v>
      </c>
      <c r="T2347" s="143">
        <v>5100</v>
      </c>
      <c r="U2347" s="143" t="s">
        <v>385</v>
      </c>
      <c r="V2347" s="143" t="s">
        <v>366</v>
      </c>
      <c r="Y2347" s="143" t="s">
        <v>363</v>
      </c>
      <c r="Z2347" s="143">
        <v>0</v>
      </c>
      <c r="AA2347" s="143">
        <v>1</v>
      </c>
      <c r="AB2347" s="143">
        <v>0.18107225307165001</v>
      </c>
      <c r="AC2347" s="143">
        <v>2.5010660251529999E-2</v>
      </c>
      <c r="AD2347" s="143">
        <v>92.681566749813399</v>
      </c>
      <c r="AF2347" s="143">
        <v>-1</v>
      </c>
      <c r="AG2347" s="143">
        <v>-1</v>
      </c>
      <c r="AH2347" s="143">
        <v>-1</v>
      </c>
      <c r="AI2347" s="143">
        <v>-1</v>
      </c>
      <c r="AJ2347" s="143">
        <v>0</v>
      </c>
      <c r="AM2347" s="143" t="s">
        <v>383</v>
      </c>
      <c r="AN2347" s="143">
        <v>-1</v>
      </c>
      <c r="AQ2347" s="143">
        <v>641</v>
      </c>
      <c r="AR2347" s="143" t="s">
        <v>284</v>
      </c>
      <c r="AS2347" s="143" t="s">
        <v>394</v>
      </c>
      <c r="AT2347" s="143" t="s">
        <v>366</v>
      </c>
      <c r="AV2347" s="143">
        <v>46.932173588582998</v>
      </c>
      <c r="AW2347" s="143">
        <v>7.5167531800000006E-2</v>
      </c>
    </row>
    <row r="2348" spans="1:49" x14ac:dyDescent="0.25">
      <c r="A2348" s="153">
        <v>1200000</v>
      </c>
      <c r="B2348" s="153">
        <v>1800000</v>
      </c>
      <c r="C2348" s="153">
        <v>1800000</v>
      </c>
      <c r="D2348" s="143" t="s">
        <v>360</v>
      </c>
      <c r="E2348" s="143" t="s">
        <v>73</v>
      </c>
      <c r="F2348" s="143" t="s">
        <v>378</v>
      </c>
      <c r="G2348" s="143" t="s">
        <v>379</v>
      </c>
      <c r="H2348" s="143">
        <v>0.59</v>
      </c>
      <c r="I2348" s="143">
        <v>0.64</v>
      </c>
      <c r="J2348" s="143" t="s">
        <v>366</v>
      </c>
      <c r="K2348" s="143">
        <v>1.8467607405080001E-2</v>
      </c>
      <c r="L2348" s="143">
        <v>3833.4299952305</v>
      </c>
      <c r="M2348" s="143">
        <v>7.4657999433522502</v>
      </c>
      <c r="N2348" s="143">
        <v>1.05884899233441</v>
      </c>
      <c r="O2348" s="143">
        <v>0.13787546231872</v>
      </c>
      <c r="P2348" s="143">
        <v>1.95544074917E-2</v>
      </c>
      <c r="Q2348" s="143">
        <v>70.794280166785995</v>
      </c>
      <c r="R2348" s="143">
        <v>8140</v>
      </c>
      <c r="S2348" s="143" t="s">
        <v>369</v>
      </c>
      <c r="T2348" s="143">
        <v>8140</v>
      </c>
      <c r="U2348" s="143" t="s">
        <v>385</v>
      </c>
      <c r="V2348" s="143" t="s">
        <v>366</v>
      </c>
      <c r="Z2348" s="143">
        <v>0</v>
      </c>
      <c r="AA2348" s="143">
        <v>1</v>
      </c>
      <c r="AB2348" s="143">
        <v>0.13787546231872</v>
      </c>
      <c r="AC2348" s="143">
        <v>1.95544074917E-2</v>
      </c>
      <c r="AD2348" s="143">
        <v>70.794280166786805</v>
      </c>
      <c r="AF2348" s="143">
        <v>-1</v>
      </c>
      <c r="AG2348" s="143">
        <v>-1</v>
      </c>
      <c r="AH2348" s="143">
        <v>-1</v>
      </c>
      <c r="AI2348" s="143">
        <v>-1</v>
      </c>
      <c r="AJ2348" s="143">
        <v>0</v>
      </c>
      <c r="AM2348" s="143" t="s">
        <v>383</v>
      </c>
      <c r="AN2348" s="143">
        <v>-1</v>
      </c>
      <c r="AQ2348" s="143">
        <v>641</v>
      </c>
      <c r="AR2348" s="143" t="s">
        <v>284</v>
      </c>
      <c r="AS2348" s="143" t="s">
        <v>394</v>
      </c>
      <c r="AT2348" s="143" t="s">
        <v>366</v>
      </c>
      <c r="AV2348" s="143">
        <v>104.20611865791</v>
      </c>
      <c r="AW2348" s="143">
        <v>5.7416285599999999E-2</v>
      </c>
    </row>
    <row r="2349" spans="1:49" x14ac:dyDescent="0.25">
      <c r="A2349" s="153">
        <v>1200000</v>
      </c>
      <c r="B2349" s="153">
        <v>1800000</v>
      </c>
      <c r="C2349" s="153">
        <v>1800000</v>
      </c>
      <c r="D2349" s="143" t="s">
        <v>360</v>
      </c>
      <c r="E2349" s="143" t="s">
        <v>73</v>
      </c>
      <c r="F2349" s="143" t="s">
        <v>378</v>
      </c>
      <c r="G2349" s="143" t="s">
        <v>379</v>
      </c>
      <c r="H2349" s="143">
        <v>0.59</v>
      </c>
      <c r="I2349" s="143">
        <v>0.64</v>
      </c>
      <c r="J2349" s="143" t="s">
        <v>366</v>
      </c>
      <c r="K2349" s="143">
        <v>0.37340474770371002</v>
      </c>
      <c r="L2349" s="143">
        <v>3833.4299952305</v>
      </c>
      <c r="M2349" s="143">
        <v>7.4657999433522502</v>
      </c>
      <c r="N2349" s="143">
        <v>1.05884899233441</v>
      </c>
      <c r="O2349" s="143">
        <v>2.78776514425387</v>
      </c>
      <c r="P2349" s="143">
        <v>0.39537924083895998</v>
      </c>
      <c r="Q2349" s="143">
        <v>1431.4209602088999</v>
      </c>
      <c r="R2349" s="143">
        <v>1200</v>
      </c>
      <c r="S2349" s="143" t="s">
        <v>398</v>
      </c>
      <c r="T2349" s="143">
        <v>1200</v>
      </c>
      <c r="U2349" s="143" t="s">
        <v>385</v>
      </c>
      <c r="V2349" s="143" t="s">
        <v>366</v>
      </c>
      <c r="Z2349" s="143">
        <v>0</v>
      </c>
      <c r="AA2349" s="143">
        <v>1</v>
      </c>
      <c r="AB2349" s="143">
        <v>2.78776514425387</v>
      </c>
      <c r="AC2349" s="143">
        <v>0.39537924083895998</v>
      </c>
      <c r="AD2349" s="143">
        <v>1431.4209602088999</v>
      </c>
      <c r="AF2349" s="143">
        <v>-1</v>
      </c>
      <c r="AG2349" s="143">
        <v>-1</v>
      </c>
      <c r="AH2349" s="143">
        <v>-1</v>
      </c>
      <c r="AI2349" s="143">
        <v>-1</v>
      </c>
      <c r="AJ2349" s="143">
        <v>0</v>
      </c>
      <c r="AM2349" s="143" t="s">
        <v>383</v>
      </c>
      <c r="AN2349" s="143">
        <v>-1</v>
      </c>
      <c r="AQ2349" s="143">
        <v>641</v>
      </c>
      <c r="AR2349" s="143" t="s">
        <v>284</v>
      </c>
      <c r="AS2349" s="143" t="s">
        <v>394</v>
      </c>
      <c r="AT2349" s="143" t="s">
        <v>366</v>
      </c>
      <c r="AV2349" s="143">
        <v>161.50146713318301</v>
      </c>
      <c r="AW2349" s="143">
        <v>1.1609253530000001</v>
      </c>
    </row>
    <row r="2350" spans="1:49" x14ac:dyDescent="0.25">
      <c r="A2350" s="153">
        <v>1200000</v>
      </c>
      <c r="B2350" s="153">
        <v>1800000</v>
      </c>
      <c r="C2350" s="153">
        <v>1800000</v>
      </c>
      <c r="D2350" s="143" t="s">
        <v>360</v>
      </c>
      <c r="E2350" s="143" t="s">
        <v>73</v>
      </c>
      <c r="F2350" s="143" t="s">
        <v>378</v>
      </c>
      <c r="G2350" s="143" t="s">
        <v>379</v>
      </c>
      <c r="H2350" s="143">
        <v>0.59</v>
      </c>
      <c r="I2350" s="143">
        <v>0.64</v>
      </c>
      <c r="J2350" s="143" t="s">
        <v>366</v>
      </c>
      <c r="K2350" s="143">
        <v>0.13184674499957</v>
      </c>
      <c r="L2350" s="143">
        <v>3776.06446189092</v>
      </c>
      <c r="M2350" s="143">
        <v>7.3772996421778503</v>
      </c>
      <c r="N2350" s="143">
        <v>1.0188916031707</v>
      </c>
      <c r="O2350" s="143">
        <v>0.97267294470766996</v>
      </c>
      <c r="P2350" s="143">
        <v>0.13433754138545001</v>
      </c>
      <c r="Q2350" s="143">
        <v>497.86180820888598</v>
      </c>
      <c r="R2350" s="143">
        <v>1820</v>
      </c>
      <c r="S2350" s="143" t="s">
        <v>397</v>
      </c>
      <c r="T2350" s="143">
        <v>1820</v>
      </c>
      <c r="U2350" s="143" t="s">
        <v>385</v>
      </c>
      <c r="V2350" s="143" t="s">
        <v>366</v>
      </c>
      <c r="Z2350" s="143">
        <v>0</v>
      </c>
      <c r="AA2350" s="143">
        <v>1</v>
      </c>
      <c r="AB2350" s="143">
        <v>0.97267294470766996</v>
      </c>
      <c r="AC2350" s="143">
        <v>0.13433754138545001</v>
      </c>
      <c r="AD2350" s="143">
        <v>2332.7146228158999</v>
      </c>
      <c r="AF2350" s="143">
        <v>-1</v>
      </c>
      <c r="AG2350" s="143">
        <v>-1</v>
      </c>
      <c r="AH2350" s="143">
        <v>-1</v>
      </c>
      <c r="AI2350" s="143">
        <v>-1</v>
      </c>
      <c r="AJ2350" s="143">
        <v>0</v>
      </c>
      <c r="AM2350" s="143" t="s">
        <v>383</v>
      </c>
      <c r="AN2350" s="143">
        <v>-1</v>
      </c>
      <c r="AQ2350" s="143">
        <v>641</v>
      </c>
      <c r="AR2350" s="143" t="s">
        <v>284</v>
      </c>
      <c r="AS2350" s="143" t="s">
        <v>394</v>
      </c>
      <c r="AT2350" s="143" t="s">
        <v>366</v>
      </c>
      <c r="AV2350" s="143">
        <v>107.24759338646</v>
      </c>
      <c r="AW2350" s="143">
        <v>1.8919015594999999</v>
      </c>
    </row>
    <row r="2351" spans="1:49" x14ac:dyDescent="0.25">
      <c r="A2351" s="153">
        <v>1200000</v>
      </c>
      <c r="B2351" s="153">
        <v>1800000</v>
      </c>
      <c r="C2351" s="153">
        <v>1800000</v>
      </c>
      <c r="D2351" s="143" t="s">
        <v>360</v>
      </c>
      <c r="E2351" s="143" t="s">
        <v>73</v>
      </c>
      <c r="F2351" s="143" t="s">
        <v>378</v>
      </c>
      <c r="G2351" s="143" t="s">
        <v>379</v>
      </c>
      <c r="H2351" s="143">
        <v>0.59</v>
      </c>
      <c r="I2351" s="143">
        <v>0.64</v>
      </c>
      <c r="J2351" s="143" t="s">
        <v>366</v>
      </c>
      <c r="K2351" s="143">
        <v>0.61776345355284001</v>
      </c>
      <c r="L2351" s="143">
        <v>3772.84412591723</v>
      </c>
      <c r="M2351" s="143">
        <v>7.37114414204712</v>
      </c>
      <c r="N2351" s="143">
        <v>1.0195997278105999</v>
      </c>
      <c r="O2351" s="143">
        <v>4.5536234618268603</v>
      </c>
      <c r="P2351" s="143">
        <v>0.62987144909381998</v>
      </c>
      <c r="Q2351" s="143">
        <v>2330.7252169431999</v>
      </c>
      <c r="R2351" s="143">
        <v>1820</v>
      </c>
      <c r="S2351" s="143" t="s">
        <v>397</v>
      </c>
      <c r="T2351" s="143">
        <v>1820</v>
      </c>
      <c r="U2351" s="143" t="s">
        <v>385</v>
      </c>
      <c r="V2351" s="143" t="s">
        <v>366</v>
      </c>
      <c r="Z2351" s="143">
        <v>0</v>
      </c>
      <c r="AA2351" s="143">
        <v>1</v>
      </c>
      <c r="AB2351" s="143">
        <v>4.5536234618268603</v>
      </c>
      <c r="AC2351" s="143">
        <v>0.62987144909381998</v>
      </c>
      <c r="AD2351" s="143">
        <v>2330.7252169431999</v>
      </c>
      <c r="AF2351" s="143">
        <v>-1</v>
      </c>
      <c r="AG2351" s="143">
        <v>-1</v>
      </c>
      <c r="AH2351" s="143">
        <v>-1</v>
      </c>
      <c r="AI2351" s="143">
        <v>-1</v>
      </c>
      <c r="AJ2351" s="143">
        <v>0</v>
      </c>
      <c r="AM2351" s="143" t="s">
        <v>383</v>
      </c>
      <c r="AN2351" s="143">
        <v>-1</v>
      </c>
      <c r="AQ2351" s="143">
        <v>641</v>
      </c>
      <c r="AR2351" s="143" t="s">
        <v>284</v>
      </c>
      <c r="AS2351" s="143" t="s">
        <v>394</v>
      </c>
      <c r="AT2351" s="143" t="s">
        <v>366</v>
      </c>
      <c r="AV2351" s="143">
        <v>199.99999998137301</v>
      </c>
      <c r="AW2351" s="143">
        <v>1.8902880916</v>
      </c>
    </row>
    <row r="2352" spans="1:49" x14ac:dyDescent="0.25">
      <c r="A2352" s="153">
        <v>1200000</v>
      </c>
      <c r="B2352" s="153">
        <v>1800000</v>
      </c>
      <c r="C2352" s="153">
        <v>1800000</v>
      </c>
      <c r="D2352" s="143" t="s">
        <v>360</v>
      </c>
      <c r="E2352" s="143" t="s">
        <v>73</v>
      </c>
      <c r="F2352" s="143" t="s">
        <v>378</v>
      </c>
      <c r="G2352" s="143" t="s">
        <v>379</v>
      </c>
      <c r="H2352" s="143">
        <v>0.59</v>
      </c>
      <c r="I2352" s="143">
        <v>0.64</v>
      </c>
      <c r="J2352" s="143" t="s">
        <v>363</v>
      </c>
      <c r="K2352" s="143">
        <v>9.3192593733609996E-2</v>
      </c>
      <c r="L2352" s="143">
        <v>3150.1544709157001</v>
      </c>
      <c r="M2352" s="143">
        <v>4.9326735884137696</v>
      </c>
      <c r="N2352" s="143">
        <v>0.68602773166386</v>
      </c>
      <c r="O2352" s="143">
        <v>0.45968864574557999</v>
      </c>
      <c r="P2352" s="143">
        <v>6.3932703686939998E-2</v>
      </c>
      <c r="Q2352" s="143">
        <v>293.57106580618398</v>
      </c>
      <c r="R2352" s="143">
        <v>5300</v>
      </c>
      <c r="S2352" s="143" t="s">
        <v>372</v>
      </c>
      <c r="T2352" s="143">
        <v>5300</v>
      </c>
      <c r="U2352" s="143" t="s">
        <v>385</v>
      </c>
      <c r="V2352" s="143" t="s">
        <v>366</v>
      </c>
      <c r="Y2352" s="143" t="s">
        <v>363</v>
      </c>
      <c r="Z2352" s="143">
        <v>0</v>
      </c>
      <c r="AA2352" s="143">
        <v>1</v>
      </c>
      <c r="AB2352" s="143">
        <v>0.45968864574557999</v>
      </c>
      <c r="AC2352" s="143">
        <v>6.3932703686939998E-2</v>
      </c>
      <c r="AD2352" s="143">
        <v>293.57106580618398</v>
      </c>
      <c r="AF2352" s="143">
        <v>-1</v>
      </c>
      <c r="AG2352" s="143">
        <v>-1</v>
      </c>
      <c r="AH2352" s="143">
        <v>-1</v>
      </c>
      <c r="AI2352" s="143">
        <v>-1</v>
      </c>
      <c r="AJ2352" s="143">
        <v>0</v>
      </c>
      <c r="AM2352" s="143" t="s">
        <v>383</v>
      </c>
      <c r="AN2352" s="143">
        <v>-1</v>
      </c>
      <c r="AQ2352" s="143">
        <v>641</v>
      </c>
      <c r="AR2352" s="143" t="s">
        <v>284</v>
      </c>
      <c r="AS2352" s="143" t="s">
        <v>394</v>
      </c>
      <c r="AT2352" s="143" t="s">
        <v>366</v>
      </c>
      <c r="AV2352" s="143">
        <v>85.159137031311801</v>
      </c>
      <c r="AW2352" s="143">
        <v>0.23809494389999999</v>
      </c>
    </row>
    <row r="2353" spans="1:49" x14ac:dyDescent="0.25">
      <c r="A2353" s="153">
        <v>1200000</v>
      </c>
      <c r="B2353" s="153">
        <v>1800000</v>
      </c>
      <c r="C2353" s="153">
        <v>1800000</v>
      </c>
      <c r="D2353" s="143" t="s">
        <v>360</v>
      </c>
      <c r="E2353" s="143" t="s">
        <v>73</v>
      </c>
      <c r="F2353" s="143" t="s">
        <v>378</v>
      </c>
      <c r="G2353" s="143" t="s">
        <v>379</v>
      </c>
      <c r="H2353" s="143">
        <v>0.59</v>
      </c>
      <c r="I2353" s="143">
        <v>0.64</v>
      </c>
      <c r="J2353" s="143" t="s">
        <v>366</v>
      </c>
      <c r="K2353" s="143">
        <v>0.53556568914090996</v>
      </c>
      <c r="L2353" s="143">
        <v>3775.6771807382402</v>
      </c>
      <c r="M2353" s="143">
        <v>7.3765430211536902</v>
      </c>
      <c r="N2353" s="143">
        <v>1.0187872242673099</v>
      </c>
      <c r="O2353" s="143">
        <v>3.9506233466017702</v>
      </c>
      <c r="P2353" s="143">
        <v>0.54562748185267995</v>
      </c>
      <c r="Q2353" s="143">
        <v>2022.1231512756899</v>
      </c>
      <c r="R2353" s="143">
        <v>1820</v>
      </c>
      <c r="S2353" s="143" t="s">
        <v>397</v>
      </c>
      <c r="T2353" s="143">
        <v>1820</v>
      </c>
      <c r="U2353" s="143" t="s">
        <v>385</v>
      </c>
      <c r="V2353" s="143" t="s">
        <v>366</v>
      </c>
      <c r="Z2353" s="143">
        <v>0</v>
      </c>
      <c r="AA2353" s="143">
        <v>1</v>
      </c>
      <c r="AB2353" s="143">
        <v>3.9506233466017702</v>
      </c>
      <c r="AC2353" s="143">
        <v>0.54562748185267995</v>
      </c>
      <c r="AD2353" s="143">
        <v>2332.4753741521699</v>
      </c>
      <c r="AF2353" s="143">
        <v>-1</v>
      </c>
      <c r="AG2353" s="143">
        <v>-1</v>
      </c>
      <c r="AH2353" s="143">
        <v>-1</v>
      </c>
      <c r="AI2353" s="143">
        <v>-1</v>
      </c>
      <c r="AJ2353" s="143">
        <v>0</v>
      </c>
      <c r="AM2353" s="143" t="s">
        <v>383</v>
      </c>
      <c r="AN2353" s="143">
        <v>-1</v>
      </c>
      <c r="AQ2353" s="143">
        <v>641</v>
      </c>
      <c r="AR2353" s="143" t="s">
        <v>284</v>
      </c>
      <c r="AS2353" s="143" t="s">
        <v>394</v>
      </c>
      <c r="AT2353" s="143" t="s">
        <v>366</v>
      </c>
      <c r="AV2353" s="143">
        <v>184.62536090836701</v>
      </c>
      <c r="AW2353" s="143">
        <v>1.8917075216000001</v>
      </c>
    </row>
    <row r="2354" spans="1:49" x14ac:dyDescent="0.25">
      <c r="A2354" s="153">
        <v>1200000</v>
      </c>
      <c r="B2354" s="153">
        <v>1800000</v>
      </c>
      <c r="C2354" s="153">
        <v>1800000</v>
      </c>
      <c r="D2354" s="143" t="s">
        <v>360</v>
      </c>
      <c r="E2354" s="143" t="s">
        <v>73</v>
      </c>
      <c r="F2354" s="143" t="s">
        <v>378</v>
      </c>
      <c r="G2354" s="143" t="s">
        <v>379</v>
      </c>
      <c r="H2354" s="143">
        <v>0.59</v>
      </c>
      <c r="I2354" s="143">
        <v>0.64</v>
      </c>
      <c r="J2354" s="143" t="s">
        <v>366</v>
      </c>
      <c r="K2354" s="143">
        <v>0.61776345373694996</v>
      </c>
      <c r="L2354" s="143">
        <v>3774.1554836454502</v>
      </c>
      <c r="M2354" s="143">
        <v>7.3735702063302497</v>
      </c>
      <c r="N2354" s="143">
        <v>1.0183780842557799</v>
      </c>
      <c r="O2354" s="143">
        <v>4.5551221970344802</v>
      </c>
      <c r="P2354" s="143">
        <v>0.62911676253987003</v>
      </c>
      <c r="Q2354" s="143">
        <v>2331.5353265170802</v>
      </c>
      <c r="R2354" s="143">
        <v>1820</v>
      </c>
      <c r="S2354" s="143" t="s">
        <v>397</v>
      </c>
      <c r="T2354" s="143">
        <v>1820</v>
      </c>
      <c r="U2354" s="143" t="s">
        <v>385</v>
      </c>
      <c r="V2354" s="143" t="s">
        <v>366</v>
      </c>
      <c r="Z2354" s="143">
        <v>0</v>
      </c>
      <c r="AA2354" s="143">
        <v>1</v>
      </c>
      <c r="AB2354" s="143">
        <v>4.5551221970344802</v>
      </c>
      <c r="AC2354" s="143">
        <v>0.62911676253987003</v>
      </c>
      <c r="AD2354" s="143">
        <v>2331.5353265170802</v>
      </c>
      <c r="AF2354" s="143">
        <v>-1</v>
      </c>
      <c r="AG2354" s="143">
        <v>-1</v>
      </c>
      <c r="AH2354" s="143">
        <v>-1</v>
      </c>
      <c r="AI2354" s="143">
        <v>-1</v>
      </c>
      <c r="AJ2354" s="143">
        <v>0</v>
      </c>
      <c r="AM2354" s="143" t="s">
        <v>383</v>
      </c>
      <c r="AN2354" s="143">
        <v>-1</v>
      </c>
      <c r="AQ2354" s="143">
        <v>641</v>
      </c>
      <c r="AR2354" s="143" t="s">
        <v>284</v>
      </c>
      <c r="AS2354" s="143" t="s">
        <v>394</v>
      </c>
      <c r="AT2354" s="143" t="s">
        <v>366</v>
      </c>
      <c r="AV2354" s="143">
        <v>200.00000001117499</v>
      </c>
      <c r="AW2354" s="143">
        <v>1.8909451148</v>
      </c>
    </row>
    <row r="2355" spans="1:49" x14ac:dyDescent="0.25">
      <c r="A2355" s="153">
        <v>1200000</v>
      </c>
      <c r="B2355" s="153">
        <v>1800000</v>
      </c>
      <c r="C2355" s="153">
        <v>1800000</v>
      </c>
      <c r="D2355" s="143" t="s">
        <v>360</v>
      </c>
      <c r="E2355" s="143" t="s">
        <v>73</v>
      </c>
      <c r="F2355" s="143" t="s">
        <v>378</v>
      </c>
      <c r="G2355" s="143" t="s">
        <v>379</v>
      </c>
      <c r="H2355" s="143">
        <v>0.59</v>
      </c>
      <c r="I2355" s="143">
        <v>0.64</v>
      </c>
      <c r="J2355" s="143" t="s">
        <v>366</v>
      </c>
      <c r="K2355" s="143">
        <v>0.48319291455180002</v>
      </c>
      <c r="L2355" s="143">
        <v>2861.3715835360299</v>
      </c>
      <c r="M2355" s="143">
        <v>3.8258468688491001</v>
      </c>
      <c r="N2355" s="143">
        <v>0.53378590679211002</v>
      </c>
      <c r="O2355" s="143">
        <v>1.8486220991880999</v>
      </c>
      <c r="P2355" s="143">
        <v>0.25792156804956001</v>
      </c>
      <c r="Q2355" s="143">
        <v>1382.5944750644901</v>
      </c>
      <c r="R2355" s="143">
        <v>1820</v>
      </c>
      <c r="S2355" s="143" t="s">
        <v>397</v>
      </c>
      <c r="T2355" s="143">
        <v>1820</v>
      </c>
      <c r="U2355" s="143" t="s">
        <v>385</v>
      </c>
      <c r="V2355" s="143" t="s">
        <v>366</v>
      </c>
      <c r="Z2355" s="143">
        <v>0</v>
      </c>
      <c r="AA2355" s="143">
        <v>1</v>
      </c>
      <c r="AB2355" s="143">
        <v>1.8486220991880999</v>
      </c>
      <c r="AC2355" s="143">
        <v>0.25792156804956001</v>
      </c>
      <c r="AD2355" s="143">
        <v>1382.5944750644901</v>
      </c>
      <c r="AF2355" s="143">
        <v>-1</v>
      </c>
      <c r="AG2355" s="143">
        <v>-1</v>
      </c>
      <c r="AH2355" s="143">
        <v>-1</v>
      </c>
      <c r="AI2355" s="143">
        <v>-1</v>
      </c>
      <c r="AJ2355" s="143">
        <v>0</v>
      </c>
      <c r="AM2355" s="143" t="s">
        <v>383</v>
      </c>
      <c r="AN2355" s="143">
        <v>-1</v>
      </c>
      <c r="AQ2355" s="143">
        <v>641</v>
      </c>
      <c r="AR2355" s="143" t="s">
        <v>284</v>
      </c>
      <c r="AS2355" s="143" t="s">
        <v>394</v>
      </c>
      <c r="AT2355" s="143" t="s">
        <v>366</v>
      </c>
      <c r="AV2355" s="143">
        <v>180.80330740406899</v>
      </c>
      <c r="AW2355" s="143">
        <v>1.1213256083000001</v>
      </c>
    </row>
    <row r="2356" spans="1:49" x14ac:dyDescent="0.25">
      <c r="A2356" s="153">
        <v>1200000</v>
      </c>
      <c r="B2356" s="153">
        <v>1800000</v>
      </c>
      <c r="C2356" s="153">
        <v>1800000</v>
      </c>
      <c r="D2356" s="143" t="s">
        <v>360</v>
      </c>
      <c r="E2356" s="143" t="s">
        <v>73</v>
      </c>
      <c r="F2356" s="143" t="s">
        <v>378</v>
      </c>
      <c r="G2356" s="143" t="s">
        <v>379</v>
      </c>
      <c r="H2356" s="143">
        <v>0.59</v>
      </c>
      <c r="I2356" s="143">
        <v>0.64</v>
      </c>
      <c r="J2356" s="143" t="s">
        <v>363</v>
      </c>
      <c r="K2356" s="143">
        <v>0.13457053918514</v>
      </c>
      <c r="L2356" s="143">
        <v>2861.3715835360299</v>
      </c>
      <c r="M2356" s="143">
        <v>3.8258468688491001</v>
      </c>
      <c r="N2356" s="143">
        <v>0.53378590679211002</v>
      </c>
      <c r="O2356" s="143">
        <v>0.51484627598082</v>
      </c>
      <c r="P2356" s="143">
        <v>7.1831857286439996E-2</v>
      </c>
      <c r="Q2356" s="143">
        <v>385.05631680549601</v>
      </c>
      <c r="R2356" s="143">
        <v>5300</v>
      </c>
      <c r="S2356" s="143" t="s">
        <v>372</v>
      </c>
      <c r="T2356" s="143">
        <v>5300</v>
      </c>
      <c r="U2356" s="143" t="s">
        <v>385</v>
      </c>
      <c r="V2356" s="143" t="s">
        <v>366</v>
      </c>
      <c r="Y2356" s="143" t="s">
        <v>363</v>
      </c>
      <c r="Z2356" s="143">
        <v>0</v>
      </c>
      <c r="AA2356" s="143">
        <v>1</v>
      </c>
      <c r="AB2356" s="143">
        <v>0.51484627598082</v>
      </c>
      <c r="AC2356" s="143">
        <v>7.1831857286439996E-2</v>
      </c>
      <c r="AD2356" s="143">
        <v>385.05631680549601</v>
      </c>
      <c r="AF2356" s="143">
        <v>-1</v>
      </c>
      <c r="AG2356" s="143">
        <v>-1</v>
      </c>
      <c r="AH2356" s="143">
        <v>-1</v>
      </c>
      <c r="AI2356" s="143">
        <v>-1</v>
      </c>
      <c r="AJ2356" s="143">
        <v>0</v>
      </c>
      <c r="AM2356" s="143" t="s">
        <v>383</v>
      </c>
      <c r="AN2356" s="143">
        <v>-1</v>
      </c>
      <c r="AQ2356" s="143">
        <v>641</v>
      </c>
      <c r="AR2356" s="143" t="s">
        <v>284</v>
      </c>
      <c r="AS2356" s="143" t="s">
        <v>394</v>
      </c>
      <c r="AT2356" s="143" t="s">
        <v>366</v>
      </c>
      <c r="AV2356" s="143">
        <v>113.475307838319</v>
      </c>
      <c r="AW2356" s="143">
        <v>0.31229222769999998</v>
      </c>
    </row>
    <row r="2357" spans="1:49" x14ac:dyDescent="0.25">
      <c r="A2357" s="153">
        <v>1200000</v>
      </c>
      <c r="B2357" s="153">
        <v>1800000</v>
      </c>
      <c r="C2357" s="153">
        <v>1800000</v>
      </c>
      <c r="D2357" s="143" t="s">
        <v>360</v>
      </c>
      <c r="E2357" s="143" t="s">
        <v>73</v>
      </c>
      <c r="F2357" s="143" t="s">
        <v>378</v>
      </c>
      <c r="G2357" s="143" t="s">
        <v>379</v>
      </c>
      <c r="H2357" s="143">
        <v>0.59</v>
      </c>
      <c r="I2357" s="143">
        <v>0.64</v>
      </c>
      <c r="J2357" s="143" t="s">
        <v>366</v>
      </c>
      <c r="K2357" s="143">
        <v>0.59790948295680002</v>
      </c>
      <c r="L2357" s="143">
        <v>3641.5125140795599</v>
      </c>
      <c r="M2357" s="143">
        <v>6.8544038195877102</v>
      </c>
      <c r="N2357" s="143">
        <v>0.95056139195222999</v>
      </c>
      <c r="O2357" s="143">
        <v>4.0983130437468596</v>
      </c>
      <c r="P2357" s="143">
        <v>0.56834967038086004</v>
      </c>
      <c r="Q2357" s="143">
        <v>2177.29486447405</v>
      </c>
      <c r="R2357" s="143">
        <v>1820</v>
      </c>
      <c r="S2357" s="143" t="s">
        <v>397</v>
      </c>
      <c r="T2357" s="143">
        <v>1820</v>
      </c>
      <c r="U2357" s="143" t="s">
        <v>385</v>
      </c>
      <c r="V2357" s="143" t="s">
        <v>366</v>
      </c>
      <c r="Z2357" s="143">
        <v>0</v>
      </c>
      <c r="AA2357" s="143">
        <v>1</v>
      </c>
      <c r="AB2357" s="143">
        <v>4.0983130437468596</v>
      </c>
      <c r="AC2357" s="143">
        <v>0.56834967038086004</v>
      </c>
      <c r="AD2357" s="143">
        <v>2177.29486447405</v>
      </c>
      <c r="AF2357" s="143">
        <v>-1</v>
      </c>
      <c r="AG2357" s="143">
        <v>-1</v>
      </c>
      <c r="AH2357" s="143">
        <v>-1</v>
      </c>
      <c r="AI2357" s="143">
        <v>-1</v>
      </c>
      <c r="AJ2357" s="143">
        <v>0</v>
      </c>
      <c r="AM2357" s="143" t="s">
        <v>383</v>
      </c>
      <c r="AN2357" s="143">
        <v>-1</v>
      </c>
      <c r="AQ2357" s="143">
        <v>641</v>
      </c>
      <c r="AR2357" s="143" t="s">
        <v>284</v>
      </c>
      <c r="AS2357" s="143" t="s">
        <v>394</v>
      </c>
      <c r="AT2357" s="143" t="s">
        <v>366</v>
      </c>
      <c r="AV2357" s="143">
        <v>192.90623322151501</v>
      </c>
      <c r="AW2357" s="143">
        <v>1.7658514716</v>
      </c>
    </row>
    <row r="2358" spans="1:49" x14ac:dyDescent="0.25">
      <c r="A2358" s="153">
        <v>1200000</v>
      </c>
      <c r="B2358" s="153">
        <v>1800000</v>
      </c>
      <c r="C2358" s="153">
        <v>1800000</v>
      </c>
      <c r="D2358" s="143" t="s">
        <v>360</v>
      </c>
      <c r="E2358" s="143" t="s">
        <v>73</v>
      </c>
      <c r="F2358" s="143" t="s">
        <v>378</v>
      </c>
      <c r="G2358" s="143" t="s">
        <v>379</v>
      </c>
      <c r="H2358" s="143">
        <v>0.59</v>
      </c>
      <c r="I2358" s="143">
        <v>0.64</v>
      </c>
      <c r="J2358" s="143" t="s">
        <v>363</v>
      </c>
      <c r="K2358" s="143">
        <v>1.9853970642060001E-2</v>
      </c>
      <c r="L2358" s="143">
        <v>3641.5125140795599</v>
      </c>
      <c r="M2358" s="143">
        <v>6.8544038195877102</v>
      </c>
      <c r="N2358" s="143">
        <v>0.95056139195222999</v>
      </c>
      <c r="O2358" s="143">
        <v>0.13608713220293001</v>
      </c>
      <c r="P2358" s="143">
        <v>1.8872417969290001E-2</v>
      </c>
      <c r="Q2358" s="143">
        <v>72.298482547240596</v>
      </c>
      <c r="R2358" s="143">
        <v>5300</v>
      </c>
      <c r="S2358" s="143" t="s">
        <v>372</v>
      </c>
      <c r="T2358" s="143">
        <v>5300</v>
      </c>
      <c r="U2358" s="143" t="s">
        <v>385</v>
      </c>
      <c r="V2358" s="143" t="s">
        <v>366</v>
      </c>
      <c r="Y2358" s="143" t="s">
        <v>363</v>
      </c>
      <c r="Z2358" s="143">
        <v>0</v>
      </c>
      <c r="AA2358" s="143">
        <v>1</v>
      </c>
      <c r="AB2358" s="143">
        <v>0.13608713220293001</v>
      </c>
      <c r="AC2358" s="143">
        <v>1.8872417969290001E-2</v>
      </c>
      <c r="AD2358" s="143">
        <v>72.298482547242401</v>
      </c>
      <c r="AF2358" s="143">
        <v>-1</v>
      </c>
      <c r="AG2358" s="143">
        <v>-1</v>
      </c>
      <c r="AH2358" s="143">
        <v>-1</v>
      </c>
      <c r="AI2358" s="143">
        <v>-1</v>
      </c>
      <c r="AJ2358" s="143">
        <v>0</v>
      </c>
      <c r="AM2358" s="143" t="s">
        <v>383</v>
      </c>
      <c r="AN2358" s="143">
        <v>-1</v>
      </c>
      <c r="AQ2358" s="143">
        <v>641</v>
      </c>
      <c r="AR2358" s="143" t="s">
        <v>284</v>
      </c>
      <c r="AS2358" s="143" t="s">
        <v>394</v>
      </c>
      <c r="AT2358" s="143" t="s">
        <v>366</v>
      </c>
      <c r="AV2358" s="143">
        <v>45.305221464707898</v>
      </c>
      <c r="AW2358" s="143">
        <v>5.8636238899999998E-2</v>
      </c>
    </row>
    <row r="2359" spans="1:49" x14ac:dyDescent="0.25">
      <c r="A2359" s="153">
        <v>1200000</v>
      </c>
      <c r="B2359" s="153">
        <v>1800000</v>
      </c>
      <c r="C2359" s="153">
        <v>1800000</v>
      </c>
      <c r="D2359" s="143" t="s">
        <v>360</v>
      </c>
      <c r="E2359" s="143" t="s">
        <v>73</v>
      </c>
      <c r="F2359" s="143" t="s">
        <v>378</v>
      </c>
      <c r="G2359" s="143" t="s">
        <v>379</v>
      </c>
      <c r="H2359" s="143">
        <v>0.59</v>
      </c>
      <c r="I2359" s="143">
        <v>0.64</v>
      </c>
      <c r="J2359" s="143" t="s">
        <v>366</v>
      </c>
      <c r="K2359" s="143">
        <v>0.61776345359886997</v>
      </c>
      <c r="L2359" s="143">
        <v>3774.60422242198</v>
      </c>
      <c r="M2359" s="143">
        <v>7.37444682077978</v>
      </c>
      <c r="N2359" s="143">
        <v>1.0184981610278001</v>
      </c>
      <c r="O2359" s="143">
        <v>4.5556637363861503</v>
      </c>
      <c r="P2359" s="143">
        <v>0.62919094144063004</v>
      </c>
      <c r="Q2359" s="143">
        <v>2331.8125404122902</v>
      </c>
      <c r="R2359" s="143">
        <v>1820</v>
      </c>
      <c r="S2359" s="143" t="s">
        <v>397</v>
      </c>
      <c r="T2359" s="143">
        <v>1820</v>
      </c>
      <c r="U2359" s="143" t="s">
        <v>385</v>
      </c>
      <c r="V2359" s="143" t="s">
        <v>366</v>
      </c>
      <c r="Z2359" s="143">
        <v>0</v>
      </c>
      <c r="AA2359" s="143">
        <v>1</v>
      </c>
      <c r="AB2359" s="143">
        <v>4.5556637363861503</v>
      </c>
      <c r="AC2359" s="143">
        <v>0.62919094144063004</v>
      </c>
      <c r="AD2359" s="143">
        <v>2331.8125404122902</v>
      </c>
      <c r="AF2359" s="143">
        <v>-1</v>
      </c>
      <c r="AG2359" s="143">
        <v>-1</v>
      </c>
      <c r="AH2359" s="143">
        <v>-1</v>
      </c>
      <c r="AI2359" s="143">
        <v>-1</v>
      </c>
      <c r="AJ2359" s="143">
        <v>0</v>
      </c>
      <c r="AM2359" s="143" t="s">
        <v>383</v>
      </c>
      <c r="AN2359" s="143">
        <v>-1</v>
      </c>
      <c r="AQ2359" s="143">
        <v>641</v>
      </c>
      <c r="AR2359" s="143" t="s">
        <v>284</v>
      </c>
      <c r="AS2359" s="143" t="s">
        <v>394</v>
      </c>
      <c r="AT2359" s="143" t="s">
        <v>366</v>
      </c>
      <c r="AV2359" s="143">
        <v>199.99999998882399</v>
      </c>
      <c r="AW2359" s="143">
        <v>1.8911699436</v>
      </c>
    </row>
    <row r="2360" spans="1:49" x14ac:dyDescent="0.25">
      <c r="A2360" s="153">
        <v>1200000</v>
      </c>
      <c r="B2360" s="153">
        <v>1800000</v>
      </c>
      <c r="C2360" s="153">
        <v>1800000</v>
      </c>
      <c r="D2360" s="143" t="s">
        <v>360</v>
      </c>
      <c r="E2360" s="143" t="s">
        <v>73</v>
      </c>
      <c r="F2360" s="143" t="s">
        <v>378</v>
      </c>
      <c r="G2360" s="143" t="s">
        <v>379</v>
      </c>
      <c r="H2360" s="143">
        <v>0.59</v>
      </c>
      <c r="I2360" s="143">
        <v>0.64</v>
      </c>
      <c r="J2360" s="143" t="s">
        <v>366</v>
      </c>
      <c r="K2360" s="143">
        <v>0.12726178339024</v>
      </c>
      <c r="L2360" s="143">
        <v>3328.2462193762699</v>
      </c>
      <c r="M2360" s="143">
        <v>6.5206046198358401</v>
      </c>
      <c r="N2360" s="143">
        <v>0.86898662607623001</v>
      </c>
      <c r="O2360" s="143">
        <v>0.82982377270297003</v>
      </c>
      <c r="P2360" s="143">
        <v>0.11058878777672999</v>
      </c>
      <c r="Q2360" s="143">
        <v>423.55854943966102</v>
      </c>
      <c r="R2360" s="143">
        <v>1200</v>
      </c>
      <c r="S2360" s="143" t="s">
        <v>398</v>
      </c>
      <c r="T2360" s="143">
        <v>1200</v>
      </c>
      <c r="U2360" s="143" t="s">
        <v>385</v>
      </c>
      <c r="V2360" s="143" t="s">
        <v>366</v>
      </c>
      <c r="Z2360" s="143">
        <v>0</v>
      </c>
      <c r="AA2360" s="143">
        <v>1</v>
      </c>
      <c r="AB2360" s="143">
        <v>0.82982377270297003</v>
      </c>
      <c r="AC2360" s="143">
        <v>0.11058878777672999</v>
      </c>
      <c r="AD2360" s="143">
        <v>423.55854943966102</v>
      </c>
      <c r="AF2360" s="143">
        <v>-1</v>
      </c>
      <c r="AG2360" s="143">
        <v>-1</v>
      </c>
      <c r="AH2360" s="143">
        <v>-1</v>
      </c>
      <c r="AI2360" s="143">
        <v>-1</v>
      </c>
      <c r="AJ2360" s="143">
        <v>0</v>
      </c>
      <c r="AM2360" s="143" t="s">
        <v>383</v>
      </c>
      <c r="AN2360" s="143">
        <v>-1</v>
      </c>
      <c r="AQ2360" s="143">
        <v>641</v>
      </c>
      <c r="AR2360" s="143" t="s">
        <v>284</v>
      </c>
      <c r="AS2360" s="143" t="s">
        <v>394</v>
      </c>
      <c r="AT2360" s="143" t="s">
        <v>366</v>
      </c>
      <c r="AV2360" s="143">
        <v>122.023543238115</v>
      </c>
      <c r="AW2360" s="143">
        <v>0.3435186938</v>
      </c>
    </row>
    <row r="2361" spans="1:49" x14ac:dyDescent="0.25">
      <c r="A2361" s="153">
        <v>1200000</v>
      </c>
      <c r="B2361" s="153">
        <v>1800000</v>
      </c>
      <c r="C2361" s="153">
        <v>1800000</v>
      </c>
      <c r="D2361" s="143" t="s">
        <v>360</v>
      </c>
      <c r="E2361" s="143" t="s">
        <v>73</v>
      </c>
      <c r="F2361" s="143" t="s">
        <v>378</v>
      </c>
      <c r="G2361" s="143" t="s">
        <v>379</v>
      </c>
      <c r="H2361" s="143">
        <v>0.59</v>
      </c>
      <c r="I2361" s="143">
        <v>0.64</v>
      </c>
      <c r="J2361" s="143" t="s">
        <v>363</v>
      </c>
      <c r="K2361" s="143">
        <v>0.49050167039273002</v>
      </c>
      <c r="L2361" s="143">
        <v>3328.2462193762699</v>
      </c>
      <c r="M2361" s="143">
        <v>6.5206046198358401</v>
      </c>
      <c r="N2361" s="143">
        <v>0.86898662607623001</v>
      </c>
      <c r="O2361" s="143">
        <v>3.1983674580000701</v>
      </c>
      <c r="P2361" s="143">
        <v>0.42623939163933999</v>
      </c>
      <c r="Q2361" s="143">
        <v>1632.51033008237</v>
      </c>
      <c r="R2361" s="143">
        <v>3100</v>
      </c>
      <c r="S2361" s="143" t="s">
        <v>371</v>
      </c>
      <c r="T2361" s="143">
        <v>3100</v>
      </c>
      <c r="U2361" s="143" t="s">
        <v>385</v>
      </c>
      <c r="V2361" s="143" t="s">
        <v>366</v>
      </c>
      <c r="Y2361" s="143" t="s">
        <v>363</v>
      </c>
      <c r="Z2361" s="143">
        <v>0</v>
      </c>
      <c r="AA2361" s="143">
        <v>1</v>
      </c>
      <c r="AB2361" s="143">
        <v>3.1983674580000701</v>
      </c>
      <c r="AC2361" s="143">
        <v>0.42623939163933999</v>
      </c>
      <c r="AD2361" s="143">
        <v>1632.51033008237</v>
      </c>
      <c r="AF2361" s="143">
        <v>-1</v>
      </c>
      <c r="AG2361" s="143">
        <v>-1</v>
      </c>
      <c r="AH2361" s="143">
        <v>-1</v>
      </c>
      <c r="AI2361" s="143">
        <v>-1</v>
      </c>
      <c r="AJ2361" s="143">
        <v>0</v>
      </c>
      <c r="AM2361" s="143" t="s">
        <v>383</v>
      </c>
      <c r="AN2361" s="143">
        <v>-1</v>
      </c>
      <c r="AQ2361" s="143">
        <v>641</v>
      </c>
      <c r="AR2361" s="143" t="s">
        <v>284</v>
      </c>
      <c r="AS2361" s="143" t="s">
        <v>394</v>
      </c>
      <c r="AT2361" s="143" t="s">
        <v>366</v>
      </c>
      <c r="AV2361" s="143">
        <v>179.87843275762799</v>
      </c>
      <c r="AW2361" s="143">
        <v>1.3240148662</v>
      </c>
    </row>
    <row r="2362" spans="1:49" x14ac:dyDescent="0.25">
      <c r="A2362" s="153">
        <v>1200000</v>
      </c>
      <c r="B2362" s="153">
        <v>1800000</v>
      </c>
      <c r="C2362" s="153">
        <v>1800000</v>
      </c>
      <c r="D2362" s="143" t="s">
        <v>360</v>
      </c>
      <c r="E2362" s="143" t="s">
        <v>73</v>
      </c>
      <c r="F2362" s="143" t="s">
        <v>378</v>
      </c>
      <c r="G2362" s="143" t="s">
        <v>379</v>
      </c>
      <c r="H2362" s="143">
        <v>0.59</v>
      </c>
      <c r="I2362" s="143">
        <v>0.64</v>
      </c>
      <c r="J2362" s="143" t="s">
        <v>366</v>
      </c>
      <c r="K2362" s="143">
        <v>0.61776345359886997</v>
      </c>
      <c r="L2362" s="143">
        <v>3774.1554836454502</v>
      </c>
      <c r="M2362" s="143">
        <v>7.3735702063302497</v>
      </c>
      <c r="N2362" s="143">
        <v>1.0183780842557799</v>
      </c>
      <c r="O2362" s="143">
        <v>4.5551221960163302</v>
      </c>
      <c r="P2362" s="143">
        <v>0.62911676239924996</v>
      </c>
      <c r="Q2362" s="143">
        <v>2331.5353259959402</v>
      </c>
      <c r="R2362" s="143">
        <v>1820</v>
      </c>
      <c r="S2362" s="143" t="s">
        <v>397</v>
      </c>
      <c r="T2362" s="143">
        <v>1820</v>
      </c>
      <c r="U2362" s="143" t="s">
        <v>385</v>
      </c>
      <c r="V2362" s="143" t="s">
        <v>366</v>
      </c>
      <c r="Z2362" s="143">
        <v>0</v>
      </c>
      <c r="AA2362" s="143">
        <v>1</v>
      </c>
      <c r="AB2362" s="143">
        <v>4.5551221960163302</v>
      </c>
      <c r="AC2362" s="143">
        <v>0.62911676239924996</v>
      </c>
      <c r="AD2362" s="143">
        <v>2331.5353259959402</v>
      </c>
      <c r="AF2362" s="143">
        <v>-1</v>
      </c>
      <c r="AG2362" s="143">
        <v>-1</v>
      </c>
      <c r="AH2362" s="143">
        <v>-1</v>
      </c>
      <c r="AI2362" s="143">
        <v>-1</v>
      </c>
      <c r="AJ2362" s="143">
        <v>0</v>
      </c>
      <c r="AM2362" s="143" t="s">
        <v>383</v>
      </c>
      <c r="AN2362" s="143">
        <v>-1</v>
      </c>
      <c r="AQ2362" s="143">
        <v>641</v>
      </c>
      <c r="AR2362" s="143" t="s">
        <v>284</v>
      </c>
      <c r="AS2362" s="143" t="s">
        <v>394</v>
      </c>
      <c r="AT2362" s="143" t="s">
        <v>366</v>
      </c>
      <c r="AV2362" s="143">
        <v>199.99999998882399</v>
      </c>
      <c r="AW2362" s="143">
        <v>1.8909451144</v>
      </c>
    </row>
    <row r="2363" spans="1:49" x14ac:dyDescent="0.25">
      <c r="A2363" s="153">
        <v>1200000</v>
      </c>
      <c r="B2363" s="153">
        <v>1800000</v>
      </c>
      <c r="C2363" s="153">
        <v>1800000</v>
      </c>
      <c r="D2363" s="143" t="s">
        <v>360</v>
      </c>
      <c r="E2363" s="143" t="s">
        <v>73</v>
      </c>
      <c r="F2363" s="143" t="s">
        <v>378</v>
      </c>
      <c r="G2363" s="143" t="s">
        <v>379</v>
      </c>
      <c r="H2363" s="143">
        <v>0.59</v>
      </c>
      <c r="I2363" s="143">
        <v>0.64</v>
      </c>
      <c r="J2363" s="143" t="s">
        <v>366</v>
      </c>
      <c r="K2363" s="143">
        <v>0.61776345387502996</v>
      </c>
      <c r="L2363" s="143">
        <v>3774.1554836454502</v>
      </c>
      <c r="M2363" s="143">
        <v>7.3735702063302497</v>
      </c>
      <c r="N2363" s="143">
        <v>1.0183780842557799</v>
      </c>
      <c r="O2363" s="143">
        <v>4.5551221980526302</v>
      </c>
      <c r="P2363" s="143">
        <v>0.62911676268048999</v>
      </c>
      <c r="Q2363" s="143">
        <v>2331.5353270382202</v>
      </c>
      <c r="R2363" s="143">
        <v>1820</v>
      </c>
      <c r="S2363" s="143" t="s">
        <v>397</v>
      </c>
      <c r="T2363" s="143">
        <v>1820</v>
      </c>
      <c r="U2363" s="143" t="s">
        <v>385</v>
      </c>
      <c r="V2363" s="143" t="s">
        <v>366</v>
      </c>
      <c r="Z2363" s="143">
        <v>0</v>
      </c>
      <c r="AA2363" s="143">
        <v>1</v>
      </c>
      <c r="AB2363" s="143">
        <v>4.5551221980526302</v>
      </c>
      <c r="AC2363" s="143">
        <v>0.62911676268048999</v>
      </c>
      <c r="AD2363" s="143">
        <v>2331.5353270382202</v>
      </c>
      <c r="AF2363" s="143">
        <v>-1</v>
      </c>
      <c r="AG2363" s="143">
        <v>-1</v>
      </c>
      <c r="AH2363" s="143">
        <v>-1</v>
      </c>
      <c r="AI2363" s="143">
        <v>-1</v>
      </c>
      <c r="AJ2363" s="143">
        <v>0</v>
      </c>
      <c r="AM2363" s="143" t="s">
        <v>383</v>
      </c>
      <c r="AN2363" s="143">
        <v>-1</v>
      </c>
      <c r="AQ2363" s="143">
        <v>641</v>
      </c>
      <c r="AR2363" s="143" t="s">
        <v>284</v>
      </c>
      <c r="AS2363" s="143" t="s">
        <v>394</v>
      </c>
      <c r="AT2363" s="143" t="s">
        <v>366</v>
      </c>
      <c r="AV2363" s="143">
        <v>200.00000003352699</v>
      </c>
      <c r="AW2363" s="143">
        <v>1.8909451152000001</v>
      </c>
    </row>
    <row r="2364" spans="1:49" x14ac:dyDescent="0.25">
      <c r="A2364" s="153">
        <v>1200000</v>
      </c>
      <c r="B2364" s="153">
        <v>1800000</v>
      </c>
      <c r="C2364" s="153">
        <v>1800000</v>
      </c>
      <c r="D2364" s="143" t="s">
        <v>360</v>
      </c>
      <c r="E2364" s="143" t="s">
        <v>73</v>
      </c>
      <c r="F2364" s="143" t="s">
        <v>378</v>
      </c>
      <c r="G2364" s="143" t="s">
        <v>379</v>
      </c>
      <c r="H2364" s="143">
        <v>0.59</v>
      </c>
      <c r="I2364" s="143">
        <v>0.64</v>
      </c>
      <c r="J2364" s="143" t="s">
        <v>366</v>
      </c>
      <c r="K2364" s="143">
        <v>0.61776345359886997</v>
      </c>
      <c r="L2364" s="143">
        <v>3926.8931051086001</v>
      </c>
      <c r="M2364" s="143">
        <v>7.1553121916679796</v>
      </c>
      <c r="N2364" s="143">
        <v>0.95964700022414995</v>
      </c>
      <c r="O2364" s="143">
        <v>4.4202903711029302</v>
      </c>
      <c r="P2364" s="143">
        <v>0.59283484509426998</v>
      </c>
      <c r="Q2364" s="143">
        <v>2425.8910465254899</v>
      </c>
      <c r="R2364" s="143">
        <v>1400</v>
      </c>
      <c r="S2364" s="143" t="s">
        <v>389</v>
      </c>
      <c r="T2364" s="143">
        <v>1400</v>
      </c>
      <c r="U2364" s="143" t="s">
        <v>385</v>
      </c>
      <c r="V2364" s="143" t="s">
        <v>366</v>
      </c>
      <c r="Z2364" s="143">
        <v>0</v>
      </c>
      <c r="AA2364" s="143">
        <v>1</v>
      </c>
      <c r="AB2364" s="143">
        <v>4.4202903711029302</v>
      </c>
      <c r="AC2364" s="143">
        <v>0.59283484509426998</v>
      </c>
      <c r="AD2364" s="143">
        <v>2425.8910465254899</v>
      </c>
      <c r="AF2364" s="143">
        <v>-1</v>
      </c>
      <c r="AG2364" s="143">
        <v>-1</v>
      </c>
      <c r="AH2364" s="143">
        <v>-1</v>
      </c>
      <c r="AI2364" s="143">
        <v>-1</v>
      </c>
      <c r="AJ2364" s="143">
        <v>0</v>
      </c>
      <c r="AM2364" s="143" t="s">
        <v>383</v>
      </c>
      <c r="AN2364" s="143">
        <v>-1</v>
      </c>
      <c r="AQ2364" s="143">
        <v>641</v>
      </c>
      <c r="AR2364" s="143" t="s">
        <v>284</v>
      </c>
      <c r="AS2364" s="143" t="s">
        <v>394</v>
      </c>
      <c r="AT2364" s="143" t="s">
        <v>366</v>
      </c>
      <c r="AV2364" s="143">
        <v>199.99999998882399</v>
      </c>
      <c r="AW2364" s="143">
        <v>1.9674704351000001</v>
      </c>
    </row>
    <row r="2365" spans="1:49" x14ac:dyDescent="0.25">
      <c r="A2365" s="153">
        <v>1200000</v>
      </c>
      <c r="B2365" s="153">
        <v>1800000</v>
      </c>
      <c r="C2365" s="153">
        <v>1800000</v>
      </c>
      <c r="D2365" s="143" t="s">
        <v>360</v>
      </c>
      <c r="E2365" s="143" t="s">
        <v>73</v>
      </c>
      <c r="F2365" s="143" t="s">
        <v>378</v>
      </c>
      <c r="G2365" s="143" t="s">
        <v>379</v>
      </c>
      <c r="H2365" s="143">
        <v>0.59</v>
      </c>
      <c r="I2365" s="143">
        <v>0.64</v>
      </c>
      <c r="J2365" s="143" t="s">
        <v>366</v>
      </c>
      <c r="K2365" s="143">
        <v>0.61776345387502996</v>
      </c>
      <c r="L2365" s="143">
        <v>3774.60422242198</v>
      </c>
      <c r="M2365" s="143">
        <v>7.37444682077978</v>
      </c>
      <c r="N2365" s="143">
        <v>1.0184981610278001</v>
      </c>
      <c r="O2365" s="143">
        <v>4.5556637384226901</v>
      </c>
      <c r="P2365" s="143">
        <v>0.62919094172190004</v>
      </c>
      <c r="Q2365" s="143">
        <v>2331.8125414546898</v>
      </c>
      <c r="R2365" s="143">
        <v>1820</v>
      </c>
      <c r="S2365" s="143" t="s">
        <v>397</v>
      </c>
      <c r="T2365" s="143">
        <v>1820</v>
      </c>
      <c r="U2365" s="143" t="s">
        <v>385</v>
      </c>
      <c r="V2365" s="143" t="s">
        <v>366</v>
      </c>
      <c r="Z2365" s="143">
        <v>0</v>
      </c>
      <c r="AA2365" s="143">
        <v>1</v>
      </c>
      <c r="AB2365" s="143">
        <v>4.5556637384226901</v>
      </c>
      <c r="AC2365" s="143">
        <v>0.62919094172190004</v>
      </c>
      <c r="AD2365" s="143">
        <v>2331.8125414546898</v>
      </c>
      <c r="AF2365" s="143">
        <v>-1</v>
      </c>
      <c r="AG2365" s="143">
        <v>-1</v>
      </c>
      <c r="AH2365" s="143">
        <v>-1</v>
      </c>
      <c r="AI2365" s="143">
        <v>-1</v>
      </c>
      <c r="AJ2365" s="143">
        <v>0</v>
      </c>
      <c r="AM2365" s="143" t="s">
        <v>383</v>
      </c>
      <c r="AN2365" s="143">
        <v>-1</v>
      </c>
      <c r="AQ2365" s="143">
        <v>641</v>
      </c>
      <c r="AR2365" s="143" t="s">
        <v>284</v>
      </c>
      <c r="AS2365" s="143" t="s">
        <v>394</v>
      </c>
      <c r="AT2365" s="143" t="s">
        <v>366</v>
      </c>
      <c r="AV2365" s="143">
        <v>200.00000003352699</v>
      </c>
      <c r="AW2365" s="143">
        <v>1.8911699444000001</v>
      </c>
    </row>
    <row r="2366" spans="1:49" x14ac:dyDescent="0.25">
      <c r="A2366" s="153">
        <v>1200000</v>
      </c>
      <c r="B2366" s="153">
        <v>1800000</v>
      </c>
      <c r="C2366" s="153">
        <v>1800000</v>
      </c>
      <c r="D2366" s="143" t="s">
        <v>360</v>
      </c>
      <c r="E2366" s="143" t="s">
        <v>73</v>
      </c>
      <c r="F2366" s="143" t="s">
        <v>378</v>
      </c>
      <c r="G2366" s="143" t="s">
        <v>379</v>
      </c>
      <c r="H2366" s="143">
        <v>0.59</v>
      </c>
      <c r="I2366" s="143">
        <v>0.64</v>
      </c>
      <c r="J2366" s="143" t="s">
        <v>366</v>
      </c>
      <c r="K2366" s="143">
        <v>0.33539203579504001</v>
      </c>
      <c r="L2366" s="143">
        <v>3878.8996503706398</v>
      </c>
      <c r="M2366" s="143">
        <v>7.1198623716300498</v>
      </c>
      <c r="N2366" s="143">
        <v>0.96341661041563997</v>
      </c>
      <c r="O2366" s="143">
        <v>2.38794513540154</v>
      </c>
      <c r="P2366" s="143">
        <v>0.32312225828606</v>
      </c>
      <c r="Q2366" s="143">
        <v>1300.9520503824999</v>
      </c>
      <c r="R2366" s="143">
        <v>8140</v>
      </c>
      <c r="S2366" s="143" t="s">
        <v>369</v>
      </c>
      <c r="T2366" s="143">
        <v>8140</v>
      </c>
      <c r="U2366" s="143" t="s">
        <v>385</v>
      </c>
      <c r="V2366" s="143" t="s">
        <v>366</v>
      </c>
      <c r="Z2366" s="143">
        <v>0</v>
      </c>
      <c r="AA2366" s="143">
        <v>1</v>
      </c>
      <c r="AB2366" s="143">
        <v>2.38794513540154</v>
      </c>
      <c r="AC2366" s="143">
        <v>0.32312225828606</v>
      </c>
      <c r="AD2366" s="143">
        <v>1300.9520503824899</v>
      </c>
      <c r="AF2366" s="143">
        <v>-1</v>
      </c>
      <c r="AG2366" s="143">
        <v>-1</v>
      </c>
      <c r="AH2366" s="143">
        <v>-1</v>
      </c>
      <c r="AI2366" s="143">
        <v>-1</v>
      </c>
      <c r="AJ2366" s="143">
        <v>0</v>
      </c>
      <c r="AM2366" s="143" t="s">
        <v>383</v>
      </c>
      <c r="AN2366" s="143">
        <v>-1</v>
      </c>
      <c r="AQ2366" s="143">
        <v>641</v>
      </c>
      <c r="AR2366" s="143" t="s">
        <v>284</v>
      </c>
      <c r="AS2366" s="143" t="s">
        <v>394</v>
      </c>
      <c r="AT2366" s="143" t="s">
        <v>366</v>
      </c>
      <c r="AV2366" s="143">
        <v>162.540319157423</v>
      </c>
      <c r="AW2366" s="143">
        <v>1.0551111520000001</v>
      </c>
    </row>
    <row r="2367" spans="1:49" x14ac:dyDescent="0.25">
      <c r="A2367" s="153">
        <v>1200000</v>
      </c>
      <c r="B2367" s="153">
        <v>1800000</v>
      </c>
      <c r="C2367" s="153">
        <v>1800000</v>
      </c>
      <c r="D2367" s="143" t="s">
        <v>360</v>
      </c>
      <c r="E2367" s="143" t="s">
        <v>73</v>
      </c>
      <c r="F2367" s="143" t="s">
        <v>378</v>
      </c>
      <c r="G2367" s="143" t="s">
        <v>379</v>
      </c>
      <c r="H2367" s="143">
        <v>0.59</v>
      </c>
      <c r="I2367" s="143">
        <v>0.64</v>
      </c>
      <c r="J2367" s="143" t="s">
        <v>366</v>
      </c>
      <c r="K2367" s="143">
        <v>0.18000291114676001</v>
      </c>
      <c r="L2367" s="143">
        <v>3878.8996503706398</v>
      </c>
      <c r="M2367" s="143">
        <v>7.1198623716300498</v>
      </c>
      <c r="N2367" s="143">
        <v>0.96341661041563997</v>
      </c>
      <c r="O2367" s="143">
        <v>1.28159595385769</v>
      </c>
      <c r="P2367" s="143">
        <v>0.17341779452195999</v>
      </c>
      <c r="Q2367" s="143">
        <v>698.21322911287405</v>
      </c>
      <c r="R2367" s="143">
        <v>1400</v>
      </c>
      <c r="S2367" s="143" t="s">
        <v>389</v>
      </c>
      <c r="T2367" s="143">
        <v>1400</v>
      </c>
      <c r="U2367" s="143" t="s">
        <v>385</v>
      </c>
      <c r="V2367" s="143" t="s">
        <v>366</v>
      </c>
      <c r="Z2367" s="143">
        <v>0</v>
      </c>
      <c r="AA2367" s="143">
        <v>1</v>
      </c>
      <c r="AB2367" s="143">
        <v>1.28159595385769</v>
      </c>
      <c r="AC2367" s="143">
        <v>0.17341779452195999</v>
      </c>
      <c r="AD2367" s="143">
        <v>698.21322911287405</v>
      </c>
      <c r="AF2367" s="143">
        <v>-1</v>
      </c>
      <c r="AG2367" s="143">
        <v>-1</v>
      </c>
      <c r="AH2367" s="143">
        <v>-1</v>
      </c>
      <c r="AI2367" s="143">
        <v>-1</v>
      </c>
      <c r="AJ2367" s="143">
        <v>0</v>
      </c>
      <c r="AM2367" s="143" t="s">
        <v>383</v>
      </c>
      <c r="AN2367" s="143">
        <v>-1</v>
      </c>
      <c r="AQ2367" s="143">
        <v>641</v>
      </c>
      <c r="AR2367" s="143" t="s">
        <v>284</v>
      </c>
      <c r="AS2367" s="143" t="s">
        <v>394</v>
      </c>
      <c r="AT2367" s="143" t="s">
        <v>366</v>
      </c>
      <c r="AV2367" s="143">
        <v>136.40566266573001</v>
      </c>
      <c r="AW2367" s="143">
        <v>0.56627188090000002</v>
      </c>
    </row>
    <row r="2368" spans="1:49" x14ac:dyDescent="0.25">
      <c r="A2368" s="153">
        <v>1200000</v>
      </c>
      <c r="B2368" s="153">
        <v>1800000</v>
      </c>
      <c r="C2368" s="153">
        <v>1800000</v>
      </c>
      <c r="D2368" s="143" t="s">
        <v>360</v>
      </c>
      <c r="E2368" s="143" t="s">
        <v>73</v>
      </c>
      <c r="F2368" s="143" t="s">
        <v>378</v>
      </c>
      <c r="G2368" s="143" t="s">
        <v>379</v>
      </c>
      <c r="H2368" s="143">
        <v>0.59</v>
      </c>
      <c r="I2368" s="143">
        <v>0.64</v>
      </c>
      <c r="J2368" s="143" t="s">
        <v>366</v>
      </c>
      <c r="K2368" s="143">
        <v>0.10236850674912</v>
      </c>
      <c r="L2368" s="143">
        <v>3878.8996503706398</v>
      </c>
      <c r="M2368" s="143">
        <v>7.1198623716300498</v>
      </c>
      <c r="N2368" s="143">
        <v>0.96341661041563997</v>
      </c>
      <c r="O2368" s="143">
        <v>0.72884967924301003</v>
      </c>
      <c r="P2368" s="143">
        <v>9.8623519785540001E-2</v>
      </c>
      <c r="Q2368" s="143">
        <v>397.07716503812702</v>
      </c>
      <c r="R2368" s="143">
        <v>1820</v>
      </c>
      <c r="S2368" s="143" t="s">
        <v>397</v>
      </c>
      <c r="T2368" s="143">
        <v>1820</v>
      </c>
      <c r="U2368" s="143" t="s">
        <v>385</v>
      </c>
      <c r="V2368" s="143" t="s">
        <v>366</v>
      </c>
      <c r="Z2368" s="143">
        <v>0</v>
      </c>
      <c r="AA2368" s="143">
        <v>1</v>
      </c>
      <c r="AB2368" s="143">
        <v>0.72884967924301003</v>
      </c>
      <c r="AC2368" s="143">
        <v>9.8623519785540001E-2</v>
      </c>
      <c r="AD2368" s="143">
        <v>397.07716503812702</v>
      </c>
      <c r="AF2368" s="143">
        <v>-1</v>
      </c>
      <c r="AG2368" s="143">
        <v>-1</v>
      </c>
      <c r="AH2368" s="143">
        <v>-1</v>
      </c>
      <c r="AI2368" s="143">
        <v>-1</v>
      </c>
      <c r="AJ2368" s="143">
        <v>0</v>
      </c>
      <c r="AM2368" s="143" t="s">
        <v>383</v>
      </c>
      <c r="AN2368" s="143">
        <v>-1</v>
      </c>
      <c r="AQ2368" s="143">
        <v>641</v>
      </c>
      <c r="AR2368" s="143" t="s">
        <v>284</v>
      </c>
      <c r="AS2368" s="143" t="s">
        <v>394</v>
      </c>
      <c r="AT2368" s="143" t="s">
        <v>366</v>
      </c>
      <c r="AV2368" s="143">
        <v>105.47699726652699</v>
      </c>
      <c r="AW2368" s="143">
        <v>0.32204149640000002</v>
      </c>
    </row>
    <row r="2369" spans="1:49" x14ac:dyDescent="0.25">
      <c r="A2369" s="153">
        <v>1200000</v>
      </c>
      <c r="B2369" s="153">
        <v>1800000</v>
      </c>
      <c r="C2369" s="153">
        <v>1800000</v>
      </c>
      <c r="D2369" s="143" t="s">
        <v>360</v>
      </c>
      <c r="E2369" s="143" t="s">
        <v>73</v>
      </c>
      <c r="F2369" s="143" t="s">
        <v>378</v>
      </c>
      <c r="G2369" s="143" t="s">
        <v>379</v>
      </c>
      <c r="H2369" s="143">
        <v>0.59</v>
      </c>
      <c r="I2369" s="143">
        <v>0.64</v>
      </c>
      <c r="J2369" s="143" t="s">
        <v>366</v>
      </c>
      <c r="K2369" s="143">
        <v>0.61776345387502996</v>
      </c>
      <c r="L2369" s="143">
        <v>3773.9106253322998</v>
      </c>
      <c r="M2369" s="143">
        <v>7.3730917685949402</v>
      </c>
      <c r="N2369" s="143">
        <v>1.0183113434886399</v>
      </c>
      <c r="O2369" s="143">
        <v>4.5548266367048003</v>
      </c>
      <c r="P2369" s="143">
        <v>0.62907553267367</v>
      </c>
      <c r="Q2369" s="143">
        <v>2331.38406252097</v>
      </c>
      <c r="R2369" s="143">
        <v>1820</v>
      </c>
      <c r="S2369" s="143" t="s">
        <v>397</v>
      </c>
      <c r="T2369" s="143">
        <v>1820</v>
      </c>
      <c r="U2369" s="143" t="s">
        <v>385</v>
      </c>
      <c r="V2369" s="143" t="s">
        <v>366</v>
      </c>
      <c r="Z2369" s="143">
        <v>0</v>
      </c>
      <c r="AA2369" s="143">
        <v>1</v>
      </c>
      <c r="AB2369" s="143">
        <v>4.5548266367048003</v>
      </c>
      <c r="AC2369" s="143">
        <v>0.62907553267367</v>
      </c>
      <c r="AD2369" s="143">
        <v>2331.38406252097</v>
      </c>
      <c r="AF2369" s="143">
        <v>-1</v>
      </c>
      <c r="AG2369" s="143">
        <v>-1</v>
      </c>
      <c r="AH2369" s="143">
        <v>-1</v>
      </c>
      <c r="AI2369" s="143">
        <v>-1</v>
      </c>
      <c r="AJ2369" s="143">
        <v>0</v>
      </c>
      <c r="AM2369" s="143" t="s">
        <v>383</v>
      </c>
      <c r="AN2369" s="143">
        <v>-1</v>
      </c>
      <c r="AQ2369" s="143">
        <v>641</v>
      </c>
      <c r="AR2369" s="143" t="s">
        <v>284</v>
      </c>
      <c r="AS2369" s="143" t="s">
        <v>394</v>
      </c>
      <c r="AT2369" s="143" t="s">
        <v>366</v>
      </c>
      <c r="AV2369" s="143">
        <v>200.00000003352699</v>
      </c>
      <c r="AW2369" s="143">
        <v>1.8908224351</v>
      </c>
    </row>
    <row r="2370" spans="1:49" x14ac:dyDescent="0.25">
      <c r="A2370" s="153">
        <v>1200000</v>
      </c>
      <c r="B2370" s="153">
        <v>1800000</v>
      </c>
      <c r="C2370" s="153">
        <v>1800000</v>
      </c>
      <c r="D2370" s="143" t="s">
        <v>360</v>
      </c>
      <c r="E2370" s="143" t="s">
        <v>73</v>
      </c>
      <c r="F2370" s="143" t="s">
        <v>378</v>
      </c>
      <c r="G2370" s="143" t="s">
        <v>379</v>
      </c>
      <c r="H2370" s="143">
        <v>0.59</v>
      </c>
      <c r="I2370" s="143">
        <v>0.64</v>
      </c>
      <c r="J2370" s="143" t="s">
        <v>366</v>
      </c>
      <c r="K2370" s="143">
        <v>0.61776345359886997</v>
      </c>
      <c r="L2370" s="143">
        <v>3927.3282661624598</v>
      </c>
      <c r="M2370" s="143">
        <v>7.1561167232700802</v>
      </c>
      <c r="N2370" s="143">
        <v>0.95975551906683998</v>
      </c>
      <c r="O2370" s="143">
        <v>4.4207873813239704</v>
      </c>
      <c r="P2370" s="143">
        <v>0.59290188406930999</v>
      </c>
      <c r="Q2370" s="143">
        <v>2426.1598731209901</v>
      </c>
      <c r="R2370" s="143">
        <v>1400</v>
      </c>
      <c r="S2370" s="143" t="s">
        <v>389</v>
      </c>
      <c r="T2370" s="143">
        <v>1400</v>
      </c>
      <c r="U2370" s="143" t="s">
        <v>385</v>
      </c>
      <c r="V2370" s="143" t="s">
        <v>366</v>
      </c>
      <c r="Z2370" s="143">
        <v>0</v>
      </c>
      <c r="AA2370" s="143">
        <v>1</v>
      </c>
      <c r="AB2370" s="143">
        <v>4.4207873813239704</v>
      </c>
      <c r="AC2370" s="143">
        <v>0.59290188406930999</v>
      </c>
      <c r="AD2370" s="143">
        <v>2426.1598731209901</v>
      </c>
      <c r="AF2370" s="143">
        <v>-1</v>
      </c>
      <c r="AG2370" s="143">
        <v>-1</v>
      </c>
      <c r="AH2370" s="143">
        <v>-1</v>
      </c>
      <c r="AI2370" s="143">
        <v>-1</v>
      </c>
      <c r="AJ2370" s="143">
        <v>0</v>
      </c>
      <c r="AM2370" s="143" t="s">
        <v>383</v>
      </c>
      <c r="AN2370" s="143">
        <v>-1</v>
      </c>
      <c r="AQ2370" s="143">
        <v>641</v>
      </c>
      <c r="AR2370" s="143" t="s">
        <v>284</v>
      </c>
      <c r="AS2370" s="143" t="s">
        <v>394</v>
      </c>
      <c r="AT2370" s="143" t="s">
        <v>366</v>
      </c>
      <c r="AV2370" s="143">
        <v>199.99999998882399</v>
      </c>
      <c r="AW2370" s="143">
        <v>1.9676884616000001</v>
      </c>
    </row>
    <row r="2371" spans="1:49" x14ac:dyDescent="0.25">
      <c r="A2371" s="153">
        <v>1200000</v>
      </c>
      <c r="B2371" s="153">
        <v>1800000</v>
      </c>
      <c r="C2371" s="153">
        <v>1800000</v>
      </c>
      <c r="D2371" s="143" t="s">
        <v>360</v>
      </c>
      <c r="E2371" s="143" t="s">
        <v>73</v>
      </c>
      <c r="F2371" s="143" t="s">
        <v>378</v>
      </c>
      <c r="G2371" s="143" t="s">
        <v>379</v>
      </c>
      <c r="H2371" s="143">
        <v>0.59</v>
      </c>
      <c r="I2371" s="143">
        <v>0.64</v>
      </c>
      <c r="J2371" s="143" t="s">
        <v>366</v>
      </c>
      <c r="K2371" s="143">
        <v>0.36224582617163997</v>
      </c>
      <c r="L2371" s="143">
        <v>3825.1832612538001</v>
      </c>
      <c r="M2371" s="143">
        <v>7.5040787405495299</v>
      </c>
      <c r="N2371" s="143">
        <v>1.0488590413368799</v>
      </c>
      <c r="O2371" s="143">
        <v>2.7183212030274402</v>
      </c>
      <c r="P2371" s="143">
        <v>0.37994480996667002</v>
      </c>
      <c r="Q2371" s="143">
        <v>1385.65667073083</v>
      </c>
      <c r="R2371" s="143">
        <v>1200</v>
      </c>
      <c r="S2371" s="143" t="s">
        <v>398</v>
      </c>
      <c r="T2371" s="143">
        <v>1200</v>
      </c>
      <c r="U2371" s="143" t="s">
        <v>385</v>
      </c>
      <c r="V2371" s="143" t="s">
        <v>366</v>
      </c>
      <c r="Z2371" s="143">
        <v>0</v>
      </c>
      <c r="AA2371" s="143">
        <v>1</v>
      </c>
      <c r="AB2371" s="143">
        <v>2.7183212030274402</v>
      </c>
      <c r="AC2371" s="143">
        <v>0.37994480996667002</v>
      </c>
      <c r="AD2371" s="143">
        <v>1385.65667073083</v>
      </c>
      <c r="AF2371" s="143">
        <v>-1</v>
      </c>
      <c r="AG2371" s="143">
        <v>-1</v>
      </c>
      <c r="AH2371" s="143">
        <v>-1</v>
      </c>
      <c r="AI2371" s="143">
        <v>-1</v>
      </c>
      <c r="AJ2371" s="143">
        <v>0</v>
      </c>
      <c r="AM2371" s="143" t="s">
        <v>383</v>
      </c>
      <c r="AN2371" s="143">
        <v>-1</v>
      </c>
      <c r="AQ2371" s="143">
        <v>641</v>
      </c>
      <c r="AR2371" s="143" t="s">
        <v>284</v>
      </c>
      <c r="AS2371" s="143" t="s">
        <v>394</v>
      </c>
      <c r="AT2371" s="143" t="s">
        <v>366</v>
      </c>
      <c r="AV2371" s="143">
        <v>160.70038902634499</v>
      </c>
      <c r="AW2371" s="143">
        <v>1.1238091408999999</v>
      </c>
    </row>
    <row r="2372" spans="1:49" x14ac:dyDescent="0.25">
      <c r="A2372" s="153">
        <v>1200000</v>
      </c>
      <c r="B2372" s="153">
        <v>1800000</v>
      </c>
      <c r="C2372" s="153">
        <v>1800000</v>
      </c>
      <c r="D2372" s="143" t="s">
        <v>360</v>
      </c>
      <c r="E2372" s="143" t="s">
        <v>73</v>
      </c>
      <c r="F2372" s="143" t="s">
        <v>378</v>
      </c>
      <c r="G2372" s="143" t="s">
        <v>379</v>
      </c>
      <c r="H2372" s="143">
        <v>0.59</v>
      </c>
      <c r="I2372" s="143">
        <v>0.64</v>
      </c>
      <c r="J2372" s="143" t="s">
        <v>363</v>
      </c>
      <c r="K2372" s="143">
        <v>0.13647425393661999</v>
      </c>
      <c r="L2372" s="143">
        <v>2855.0295535477899</v>
      </c>
      <c r="M2372" s="143">
        <v>3.78810504134744</v>
      </c>
      <c r="N2372" s="143">
        <v>0.52399269199622001</v>
      </c>
      <c r="O2372" s="143">
        <v>0.51697880935144003</v>
      </c>
      <c r="P2372" s="143">
        <v>7.1511511708420003E-2</v>
      </c>
      <c r="Q2372" s="143">
        <v>389.63802828743599</v>
      </c>
      <c r="R2372" s="143">
        <v>5300</v>
      </c>
      <c r="S2372" s="143" t="s">
        <v>372</v>
      </c>
      <c r="T2372" s="143">
        <v>5300</v>
      </c>
      <c r="U2372" s="143" t="s">
        <v>385</v>
      </c>
      <c r="V2372" s="143" t="s">
        <v>366</v>
      </c>
      <c r="Y2372" s="143" t="s">
        <v>363</v>
      </c>
      <c r="Z2372" s="143">
        <v>0</v>
      </c>
      <c r="AA2372" s="143">
        <v>1</v>
      </c>
      <c r="AB2372" s="143">
        <v>0.51697880935144003</v>
      </c>
      <c r="AC2372" s="143">
        <v>7.1511511708420003E-2</v>
      </c>
      <c r="AD2372" s="143">
        <v>389.63802828743599</v>
      </c>
      <c r="AF2372" s="143">
        <v>-1</v>
      </c>
      <c r="AG2372" s="143">
        <v>-1</v>
      </c>
      <c r="AH2372" s="143">
        <v>-1</v>
      </c>
      <c r="AI2372" s="143">
        <v>-1</v>
      </c>
      <c r="AJ2372" s="143">
        <v>0</v>
      </c>
      <c r="AM2372" s="143" t="s">
        <v>383</v>
      </c>
      <c r="AN2372" s="143">
        <v>-1</v>
      </c>
      <c r="AQ2372" s="143">
        <v>641</v>
      </c>
      <c r="AR2372" s="143" t="s">
        <v>284</v>
      </c>
      <c r="AS2372" s="143" t="s">
        <v>394</v>
      </c>
      <c r="AT2372" s="143" t="s">
        <v>366</v>
      </c>
      <c r="AV2372" s="143">
        <v>95.341370333505594</v>
      </c>
      <c r="AW2372" s="143">
        <v>0.31600813319999999</v>
      </c>
    </row>
    <row r="2373" spans="1:49" x14ac:dyDescent="0.25">
      <c r="A2373" s="153">
        <v>1200000</v>
      </c>
      <c r="B2373" s="153">
        <v>1800000</v>
      </c>
      <c r="C2373" s="153">
        <v>1800000</v>
      </c>
      <c r="D2373" s="143" t="s">
        <v>360</v>
      </c>
      <c r="E2373" s="143" t="s">
        <v>73</v>
      </c>
      <c r="F2373" s="143" t="s">
        <v>378</v>
      </c>
      <c r="G2373" s="143" t="s">
        <v>379</v>
      </c>
      <c r="H2373" s="143">
        <v>0.59</v>
      </c>
      <c r="I2373" s="143">
        <v>0.64</v>
      </c>
      <c r="J2373" s="143" t="s">
        <v>366</v>
      </c>
      <c r="K2373" s="143">
        <v>0.49066599805078998</v>
      </c>
      <c r="L2373" s="143">
        <v>3778.749755244</v>
      </c>
      <c r="M2373" s="143">
        <v>6.9794935288625402</v>
      </c>
      <c r="N2373" s="143">
        <v>0.92582058844920001</v>
      </c>
      <c r="O2373" s="143">
        <v>3.42460015822842</v>
      </c>
      <c r="P2373" s="143">
        <v>0.45426868304739998</v>
      </c>
      <c r="Q2373" s="143">
        <v>1854.104020041</v>
      </c>
      <c r="R2373" s="143">
        <v>1400</v>
      </c>
      <c r="S2373" s="143" t="s">
        <v>389</v>
      </c>
      <c r="T2373" s="143">
        <v>1400</v>
      </c>
      <c r="U2373" s="143" t="s">
        <v>385</v>
      </c>
      <c r="V2373" s="143" t="s">
        <v>366</v>
      </c>
      <c r="Z2373" s="143">
        <v>0</v>
      </c>
      <c r="AA2373" s="143">
        <v>1</v>
      </c>
      <c r="AB2373" s="143">
        <v>3.42460015822842</v>
      </c>
      <c r="AC2373" s="143">
        <v>0.45426868304739998</v>
      </c>
      <c r="AD2373" s="143">
        <v>1854.104020041</v>
      </c>
      <c r="AF2373" s="143">
        <v>-1</v>
      </c>
      <c r="AG2373" s="143">
        <v>-1</v>
      </c>
      <c r="AH2373" s="143">
        <v>-1</v>
      </c>
      <c r="AI2373" s="143">
        <v>-1</v>
      </c>
      <c r="AJ2373" s="143">
        <v>0</v>
      </c>
      <c r="AM2373" s="143" t="s">
        <v>383</v>
      </c>
      <c r="AN2373" s="143">
        <v>-1</v>
      </c>
      <c r="AQ2373" s="143">
        <v>641</v>
      </c>
      <c r="AR2373" s="143" t="s">
        <v>284</v>
      </c>
      <c r="AS2373" s="143" t="s">
        <v>394</v>
      </c>
      <c r="AT2373" s="143" t="s">
        <v>366</v>
      </c>
      <c r="AV2373" s="143">
        <v>202.025481624229</v>
      </c>
      <c r="AW2373" s="143">
        <v>1.5037339984</v>
      </c>
    </row>
    <row r="2374" spans="1:49" x14ac:dyDescent="0.25">
      <c r="A2374" s="153">
        <v>1200000</v>
      </c>
      <c r="B2374" s="153">
        <v>1800000</v>
      </c>
      <c r="C2374" s="153">
        <v>1800000</v>
      </c>
      <c r="D2374" s="143" t="s">
        <v>360</v>
      </c>
      <c r="E2374" s="143" t="s">
        <v>73</v>
      </c>
      <c r="F2374" s="143" t="s">
        <v>378</v>
      </c>
      <c r="G2374" s="143" t="s">
        <v>379</v>
      </c>
      <c r="H2374" s="143">
        <v>0.59</v>
      </c>
      <c r="I2374" s="143">
        <v>0.64</v>
      </c>
      <c r="J2374" s="143" t="s">
        <v>363</v>
      </c>
      <c r="K2374" s="143">
        <v>0.12709745554807</v>
      </c>
      <c r="L2374" s="143">
        <v>3778.749755244</v>
      </c>
      <c r="M2374" s="143">
        <v>6.9794935288625402</v>
      </c>
      <c r="N2374" s="143">
        <v>0.92582058844920001</v>
      </c>
      <c r="O2374" s="143">
        <v>0.88707586853269005</v>
      </c>
      <c r="P2374" s="143">
        <v>0.11766944108591</v>
      </c>
      <c r="Q2374" s="143">
        <v>480.26947904442801</v>
      </c>
      <c r="R2374" s="143">
        <v>3100</v>
      </c>
      <c r="S2374" s="143" t="s">
        <v>371</v>
      </c>
      <c r="T2374" s="143">
        <v>3100</v>
      </c>
      <c r="U2374" s="143" t="s">
        <v>385</v>
      </c>
      <c r="V2374" s="143" t="s">
        <v>366</v>
      </c>
      <c r="Y2374" s="143" t="s">
        <v>363</v>
      </c>
      <c r="Z2374" s="143">
        <v>0</v>
      </c>
      <c r="AA2374" s="143">
        <v>1</v>
      </c>
      <c r="AB2374" s="143">
        <v>0.88707586853269005</v>
      </c>
      <c r="AC2374" s="143">
        <v>0.11766944108591</v>
      </c>
      <c r="AD2374" s="143">
        <v>480.26947904442801</v>
      </c>
      <c r="AF2374" s="143">
        <v>-1</v>
      </c>
      <c r="AG2374" s="143">
        <v>-1</v>
      </c>
      <c r="AH2374" s="143">
        <v>-1</v>
      </c>
      <c r="AI2374" s="143">
        <v>-1</v>
      </c>
      <c r="AJ2374" s="143">
        <v>0</v>
      </c>
      <c r="AM2374" s="143" t="s">
        <v>383</v>
      </c>
      <c r="AN2374" s="143">
        <v>-1</v>
      </c>
      <c r="AQ2374" s="143">
        <v>641</v>
      </c>
      <c r="AR2374" s="143" t="s">
        <v>284</v>
      </c>
      <c r="AS2374" s="143" t="s">
        <v>394</v>
      </c>
      <c r="AT2374" s="143" t="s">
        <v>366</v>
      </c>
      <c r="AV2374" s="143">
        <v>91.016189982815604</v>
      </c>
      <c r="AW2374" s="143">
        <v>0.38951295949999998</v>
      </c>
    </row>
    <row r="2375" spans="1:49" x14ac:dyDescent="0.25">
      <c r="A2375" s="153">
        <v>1200000</v>
      </c>
      <c r="B2375" s="153">
        <v>1800000</v>
      </c>
      <c r="C2375" s="153">
        <v>1800000</v>
      </c>
      <c r="D2375" s="143" t="s">
        <v>360</v>
      </c>
      <c r="E2375" s="143" t="s">
        <v>73</v>
      </c>
      <c r="F2375" s="143" t="s">
        <v>378</v>
      </c>
      <c r="G2375" s="143" t="s">
        <v>379</v>
      </c>
      <c r="H2375" s="143">
        <v>0.59</v>
      </c>
      <c r="I2375" s="143">
        <v>0.64</v>
      </c>
      <c r="J2375" s="143" t="s">
        <v>366</v>
      </c>
      <c r="K2375" s="143">
        <v>1.474566352705E-2</v>
      </c>
      <c r="L2375" s="143">
        <v>3604.0754070256698</v>
      </c>
      <c r="M2375" s="143">
        <v>7.0268741920964599</v>
      </c>
      <c r="N2375" s="143">
        <v>0.95721720517427</v>
      </c>
      <c r="O2375" s="143">
        <v>0.10361592248360001</v>
      </c>
      <c r="P2375" s="143">
        <v>1.41148028298E-2</v>
      </c>
      <c r="Q2375" s="143">
        <v>53.144483278137997</v>
      </c>
      <c r="R2375" s="143">
        <v>1200</v>
      </c>
      <c r="S2375" s="143" t="s">
        <v>398</v>
      </c>
      <c r="T2375" s="143">
        <v>1200</v>
      </c>
      <c r="U2375" s="143" t="s">
        <v>385</v>
      </c>
      <c r="V2375" s="143" t="s">
        <v>366</v>
      </c>
      <c r="Z2375" s="143">
        <v>0</v>
      </c>
      <c r="AA2375" s="143">
        <v>1</v>
      </c>
      <c r="AB2375" s="143">
        <v>0.10361592248360001</v>
      </c>
      <c r="AC2375" s="143">
        <v>1.41148028298E-2</v>
      </c>
      <c r="AD2375" s="143">
        <v>53.144483278137997</v>
      </c>
      <c r="AF2375" s="143">
        <v>-1</v>
      </c>
      <c r="AG2375" s="143">
        <v>-1</v>
      </c>
      <c r="AH2375" s="143">
        <v>-1</v>
      </c>
      <c r="AI2375" s="143">
        <v>-1</v>
      </c>
      <c r="AJ2375" s="143">
        <v>0</v>
      </c>
      <c r="AM2375" s="143" t="s">
        <v>383</v>
      </c>
      <c r="AN2375" s="143">
        <v>-1</v>
      </c>
      <c r="AQ2375" s="143">
        <v>641</v>
      </c>
      <c r="AR2375" s="143" t="s">
        <v>284</v>
      </c>
      <c r="AS2375" s="143" t="s">
        <v>394</v>
      </c>
      <c r="AT2375" s="143" t="s">
        <v>366</v>
      </c>
      <c r="AV2375" s="143">
        <v>43.741714816517003</v>
      </c>
      <c r="AW2375" s="143">
        <v>4.31017707E-2</v>
      </c>
    </row>
    <row r="2376" spans="1:49" x14ac:dyDescent="0.25">
      <c r="A2376" s="153">
        <v>1200000</v>
      </c>
      <c r="B2376" s="153">
        <v>1800000</v>
      </c>
      <c r="C2376" s="153">
        <v>1800000</v>
      </c>
      <c r="D2376" s="143" t="s">
        <v>360</v>
      </c>
      <c r="E2376" s="143" t="s">
        <v>73</v>
      </c>
      <c r="F2376" s="143" t="s">
        <v>378</v>
      </c>
      <c r="G2376" s="143" t="s">
        <v>379</v>
      </c>
      <c r="H2376" s="143">
        <v>0.59</v>
      </c>
      <c r="I2376" s="143">
        <v>0.64</v>
      </c>
      <c r="J2376" s="143" t="s">
        <v>363</v>
      </c>
      <c r="K2376" s="143">
        <v>5.5806842698320001E-2</v>
      </c>
      <c r="L2376" s="143">
        <v>3604.0754070256698</v>
      </c>
      <c r="M2376" s="143">
        <v>7.0268741920964599</v>
      </c>
      <c r="N2376" s="143">
        <v>0.95721720517427</v>
      </c>
      <c r="O2376" s="143">
        <v>0.39214766269925</v>
      </c>
      <c r="P2376" s="143">
        <v>5.3419269997289999E-2</v>
      </c>
      <c r="Q2376" s="143">
        <v>201.132069312787</v>
      </c>
      <c r="R2376" s="143">
        <v>3100</v>
      </c>
      <c r="S2376" s="143" t="s">
        <v>371</v>
      </c>
      <c r="T2376" s="143">
        <v>3100</v>
      </c>
      <c r="U2376" s="143" t="s">
        <v>385</v>
      </c>
      <c r="V2376" s="143" t="s">
        <v>366</v>
      </c>
      <c r="Y2376" s="143" t="s">
        <v>363</v>
      </c>
      <c r="Z2376" s="143">
        <v>0</v>
      </c>
      <c r="AA2376" s="143">
        <v>1</v>
      </c>
      <c r="AB2376" s="143">
        <v>0.39214766269925</v>
      </c>
      <c r="AC2376" s="143">
        <v>5.3419269997289999E-2</v>
      </c>
      <c r="AD2376" s="143">
        <v>772.90793740090498</v>
      </c>
      <c r="AF2376" s="143">
        <v>-1</v>
      </c>
      <c r="AG2376" s="143">
        <v>-1</v>
      </c>
      <c r="AH2376" s="143">
        <v>-1</v>
      </c>
      <c r="AI2376" s="143">
        <v>-1</v>
      </c>
      <c r="AJ2376" s="143">
        <v>0</v>
      </c>
      <c r="AM2376" s="143" t="s">
        <v>383</v>
      </c>
      <c r="AN2376" s="143">
        <v>-1</v>
      </c>
      <c r="AQ2376" s="143">
        <v>641</v>
      </c>
      <c r="AR2376" s="143" t="s">
        <v>284</v>
      </c>
      <c r="AS2376" s="143" t="s">
        <v>394</v>
      </c>
      <c r="AT2376" s="143" t="s">
        <v>366</v>
      </c>
      <c r="AV2376" s="143">
        <v>84.133590565880198</v>
      </c>
      <c r="AW2376" s="143">
        <v>0.62685153069999999</v>
      </c>
    </row>
    <row r="2377" spans="1:49" x14ac:dyDescent="0.25">
      <c r="A2377" s="153">
        <v>1200000</v>
      </c>
      <c r="B2377" s="153">
        <v>1800000</v>
      </c>
      <c r="C2377" s="153">
        <v>1800000</v>
      </c>
      <c r="D2377" s="143" t="s">
        <v>360</v>
      </c>
      <c r="E2377" s="143" t="s">
        <v>73</v>
      </c>
      <c r="F2377" s="143" t="s">
        <v>378</v>
      </c>
      <c r="G2377" s="143" t="s">
        <v>379</v>
      </c>
      <c r="H2377" s="143">
        <v>0.59</v>
      </c>
      <c r="I2377" s="143">
        <v>0.64</v>
      </c>
      <c r="J2377" s="143" t="s">
        <v>366</v>
      </c>
      <c r="K2377" s="143">
        <v>0.61776345371394004</v>
      </c>
      <c r="L2377" s="143">
        <v>3927.9399703353902</v>
      </c>
      <c r="M2377" s="143">
        <v>7.1572448315342401</v>
      </c>
      <c r="N2377" s="143">
        <v>0.95990753560340003</v>
      </c>
      <c r="O2377" s="143">
        <v>4.4214842862048398</v>
      </c>
      <c r="P2377" s="143">
        <v>0.59299579444038997</v>
      </c>
      <c r="Q2377" s="143">
        <v>2426.53776205542</v>
      </c>
      <c r="R2377" s="143">
        <v>1400</v>
      </c>
      <c r="S2377" s="143" t="s">
        <v>389</v>
      </c>
      <c r="T2377" s="143">
        <v>1400</v>
      </c>
      <c r="U2377" s="143" t="s">
        <v>385</v>
      </c>
      <c r="V2377" s="143" t="s">
        <v>366</v>
      </c>
      <c r="Z2377" s="143">
        <v>0</v>
      </c>
      <c r="AA2377" s="143">
        <v>1</v>
      </c>
      <c r="AB2377" s="143">
        <v>4.4214842862048398</v>
      </c>
      <c r="AC2377" s="143">
        <v>0.59299579444038997</v>
      </c>
      <c r="AD2377" s="143">
        <v>2426.53776205542</v>
      </c>
      <c r="AF2377" s="143">
        <v>-1</v>
      </c>
      <c r="AG2377" s="143">
        <v>-1</v>
      </c>
      <c r="AH2377" s="143">
        <v>-1</v>
      </c>
      <c r="AI2377" s="143">
        <v>-1</v>
      </c>
      <c r="AJ2377" s="143">
        <v>0</v>
      </c>
      <c r="AM2377" s="143" t="s">
        <v>383</v>
      </c>
      <c r="AN2377" s="143">
        <v>-1</v>
      </c>
      <c r="AQ2377" s="143">
        <v>641</v>
      </c>
      <c r="AR2377" s="143" t="s">
        <v>284</v>
      </c>
      <c r="AS2377" s="143" t="s">
        <v>394</v>
      </c>
      <c r="AT2377" s="143" t="s">
        <v>366</v>
      </c>
      <c r="AV2377" s="143">
        <v>200.00000000745001</v>
      </c>
      <c r="AW2377" s="143">
        <v>1.9679949407999999</v>
      </c>
    </row>
    <row r="2378" spans="1:49" x14ac:dyDescent="0.25">
      <c r="A2378" s="153">
        <v>1200000</v>
      </c>
      <c r="B2378" s="153">
        <v>1800000</v>
      </c>
      <c r="C2378" s="153">
        <v>1800000</v>
      </c>
      <c r="D2378" s="143" t="s">
        <v>360</v>
      </c>
      <c r="E2378" s="143" t="s">
        <v>73</v>
      </c>
      <c r="F2378" s="143" t="s">
        <v>378</v>
      </c>
      <c r="G2378" s="143" t="s">
        <v>379</v>
      </c>
      <c r="H2378" s="143">
        <v>0.59</v>
      </c>
      <c r="I2378" s="143">
        <v>0.64</v>
      </c>
      <c r="J2378" s="143" t="s">
        <v>366</v>
      </c>
      <c r="K2378" s="143">
        <v>7.9553241382889994E-2</v>
      </c>
      <c r="L2378" s="143">
        <v>3923.6996725065301</v>
      </c>
      <c r="M2378" s="143">
        <v>7.1424133792019902</v>
      </c>
      <c r="N2378" s="143">
        <v>0.95799932956834999</v>
      </c>
      <c r="O2378" s="143">
        <v>0.56820213561207999</v>
      </c>
      <c r="P2378" s="143">
        <v>7.6211951909799999E-2</v>
      </c>
      <c r="Q2378" s="143">
        <v>312.14302716090202</v>
      </c>
      <c r="R2378" s="143">
        <v>8140</v>
      </c>
      <c r="S2378" s="143" t="s">
        <v>369</v>
      </c>
      <c r="T2378" s="143">
        <v>8140</v>
      </c>
      <c r="U2378" s="143" t="s">
        <v>385</v>
      </c>
      <c r="V2378" s="143" t="s">
        <v>366</v>
      </c>
      <c r="Z2378" s="143">
        <v>0</v>
      </c>
      <c r="AA2378" s="143">
        <v>1</v>
      </c>
      <c r="AB2378" s="143">
        <v>0.56820213561207999</v>
      </c>
      <c r="AC2378" s="143">
        <v>7.6211951909799999E-2</v>
      </c>
      <c r="AD2378" s="143">
        <v>312.14302716090202</v>
      </c>
      <c r="AF2378" s="143">
        <v>-1</v>
      </c>
      <c r="AG2378" s="143">
        <v>-1</v>
      </c>
      <c r="AH2378" s="143">
        <v>-1</v>
      </c>
      <c r="AI2378" s="143">
        <v>-1</v>
      </c>
      <c r="AJ2378" s="143">
        <v>0</v>
      </c>
      <c r="AM2378" s="143" t="s">
        <v>383</v>
      </c>
      <c r="AN2378" s="143">
        <v>-1</v>
      </c>
      <c r="AQ2378" s="143">
        <v>641</v>
      </c>
      <c r="AR2378" s="143" t="s">
        <v>284</v>
      </c>
      <c r="AS2378" s="143" t="s">
        <v>394</v>
      </c>
      <c r="AT2378" s="143" t="s">
        <v>366</v>
      </c>
      <c r="AV2378" s="143">
        <v>92.259319273549295</v>
      </c>
      <c r="AW2378" s="143">
        <v>0.25315736179999998</v>
      </c>
    </row>
    <row r="2379" spans="1:49" x14ac:dyDescent="0.25">
      <c r="A2379" s="153">
        <v>1200000</v>
      </c>
      <c r="B2379" s="153">
        <v>1800000</v>
      </c>
      <c r="C2379" s="153">
        <v>1800000</v>
      </c>
      <c r="D2379" s="143" t="s">
        <v>360</v>
      </c>
      <c r="E2379" s="143" t="s">
        <v>73</v>
      </c>
      <c r="F2379" s="143" t="s">
        <v>378</v>
      </c>
      <c r="G2379" s="143" t="s">
        <v>379</v>
      </c>
      <c r="H2379" s="143">
        <v>0.59</v>
      </c>
      <c r="I2379" s="143">
        <v>0.64</v>
      </c>
      <c r="J2379" s="143" t="s">
        <v>366</v>
      </c>
      <c r="K2379" s="143">
        <v>0.53821021249212997</v>
      </c>
      <c r="L2379" s="143">
        <v>3923.6996725065301</v>
      </c>
      <c r="M2379" s="143">
        <v>7.1424133792019902</v>
      </c>
      <c r="N2379" s="143">
        <v>0.95799932956834999</v>
      </c>
      <c r="O2379" s="143">
        <v>3.8441198225269999</v>
      </c>
      <c r="P2379" s="143">
        <v>0.51560502273429998</v>
      </c>
      <c r="Q2379" s="143">
        <v>2111.77523449507</v>
      </c>
      <c r="R2379" s="143">
        <v>1400</v>
      </c>
      <c r="S2379" s="143" t="s">
        <v>389</v>
      </c>
      <c r="T2379" s="143">
        <v>1400</v>
      </c>
      <c r="U2379" s="143" t="s">
        <v>385</v>
      </c>
      <c r="V2379" s="143" t="s">
        <v>366</v>
      </c>
      <c r="Z2379" s="143">
        <v>0</v>
      </c>
      <c r="AA2379" s="143">
        <v>1</v>
      </c>
      <c r="AB2379" s="143">
        <v>3.8441198225269999</v>
      </c>
      <c r="AC2379" s="143">
        <v>0.51560502273429998</v>
      </c>
      <c r="AD2379" s="143">
        <v>2111.77523449507</v>
      </c>
      <c r="AF2379" s="143">
        <v>-1</v>
      </c>
      <c r="AG2379" s="143">
        <v>-1</v>
      </c>
      <c r="AH2379" s="143">
        <v>-1</v>
      </c>
      <c r="AI2379" s="143">
        <v>-1</v>
      </c>
      <c r="AJ2379" s="143">
        <v>0</v>
      </c>
      <c r="AM2379" s="143" t="s">
        <v>383</v>
      </c>
      <c r="AN2379" s="143">
        <v>-1</v>
      </c>
      <c r="AQ2379" s="143">
        <v>641</v>
      </c>
      <c r="AR2379" s="143" t="s">
        <v>284</v>
      </c>
      <c r="AS2379" s="143" t="s">
        <v>394</v>
      </c>
      <c r="AT2379" s="143" t="s">
        <v>366</v>
      </c>
      <c r="AV2379" s="143">
        <v>185.493825332987</v>
      </c>
      <c r="AW2379" s="143">
        <v>1.7127130855999999</v>
      </c>
    </row>
    <row r="2380" spans="1:49" x14ac:dyDescent="0.25">
      <c r="A2380" s="153">
        <v>1200000</v>
      </c>
      <c r="B2380" s="153">
        <v>1800000</v>
      </c>
      <c r="C2380" s="153">
        <v>1800000</v>
      </c>
      <c r="D2380" s="143" t="s">
        <v>360</v>
      </c>
      <c r="E2380" s="143" t="s">
        <v>73</v>
      </c>
      <c r="F2380" s="143" t="s">
        <v>378</v>
      </c>
      <c r="G2380" s="143" t="s">
        <v>379</v>
      </c>
      <c r="H2380" s="143">
        <v>0.59</v>
      </c>
      <c r="I2380" s="143">
        <v>0.64</v>
      </c>
      <c r="J2380" s="143" t="s">
        <v>366</v>
      </c>
      <c r="K2380" s="143">
        <v>0.61776345378298003</v>
      </c>
      <c r="L2380" s="143">
        <v>3773.4421978984201</v>
      </c>
      <c r="M2380" s="143">
        <v>7.37217668896474</v>
      </c>
      <c r="N2380" s="143">
        <v>1.0181859606627299</v>
      </c>
      <c r="O2380" s="143">
        <v>4.5542613332732396</v>
      </c>
      <c r="P2380" s="143">
        <v>0.62899807565235</v>
      </c>
      <c r="Q2380" s="143">
        <v>2331.0946848241701</v>
      </c>
      <c r="R2380" s="143">
        <v>1820</v>
      </c>
      <c r="S2380" s="143" t="s">
        <v>397</v>
      </c>
      <c r="T2380" s="143">
        <v>1820</v>
      </c>
      <c r="U2380" s="143" t="s">
        <v>385</v>
      </c>
      <c r="V2380" s="143" t="s">
        <v>366</v>
      </c>
      <c r="Z2380" s="143">
        <v>0</v>
      </c>
      <c r="AA2380" s="143">
        <v>1</v>
      </c>
      <c r="AB2380" s="143">
        <v>4.5542613332732396</v>
      </c>
      <c r="AC2380" s="143">
        <v>0.62899807565235</v>
      </c>
      <c r="AD2380" s="143">
        <v>2331.0946848241701</v>
      </c>
      <c r="AF2380" s="143">
        <v>-1</v>
      </c>
      <c r="AG2380" s="143">
        <v>-1</v>
      </c>
      <c r="AH2380" s="143">
        <v>-1</v>
      </c>
      <c r="AI2380" s="143">
        <v>-1</v>
      </c>
      <c r="AJ2380" s="143">
        <v>0</v>
      </c>
      <c r="AM2380" s="143" t="s">
        <v>383</v>
      </c>
      <c r="AN2380" s="143">
        <v>-1</v>
      </c>
      <c r="AQ2380" s="143">
        <v>641</v>
      </c>
      <c r="AR2380" s="143" t="s">
        <v>284</v>
      </c>
      <c r="AS2380" s="143" t="s">
        <v>394</v>
      </c>
      <c r="AT2380" s="143" t="s">
        <v>366</v>
      </c>
      <c r="AV2380" s="143">
        <v>200.000000018626</v>
      </c>
      <c r="AW2380" s="143">
        <v>1.8905877411000001</v>
      </c>
    </row>
    <row r="2381" spans="1:49" x14ac:dyDescent="0.25">
      <c r="A2381" s="153">
        <v>1200000</v>
      </c>
      <c r="B2381" s="153">
        <v>1800000</v>
      </c>
      <c r="C2381" s="153">
        <v>1800000</v>
      </c>
      <c r="D2381" s="143" t="s">
        <v>360</v>
      </c>
      <c r="E2381" s="143" t="s">
        <v>73</v>
      </c>
      <c r="F2381" s="143" t="s">
        <v>378</v>
      </c>
      <c r="G2381" s="143" t="s">
        <v>379</v>
      </c>
      <c r="H2381" s="143">
        <v>0.59</v>
      </c>
      <c r="I2381" s="143">
        <v>0.64</v>
      </c>
      <c r="J2381" s="143" t="s">
        <v>366</v>
      </c>
      <c r="K2381" s="143">
        <v>0.52600513151717998</v>
      </c>
      <c r="L2381" s="143">
        <v>3164.8491991074402</v>
      </c>
      <c r="M2381" s="143">
        <v>4.9798113981564098</v>
      </c>
      <c r="N2381" s="143">
        <v>0.68830882093281998</v>
      </c>
      <c r="O2381" s="143">
        <v>2.61940634941802</v>
      </c>
      <c r="P2381" s="143">
        <v>0.36205397187920002</v>
      </c>
      <c r="Q2381" s="143">
        <v>1664.72691920855</v>
      </c>
      <c r="R2381" s="143">
        <v>1820</v>
      </c>
      <c r="S2381" s="143" t="s">
        <v>397</v>
      </c>
      <c r="T2381" s="143">
        <v>1820</v>
      </c>
      <c r="U2381" s="143" t="s">
        <v>385</v>
      </c>
      <c r="V2381" s="143" t="s">
        <v>366</v>
      </c>
      <c r="Z2381" s="143">
        <v>0</v>
      </c>
      <c r="AA2381" s="143">
        <v>1</v>
      </c>
      <c r="AB2381" s="143">
        <v>2.61940634941802</v>
      </c>
      <c r="AC2381" s="143">
        <v>0.36205397187920002</v>
      </c>
      <c r="AD2381" s="143">
        <v>1664.72691920855</v>
      </c>
      <c r="AF2381" s="143">
        <v>-1</v>
      </c>
      <c r="AG2381" s="143">
        <v>-1</v>
      </c>
      <c r="AH2381" s="143">
        <v>-1</v>
      </c>
      <c r="AI2381" s="143">
        <v>-1</v>
      </c>
      <c r="AJ2381" s="143">
        <v>0</v>
      </c>
      <c r="AM2381" s="143" t="s">
        <v>383</v>
      </c>
      <c r="AN2381" s="143">
        <v>-1</v>
      </c>
      <c r="AQ2381" s="143">
        <v>641</v>
      </c>
      <c r="AR2381" s="143" t="s">
        <v>284</v>
      </c>
      <c r="AS2381" s="143" t="s">
        <v>394</v>
      </c>
      <c r="AT2381" s="143" t="s">
        <v>366</v>
      </c>
      <c r="AV2381" s="143">
        <v>184.044071795261</v>
      </c>
      <c r="AW2381" s="143">
        <v>1.3501434868</v>
      </c>
    </row>
    <row r="2382" spans="1:49" x14ac:dyDescent="0.25">
      <c r="A2382" s="153">
        <v>1200000</v>
      </c>
      <c r="B2382" s="153">
        <v>1800000</v>
      </c>
      <c r="C2382" s="153">
        <v>1800000</v>
      </c>
      <c r="D2382" s="143" t="s">
        <v>360</v>
      </c>
      <c r="E2382" s="143" t="s">
        <v>73</v>
      </c>
      <c r="F2382" s="143" t="s">
        <v>378</v>
      </c>
      <c r="G2382" s="143" t="s">
        <v>379</v>
      </c>
      <c r="H2382" s="143">
        <v>0.59</v>
      </c>
      <c r="I2382" s="143">
        <v>0.64</v>
      </c>
      <c r="J2382" s="143" t="s">
        <v>363</v>
      </c>
      <c r="K2382" s="143">
        <v>9.1758322242779994E-2</v>
      </c>
      <c r="L2382" s="143">
        <v>3164.8491991074402</v>
      </c>
      <c r="M2382" s="143">
        <v>4.9798113981564098</v>
      </c>
      <c r="N2382" s="143">
        <v>0.68830882093281998</v>
      </c>
      <c r="O2382" s="143">
        <v>0.45693913898033001</v>
      </c>
      <c r="P2382" s="143">
        <v>6.3158062593700007E-2</v>
      </c>
      <c r="Q2382" s="143">
        <v>290.40125266152302</v>
      </c>
      <c r="R2382" s="143">
        <v>5300</v>
      </c>
      <c r="S2382" s="143" t="s">
        <v>372</v>
      </c>
      <c r="T2382" s="143">
        <v>5300</v>
      </c>
      <c r="U2382" s="143" t="s">
        <v>385</v>
      </c>
      <c r="V2382" s="143" t="s">
        <v>366</v>
      </c>
      <c r="Y2382" s="143" t="s">
        <v>363</v>
      </c>
      <c r="Z2382" s="143">
        <v>0</v>
      </c>
      <c r="AA2382" s="143">
        <v>1</v>
      </c>
      <c r="AB2382" s="143">
        <v>0.45693913898033001</v>
      </c>
      <c r="AC2382" s="143">
        <v>6.3158062593700007E-2</v>
      </c>
      <c r="AD2382" s="143">
        <v>290.40125266152199</v>
      </c>
      <c r="AF2382" s="143">
        <v>-1</v>
      </c>
      <c r="AG2382" s="143">
        <v>-1</v>
      </c>
      <c r="AH2382" s="143">
        <v>-1</v>
      </c>
      <c r="AI2382" s="143">
        <v>-1</v>
      </c>
      <c r="AJ2382" s="143">
        <v>0</v>
      </c>
      <c r="AM2382" s="143" t="s">
        <v>383</v>
      </c>
      <c r="AN2382" s="143">
        <v>-1</v>
      </c>
      <c r="AQ2382" s="143">
        <v>641</v>
      </c>
      <c r="AR2382" s="143" t="s">
        <v>284</v>
      </c>
      <c r="AS2382" s="143" t="s">
        <v>394</v>
      </c>
      <c r="AT2382" s="143" t="s">
        <v>366</v>
      </c>
      <c r="AV2382" s="143">
        <v>93.089602952665999</v>
      </c>
      <c r="AW2382" s="143">
        <v>0.2355241303</v>
      </c>
    </row>
    <row r="2383" spans="1:49" x14ac:dyDescent="0.25">
      <c r="A2383" s="153">
        <v>1200000</v>
      </c>
      <c r="B2383" s="153">
        <v>1800000</v>
      </c>
      <c r="C2383" s="153">
        <v>1800000</v>
      </c>
      <c r="D2383" s="143" t="s">
        <v>360</v>
      </c>
      <c r="E2383" s="143" t="s">
        <v>73</v>
      </c>
      <c r="F2383" s="143" t="s">
        <v>378</v>
      </c>
      <c r="G2383" s="143" t="s">
        <v>379</v>
      </c>
      <c r="H2383" s="143">
        <v>0.59</v>
      </c>
      <c r="I2383" s="143">
        <v>0.64</v>
      </c>
      <c r="J2383" s="143" t="s">
        <v>366</v>
      </c>
      <c r="K2383" s="143">
        <v>0.29795963353824001</v>
      </c>
      <c r="L2383" s="143">
        <v>3902.4666580926</v>
      </c>
      <c r="M2383" s="143">
        <v>7.5460529833992398</v>
      </c>
      <c r="N2383" s="143">
        <v>1.02080199130847</v>
      </c>
      <c r="O2383" s="143">
        <v>2.2484191815938299</v>
      </c>
      <c r="P2383" s="143">
        <v>0.30415778724538001</v>
      </c>
      <c r="Q2383" s="143">
        <v>1162.77753534049</v>
      </c>
      <c r="R2383" s="143">
        <v>1400</v>
      </c>
      <c r="S2383" s="143" t="s">
        <v>389</v>
      </c>
      <c r="T2383" s="143">
        <v>1400</v>
      </c>
      <c r="U2383" s="143" t="s">
        <v>385</v>
      </c>
      <c r="V2383" s="143" t="s">
        <v>366</v>
      </c>
      <c r="Z2383" s="143">
        <v>0</v>
      </c>
      <c r="AA2383" s="143">
        <v>1</v>
      </c>
      <c r="AB2383" s="143">
        <v>2.2484191815938299</v>
      </c>
      <c r="AC2383" s="143">
        <v>0.30415778724538001</v>
      </c>
      <c r="AD2383" s="143">
        <v>1494.0142812214699</v>
      </c>
      <c r="AF2383" s="143">
        <v>-1</v>
      </c>
      <c r="AG2383" s="143">
        <v>-1</v>
      </c>
      <c r="AH2383" s="143">
        <v>-1</v>
      </c>
      <c r="AI2383" s="143">
        <v>-1</v>
      </c>
      <c r="AJ2383" s="143">
        <v>0</v>
      </c>
      <c r="AM2383" s="143" t="s">
        <v>383</v>
      </c>
      <c r="AN2383" s="143">
        <v>-1</v>
      </c>
      <c r="AQ2383" s="143">
        <v>641</v>
      </c>
      <c r="AR2383" s="143" t="s">
        <v>284</v>
      </c>
      <c r="AS2383" s="143" t="s">
        <v>394</v>
      </c>
      <c r="AT2383" s="143" t="s">
        <v>366</v>
      </c>
      <c r="AV2383" s="143">
        <v>146.627118488468</v>
      </c>
      <c r="AW2383" s="143">
        <v>1.2116904146</v>
      </c>
    </row>
    <row r="2384" spans="1:49" x14ac:dyDescent="0.25">
      <c r="A2384" s="153">
        <v>1200000</v>
      </c>
      <c r="B2384" s="153">
        <v>1800000</v>
      </c>
      <c r="C2384" s="153">
        <v>1800000</v>
      </c>
      <c r="D2384" s="143" t="s">
        <v>360</v>
      </c>
      <c r="E2384" s="143" t="s">
        <v>73</v>
      </c>
      <c r="F2384" s="143" t="s">
        <v>378</v>
      </c>
      <c r="G2384" s="143" t="s">
        <v>379</v>
      </c>
      <c r="H2384" s="143">
        <v>0.59</v>
      </c>
      <c r="I2384" s="143">
        <v>0.64</v>
      </c>
      <c r="J2384" s="143" t="s">
        <v>366</v>
      </c>
      <c r="K2384" s="143">
        <v>0.61776345378298003</v>
      </c>
      <c r="L2384" s="143">
        <v>3830.9934940335902</v>
      </c>
      <c r="M2384" s="143">
        <v>7.4872724895503504</v>
      </c>
      <c r="N2384" s="143">
        <v>1.0645185313689001</v>
      </c>
      <c r="O2384" s="143">
        <v>4.6253633125589202</v>
      </c>
      <c r="P2384" s="143">
        <v>0.65762064455444003</v>
      </c>
      <c r="Q2384" s="143">
        <v>2366.64777229432</v>
      </c>
      <c r="R2384" s="143">
        <v>1200</v>
      </c>
      <c r="S2384" s="143" t="s">
        <v>398</v>
      </c>
      <c r="T2384" s="143">
        <v>1200</v>
      </c>
      <c r="U2384" s="143" t="s">
        <v>385</v>
      </c>
      <c r="V2384" s="143" t="s">
        <v>366</v>
      </c>
      <c r="Z2384" s="143">
        <v>0</v>
      </c>
      <c r="AA2384" s="143">
        <v>1</v>
      </c>
      <c r="AB2384" s="143">
        <v>4.6253633125589202</v>
      </c>
      <c r="AC2384" s="143">
        <v>0.65762064455444003</v>
      </c>
      <c r="AD2384" s="143">
        <v>2366.64777229432</v>
      </c>
      <c r="AF2384" s="143">
        <v>-1</v>
      </c>
      <c r="AG2384" s="143">
        <v>-1</v>
      </c>
      <c r="AH2384" s="143">
        <v>-1</v>
      </c>
      <c r="AI2384" s="143">
        <v>-1</v>
      </c>
      <c r="AJ2384" s="143">
        <v>0</v>
      </c>
      <c r="AM2384" s="143" t="s">
        <v>383</v>
      </c>
      <c r="AN2384" s="143">
        <v>-1</v>
      </c>
      <c r="AQ2384" s="143">
        <v>641</v>
      </c>
      <c r="AR2384" s="143" t="s">
        <v>284</v>
      </c>
      <c r="AS2384" s="143" t="s">
        <v>394</v>
      </c>
      <c r="AT2384" s="143" t="s">
        <v>366</v>
      </c>
      <c r="AV2384" s="143">
        <v>200.000000018626</v>
      </c>
      <c r="AW2384" s="143">
        <v>1.9194223619999999</v>
      </c>
    </row>
    <row r="2385" spans="1:49" x14ac:dyDescent="0.25">
      <c r="A2385" s="153">
        <v>1200000</v>
      </c>
      <c r="B2385" s="153">
        <v>1800000</v>
      </c>
      <c r="C2385" s="153">
        <v>1800000</v>
      </c>
      <c r="D2385" s="143" t="s">
        <v>360</v>
      </c>
      <c r="E2385" s="143" t="s">
        <v>73</v>
      </c>
      <c r="F2385" s="143" t="s">
        <v>378</v>
      </c>
      <c r="G2385" s="143" t="s">
        <v>379</v>
      </c>
      <c r="H2385" s="143">
        <v>0.59</v>
      </c>
      <c r="I2385" s="143">
        <v>0.64</v>
      </c>
      <c r="J2385" s="143" t="s">
        <v>366</v>
      </c>
      <c r="K2385" s="143">
        <v>0.61776345348380002</v>
      </c>
      <c r="L2385" s="143">
        <v>3774.60422284383</v>
      </c>
      <c r="M2385" s="143">
        <v>7.3744468216039403</v>
      </c>
      <c r="N2385" s="143">
        <v>1.0184981611416299</v>
      </c>
      <c r="O2385" s="143">
        <v>4.5556637360467196</v>
      </c>
      <c r="P2385" s="143">
        <v>0.62919094139374998</v>
      </c>
      <c r="Q2385" s="143">
        <v>2331.8125402385599</v>
      </c>
      <c r="R2385" s="143">
        <v>1820</v>
      </c>
      <c r="S2385" s="143" t="s">
        <v>397</v>
      </c>
      <c r="T2385" s="143">
        <v>1820</v>
      </c>
      <c r="U2385" s="143" t="s">
        <v>385</v>
      </c>
      <c r="V2385" s="143" t="s">
        <v>366</v>
      </c>
      <c r="Z2385" s="143">
        <v>0</v>
      </c>
      <c r="AA2385" s="143">
        <v>1</v>
      </c>
      <c r="AB2385" s="143">
        <v>4.5556637360467196</v>
      </c>
      <c r="AC2385" s="143">
        <v>0.62919094139374998</v>
      </c>
      <c r="AD2385" s="143">
        <v>2331.8125402385599</v>
      </c>
      <c r="AF2385" s="143">
        <v>-1</v>
      </c>
      <c r="AG2385" s="143">
        <v>-1</v>
      </c>
      <c r="AH2385" s="143">
        <v>-1</v>
      </c>
      <c r="AI2385" s="143">
        <v>-1</v>
      </c>
      <c r="AJ2385" s="143">
        <v>0</v>
      </c>
      <c r="AM2385" s="143" t="s">
        <v>383</v>
      </c>
      <c r="AN2385" s="143">
        <v>-1</v>
      </c>
      <c r="AQ2385" s="143">
        <v>641</v>
      </c>
      <c r="AR2385" s="143" t="s">
        <v>284</v>
      </c>
      <c r="AS2385" s="143" t="s">
        <v>394</v>
      </c>
      <c r="AT2385" s="143" t="s">
        <v>366</v>
      </c>
      <c r="AV2385" s="143">
        <v>199.999999970197</v>
      </c>
      <c r="AW2385" s="143">
        <v>1.8911699434</v>
      </c>
    </row>
    <row r="2386" spans="1:49" x14ac:dyDescent="0.25">
      <c r="A2386" s="153">
        <v>1200000</v>
      </c>
      <c r="B2386" s="153">
        <v>1800000</v>
      </c>
      <c r="C2386" s="153">
        <v>1800000</v>
      </c>
      <c r="D2386" s="143" t="s">
        <v>360</v>
      </c>
      <c r="E2386" s="143" t="s">
        <v>73</v>
      </c>
      <c r="F2386" s="143" t="s">
        <v>378</v>
      </c>
      <c r="G2386" s="143" t="s">
        <v>379</v>
      </c>
      <c r="H2386" s="143">
        <v>0.59</v>
      </c>
      <c r="I2386" s="143">
        <v>0.64</v>
      </c>
      <c r="J2386" s="143" t="s">
        <v>366</v>
      </c>
      <c r="K2386" s="143">
        <v>0.59931433961445002</v>
      </c>
      <c r="L2386" s="143">
        <v>3658.7851895539702</v>
      </c>
      <c r="M2386" s="143">
        <v>7.1481713751233</v>
      </c>
      <c r="N2386" s="143">
        <v>0.98725002461699995</v>
      </c>
      <c r="O2386" s="143">
        <v>4.2840016071329501</v>
      </c>
      <c r="P2386" s="143">
        <v>0.59167309653768996</v>
      </c>
      <c r="Q2386" s="143">
        <v>2192.7624296686699</v>
      </c>
      <c r="R2386" s="143">
        <v>1820</v>
      </c>
      <c r="S2386" s="143" t="s">
        <v>397</v>
      </c>
      <c r="T2386" s="143">
        <v>1820</v>
      </c>
      <c r="U2386" s="143" t="s">
        <v>385</v>
      </c>
      <c r="V2386" s="143" t="s">
        <v>366</v>
      </c>
      <c r="Z2386" s="143">
        <v>0</v>
      </c>
      <c r="AA2386" s="143">
        <v>1</v>
      </c>
      <c r="AB2386" s="143">
        <v>4.2840016071329501</v>
      </c>
      <c r="AC2386" s="143">
        <v>0.59167309653768996</v>
      </c>
      <c r="AD2386" s="143">
        <v>2192.7624296686699</v>
      </c>
      <c r="AF2386" s="143">
        <v>-1</v>
      </c>
      <c r="AG2386" s="143">
        <v>-1</v>
      </c>
      <c r="AH2386" s="143">
        <v>-1</v>
      </c>
      <c r="AI2386" s="143">
        <v>-1</v>
      </c>
      <c r="AJ2386" s="143">
        <v>0</v>
      </c>
      <c r="AM2386" s="143" t="s">
        <v>383</v>
      </c>
      <c r="AN2386" s="143">
        <v>-1</v>
      </c>
      <c r="AQ2386" s="143">
        <v>641</v>
      </c>
      <c r="AR2386" s="143" t="s">
        <v>284</v>
      </c>
      <c r="AS2386" s="143" t="s">
        <v>394</v>
      </c>
      <c r="AT2386" s="143" t="s">
        <v>366</v>
      </c>
      <c r="AV2386" s="143">
        <v>193.578673646948</v>
      </c>
      <c r="AW2386" s="143">
        <v>1.7783961311000001</v>
      </c>
    </row>
    <row r="2387" spans="1:49" x14ac:dyDescent="0.25">
      <c r="A2387" s="153">
        <v>1200000</v>
      </c>
      <c r="B2387" s="153">
        <v>1800000</v>
      </c>
      <c r="C2387" s="153">
        <v>1800000</v>
      </c>
      <c r="D2387" s="143" t="s">
        <v>360</v>
      </c>
      <c r="E2387" s="143" t="s">
        <v>73</v>
      </c>
      <c r="F2387" s="143" t="s">
        <v>378</v>
      </c>
      <c r="G2387" s="143" t="s">
        <v>379</v>
      </c>
      <c r="H2387" s="143">
        <v>0.59</v>
      </c>
      <c r="I2387" s="143">
        <v>0.64</v>
      </c>
      <c r="J2387" s="143" t="s">
        <v>363</v>
      </c>
      <c r="K2387" s="143">
        <v>1.8449114122499999E-2</v>
      </c>
      <c r="L2387" s="143">
        <v>3658.7851895539702</v>
      </c>
      <c r="M2387" s="143">
        <v>7.1481713751233</v>
      </c>
      <c r="N2387" s="143">
        <v>0.98725002461699995</v>
      </c>
      <c r="O2387" s="143">
        <v>0.13187742946684999</v>
      </c>
      <c r="P2387" s="143">
        <v>1.8213888371599998E-2</v>
      </c>
      <c r="Q2387" s="143">
        <v>67.501345511801404</v>
      </c>
      <c r="R2387" s="143">
        <v>5100</v>
      </c>
      <c r="S2387" s="143" t="s">
        <v>373</v>
      </c>
      <c r="T2387" s="143">
        <v>5100</v>
      </c>
      <c r="U2387" s="143" t="s">
        <v>385</v>
      </c>
      <c r="V2387" s="143" t="s">
        <v>366</v>
      </c>
      <c r="Y2387" s="143" t="s">
        <v>363</v>
      </c>
      <c r="Z2387" s="143">
        <v>0</v>
      </c>
      <c r="AA2387" s="143">
        <v>1</v>
      </c>
      <c r="AB2387" s="143">
        <v>0.13187742946684999</v>
      </c>
      <c r="AC2387" s="143">
        <v>1.8213888371599998E-2</v>
      </c>
      <c r="AD2387" s="143">
        <v>67.501345511800594</v>
      </c>
      <c r="AF2387" s="143">
        <v>-1</v>
      </c>
      <c r="AG2387" s="143">
        <v>-1</v>
      </c>
      <c r="AH2387" s="143">
        <v>-1</v>
      </c>
      <c r="AI2387" s="143">
        <v>-1</v>
      </c>
      <c r="AJ2387" s="143">
        <v>0</v>
      </c>
      <c r="AM2387" s="143" t="s">
        <v>383</v>
      </c>
      <c r="AN2387" s="143">
        <v>-1</v>
      </c>
      <c r="AQ2387" s="143">
        <v>641</v>
      </c>
      <c r="AR2387" s="143" t="s">
        <v>284</v>
      </c>
      <c r="AS2387" s="143" t="s">
        <v>394</v>
      </c>
      <c r="AT2387" s="143" t="s">
        <v>366</v>
      </c>
      <c r="AV2387" s="143">
        <v>43.537733991793601</v>
      </c>
      <c r="AW2387" s="143">
        <v>5.4745616800000001E-2</v>
      </c>
    </row>
    <row r="2388" spans="1:49" x14ac:dyDescent="0.25">
      <c r="A2388" s="153">
        <v>1200000</v>
      </c>
      <c r="B2388" s="153">
        <v>1800000</v>
      </c>
      <c r="C2388" s="153">
        <v>1800000</v>
      </c>
      <c r="D2388" s="143" t="s">
        <v>360</v>
      </c>
      <c r="E2388" s="143" t="s">
        <v>73</v>
      </c>
      <c r="F2388" s="143" t="s">
        <v>378</v>
      </c>
      <c r="G2388" s="143" t="s">
        <v>379</v>
      </c>
      <c r="H2388" s="143">
        <v>0.59</v>
      </c>
      <c r="I2388" s="143">
        <v>0.64</v>
      </c>
      <c r="J2388" s="143" t="s">
        <v>366</v>
      </c>
      <c r="K2388" s="143">
        <v>0.17190493743924001</v>
      </c>
      <c r="L2388" s="143">
        <v>1263.25580918368</v>
      </c>
      <c r="M2388" s="143">
        <v>0</v>
      </c>
      <c r="N2388" s="143">
        <v>0</v>
      </c>
      <c r="O2388" s="143">
        <v>0</v>
      </c>
      <c r="P2388" s="143">
        <v>0</v>
      </c>
      <c r="Q2388" s="143">
        <v>217.15991084748401</v>
      </c>
      <c r="R2388" s="143">
        <v>1820</v>
      </c>
      <c r="S2388" s="143" t="s">
        <v>397</v>
      </c>
      <c r="T2388" s="143">
        <v>1820</v>
      </c>
      <c r="U2388" s="143" t="s">
        <v>385</v>
      </c>
      <c r="V2388" s="143" t="s">
        <v>366</v>
      </c>
      <c r="Z2388" s="143">
        <v>0</v>
      </c>
      <c r="AA2388" s="143">
        <v>1</v>
      </c>
      <c r="AB2388" s="143">
        <v>0</v>
      </c>
      <c r="AC2388" s="143">
        <v>0</v>
      </c>
      <c r="AD2388" s="143">
        <v>217.15991084748401</v>
      </c>
      <c r="AF2388" s="143">
        <v>-1</v>
      </c>
      <c r="AG2388" s="143">
        <v>-1</v>
      </c>
      <c r="AH2388" s="143">
        <v>-1</v>
      </c>
      <c r="AI2388" s="143">
        <v>-1</v>
      </c>
      <c r="AJ2388" s="143">
        <v>0</v>
      </c>
      <c r="AM2388" s="143" t="s">
        <v>383</v>
      </c>
      <c r="AN2388" s="143">
        <v>-1</v>
      </c>
      <c r="AQ2388" s="143">
        <v>641</v>
      </c>
      <c r="AR2388" s="143" t="s">
        <v>284</v>
      </c>
      <c r="AS2388" s="143" t="s">
        <v>394</v>
      </c>
      <c r="AT2388" s="143" t="s">
        <v>366</v>
      </c>
      <c r="AV2388" s="143">
        <v>179.62986978264101</v>
      </c>
      <c r="AW2388" s="143">
        <v>0.1761232043</v>
      </c>
    </row>
    <row r="2389" spans="1:49" x14ac:dyDescent="0.25">
      <c r="A2389" s="153">
        <v>1200000</v>
      </c>
      <c r="B2389" s="153">
        <v>1800000</v>
      </c>
      <c r="C2389" s="153">
        <v>1800000</v>
      </c>
      <c r="D2389" s="143" t="s">
        <v>360</v>
      </c>
      <c r="E2389" s="143" t="s">
        <v>73</v>
      </c>
      <c r="F2389" s="143" t="s">
        <v>378</v>
      </c>
      <c r="G2389" s="143" t="s">
        <v>379</v>
      </c>
      <c r="H2389" s="143">
        <v>0.59</v>
      </c>
      <c r="I2389" s="143">
        <v>0.64</v>
      </c>
      <c r="J2389" s="143" t="s">
        <v>363</v>
      </c>
      <c r="K2389" s="143">
        <v>0.44585851618264</v>
      </c>
      <c r="L2389" s="143">
        <v>1263.25580918368</v>
      </c>
      <c r="M2389" s="143">
        <v>0</v>
      </c>
      <c r="N2389" s="143">
        <v>0</v>
      </c>
      <c r="O2389" s="143">
        <v>0</v>
      </c>
      <c r="P2389" s="143">
        <v>0</v>
      </c>
      <c r="Q2389" s="143">
        <v>563.23336064173998</v>
      </c>
      <c r="R2389" s="143">
        <v>5300</v>
      </c>
      <c r="S2389" s="143" t="s">
        <v>372</v>
      </c>
      <c r="T2389" s="143">
        <v>5300</v>
      </c>
      <c r="U2389" s="143" t="s">
        <v>385</v>
      </c>
      <c r="V2389" s="143" t="s">
        <v>366</v>
      </c>
      <c r="Y2389" s="143" t="s">
        <v>363</v>
      </c>
      <c r="Z2389" s="143">
        <v>0</v>
      </c>
      <c r="AA2389" s="143">
        <v>1</v>
      </c>
      <c r="AB2389" s="143">
        <v>0</v>
      </c>
      <c r="AC2389" s="143">
        <v>0</v>
      </c>
      <c r="AD2389" s="143">
        <v>563.23336064173998</v>
      </c>
      <c r="AF2389" s="143">
        <v>-1</v>
      </c>
      <c r="AG2389" s="143">
        <v>-1</v>
      </c>
      <c r="AH2389" s="143">
        <v>-1</v>
      </c>
      <c r="AI2389" s="143">
        <v>-1</v>
      </c>
      <c r="AJ2389" s="143">
        <v>0</v>
      </c>
      <c r="AM2389" s="143" t="s">
        <v>383</v>
      </c>
      <c r="AN2389" s="143">
        <v>-1</v>
      </c>
      <c r="AQ2389" s="143">
        <v>641</v>
      </c>
      <c r="AR2389" s="143" t="s">
        <v>284</v>
      </c>
      <c r="AS2389" s="143" t="s">
        <v>394</v>
      </c>
      <c r="AT2389" s="143" t="s">
        <v>366</v>
      </c>
      <c r="AV2389" s="143">
        <v>169.72197487698401</v>
      </c>
      <c r="AW2389" s="143">
        <v>0.45679915700000001</v>
      </c>
    </row>
    <row r="2390" spans="1:49" x14ac:dyDescent="0.25">
      <c r="A2390" s="153">
        <v>1200000</v>
      </c>
      <c r="B2390" s="153">
        <v>1800000</v>
      </c>
      <c r="C2390" s="153">
        <v>1800000</v>
      </c>
      <c r="D2390" s="143" t="s">
        <v>360</v>
      </c>
      <c r="E2390" s="143" t="s">
        <v>73</v>
      </c>
      <c r="F2390" s="143" t="s">
        <v>378</v>
      </c>
      <c r="G2390" s="143" t="s">
        <v>379</v>
      </c>
      <c r="H2390" s="143">
        <v>0.59</v>
      </c>
      <c r="I2390" s="143">
        <v>0.64</v>
      </c>
      <c r="J2390" s="143" t="s">
        <v>366</v>
      </c>
      <c r="K2390" s="143">
        <v>0.54108629205602998</v>
      </c>
      <c r="L2390" s="143">
        <v>3753.7952729298199</v>
      </c>
      <c r="M2390" s="143">
        <v>7.3363524210528501</v>
      </c>
      <c r="N2390" s="143">
        <v>1.0390527549894999</v>
      </c>
      <c r="O2390" s="143">
        <v>3.9695997287238298</v>
      </c>
      <c r="P2390" s="143">
        <v>0.56221720244787998</v>
      </c>
      <c r="Q2390" s="143">
        <v>2031.1271653670799</v>
      </c>
      <c r="R2390" s="143">
        <v>1200</v>
      </c>
      <c r="S2390" s="143" t="s">
        <v>398</v>
      </c>
      <c r="T2390" s="143">
        <v>1200</v>
      </c>
      <c r="U2390" s="143" t="s">
        <v>385</v>
      </c>
      <c r="V2390" s="143" t="s">
        <v>366</v>
      </c>
      <c r="Z2390" s="143">
        <v>0</v>
      </c>
      <c r="AA2390" s="143">
        <v>1</v>
      </c>
      <c r="AB2390" s="143">
        <v>3.9695997287238298</v>
      </c>
      <c r="AC2390" s="143">
        <v>0.56221720244787998</v>
      </c>
      <c r="AD2390" s="143">
        <v>2031.1271653670799</v>
      </c>
      <c r="AF2390" s="143">
        <v>-1</v>
      </c>
      <c r="AG2390" s="143">
        <v>-1</v>
      </c>
      <c r="AH2390" s="143">
        <v>-1</v>
      </c>
      <c r="AI2390" s="143">
        <v>-1</v>
      </c>
      <c r="AJ2390" s="143">
        <v>0</v>
      </c>
      <c r="AM2390" s="143" t="s">
        <v>383</v>
      </c>
      <c r="AN2390" s="143">
        <v>-1</v>
      </c>
      <c r="AQ2390" s="143">
        <v>641</v>
      </c>
      <c r="AR2390" s="143" t="s">
        <v>284</v>
      </c>
      <c r="AS2390" s="143" t="s">
        <v>394</v>
      </c>
      <c r="AT2390" s="143" t="s">
        <v>366</v>
      </c>
      <c r="AV2390" s="143">
        <v>187.987428066566</v>
      </c>
      <c r="AW2390" s="143">
        <v>1.6473050814000001</v>
      </c>
    </row>
    <row r="2391" spans="1:49" x14ac:dyDescent="0.25">
      <c r="A2391" s="153">
        <v>1200000</v>
      </c>
      <c r="B2391" s="153">
        <v>1800000</v>
      </c>
      <c r="C2391" s="153">
        <v>1800000</v>
      </c>
      <c r="D2391" s="143" t="s">
        <v>360</v>
      </c>
      <c r="E2391" s="143" t="s">
        <v>73</v>
      </c>
      <c r="F2391" s="143" t="s">
        <v>378</v>
      </c>
      <c r="G2391" s="143" t="s">
        <v>379</v>
      </c>
      <c r="H2391" s="143">
        <v>0.59</v>
      </c>
      <c r="I2391" s="143">
        <v>0.64</v>
      </c>
      <c r="J2391" s="143" t="s">
        <v>363</v>
      </c>
      <c r="K2391" s="143">
        <v>7.6677161772959995E-2</v>
      </c>
      <c r="L2391" s="143">
        <v>3753.7952729298199</v>
      </c>
      <c r="M2391" s="143">
        <v>7.3363524210528501</v>
      </c>
      <c r="N2391" s="143">
        <v>1.0390527549894999</v>
      </c>
      <c r="O2391" s="143">
        <v>0.56253068141257001</v>
      </c>
      <c r="P2391" s="143">
        <v>7.9671616184969998E-2</v>
      </c>
      <c r="Q2391" s="143">
        <v>287.83036740504201</v>
      </c>
      <c r="R2391" s="143">
        <v>3100</v>
      </c>
      <c r="S2391" s="143" t="s">
        <v>371</v>
      </c>
      <c r="T2391" s="143">
        <v>3100</v>
      </c>
      <c r="U2391" s="143" t="s">
        <v>385</v>
      </c>
      <c r="V2391" s="143" t="s">
        <v>366</v>
      </c>
      <c r="Y2391" s="143" t="s">
        <v>363</v>
      </c>
      <c r="Z2391" s="143">
        <v>0</v>
      </c>
      <c r="AA2391" s="143">
        <v>1</v>
      </c>
      <c r="AB2391" s="143">
        <v>0.56253068141257001</v>
      </c>
      <c r="AC2391" s="143">
        <v>7.9671616184969998E-2</v>
      </c>
      <c r="AD2391" s="143">
        <v>287.830367405044</v>
      </c>
      <c r="AF2391" s="143">
        <v>-1</v>
      </c>
      <c r="AG2391" s="143">
        <v>-1</v>
      </c>
      <c r="AH2391" s="143">
        <v>-1</v>
      </c>
      <c r="AI2391" s="143">
        <v>-1</v>
      </c>
      <c r="AJ2391" s="143">
        <v>0</v>
      </c>
      <c r="AM2391" s="143" t="s">
        <v>383</v>
      </c>
      <c r="AN2391" s="143">
        <v>-1</v>
      </c>
      <c r="AQ2391" s="143">
        <v>641</v>
      </c>
      <c r="AR2391" s="143" t="s">
        <v>284</v>
      </c>
      <c r="AS2391" s="143" t="s">
        <v>394</v>
      </c>
      <c r="AT2391" s="143" t="s">
        <v>366</v>
      </c>
      <c r="AV2391" s="143">
        <v>112.889177118674</v>
      </c>
      <c r="AW2391" s="143">
        <v>0.23343906519999999</v>
      </c>
    </row>
    <row r="2392" spans="1:49" x14ac:dyDescent="0.25">
      <c r="A2392" s="153">
        <v>1200000</v>
      </c>
      <c r="B2392" s="153">
        <v>1800000</v>
      </c>
      <c r="C2392" s="153">
        <v>1800000</v>
      </c>
      <c r="D2392" s="143" t="s">
        <v>360</v>
      </c>
      <c r="E2392" s="143" t="s">
        <v>73</v>
      </c>
      <c r="F2392" s="143" t="s">
        <v>378</v>
      </c>
      <c r="G2392" s="143" t="s">
        <v>379</v>
      </c>
      <c r="H2392" s="143">
        <v>0.59</v>
      </c>
      <c r="I2392" s="143">
        <v>0.64</v>
      </c>
      <c r="J2392" s="143" t="s">
        <v>366</v>
      </c>
      <c r="K2392" s="143">
        <v>0.45319987107005999</v>
      </c>
      <c r="L2392" s="143">
        <v>3948.2353693709101</v>
      </c>
      <c r="M2392" s="143">
        <v>7.6027517052243399</v>
      </c>
      <c r="N2392" s="143">
        <v>1.0236870065947401</v>
      </c>
      <c r="O2392" s="143">
        <v>3.44556609258535</v>
      </c>
      <c r="P2392" s="143">
        <v>0.46393481940483</v>
      </c>
      <c r="Q2392" s="143">
        <v>1789.33976035315</v>
      </c>
      <c r="R2392" s="143">
        <v>1400</v>
      </c>
      <c r="S2392" s="143" t="s">
        <v>389</v>
      </c>
      <c r="T2392" s="143">
        <v>1400</v>
      </c>
      <c r="U2392" s="143" t="s">
        <v>385</v>
      </c>
      <c r="V2392" s="143" t="s">
        <v>366</v>
      </c>
      <c r="Z2392" s="143">
        <v>0</v>
      </c>
      <c r="AA2392" s="143">
        <v>1</v>
      </c>
      <c r="AB2392" s="143">
        <v>3.44556609258535</v>
      </c>
      <c r="AC2392" s="143">
        <v>0.46393481940483</v>
      </c>
      <c r="AD2392" s="143">
        <v>2395.2176439918599</v>
      </c>
      <c r="AF2392" s="143">
        <v>-1</v>
      </c>
      <c r="AG2392" s="143">
        <v>-1</v>
      </c>
      <c r="AH2392" s="143">
        <v>-1</v>
      </c>
      <c r="AI2392" s="143">
        <v>-1</v>
      </c>
      <c r="AJ2392" s="143">
        <v>0</v>
      </c>
      <c r="AM2392" s="143" t="s">
        <v>383</v>
      </c>
      <c r="AN2392" s="143">
        <v>-1</v>
      </c>
      <c r="AQ2392" s="143">
        <v>641</v>
      </c>
      <c r="AR2392" s="143" t="s">
        <v>284</v>
      </c>
      <c r="AS2392" s="143" t="s">
        <v>394</v>
      </c>
      <c r="AT2392" s="143" t="s">
        <v>366</v>
      </c>
      <c r="AV2392" s="143">
        <v>200.62167821836499</v>
      </c>
      <c r="AW2392" s="143">
        <v>1.9425933851999999</v>
      </c>
    </row>
    <row r="2393" spans="1:49" x14ac:dyDescent="0.25">
      <c r="A2393" s="153">
        <v>1200000</v>
      </c>
      <c r="B2393" s="153">
        <v>1800000</v>
      </c>
      <c r="C2393" s="153">
        <v>1800000</v>
      </c>
      <c r="D2393" s="143" t="s">
        <v>360</v>
      </c>
      <c r="E2393" s="143" t="s">
        <v>73</v>
      </c>
      <c r="F2393" s="143" t="s">
        <v>378</v>
      </c>
      <c r="G2393" s="143" t="s">
        <v>379</v>
      </c>
      <c r="H2393" s="143">
        <v>0.59</v>
      </c>
      <c r="I2393" s="143">
        <v>0.64</v>
      </c>
      <c r="J2393" s="143" t="s">
        <v>366</v>
      </c>
      <c r="K2393" s="143">
        <v>0.61776345366790997</v>
      </c>
      <c r="L2393" s="143">
        <v>3773.9106254728899</v>
      </c>
      <c r="M2393" s="143">
        <v>7.3730917688696103</v>
      </c>
      <c r="N2393" s="143">
        <v>1.01831134352657</v>
      </c>
      <c r="O2393" s="143">
        <v>4.5548266353473501</v>
      </c>
      <c r="P2393" s="143">
        <v>0.62907553248618997</v>
      </c>
      <c r="Q2393" s="143">
        <v>2331.3840618261602</v>
      </c>
      <c r="R2393" s="143">
        <v>1820</v>
      </c>
      <c r="S2393" s="143" t="s">
        <v>397</v>
      </c>
      <c r="T2393" s="143">
        <v>1820</v>
      </c>
      <c r="U2393" s="143" t="s">
        <v>385</v>
      </c>
      <c r="V2393" s="143" t="s">
        <v>366</v>
      </c>
      <c r="Z2393" s="143">
        <v>0</v>
      </c>
      <c r="AA2393" s="143">
        <v>1</v>
      </c>
      <c r="AB2393" s="143">
        <v>4.5548266353473501</v>
      </c>
      <c r="AC2393" s="143">
        <v>0.62907553248618997</v>
      </c>
      <c r="AD2393" s="143">
        <v>2331.3840618261602</v>
      </c>
      <c r="AF2393" s="143">
        <v>-1</v>
      </c>
      <c r="AG2393" s="143">
        <v>-1</v>
      </c>
      <c r="AH2393" s="143">
        <v>-1</v>
      </c>
      <c r="AI2393" s="143">
        <v>-1</v>
      </c>
      <c r="AJ2393" s="143">
        <v>0</v>
      </c>
      <c r="AM2393" s="143" t="s">
        <v>383</v>
      </c>
      <c r="AN2393" s="143">
        <v>-1</v>
      </c>
      <c r="AQ2393" s="143">
        <v>641</v>
      </c>
      <c r="AR2393" s="143" t="s">
        <v>284</v>
      </c>
      <c r="AS2393" s="143" t="s">
        <v>394</v>
      </c>
      <c r="AT2393" s="143" t="s">
        <v>366</v>
      </c>
      <c r="AV2393" s="143">
        <v>200</v>
      </c>
      <c r="AW2393" s="143">
        <v>1.8908224346</v>
      </c>
    </row>
    <row r="2394" spans="1:49" x14ac:dyDescent="0.25">
      <c r="A2394" s="153">
        <v>1200000</v>
      </c>
      <c r="B2394" s="153">
        <v>1800000</v>
      </c>
      <c r="C2394" s="153">
        <v>1800000</v>
      </c>
      <c r="D2394" s="143" t="s">
        <v>360</v>
      </c>
      <c r="E2394" s="143" t="s">
        <v>73</v>
      </c>
      <c r="F2394" s="143" t="s">
        <v>378</v>
      </c>
      <c r="G2394" s="143" t="s">
        <v>379</v>
      </c>
      <c r="H2394" s="143">
        <v>0.59</v>
      </c>
      <c r="I2394" s="143">
        <v>0.64</v>
      </c>
      <c r="J2394" s="143" t="s">
        <v>366</v>
      </c>
      <c r="K2394" s="143">
        <v>0.61776345362188001</v>
      </c>
      <c r="L2394" s="143">
        <v>3774.3267850131601</v>
      </c>
      <c r="M2394" s="143">
        <v>7.3739048026938097</v>
      </c>
      <c r="N2394" s="143">
        <v>1.0184234343963701</v>
      </c>
      <c r="O2394" s="143">
        <v>4.5553288975911403</v>
      </c>
      <c r="P2394" s="143">
        <v>0.62914477808215996</v>
      </c>
      <c r="Q2394" s="143">
        <v>2331.6411498073198</v>
      </c>
      <c r="R2394" s="143">
        <v>1820</v>
      </c>
      <c r="S2394" s="143" t="s">
        <v>397</v>
      </c>
      <c r="T2394" s="143">
        <v>1820</v>
      </c>
      <c r="U2394" s="143" t="s">
        <v>385</v>
      </c>
      <c r="V2394" s="143" t="s">
        <v>366</v>
      </c>
      <c r="Z2394" s="143">
        <v>0</v>
      </c>
      <c r="AA2394" s="143">
        <v>1</v>
      </c>
      <c r="AB2394" s="143">
        <v>4.5553288975911403</v>
      </c>
      <c r="AC2394" s="143">
        <v>0.62914477808215996</v>
      </c>
      <c r="AD2394" s="143">
        <v>2331.6411498073198</v>
      </c>
      <c r="AF2394" s="143">
        <v>-1</v>
      </c>
      <c r="AG2394" s="143">
        <v>-1</v>
      </c>
      <c r="AH2394" s="143">
        <v>-1</v>
      </c>
      <c r="AI2394" s="143">
        <v>-1</v>
      </c>
      <c r="AJ2394" s="143">
        <v>0</v>
      </c>
      <c r="AM2394" s="143" t="s">
        <v>383</v>
      </c>
      <c r="AN2394" s="143">
        <v>-1</v>
      </c>
      <c r="AQ2394" s="143">
        <v>641</v>
      </c>
      <c r="AR2394" s="143" t="s">
        <v>284</v>
      </c>
      <c r="AS2394" s="143" t="s">
        <v>394</v>
      </c>
      <c r="AT2394" s="143" t="s">
        <v>366</v>
      </c>
      <c r="AV2394" s="143">
        <v>199.99999999254899</v>
      </c>
      <c r="AW2394" s="143">
        <v>1.8910309406000001</v>
      </c>
    </row>
    <row r="2395" spans="1:49" x14ac:dyDescent="0.25">
      <c r="A2395" s="153">
        <v>1200000</v>
      </c>
      <c r="B2395" s="153">
        <v>1800000</v>
      </c>
      <c r="C2395" s="153">
        <v>1800000</v>
      </c>
      <c r="D2395" s="143" t="s">
        <v>360</v>
      </c>
      <c r="E2395" s="143" t="s">
        <v>73</v>
      </c>
      <c r="F2395" s="143" t="s">
        <v>378</v>
      </c>
      <c r="G2395" s="143" t="s">
        <v>379</v>
      </c>
      <c r="H2395" s="143">
        <v>0.59</v>
      </c>
      <c r="I2395" s="143">
        <v>0.64</v>
      </c>
      <c r="J2395" s="143" t="s">
        <v>366</v>
      </c>
      <c r="K2395" s="143">
        <v>0.61776345378298003</v>
      </c>
      <c r="L2395" s="143">
        <v>3774.1554833642599</v>
      </c>
      <c r="M2395" s="143">
        <v>7.3735702057808803</v>
      </c>
      <c r="N2395" s="143">
        <v>1.0183780841798999</v>
      </c>
      <c r="O2395" s="143">
        <v>4.5551221970344802</v>
      </c>
      <c r="P2395" s="143">
        <v>0.62911676253987003</v>
      </c>
      <c r="Q2395" s="143">
        <v>2331.5353265170802</v>
      </c>
      <c r="R2395" s="143">
        <v>1820</v>
      </c>
      <c r="S2395" s="143" t="s">
        <v>397</v>
      </c>
      <c r="T2395" s="143">
        <v>1820</v>
      </c>
      <c r="U2395" s="143" t="s">
        <v>385</v>
      </c>
      <c r="V2395" s="143" t="s">
        <v>366</v>
      </c>
      <c r="Z2395" s="143">
        <v>0</v>
      </c>
      <c r="AA2395" s="143">
        <v>1</v>
      </c>
      <c r="AB2395" s="143">
        <v>4.5551221970344802</v>
      </c>
      <c r="AC2395" s="143">
        <v>0.62911676253987003</v>
      </c>
      <c r="AD2395" s="143">
        <v>2331.5353265170802</v>
      </c>
      <c r="AF2395" s="143">
        <v>-1</v>
      </c>
      <c r="AG2395" s="143">
        <v>-1</v>
      </c>
      <c r="AH2395" s="143">
        <v>-1</v>
      </c>
      <c r="AI2395" s="143">
        <v>-1</v>
      </c>
      <c r="AJ2395" s="143">
        <v>0</v>
      </c>
      <c r="AM2395" s="143" t="s">
        <v>383</v>
      </c>
      <c r="AN2395" s="143">
        <v>-1</v>
      </c>
      <c r="AQ2395" s="143">
        <v>641</v>
      </c>
      <c r="AR2395" s="143" t="s">
        <v>284</v>
      </c>
      <c r="AS2395" s="143" t="s">
        <v>394</v>
      </c>
      <c r="AT2395" s="143" t="s">
        <v>366</v>
      </c>
      <c r="AV2395" s="143">
        <v>200.000000018626</v>
      </c>
      <c r="AW2395" s="143">
        <v>1.8909451148</v>
      </c>
    </row>
    <row r="2396" spans="1:49" x14ac:dyDescent="0.25">
      <c r="A2396" s="153">
        <v>1200000</v>
      </c>
      <c r="B2396" s="153">
        <v>1800000</v>
      </c>
      <c r="C2396" s="153">
        <v>1800000</v>
      </c>
      <c r="D2396" s="143" t="s">
        <v>360</v>
      </c>
      <c r="E2396" s="143" t="s">
        <v>73</v>
      </c>
      <c r="F2396" s="143" t="s">
        <v>378</v>
      </c>
      <c r="G2396" s="143" t="s">
        <v>379</v>
      </c>
      <c r="H2396" s="143">
        <v>0.59</v>
      </c>
      <c r="I2396" s="143">
        <v>0.64</v>
      </c>
      <c r="J2396" s="143" t="s">
        <v>366</v>
      </c>
      <c r="K2396" s="143">
        <v>0.61776345348380002</v>
      </c>
      <c r="L2396" s="143">
        <v>3775.6018157866602</v>
      </c>
      <c r="M2396" s="143">
        <v>7.3763957777532596</v>
      </c>
      <c r="N2396" s="143">
        <v>1.0187668556513501</v>
      </c>
      <c r="O2396" s="143">
        <v>4.5568677299282099</v>
      </c>
      <c r="P2396" s="143">
        <v>0.62935693104200996</v>
      </c>
      <c r="Q2396" s="143">
        <v>2332.42881670009</v>
      </c>
      <c r="R2396" s="143">
        <v>1820</v>
      </c>
      <c r="S2396" s="143" t="s">
        <v>397</v>
      </c>
      <c r="T2396" s="143">
        <v>1820</v>
      </c>
      <c r="U2396" s="143" t="s">
        <v>385</v>
      </c>
      <c r="V2396" s="143" t="s">
        <v>366</v>
      </c>
      <c r="Z2396" s="143">
        <v>0</v>
      </c>
      <c r="AA2396" s="143">
        <v>1</v>
      </c>
      <c r="AB2396" s="143">
        <v>4.5568677299282099</v>
      </c>
      <c r="AC2396" s="143">
        <v>0.62935693104200996</v>
      </c>
      <c r="AD2396" s="143">
        <v>2332.42881670009</v>
      </c>
      <c r="AF2396" s="143">
        <v>-1</v>
      </c>
      <c r="AG2396" s="143">
        <v>-1</v>
      </c>
      <c r="AH2396" s="143">
        <v>-1</v>
      </c>
      <c r="AI2396" s="143">
        <v>-1</v>
      </c>
      <c r="AJ2396" s="143">
        <v>0</v>
      </c>
      <c r="AM2396" s="143" t="s">
        <v>383</v>
      </c>
      <c r="AN2396" s="143">
        <v>-1</v>
      </c>
      <c r="AQ2396" s="143">
        <v>641</v>
      </c>
      <c r="AR2396" s="143" t="s">
        <v>284</v>
      </c>
      <c r="AS2396" s="143" t="s">
        <v>394</v>
      </c>
      <c r="AT2396" s="143" t="s">
        <v>366</v>
      </c>
      <c r="AV2396" s="143">
        <v>199.999999970197</v>
      </c>
      <c r="AW2396" s="143">
        <v>1.8916697621</v>
      </c>
    </row>
    <row r="2397" spans="1:49" x14ac:dyDescent="0.25">
      <c r="A2397" s="153">
        <v>1200000</v>
      </c>
      <c r="B2397" s="153">
        <v>1800000</v>
      </c>
      <c r="C2397" s="153">
        <v>1800000</v>
      </c>
      <c r="D2397" s="143" t="s">
        <v>360</v>
      </c>
      <c r="E2397" s="143" t="s">
        <v>73</v>
      </c>
      <c r="F2397" s="143" t="s">
        <v>378</v>
      </c>
      <c r="G2397" s="143" t="s">
        <v>379</v>
      </c>
      <c r="H2397" s="143">
        <v>0.59</v>
      </c>
      <c r="I2397" s="143">
        <v>0.64</v>
      </c>
      <c r="J2397" s="143" t="s">
        <v>366</v>
      </c>
      <c r="K2397" s="143">
        <v>2.6925685862399999E-3</v>
      </c>
      <c r="L2397" s="143">
        <v>3764.6726102068001</v>
      </c>
      <c r="M2397" s="143">
        <v>7.3539596138462304</v>
      </c>
      <c r="N2397" s="143">
        <v>1.0308013563570799</v>
      </c>
      <c r="O2397" s="143">
        <v>1.9801040640769998E-2</v>
      </c>
      <c r="P2397" s="143">
        <v>2.77550335078E-3</v>
      </c>
      <c r="Q2397" s="143">
        <v>10.1366392077511</v>
      </c>
      <c r="R2397" s="143">
        <v>8140</v>
      </c>
      <c r="S2397" s="143" t="s">
        <v>369</v>
      </c>
      <c r="T2397" s="143">
        <v>8140</v>
      </c>
      <c r="U2397" s="143" t="s">
        <v>385</v>
      </c>
      <c r="V2397" s="143" t="s">
        <v>366</v>
      </c>
      <c r="Z2397" s="143">
        <v>0</v>
      </c>
      <c r="AA2397" s="143">
        <v>1</v>
      </c>
      <c r="AB2397" s="143">
        <v>1.9801040640769998E-2</v>
      </c>
      <c r="AC2397" s="143">
        <v>2.77550335078E-3</v>
      </c>
      <c r="AD2397" s="143">
        <v>10.1366392077511</v>
      </c>
      <c r="AF2397" s="143">
        <v>-1</v>
      </c>
      <c r="AG2397" s="143">
        <v>-1</v>
      </c>
      <c r="AH2397" s="143">
        <v>-1</v>
      </c>
      <c r="AI2397" s="143">
        <v>-1</v>
      </c>
      <c r="AJ2397" s="143">
        <v>0</v>
      </c>
      <c r="AM2397" s="143" t="s">
        <v>383</v>
      </c>
      <c r="AN2397" s="143">
        <v>-1</v>
      </c>
      <c r="AQ2397" s="143">
        <v>641</v>
      </c>
      <c r="AR2397" s="143" t="s">
        <v>284</v>
      </c>
      <c r="AS2397" s="143" t="s">
        <v>394</v>
      </c>
      <c r="AT2397" s="143" t="s">
        <v>366</v>
      </c>
      <c r="AV2397" s="143">
        <v>17.885696892609701</v>
      </c>
      <c r="AW2397" s="143">
        <v>8.2211186000000006E-3</v>
      </c>
    </row>
    <row r="2398" spans="1:49" x14ac:dyDescent="0.25">
      <c r="A2398" s="153">
        <v>1200000</v>
      </c>
      <c r="B2398" s="153">
        <v>1800000</v>
      </c>
      <c r="C2398" s="153">
        <v>1800000</v>
      </c>
      <c r="D2398" s="143" t="s">
        <v>360</v>
      </c>
      <c r="E2398" s="143" t="s">
        <v>73</v>
      </c>
      <c r="F2398" s="143" t="s">
        <v>378</v>
      </c>
      <c r="G2398" s="143" t="s">
        <v>379</v>
      </c>
      <c r="H2398" s="143">
        <v>0.59</v>
      </c>
      <c r="I2398" s="143">
        <v>0.64</v>
      </c>
      <c r="J2398" s="143" t="s">
        <v>366</v>
      </c>
      <c r="K2398" s="143">
        <v>0.61507088503563001</v>
      </c>
      <c r="L2398" s="143">
        <v>3764.6726102068001</v>
      </c>
      <c r="M2398" s="143">
        <v>7.3539596138462304</v>
      </c>
      <c r="N2398" s="143">
        <v>1.0308013563570799</v>
      </c>
      <c r="O2398" s="143">
        <v>4.52320644820474</v>
      </c>
      <c r="P2398" s="143">
        <v>0.63401590255048001</v>
      </c>
      <c r="Q2398" s="143">
        <v>2315.5405142293198</v>
      </c>
      <c r="R2398" s="143">
        <v>1820</v>
      </c>
      <c r="S2398" s="143" t="s">
        <v>397</v>
      </c>
      <c r="T2398" s="143">
        <v>1820</v>
      </c>
      <c r="U2398" s="143" t="s">
        <v>385</v>
      </c>
      <c r="V2398" s="143" t="s">
        <v>366</v>
      </c>
      <c r="Z2398" s="143">
        <v>0</v>
      </c>
      <c r="AA2398" s="143">
        <v>1</v>
      </c>
      <c r="AB2398" s="143">
        <v>4.52320644820474</v>
      </c>
      <c r="AC2398" s="143">
        <v>0.63401590255048001</v>
      </c>
      <c r="AD2398" s="143">
        <v>2315.5405142293198</v>
      </c>
      <c r="AF2398" s="143">
        <v>-1</v>
      </c>
      <c r="AG2398" s="143">
        <v>-1</v>
      </c>
      <c r="AH2398" s="143">
        <v>-1</v>
      </c>
      <c r="AI2398" s="143">
        <v>-1</v>
      </c>
      <c r="AJ2398" s="143">
        <v>0</v>
      </c>
      <c r="AM2398" s="143" t="s">
        <v>383</v>
      </c>
      <c r="AN2398" s="143">
        <v>-1</v>
      </c>
      <c r="AQ2398" s="143">
        <v>641</v>
      </c>
      <c r="AR2398" s="143" t="s">
        <v>284</v>
      </c>
      <c r="AS2398" s="143" t="s">
        <v>394</v>
      </c>
      <c r="AT2398" s="143" t="s">
        <v>366</v>
      </c>
      <c r="AV2398" s="143">
        <v>197.563094449212</v>
      </c>
      <c r="AW2398" s="143">
        <v>1.8779728419999999</v>
      </c>
    </row>
    <row r="2399" spans="1:49" x14ac:dyDescent="0.25">
      <c r="A2399" s="153">
        <v>1200000</v>
      </c>
      <c r="B2399" s="153">
        <v>1800000</v>
      </c>
      <c r="C2399" s="153">
        <v>1800000</v>
      </c>
      <c r="D2399" s="143" t="s">
        <v>360</v>
      </c>
      <c r="E2399" s="143" t="s">
        <v>73</v>
      </c>
      <c r="F2399" s="143" t="s">
        <v>378</v>
      </c>
      <c r="G2399" s="143" t="s">
        <v>379</v>
      </c>
      <c r="H2399" s="143">
        <v>0.59</v>
      </c>
      <c r="I2399" s="143">
        <v>0.64</v>
      </c>
      <c r="J2399" s="143" t="s">
        <v>366</v>
      </c>
      <c r="K2399" s="143">
        <v>0.15701084203585</v>
      </c>
      <c r="L2399" s="143">
        <v>3918.3412472844602</v>
      </c>
      <c r="M2399" s="143">
        <v>7.1276486079978403</v>
      </c>
      <c r="N2399" s="143">
        <v>0.95618733989802995</v>
      </c>
      <c r="O2399" s="143">
        <v>1.1191181096774401</v>
      </c>
      <c r="P2399" s="143">
        <v>0.15013177938141001</v>
      </c>
      <c r="Q2399" s="143">
        <v>615.22205861996395</v>
      </c>
      <c r="R2399" s="143">
        <v>8140</v>
      </c>
      <c r="S2399" s="143" t="s">
        <v>369</v>
      </c>
      <c r="T2399" s="143">
        <v>8140</v>
      </c>
      <c r="U2399" s="143" t="s">
        <v>385</v>
      </c>
      <c r="V2399" s="143" t="s">
        <v>366</v>
      </c>
      <c r="Z2399" s="143">
        <v>0</v>
      </c>
      <c r="AA2399" s="143">
        <v>1</v>
      </c>
      <c r="AB2399" s="143">
        <v>1.1191181096774401</v>
      </c>
      <c r="AC2399" s="143">
        <v>0.15013177938141001</v>
      </c>
      <c r="AD2399" s="143">
        <v>615.22205861996395</v>
      </c>
      <c r="AF2399" s="143">
        <v>-1</v>
      </c>
      <c r="AG2399" s="143">
        <v>-1</v>
      </c>
      <c r="AH2399" s="143">
        <v>-1</v>
      </c>
      <c r="AI2399" s="143">
        <v>-1</v>
      </c>
      <c r="AJ2399" s="143">
        <v>0</v>
      </c>
      <c r="AM2399" s="143" t="s">
        <v>383</v>
      </c>
      <c r="AN2399" s="143">
        <v>-1</v>
      </c>
      <c r="AQ2399" s="143">
        <v>641</v>
      </c>
      <c r="AR2399" s="143" t="s">
        <v>284</v>
      </c>
      <c r="AS2399" s="143" t="s">
        <v>394</v>
      </c>
      <c r="AT2399" s="143" t="s">
        <v>366</v>
      </c>
      <c r="AV2399" s="143">
        <v>131.06200002041501</v>
      </c>
      <c r="AW2399" s="143">
        <v>0.49896355120000002</v>
      </c>
    </row>
    <row r="2400" spans="1:49" x14ac:dyDescent="0.25">
      <c r="A2400" s="153">
        <v>1200000</v>
      </c>
      <c r="B2400" s="153">
        <v>1800000</v>
      </c>
      <c r="C2400" s="153">
        <v>1800000</v>
      </c>
      <c r="D2400" s="143" t="s">
        <v>360</v>
      </c>
      <c r="E2400" s="143" t="s">
        <v>73</v>
      </c>
      <c r="F2400" s="143" t="s">
        <v>378</v>
      </c>
      <c r="G2400" s="143" t="s">
        <v>379</v>
      </c>
      <c r="H2400" s="143">
        <v>0.59</v>
      </c>
      <c r="I2400" s="143">
        <v>0.64</v>
      </c>
      <c r="J2400" s="143" t="s">
        <v>366</v>
      </c>
      <c r="K2400" s="143">
        <v>0.46075261142493001</v>
      </c>
      <c r="L2400" s="143">
        <v>3918.3412472844602</v>
      </c>
      <c r="M2400" s="143">
        <v>7.1276486079978403</v>
      </c>
      <c r="N2400" s="143">
        <v>0.95618733989802995</v>
      </c>
      <c r="O2400" s="143">
        <v>3.2840827094542999</v>
      </c>
      <c r="P2400" s="143">
        <v>0.44056581386948002</v>
      </c>
      <c r="Q2400" s="143">
        <v>1805.3859621403501</v>
      </c>
      <c r="R2400" s="143">
        <v>1400</v>
      </c>
      <c r="S2400" s="143" t="s">
        <v>389</v>
      </c>
      <c r="T2400" s="143">
        <v>1400</v>
      </c>
      <c r="U2400" s="143" t="s">
        <v>385</v>
      </c>
      <c r="V2400" s="143" t="s">
        <v>366</v>
      </c>
      <c r="Z2400" s="143">
        <v>0</v>
      </c>
      <c r="AA2400" s="143">
        <v>1</v>
      </c>
      <c r="AB2400" s="143">
        <v>3.2840827094542999</v>
      </c>
      <c r="AC2400" s="143">
        <v>0.44056581386948002</v>
      </c>
      <c r="AD2400" s="143">
        <v>1805.3859621403501</v>
      </c>
      <c r="AF2400" s="143">
        <v>-1</v>
      </c>
      <c r="AG2400" s="143">
        <v>-1</v>
      </c>
      <c r="AH2400" s="143">
        <v>-1</v>
      </c>
      <c r="AI2400" s="143">
        <v>-1</v>
      </c>
      <c r="AJ2400" s="143">
        <v>0</v>
      </c>
      <c r="AM2400" s="143" t="s">
        <v>383</v>
      </c>
      <c r="AN2400" s="143">
        <v>-1</v>
      </c>
      <c r="AQ2400" s="143">
        <v>641</v>
      </c>
      <c r="AR2400" s="143" t="s">
        <v>284</v>
      </c>
      <c r="AS2400" s="143" t="s">
        <v>394</v>
      </c>
      <c r="AT2400" s="143" t="s">
        <v>366</v>
      </c>
      <c r="AV2400" s="143">
        <v>180.38153646049</v>
      </c>
      <c r="AW2400" s="143">
        <v>1.4642221915</v>
      </c>
    </row>
    <row r="2401" spans="1:49" x14ac:dyDescent="0.25">
      <c r="A2401" s="153">
        <v>1200000</v>
      </c>
      <c r="B2401" s="153">
        <v>1800000</v>
      </c>
      <c r="C2401" s="153">
        <v>1800000</v>
      </c>
      <c r="D2401" s="143" t="s">
        <v>360</v>
      </c>
      <c r="E2401" s="143" t="s">
        <v>73</v>
      </c>
      <c r="F2401" s="143" t="s">
        <v>378</v>
      </c>
      <c r="G2401" s="143" t="s">
        <v>379</v>
      </c>
      <c r="H2401" s="143">
        <v>0.59</v>
      </c>
      <c r="I2401" s="143">
        <v>0.64</v>
      </c>
      <c r="J2401" s="143" t="s">
        <v>366</v>
      </c>
      <c r="K2401" s="143">
        <v>0.17989580475919001</v>
      </c>
      <c r="L2401" s="143">
        <v>3795.8034406264101</v>
      </c>
      <c r="M2401" s="143">
        <v>7.2518844440130801</v>
      </c>
      <c r="N2401" s="143">
        <v>1.0078343984957701</v>
      </c>
      <c r="O2401" s="143">
        <v>1.3045835880764101</v>
      </c>
      <c r="P2401" s="143">
        <v>0.18130518018139</v>
      </c>
      <c r="Q2401" s="143">
        <v>682.84911465920595</v>
      </c>
      <c r="R2401" s="143">
        <v>8140</v>
      </c>
      <c r="S2401" s="143" t="s">
        <v>369</v>
      </c>
      <c r="T2401" s="143">
        <v>8140</v>
      </c>
      <c r="U2401" s="143" t="s">
        <v>385</v>
      </c>
      <c r="V2401" s="143" t="s">
        <v>366</v>
      </c>
      <c r="Z2401" s="143">
        <v>0</v>
      </c>
      <c r="AA2401" s="143">
        <v>1</v>
      </c>
      <c r="AB2401" s="143">
        <v>1.3045835880764101</v>
      </c>
      <c r="AC2401" s="143">
        <v>0.18130518018139</v>
      </c>
      <c r="AD2401" s="143">
        <v>682.84911465920595</v>
      </c>
      <c r="AF2401" s="143">
        <v>-1</v>
      </c>
      <c r="AG2401" s="143">
        <v>-1</v>
      </c>
      <c r="AH2401" s="143">
        <v>-1</v>
      </c>
      <c r="AI2401" s="143">
        <v>-1</v>
      </c>
      <c r="AJ2401" s="143">
        <v>0</v>
      </c>
      <c r="AM2401" s="143" t="s">
        <v>383</v>
      </c>
      <c r="AN2401" s="143">
        <v>-1</v>
      </c>
      <c r="AQ2401" s="143">
        <v>641</v>
      </c>
      <c r="AR2401" s="143" t="s">
        <v>284</v>
      </c>
      <c r="AS2401" s="143" t="s">
        <v>394</v>
      </c>
      <c r="AT2401" s="143" t="s">
        <v>366</v>
      </c>
      <c r="AV2401" s="143">
        <v>136.10061185518401</v>
      </c>
      <c r="AW2401" s="143">
        <v>0.55381112300000002</v>
      </c>
    </row>
    <row r="2402" spans="1:49" x14ac:dyDescent="0.25">
      <c r="A2402" s="153">
        <v>1200000</v>
      </c>
      <c r="B2402" s="153">
        <v>1800000</v>
      </c>
      <c r="C2402" s="153">
        <v>1800000</v>
      </c>
      <c r="D2402" s="143" t="s">
        <v>360</v>
      </c>
      <c r="E2402" s="143" t="s">
        <v>73</v>
      </c>
      <c r="F2402" s="143" t="s">
        <v>378</v>
      </c>
      <c r="G2402" s="143" t="s">
        <v>379</v>
      </c>
      <c r="H2402" s="143">
        <v>0.59</v>
      </c>
      <c r="I2402" s="143">
        <v>0.64</v>
      </c>
      <c r="J2402" s="143" t="s">
        <v>366</v>
      </c>
      <c r="K2402" s="143">
        <v>0.43786764911583997</v>
      </c>
      <c r="L2402" s="143">
        <v>3795.8034406264101</v>
      </c>
      <c r="M2402" s="143">
        <v>7.2518844440130801</v>
      </c>
      <c r="N2402" s="143">
        <v>1.0078343984957701</v>
      </c>
      <c r="O2402" s="143">
        <v>3.1753655931597402</v>
      </c>
      <c r="P2402" s="143">
        <v>0.44129807876742</v>
      </c>
      <c r="Q2402" s="143">
        <v>1662.0595290529</v>
      </c>
      <c r="R2402" s="143">
        <v>1820</v>
      </c>
      <c r="S2402" s="143" t="s">
        <v>397</v>
      </c>
      <c r="T2402" s="143">
        <v>1820</v>
      </c>
      <c r="U2402" s="143" t="s">
        <v>385</v>
      </c>
      <c r="V2402" s="143" t="s">
        <v>366</v>
      </c>
      <c r="Z2402" s="143">
        <v>0</v>
      </c>
      <c r="AA2402" s="143">
        <v>1</v>
      </c>
      <c r="AB2402" s="143">
        <v>3.1753655931597402</v>
      </c>
      <c r="AC2402" s="143">
        <v>0.44129807876742</v>
      </c>
      <c r="AD2402" s="143">
        <v>1662.0595290529</v>
      </c>
      <c r="AF2402" s="143">
        <v>-1</v>
      </c>
      <c r="AG2402" s="143">
        <v>-1</v>
      </c>
      <c r="AH2402" s="143">
        <v>-1</v>
      </c>
      <c r="AI2402" s="143">
        <v>-1</v>
      </c>
      <c r="AJ2402" s="143">
        <v>0</v>
      </c>
      <c r="AM2402" s="143" t="s">
        <v>383</v>
      </c>
      <c r="AN2402" s="143">
        <v>-1</v>
      </c>
      <c r="AQ2402" s="143">
        <v>641</v>
      </c>
      <c r="AR2402" s="143" t="s">
        <v>284</v>
      </c>
      <c r="AS2402" s="143" t="s">
        <v>394</v>
      </c>
      <c r="AT2402" s="143" t="s">
        <v>366</v>
      </c>
      <c r="AV2402" s="143">
        <v>178.31939552435799</v>
      </c>
      <c r="AW2402" s="143">
        <v>1.3479801533</v>
      </c>
    </row>
    <row r="2403" spans="1:49" x14ac:dyDescent="0.25">
      <c r="A2403" s="153">
        <v>1200000</v>
      </c>
      <c r="B2403" s="153">
        <v>1800000</v>
      </c>
      <c r="C2403" s="153">
        <v>1800000</v>
      </c>
      <c r="D2403" s="143" t="s">
        <v>360</v>
      </c>
      <c r="E2403" s="143" t="s">
        <v>73</v>
      </c>
      <c r="F2403" s="143" t="s">
        <v>378</v>
      </c>
      <c r="G2403" s="143" t="s">
        <v>379</v>
      </c>
      <c r="H2403" s="143">
        <v>0.59</v>
      </c>
      <c r="I2403" s="143">
        <v>0.64</v>
      </c>
      <c r="J2403" s="143" t="s">
        <v>366</v>
      </c>
      <c r="K2403" s="143">
        <v>0.37171369228995998</v>
      </c>
      <c r="L2403" s="143">
        <v>2111.08309597366</v>
      </c>
      <c r="M2403" s="143">
        <v>0.89921256741752997</v>
      </c>
      <c r="N2403" s="143">
        <v>0.13729866706711999</v>
      </c>
      <c r="O2403" s="143">
        <v>0.33424962358830002</v>
      </c>
      <c r="P2403" s="143">
        <v>5.1035794482009997E-2</v>
      </c>
      <c r="Q2403" s="143">
        <v>784.71849233529304</v>
      </c>
      <c r="R2403" s="143">
        <v>1820</v>
      </c>
      <c r="S2403" s="143" t="s">
        <v>397</v>
      </c>
      <c r="T2403" s="143">
        <v>1820</v>
      </c>
      <c r="U2403" s="143" t="s">
        <v>385</v>
      </c>
      <c r="V2403" s="143" t="s">
        <v>366</v>
      </c>
      <c r="Z2403" s="143">
        <v>0</v>
      </c>
      <c r="AA2403" s="143">
        <v>1</v>
      </c>
      <c r="AB2403" s="143">
        <v>0.33424962358830002</v>
      </c>
      <c r="AC2403" s="143">
        <v>5.1035794482009997E-2</v>
      </c>
      <c r="AD2403" s="143">
        <v>784.71849233529304</v>
      </c>
      <c r="AF2403" s="143">
        <v>-1</v>
      </c>
      <c r="AG2403" s="143">
        <v>-1</v>
      </c>
      <c r="AH2403" s="143">
        <v>-1</v>
      </c>
      <c r="AI2403" s="143">
        <v>-1</v>
      </c>
      <c r="AJ2403" s="143">
        <v>0</v>
      </c>
      <c r="AM2403" s="143" t="s">
        <v>383</v>
      </c>
      <c r="AN2403" s="143">
        <v>-1</v>
      </c>
      <c r="AQ2403" s="143">
        <v>641</v>
      </c>
      <c r="AR2403" s="143" t="s">
        <v>284</v>
      </c>
      <c r="AS2403" s="143" t="s">
        <v>394</v>
      </c>
      <c r="AT2403" s="143" t="s">
        <v>366</v>
      </c>
      <c r="AV2403" s="143">
        <v>227.87966014739999</v>
      </c>
      <c r="AW2403" s="143">
        <v>0.63643024520000002</v>
      </c>
    </row>
    <row r="2404" spans="1:49" x14ac:dyDescent="0.25">
      <c r="A2404" s="153">
        <v>1200000</v>
      </c>
      <c r="B2404" s="153">
        <v>1800000</v>
      </c>
      <c r="C2404" s="153">
        <v>1800000</v>
      </c>
      <c r="D2404" s="143" t="s">
        <v>360</v>
      </c>
      <c r="E2404" s="143" t="s">
        <v>73</v>
      </c>
      <c r="F2404" s="143" t="s">
        <v>378</v>
      </c>
      <c r="G2404" s="143" t="s">
        <v>379</v>
      </c>
      <c r="H2404" s="143">
        <v>0.59</v>
      </c>
      <c r="I2404" s="143">
        <v>0.64</v>
      </c>
      <c r="J2404" s="143" t="s">
        <v>363</v>
      </c>
      <c r="K2404" s="143">
        <v>6.4445276223830006E-2</v>
      </c>
      <c r="L2404" s="143">
        <v>2111.08309597366</v>
      </c>
      <c r="M2404" s="143">
        <v>0.89921256741752997</v>
      </c>
      <c r="N2404" s="143">
        <v>0.13729866706711999</v>
      </c>
      <c r="O2404" s="143">
        <v>5.7950002291159999E-2</v>
      </c>
      <c r="P2404" s="143">
        <v>8.8482505242999995E-3</v>
      </c>
      <c r="Q2404" s="143">
        <v>136.049333251485</v>
      </c>
      <c r="R2404" s="143">
        <v>5300</v>
      </c>
      <c r="S2404" s="143" t="s">
        <v>372</v>
      </c>
      <c r="T2404" s="143">
        <v>5300</v>
      </c>
      <c r="U2404" s="143" t="s">
        <v>385</v>
      </c>
      <c r="V2404" s="143" t="s">
        <v>366</v>
      </c>
      <c r="Y2404" s="143" t="s">
        <v>363</v>
      </c>
      <c r="Z2404" s="143">
        <v>0</v>
      </c>
      <c r="AA2404" s="143">
        <v>1</v>
      </c>
      <c r="AB2404" s="143">
        <v>5.7950002291159999E-2</v>
      </c>
      <c r="AC2404" s="143">
        <v>8.8482505242999995E-3</v>
      </c>
      <c r="AD2404" s="143">
        <v>136.049333251485</v>
      </c>
      <c r="AF2404" s="143">
        <v>-1</v>
      </c>
      <c r="AG2404" s="143">
        <v>-1</v>
      </c>
      <c r="AH2404" s="143">
        <v>-1</v>
      </c>
      <c r="AI2404" s="143">
        <v>-1</v>
      </c>
      <c r="AJ2404" s="143">
        <v>0</v>
      </c>
      <c r="AM2404" s="143" t="s">
        <v>383</v>
      </c>
      <c r="AN2404" s="143">
        <v>-1</v>
      </c>
      <c r="AQ2404" s="143">
        <v>641</v>
      </c>
      <c r="AR2404" s="143" t="s">
        <v>284</v>
      </c>
      <c r="AS2404" s="143" t="s">
        <v>394</v>
      </c>
      <c r="AT2404" s="143" t="s">
        <v>366</v>
      </c>
      <c r="AV2404" s="143">
        <v>64.625153823322606</v>
      </c>
      <c r="AW2404" s="143">
        <v>0.11034009190000001</v>
      </c>
    </row>
    <row r="2405" spans="1:49" x14ac:dyDescent="0.25">
      <c r="A2405" s="153">
        <v>1200000</v>
      </c>
      <c r="B2405" s="153">
        <v>1800000</v>
      </c>
      <c r="C2405" s="153">
        <v>1800000</v>
      </c>
      <c r="D2405" s="143" t="s">
        <v>360</v>
      </c>
      <c r="E2405" s="143" t="s">
        <v>73</v>
      </c>
      <c r="F2405" s="143" t="s">
        <v>378</v>
      </c>
      <c r="G2405" s="143" t="s">
        <v>379</v>
      </c>
      <c r="H2405" s="143">
        <v>0.59</v>
      </c>
      <c r="I2405" s="143">
        <v>0.64</v>
      </c>
      <c r="J2405" s="143" t="s">
        <v>366</v>
      </c>
      <c r="K2405" s="143">
        <v>0.61776345378298003</v>
      </c>
      <c r="L2405" s="143">
        <v>3775.6018150834002</v>
      </c>
      <c r="M2405" s="143">
        <v>7.3763957763793</v>
      </c>
      <c r="N2405" s="143">
        <v>1.0187668554615901</v>
      </c>
      <c r="O2405" s="143">
        <v>4.5568677312862702</v>
      </c>
      <c r="P2405" s="143">
        <v>0.62935693122958003</v>
      </c>
      <c r="Q2405" s="143">
        <v>2332.42881739521</v>
      </c>
      <c r="R2405" s="143">
        <v>1820</v>
      </c>
      <c r="S2405" s="143" t="s">
        <v>397</v>
      </c>
      <c r="T2405" s="143">
        <v>1820</v>
      </c>
      <c r="U2405" s="143" t="s">
        <v>385</v>
      </c>
      <c r="V2405" s="143" t="s">
        <v>366</v>
      </c>
      <c r="Z2405" s="143">
        <v>0</v>
      </c>
      <c r="AA2405" s="143">
        <v>1</v>
      </c>
      <c r="AB2405" s="143">
        <v>4.5568677312862702</v>
      </c>
      <c r="AC2405" s="143">
        <v>0.62935693122958003</v>
      </c>
      <c r="AD2405" s="143">
        <v>2332.42881739521</v>
      </c>
      <c r="AF2405" s="143">
        <v>-1</v>
      </c>
      <c r="AG2405" s="143">
        <v>-1</v>
      </c>
      <c r="AH2405" s="143">
        <v>-1</v>
      </c>
      <c r="AI2405" s="143">
        <v>-1</v>
      </c>
      <c r="AJ2405" s="143">
        <v>0</v>
      </c>
      <c r="AM2405" s="143" t="s">
        <v>383</v>
      </c>
      <c r="AN2405" s="143">
        <v>-1</v>
      </c>
      <c r="AQ2405" s="143">
        <v>641</v>
      </c>
      <c r="AR2405" s="143" t="s">
        <v>284</v>
      </c>
      <c r="AS2405" s="143" t="s">
        <v>394</v>
      </c>
      <c r="AT2405" s="143" t="s">
        <v>366</v>
      </c>
      <c r="AV2405" s="143">
        <v>200.000000018626</v>
      </c>
      <c r="AW2405" s="143">
        <v>1.8916697627000001</v>
      </c>
    </row>
    <row r="2406" spans="1:49" x14ac:dyDescent="0.25">
      <c r="A2406" s="153">
        <v>1200000</v>
      </c>
      <c r="B2406" s="153">
        <v>1800000</v>
      </c>
      <c r="C2406" s="153">
        <v>1800000</v>
      </c>
      <c r="D2406" s="143" t="s">
        <v>360</v>
      </c>
      <c r="E2406" s="143" t="s">
        <v>73</v>
      </c>
      <c r="F2406" s="143" t="s">
        <v>378</v>
      </c>
      <c r="G2406" s="143" t="s">
        <v>379</v>
      </c>
      <c r="H2406" s="143">
        <v>0.59</v>
      </c>
      <c r="I2406" s="143">
        <v>0.64</v>
      </c>
      <c r="J2406" s="143" t="s">
        <v>366</v>
      </c>
      <c r="K2406" s="143">
        <v>0.61776345373694996</v>
      </c>
      <c r="L2406" s="143">
        <v>3774.3267845913501</v>
      </c>
      <c r="M2406" s="143">
        <v>7.3739048018697098</v>
      </c>
      <c r="N2406" s="143">
        <v>1.01842343428255</v>
      </c>
      <c r="O2406" s="143">
        <v>4.55532889793054</v>
      </c>
      <c r="P2406" s="143">
        <v>0.62914477812904002</v>
      </c>
      <c r="Q2406" s="143">
        <v>2331.6411499810401</v>
      </c>
      <c r="R2406" s="143">
        <v>1820</v>
      </c>
      <c r="S2406" s="143" t="s">
        <v>397</v>
      </c>
      <c r="T2406" s="143">
        <v>1820</v>
      </c>
      <c r="U2406" s="143" t="s">
        <v>385</v>
      </c>
      <c r="V2406" s="143" t="s">
        <v>366</v>
      </c>
      <c r="Z2406" s="143">
        <v>0</v>
      </c>
      <c r="AA2406" s="143">
        <v>1</v>
      </c>
      <c r="AB2406" s="143">
        <v>4.55532889793054</v>
      </c>
      <c r="AC2406" s="143">
        <v>0.62914477812904002</v>
      </c>
      <c r="AD2406" s="143">
        <v>2331.6411499810401</v>
      </c>
      <c r="AF2406" s="143">
        <v>-1</v>
      </c>
      <c r="AG2406" s="143">
        <v>-1</v>
      </c>
      <c r="AH2406" s="143">
        <v>-1</v>
      </c>
      <c r="AI2406" s="143">
        <v>-1</v>
      </c>
      <c r="AJ2406" s="143">
        <v>0</v>
      </c>
      <c r="AM2406" s="143" t="s">
        <v>383</v>
      </c>
      <c r="AN2406" s="143">
        <v>-1</v>
      </c>
      <c r="AQ2406" s="143">
        <v>641</v>
      </c>
      <c r="AR2406" s="143" t="s">
        <v>284</v>
      </c>
      <c r="AS2406" s="143" t="s">
        <v>394</v>
      </c>
      <c r="AT2406" s="143" t="s">
        <v>366</v>
      </c>
      <c r="AV2406" s="143">
        <v>200.00000001117499</v>
      </c>
      <c r="AW2406" s="143">
        <v>1.8910309407999999</v>
      </c>
    </row>
    <row r="2407" spans="1:49" x14ac:dyDescent="0.25">
      <c r="A2407" s="153">
        <v>1200000</v>
      </c>
      <c r="B2407" s="153">
        <v>1800000</v>
      </c>
      <c r="C2407" s="153">
        <v>1800000</v>
      </c>
      <c r="D2407" s="143" t="s">
        <v>360</v>
      </c>
      <c r="E2407" s="143" t="s">
        <v>73</v>
      </c>
      <c r="F2407" s="143" t="s">
        <v>378</v>
      </c>
      <c r="G2407" s="143" t="s">
        <v>379</v>
      </c>
      <c r="H2407" s="143">
        <v>0.59</v>
      </c>
      <c r="I2407" s="143">
        <v>0.64</v>
      </c>
      <c r="J2407" s="143" t="s">
        <v>363</v>
      </c>
      <c r="K2407" s="143">
        <v>0.45077412808757</v>
      </c>
      <c r="L2407" s="143">
        <v>3198.80795186452</v>
      </c>
      <c r="M2407" s="143">
        <v>6.3532005806120901</v>
      </c>
      <c r="N2407" s="143">
        <v>0.82320546959900998</v>
      </c>
      <c r="O2407" s="143">
        <v>2.8638584522908701</v>
      </c>
      <c r="P2407" s="143">
        <v>0.37107972779540999</v>
      </c>
      <c r="Q2407" s="143">
        <v>1441.9398654213201</v>
      </c>
      <c r="R2407" s="143">
        <v>3100</v>
      </c>
      <c r="S2407" s="143" t="s">
        <v>371</v>
      </c>
      <c r="T2407" s="143">
        <v>3100</v>
      </c>
      <c r="U2407" s="143" t="s">
        <v>385</v>
      </c>
      <c r="V2407" s="143" t="s">
        <v>366</v>
      </c>
      <c r="Y2407" s="143" t="s">
        <v>363</v>
      </c>
      <c r="Z2407" s="143">
        <v>0</v>
      </c>
      <c r="AA2407" s="143">
        <v>1</v>
      </c>
      <c r="AB2407" s="143">
        <v>2.8638584522908701</v>
      </c>
      <c r="AC2407" s="143">
        <v>0.37107972779540999</v>
      </c>
      <c r="AD2407" s="143">
        <v>1976.10664796421</v>
      </c>
      <c r="AF2407" s="143">
        <v>-1</v>
      </c>
      <c r="AG2407" s="143">
        <v>-1</v>
      </c>
      <c r="AH2407" s="143">
        <v>-1</v>
      </c>
      <c r="AI2407" s="143">
        <v>-1</v>
      </c>
      <c r="AJ2407" s="143">
        <v>0</v>
      </c>
      <c r="AM2407" s="143" t="s">
        <v>383</v>
      </c>
      <c r="AN2407" s="143">
        <v>-1</v>
      </c>
      <c r="AQ2407" s="143">
        <v>641</v>
      </c>
      <c r="AR2407" s="143" t="s">
        <v>284</v>
      </c>
      <c r="AS2407" s="143" t="s">
        <v>394</v>
      </c>
      <c r="AT2407" s="143" t="s">
        <v>366</v>
      </c>
      <c r="AV2407" s="143">
        <v>176.48079809012199</v>
      </c>
      <c r="AW2407" s="143">
        <v>1.6026817906999999</v>
      </c>
    </row>
    <row r="2408" spans="1:49" x14ac:dyDescent="0.25">
      <c r="A2408" s="153">
        <v>1200000</v>
      </c>
      <c r="B2408" s="153">
        <v>2400000</v>
      </c>
      <c r="C2408" s="153">
        <v>2400000</v>
      </c>
      <c r="D2408" s="143" t="s">
        <v>360</v>
      </c>
      <c r="E2408" s="143" t="s">
        <v>73</v>
      </c>
      <c r="F2408" s="143" t="s">
        <v>378</v>
      </c>
      <c r="G2408" s="143" t="s">
        <v>379</v>
      </c>
      <c r="H2408" s="143">
        <v>0.59</v>
      </c>
      <c r="I2408" s="143">
        <v>0.64</v>
      </c>
      <c r="J2408" s="143" t="s">
        <v>366</v>
      </c>
      <c r="K2408" s="143">
        <v>0.61776345359886997</v>
      </c>
      <c r="L2408" s="143">
        <v>3774.34705459617</v>
      </c>
      <c r="M2408" s="143">
        <v>7.3739444701093397</v>
      </c>
      <c r="N2408" s="143">
        <v>1.01842967696904</v>
      </c>
      <c r="O2408" s="143">
        <v>4.5553534025010496</v>
      </c>
      <c r="P2408" s="143">
        <v>0.62914863449198</v>
      </c>
      <c r="Q2408" s="143">
        <v>2331.6536715280599</v>
      </c>
      <c r="R2408" s="143">
        <v>1820</v>
      </c>
      <c r="S2408" s="143" t="s">
        <v>397</v>
      </c>
      <c r="T2408" s="143">
        <v>1820</v>
      </c>
      <c r="U2408" s="143" t="s">
        <v>385</v>
      </c>
      <c r="V2408" s="143" t="s">
        <v>366</v>
      </c>
      <c r="Z2408" s="143">
        <v>0</v>
      </c>
      <c r="AA2408" s="143">
        <v>1</v>
      </c>
      <c r="AB2408" s="143">
        <v>4.5553534025010496</v>
      </c>
      <c r="AC2408" s="143">
        <v>0.62914863449198</v>
      </c>
      <c r="AD2408" s="143">
        <v>2331.6536715280599</v>
      </c>
      <c r="AF2408" s="143">
        <v>-1</v>
      </c>
      <c r="AG2408" s="143">
        <v>-1</v>
      </c>
      <c r="AH2408" s="143">
        <v>-1</v>
      </c>
      <c r="AI2408" s="143">
        <v>-1</v>
      </c>
      <c r="AJ2408" s="143">
        <v>0</v>
      </c>
      <c r="AM2408" s="143" t="s">
        <v>383</v>
      </c>
      <c r="AN2408" s="143">
        <v>-1</v>
      </c>
      <c r="AQ2408" s="143">
        <v>641</v>
      </c>
      <c r="AR2408" s="143" t="s">
        <v>284</v>
      </c>
      <c r="AS2408" s="143" t="s">
        <v>394</v>
      </c>
      <c r="AT2408" s="143" t="s">
        <v>366</v>
      </c>
      <c r="AV2408" s="143">
        <v>199.99999998882399</v>
      </c>
      <c r="AW2408" s="143">
        <v>1.8910410960999999</v>
      </c>
    </row>
    <row r="2409" spans="1:49" x14ac:dyDescent="0.25">
      <c r="A2409" s="153">
        <v>1200000</v>
      </c>
      <c r="B2409" s="153">
        <v>2400000</v>
      </c>
      <c r="C2409" s="153">
        <v>2400000</v>
      </c>
      <c r="D2409" s="143" t="s">
        <v>360</v>
      </c>
      <c r="E2409" s="143" t="s">
        <v>73</v>
      </c>
      <c r="F2409" s="143" t="s">
        <v>378</v>
      </c>
      <c r="G2409" s="143" t="s">
        <v>379</v>
      </c>
      <c r="H2409" s="143">
        <v>0.59</v>
      </c>
      <c r="I2409" s="143">
        <v>0.64</v>
      </c>
      <c r="J2409" s="143" t="s">
        <v>366</v>
      </c>
      <c r="K2409" s="143">
        <v>0.61776345366790997</v>
      </c>
      <c r="L2409" s="143">
        <v>3846.1253463021098</v>
      </c>
      <c r="M2409" s="143">
        <v>8.02284760407505</v>
      </c>
      <c r="N2409" s="143">
        <v>1.1267905650994501</v>
      </c>
      <c r="O2409" s="143">
        <v>4.9562220441447398</v>
      </c>
      <c r="P2409" s="143">
        <v>0.69609003105625999</v>
      </c>
      <c r="Q2409" s="143">
        <v>2375.99567717129</v>
      </c>
      <c r="R2409" s="143">
        <v>1200</v>
      </c>
      <c r="S2409" s="143" t="s">
        <v>398</v>
      </c>
      <c r="T2409" s="143">
        <v>1200</v>
      </c>
      <c r="U2409" s="143" t="s">
        <v>385</v>
      </c>
      <c r="V2409" s="143" t="s">
        <v>366</v>
      </c>
      <c r="Z2409" s="143">
        <v>0</v>
      </c>
      <c r="AA2409" s="143">
        <v>1</v>
      </c>
      <c r="AB2409" s="143">
        <v>4.9562220441447398</v>
      </c>
      <c r="AC2409" s="143">
        <v>0.69609003105625999</v>
      </c>
      <c r="AD2409" s="143">
        <v>2375.99567717129</v>
      </c>
      <c r="AF2409" s="143">
        <v>-1</v>
      </c>
      <c r="AG2409" s="143">
        <v>-1</v>
      </c>
      <c r="AH2409" s="143">
        <v>-1</v>
      </c>
      <c r="AI2409" s="143">
        <v>-1</v>
      </c>
      <c r="AJ2409" s="143">
        <v>0</v>
      </c>
      <c r="AM2409" s="143" t="s">
        <v>383</v>
      </c>
      <c r="AN2409" s="143">
        <v>-1</v>
      </c>
      <c r="AQ2409" s="143">
        <v>641</v>
      </c>
      <c r="AR2409" s="143" t="s">
        <v>284</v>
      </c>
      <c r="AS2409" s="143" t="s">
        <v>394</v>
      </c>
      <c r="AT2409" s="143" t="s">
        <v>366</v>
      </c>
      <c r="AV2409" s="143">
        <v>200</v>
      </c>
      <c r="AW2409" s="143">
        <v>1.9270037932999999</v>
      </c>
    </row>
    <row r="2410" spans="1:49" x14ac:dyDescent="0.25">
      <c r="A2410" s="153">
        <v>1200000</v>
      </c>
      <c r="B2410" s="153">
        <v>2400000</v>
      </c>
      <c r="C2410" s="153">
        <v>2400000</v>
      </c>
      <c r="D2410" s="143" t="s">
        <v>360</v>
      </c>
      <c r="E2410" s="143" t="s">
        <v>73</v>
      </c>
      <c r="F2410" s="143" t="s">
        <v>378</v>
      </c>
      <c r="G2410" s="143" t="s">
        <v>379</v>
      </c>
      <c r="H2410" s="143">
        <v>0.59</v>
      </c>
      <c r="I2410" s="143">
        <v>0.64</v>
      </c>
      <c r="J2410" s="143" t="s">
        <v>366</v>
      </c>
      <c r="K2410" s="143">
        <v>0.13695555070209001</v>
      </c>
      <c r="L2410" s="143">
        <v>2267.1533632917099</v>
      </c>
      <c r="M2410" s="143">
        <v>1.5532598371069299</v>
      </c>
      <c r="N2410" s="143">
        <v>0.23113561098308</v>
      </c>
      <c r="O2410" s="143">
        <v>0.21272755637442001</v>
      </c>
      <c r="P2410" s="143">
        <v>3.1655304889050002E-2</v>
      </c>
      <c r="Q2410" s="143">
        <v>310.49923739571801</v>
      </c>
      <c r="R2410" s="143">
        <v>1200</v>
      </c>
      <c r="S2410" s="143" t="s">
        <v>398</v>
      </c>
      <c r="T2410" s="143">
        <v>1200</v>
      </c>
      <c r="U2410" s="143" t="s">
        <v>385</v>
      </c>
      <c r="V2410" s="143" t="s">
        <v>366</v>
      </c>
      <c r="Z2410" s="143">
        <v>0</v>
      </c>
      <c r="AA2410" s="143">
        <v>1</v>
      </c>
      <c r="AB2410" s="143">
        <v>0.21272755637442001</v>
      </c>
      <c r="AC2410" s="143">
        <v>3.1655304889050002E-2</v>
      </c>
      <c r="AD2410" s="143">
        <v>310.49923739571801</v>
      </c>
      <c r="AF2410" s="143">
        <v>-1</v>
      </c>
      <c r="AG2410" s="143">
        <v>-1</v>
      </c>
      <c r="AH2410" s="143">
        <v>-1</v>
      </c>
      <c r="AI2410" s="143">
        <v>-1</v>
      </c>
      <c r="AJ2410" s="143">
        <v>0</v>
      </c>
      <c r="AM2410" s="143" t="s">
        <v>383</v>
      </c>
      <c r="AN2410" s="143">
        <v>-1</v>
      </c>
      <c r="AQ2410" s="143">
        <v>641</v>
      </c>
      <c r="AR2410" s="143" t="s">
        <v>284</v>
      </c>
      <c r="AS2410" s="143" t="s">
        <v>394</v>
      </c>
      <c r="AT2410" s="143" t="s">
        <v>366</v>
      </c>
      <c r="AV2410" s="143">
        <v>99.270748781472093</v>
      </c>
      <c r="AW2410" s="143">
        <v>0.25182419900000003</v>
      </c>
    </row>
    <row r="2411" spans="1:49" x14ac:dyDescent="0.25">
      <c r="A2411" s="153">
        <v>1200000</v>
      </c>
      <c r="B2411" s="153">
        <v>2400000</v>
      </c>
      <c r="C2411" s="153">
        <v>2400000</v>
      </c>
      <c r="D2411" s="143" t="s">
        <v>360</v>
      </c>
      <c r="E2411" s="143" t="s">
        <v>73</v>
      </c>
      <c r="F2411" s="143" t="s">
        <v>378</v>
      </c>
      <c r="G2411" s="143" t="s">
        <v>379</v>
      </c>
      <c r="H2411" s="143">
        <v>0.59</v>
      </c>
      <c r="I2411" s="143">
        <v>0.64</v>
      </c>
      <c r="J2411" s="143" t="s">
        <v>366</v>
      </c>
      <c r="K2411" s="143">
        <v>0.26137309100966999</v>
      </c>
      <c r="L2411" s="143">
        <v>2267.1533632917099</v>
      </c>
      <c r="M2411" s="143">
        <v>1.5532598371069299</v>
      </c>
      <c r="N2411" s="143">
        <v>0.23113561098308</v>
      </c>
      <c r="O2411" s="143">
        <v>0.40598032476582002</v>
      </c>
      <c r="P2411" s="143">
        <v>6.0412629085049997E-2</v>
      </c>
      <c r="Q2411" s="143">
        <v>592.57288235653198</v>
      </c>
      <c r="R2411" s="143">
        <v>1820</v>
      </c>
      <c r="S2411" s="143" t="s">
        <v>397</v>
      </c>
      <c r="T2411" s="143">
        <v>1820</v>
      </c>
      <c r="U2411" s="143" t="s">
        <v>385</v>
      </c>
      <c r="V2411" s="143" t="s">
        <v>366</v>
      </c>
      <c r="Z2411" s="143">
        <v>0</v>
      </c>
      <c r="AA2411" s="143">
        <v>1</v>
      </c>
      <c r="AB2411" s="143">
        <v>0.40598032476582002</v>
      </c>
      <c r="AC2411" s="143">
        <v>6.0412629085049997E-2</v>
      </c>
      <c r="AD2411" s="143">
        <v>592.57288235653198</v>
      </c>
      <c r="AF2411" s="143">
        <v>-1</v>
      </c>
      <c r="AG2411" s="143">
        <v>-1</v>
      </c>
      <c r="AH2411" s="143">
        <v>-1</v>
      </c>
      <c r="AI2411" s="143">
        <v>-1</v>
      </c>
      <c r="AJ2411" s="143">
        <v>0</v>
      </c>
      <c r="AM2411" s="143" t="s">
        <v>383</v>
      </c>
      <c r="AN2411" s="143">
        <v>-1</v>
      </c>
      <c r="AQ2411" s="143">
        <v>641</v>
      </c>
      <c r="AR2411" s="143" t="s">
        <v>284</v>
      </c>
      <c r="AS2411" s="143" t="s">
        <v>394</v>
      </c>
      <c r="AT2411" s="143" t="s">
        <v>366</v>
      </c>
      <c r="AV2411" s="143">
        <v>172.83396644759901</v>
      </c>
      <c r="AW2411" s="143">
        <v>0.4805943896</v>
      </c>
    </row>
    <row r="2412" spans="1:49" x14ac:dyDescent="0.25">
      <c r="A2412" s="153">
        <v>1200000</v>
      </c>
      <c r="B2412" s="153">
        <v>2400000</v>
      </c>
      <c r="C2412" s="153">
        <v>2400000</v>
      </c>
      <c r="D2412" s="143" t="s">
        <v>360</v>
      </c>
      <c r="E2412" s="143" t="s">
        <v>73</v>
      </c>
      <c r="F2412" s="143" t="s">
        <v>378</v>
      </c>
      <c r="G2412" s="143" t="s">
        <v>379</v>
      </c>
      <c r="H2412" s="143">
        <v>0.59</v>
      </c>
      <c r="I2412" s="143">
        <v>0.64</v>
      </c>
      <c r="J2412" s="143" t="s">
        <v>363</v>
      </c>
      <c r="K2412" s="143">
        <v>0.21943481174901999</v>
      </c>
      <c r="L2412" s="143">
        <v>2267.1533632917099</v>
      </c>
      <c r="M2412" s="143">
        <v>1.5532598371069299</v>
      </c>
      <c r="N2412" s="143">
        <v>0.23113561098308</v>
      </c>
      <c r="O2412" s="143">
        <v>0.34083927995287999</v>
      </c>
      <c r="P2412" s="143">
        <v>5.071919928456E-2</v>
      </c>
      <c r="Q2412" s="143">
        <v>497.49237148008501</v>
      </c>
      <c r="R2412" s="143">
        <v>5300</v>
      </c>
      <c r="S2412" s="143" t="s">
        <v>372</v>
      </c>
      <c r="T2412" s="143">
        <v>5300</v>
      </c>
      <c r="U2412" s="143" t="s">
        <v>385</v>
      </c>
      <c r="V2412" s="143" t="s">
        <v>366</v>
      </c>
      <c r="Y2412" s="143" t="s">
        <v>363</v>
      </c>
      <c r="Z2412" s="143">
        <v>0</v>
      </c>
      <c r="AA2412" s="143">
        <v>1</v>
      </c>
      <c r="AB2412" s="143">
        <v>0.34083927995287999</v>
      </c>
      <c r="AC2412" s="143">
        <v>5.071919928456E-2</v>
      </c>
      <c r="AD2412" s="143">
        <v>497.49237148008501</v>
      </c>
      <c r="AF2412" s="143">
        <v>-1</v>
      </c>
      <c r="AG2412" s="143">
        <v>-1</v>
      </c>
      <c r="AH2412" s="143">
        <v>-1</v>
      </c>
      <c r="AI2412" s="143">
        <v>-1</v>
      </c>
      <c r="AJ2412" s="143">
        <v>0</v>
      </c>
      <c r="AM2412" s="143" t="s">
        <v>383</v>
      </c>
      <c r="AN2412" s="143">
        <v>-1</v>
      </c>
      <c r="AQ2412" s="143">
        <v>641</v>
      </c>
      <c r="AR2412" s="143" t="s">
        <v>284</v>
      </c>
      <c r="AS2412" s="143" t="s">
        <v>394</v>
      </c>
      <c r="AT2412" s="143" t="s">
        <v>366</v>
      </c>
      <c r="AV2412" s="143">
        <v>134.51933226374601</v>
      </c>
      <c r="AW2412" s="143">
        <v>0.40348124210000003</v>
      </c>
    </row>
    <row r="2413" spans="1:49" x14ac:dyDescent="0.25">
      <c r="A2413" s="153">
        <v>1200000</v>
      </c>
      <c r="B2413" s="153">
        <v>2400000</v>
      </c>
      <c r="C2413" s="153">
        <v>2400000</v>
      </c>
      <c r="D2413" s="143" t="s">
        <v>360</v>
      </c>
      <c r="E2413" s="143" t="s">
        <v>73</v>
      </c>
      <c r="F2413" s="143" t="s">
        <v>378</v>
      </c>
      <c r="G2413" s="143" t="s">
        <v>379</v>
      </c>
      <c r="H2413" s="143">
        <v>0.59</v>
      </c>
      <c r="I2413" s="143">
        <v>0.64</v>
      </c>
      <c r="J2413" s="143" t="s">
        <v>366</v>
      </c>
      <c r="K2413" s="143">
        <v>0.47856364882585001</v>
      </c>
      <c r="L2413" s="143">
        <v>3769.8640268265899</v>
      </c>
      <c r="M2413" s="143">
        <v>7.3336605128191303</v>
      </c>
      <c r="N2413" s="143">
        <v>1.025066074113</v>
      </c>
      <c r="O2413" s="143">
        <v>3.5096233342648002</v>
      </c>
      <c r="P2413" s="143">
        <v>0.49055936071511003</v>
      </c>
      <c r="Q2413" s="143">
        <v>1804.11988425545</v>
      </c>
      <c r="R2413" s="143">
        <v>1820</v>
      </c>
      <c r="S2413" s="143" t="s">
        <v>397</v>
      </c>
      <c r="T2413" s="143">
        <v>1820</v>
      </c>
      <c r="U2413" s="143" t="s">
        <v>385</v>
      </c>
      <c r="V2413" s="143" t="s">
        <v>366</v>
      </c>
      <c r="Z2413" s="143">
        <v>0</v>
      </c>
      <c r="AA2413" s="143">
        <v>1</v>
      </c>
      <c r="AB2413" s="143">
        <v>3.5096233342648002</v>
      </c>
      <c r="AC2413" s="143">
        <v>0.49055936071511003</v>
      </c>
      <c r="AD2413" s="143">
        <v>1804.11988425545</v>
      </c>
      <c r="AF2413" s="143">
        <v>-1</v>
      </c>
      <c r="AG2413" s="143">
        <v>-1</v>
      </c>
      <c r="AH2413" s="143">
        <v>-1</v>
      </c>
      <c r="AI2413" s="143">
        <v>-1</v>
      </c>
      <c r="AJ2413" s="143">
        <v>0</v>
      </c>
      <c r="AM2413" s="143" t="s">
        <v>383</v>
      </c>
      <c r="AN2413" s="143">
        <v>-1</v>
      </c>
      <c r="AQ2413" s="143">
        <v>641</v>
      </c>
      <c r="AR2413" s="143" t="s">
        <v>284</v>
      </c>
      <c r="AS2413" s="143" t="s">
        <v>394</v>
      </c>
      <c r="AT2413" s="143" t="s">
        <v>366</v>
      </c>
      <c r="AV2413" s="143">
        <v>182.16389620963901</v>
      </c>
      <c r="AW2413" s="143">
        <v>1.4631953644</v>
      </c>
    </row>
    <row r="2414" spans="1:49" x14ac:dyDescent="0.25">
      <c r="A2414" s="153">
        <v>1200000</v>
      </c>
      <c r="B2414" s="153">
        <v>2400000</v>
      </c>
      <c r="C2414" s="153">
        <v>2400000</v>
      </c>
      <c r="D2414" s="143" t="s">
        <v>360</v>
      </c>
      <c r="E2414" s="143" t="s">
        <v>73</v>
      </c>
      <c r="F2414" s="143" t="s">
        <v>378</v>
      </c>
      <c r="G2414" s="143" t="s">
        <v>379</v>
      </c>
      <c r="H2414" s="143">
        <v>0.59</v>
      </c>
      <c r="I2414" s="143">
        <v>0.64</v>
      </c>
      <c r="J2414" s="143" t="s">
        <v>366</v>
      </c>
      <c r="K2414" s="143">
        <v>0.61776345341476002</v>
      </c>
      <c r="L2414" s="143">
        <v>3774.3470548773798</v>
      </c>
      <c r="M2414" s="143">
        <v>7.3739444706587403</v>
      </c>
      <c r="N2414" s="143">
        <v>1.0184296770449199</v>
      </c>
      <c r="O2414" s="143">
        <v>4.5553534014828498</v>
      </c>
      <c r="P2414" s="143">
        <v>0.62914863435135004</v>
      </c>
      <c r="Q2414" s="143">
        <v>2331.6536710068999</v>
      </c>
      <c r="R2414" s="143">
        <v>1820</v>
      </c>
      <c r="S2414" s="143" t="s">
        <v>397</v>
      </c>
      <c r="T2414" s="143">
        <v>1820</v>
      </c>
      <c r="U2414" s="143" t="s">
        <v>385</v>
      </c>
      <c r="V2414" s="143" t="s">
        <v>366</v>
      </c>
      <c r="Z2414" s="143">
        <v>0</v>
      </c>
      <c r="AA2414" s="143">
        <v>1</v>
      </c>
      <c r="AB2414" s="143">
        <v>4.5553534014828498</v>
      </c>
      <c r="AC2414" s="143">
        <v>0.62914863435135004</v>
      </c>
      <c r="AD2414" s="143">
        <v>2331.6536710068999</v>
      </c>
      <c r="AF2414" s="143">
        <v>-1</v>
      </c>
      <c r="AG2414" s="143">
        <v>-1</v>
      </c>
      <c r="AH2414" s="143">
        <v>-1</v>
      </c>
      <c r="AI2414" s="143">
        <v>-1</v>
      </c>
      <c r="AJ2414" s="143">
        <v>0</v>
      </c>
      <c r="AM2414" s="143" t="s">
        <v>383</v>
      </c>
      <c r="AN2414" s="143">
        <v>-1</v>
      </c>
      <c r="AQ2414" s="143">
        <v>641</v>
      </c>
      <c r="AR2414" s="143" t="s">
        <v>284</v>
      </c>
      <c r="AS2414" s="143" t="s">
        <v>394</v>
      </c>
      <c r="AT2414" s="143" t="s">
        <v>366</v>
      </c>
      <c r="AV2414" s="143">
        <v>199.99999995902101</v>
      </c>
      <c r="AW2414" s="143">
        <v>1.8910410956999999</v>
      </c>
    </row>
    <row r="2415" spans="1:49" x14ac:dyDescent="0.25">
      <c r="A2415" s="153">
        <v>1200000</v>
      </c>
      <c r="B2415" s="153">
        <v>2400000</v>
      </c>
      <c r="C2415" s="153">
        <v>2400000</v>
      </c>
      <c r="D2415" s="143" t="s">
        <v>360</v>
      </c>
      <c r="E2415" s="143" t="s">
        <v>73</v>
      </c>
      <c r="F2415" s="143" t="s">
        <v>378</v>
      </c>
      <c r="G2415" s="143" t="s">
        <v>379</v>
      </c>
      <c r="H2415" s="143">
        <v>0.59</v>
      </c>
      <c r="I2415" s="143">
        <v>0.64</v>
      </c>
      <c r="J2415" s="143" t="s">
        <v>366</v>
      </c>
      <c r="K2415" s="143">
        <v>7.6647465869999993E-5</v>
      </c>
      <c r="L2415" s="143">
        <v>3817.0484902439098</v>
      </c>
      <c r="M2415" s="143">
        <v>7.7134081367609602</v>
      </c>
      <c r="N2415" s="143">
        <v>1.04979217346694</v>
      </c>
      <c r="O2415" s="143">
        <v>5.9121318695000002E-4</v>
      </c>
      <c r="P2415" s="143">
        <v>8.0463909790000002E-5</v>
      </c>
      <c r="Q2415" s="143">
        <v>0.29256709390300001</v>
      </c>
      <c r="R2415" s="143">
        <v>1200</v>
      </c>
      <c r="S2415" s="143" t="s">
        <v>398</v>
      </c>
      <c r="T2415" s="143">
        <v>1200</v>
      </c>
      <c r="U2415" s="143" t="s">
        <v>385</v>
      </c>
      <c r="V2415" s="143" t="s">
        <v>366</v>
      </c>
      <c r="Z2415" s="143">
        <v>0</v>
      </c>
      <c r="AA2415" s="143">
        <v>1</v>
      </c>
      <c r="AB2415" s="143">
        <v>5.9121318695000002E-4</v>
      </c>
      <c r="AC2415" s="143">
        <v>8.0463909790000002E-5</v>
      </c>
      <c r="AD2415" s="143">
        <v>0.29256709390437002</v>
      </c>
      <c r="AF2415" s="143">
        <v>-1</v>
      </c>
      <c r="AG2415" s="143">
        <v>-1</v>
      </c>
      <c r="AH2415" s="143">
        <v>-1</v>
      </c>
      <c r="AI2415" s="143">
        <v>-1</v>
      </c>
      <c r="AJ2415" s="143">
        <v>0</v>
      </c>
      <c r="AM2415" s="143" t="s">
        <v>383</v>
      </c>
      <c r="AN2415" s="143">
        <v>-1</v>
      </c>
      <c r="AQ2415" s="143">
        <v>641</v>
      </c>
      <c r="AR2415" s="143" t="s">
        <v>284</v>
      </c>
      <c r="AS2415" s="143" t="s">
        <v>394</v>
      </c>
      <c r="AT2415" s="143" t="s">
        <v>366</v>
      </c>
      <c r="AV2415" s="143">
        <v>2.9551645151023398</v>
      </c>
      <c r="AW2415" s="143">
        <v>2.372807E-4</v>
      </c>
    </row>
    <row r="2416" spans="1:49" x14ac:dyDescent="0.25">
      <c r="A2416" s="153">
        <v>1200000</v>
      </c>
      <c r="B2416" s="153">
        <v>2400000</v>
      </c>
      <c r="C2416" s="153">
        <v>2400000</v>
      </c>
      <c r="D2416" s="143" t="s">
        <v>360</v>
      </c>
      <c r="E2416" s="143" t="s">
        <v>73</v>
      </c>
      <c r="F2416" s="143" t="s">
        <v>378</v>
      </c>
      <c r="G2416" s="143" t="s">
        <v>379</v>
      </c>
      <c r="H2416" s="143">
        <v>0.59</v>
      </c>
      <c r="I2416" s="143">
        <v>0.64</v>
      </c>
      <c r="J2416" s="143" t="s">
        <v>366</v>
      </c>
      <c r="K2416" s="143">
        <v>0.29597313731844999</v>
      </c>
      <c r="L2416" s="143">
        <v>3870.3085445305701</v>
      </c>
      <c r="M2416" s="143">
        <v>7.1663402970964798</v>
      </c>
      <c r="N2416" s="143">
        <v>0.97473880255289003</v>
      </c>
      <c r="O2416" s="143">
        <v>2.1210442208233</v>
      </c>
      <c r="P2416" s="143">
        <v>0.28849650145761002</v>
      </c>
      <c r="Q2416" s="143">
        <v>1145.50736231512</v>
      </c>
      <c r="R2416" s="143">
        <v>8140</v>
      </c>
      <c r="S2416" s="143" t="s">
        <v>369</v>
      </c>
      <c r="T2416" s="143">
        <v>8140</v>
      </c>
      <c r="U2416" s="143" t="s">
        <v>385</v>
      </c>
      <c r="V2416" s="143" t="s">
        <v>366</v>
      </c>
      <c r="Z2416" s="143">
        <v>0</v>
      </c>
      <c r="AA2416" s="143">
        <v>1</v>
      </c>
      <c r="AB2416" s="143">
        <v>2.1210442208233</v>
      </c>
      <c r="AC2416" s="143">
        <v>0.28849650145761002</v>
      </c>
      <c r="AD2416" s="143">
        <v>1145.50736231512</v>
      </c>
      <c r="AF2416" s="143">
        <v>-1</v>
      </c>
      <c r="AG2416" s="143">
        <v>-1</v>
      </c>
      <c r="AH2416" s="143">
        <v>-1</v>
      </c>
      <c r="AI2416" s="143">
        <v>-1</v>
      </c>
      <c r="AJ2416" s="143">
        <v>0</v>
      </c>
      <c r="AM2416" s="143" t="s">
        <v>383</v>
      </c>
      <c r="AN2416" s="143">
        <v>-1</v>
      </c>
      <c r="AQ2416" s="143">
        <v>641</v>
      </c>
      <c r="AR2416" s="143" t="s">
        <v>284</v>
      </c>
      <c r="AS2416" s="143" t="s">
        <v>394</v>
      </c>
      <c r="AT2416" s="143" t="s">
        <v>366</v>
      </c>
      <c r="AV2416" s="143">
        <v>160.637475059384</v>
      </c>
      <c r="AW2416" s="143">
        <v>0.92904084529999997</v>
      </c>
    </row>
    <row r="2417" spans="1:49" x14ac:dyDescent="0.25">
      <c r="A2417" s="153">
        <v>1200000</v>
      </c>
      <c r="B2417" s="153">
        <v>2400000</v>
      </c>
      <c r="C2417" s="153">
        <v>2400000</v>
      </c>
      <c r="D2417" s="143" t="s">
        <v>360</v>
      </c>
      <c r="E2417" s="143" t="s">
        <v>73</v>
      </c>
      <c r="F2417" s="143" t="s">
        <v>378</v>
      </c>
      <c r="G2417" s="143" t="s">
        <v>379</v>
      </c>
      <c r="H2417" s="143">
        <v>0.59</v>
      </c>
      <c r="I2417" s="143">
        <v>0.64</v>
      </c>
      <c r="J2417" s="143" t="s">
        <v>366</v>
      </c>
      <c r="K2417" s="143">
        <v>4.6089806882890001E-2</v>
      </c>
      <c r="L2417" s="143">
        <v>3870.3085445305701</v>
      </c>
      <c r="M2417" s="143">
        <v>7.1663402970964798</v>
      </c>
      <c r="N2417" s="143">
        <v>0.97473880255289003</v>
      </c>
      <c r="O2417" s="143">
        <v>0.33029524035025998</v>
      </c>
      <c r="P2417" s="143">
        <v>4.4925523170920002E-2</v>
      </c>
      <c r="Q2417" s="143">
        <v>178.38177339462001</v>
      </c>
      <c r="R2417" s="143">
        <v>1200</v>
      </c>
      <c r="S2417" s="143" t="s">
        <v>398</v>
      </c>
      <c r="T2417" s="143">
        <v>1200</v>
      </c>
      <c r="U2417" s="143" t="s">
        <v>385</v>
      </c>
      <c r="V2417" s="143" t="s">
        <v>366</v>
      </c>
      <c r="Z2417" s="143">
        <v>0</v>
      </c>
      <c r="AA2417" s="143">
        <v>1</v>
      </c>
      <c r="AB2417" s="143">
        <v>0.33029524035025998</v>
      </c>
      <c r="AC2417" s="143">
        <v>4.4925523170920002E-2</v>
      </c>
      <c r="AD2417" s="143">
        <v>178.38177339461899</v>
      </c>
      <c r="AF2417" s="143">
        <v>-1</v>
      </c>
      <c r="AG2417" s="143">
        <v>-1</v>
      </c>
      <c r="AH2417" s="143">
        <v>-1</v>
      </c>
      <c r="AI2417" s="143">
        <v>-1</v>
      </c>
      <c r="AJ2417" s="143">
        <v>0</v>
      </c>
      <c r="AM2417" s="143" t="s">
        <v>383</v>
      </c>
      <c r="AN2417" s="143">
        <v>-1</v>
      </c>
      <c r="AQ2417" s="143">
        <v>641</v>
      </c>
      <c r="AR2417" s="143" t="s">
        <v>284</v>
      </c>
      <c r="AS2417" s="143" t="s">
        <v>394</v>
      </c>
      <c r="AT2417" s="143" t="s">
        <v>366</v>
      </c>
      <c r="AV2417" s="143">
        <v>56.846860660211803</v>
      </c>
      <c r="AW2417" s="143">
        <v>0.14467297109999999</v>
      </c>
    </row>
    <row r="2418" spans="1:49" x14ac:dyDescent="0.25">
      <c r="A2418" s="153">
        <v>1200000</v>
      </c>
      <c r="B2418" s="153">
        <v>2400000</v>
      </c>
      <c r="C2418" s="153">
        <v>2400000</v>
      </c>
      <c r="D2418" s="143" t="s">
        <v>360</v>
      </c>
      <c r="E2418" s="143" t="s">
        <v>73</v>
      </c>
      <c r="F2418" s="143" t="s">
        <v>378</v>
      </c>
      <c r="G2418" s="143" t="s">
        <v>379</v>
      </c>
      <c r="H2418" s="143">
        <v>0.59</v>
      </c>
      <c r="I2418" s="143">
        <v>0.64</v>
      </c>
      <c r="J2418" s="143" t="s">
        <v>366</v>
      </c>
      <c r="K2418" s="143">
        <v>0.15487301979955001</v>
      </c>
      <c r="L2418" s="143">
        <v>3870.3085445305701</v>
      </c>
      <c r="M2418" s="143">
        <v>7.1663402970964798</v>
      </c>
      <c r="N2418" s="143">
        <v>0.97473880255289003</v>
      </c>
      <c r="O2418" s="143">
        <v>1.1098727627225899</v>
      </c>
      <c r="P2418" s="143">
        <v>0.15096074186717001</v>
      </c>
      <c r="Q2418" s="143">
        <v>599.40637184748198</v>
      </c>
      <c r="R2418" s="143">
        <v>1400</v>
      </c>
      <c r="S2418" s="143" t="s">
        <v>389</v>
      </c>
      <c r="T2418" s="143">
        <v>1400</v>
      </c>
      <c r="U2418" s="143" t="s">
        <v>385</v>
      </c>
      <c r="V2418" s="143" t="s">
        <v>366</v>
      </c>
      <c r="Z2418" s="143">
        <v>0</v>
      </c>
      <c r="AA2418" s="143">
        <v>1</v>
      </c>
      <c r="AB2418" s="143">
        <v>1.1098727627225899</v>
      </c>
      <c r="AC2418" s="143">
        <v>0.15096074186717001</v>
      </c>
      <c r="AD2418" s="143">
        <v>599.40637184748198</v>
      </c>
      <c r="AF2418" s="143">
        <v>-1</v>
      </c>
      <c r="AG2418" s="143">
        <v>-1</v>
      </c>
      <c r="AH2418" s="143">
        <v>-1</v>
      </c>
      <c r="AI2418" s="143">
        <v>-1</v>
      </c>
      <c r="AJ2418" s="143">
        <v>0</v>
      </c>
      <c r="AM2418" s="143" t="s">
        <v>383</v>
      </c>
      <c r="AN2418" s="143">
        <v>-1</v>
      </c>
      <c r="AQ2418" s="143">
        <v>641</v>
      </c>
      <c r="AR2418" s="143" t="s">
        <v>284</v>
      </c>
      <c r="AS2418" s="143" t="s">
        <v>394</v>
      </c>
      <c r="AT2418" s="143" t="s">
        <v>366</v>
      </c>
      <c r="AV2418" s="143">
        <v>129.77961396519399</v>
      </c>
      <c r="AW2418" s="143">
        <v>0.48613655459999999</v>
      </c>
    </row>
    <row r="2419" spans="1:49" x14ac:dyDescent="0.25">
      <c r="A2419" s="153">
        <v>1200000</v>
      </c>
      <c r="B2419" s="153">
        <v>2400000</v>
      </c>
      <c r="C2419" s="153">
        <v>2400000</v>
      </c>
      <c r="D2419" s="143" t="s">
        <v>360</v>
      </c>
      <c r="E2419" s="143" t="s">
        <v>73</v>
      </c>
      <c r="F2419" s="143" t="s">
        <v>378</v>
      </c>
      <c r="G2419" s="143" t="s">
        <v>379</v>
      </c>
      <c r="H2419" s="143">
        <v>0.59</v>
      </c>
      <c r="I2419" s="143">
        <v>0.64</v>
      </c>
      <c r="J2419" s="143" t="s">
        <v>366</v>
      </c>
      <c r="K2419" s="143">
        <v>0.12082748934482</v>
      </c>
      <c r="L2419" s="143">
        <v>3870.3085445305701</v>
      </c>
      <c r="M2419" s="143">
        <v>7.1663402970964798</v>
      </c>
      <c r="N2419" s="143">
        <v>0.97473880255289003</v>
      </c>
      <c r="O2419" s="143">
        <v>0.86589090588879003</v>
      </c>
      <c r="P2419" s="143">
        <v>0.11777524227944</v>
      </c>
      <c r="Q2419" s="143">
        <v>467.63966442544103</v>
      </c>
      <c r="R2419" s="143">
        <v>1820</v>
      </c>
      <c r="S2419" s="143" t="s">
        <v>397</v>
      </c>
      <c r="T2419" s="143">
        <v>1820</v>
      </c>
      <c r="U2419" s="143" t="s">
        <v>385</v>
      </c>
      <c r="V2419" s="143" t="s">
        <v>366</v>
      </c>
      <c r="Z2419" s="143">
        <v>0</v>
      </c>
      <c r="AA2419" s="143">
        <v>1</v>
      </c>
      <c r="AB2419" s="143">
        <v>0.86589090588879003</v>
      </c>
      <c r="AC2419" s="143">
        <v>0.11777524227944</v>
      </c>
      <c r="AD2419" s="143">
        <v>467.63966442544103</v>
      </c>
      <c r="AF2419" s="143">
        <v>-1</v>
      </c>
      <c r="AG2419" s="143">
        <v>-1</v>
      </c>
      <c r="AH2419" s="143">
        <v>-1</v>
      </c>
      <c r="AI2419" s="143">
        <v>-1</v>
      </c>
      <c r="AJ2419" s="143">
        <v>0</v>
      </c>
      <c r="AM2419" s="143" t="s">
        <v>383</v>
      </c>
      <c r="AN2419" s="143">
        <v>-1</v>
      </c>
      <c r="AQ2419" s="143">
        <v>641</v>
      </c>
      <c r="AR2419" s="143" t="s">
        <v>284</v>
      </c>
      <c r="AS2419" s="143" t="s">
        <v>394</v>
      </c>
      <c r="AT2419" s="143" t="s">
        <v>366</v>
      </c>
      <c r="AV2419" s="143">
        <v>134.63597804120101</v>
      </c>
      <c r="AW2419" s="143">
        <v>0.3792698008</v>
      </c>
    </row>
    <row r="2420" spans="1:49" x14ac:dyDescent="0.25">
      <c r="A2420" s="153">
        <v>1200000</v>
      </c>
      <c r="B2420" s="153">
        <v>2400000</v>
      </c>
      <c r="C2420" s="153">
        <v>2400000</v>
      </c>
      <c r="D2420" s="143" t="s">
        <v>360</v>
      </c>
      <c r="E2420" s="143" t="s">
        <v>73</v>
      </c>
      <c r="F2420" s="143" t="s">
        <v>378</v>
      </c>
      <c r="G2420" s="143" t="s">
        <v>379</v>
      </c>
      <c r="H2420" s="143">
        <v>0.59</v>
      </c>
      <c r="I2420" s="143">
        <v>0.64</v>
      </c>
      <c r="J2420" s="143" t="s">
        <v>366</v>
      </c>
      <c r="K2420" s="143">
        <v>0.61776345346078998</v>
      </c>
      <c r="L2420" s="143">
        <v>3758.2269148563</v>
      </c>
      <c r="M2420" s="143">
        <v>7.3442087088339596</v>
      </c>
      <c r="N2420" s="143">
        <v>1.03445695801225</v>
      </c>
      <c r="O2420" s="143">
        <v>4.53698373490609</v>
      </c>
      <c r="P2420" s="143">
        <v>0.63904970283818996</v>
      </c>
      <c r="Q2420" s="143">
        <v>2321.6952378109199</v>
      </c>
      <c r="R2420" s="143">
        <v>1820</v>
      </c>
      <c r="S2420" s="143" t="s">
        <v>397</v>
      </c>
      <c r="T2420" s="143">
        <v>1820</v>
      </c>
      <c r="U2420" s="143" t="s">
        <v>385</v>
      </c>
      <c r="V2420" s="143" t="s">
        <v>366</v>
      </c>
      <c r="Z2420" s="143">
        <v>0</v>
      </c>
      <c r="AA2420" s="143">
        <v>1</v>
      </c>
      <c r="AB2420" s="143">
        <v>4.53698373490609</v>
      </c>
      <c r="AC2420" s="143">
        <v>0.63904970283818996</v>
      </c>
      <c r="AD2420" s="143">
        <v>2321.6952378109199</v>
      </c>
      <c r="AF2420" s="143">
        <v>-1</v>
      </c>
      <c r="AG2420" s="143">
        <v>-1</v>
      </c>
      <c r="AH2420" s="143">
        <v>-1</v>
      </c>
      <c r="AI2420" s="143">
        <v>-1</v>
      </c>
      <c r="AJ2420" s="143">
        <v>0</v>
      </c>
      <c r="AM2420" s="143" t="s">
        <v>383</v>
      </c>
      <c r="AN2420" s="143">
        <v>-1</v>
      </c>
      <c r="AQ2420" s="143">
        <v>641</v>
      </c>
      <c r="AR2420" s="143" t="s">
        <v>284</v>
      </c>
      <c r="AS2420" s="143" t="s">
        <v>394</v>
      </c>
      <c r="AT2420" s="143" t="s">
        <v>366</v>
      </c>
      <c r="AV2420" s="143">
        <v>199.99999996647199</v>
      </c>
      <c r="AW2420" s="143">
        <v>1.8829645075999999</v>
      </c>
    </row>
    <row r="2421" spans="1:49" x14ac:dyDescent="0.25">
      <c r="A2421" s="153">
        <v>1200000</v>
      </c>
      <c r="B2421" s="153">
        <v>2400000</v>
      </c>
      <c r="C2421" s="153">
        <v>2400000</v>
      </c>
      <c r="D2421" s="143" t="s">
        <v>360</v>
      </c>
      <c r="E2421" s="143" t="s">
        <v>73</v>
      </c>
      <c r="F2421" s="143" t="s">
        <v>378</v>
      </c>
      <c r="G2421" s="143" t="s">
        <v>379</v>
      </c>
      <c r="H2421" s="143">
        <v>0.59</v>
      </c>
      <c r="I2421" s="143">
        <v>0.64</v>
      </c>
      <c r="J2421" s="143" t="s">
        <v>366</v>
      </c>
      <c r="K2421" s="143">
        <v>0.45954376002605002</v>
      </c>
      <c r="L2421" s="143">
        <v>2760.5402215705599</v>
      </c>
      <c r="M2421" s="143">
        <v>5.3932729059555902</v>
      </c>
      <c r="N2421" s="143">
        <v>0.74491598625177002</v>
      </c>
      <c r="O2421" s="143">
        <v>2.4784449100494901</v>
      </c>
      <c r="P2421" s="143">
        <v>0.34232149322564998</v>
      </c>
      <c r="Q2421" s="143">
        <v>1268.5890331236999</v>
      </c>
      <c r="R2421" s="143">
        <v>1820</v>
      </c>
      <c r="S2421" s="143" t="s">
        <v>397</v>
      </c>
      <c r="T2421" s="143">
        <v>1820</v>
      </c>
      <c r="U2421" s="143" t="s">
        <v>385</v>
      </c>
      <c r="V2421" s="143" t="s">
        <v>366</v>
      </c>
      <c r="Z2421" s="143">
        <v>0</v>
      </c>
      <c r="AA2421" s="143">
        <v>1</v>
      </c>
      <c r="AB2421" s="143">
        <v>2.4784449100494901</v>
      </c>
      <c r="AC2421" s="143">
        <v>0.34232149322564998</v>
      </c>
      <c r="AD2421" s="143">
        <v>1268.5890331236999</v>
      </c>
      <c r="AF2421" s="143">
        <v>-1</v>
      </c>
      <c r="AG2421" s="143">
        <v>-1</v>
      </c>
      <c r="AH2421" s="143">
        <v>-1</v>
      </c>
      <c r="AI2421" s="143">
        <v>-1</v>
      </c>
      <c r="AJ2421" s="143">
        <v>0</v>
      </c>
      <c r="AM2421" s="143" t="s">
        <v>383</v>
      </c>
      <c r="AN2421" s="143">
        <v>-1</v>
      </c>
      <c r="AQ2421" s="143">
        <v>641</v>
      </c>
      <c r="AR2421" s="143" t="s">
        <v>284</v>
      </c>
      <c r="AS2421" s="143" t="s">
        <v>394</v>
      </c>
      <c r="AT2421" s="143" t="s">
        <v>366</v>
      </c>
      <c r="AV2421" s="143">
        <v>290.31225979871101</v>
      </c>
      <c r="AW2421" s="143">
        <v>1.0288637737999999</v>
      </c>
    </row>
    <row r="2422" spans="1:49" x14ac:dyDescent="0.25">
      <c r="A2422" s="153">
        <v>1200000</v>
      </c>
      <c r="B2422" s="153">
        <v>2400000</v>
      </c>
      <c r="C2422" s="153">
        <v>2400000</v>
      </c>
      <c r="D2422" s="143" t="s">
        <v>360</v>
      </c>
      <c r="E2422" s="143" t="s">
        <v>73</v>
      </c>
      <c r="F2422" s="143" t="s">
        <v>378</v>
      </c>
      <c r="G2422" s="143" t="s">
        <v>379</v>
      </c>
      <c r="H2422" s="143">
        <v>0.59</v>
      </c>
      <c r="I2422" s="143">
        <v>0.64</v>
      </c>
      <c r="J2422" s="143" t="s">
        <v>363</v>
      </c>
      <c r="K2422" s="143">
        <v>0.15821969375691999</v>
      </c>
      <c r="L2422" s="143">
        <v>2760.5402215705599</v>
      </c>
      <c r="M2422" s="143">
        <v>5.3932729059555902</v>
      </c>
      <c r="N2422" s="143">
        <v>0.74491598625177002</v>
      </c>
      <c r="O2422" s="143">
        <v>0.85332198752779997</v>
      </c>
      <c r="P2422" s="143">
        <v>0.11786037921938999</v>
      </c>
      <c r="Q2422" s="143">
        <v>436.77182846056201</v>
      </c>
      <c r="R2422" s="143">
        <v>5100</v>
      </c>
      <c r="S2422" s="143" t="s">
        <v>373</v>
      </c>
      <c r="T2422" s="143">
        <v>5100</v>
      </c>
      <c r="U2422" s="143" t="s">
        <v>385</v>
      </c>
      <c r="V2422" s="143" t="s">
        <v>366</v>
      </c>
      <c r="Y2422" s="143" t="s">
        <v>363</v>
      </c>
      <c r="Z2422" s="143">
        <v>0</v>
      </c>
      <c r="AA2422" s="143">
        <v>1</v>
      </c>
      <c r="AB2422" s="143">
        <v>0.85332198752779997</v>
      </c>
      <c r="AC2422" s="143">
        <v>0.11786037921938999</v>
      </c>
      <c r="AD2422" s="143">
        <v>436.77182846056201</v>
      </c>
      <c r="AF2422" s="143">
        <v>-1</v>
      </c>
      <c r="AG2422" s="143">
        <v>-1</v>
      </c>
      <c r="AH2422" s="143">
        <v>-1</v>
      </c>
      <c r="AI2422" s="143">
        <v>-1</v>
      </c>
      <c r="AJ2422" s="143">
        <v>0</v>
      </c>
      <c r="AM2422" s="143" t="s">
        <v>383</v>
      </c>
      <c r="AN2422" s="143">
        <v>-1</v>
      </c>
      <c r="AQ2422" s="143">
        <v>641</v>
      </c>
      <c r="AR2422" s="143" t="s">
        <v>284</v>
      </c>
      <c r="AS2422" s="143" t="s">
        <v>394</v>
      </c>
      <c r="AT2422" s="143" t="s">
        <v>366</v>
      </c>
      <c r="AV2422" s="143">
        <v>147.12923942304201</v>
      </c>
      <c r="AW2422" s="143">
        <v>0.35423505960000001</v>
      </c>
    </row>
    <row r="2423" spans="1:49" x14ac:dyDescent="0.25">
      <c r="A2423" s="153">
        <v>1200000</v>
      </c>
      <c r="B2423" s="153">
        <v>2400000</v>
      </c>
      <c r="C2423" s="153">
        <v>2400000</v>
      </c>
      <c r="D2423" s="143" t="s">
        <v>360</v>
      </c>
      <c r="E2423" s="143" t="s">
        <v>73</v>
      </c>
      <c r="F2423" s="143" t="s">
        <v>378</v>
      </c>
      <c r="G2423" s="143" t="s">
        <v>379</v>
      </c>
      <c r="H2423" s="143">
        <v>0.59</v>
      </c>
      <c r="I2423" s="143">
        <v>0.64</v>
      </c>
      <c r="J2423" s="143" t="s">
        <v>366</v>
      </c>
      <c r="K2423" s="143">
        <v>2.4167137042470001E-2</v>
      </c>
      <c r="L2423" s="143">
        <v>3852.4326245041998</v>
      </c>
      <c r="M2423" s="143">
        <v>8.0235751673817699</v>
      </c>
      <c r="N2423" s="143">
        <v>1.12266902672538</v>
      </c>
      <c r="O2423" s="143">
        <v>0.19390684064066999</v>
      </c>
      <c r="P2423" s="143">
        <v>2.7131696222199998E-2</v>
      </c>
      <c r="Q2423" s="143">
        <v>93.102267183275401</v>
      </c>
      <c r="R2423" s="143">
        <v>8140</v>
      </c>
      <c r="S2423" s="143" t="s">
        <v>369</v>
      </c>
      <c r="T2423" s="143">
        <v>8140</v>
      </c>
      <c r="U2423" s="143" t="s">
        <v>385</v>
      </c>
      <c r="V2423" s="143" t="s">
        <v>366</v>
      </c>
      <c r="Z2423" s="143">
        <v>0</v>
      </c>
      <c r="AA2423" s="143">
        <v>1</v>
      </c>
      <c r="AB2423" s="143">
        <v>0.19390684064066999</v>
      </c>
      <c r="AC2423" s="143">
        <v>2.7131696222199998E-2</v>
      </c>
      <c r="AD2423" s="143">
        <v>93.102267183274293</v>
      </c>
      <c r="AF2423" s="143">
        <v>-1</v>
      </c>
      <c r="AG2423" s="143">
        <v>-1</v>
      </c>
      <c r="AH2423" s="143">
        <v>-1</v>
      </c>
      <c r="AI2423" s="143">
        <v>-1</v>
      </c>
      <c r="AJ2423" s="143">
        <v>0</v>
      </c>
      <c r="AM2423" s="143" t="s">
        <v>383</v>
      </c>
      <c r="AN2423" s="143">
        <v>-1</v>
      </c>
      <c r="AQ2423" s="143">
        <v>641</v>
      </c>
      <c r="AR2423" s="143" t="s">
        <v>284</v>
      </c>
      <c r="AS2423" s="143" t="s">
        <v>394</v>
      </c>
      <c r="AT2423" s="143" t="s">
        <v>366</v>
      </c>
      <c r="AV2423" s="143">
        <v>105.594887951546</v>
      </c>
      <c r="AW2423" s="143">
        <v>7.5508732499999995E-2</v>
      </c>
    </row>
    <row r="2424" spans="1:49" x14ac:dyDescent="0.25">
      <c r="A2424" s="153">
        <v>1200000</v>
      </c>
      <c r="B2424" s="153">
        <v>2400000</v>
      </c>
      <c r="C2424" s="153">
        <v>2400000</v>
      </c>
      <c r="D2424" s="143" t="s">
        <v>360</v>
      </c>
      <c r="E2424" s="143" t="s">
        <v>73</v>
      </c>
      <c r="F2424" s="143" t="s">
        <v>378</v>
      </c>
      <c r="G2424" s="143" t="s">
        <v>379</v>
      </c>
      <c r="H2424" s="143">
        <v>0.59</v>
      </c>
      <c r="I2424" s="143">
        <v>0.64</v>
      </c>
      <c r="J2424" s="143" t="s">
        <v>387</v>
      </c>
      <c r="K2424" s="143">
        <v>2.36898758752E-3</v>
      </c>
      <c r="L2424" s="143">
        <v>3852.4326245041998</v>
      </c>
      <c r="M2424" s="143">
        <v>8.0235751673817699</v>
      </c>
      <c r="N2424" s="143">
        <v>1.12266902672538</v>
      </c>
      <c r="O2424" s="143">
        <v>1.9007749979060001E-2</v>
      </c>
      <c r="P2424" s="143">
        <v>2.6595889892000002E-3</v>
      </c>
      <c r="Q2424" s="143">
        <v>9.1263650692113991</v>
      </c>
      <c r="R2424" s="143">
        <v>8140</v>
      </c>
      <c r="S2424" s="143" t="s">
        <v>369</v>
      </c>
      <c r="T2424" s="143">
        <v>8140</v>
      </c>
      <c r="U2424" s="143" t="s">
        <v>390</v>
      </c>
      <c r="V2424" s="143" t="s">
        <v>387</v>
      </c>
      <c r="Z2424" s="143">
        <v>0</v>
      </c>
      <c r="AA2424" s="143">
        <v>1</v>
      </c>
      <c r="AB2424" s="143">
        <v>1.9007749979060001E-2</v>
      </c>
      <c r="AC2424" s="143">
        <v>2.6595889892000002E-3</v>
      </c>
      <c r="AD2424" s="143">
        <v>9.1263650692104807</v>
      </c>
      <c r="AF2424" s="143">
        <v>-1</v>
      </c>
      <c r="AG2424" s="143">
        <v>-1</v>
      </c>
      <c r="AH2424" s="143">
        <v>-1</v>
      </c>
      <c r="AI2424" s="143">
        <v>-1</v>
      </c>
      <c r="AJ2424" s="143">
        <v>0</v>
      </c>
      <c r="AM2424" s="143" t="s">
        <v>383</v>
      </c>
      <c r="AN2424" s="143">
        <v>-1</v>
      </c>
      <c r="AQ2424" s="143">
        <v>641</v>
      </c>
      <c r="AR2424" s="143" t="s">
        <v>284</v>
      </c>
      <c r="AS2424" s="143" t="s">
        <v>394</v>
      </c>
      <c r="AT2424" s="143" t="s">
        <v>366</v>
      </c>
      <c r="AV2424" s="143">
        <v>50.946427298755701</v>
      </c>
      <c r="AW2424" s="143">
        <v>7.4017559000000002E-3</v>
      </c>
    </row>
    <row r="2425" spans="1:49" x14ac:dyDescent="0.25">
      <c r="A2425" s="153">
        <v>1200000</v>
      </c>
      <c r="B2425" s="153">
        <v>2400000</v>
      </c>
      <c r="C2425" s="153">
        <v>2400000</v>
      </c>
      <c r="D2425" s="143" t="s">
        <v>360</v>
      </c>
      <c r="E2425" s="143" t="s">
        <v>73</v>
      </c>
      <c r="F2425" s="143" t="s">
        <v>378</v>
      </c>
      <c r="G2425" s="143" t="s">
        <v>379</v>
      </c>
      <c r="H2425" s="143">
        <v>0.59</v>
      </c>
      <c r="I2425" s="143">
        <v>0.64</v>
      </c>
      <c r="J2425" s="143" t="s">
        <v>387</v>
      </c>
      <c r="K2425" s="143">
        <v>5.1137557577000002E-3</v>
      </c>
      <c r="L2425" s="143">
        <v>3852.4326245041998</v>
      </c>
      <c r="M2425" s="143">
        <v>8.0235751673817699</v>
      </c>
      <c r="N2425" s="143">
        <v>1.12266902672538</v>
      </c>
      <c r="O2425" s="143">
        <v>4.1030603709600003E-2</v>
      </c>
      <c r="P2425" s="143">
        <v>5.7410551994099999E-3</v>
      </c>
      <c r="Q2425" s="143">
        <v>19.7003995147405</v>
      </c>
      <c r="R2425" s="143">
        <v>8140</v>
      </c>
      <c r="S2425" s="143" t="s">
        <v>369</v>
      </c>
      <c r="T2425" s="143">
        <v>8140</v>
      </c>
      <c r="U2425" s="143" t="s">
        <v>388</v>
      </c>
      <c r="V2425" s="143" t="s">
        <v>387</v>
      </c>
      <c r="Z2425" s="143">
        <v>0</v>
      </c>
      <c r="AA2425" s="143">
        <v>1</v>
      </c>
      <c r="AB2425" s="143">
        <v>4.1030603709600003E-2</v>
      </c>
      <c r="AC2425" s="143">
        <v>5.7410551994099999E-3</v>
      </c>
      <c r="AD2425" s="143">
        <v>19.7003995147399</v>
      </c>
      <c r="AF2425" s="143">
        <v>-1</v>
      </c>
      <c r="AG2425" s="143">
        <v>-1</v>
      </c>
      <c r="AH2425" s="143">
        <v>-1</v>
      </c>
      <c r="AI2425" s="143">
        <v>-1</v>
      </c>
      <c r="AJ2425" s="143">
        <v>0</v>
      </c>
      <c r="AM2425" s="143" t="s">
        <v>383</v>
      </c>
      <c r="AN2425" s="143">
        <v>-1</v>
      </c>
      <c r="AQ2425" s="143">
        <v>641</v>
      </c>
      <c r="AR2425" s="143" t="s">
        <v>284</v>
      </c>
      <c r="AS2425" s="143" t="s">
        <v>394</v>
      </c>
      <c r="AT2425" s="143" t="s">
        <v>366</v>
      </c>
      <c r="AV2425" s="143">
        <v>102.17095196080599</v>
      </c>
      <c r="AW2425" s="143">
        <v>1.59776152E-2</v>
      </c>
    </row>
    <row r="2426" spans="1:49" x14ac:dyDescent="0.25">
      <c r="A2426" s="153">
        <v>1200000</v>
      </c>
      <c r="B2426" s="153">
        <v>2400000</v>
      </c>
      <c r="C2426" s="153">
        <v>2400000</v>
      </c>
      <c r="D2426" s="143" t="s">
        <v>360</v>
      </c>
      <c r="E2426" s="143" t="s">
        <v>73</v>
      </c>
      <c r="F2426" s="143" t="s">
        <v>378</v>
      </c>
      <c r="G2426" s="143" t="s">
        <v>379</v>
      </c>
      <c r="H2426" s="143">
        <v>0.59</v>
      </c>
      <c r="I2426" s="143">
        <v>0.64</v>
      </c>
      <c r="J2426" s="143" t="s">
        <v>366</v>
      </c>
      <c r="K2426" s="143">
        <v>0.26814032134593002</v>
      </c>
      <c r="L2426" s="143">
        <v>3852.4326245041998</v>
      </c>
      <c r="M2426" s="143">
        <v>8.0235751673817699</v>
      </c>
      <c r="N2426" s="143">
        <v>1.12266902672538</v>
      </c>
      <c r="O2426" s="143">
        <v>2.1514440237249999</v>
      </c>
      <c r="P2426" s="143">
        <v>0.30103283359126998</v>
      </c>
      <c r="Q2426" s="143">
        <v>1032.99252189811</v>
      </c>
      <c r="R2426" s="143">
        <v>1200</v>
      </c>
      <c r="S2426" s="143" t="s">
        <v>398</v>
      </c>
      <c r="T2426" s="143">
        <v>1200</v>
      </c>
      <c r="U2426" s="143" t="s">
        <v>385</v>
      </c>
      <c r="V2426" s="143" t="s">
        <v>366</v>
      </c>
      <c r="Z2426" s="143">
        <v>0</v>
      </c>
      <c r="AA2426" s="143">
        <v>1</v>
      </c>
      <c r="AB2426" s="143">
        <v>2.1514440237249999</v>
      </c>
      <c r="AC2426" s="143">
        <v>0.30103283359126998</v>
      </c>
      <c r="AD2426" s="143">
        <v>1032.99252189811</v>
      </c>
      <c r="AF2426" s="143">
        <v>-1</v>
      </c>
      <c r="AG2426" s="143">
        <v>-1</v>
      </c>
      <c r="AH2426" s="143">
        <v>-1</v>
      </c>
      <c r="AI2426" s="143">
        <v>-1</v>
      </c>
      <c r="AJ2426" s="143">
        <v>0</v>
      </c>
      <c r="AM2426" s="143" t="s">
        <v>383</v>
      </c>
      <c r="AN2426" s="143">
        <v>-1</v>
      </c>
      <c r="AQ2426" s="143">
        <v>641</v>
      </c>
      <c r="AR2426" s="143" t="s">
        <v>284</v>
      </c>
      <c r="AS2426" s="143" t="s">
        <v>394</v>
      </c>
      <c r="AT2426" s="143" t="s">
        <v>366</v>
      </c>
      <c r="AV2426" s="143">
        <v>144.046302208128</v>
      </c>
      <c r="AW2426" s="143">
        <v>0.83778793340000002</v>
      </c>
    </row>
    <row r="2427" spans="1:49" x14ac:dyDescent="0.25">
      <c r="A2427" s="153">
        <v>1200000</v>
      </c>
      <c r="B2427" s="153">
        <v>2400000</v>
      </c>
      <c r="C2427" s="153">
        <v>2400000</v>
      </c>
      <c r="D2427" s="143" t="s">
        <v>360</v>
      </c>
      <c r="E2427" s="143" t="s">
        <v>73</v>
      </c>
      <c r="F2427" s="143" t="s">
        <v>378</v>
      </c>
      <c r="G2427" s="143" t="s">
        <v>379</v>
      </c>
      <c r="H2427" s="143">
        <v>0.59</v>
      </c>
      <c r="I2427" s="143">
        <v>0.64</v>
      </c>
      <c r="J2427" s="143" t="s">
        <v>366</v>
      </c>
      <c r="K2427" s="143">
        <v>0.61776345334572003</v>
      </c>
      <c r="L2427" s="143">
        <v>3754.9871489929701</v>
      </c>
      <c r="M2427" s="143">
        <v>7.3378785083144002</v>
      </c>
      <c r="N2427" s="143">
        <v>1.03357503552277</v>
      </c>
      <c r="O2427" s="143">
        <v>4.5330731675276796</v>
      </c>
      <c r="P2427" s="143">
        <v>0.63850488323648003</v>
      </c>
      <c r="Q2427" s="143">
        <v>2319.6938284307098</v>
      </c>
      <c r="R2427" s="143">
        <v>1820</v>
      </c>
      <c r="S2427" s="143" t="s">
        <v>397</v>
      </c>
      <c r="T2427" s="143">
        <v>1820</v>
      </c>
      <c r="U2427" s="143" t="s">
        <v>385</v>
      </c>
      <c r="V2427" s="143" t="s">
        <v>366</v>
      </c>
      <c r="Z2427" s="143">
        <v>0</v>
      </c>
      <c r="AA2427" s="143">
        <v>1</v>
      </c>
      <c r="AB2427" s="143">
        <v>4.5330731675276796</v>
      </c>
      <c r="AC2427" s="143">
        <v>0.63850488323648003</v>
      </c>
      <c r="AD2427" s="143">
        <v>2319.6938284307098</v>
      </c>
      <c r="AF2427" s="143">
        <v>-1</v>
      </c>
      <c r="AG2427" s="143">
        <v>-1</v>
      </c>
      <c r="AH2427" s="143">
        <v>-1</v>
      </c>
      <c r="AI2427" s="143">
        <v>-1</v>
      </c>
      <c r="AJ2427" s="143">
        <v>0</v>
      </c>
      <c r="AM2427" s="143" t="s">
        <v>383</v>
      </c>
      <c r="AN2427" s="143">
        <v>-1</v>
      </c>
      <c r="AQ2427" s="143">
        <v>641</v>
      </c>
      <c r="AR2427" s="143" t="s">
        <v>284</v>
      </c>
      <c r="AS2427" s="143" t="s">
        <v>394</v>
      </c>
      <c r="AT2427" s="143" t="s">
        <v>366</v>
      </c>
      <c r="AV2427" s="143">
        <v>199.999999947845</v>
      </c>
      <c r="AW2427" s="143">
        <v>1.8813413045</v>
      </c>
    </row>
    <row r="2428" spans="1:49" x14ac:dyDescent="0.25">
      <c r="A2428" s="153">
        <v>1200000</v>
      </c>
      <c r="B2428" s="153">
        <v>2400000</v>
      </c>
      <c r="C2428" s="153">
        <v>2400000</v>
      </c>
      <c r="D2428" s="143" t="s">
        <v>360</v>
      </c>
      <c r="E2428" s="143" t="s">
        <v>73</v>
      </c>
      <c r="F2428" s="143" t="s">
        <v>378</v>
      </c>
      <c r="G2428" s="143" t="s">
        <v>379</v>
      </c>
      <c r="H2428" s="143">
        <v>0.59</v>
      </c>
      <c r="I2428" s="143">
        <v>0.64</v>
      </c>
      <c r="J2428" s="143" t="s">
        <v>366</v>
      </c>
      <c r="K2428" s="143">
        <v>0.61776345359886997</v>
      </c>
      <c r="L2428" s="143">
        <v>3926.8931051086001</v>
      </c>
      <c r="M2428" s="143">
        <v>7.1553121916679796</v>
      </c>
      <c r="N2428" s="143">
        <v>0.95964700022414995</v>
      </c>
      <c r="O2428" s="143">
        <v>4.4202903711029302</v>
      </c>
      <c r="P2428" s="143">
        <v>0.59283484509426998</v>
      </c>
      <c r="Q2428" s="143">
        <v>2425.8910465254899</v>
      </c>
      <c r="R2428" s="143">
        <v>1400</v>
      </c>
      <c r="S2428" s="143" t="s">
        <v>389</v>
      </c>
      <c r="T2428" s="143">
        <v>1400</v>
      </c>
      <c r="U2428" s="143" t="s">
        <v>385</v>
      </c>
      <c r="V2428" s="143" t="s">
        <v>366</v>
      </c>
      <c r="Z2428" s="143">
        <v>0</v>
      </c>
      <c r="AA2428" s="143">
        <v>1</v>
      </c>
      <c r="AB2428" s="143">
        <v>4.4202903711029302</v>
      </c>
      <c r="AC2428" s="143">
        <v>0.59283484509426998</v>
      </c>
      <c r="AD2428" s="143">
        <v>2425.8910465254899</v>
      </c>
      <c r="AF2428" s="143">
        <v>-1</v>
      </c>
      <c r="AG2428" s="143">
        <v>-1</v>
      </c>
      <c r="AH2428" s="143">
        <v>-1</v>
      </c>
      <c r="AI2428" s="143">
        <v>-1</v>
      </c>
      <c r="AJ2428" s="143">
        <v>0</v>
      </c>
      <c r="AM2428" s="143" t="s">
        <v>383</v>
      </c>
      <c r="AN2428" s="143">
        <v>-1</v>
      </c>
      <c r="AQ2428" s="143">
        <v>641</v>
      </c>
      <c r="AR2428" s="143" t="s">
        <v>284</v>
      </c>
      <c r="AS2428" s="143" t="s">
        <v>394</v>
      </c>
      <c r="AT2428" s="143" t="s">
        <v>366</v>
      </c>
      <c r="AV2428" s="143">
        <v>199.99999998882399</v>
      </c>
      <c r="AW2428" s="143">
        <v>1.9674704351000001</v>
      </c>
    </row>
    <row r="2429" spans="1:49" x14ac:dyDescent="0.25">
      <c r="A2429" s="153">
        <v>1200000</v>
      </c>
      <c r="B2429" s="153">
        <v>2400000</v>
      </c>
      <c r="C2429" s="153">
        <v>2400000</v>
      </c>
      <c r="D2429" s="143" t="s">
        <v>360</v>
      </c>
      <c r="E2429" s="143" t="s">
        <v>73</v>
      </c>
      <c r="F2429" s="143" t="s">
        <v>378</v>
      </c>
      <c r="G2429" s="143" t="s">
        <v>379</v>
      </c>
      <c r="H2429" s="143">
        <v>0.59</v>
      </c>
      <c r="I2429" s="143">
        <v>0.64</v>
      </c>
      <c r="J2429" s="143" t="s">
        <v>366</v>
      </c>
      <c r="K2429" s="143">
        <v>0.28133074806544001</v>
      </c>
      <c r="L2429" s="143">
        <v>3775.2634797615401</v>
      </c>
      <c r="M2429" s="143">
        <v>7.3757348339316797</v>
      </c>
      <c r="N2429" s="143">
        <v>1.0186762986882301</v>
      </c>
      <c r="O2429" s="143">
        <v>2.0750209983623602</v>
      </c>
      <c r="P2429" s="143">
        <v>0.2865849651465</v>
      </c>
      <c r="Q2429" s="143">
        <v>1062.09769890547</v>
      </c>
      <c r="R2429" s="143">
        <v>1820</v>
      </c>
      <c r="S2429" s="143" t="s">
        <v>397</v>
      </c>
      <c r="T2429" s="143">
        <v>1820</v>
      </c>
      <c r="U2429" s="143" t="s">
        <v>385</v>
      </c>
      <c r="V2429" s="143" t="s">
        <v>366</v>
      </c>
      <c r="Z2429" s="143">
        <v>0</v>
      </c>
      <c r="AA2429" s="143">
        <v>1</v>
      </c>
      <c r="AB2429" s="143">
        <v>2.0750209983623602</v>
      </c>
      <c r="AC2429" s="143">
        <v>0.2865849651465</v>
      </c>
      <c r="AD2429" s="143">
        <v>2332.2198042868399</v>
      </c>
      <c r="AF2429" s="143">
        <v>-1</v>
      </c>
      <c r="AG2429" s="143">
        <v>-1</v>
      </c>
      <c r="AH2429" s="143">
        <v>-1</v>
      </c>
      <c r="AI2429" s="143">
        <v>-1</v>
      </c>
      <c r="AJ2429" s="143">
        <v>0</v>
      </c>
      <c r="AM2429" s="143" t="s">
        <v>383</v>
      </c>
      <c r="AN2429" s="143">
        <v>-1</v>
      </c>
      <c r="AQ2429" s="143">
        <v>641</v>
      </c>
      <c r="AR2429" s="143" t="s">
        <v>284</v>
      </c>
      <c r="AS2429" s="143" t="s">
        <v>394</v>
      </c>
      <c r="AT2429" s="143" t="s">
        <v>366</v>
      </c>
      <c r="AV2429" s="143">
        <v>158.81875384527501</v>
      </c>
      <c r="AW2429" s="143">
        <v>1.8915002468</v>
      </c>
    </row>
    <row r="2430" spans="1:49" x14ac:dyDescent="0.25">
      <c r="A2430" s="153">
        <v>1200000</v>
      </c>
      <c r="B2430" s="153">
        <v>2400000</v>
      </c>
      <c r="C2430" s="153">
        <v>2400000</v>
      </c>
      <c r="D2430" s="143" t="s">
        <v>360</v>
      </c>
      <c r="E2430" s="143" t="s">
        <v>73</v>
      </c>
      <c r="F2430" s="143" t="s">
        <v>378</v>
      </c>
      <c r="G2430" s="143" t="s">
        <v>379</v>
      </c>
      <c r="H2430" s="143">
        <v>0.59</v>
      </c>
      <c r="I2430" s="143">
        <v>0.64</v>
      </c>
      <c r="J2430" s="143" t="s">
        <v>366</v>
      </c>
      <c r="K2430" s="143">
        <v>0.15157559000618001</v>
      </c>
      <c r="L2430" s="143">
        <v>3918.7038901027399</v>
      </c>
      <c r="M2430" s="143">
        <v>7.1301250174510802</v>
      </c>
      <c r="N2430" s="143">
        <v>0.95657685586953001</v>
      </c>
      <c r="O2430" s="143">
        <v>1.0807529063379699</v>
      </c>
      <c r="P2430" s="143">
        <v>0.14499370131468001</v>
      </c>
      <c r="Q2430" s="143">
        <v>593.97985420183704</v>
      </c>
      <c r="R2430" s="143">
        <v>8140</v>
      </c>
      <c r="S2430" s="143" t="s">
        <v>369</v>
      </c>
      <c r="T2430" s="143">
        <v>8140</v>
      </c>
      <c r="U2430" s="143" t="s">
        <v>385</v>
      </c>
      <c r="V2430" s="143" t="s">
        <v>366</v>
      </c>
      <c r="Z2430" s="143">
        <v>0</v>
      </c>
      <c r="AA2430" s="143">
        <v>1</v>
      </c>
      <c r="AB2430" s="143">
        <v>1.0807529063379699</v>
      </c>
      <c r="AC2430" s="143">
        <v>0.14499370131468001</v>
      </c>
      <c r="AD2430" s="143">
        <v>593.97985420183704</v>
      </c>
      <c r="AF2430" s="143">
        <v>-1</v>
      </c>
      <c r="AG2430" s="143">
        <v>-1</v>
      </c>
      <c r="AH2430" s="143">
        <v>-1</v>
      </c>
      <c r="AI2430" s="143">
        <v>-1</v>
      </c>
      <c r="AJ2430" s="143">
        <v>0</v>
      </c>
      <c r="AM2430" s="143" t="s">
        <v>383</v>
      </c>
      <c r="AN2430" s="143">
        <v>-1</v>
      </c>
      <c r="AQ2430" s="143">
        <v>641</v>
      </c>
      <c r="AR2430" s="143" t="s">
        <v>284</v>
      </c>
      <c r="AS2430" s="143" t="s">
        <v>394</v>
      </c>
      <c r="AT2430" s="143" t="s">
        <v>366</v>
      </c>
      <c r="AV2430" s="143">
        <v>127.47862626584801</v>
      </c>
      <c r="AW2430" s="143">
        <v>0.48173548599999999</v>
      </c>
    </row>
    <row r="2431" spans="1:49" x14ac:dyDescent="0.25">
      <c r="A2431" s="153">
        <v>1200000</v>
      </c>
      <c r="B2431" s="153">
        <v>2400000</v>
      </c>
      <c r="C2431" s="153">
        <v>2400000</v>
      </c>
      <c r="D2431" s="143" t="s">
        <v>360</v>
      </c>
      <c r="E2431" s="143" t="s">
        <v>73</v>
      </c>
      <c r="F2431" s="143" t="s">
        <v>378</v>
      </c>
      <c r="G2431" s="143" t="s">
        <v>379</v>
      </c>
      <c r="H2431" s="143">
        <v>0.59</v>
      </c>
      <c r="I2431" s="143">
        <v>0.64</v>
      </c>
      <c r="J2431" s="143" t="s">
        <v>366</v>
      </c>
      <c r="K2431" s="143">
        <v>0.46614281580479</v>
      </c>
      <c r="L2431" s="143">
        <v>3918.7038901027399</v>
      </c>
      <c r="M2431" s="143">
        <v>7.1301250174510802</v>
      </c>
      <c r="N2431" s="143">
        <v>0.95657685586953001</v>
      </c>
      <c r="O2431" s="143">
        <v>3.3236565526748501</v>
      </c>
      <c r="P2431" s="143">
        <v>0.44590142912871999</v>
      </c>
      <c r="Q2431" s="143">
        <v>1826.6756656376899</v>
      </c>
      <c r="R2431" s="143">
        <v>1400</v>
      </c>
      <c r="S2431" s="143" t="s">
        <v>389</v>
      </c>
      <c r="T2431" s="143">
        <v>1400</v>
      </c>
      <c r="U2431" s="143" t="s">
        <v>385</v>
      </c>
      <c r="V2431" s="143" t="s">
        <v>366</v>
      </c>
      <c r="Z2431" s="143">
        <v>0</v>
      </c>
      <c r="AA2431" s="143">
        <v>1</v>
      </c>
      <c r="AB2431" s="143">
        <v>3.3236565526748501</v>
      </c>
      <c r="AC2431" s="143">
        <v>0.44590142912871999</v>
      </c>
      <c r="AD2431" s="143">
        <v>1826.6756656376899</v>
      </c>
      <c r="AF2431" s="143">
        <v>-1</v>
      </c>
      <c r="AG2431" s="143">
        <v>-1</v>
      </c>
      <c r="AH2431" s="143">
        <v>-1</v>
      </c>
      <c r="AI2431" s="143">
        <v>-1</v>
      </c>
      <c r="AJ2431" s="143">
        <v>0</v>
      </c>
      <c r="AM2431" s="143" t="s">
        <v>383</v>
      </c>
      <c r="AN2431" s="143">
        <v>-1</v>
      </c>
      <c r="AQ2431" s="143">
        <v>641</v>
      </c>
      <c r="AR2431" s="143" t="s">
        <v>284</v>
      </c>
      <c r="AS2431" s="143" t="s">
        <v>394</v>
      </c>
      <c r="AT2431" s="143" t="s">
        <v>366</v>
      </c>
      <c r="AV2431" s="143">
        <v>181.87322664066599</v>
      </c>
      <c r="AW2431" s="143">
        <v>1.4814887799000001</v>
      </c>
    </row>
    <row r="2432" spans="1:49" x14ac:dyDescent="0.25">
      <c r="A2432" s="153">
        <v>1200000</v>
      </c>
      <c r="B2432" s="153">
        <v>2400000</v>
      </c>
      <c r="C2432" s="153">
        <v>2400000</v>
      </c>
      <c r="D2432" s="143" t="s">
        <v>360</v>
      </c>
      <c r="E2432" s="143" t="s">
        <v>73</v>
      </c>
      <c r="F2432" s="143" t="s">
        <v>378</v>
      </c>
      <c r="G2432" s="143" t="s">
        <v>379</v>
      </c>
      <c r="H2432" s="143">
        <v>0.59</v>
      </c>
      <c r="I2432" s="143">
        <v>0.64</v>
      </c>
      <c r="J2432" s="143" t="s">
        <v>366</v>
      </c>
      <c r="K2432" s="143">
        <v>4.5047972000000003E-5</v>
      </c>
      <c r="L2432" s="143">
        <v>3918.7038901027399</v>
      </c>
      <c r="M2432" s="143">
        <v>7.1301250174510802</v>
      </c>
      <c r="N2432" s="143">
        <v>0.95657685586953001</v>
      </c>
      <c r="O2432" s="143">
        <v>3.2119767219000001E-4</v>
      </c>
      <c r="P2432" s="143">
        <v>4.3091847420000001E-5</v>
      </c>
      <c r="Q2432" s="143">
        <v>0.17652966314506999</v>
      </c>
      <c r="R2432" s="143">
        <v>1820</v>
      </c>
      <c r="S2432" s="143" t="s">
        <v>397</v>
      </c>
      <c r="T2432" s="143">
        <v>1820</v>
      </c>
      <c r="U2432" s="143" t="s">
        <v>385</v>
      </c>
      <c r="V2432" s="143" t="s">
        <v>366</v>
      </c>
      <c r="Z2432" s="143">
        <v>0</v>
      </c>
      <c r="AA2432" s="143">
        <v>1</v>
      </c>
      <c r="AB2432" s="143">
        <v>3.2119767219000001E-4</v>
      </c>
      <c r="AC2432" s="143">
        <v>4.3091847420000001E-5</v>
      </c>
      <c r="AD2432" s="143">
        <v>0.17652966314584001</v>
      </c>
      <c r="AF2432" s="143">
        <v>-1</v>
      </c>
      <c r="AG2432" s="143">
        <v>-1</v>
      </c>
      <c r="AH2432" s="143">
        <v>-1</v>
      </c>
      <c r="AI2432" s="143">
        <v>-1</v>
      </c>
      <c r="AJ2432" s="143">
        <v>0</v>
      </c>
      <c r="AM2432" s="143" t="s">
        <v>383</v>
      </c>
      <c r="AN2432" s="143">
        <v>-1</v>
      </c>
      <c r="AQ2432" s="143">
        <v>641</v>
      </c>
      <c r="AR2432" s="143" t="s">
        <v>284</v>
      </c>
      <c r="AS2432" s="143" t="s">
        <v>394</v>
      </c>
      <c r="AT2432" s="143" t="s">
        <v>366</v>
      </c>
      <c r="AV2432" s="143">
        <v>2.3335073532464401</v>
      </c>
      <c r="AW2432" s="143">
        <v>1.4317090000000001E-4</v>
      </c>
    </row>
    <row r="2433" spans="1:49" x14ac:dyDescent="0.25">
      <c r="A2433" s="153">
        <v>1200000</v>
      </c>
      <c r="B2433" s="153">
        <v>2400000</v>
      </c>
      <c r="C2433" s="153">
        <v>2400000</v>
      </c>
      <c r="D2433" s="143" t="s">
        <v>360</v>
      </c>
      <c r="E2433" s="143" t="s">
        <v>73</v>
      </c>
      <c r="F2433" s="143" t="s">
        <v>378</v>
      </c>
      <c r="G2433" s="143" t="s">
        <v>379</v>
      </c>
      <c r="H2433" s="143">
        <v>0.59</v>
      </c>
      <c r="I2433" s="143">
        <v>0.64</v>
      </c>
      <c r="J2433" s="143" t="s">
        <v>366</v>
      </c>
      <c r="K2433" s="143">
        <v>0.49285803011013002</v>
      </c>
      <c r="L2433" s="143">
        <v>2976.3329272863598</v>
      </c>
      <c r="M2433" s="143">
        <v>5.81492210698993</v>
      </c>
      <c r="N2433" s="143">
        <v>0.80377880304254001</v>
      </c>
      <c r="O2433" s="143">
        <v>2.8659310548949399</v>
      </c>
      <c r="P2433" s="143">
        <v>0.39614883751183</v>
      </c>
      <c r="Q2433" s="143">
        <v>1466.90958349429</v>
      </c>
      <c r="R2433" s="143">
        <v>1820</v>
      </c>
      <c r="S2433" s="143" t="s">
        <v>397</v>
      </c>
      <c r="T2433" s="143">
        <v>1820</v>
      </c>
      <c r="U2433" s="143" t="s">
        <v>385</v>
      </c>
      <c r="V2433" s="143" t="s">
        <v>366</v>
      </c>
      <c r="Z2433" s="143">
        <v>0</v>
      </c>
      <c r="AA2433" s="143">
        <v>1</v>
      </c>
      <c r="AB2433" s="143">
        <v>2.8659310548949399</v>
      </c>
      <c r="AC2433" s="143">
        <v>0.39614883751183</v>
      </c>
      <c r="AD2433" s="143">
        <v>1466.90958349429</v>
      </c>
      <c r="AF2433" s="143">
        <v>-1</v>
      </c>
      <c r="AG2433" s="143">
        <v>-1</v>
      </c>
      <c r="AH2433" s="143">
        <v>-1</v>
      </c>
      <c r="AI2433" s="143">
        <v>-1</v>
      </c>
      <c r="AJ2433" s="143">
        <v>0</v>
      </c>
      <c r="AM2433" s="143" t="s">
        <v>383</v>
      </c>
      <c r="AN2433" s="143">
        <v>-1</v>
      </c>
      <c r="AQ2433" s="143">
        <v>641</v>
      </c>
      <c r="AR2433" s="143" t="s">
        <v>284</v>
      </c>
      <c r="AS2433" s="143" t="s">
        <v>394</v>
      </c>
      <c r="AT2433" s="143" t="s">
        <v>366</v>
      </c>
      <c r="AV2433" s="143">
        <v>182.94655411695001</v>
      </c>
      <c r="AW2433" s="143">
        <v>1.1897076914</v>
      </c>
    </row>
    <row r="2434" spans="1:49" x14ac:dyDescent="0.25">
      <c r="A2434" s="153">
        <v>1200000</v>
      </c>
      <c r="B2434" s="153">
        <v>2400000</v>
      </c>
      <c r="C2434" s="153">
        <v>2400000</v>
      </c>
      <c r="D2434" s="143" t="s">
        <v>360</v>
      </c>
      <c r="E2434" s="143" t="s">
        <v>73</v>
      </c>
      <c r="F2434" s="143" t="s">
        <v>378</v>
      </c>
      <c r="G2434" s="143" t="s">
        <v>379</v>
      </c>
      <c r="H2434" s="143">
        <v>0.59</v>
      </c>
      <c r="I2434" s="143">
        <v>0.64</v>
      </c>
      <c r="J2434" s="143" t="s">
        <v>363</v>
      </c>
      <c r="K2434" s="143">
        <v>0.12490542376489</v>
      </c>
      <c r="L2434" s="143">
        <v>2976.3329272863598</v>
      </c>
      <c r="M2434" s="143">
        <v>5.81492210698993</v>
      </c>
      <c r="N2434" s="143">
        <v>0.80377880304254001</v>
      </c>
      <c r="O2434" s="143">
        <v>0.72631530993344995</v>
      </c>
      <c r="P2434" s="143">
        <v>0.10039633200726999</v>
      </c>
      <c r="Q2434" s="143">
        <v>371.76012554812201</v>
      </c>
      <c r="R2434" s="143">
        <v>5100</v>
      </c>
      <c r="S2434" s="143" t="s">
        <v>373</v>
      </c>
      <c r="T2434" s="143">
        <v>5100</v>
      </c>
      <c r="U2434" s="143" t="s">
        <v>385</v>
      </c>
      <c r="V2434" s="143" t="s">
        <v>366</v>
      </c>
      <c r="Y2434" s="143" t="s">
        <v>363</v>
      </c>
      <c r="Z2434" s="143">
        <v>0</v>
      </c>
      <c r="AA2434" s="143">
        <v>1</v>
      </c>
      <c r="AB2434" s="143">
        <v>0.72631530993344995</v>
      </c>
      <c r="AC2434" s="143">
        <v>0.10039633200726999</v>
      </c>
      <c r="AD2434" s="143">
        <v>371.76012554812201</v>
      </c>
      <c r="AF2434" s="143">
        <v>-1</v>
      </c>
      <c r="AG2434" s="143">
        <v>-1</v>
      </c>
      <c r="AH2434" s="143">
        <v>-1</v>
      </c>
      <c r="AI2434" s="143">
        <v>-1</v>
      </c>
      <c r="AJ2434" s="143">
        <v>0</v>
      </c>
      <c r="AM2434" s="143" t="s">
        <v>383</v>
      </c>
      <c r="AN2434" s="143">
        <v>-1</v>
      </c>
      <c r="AQ2434" s="143">
        <v>641</v>
      </c>
      <c r="AR2434" s="143" t="s">
        <v>284</v>
      </c>
      <c r="AS2434" s="143" t="s">
        <v>394</v>
      </c>
      <c r="AT2434" s="143" t="s">
        <v>366</v>
      </c>
      <c r="AV2434" s="143">
        <v>107.274766609118</v>
      </c>
      <c r="AW2434" s="143">
        <v>0.30150861759999997</v>
      </c>
    </row>
    <row r="2435" spans="1:49" x14ac:dyDescent="0.25">
      <c r="A2435" s="153">
        <v>1200000</v>
      </c>
      <c r="B2435" s="153">
        <v>2400000</v>
      </c>
      <c r="C2435" s="153">
        <v>2400000</v>
      </c>
      <c r="D2435" s="143" t="s">
        <v>360</v>
      </c>
      <c r="E2435" s="143" t="s">
        <v>73</v>
      </c>
      <c r="F2435" s="143" t="s">
        <v>378</v>
      </c>
      <c r="G2435" s="143" t="s">
        <v>379</v>
      </c>
      <c r="H2435" s="143">
        <v>0.59</v>
      </c>
      <c r="I2435" s="143">
        <v>0.64</v>
      </c>
      <c r="J2435" s="143" t="s">
        <v>366</v>
      </c>
      <c r="K2435" s="143">
        <v>0.61776345359886997</v>
      </c>
      <c r="L2435" s="143">
        <v>3846.3896239156402</v>
      </c>
      <c r="M2435" s="143">
        <v>8.0120823919691695</v>
      </c>
      <c r="N2435" s="143">
        <v>1.1255658822853101</v>
      </c>
      <c r="O2435" s="143">
        <v>4.9495716889815897</v>
      </c>
      <c r="P2435" s="143">
        <v>0.69533346669364005</v>
      </c>
      <c r="Q2435" s="143">
        <v>2376.15893795699</v>
      </c>
      <c r="R2435" s="143">
        <v>1200</v>
      </c>
      <c r="S2435" s="143" t="s">
        <v>398</v>
      </c>
      <c r="T2435" s="143">
        <v>1200</v>
      </c>
      <c r="U2435" s="143" t="s">
        <v>385</v>
      </c>
      <c r="V2435" s="143" t="s">
        <v>366</v>
      </c>
      <c r="Z2435" s="143">
        <v>0</v>
      </c>
      <c r="AA2435" s="143">
        <v>1</v>
      </c>
      <c r="AB2435" s="143">
        <v>4.9495716889815897</v>
      </c>
      <c r="AC2435" s="143">
        <v>0.69533346669364005</v>
      </c>
      <c r="AD2435" s="143">
        <v>2376.15893795699</v>
      </c>
      <c r="AF2435" s="143">
        <v>-1</v>
      </c>
      <c r="AG2435" s="143">
        <v>-1</v>
      </c>
      <c r="AH2435" s="143">
        <v>-1</v>
      </c>
      <c r="AI2435" s="143">
        <v>-1</v>
      </c>
      <c r="AJ2435" s="143">
        <v>0</v>
      </c>
      <c r="AM2435" s="143" t="s">
        <v>383</v>
      </c>
      <c r="AN2435" s="143">
        <v>-1</v>
      </c>
      <c r="AQ2435" s="143">
        <v>641</v>
      </c>
      <c r="AR2435" s="143" t="s">
        <v>284</v>
      </c>
      <c r="AS2435" s="143" t="s">
        <v>394</v>
      </c>
      <c r="AT2435" s="143" t="s">
        <v>366</v>
      </c>
      <c r="AV2435" s="143">
        <v>199.99999998882399</v>
      </c>
      <c r="AW2435" s="143">
        <v>1.9271362027000001</v>
      </c>
    </row>
    <row r="2436" spans="1:49" x14ac:dyDescent="0.25">
      <c r="A2436" s="153">
        <v>1200000</v>
      </c>
      <c r="B2436" s="153">
        <v>2400000</v>
      </c>
      <c r="C2436" s="153">
        <v>2400000</v>
      </c>
      <c r="D2436" s="143" t="s">
        <v>360</v>
      </c>
      <c r="E2436" s="143" t="s">
        <v>73</v>
      </c>
      <c r="F2436" s="143" t="s">
        <v>378</v>
      </c>
      <c r="G2436" s="143" t="s">
        <v>379</v>
      </c>
      <c r="H2436" s="143">
        <v>0.59</v>
      </c>
      <c r="I2436" s="143">
        <v>0.64</v>
      </c>
      <c r="J2436" s="143" t="s">
        <v>366</v>
      </c>
      <c r="K2436" s="143">
        <v>0.61776345373694996</v>
      </c>
      <c r="L2436" s="143">
        <v>3838.2888066943301</v>
      </c>
      <c r="M2436" s="143">
        <v>7.7175184579209102</v>
      </c>
      <c r="N2436" s="143">
        <v>1.0913253349577501</v>
      </c>
      <c r="O2436" s="143">
        <v>4.7676008568439103</v>
      </c>
      <c r="P2436" s="143">
        <v>0.67418090807414</v>
      </c>
      <c r="Q2436" s="143">
        <v>2371.1545496633798</v>
      </c>
      <c r="R2436" s="143">
        <v>1200</v>
      </c>
      <c r="S2436" s="143" t="s">
        <v>398</v>
      </c>
      <c r="T2436" s="143">
        <v>1200</v>
      </c>
      <c r="U2436" s="143" t="s">
        <v>385</v>
      </c>
      <c r="V2436" s="143" t="s">
        <v>366</v>
      </c>
      <c r="Z2436" s="143">
        <v>0</v>
      </c>
      <c r="AA2436" s="143">
        <v>1</v>
      </c>
      <c r="AB2436" s="143">
        <v>4.7676008568439103</v>
      </c>
      <c r="AC2436" s="143">
        <v>0.67418090807414</v>
      </c>
      <c r="AD2436" s="143">
        <v>2371.1545496633798</v>
      </c>
      <c r="AF2436" s="143">
        <v>-1</v>
      </c>
      <c r="AG2436" s="143">
        <v>-1</v>
      </c>
      <c r="AH2436" s="143">
        <v>-1</v>
      </c>
      <c r="AI2436" s="143">
        <v>-1</v>
      </c>
      <c r="AJ2436" s="143">
        <v>0</v>
      </c>
      <c r="AM2436" s="143" t="s">
        <v>383</v>
      </c>
      <c r="AN2436" s="143">
        <v>-1</v>
      </c>
      <c r="AQ2436" s="143">
        <v>641</v>
      </c>
      <c r="AR2436" s="143" t="s">
        <v>284</v>
      </c>
      <c r="AS2436" s="143" t="s">
        <v>394</v>
      </c>
      <c r="AT2436" s="143" t="s">
        <v>366</v>
      </c>
      <c r="AV2436" s="143">
        <v>200.00000001117499</v>
      </c>
      <c r="AW2436" s="143">
        <v>1.9230774935999999</v>
      </c>
    </row>
    <row r="2437" spans="1:49" x14ac:dyDescent="0.25">
      <c r="A2437" s="153">
        <v>1200000</v>
      </c>
      <c r="B2437" s="153">
        <v>2400000</v>
      </c>
      <c r="C2437" s="153">
        <v>2400000</v>
      </c>
      <c r="D2437" s="143" t="s">
        <v>360</v>
      </c>
      <c r="E2437" s="143" t="s">
        <v>73</v>
      </c>
      <c r="F2437" s="143" t="s">
        <v>378</v>
      </c>
      <c r="G2437" s="143" t="s">
        <v>379</v>
      </c>
      <c r="H2437" s="143">
        <v>0.59</v>
      </c>
      <c r="I2437" s="143">
        <v>0.64</v>
      </c>
      <c r="J2437" s="143" t="s">
        <v>366</v>
      </c>
      <c r="K2437" s="143">
        <v>0.33204734128895003</v>
      </c>
      <c r="L2437" s="143">
        <v>1934.3746202482801</v>
      </c>
      <c r="M2437" s="143">
        <v>3.7793010578305499</v>
      </c>
      <c r="N2437" s="143">
        <v>0.52324931676079001</v>
      </c>
      <c r="O2437" s="143">
        <v>1.2549068681831601</v>
      </c>
      <c r="P2437" s="143">
        <v>0.17374354446168</v>
      </c>
      <c r="Q2437" s="143">
        <v>642.30394971027295</v>
      </c>
      <c r="R2437" s="143">
        <v>1820</v>
      </c>
      <c r="S2437" s="143" t="s">
        <v>397</v>
      </c>
      <c r="T2437" s="143">
        <v>1820</v>
      </c>
      <c r="U2437" s="143" t="s">
        <v>385</v>
      </c>
      <c r="V2437" s="143" t="s">
        <v>366</v>
      </c>
      <c r="Z2437" s="143">
        <v>0</v>
      </c>
      <c r="AA2437" s="143">
        <v>1</v>
      </c>
      <c r="AB2437" s="143">
        <v>1.2549068681831601</v>
      </c>
      <c r="AC2437" s="143">
        <v>0.17374354446168</v>
      </c>
      <c r="AD2437" s="143">
        <v>642.30394971027295</v>
      </c>
      <c r="AF2437" s="143">
        <v>-1</v>
      </c>
      <c r="AG2437" s="143">
        <v>-1</v>
      </c>
      <c r="AH2437" s="143">
        <v>-1</v>
      </c>
      <c r="AI2437" s="143">
        <v>-1</v>
      </c>
      <c r="AJ2437" s="143">
        <v>0</v>
      </c>
      <c r="AM2437" s="143" t="s">
        <v>383</v>
      </c>
      <c r="AN2437" s="143">
        <v>-1</v>
      </c>
      <c r="AQ2437" s="143">
        <v>641</v>
      </c>
      <c r="AR2437" s="143" t="s">
        <v>284</v>
      </c>
      <c r="AS2437" s="143" t="s">
        <v>394</v>
      </c>
      <c r="AT2437" s="143" t="s">
        <v>366</v>
      </c>
      <c r="AV2437" s="143">
        <v>155.697550781047</v>
      </c>
      <c r="AW2437" s="143">
        <v>0.52092777749999997</v>
      </c>
    </row>
    <row r="2438" spans="1:49" x14ac:dyDescent="0.25">
      <c r="A2438" s="153">
        <v>1200000</v>
      </c>
      <c r="B2438" s="153">
        <v>2400000</v>
      </c>
      <c r="C2438" s="153">
        <v>2400000</v>
      </c>
      <c r="D2438" s="143" t="s">
        <v>360</v>
      </c>
      <c r="E2438" s="143" t="s">
        <v>73</v>
      </c>
      <c r="F2438" s="143" t="s">
        <v>378</v>
      </c>
      <c r="G2438" s="143" t="s">
        <v>379</v>
      </c>
      <c r="H2438" s="143">
        <v>0.59</v>
      </c>
      <c r="I2438" s="143">
        <v>0.64</v>
      </c>
      <c r="J2438" s="143" t="s">
        <v>363</v>
      </c>
      <c r="K2438" s="143">
        <v>0.28571611212581</v>
      </c>
      <c r="L2438" s="143">
        <v>1934.3746202482801</v>
      </c>
      <c r="M2438" s="143">
        <v>3.7793010578305499</v>
      </c>
      <c r="N2438" s="143">
        <v>0.52324931676079001</v>
      </c>
      <c r="O2438" s="143">
        <v>1.0798072047963101</v>
      </c>
      <c r="P2438" s="143">
        <v>0.14950076045738001</v>
      </c>
      <c r="Q2438" s="143">
        <v>552.68199589218204</v>
      </c>
      <c r="R2438" s="143">
        <v>5100</v>
      </c>
      <c r="S2438" s="143" t="s">
        <v>373</v>
      </c>
      <c r="T2438" s="143">
        <v>5100</v>
      </c>
      <c r="U2438" s="143" t="s">
        <v>385</v>
      </c>
      <c r="V2438" s="143" t="s">
        <v>366</v>
      </c>
      <c r="Y2438" s="143" t="s">
        <v>363</v>
      </c>
      <c r="Z2438" s="143">
        <v>0</v>
      </c>
      <c r="AA2438" s="143">
        <v>1</v>
      </c>
      <c r="AB2438" s="143">
        <v>1.0798072047963101</v>
      </c>
      <c r="AC2438" s="143">
        <v>0.14950076045738001</v>
      </c>
      <c r="AD2438" s="143">
        <v>552.68199589218204</v>
      </c>
      <c r="AF2438" s="143">
        <v>-1</v>
      </c>
      <c r="AG2438" s="143">
        <v>-1</v>
      </c>
      <c r="AH2438" s="143">
        <v>-1</v>
      </c>
      <c r="AI2438" s="143">
        <v>-1</v>
      </c>
      <c r="AJ2438" s="143">
        <v>0</v>
      </c>
      <c r="AM2438" s="143" t="s">
        <v>383</v>
      </c>
      <c r="AN2438" s="143">
        <v>-1</v>
      </c>
      <c r="AQ2438" s="143">
        <v>641</v>
      </c>
      <c r="AR2438" s="143" t="s">
        <v>284</v>
      </c>
      <c r="AS2438" s="143" t="s">
        <v>394</v>
      </c>
      <c r="AT2438" s="143" t="s">
        <v>366</v>
      </c>
      <c r="AV2438" s="143">
        <v>148.197717487788</v>
      </c>
      <c r="AW2438" s="143">
        <v>0.4482416836</v>
      </c>
    </row>
    <row r="2439" spans="1:49" x14ac:dyDescent="0.25">
      <c r="A2439" s="153">
        <v>1200000</v>
      </c>
      <c r="B2439" s="153">
        <v>2400000</v>
      </c>
      <c r="C2439" s="153">
        <v>2400000</v>
      </c>
      <c r="D2439" s="143" t="s">
        <v>360</v>
      </c>
      <c r="E2439" s="143" t="s">
        <v>73</v>
      </c>
      <c r="F2439" s="143" t="s">
        <v>378</v>
      </c>
      <c r="G2439" s="143" t="s">
        <v>379</v>
      </c>
      <c r="H2439" s="143">
        <v>0.59</v>
      </c>
      <c r="I2439" s="143">
        <v>0.64</v>
      </c>
      <c r="J2439" s="143" t="s">
        <v>366</v>
      </c>
      <c r="K2439" s="143">
        <v>0.37716935836263998</v>
      </c>
      <c r="L2439" s="143">
        <v>2228.1336917153699</v>
      </c>
      <c r="M2439" s="143">
        <v>4.3531119221435901</v>
      </c>
      <c r="N2439" s="143">
        <v>0.60128053285632999</v>
      </c>
      <c r="O2439" s="143">
        <v>1.6418604305556901</v>
      </c>
      <c r="P2439" s="143">
        <v>0.22678459277336999</v>
      </c>
      <c r="Q2439" s="143">
        <v>840.38375485048698</v>
      </c>
      <c r="R2439" s="143">
        <v>1820</v>
      </c>
      <c r="S2439" s="143" t="s">
        <v>397</v>
      </c>
      <c r="T2439" s="143">
        <v>1820</v>
      </c>
      <c r="U2439" s="143" t="s">
        <v>385</v>
      </c>
      <c r="V2439" s="143" t="s">
        <v>366</v>
      </c>
      <c r="Z2439" s="143">
        <v>0</v>
      </c>
      <c r="AA2439" s="143">
        <v>1</v>
      </c>
      <c r="AB2439" s="143">
        <v>1.6418604305556901</v>
      </c>
      <c r="AC2439" s="143">
        <v>0.22678459277336999</v>
      </c>
      <c r="AD2439" s="143">
        <v>840.38375485048698</v>
      </c>
      <c r="AF2439" s="143">
        <v>-1</v>
      </c>
      <c r="AG2439" s="143">
        <v>-1</v>
      </c>
      <c r="AH2439" s="143">
        <v>-1</v>
      </c>
      <c r="AI2439" s="143">
        <v>-1</v>
      </c>
      <c r="AJ2439" s="143">
        <v>0</v>
      </c>
      <c r="AM2439" s="143" t="s">
        <v>383</v>
      </c>
      <c r="AN2439" s="143">
        <v>-1</v>
      </c>
      <c r="AQ2439" s="143">
        <v>641</v>
      </c>
      <c r="AR2439" s="143" t="s">
        <v>284</v>
      </c>
      <c r="AS2439" s="143" t="s">
        <v>394</v>
      </c>
      <c r="AT2439" s="143" t="s">
        <v>366</v>
      </c>
      <c r="AV2439" s="143">
        <v>173.77162772638701</v>
      </c>
      <c r="AW2439" s="143">
        <v>0.68157644350000002</v>
      </c>
    </row>
    <row r="2440" spans="1:49" x14ac:dyDescent="0.25">
      <c r="A2440" s="153">
        <v>1200000</v>
      </c>
      <c r="B2440" s="153">
        <v>2400000</v>
      </c>
      <c r="C2440" s="153">
        <v>2400000</v>
      </c>
      <c r="D2440" s="143" t="s">
        <v>360</v>
      </c>
      <c r="E2440" s="143" t="s">
        <v>73</v>
      </c>
      <c r="F2440" s="143" t="s">
        <v>378</v>
      </c>
      <c r="G2440" s="143" t="s">
        <v>379</v>
      </c>
      <c r="H2440" s="143">
        <v>0.59</v>
      </c>
      <c r="I2440" s="143">
        <v>0.64</v>
      </c>
      <c r="J2440" s="143" t="s">
        <v>363</v>
      </c>
      <c r="K2440" s="143">
        <v>0.24059409532827</v>
      </c>
      <c r="L2440" s="143">
        <v>2228.1336917153699</v>
      </c>
      <c r="M2440" s="143">
        <v>4.3531119221435901</v>
      </c>
      <c r="N2440" s="143">
        <v>0.60128053285632999</v>
      </c>
      <c r="O2440" s="143">
        <v>1.0473330247708801</v>
      </c>
      <c r="P2440" s="143">
        <v>0.14466454584107</v>
      </c>
      <c r="Q2440" s="143">
        <v>536.07580982871605</v>
      </c>
      <c r="R2440" s="143">
        <v>5100</v>
      </c>
      <c r="S2440" s="143" t="s">
        <v>373</v>
      </c>
      <c r="T2440" s="143">
        <v>5100</v>
      </c>
      <c r="U2440" s="143" t="s">
        <v>385</v>
      </c>
      <c r="V2440" s="143" t="s">
        <v>366</v>
      </c>
      <c r="Y2440" s="143" t="s">
        <v>363</v>
      </c>
      <c r="Z2440" s="143">
        <v>0</v>
      </c>
      <c r="AA2440" s="143">
        <v>1</v>
      </c>
      <c r="AB2440" s="143">
        <v>1.0473330247708801</v>
      </c>
      <c r="AC2440" s="143">
        <v>0.14466454584107</v>
      </c>
      <c r="AD2440" s="143">
        <v>536.07580982871605</v>
      </c>
      <c r="AF2440" s="143">
        <v>-1</v>
      </c>
      <c r="AG2440" s="143">
        <v>-1</v>
      </c>
      <c r="AH2440" s="143">
        <v>-1</v>
      </c>
      <c r="AI2440" s="143">
        <v>-1</v>
      </c>
      <c r="AJ2440" s="143">
        <v>0</v>
      </c>
      <c r="AM2440" s="143" t="s">
        <v>383</v>
      </c>
      <c r="AN2440" s="143">
        <v>-1</v>
      </c>
      <c r="AQ2440" s="143">
        <v>641</v>
      </c>
      <c r="AR2440" s="143" t="s">
        <v>284</v>
      </c>
      <c r="AS2440" s="143" t="s">
        <v>394</v>
      </c>
      <c r="AT2440" s="143" t="s">
        <v>366</v>
      </c>
      <c r="AV2440" s="143">
        <v>135.54418978316701</v>
      </c>
      <c r="AW2440" s="143">
        <v>0.43477356839999998</v>
      </c>
    </row>
    <row r="2441" spans="1:49" x14ac:dyDescent="0.25">
      <c r="A2441" s="153">
        <v>1200000</v>
      </c>
      <c r="B2441" s="153">
        <v>2400000</v>
      </c>
      <c r="C2441" s="153">
        <v>2400000</v>
      </c>
      <c r="D2441" s="143" t="s">
        <v>360</v>
      </c>
      <c r="E2441" s="143" t="s">
        <v>73</v>
      </c>
      <c r="F2441" s="143" t="s">
        <v>378</v>
      </c>
      <c r="G2441" s="143" t="s">
        <v>379</v>
      </c>
      <c r="H2441" s="143">
        <v>0.59</v>
      </c>
      <c r="I2441" s="143">
        <v>0.64</v>
      </c>
      <c r="J2441" s="143" t="s">
        <v>366</v>
      </c>
      <c r="K2441" s="143">
        <v>0.12297621518073</v>
      </c>
      <c r="L2441" s="143">
        <v>3775.7901149305899</v>
      </c>
      <c r="M2441" s="143">
        <v>7.3768350560987503</v>
      </c>
      <c r="N2441" s="143">
        <v>1.01882949879575</v>
      </c>
      <c r="O2441" s="143">
        <v>0.90717525521161002</v>
      </c>
      <c r="P2441" s="143">
        <v>0.12529179567639001</v>
      </c>
      <c r="Q2441" s="143">
        <v>464.33237765100802</v>
      </c>
      <c r="R2441" s="143">
        <v>1820</v>
      </c>
      <c r="S2441" s="143" t="s">
        <v>397</v>
      </c>
      <c r="T2441" s="143">
        <v>1820</v>
      </c>
      <c r="U2441" s="143" t="s">
        <v>385</v>
      </c>
      <c r="V2441" s="143" t="s">
        <v>366</v>
      </c>
      <c r="Z2441" s="143">
        <v>0</v>
      </c>
      <c r="AA2441" s="143">
        <v>1</v>
      </c>
      <c r="AB2441" s="143">
        <v>0.90717525521161002</v>
      </c>
      <c r="AC2441" s="143">
        <v>0.12529179567639001</v>
      </c>
      <c r="AD2441" s="143">
        <v>2332.5451415509001</v>
      </c>
      <c r="AF2441" s="143">
        <v>-1</v>
      </c>
      <c r="AG2441" s="143">
        <v>-1</v>
      </c>
      <c r="AH2441" s="143">
        <v>-1</v>
      </c>
      <c r="AI2441" s="143">
        <v>-1</v>
      </c>
      <c r="AJ2441" s="143">
        <v>0</v>
      </c>
      <c r="AM2441" s="143" t="s">
        <v>383</v>
      </c>
      <c r="AN2441" s="143">
        <v>-1</v>
      </c>
      <c r="AQ2441" s="143">
        <v>641</v>
      </c>
      <c r="AR2441" s="143" t="s">
        <v>284</v>
      </c>
      <c r="AS2441" s="143" t="s">
        <v>394</v>
      </c>
      <c r="AT2441" s="143" t="s">
        <v>366</v>
      </c>
      <c r="AV2441" s="143">
        <v>110.693399496205</v>
      </c>
      <c r="AW2441" s="143">
        <v>1.8917641051</v>
      </c>
    </row>
    <row r="2442" spans="1:49" x14ac:dyDescent="0.25">
      <c r="A2442" s="153">
        <v>1200000</v>
      </c>
      <c r="B2442" s="153">
        <v>2400000</v>
      </c>
      <c r="C2442" s="153">
        <v>2400000</v>
      </c>
      <c r="D2442" s="143" t="s">
        <v>360</v>
      </c>
      <c r="E2442" s="143" t="s">
        <v>73</v>
      </c>
      <c r="F2442" s="143" t="s">
        <v>378</v>
      </c>
      <c r="G2442" s="143" t="s">
        <v>379</v>
      </c>
      <c r="H2442" s="143">
        <v>0.59</v>
      </c>
      <c r="I2442" s="143">
        <v>0.64</v>
      </c>
      <c r="J2442" s="143" t="s">
        <v>366</v>
      </c>
      <c r="K2442" s="143">
        <v>0.32648975926224999</v>
      </c>
      <c r="L2442" s="143">
        <v>1896.6492570135899</v>
      </c>
      <c r="M2442" s="143">
        <v>3.70549207028591</v>
      </c>
      <c r="N2442" s="143">
        <v>0.51185390454641999</v>
      </c>
      <c r="O2442" s="143">
        <v>1.2098052139758499</v>
      </c>
      <c r="P2442" s="143">
        <v>0.1671150580728</v>
      </c>
      <c r="Q2442" s="143">
        <v>619.23655932730901</v>
      </c>
      <c r="R2442" s="143">
        <v>1820</v>
      </c>
      <c r="S2442" s="143" t="s">
        <v>397</v>
      </c>
      <c r="T2442" s="143">
        <v>1820</v>
      </c>
      <c r="U2442" s="143" t="s">
        <v>385</v>
      </c>
      <c r="V2442" s="143" t="s">
        <v>366</v>
      </c>
      <c r="Z2442" s="143">
        <v>0</v>
      </c>
      <c r="AA2442" s="143">
        <v>1</v>
      </c>
      <c r="AB2442" s="143">
        <v>1.2098052139758499</v>
      </c>
      <c r="AC2442" s="143">
        <v>0.1671150580728</v>
      </c>
      <c r="AD2442" s="143">
        <v>619.23655932730901</v>
      </c>
      <c r="AF2442" s="143">
        <v>-1</v>
      </c>
      <c r="AG2442" s="143">
        <v>-1</v>
      </c>
      <c r="AH2442" s="143">
        <v>-1</v>
      </c>
      <c r="AI2442" s="143">
        <v>-1</v>
      </c>
      <c r="AJ2442" s="143">
        <v>0</v>
      </c>
      <c r="AM2442" s="143" t="s">
        <v>383</v>
      </c>
      <c r="AN2442" s="143">
        <v>-1</v>
      </c>
      <c r="AQ2442" s="143">
        <v>641</v>
      </c>
      <c r="AR2442" s="143" t="s">
        <v>284</v>
      </c>
      <c r="AS2442" s="143" t="s">
        <v>394</v>
      </c>
      <c r="AT2442" s="143" t="s">
        <v>366</v>
      </c>
      <c r="AV2442" s="143">
        <v>153.020109769442</v>
      </c>
      <c r="AW2442" s="143">
        <v>0.50221943170000005</v>
      </c>
    </row>
    <row r="2443" spans="1:49" x14ac:dyDescent="0.25">
      <c r="A2443" s="153">
        <v>1200000</v>
      </c>
      <c r="B2443" s="153">
        <v>2400000</v>
      </c>
      <c r="C2443" s="153">
        <v>2400000</v>
      </c>
      <c r="D2443" s="143" t="s">
        <v>360</v>
      </c>
      <c r="E2443" s="143" t="s">
        <v>73</v>
      </c>
      <c r="F2443" s="143" t="s">
        <v>378</v>
      </c>
      <c r="G2443" s="143" t="s">
        <v>379</v>
      </c>
      <c r="H2443" s="143">
        <v>0.59</v>
      </c>
      <c r="I2443" s="143">
        <v>0.64</v>
      </c>
      <c r="J2443" s="143" t="s">
        <v>363</v>
      </c>
      <c r="K2443" s="143">
        <v>0.29127369440564999</v>
      </c>
      <c r="L2443" s="143">
        <v>1896.6492570135899</v>
      </c>
      <c r="M2443" s="143">
        <v>3.70549207028591</v>
      </c>
      <c r="N2443" s="143">
        <v>0.51185390454641999</v>
      </c>
      <c r="O2443" s="143">
        <v>1.0793123649030301</v>
      </c>
      <c r="P2443" s="143">
        <v>0.14908957777319001</v>
      </c>
      <c r="Q2443" s="143">
        <v>552.444036082087</v>
      </c>
      <c r="R2443" s="143">
        <v>5100</v>
      </c>
      <c r="S2443" s="143" t="s">
        <v>373</v>
      </c>
      <c r="T2443" s="143">
        <v>5100</v>
      </c>
      <c r="U2443" s="143" t="s">
        <v>385</v>
      </c>
      <c r="V2443" s="143" t="s">
        <v>366</v>
      </c>
      <c r="Y2443" s="143" t="s">
        <v>363</v>
      </c>
      <c r="Z2443" s="143">
        <v>0</v>
      </c>
      <c r="AA2443" s="143">
        <v>1</v>
      </c>
      <c r="AB2443" s="143">
        <v>1.0793123649030301</v>
      </c>
      <c r="AC2443" s="143">
        <v>0.14908957777319001</v>
      </c>
      <c r="AD2443" s="143">
        <v>552.444036082087</v>
      </c>
      <c r="AF2443" s="143">
        <v>-1</v>
      </c>
      <c r="AG2443" s="143">
        <v>-1</v>
      </c>
      <c r="AH2443" s="143">
        <v>-1</v>
      </c>
      <c r="AI2443" s="143">
        <v>-1</v>
      </c>
      <c r="AJ2443" s="143">
        <v>0</v>
      </c>
      <c r="AM2443" s="143" t="s">
        <v>383</v>
      </c>
      <c r="AN2443" s="143">
        <v>-1</v>
      </c>
      <c r="AQ2443" s="143">
        <v>641</v>
      </c>
      <c r="AR2443" s="143" t="s">
        <v>284</v>
      </c>
      <c r="AS2443" s="143" t="s">
        <v>394</v>
      </c>
      <c r="AT2443" s="143" t="s">
        <v>366</v>
      </c>
      <c r="AV2443" s="143">
        <v>146.990256529786</v>
      </c>
      <c r="AW2443" s="143">
        <v>0.44804869110000001</v>
      </c>
    </row>
    <row r="2444" spans="1:49" x14ac:dyDescent="0.25">
      <c r="A2444" s="153">
        <v>1200000</v>
      </c>
      <c r="B2444" s="153">
        <v>2400000</v>
      </c>
      <c r="C2444" s="153">
        <v>2400000</v>
      </c>
      <c r="D2444" s="143" t="s">
        <v>360</v>
      </c>
      <c r="E2444" s="143" t="s">
        <v>73</v>
      </c>
      <c r="F2444" s="143" t="s">
        <v>378</v>
      </c>
      <c r="G2444" s="143" t="s">
        <v>379</v>
      </c>
      <c r="H2444" s="143">
        <v>0.59</v>
      </c>
      <c r="I2444" s="143">
        <v>0.64</v>
      </c>
      <c r="J2444" s="143" t="s">
        <v>366</v>
      </c>
      <c r="K2444" s="143">
        <v>0.61776345373694996</v>
      </c>
      <c r="L2444" s="143">
        <v>3847.3948784696499</v>
      </c>
      <c r="M2444" s="143">
        <v>8.0254986661487493</v>
      </c>
      <c r="N2444" s="143">
        <v>1.1271630173893801</v>
      </c>
      <c r="O2444" s="143">
        <v>4.9578597739613697</v>
      </c>
      <c r="P2444" s="143">
        <v>0.69632011854703002</v>
      </c>
      <c r="Q2444" s="143">
        <v>2376.7799480132799</v>
      </c>
      <c r="R2444" s="143">
        <v>1200</v>
      </c>
      <c r="S2444" s="143" t="s">
        <v>398</v>
      </c>
      <c r="T2444" s="143">
        <v>1200</v>
      </c>
      <c r="U2444" s="143" t="s">
        <v>385</v>
      </c>
      <c r="V2444" s="143" t="s">
        <v>366</v>
      </c>
      <c r="Z2444" s="143">
        <v>0</v>
      </c>
      <c r="AA2444" s="143">
        <v>1</v>
      </c>
      <c r="AB2444" s="143">
        <v>4.9578597739613697</v>
      </c>
      <c r="AC2444" s="143">
        <v>0.69632011854703002</v>
      </c>
      <c r="AD2444" s="143">
        <v>2376.7799480132799</v>
      </c>
      <c r="AF2444" s="143">
        <v>-1</v>
      </c>
      <c r="AG2444" s="143">
        <v>-1</v>
      </c>
      <c r="AH2444" s="143">
        <v>-1</v>
      </c>
      <c r="AI2444" s="143">
        <v>-1</v>
      </c>
      <c r="AJ2444" s="143">
        <v>0</v>
      </c>
      <c r="AM2444" s="143" t="s">
        <v>383</v>
      </c>
      <c r="AN2444" s="143">
        <v>-1</v>
      </c>
      <c r="AQ2444" s="143">
        <v>641</v>
      </c>
      <c r="AR2444" s="143" t="s">
        <v>284</v>
      </c>
      <c r="AS2444" s="143" t="s">
        <v>394</v>
      </c>
      <c r="AT2444" s="143" t="s">
        <v>366</v>
      </c>
      <c r="AV2444" s="143">
        <v>200.00000001117499</v>
      </c>
      <c r="AW2444" s="143">
        <v>1.9276398605</v>
      </c>
    </row>
    <row r="2445" spans="1:49" x14ac:dyDescent="0.25">
      <c r="A2445" s="153">
        <v>1200000</v>
      </c>
      <c r="B2445" s="153">
        <v>2400000</v>
      </c>
      <c r="C2445" s="153">
        <v>2400000</v>
      </c>
      <c r="D2445" s="143" t="s">
        <v>360</v>
      </c>
      <c r="E2445" s="143" t="s">
        <v>73</v>
      </c>
      <c r="F2445" s="143" t="s">
        <v>378</v>
      </c>
      <c r="G2445" s="143" t="s">
        <v>379</v>
      </c>
      <c r="H2445" s="143">
        <v>0.59</v>
      </c>
      <c r="I2445" s="143">
        <v>0.64</v>
      </c>
      <c r="J2445" s="143" t="s">
        <v>366</v>
      </c>
      <c r="K2445" s="143">
        <v>0.56513956876458005</v>
      </c>
      <c r="L2445" s="143">
        <v>3740.01137179128</v>
      </c>
      <c r="M2445" s="143">
        <v>7.3086147576897096</v>
      </c>
      <c r="N2445" s="143">
        <v>1.0294696417143601</v>
      </c>
      <c r="O2445" s="143">
        <v>4.1303873924272203</v>
      </c>
      <c r="P2445" s="143">
        <v>0.58179402937468006</v>
      </c>
      <c r="Q2445" s="143">
        <v>2113.6284138287601</v>
      </c>
      <c r="R2445" s="143">
        <v>1820</v>
      </c>
      <c r="S2445" s="143" t="s">
        <v>397</v>
      </c>
      <c r="T2445" s="143">
        <v>1820</v>
      </c>
      <c r="U2445" s="143" t="s">
        <v>385</v>
      </c>
      <c r="V2445" s="143" t="s">
        <v>366</v>
      </c>
      <c r="Z2445" s="143">
        <v>0</v>
      </c>
      <c r="AA2445" s="143">
        <v>1</v>
      </c>
      <c r="AB2445" s="143">
        <v>4.1303873924272203</v>
      </c>
      <c r="AC2445" s="143">
        <v>0.58179402937468006</v>
      </c>
      <c r="AD2445" s="143">
        <v>2299.66509152038</v>
      </c>
      <c r="AF2445" s="143">
        <v>-1</v>
      </c>
      <c r="AG2445" s="143">
        <v>-1</v>
      </c>
      <c r="AH2445" s="143">
        <v>-1</v>
      </c>
      <c r="AI2445" s="143">
        <v>-1</v>
      </c>
      <c r="AJ2445" s="143">
        <v>0</v>
      </c>
      <c r="AM2445" s="143" t="s">
        <v>383</v>
      </c>
      <c r="AN2445" s="143">
        <v>-1</v>
      </c>
      <c r="AQ2445" s="143">
        <v>641</v>
      </c>
      <c r="AR2445" s="143" t="s">
        <v>284</v>
      </c>
      <c r="AS2445" s="143" t="s">
        <v>394</v>
      </c>
      <c r="AT2445" s="143" t="s">
        <v>366</v>
      </c>
      <c r="AV2445" s="143">
        <v>188.67371255233201</v>
      </c>
      <c r="AW2445" s="143">
        <v>1.8650973978000001</v>
      </c>
    </row>
    <row r="2446" spans="1:49" x14ac:dyDescent="0.25">
      <c r="A2446" s="153">
        <v>1200000</v>
      </c>
      <c r="B2446" s="153">
        <v>2400000</v>
      </c>
      <c r="C2446" s="153">
        <v>2400000</v>
      </c>
      <c r="D2446" s="143" t="s">
        <v>360</v>
      </c>
      <c r="E2446" s="143" t="s">
        <v>73</v>
      </c>
      <c r="F2446" s="143" t="s">
        <v>378</v>
      </c>
      <c r="G2446" s="143" t="s">
        <v>379</v>
      </c>
      <c r="H2446" s="143">
        <v>0.59</v>
      </c>
      <c r="I2446" s="143">
        <v>0.64</v>
      </c>
      <c r="J2446" s="143" t="s">
        <v>366</v>
      </c>
      <c r="K2446" s="143">
        <v>2.6562759369889999E-2</v>
      </c>
      <c r="L2446" s="143">
        <v>3500.3490599821898</v>
      </c>
      <c r="M2446" s="143">
        <v>7.7518299630124101</v>
      </c>
      <c r="N2446" s="143">
        <v>0.99293365884744</v>
      </c>
      <c r="O2446" s="143">
        <v>0.20590999398386001</v>
      </c>
      <c r="P2446" s="143">
        <v>2.6375057850230001E-2</v>
      </c>
      <c r="Q2446" s="143">
        <v>92.978929790955604</v>
      </c>
      <c r="R2446" s="143">
        <v>8140</v>
      </c>
      <c r="S2446" s="143" t="s">
        <v>369</v>
      </c>
      <c r="T2446" s="143">
        <v>8140</v>
      </c>
      <c r="U2446" s="143" t="s">
        <v>385</v>
      </c>
      <c r="V2446" s="143" t="s">
        <v>366</v>
      </c>
      <c r="Z2446" s="143">
        <v>0</v>
      </c>
      <c r="AA2446" s="143">
        <v>1</v>
      </c>
      <c r="AB2446" s="143">
        <v>0.20590999398386001</v>
      </c>
      <c r="AC2446" s="143">
        <v>2.6375057850230001E-2</v>
      </c>
      <c r="AD2446" s="143">
        <v>705.09554397517797</v>
      </c>
      <c r="AF2446" s="143">
        <v>-1</v>
      </c>
      <c r="AG2446" s="143">
        <v>-1</v>
      </c>
      <c r="AH2446" s="143">
        <v>-1</v>
      </c>
      <c r="AI2446" s="143">
        <v>-1</v>
      </c>
      <c r="AJ2446" s="143">
        <v>0</v>
      </c>
      <c r="AM2446" s="143" t="s">
        <v>383</v>
      </c>
      <c r="AN2446" s="143">
        <v>-1</v>
      </c>
      <c r="AQ2446" s="143">
        <v>641</v>
      </c>
      <c r="AR2446" s="143" t="s">
        <v>284</v>
      </c>
      <c r="AS2446" s="143" t="s">
        <v>394</v>
      </c>
      <c r="AT2446" s="143" t="s">
        <v>366</v>
      </c>
      <c r="AV2446" s="143">
        <v>106.119285977479</v>
      </c>
      <c r="AW2446" s="143">
        <v>0.5718536447</v>
      </c>
    </row>
    <row r="2447" spans="1:49" x14ac:dyDescent="0.25">
      <c r="A2447" s="153">
        <v>1200000</v>
      </c>
      <c r="B2447" s="153">
        <v>2400000</v>
      </c>
      <c r="C2447" s="153">
        <v>2400000</v>
      </c>
      <c r="D2447" s="143" t="s">
        <v>360</v>
      </c>
      <c r="E2447" s="143" t="s">
        <v>73</v>
      </c>
      <c r="F2447" s="143" t="s">
        <v>378</v>
      </c>
      <c r="G2447" s="143" t="s">
        <v>379</v>
      </c>
      <c r="H2447" s="143">
        <v>0.59</v>
      </c>
      <c r="I2447" s="143">
        <v>0.64</v>
      </c>
      <c r="J2447" s="143" t="s">
        <v>366</v>
      </c>
      <c r="K2447" s="143">
        <v>8.6762095054840005E-2</v>
      </c>
      <c r="L2447" s="143">
        <v>3500.3490599821898</v>
      </c>
      <c r="M2447" s="143">
        <v>7.7518299630124101</v>
      </c>
      <c r="N2447" s="143">
        <v>0.99293365884744</v>
      </c>
      <c r="O2447" s="143">
        <v>0.67256500809983999</v>
      </c>
      <c r="P2447" s="143">
        <v>8.6149004492069997E-2</v>
      </c>
      <c r="Q2447" s="143">
        <v>303.69761786729799</v>
      </c>
      <c r="R2447" s="143">
        <v>1820</v>
      </c>
      <c r="S2447" s="143" t="s">
        <v>397</v>
      </c>
      <c r="T2447" s="143">
        <v>1820</v>
      </c>
      <c r="U2447" s="143" t="s">
        <v>385</v>
      </c>
      <c r="V2447" s="143" t="s">
        <v>366</v>
      </c>
      <c r="Z2447" s="143">
        <v>0</v>
      </c>
      <c r="AA2447" s="143">
        <v>1</v>
      </c>
      <c r="AB2447" s="143">
        <v>0.67256500809983999</v>
      </c>
      <c r="AC2447" s="143">
        <v>8.6149004492069997E-2</v>
      </c>
      <c r="AD2447" s="143">
        <v>303.69761786729902</v>
      </c>
      <c r="AF2447" s="143">
        <v>-1</v>
      </c>
      <c r="AG2447" s="143">
        <v>-1</v>
      </c>
      <c r="AH2447" s="143">
        <v>-1</v>
      </c>
      <c r="AI2447" s="143">
        <v>-1</v>
      </c>
      <c r="AJ2447" s="143">
        <v>0</v>
      </c>
      <c r="AM2447" s="143" t="s">
        <v>383</v>
      </c>
      <c r="AN2447" s="143">
        <v>-1</v>
      </c>
      <c r="AQ2447" s="143">
        <v>641</v>
      </c>
      <c r="AR2447" s="143" t="s">
        <v>284</v>
      </c>
      <c r="AS2447" s="143" t="s">
        <v>394</v>
      </c>
      <c r="AT2447" s="143" t="s">
        <v>366</v>
      </c>
      <c r="AV2447" s="143">
        <v>113.147226403747</v>
      </c>
      <c r="AW2447" s="143">
        <v>0.24630788149999999</v>
      </c>
    </row>
    <row r="2448" spans="1:49" x14ac:dyDescent="0.25">
      <c r="A2448" s="153">
        <v>1200000</v>
      </c>
      <c r="B2448" s="153">
        <v>2400000</v>
      </c>
      <c r="C2448" s="153">
        <v>2400000</v>
      </c>
      <c r="D2448" s="143" t="s">
        <v>360</v>
      </c>
      <c r="E2448" s="143" t="s">
        <v>73</v>
      </c>
      <c r="F2448" s="143" t="s">
        <v>378</v>
      </c>
      <c r="G2448" s="143" t="s">
        <v>379</v>
      </c>
      <c r="H2448" s="143">
        <v>0.59</v>
      </c>
      <c r="I2448" s="143">
        <v>0.64</v>
      </c>
      <c r="J2448" s="143" t="s">
        <v>366</v>
      </c>
      <c r="K2448" s="143">
        <v>0.61776345366790997</v>
      </c>
      <c r="L2448" s="143">
        <v>3762.4246995941198</v>
      </c>
      <c r="M2448" s="143">
        <v>7.3514609392267802</v>
      </c>
      <c r="N2448" s="143">
        <v>1.0245910133218701</v>
      </c>
      <c r="O2448" s="143">
        <v>4.5414638993215002</v>
      </c>
      <c r="P2448" s="143">
        <v>0.63295488298682001</v>
      </c>
      <c r="Q2448" s="143">
        <v>2324.2884765867202</v>
      </c>
      <c r="R2448" s="143">
        <v>1820</v>
      </c>
      <c r="S2448" s="143" t="s">
        <v>397</v>
      </c>
      <c r="T2448" s="143">
        <v>1820</v>
      </c>
      <c r="U2448" s="143" t="s">
        <v>385</v>
      </c>
      <c r="V2448" s="143" t="s">
        <v>366</v>
      </c>
      <c r="Z2448" s="143">
        <v>0</v>
      </c>
      <c r="AA2448" s="143">
        <v>1</v>
      </c>
      <c r="AB2448" s="143">
        <v>4.5414638993215002</v>
      </c>
      <c r="AC2448" s="143">
        <v>0.63295488298682001</v>
      </c>
      <c r="AD2448" s="143">
        <v>2324.2884765867202</v>
      </c>
      <c r="AF2448" s="143">
        <v>-1</v>
      </c>
      <c r="AG2448" s="143">
        <v>-1</v>
      </c>
      <c r="AH2448" s="143">
        <v>-1</v>
      </c>
      <c r="AI2448" s="143">
        <v>-1</v>
      </c>
      <c r="AJ2448" s="143">
        <v>0</v>
      </c>
      <c r="AM2448" s="143" t="s">
        <v>383</v>
      </c>
      <c r="AN2448" s="143">
        <v>-1</v>
      </c>
      <c r="AQ2448" s="143">
        <v>641</v>
      </c>
      <c r="AR2448" s="143" t="s">
        <v>284</v>
      </c>
      <c r="AS2448" s="143" t="s">
        <v>394</v>
      </c>
      <c r="AT2448" s="143" t="s">
        <v>366</v>
      </c>
      <c r="AV2448" s="143">
        <v>200</v>
      </c>
      <c r="AW2448" s="143">
        <v>1.885067702</v>
      </c>
    </row>
    <row r="2449" spans="1:49" x14ac:dyDescent="0.25">
      <c r="A2449" s="153">
        <v>1200000</v>
      </c>
      <c r="B2449" s="153">
        <v>2400000</v>
      </c>
      <c r="C2449" s="153">
        <v>2400000</v>
      </c>
      <c r="D2449" s="143" t="s">
        <v>360</v>
      </c>
      <c r="E2449" s="143" t="s">
        <v>73</v>
      </c>
      <c r="F2449" s="143" t="s">
        <v>378</v>
      </c>
      <c r="G2449" s="143" t="s">
        <v>379</v>
      </c>
      <c r="H2449" s="143">
        <v>0.59</v>
      </c>
      <c r="I2449" s="143">
        <v>0.64</v>
      </c>
      <c r="J2449" s="143" t="s">
        <v>366</v>
      </c>
      <c r="K2449" s="143">
        <v>8.6359002256760006E-2</v>
      </c>
      <c r="L2449" s="143">
        <v>2590.4784379839002</v>
      </c>
      <c r="M2449" s="143">
        <v>4.9481376172006799</v>
      </c>
      <c r="N2449" s="143">
        <v>0.68776421871128002</v>
      </c>
      <c r="O2449" s="143">
        <v>0.42731622765062</v>
      </c>
      <c r="P2449" s="143">
        <v>5.9394631715809998E-2</v>
      </c>
      <c r="Q2449" s="143">
        <v>223.71113327195499</v>
      </c>
      <c r="R2449" s="143">
        <v>1460</v>
      </c>
      <c r="S2449" s="143" t="s">
        <v>408</v>
      </c>
      <c r="T2449" s="143">
        <v>1460</v>
      </c>
      <c r="U2449" s="143" t="s">
        <v>385</v>
      </c>
      <c r="V2449" s="143" t="s">
        <v>366</v>
      </c>
      <c r="Z2449" s="143">
        <v>0</v>
      </c>
      <c r="AA2449" s="143">
        <v>1</v>
      </c>
      <c r="AB2449" s="143">
        <v>0.42731622765062</v>
      </c>
      <c r="AC2449" s="143">
        <v>5.9394631715809998E-2</v>
      </c>
      <c r="AD2449" s="143">
        <v>711.68432530596397</v>
      </c>
      <c r="AF2449" s="143">
        <v>-1</v>
      </c>
      <c r="AG2449" s="143">
        <v>-1</v>
      </c>
      <c r="AH2449" s="143">
        <v>-1</v>
      </c>
      <c r="AI2449" s="143">
        <v>-1</v>
      </c>
      <c r="AJ2449" s="143">
        <v>0</v>
      </c>
      <c r="AM2449" s="143" t="s">
        <v>383</v>
      </c>
      <c r="AN2449" s="143">
        <v>-1</v>
      </c>
      <c r="AQ2449" s="143">
        <v>641</v>
      </c>
      <c r="AR2449" s="143" t="s">
        <v>284</v>
      </c>
      <c r="AS2449" s="143" t="s">
        <v>394</v>
      </c>
      <c r="AT2449" s="143" t="s">
        <v>366</v>
      </c>
      <c r="AV2449" s="143">
        <v>93.740080768809094</v>
      </c>
      <c r="AW2449" s="143">
        <v>0.57719734410000001</v>
      </c>
    </row>
    <row r="2450" spans="1:49" x14ac:dyDescent="0.25">
      <c r="A2450" s="153">
        <v>1200000</v>
      </c>
      <c r="B2450" s="153">
        <v>2400000</v>
      </c>
      <c r="C2450" s="153">
        <v>2400000</v>
      </c>
      <c r="D2450" s="143" t="s">
        <v>360</v>
      </c>
      <c r="E2450" s="143" t="s">
        <v>73</v>
      </c>
      <c r="F2450" s="143" t="s">
        <v>378</v>
      </c>
      <c r="G2450" s="143" t="s">
        <v>379</v>
      </c>
      <c r="H2450" s="143">
        <v>0.59</v>
      </c>
      <c r="I2450" s="143">
        <v>0.64</v>
      </c>
      <c r="J2450" s="143" t="s">
        <v>366</v>
      </c>
      <c r="K2450" s="143">
        <v>0.29681832681386999</v>
      </c>
      <c r="L2450" s="143">
        <v>1702.5470530108901</v>
      </c>
      <c r="M2450" s="143">
        <v>3.3262755384327898</v>
      </c>
      <c r="N2450" s="143">
        <v>0.45949193907373997</v>
      </c>
      <c r="O2450" s="143">
        <v>0.98729953983954</v>
      </c>
      <c r="P2450" s="143">
        <v>0.13638562854033001</v>
      </c>
      <c r="Q2450" s="143">
        <v>505.34716759658602</v>
      </c>
      <c r="R2450" s="143">
        <v>1820</v>
      </c>
      <c r="S2450" s="143" t="s">
        <v>397</v>
      </c>
      <c r="T2450" s="143">
        <v>1820</v>
      </c>
      <c r="U2450" s="143" t="s">
        <v>385</v>
      </c>
      <c r="V2450" s="143" t="s">
        <v>366</v>
      </c>
      <c r="Z2450" s="143">
        <v>0</v>
      </c>
      <c r="AA2450" s="143">
        <v>1</v>
      </c>
      <c r="AB2450" s="143">
        <v>0.98729953983954</v>
      </c>
      <c r="AC2450" s="143">
        <v>0.13638562854033001</v>
      </c>
      <c r="AD2450" s="143">
        <v>505.34716759658602</v>
      </c>
      <c r="AF2450" s="143">
        <v>-1</v>
      </c>
      <c r="AG2450" s="143">
        <v>-1</v>
      </c>
      <c r="AH2450" s="143">
        <v>-1</v>
      </c>
      <c r="AI2450" s="143">
        <v>-1</v>
      </c>
      <c r="AJ2450" s="143">
        <v>0</v>
      </c>
      <c r="AM2450" s="143" t="s">
        <v>383</v>
      </c>
      <c r="AN2450" s="143">
        <v>-1</v>
      </c>
      <c r="AQ2450" s="143">
        <v>641</v>
      </c>
      <c r="AR2450" s="143" t="s">
        <v>284</v>
      </c>
      <c r="AS2450" s="143" t="s">
        <v>394</v>
      </c>
      <c r="AT2450" s="143" t="s">
        <v>366</v>
      </c>
      <c r="AV2450" s="143">
        <v>146.08880677292399</v>
      </c>
      <c r="AW2450" s="143">
        <v>0.40985171739999998</v>
      </c>
    </row>
    <row r="2451" spans="1:49" x14ac:dyDescent="0.25">
      <c r="A2451" s="153">
        <v>1200000</v>
      </c>
      <c r="B2451" s="153">
        <v>2400000</v>
      </c>
      <c r="C2451" s="153">
        <v>2400000</v>
      </c>
      <c r="D2451" s="143" t="s">
        <v>360</v>
      </c>
      <c r="E2451" s="143" t="s">
        <v>73</v>
      </c>
      <c r="F2451" s="143" t="s">
        <v>378</v>
      </c>
      <c r="G2451" s="143" t="s">
        <v>379</v>
      </c>
      <c r="H2451" s="143">
        <v>0.59</v>
      </c>
      <c r="I2451" s="143">
        <v>0.64</v>
      </c>
      <c r="J2451" s="143" t="s">
        <v>363</v>
      </c>
      <c r="K2451" s="143">
        <v>0.32094512706115003</v>
      </c>
      <c r="L2451" s="143">
        <v>1702.5470530108901</v>
      </c>
      <c r="M2451" s="143">
        <v>3.3262755384327898</v>
      </c>
      <c r="N2451" s="143">
        <v>0.45949193907373997</v>
      </c>
      <c r="O2451" s="143">
        <v>1.0675519253227299</v>
      </c>
      <c r="P2451" s="143">
        <v>0.14747169876960001</v>
      </c>
      <c r="Q2451" s="143">
        <v>546.42418025618099</v>
      </c>
      <c r="R2451" s="143">
        <v>5100</v>
      </c>
      <c r="S2451" s="143" t="s">
        <v>373</v>
      </c>
      <c r="T2451" s="143">
        <v>5100</v>
      </c>
      <c r="U2451" s="143" t="s">
        <v>385</v>
      </c>
      <c r="V2451" s="143" t="s">
        <v>366</v>
      </c>
      <c r="Y2451" s="143" t="s">
        <v>363</v>
      </c>
      <c r="Z2451" s="143">
        <v>0</v>
      </c>
      <c r="AA2451" s="143">
        <v>1</v>
      </c>
      <c r="AB2451" s="143">
        <v>1.0675519253227299</v>
      </c>
      <c r="AC2451" s="143">
        <v>0.14747169876960001</v>
      </c>
      <c r="AD2451" s="143">
        <v>546.42418025618099</v>
      </c>
      <c r="AF2451" s="143">
        <v>-1</v>
      </c>
      <c r="AG2451" s="143">
        <v>-1</v>
      </c>
      <c r="AH2451" s="143">
        <v>-1</v>
      </c>
      <c r="AI2451" s="143">
        <v>-1</v>
      </c>
      <c r="AJ2451" s="143">
        <v>0</v>
      </c>
      <c r="AM2451" s="143" t="s">
        <v>383</v>
      </c>
      <c r="AN2451" s="143">
        <v>-1</v>
      </c>
      <c r="AQ2451" s="143">
        <v>641</v>
      </c>
      <c r="AR2451" s="143" t="s">
        <v>284</v>
      </c>
      <c r="AS2451" s="143" t="s">
        <v>394</v>
      </c>
      <c r="AT2451" s="143" t="s">
        <v>366</v>
      </c>
      <c r="AV2451" s="143">
        <v>164.40350211629899</v>
      </c>
      <c r="AW2451" s="143">
        <v>0.44316640730000001</v>
      </c>
    </row>
    <row r="2452" spans="1:49" x14ac:dyDescent="0.25">
      <c r="A2452" s="153">
        <v>1200000</v>
      </c>
      <c r="B2452" s="153">
        <v>2400000</v>
      </c>
      <c r="C2452" s="153">
        <v>2400000</v>
      </c>
      <c r="D2452" s="143" t="s">
        <v>360</v>
      </c>
      <c r="E2452" s="143" t="s">
        <v>73</v>
      </c>
      <c r="F2452" s="143" t="s">
        <v>378</v>
      </c>
      <c r="G2452" s="143" t="s">
        <v>379</v>
      </c>
      <c r="H2452" s="143">
        <v>0.59</v>
      </c>
      <c r="I2452" s="143">
        <v>0.64</v>
      </c>
      <c r="J2452" s="143" t="s">
        <v>366</v>
      </c>
      <c r="K2452" s="143">
        <v>0.61776345359886997</v>
      </c>
      <c r="L2452" s="143">
        <v>3768.7442276628299</v>
      </c>
      <c r="M2452" s="143">
        <v>7.3629989222197798</v>
      </c>
      <c r="N2452" s="143">
        <v>1.0169259709844101</v>
      </c>
      <c r="O2452" s="143">
        <v>4.5485916430352704</v>
      </c>
      <c r="P2452" s="143">
        <v>0.62821969988972004</v>
      </c>
      <c r="Q2452" s="143">
        <v>2328.1924498118101</v>
      </c>
      <c r="R2452" s="143">
        <v>1820</v>
      </c>
      <c r="S2452" s="143" t="s">
        <v>397</v>
      </c>
      <c r="T2452" s="143">
        <v>1820</v>
      </c>
      <c r="U2452" s="143" t="s">
        <v>385</v>
      </c>
      <c r="V2452" s="143" t="s">
        <v>366</v>
      </c>
      <c r="Z2452" s="143">
        <v>0</v>
      </c>
      <c r="AA2452" s="143">
        <v>1</v>
      </c>
      <c r="AB2452" s="143">
        <v>4.5485916430352704</v>
      </c>
      <c r="AC2452" s="143">
        <v>0.62821969988972004</v>
      </c>
      <c r="AD2452" s="143">
        <v>2328.1924498118101</v>
      </c>
      <c r="AF2452" s="143">
        <v>-1</v>
      </c>
      <c r="AG2452" s="143">
        <v>-1</v>
      </c>
      <c r="AH2452" s="143">
        <v>-1</v>
      </c>
      <c r="AI2452" s="143">
        <v>-1</v>
      </c>
      <c r="AJ2452" s="143">
        <v>0</v>
      </c>
      <c r="AM2452" s="143" t="s">
        <v>383</v>
      </c>
      <c r="AN2452" s="143">
        <v>-1</v>
      </c>
      <c r="AQ2452" s="143">
        <v>641</v>
      </c>
      <c r="AR2452" s="143" t="s">
        <v>284</v>
      </c>
      <c r="AS2452" s="143" t="s">
        <v>394</v>
      </c>
      <c r="AT2452" s="143" t="s">
        <v>366</v>
      </c>
      <c r="AV2452" s="143">
        <v>199.99999998882399</v>
      </c>
      <c r="AW2452" s="143">
        <v>1.8882339415</v>
      </c>
    </row>
    <row r="2453" spans="1:49" x14ac:dyDescent="0.25">
      <c r="A2453" s="153">
        <v>1200000</v>
      </c>
      <c r="B2453" s="153">
        <v>2400000</v>
      </c>
      <c r="C2453" s="153">
        <v>2400000</v>
      </c>
      <c r="D2453" s="143" t="s">
        <v>360</v>
      </c>
      <c r="E2453" s="143" t="s">
        <v>73</v>
      </c>
      <c r="F2453" s="143" t="s">
        <v>378</v>
      </c>
      <c r="G2453" s="143" t="s">
        <v>379</v>
      </c>
      <c r="H2453" s="143">
        <v>0.59</v>
      </c>
      <c r="I2453" s="143">
        <v>0.64</v>
      </c>
      <c r="J2453" s="143" t="s">
        <v>366</v>
      </c>
      <c r="K2453" s="143">
        <v>0.21201978267789001</v>
      </c>
      <c r="L2453" s="143">
        <v>3784.1823497338501</v>
      </c>
      <c r="M2453" s="143">
        <v>7.3952274550291097</v>
      </c>
      <c r="N2453" s="143">
        <v>1.04504866961065</v>
      </c>
      <c r="O2453" s="143">
        <v>1.56793451786885</v>
      </c>
      <c r="P2453" s="143">
        <v>0.22157099181866999</v>
      </c>
      <c r="Q2453" s="143">
        <v>802.32151940408698</v>
      </c>
      <c r="R2453" s="143">
        <v>1200</v>
      </c>
      <c r="S2453" s="143" t="s">
        <v>398</v>
      </c>
      <c r="T2453" s="143">
        <v>1200</v>
      </c>
      <c r="U2453" s="143" t="s">
        <v>385</v>
      </c>
      <c r="V2453" s="143" t="s">
        <v>366</v>
      </c>
      <c r="Z2453" s="143">
        <v>0</v>
      </c>
      <c r="AA2453" s="143">
        <v>1</v>
      </c>
      <c r="AB2453" s="143">
        <v>1.56793451786885</v>
      </c>
      <c r="AC2453" s="143">
        <v>0.22157099181866999</v>
      </c>
      <c r="AD2453" s="143">
        <v>802.32151940408698</v>
      </c>
      <c r="AF2453" s="143">
        <v>-1</v>
      </c>
      <c r="AG2453" s="143">
        <v>-1</v>
      </c>
      <c r="AH2453" s="143">
        <v>-1</v>
      </c>
      <c r="AI2453" s="143">
        <v>-1</v>
      </c>
      <c r="AJ2453" s="143">
        <v>0</v>
      </c>
      <c r="AM2453" s="143" t="s">
        <v>383</v>
      </c>
      <c r="AN2453" s="143">
        <v>-1</v>
      </c>
      <c r="AQ2453" s="143">
        <v>641</v>
      </c>
      <c r="AR2453" s="143" t="s">
        <v>284</v>
      </c>
      <c r="AS2453" s="143" t="s">
        <v>394</v>
      </c>
      <c r="AT2453" s="143" t="s">
        <v>366</v>
      </c>
      <c r="AV2453" s="143">
        <v>134.332420383081</v>
      </c>
      <c r="AW2453" s="143">
        <v>0.65070682840000005</v>
      </c>
    </row>
    <row r="2454" spans="1:49" x14ac:dyDescent="0.25">
      <c r="A2454" s="153">
        <v>1200000</v>
      </c>
      <c r="B2454" s="153">
        <v>2400000</v>
      </c>
      <c r="C2454" s="153">
        <v>2400000</v>
      </c>
      <c r="D2454" s="143" t="s">
        <v>360</v>
      </c>
      <c r="E2454" s="143" t="s">
        <v>73</v>
      </c>
      <c r="F2454" s="143" t="s">
        <v>378</v>
      </c>
      <c r="G2454" s="143" t="s">
        <v>379</v>
      </c>
      <c r="H2454" s="143">
        <v>0.59</v>
      </c>
      <c r="I2454" s="143">
        <v>0.64</v>
      </c>
      <c r="J2454" s="143" t="s">
        <v>366</v>
      </c>
      <c r="K2454" s="143">
        <v>0.40574367119714</v>
      </c>
      <c r="L2454" s="143">
        <v>3784.1823497338501</v>
      </c>
      <c r="M2454" s="143">
        <v>7.3952274550291097</v>
      </c>
      <c r="N2454" s="143">
        <v>1.04504866961065</v>
      </c>
      <c r="O2454" s="143">
        <v>3.0005667369414102</v>
      </c>
      <c r="P2454" s="143">
        <v>0.42402188378750999</v>
      </c>
      <c r="Q2454" s="143">
        <v>1535.4080390604399</v>
      </c>
      <c r="R2454" s="143">
        <v>1820</v>
      </c>
      <c r="S2454" s="143" t="s">
        <v>397</v>
      </c>
      <c r="T2454" s="143">
        <v>1820</v>
      </c>
      <c r="U2454" s="143" t="s">
        <v>385</v>
      </c>
      <c r="V2454" s="143" t="s">
        <v>366</v>
      </c>
      <c r="Z2454" s="143">
        <v>0</v>
      </c>
      <c r="AA2454" s="143">
        <v>1</v>
      </c>
      <c r="AB2454" s="143">
        <v>3.0005667369414102</v>
      </c>
      <c r="AC2454" s="143">
        <v>0.42402188378750999</v>
      </c>
      <c r="AD2454" s="143">
        <v>1535.4080390604399</v>
      </c>
      <c r="AF2454" s="143">
        <v>-1</v>
      </c>
      <c r="AG2454" s="143">
        <v>-1</v>
      </c>
      <c r="AH2454" s="143">
        <v>-1</v>
      </c>
      <c r="AI2454" s="143">
        <v>-1</v>
      </c>
      <c r="AJ2454" s="143">
        <v>0</v>
      </c>
      <c r="AM2454" s="143" t="s">
        <v>383</v>
      </c>
      <c r="AN2454" s="143">
        <v>-1</v>
      </c>
      <c r="AQ2454" s="143">
        <v>641</v>
      </c>
      <c r="AR2454" s="143" t="s">
        <v>284</v>
      </c>
      <c r="AS2454" s="143" t="s">
        <v>394</v>
      </c>
      <c r="AT2454" s="143" t="s">
        <v>366</v>
      </c>
      <c r="AV2454" s="143">
        <v>165.691330876634</v>
      </c>
      <c r="AW2454" s="143">
        <v>1.2452619944000001</v>
      </c>
    </row>
    <row r="2455" spans="1:49" x14ac:dyDescent="0.25">
      <c r="A2455" s="153">
        <v>1200000</v>
      </c>
      <c r="B2455" s="153">
        <v>2400000</v>
      </c>
      <c r="C2455" s="153">
        <v>2400000</v>
      </c>
      <c r="D2455" s="143" t="s">
        <v>360</v>
      </c>
      <c r="E2455" s="143" t="s">
        <v>73</v>
      </c>
      <c r="F2455" s="143" t="s">
        <v>378</v>
      </c>
      <c r="G2455" s="143" t="s">
        <v>379</v>
      </c>
      <c r="H2455" s="143">
        <v>0.59</v>
      </c>
      <c r="I2455" s="143">
        <v>0.64</v>
      </c>
      <c r="J2455" s="143" t="s">
        <v>366</v>
      </c>
      <c r="K2455" s="143">
        <v>0.35015565720410002</v>
      </c>
      <c r="L2455" s="143">
        <v>2052.7771516462999</v>
      </c>
      <c r="M2455" s="143">
        <v>4.0106542477366096</v>
      </c>
      <c r="N2455" s="143">
        <v>0.55554644201303005</v>
      </c>
      <c r="O2455" s="143">
        <v>1.40435327393465</v>
      </c>
      <c r="P2455" s="143">
        <v>0.19452772951047001</v>
      </c>
      <c r="Q2455" s="143">
        <v>718.79153262828299</v>
      </c>
      <c r="R2455" s="143">
        <v>1820</v>
      </c>
      <c r="S2455" s="143" t="s">
        <v>397</v>
      </c>
      <c r="T2455" s="143">
        <v>1820</v>
      </c>
      <c r="U2455" s="143" t="s">
        <v>385</v>
      </c>
      <c r="V2455" s="143" t="s">
        <v>366</v>
      </c>
      <c r="Z2455" s="143">
        <v>0</v>
      </c>
      <c r="AA2455" s="143">
        <v>1</v>
      </c>
      <c r="AB2455" s="143">
        <v>1.40435327393465</v>
      </c>
      <c r="AC2455" s="143">
        <v>0.19452772951047001</v>
      </c>
      <c r="AD2455" s="143">
        <v>718.79153262828299</v>
      </c>
      <c r="AF2455" s="143">
        <v>-1</v>
      </c>
      <c r="AG2455" s="143">
        <v>-1</v>
      </c>
      <c r="AH2455" s="143">
        <v>-1</v>
      </c>
      <c r="AI2455" s="143">
        <v>-1</v>
      </c>
      <c r="AJ2455" s="143">
        <v>0</v>
      </c>
      <c r="AM2455" s="143" t="s">
        <v>383</v>
      </c>
      <c r="AN2455" s="143">
        <v>-1</v>
      </c>
      <c r="AQ2455" s="143">
        <v>641</v>
      </c>
      <c r="AR2455" s="143" t="s">
        <v>284</v>
      </c>
      <c r="AS2455" s="143" t="s">
        <v>394</v>
      </c>
      <c r="AT2455" s="143" t="s">
        <v>366</v>
      </c>
      <c r="AV2455" s="143">
        <v>157.13039712457899</v>
      </c>
      <c r="AW2455" s="143">
        <v>0.58296150250000001</v>
      </c>
    </row>
    <row r="2456" spans="1:49" x14ac:dyDescent="0.25">
      <c r="A2456" s="153">
        <v>1200000</v>
      </c>
      <c r="B2456" s="153">
        <v>2400000</v>
      </c>
      <c r="C2456" s="153">
        <v>2400000</v>
      </c>
      <c r="D2456" s="143" t="s">
        <v>360</v>
      </c>
      <c r="E2456" s="143" t="s">
        <v>73</v>
      </c>
      <c r="F2456" s="143" t="s">
        <v>378</v>
      </c>
      <c r="G2456" s="143" t="s">
        <v>379</v>
      </c>
      <c r="H2456" s="143">
        <v>0.59</v>
      </c>
      <c r="I2456" s="143">
        <v>0.64</v>
      </c>
      <c r="J2456" s="143" t="s">
        <v>363</v>
      </c>
      <c r="K2456" s="143">
        <v>0.26760779641777999</v>
      </c>
      <c r="L2456" s="143">
        <v>2052.7771516462999</v>
      </c>
      <c r="M2456" s="143">
        <v>4.0106542477366096</v>
      </c>
      <c r="N2456" s="143">
        <v>0.55554644201303005</v>
      </c>
      <c r="O2456" s="143">
        <v>1.0732823454303999</v>
      </c>
      <c r="P2456" s="143">
        <v>0.14866855915484001</v>
      </c>
      <c r="Q2456" s="143">
        <v>549.33917008883498</v>
      </c>
      <c r="R2456" s="143">
        <v>5100</v>
      </c>
      <c r="S2456" s="143" t="s">
        <v>373</v>
      </c>
      <c r="T2456" s="143">
        <v>5100</v>
      </c>
      <c r="U2456" s="143" t="s">
        <v>385</v>
      </c>
      <c r="V2456" s="143" t="s">
        <v>366</v>
      </c>
      <c r="Y2456" s="143" t="s">
        <v>363</v>
      </c>
      <c r="Z2456" s="143">
        <v>0</v>
      </c>
      <c r="AA2456" s="143">
        <v>1</v>
      </c>
      <c r="AB2456" s="143">
        <v>1.0732823454303999</v>
      </c>
      <c r="AC2456" s="143">
        <v>0.14866855915484001</v>
      </c>
      <c r="AD2456" s="143">
        <v>549.33917008883498</v>
      </c>
      <c r="AF2456" s="143">
        <v>-1</v>
      </c>
      <c r="AG2456" s="143">
        <v>-1</v>
      </c>
      <c r="AH2456" s="143">
        <v>-1</v>
      </c>
      <c r="AI2456" s="143">
        <v>-1</v>
      </c>
      <c r="AJ2456" s="143">
        <v>0</v>
      </c>
      <c r="AM2456" s="143" t="s">
        <v>383</v>
      </c>
      <c r="AN2456" s="143">
        <v>-1</v>
      </c>
      <c r="AQ2456" s="143">
        <v>641</v>
      </c>
      <c r="AR2456" s="143" t="s">
        <v>284</v>
      </c>
      <c r="AS2456" s="143" t="s">
        <v>394</v>
      </c>
      <c r="AT2456" s="143" t="s">
        <v>366</v>
      </c>
      <c r="AV2456" s="143">
        <v>148.085684521487</v>
      </c>
      <c r="AW2456" s="143">
        <v>0.44553055159999999</v>
      </c>
    </row>
    <row r="2457" spans="1:49" x14ac:dyDescent="0.25">
      <c r="A2457" s="153">
        <v>1200000</v>
      </c>
      <c r="B2457" s="153">
        <v>2400000</v>
      </c>
      <c r="C2457" s="153">
        <v>2400000</v>
      </c>
      <c r="D2457" s="143" t="s">
        <v>360</v>
      </c>
      <c r="E2457" s="143" t="s">
        <v>73</v>
      </c>
      <c r="F2457" s="143" t="s">
        <v>378</v>
      </c>
      <c r="G2457" s="143" t="s">
        <v>379</v>
      </c>
      <c r="H2457" s="143">
        <v>0.59</v>
      </c>
      <c r="I2457" s="143">
        <v>0.64</v>
      </c>
      <c r="J2457" s="143" t="s">
        <v>366</v>
      </c>
      <c r="K2457" s="143">
        <v>4.8068111240000001E-5</v>
      </c>
      <c r="L2457" s="143">
        <v>3934.39473857553</v>
      </c>
      <c r="M2457" s="143">
        <v>10.3755439277791</v>
      </c>
      <c r="N2457" s="143">
        <v>1.3826810134990399</v>
      </c>
      <c r="O2457" s="143">
        <v>4.9873279975999997E-4</v>
      </c>
      <c r="P2457" s="143">
        <v>6.6462864769999995E-5</v>
      </c>
      <c r="Q2457" s="143">
        <v>0.18911892398346</v>
      </c>
      <c r="R2457" s="143">
        <v>8140</v>
      </c>
      <c r="S2457" s="143" t="s">
        <v>369</v>
      </c>
      <c r="T2457" s="143">
        <v>8140</v>
      </c>
      <c r="U2457" s="143" t="s">
        <v>385</v>
      </c>
      <c r="V2457" s="143" t="s">
        <v>366</v>
      </c>
      <c r="Z2457" s="143">
        <v>0</v>
      </c>
      <c r="AA2457" s="143">
        <v>1</v>
      </c>
      <c r="AB2457" s="143">
        <v>4.9873279975999997E-4</v>
      </c>
      <c r="AC2457" s="143">
        <v>6.6462864769999995E-5</v>
      </c>
      <c r="AD2457" s="143">
        <v>136.36822820844699</v>
      </c>
      <c r="AF2457" s="143">
        <v>-1</v>
      </c>
      <c r="AG2457" s="143">
        <v>-1</v>
      </c>
      <c r="AH2457" s="143">
        <v>-1</v>
      </c>
      <c r="AI2457" s="143">
        <v>-1</v>
      </c>
      <c r="AJ2457" s="143">
        <v>0</v>
      </c>
      <c r="AM2457" s="143" t="s">
        <v>383</v>
      </c>
      <c r="AN2457" s="143">
        <v>-1</v>
      </c>
      <c r="AQ2457" s="143">
        <v>641</v>
      </c>
      <c r="AR2457" s="143" t="s">
        <v>284</v>
      </c>
      <c r="AS2457" s="143" t="s">
        <v>394</v>
      </c>
      <c r="AT2457" s="143" t="s">
        <v>366</v>
      </c>
      <c r="AV2457" s="143">
        <v>2.3858937370147602</v>
      </c>
      <c r="AW2457" s="143">
        <v>0.1105987252</v>
      </c>
    </row>
    <row r="2458" spans="1:49" x14ac:dyDescent="0.25">
      <c r="A2458" s="153">
        <v>1200000</v>
      </c>
      <c r="B2458" s="153">
        <v>2400000</v>
      </c>
      <c r="C2458" s="153">
        <v>2400000</v>
      </c>
      <c r="D2458" s="143" t="s">
        <v>360</v>
      </c>
      <c r="E2458" s="143" t="s">
        <v>73</v>
      </c>
      <c r="F2458" s="143" t="s">
        <v>378</v>
      </c>
      <c r="G2458" s="143" t="s">
        <v>379</v>
      </c>
      <c r="H2458" s="143">
        <v>0.59</v>
      </c>
      <c r="I2458" s="143">
        <v>0.64</v>
      </c>
      <c r="J2458" s="143" t="s">
        <v>366</v>
      </c>
      <c r="K2458" s="143">
        <v>1.3719710500810001E-2</v>
      </c>
      <c r="L2458" s="143">
        <v>3934.39473857553</v>
      </c>
      <c r="M2458" s="143">
        <v>10.3755439277791</v>
      </c>
      <c r="N2458" s="143">
        <v>1.3826810134990399</v>
      </c>
      <c r="O2458" s="143">
        <v>0.14234945897757001</v>
      </c>
      <c r="P2458" s="143">
        <v>1.896998322017E-2</v>
      </c>
      <c r="Q2458" s="143">
        <v>53.9787568091702</v>
      </c>
      <c r="R2458" s="143">
        <v>1820</v>
      </c>
      <c r="S2458" s="143" t="s">
        <v>397</v>
      </c>
      <c r="T2458" s="143">
        <v>1820</v>
      </c>
      <c r="U2458" s="143" t="s">
        <v>385</v>
      </c>
      <c r="V2458" s="143" t="s">
        <v>366</v>
      </c>
      <c r="Z2458" s="143">
        <v>0</v>
      </c>
      <c r="AA2458" s="143">
        <v>1</v>
      </c>
      <c r="AB2458" s="143">
        <v>0.14234945897757001</v>
      </c>
      <c r="AC2458" s="143">
        <v>1.896998322017E-2</v>
      </c>
      <c r="AD2458" s="143">
        <v>53.978756809169802</v>
      </c>
      <c r="AF2458" s="143">
        <v>-1</v>
      </c>
      <c r="AG2458" s="143">
        <v>-1</v>
      </c>
      <c r="AH2458" s="143">
        <v>-1</v>
      </c>
      <c r="AI2458" s="143">
        <v>-1</v>
      </c>
      <c r="AJ2458" s="143">
        <v>0</v>
      </c>
      <c r="AM2458" s="143" t="s">
        <v>383</v>
      </c>
      <c r="AN2458" s="143">
        <v>-1</v>
      </c>
      <c r="AQ2458" s="143">
        <v>641</v>
      </c>
      <c r="AR2458" s="143" t="s">
        <v>284</v>
      </c>
      <c r="AS2458" s="143" t="s">
        <v>394</v>
      </c>
      <c r="AT2458" s="143" t="s">
        <v>366</v>
      </c>
      <c r="AV2458" s="143">
        <v>39.661307757452299</v>
      </c>
      <c r="AW2458" s="143">
        <v>4.3778391600000001E-2</v>
      </c>
    </row>
    <row r="2459" spans="1:49" x14ac:dyDescent="0.25">
      <c r="A2459" s="153">
        <v>1200000</v>
      </c>
      <c r="B2459" s="153">
        <v>2400000</v>
      </c>
      <c r="C2459" s="153">
        <v>2400000</v>
      </c>
      <c r="D2459" s="143" t="s">
        <v>360</v>
      </c>
      <c r="E2459" s="143" t="s">
        <v>73</v>
      </c>
      <c r="F2459" s="143" t="s">
        <v>378</v>
      </c>
      <c r="G2459" s="143" t="s">
        <v>379</v>
      </c>
      <c r="H2459" s="143">
        <v>0.59</v>
      </c>
      <c r="I2459" s="143">
        <v>0.64</v>
      </c>
      <c r="J2459" s="143" t="s">
        <v>366</v>
      </c>
      <c r="K2459" s="143">
        <v>0.10987954360233</v>
      </c>
      <c r="L2459" s="143">
        <v>3934.39473857553</v>
      </c>
      <c r="M2459" s="143">
        <v>10.3755439277791</v>
      </c>
      <c r="N2459" s="143">
        <v>1.3826810134990399</v>
      </c>
      <c r="O2459" s="143">
        <v>1.1400600314103699</v>
      </c>
      <c r="P2459" s="143">
        <v>0.15192835871089</v>
      </c>
      <c r="Q2459" s="143">
        <v>432.30949822611501</v>
      </c>
      <c r="R2459" s="143">
        <v>1400</v>
      </c>
      <c r="S2459" s="143" t="s">
        <v>389</v>
      </c>
      <c r="T2459" s="143">
        <v>1400</v>
      </c>
      <c r="U2459" s="143" t="s">
        <v>385</v>
      </c>
      <c r="V2459" s="143" t="s">
        <v>366</v>
      </c>
      <c r="Z2459" s="143">
        <v>0</v>
      </c>
      <c r="AA2459" s="143">
        <v>1</v>
      </c>
      <c r="AB2459" s="143">
        <v>1.1400600314103699</v>
      </c>
      <c r="AC2459" s="143">
        <v>0.15192835871089</v>
      </c>
      <c r="AD2459" s="143">
        <v>2240.1782965060302</v>
      </c>
      <c r="AF2459" s="143">
        <v>-1</v>
      </c>
      <c r="AG2459" s="143">
        <v>-1</v>
      </c>
      <c r="AH2459" s="143">
        <v>-1</v>
      </c>
      <c r="AI2459" s="143">
        <v>-1</v>
      </c>
      <c r="AJ2459" s="143">
        <v>0</v>
      </c>
      <c r="AM2459" s="143" t="s">
        <v>383</v>
      </c>
      <c r="AN2459" s="143">
        <v>-1</v>
      </c>
      <c r="AQ2459" s="143">
        <v>641</v>
      </c>
      <c r="AR2459" s="143" t="s">
        <v>284</v>
      </c>
      <c r="AS2459" s="143" t="s">
        <v>394</v>
      </c>
      <c r="AT2459" s="143" t="s">
        <v>366</v>
      </c>
      <c r="AV2459" s="143">
        <v>113.741135762604</v>
      </c>
      <c r="AW2459" s="143">
        <v>1.8168518220000001</v>
      </c>
    </row>
    <row r="2460" spans="1:49" x14ac:dyDescent="0.25">
      <c r="A2460" s="153">
        <v>1200000</v>
      </c>
      <c r="B2460" s="153">
        <v>2400000</v>
      </c>
      <c r="C2460" s="153">
        <v>2400000</v>
      </c>
      <c r="D2460" s="143" t="s">
        <v>360</v>
      </c>
      <c r="E2460" s="143" t="s">
        <v>73</v>
      </c>
      <c r="F2460" s="143" t="s">
        <v>378</v>
      </c>
      <c r="G2460" s="143" t="s">
        <v>379</v>
      </c>
      <c r="H2460" s="143">
        <v>0.59</v>
      </c>
      <c r="I2460" s="143">
        <v>0.64</v>
      </c>
      <c r="J2460" s="143" t="s">
        <v>366</v>
      </c>
      <c r="K2460" s="143">
        <v>0.61776345375996</v>
      </c>
      <c r="L2460" s="143">
        <v>3839.7279151222401</v>
      </c>
      <c r="M2460" s="143">
        <v>7.2007763048194597</v>
      </c>
      <c r="N2460" s="143">
        <v>1.0132699421776701</v>
      </c>
      <c r="O2460" s="143">
        <v>4.4483764398182002</v>
      </c>
      <c r="P2460" s="143">
        <v>0.62596113907083994</v>
      </c>
      <c r="Q2460" s="143">
        <v>2372.04357834447</v>
      </c>
      <c r="R2460" s="143">
        <v>1460</v>
      </c>
      <c r="S2460" s="143" t="s">
        <v>408</v>
      </c>
      <c r="T2460" s="143">
        <v>1460</v>
      </c>
      <c r="U2460" s="143" t="s">
        <v>385</v>
      </c>
      <c r="V2460" s="143" t="s">
        <v>366</v>
      </c>
      <c r="Z2460" s="143">
        <v>0</v>
      </c>
      <c r="AA2460" s="143">
        <v>1</v>
      </c>
      <c r="AB2460" s="143">
        <v>4.4483764398182002</v>
      </c>
      <c r="AC2460" s="143">
        <v>0.62596113907083994</v>
      </c>
      <c r="AD2460" s="143">
        <v>2372.04357834447</v>
      </c>
      <c r="AF2460" s="143">
        <v>-1</v>
      </c>
      <c r="AG2460" s="143">
        <v>-1</v>
      </c>
      <c r="AH2460" s="143">
        <v>-1</v>
      </c>
      <c r="AI2460" s="143">
        <v>-1</v>
      </c>
      <c r="AJ2460" s="143">
        <v>0</v>
      </c>
      <c r="AM2460" s="143" t="s">
        <v>383</v>
      </c>
      <c r="AN2460" s="143">
        <v>-1</v>
      </c>
      <c r="AQ2460" s="143">
        <v>641</v>
      </c>
      <c r="AR2460" s="143" t="s">
        <v>284</v>
      </c>
      <c r="AS2460" s="143" t="s">
        <v>394</v>
      </c>
      <c r="AT2460" s="143" t="s">
        <v>366</v>
      </c>
      <c r="AV2460" s="143">
        <v>200.00000001490099</v>
      </c>
      <c r="AW2460" s="143">
        <v>1.9237985226000001</v>
      </c>
    </row>
    <row r="2461" spans="1:49" x14ac:dyDescent="0.25">
      <c r="A2461" s="153">
        <v>1200000</v>
      </c>
      <c r="B2461" s="153">
        <v>2400000</v>
      </c>
      <c r="C2461" s="153">
        <v>2400000</v>
      </c>
      <c r="D2461" s="143" t="s">
        <v>360</v>
      </c>
      <c r="E2461" s="143" t="s">
        <v>73</v>
      </c>
      <c r="F2461" s="143" t="s">
        <v>378</v>
      </c>
      <c r="G2461" s="143" t="s">
        <v>379</v>
      </c>
      <c r="H2461" s="143">
        <v>0.59</v>
      </c>
      <c r="I2461" s="143">
        <v>0.64</v>
      </c>
      <c r="J2461" s="143" t="s">
        <v>366</v>
      </c>
      <c r="K2461" s="143">
        <v>0.25672444930151</v>
      </c>
      <c r="L2461" s="143">
        <v>3586.1804761983099</v>
      </c>
      <c r="M2461" s="143">
        <v>6.8795341524984801</v>
      </c>
      <c r="N2461" s="143">
        <v>0.92447167483575998</v>
      </c>
      <c r="O2461" s="143">
        <v>1.7661446167511401</v>
      </c>
      <c r="P2461" s="143">
        <v>0.23733448161706</v>
      </c>
      <c r="Q2461" s="143">
        <v>920.66020784785997</v>
      </c>
      <c r="R2461" s="143">
        <v>8140</v>
      </c>
      <c r="S2461" s="143" t="s">
        <v>369</v>
      </c>
      <c r="T2461" s="143">
        <v>8140</v>
      </c>
      <c r="U2461" s="143" t="s">
        <v>385</v>
      </c>
      <c r="V2461" s="143" t="s">
        <v>366</v>
      </c>
      <c r="Z2461" s="143">
        <v>0</v>
      </c>
      <c r="AA2461" s="143">
        <v>1</v>
      </c>
      <c r="AB2461" s="143">
        <v>1.7661446167511401</v>
      </c>
      <c r="AC2461" s="143">
        <v>0.23733448161706</v>
      </c>
      <c r="AD2461" s="143">
        <v>920.66020784785997</v>
      </c>
      <c r="AF2461" s="143">
        <v>-1</v>
      </c>
      <c r="AG2461" s="143">
        <v>-1</v>
      </c>
      <c r="AH2461" s="143">
        <v>-1</v>
      </c>
      <c r="AI2461" s="143">
        <v>-1</v>
      </c>
      <c r="AJ2461" s="143">
        <v>0</v>
      </c>
      <c r="AM2461" s="143" t="s">
        <v>383</v>
      </c>
      <c r="AN2461" s="143">
        <v>-1</v>
      </c>
      <c r="AQ2461" s="143">
        <v>641</v>
      </c>
      <c r="AR2461" s="143" t="s">
        <v>284</v>
      </c>
      <c r="AS2461" s="143" t="s">
        <v>394</v>
      </c>
      <c r="AT2461" s="143" t="s">
        <v>366</v>
      </c>
      <c r="AV2461" s="143">
        <v>141.738399851846</v>
      </c>
      <c r="AW2461" s="143">
        <v>0.74668305580000005</v>
      </c>
    </row>
    <row r="2462" spans="1:49" x14ac:dyDescent="0.25">
      <c r="A2462" s="153">
        <v>1200000</v>
      </c>
      <c r="B2462" s="153">
        <v>2400000</v>
      </c>
      <c r="C2462" s="153">
        <v>2400000</v>
      </c>
      <c r="D2462" s="143" t="s">
        <v>360</v>
      </c>
      <c r="E2462" s="143" t="s">
        <v>73</v>
      </c>
      <c r="F2462" s="143" t="s">
        <v>378</v>
      </c>
      <c r="G2462" s="143" t="s">
        <v>379</v>
      </c>
      <c r="H2462" s="143">
        <v>0.59</v>
      </c>
      <c r="I2462" s="143">
        <v>0.64</v>
      </c>
      <c r="J2462" s="143" t="s">
        <v>366</v>
      </c>
      <c r="K2462" s="143">
        <v>3.5692951391220001E-2</v>
      </c>
      <c r="L2462" s="143">
        <v>3586.1804761983099</v>
      </c>
      <c r="M2462" s="143">
        <v>6.8795341524984801</v>
      </c>
      <c r="N2462" s="143">
        <v>0.92447167483575998</v>
      </c>
      <c r="O2462" s="143">
        <v>0.24555087809941001</v>
      </c>
      <c r="P2462" s="143">
        <v>3.2997122552469997E-2</v>
      </c>
      <c r="Q2462" s="143">
        <v>128.00136541711299</v>
      </c>
      <c r="R2462" s="143">
        <v>1400</v>
      </c>
      <c r="S2462" s="143" t="s">
        <v>389</v>
      </c>
      <c r="T2462" s="143">
        <v>1400</v>
      </c>
      <c r="U2462" s="143" t="s">
        <v>385</v>
      </c>
      <c r="V2462" s="143" t="s">
        <v>366</v>
      </c>
      <c r="Z2462" s="143">
        <v>0</v>
      </c>
      <c r="AA2462" s="143">
        <v>1</v>
      </c>
      <c r="AB2462" s="143">
        <v>0.24555087809941001</v>
      </c>
      <c r="AC2462" s="143">
        <v>3.2997122552469997E-2</v>
      </c>
      <c r="AD2462" s="143">
        <v>131.61193975913301</v>
      </c>
      <c r="AF2462" s="143">
        <v>-1</v>
      </c>
      <c r="AG2462" s="143">
        <v>-1</v>
      </c>
      <c r="AH2462" s="143">
        <v>-1</v>
      </c>
      <c r="AI2462" s="143">
        <v>-1</v>
      </c>
      <c r="AJ2462" s="143">
        <v>0</v>
      </c>
      <c r="AM2462" s="143" t="s">
        <v>383</v>
      </c>
      <c r="AN2462" s="143">
        <v>-1</v>
      </c>
      <c r="AQ2462" s="143">
        <v>641</v>
      </c>
      <c r="AR2462" s="143" t="s">
        <v>284</v>
      </c>
      <c r="AS2462" s="143" t="s">
        <v>394</v>
      </c>
      <c r="AT2462" s="143" t="s">
        <v>366</v>
      </c>
      <c r="AV2462" s="143">
        <v>59.030561983469603</v>
      </c>
      <c r="AW2462" s="143">
        <v>0.1067412326</v>
      </c>
    </row>
    <row r="2463" spans="1:49" x14ac:dyDescent="0.25">
      <c r="A2463" s="153">
        <v>1200000</v>
      </c>
      <c r="B2463" s="153">
        <v>2400000</v>
      </c>
      <c r="C2463" s="153">
        <v>2400000</v>
      </c>
      <c r="D2463" s="143" t="s">
        <v>360</v>
      </c>
      <c r="E2463" s="143" t="s">
        <v>73</v>
      </c>
      <c r="F2463" s="143" t="s">
        <v>378</v>
      </c>
      <c r="G2463" s="143" t="s">
        <v>379</v>
      </c>
      <c r="H2463" s="143">
        <v>0.59</v>
      </c>
      <c r="I2463" s="143">
        <v>0.64</v>
      </c>
      <c r="J2463" s="143" t="s">
        <v>366</v>
      </c>
      <c r="K2463" s="143">
        <v>7.1911819743290001E-2</v>
      </c>
      <c r="L2463" s="143">
        <v>3586.1804761983099</v>
      </c>
      <c r="M2463" s="143">
        <v>6.8795341524984801</v>
      </c>
      <c r="N2463" s="143">
        <v>0.92447167483575998</v>
      </c>
      <c r="O2463" s="143">
        <v>0.49471981989229002</v>
      </c>
      <c r="P2463" s="143">
        <v>6.6480440438570002E-2</v>
      </c>
      <c r="Q2463" s="143">
        <v>257.88876397128899</v>
      </c>
      <c r="R2463" s="143">
        <v>1820</v>
      </c>
      <c r="S2463" s="143" t="s">
        <v>397</v>
      </c>
      <c r="T2463" s="143">
        <v>1820</v>
      </c>
      <c r="U2463" s="143" t="s">
        <v>385</v>
      </c>
      <c r="V2463" s="143" t="s">
        <v>366</v>
      </c>
      <c r="Z2463" s="143">
        <v>0</v>
      </c>
      <c r="AA2463" s="143">
        <v>1</v>
      </c>
      <c r="AB2463" s="143">
        <v>0.49471981989229002</v>
      </c>
      <c r="AC2463" s="143">
        <v>6.6480440438570002E-2</v>
      </c>
      <c r="AD2463" s="143">
        <v>257.88876397128797</v>
      </c>
      <c r="AF2463" s="143">
        <v>-1</v>
      </c>
      <c r="AG2463" s="143">
        <v>-1</v>
      </c>
      <c r="AH2463" s="143">
        <v>-1</v>
      </c>
      <c r="AI2463" s="143">
        <v>-1</v>
      </c>
      <c r="AJ2463" s="143">
        <v>0</v>
      </c>
      <c r="AM2463" s="143" t="s">
        <v>383</v>
      </c>
      <c r="AN2463" s="143">
        <v>-1</v>
      </c>
      <c r="AQ2463" s="143">
        <v>641</v>
      </c>
      <c r="AR2463" s="143" t="s">
        <v>284</v>
      </c>
      <c r="AS2463" s="143" t="s">
        <v>394</v>
      </c>
      <c r="AT2463" s="143" t="s">
        <v>366</v>
      </c>
      <c r="AV2463" s="143">
        <v>111.010243747949</v>
      </c>
      <c r="AW2463" s="143">
        <v>0.20915552630000001</v>
      </c>
    </row>
    <row r="2464" spans="1:49" x14ac:dyDescent="0.25">
      <c r="A2464" s="153">
        <v>1200000</v>
      </c>
      <c r="B2464" s="153">
        <v>2400000</v>
      </c>
      <c r="C2464" s="153">
        <v>2400000</v>
      </c>
      <c r="D2464" s="143" t="s">
        <v>360</v>
      </c>
      <c r="E2464" s="143" t="s">
        <v>73</v>
      </c>
      <c r="F2464" s="143" t="s">
        <v>378</v>
      </c>
      <c r="G2464" s="143" t="s">
        <v>379</v>
      </c>
      <c r="H2464" s="143">
        <v>0.59</v>
      </c>
      <c r="I2464" s="143">
        <v>0.64</v>
      </c>
      <c r="J2464" s="143" t="s">
        <v>363</v>
      </c>
      <c r="K2464" s="143">
        <v>0.23163366795498999</v>
      </c>
      <c r="L2464" s="143">
        <v>3586.1804761983099</v>
      </c>
      <c r="M2464" s="143">
        <v>6.8795341524984801</v>
      </c>
      <c r="N2464" s="143">
        <v>0.92447167483575998</v>
      </c>
      <c r="O2464" s="143">
        <v>1.5935317295648601</v>
      </c>
      <c r="P2464" s="143">
        <v>0.21413876496270001</v>
      </c>
      <c r="Q2464" s="143">
        <v>830.68013765039495</v>
      </c>
      <c r="R2464" s="143">
        <v>3100</v>
      </c>
      <c r="S2464" s="143" t="s">
        <v>371</v>
      </c>
      <c r="T2464" s="143">
        <v>3100</v>
      </c>
      <c r="U2464" s="143" t="s">
        <v>385</v>
      </c>
      <c r="V2464" s="143" t="s">
        <v>366</v>
      </c>
      <c r="Y2464" s="143" t="s">
        <v>363</v>
      </c>
      <c r="Z2464" s="143">
        <v>0</v>
      </c>
      <c r="AA2464" s="143">
        <v>1</v>
      </c>
      <c r="AB2464" s="143">
        <v>1.5935317295648601</v>
      </c>
      <c r="AC2464" s="143">
        <v>0.21413876496270001</v>
      </c>
      <c r="AD2464" s="143">
        <v>905.25032545214196</v>
      </c>
      <c r="AF2464" s="143">
        <v>-1</v>
      </c>
      <c r="AG2464" s="143">
        <v>-1</v>
      </c>
      <c r="AH2464" s="143">
        <v>-1</v>
      </c>
      <c r="AI2464" s="143">
        <v>-1</v>
      </c>
      <c r="AJ2464" s="143">
        <v>0</v>
      </c>
      <c r="AM2464" s="143" t="s">
        <v>383</v>
      </c>
      <c r="AN2464" s="143">
        <v>-1</v>
      </c>
      <c r="AQ2464" s="143">
        <v>641</v>
      </c>
      <c r="AR2464" s="143" t="s">
        <v>284</v>
      </c>
      <c r="AS2464" s="143" t="s">
        <v>394</v>
      </c>
      <c r="AT2464" s="143" t="s">
        <v>366</v>
      </c>
      <c r="AV2464" s="143">
        <v>133.00640401563899</v>
      </c>
      <c r="AW2464" s="143">
        <v>0.7341851788</v>
      </c>
    </row>
    <row r="2465" spans="1:49" x14ac:dyDescent="0.25">
      <c r="A2465" s="153">
        <v>1200000</v>
      </c>
      <c r="B2465" s="153">
        <v>2400000</v>
      </c>
      <c r="C2465" s="153">
        <v>2400000</v>
      </c>
      <c r="D2465" s="143" t="s">
        <v>360</v>
      </c>
      <c r="E2465" s="143" t="s">
        <v>73</v>
      </c>
      <c r="F2465" s="143" t="s">
        <v>378</v>
      </c>
      <c r="G2465" s="143" t="s">
        <v>379</v>
      </c>
      <c r="H2465" s="143">
        <v>0.59</v>
      </c>
      <c r="I2465" s="143">
        <v>0.64</v>
      </c>
      <c r="J2465" s="143" t="s">
        <v>366</v>
      </c>
      <c r="K2465" s="143">
        <v>4.8040711963739997E-2</v>
      </c>
      <c r="L2465" s="143">
        <v>2098.6571477656998</v>
      </c>
      <c r="M2465" s="143">
        <v>3.9517825061277199</v>
      </c>
      <c r="N2465" s="143">
        <v>0.55510887247719998</v>
      </c>
      <c r="O2465" s="143">
        <v>0.18984644512026</v>
      </c>
      <c r="P2465" s="143">
        <v>2.6667825451190001E-2</v>
      </c>
      <c r="Q2465" s="143">
        <v>100.820983546473</v>
      </c>
      <c r="R2465" s="143">
        <v>1820</v>
      </c>
      <c r="S2465" s="143" t="s">
        <v>397</v>
      </c>
      <c r="T2465" s="143">
        <v>1820</v>
      </c>
      <c r="U2465" s="143" t="s">
        <v>385</v>
      </c>
      <c r="V2465" s="143" t="s">
        <v>366</v>
      </c>
      <c r="Z2465" s="143">
        <v>0</v>
      </c>
      <c r="AA2465" s="143">
        <v>1</v>
      </c>
      <c r="AB2465" s="143">
        <v>0.18984644512026</v>
      </c>
      <c r="AC2465" s="143">
        <v>2.6667825451190001E-2</v>
      </c>
      <c r="AD2465" s="143">
        <v>100.820983546473</v>
      </c>
      <c r="AF2465" s="143">
        <v>-1</v>
      </c>
      <c r="AG2465" s="143">
        <v>-1</v>
      </c>
      <c r="AH2465" s="143">
        <v>-1</v>
      </c>
      <c r="AI2465" s="143">
        <v>-1</v>
      </c>
      <c r="AJ2465" s="143">
        <v>0</v>
      </c>
      <c r="AM2465" s="143" t="s">
        <v>383</v>
      </c>
      <c r="AN2465" s="143">
        <v>-1</v>
      </c>
      <c r="AQ2465" s="143">
        <v>641</v>
      </c>
      <c r="AR2465" s="143" t="s">
        <v>284</v>
      </c>
      <c r="AS2465" s="143" t="s">
        <v>394</v>
      </c>
      <c r="AT2465" s="143" t="s">
        <v>366</v>
      </c>
      <c r="AV2465" s="143">
        <v>117.060704371173</v>
      </c>
      <c r="AW2465" s="143">
        <v>8.1768843100000002E-2</v>
      </c>
    </row>
    <row r="2466" spans="1:49" x14ac:dyDescent="0.25">
      <c r="A2466" s="153">
        <v>1200000</v>
      </c>
      <c r="B2466" s="153">
        <v>2400000</v>
      </c>
      <c r="C2466" s="153">
        <v>2400000</v>
      </c>
      <c r="D2466" s="143" t="s">
        <v>360</v>
      </c>
      <c r="E2466" s="143" t="s">
        <v>73</v>
      </c>
      <c r="F2466" s="143" t="s">
        <v>378</v>
      </c>
      <c r="G2466" s="143" t="s">
        <v>379</v>
      </c>
      <c r="H2466" s="143">
        <v>0.59</v>
      </c>
      <c r="I2466" s="143">
        <v>0.64</v>
      </c>
      <c r="J2466" s="143" t="s">
        <v>363</v>
      </c>
      <c r="K2466" s="143">
        <v>0.26511035344208</v>
      </c>
      <c r="L2466" s="143">
        <v>2098.6571477656998</v>
      </c>
      <c r="M2466" s="143">
        <v>3.9517825061277199</v>
      </c>
      <c r="N2466" s="143">
        <v>0.55510887247719998</v>
      </c>
      <c r="O2466" s="143">
        <v>1.0476584569257501</v>
      </c>
      <c r="P2466" s="143">
        <v>0.14716510938126001</v>
      </c>
      <c r="Q2466" s="143">
        <v>556.37573819791396</v>
      </c>
      <c r="R2466" s="143">
        <v>5100</v>
      </c>
      <c r="S2466" s="143" t="s">
        <v>373</v>
      </c>
      <c r="T2466" s="143">
        <v>5100</v>
      </c>
      <c r="U2466" s="143" t="s">
        <v>385</v>
      </c>
      <c r="V2466" s="143" t="s">
        <v>366</v>
      </c>
      <c r="Y2466" s="143" t="s">
        <v>363</v>
      </c>
      <c r="Z2466" s="143">
        <v>0</v>
      </c>
      <c r="AA2466" s="143">
        <v>1</v>
      </c>
      <c r="AB2466" s="143">
        <v>1.0476584569257501</v>
      </c>
      <c r="AC2466" s="143">
        <v>0.14716510938126001</v>
      </c>
      <c r="AD2466" s="143">
        <v>556.37573819791396</v>
      </c>
      <c r="AF2466" s="143">
        <v>-1</v>
      </c>
      <c r="AG2466" s="143">
        <v>-1</v>
      </c>
      <c r="AH2466" s="143">
        <v>-1</v>
      </c>
      <c r="AI2466" s="143">
        <v>-1</v>
      </c>
      <c r="AJ2466" s="143">
        <v>0</v>
      </c>
      <c r="AM2466" s="143" t="s">
        <v>383</v>
      </c>
      <c r="AN2466" s="143">
        <v>-1</v>
      </c>
      <c r="AQ2466" s="143">
        <v>641</v>
      </c>
      <c r="AR2466" s="143" t="s">
        <v>284</v>
      </c>
      <c r="AS2466" s="143" t="s">
        <v>394</v>
      </c>
      <c r="AT2466" s="143" t="s">
        <v>366</v>
      </c>
      <c r="AV2466" s="143">
        <v>139.76775872223499</v>
      </c>
      <c r="AW2466" s="143">
        <v>0.45123741950000001</v>
      </c>
    </row>
    <row r="2467" spans="1:49" x14ac:dyDescent="0.25">
      <c r="A2467" s="153">
        <v>1200000</v>
      </c>
      <c r="B2467" s="153">
        <v>2400000</v>
      </c>
      <c r="C2467" s="153">
        <v>2400000</v>
      </c>
      <c r="D2467" s="143" t="s">
        <v>360</v>
      </c>
      <c r="E2467" s="143" t="s">
        <v>73</v>
      </c>
      <c r="F2467" s="143" t="s">
        <v>378</v>
      </c>
      <c r="G2467" s="143" t="s">
        <v>379</v>
      </c>
      <c r="H2467" s="143">
        <v>0.59</v>
      </c>
      <c r="I2467" s="143">
        <v>0.64</v>
      </c>
      <c r="J2467" s="143" t="s">
        <v>366</v>
      </c>
      <c r="K2467" s="143">
        <v>0.30461238807796998</v>
      </c>
      <c r="L2467" s="143">
        <v>2098.6571477656998</v>
      </c>
      <c r="M2467" s="143">
        <v>3.9517825061277199</v>
      </c>
      <c r="N2467" s="143">
        <v>0.55510887247719998</v>
      </c>
      <c r="O2467" s="143">
        <v>1.2037619063563401</v>
      </c>
      <c r="P2467" s="143">
        <v>0.16909303928854999</v>
      </c>
      <c r="Q2467" s="143">
        <v>639.27696553783005</v>
      </c>
      <c r="R2467" s="143">
        <v>1460</v>
      </c>
      <c r="S2467" s="143" t="s">
        <v>408</v>
      </c>
      <c r="T2467" s="143">
        <v>1460</v>
      </c>
      <c r="U2467" s="143" t="s">
        <v>385</v>
      </c>
      <c r="V2467" s="143" t="s">
        <v>366</v>
      </c>
      <c r="Z2467" s="143">
        <v>0</v>
      </c>
      <c r="AA2467" s="143">
        <v>1</v>
      </c>
      <c r="AB2467" s="143">
        <v>1.2037619063563401</v>
      </c>
      <c r="AC2467" s="143">
        <v>0.16909303928854999</v>
      </c>
      <c r="AD2467" s="143">
        <v>639.27696553783005</v>
      </c>
      <c r="AF2467" s="143">
        <v>-1</v>
      </c>
      <c r="AG2467" s="143">
        <v>-1</v>
      </c>
      <c r="AH2467" s="143">
        <v>-1</v>
      </c>
      <c r="AI2467" s="143">
        <v>-1</v>
      </c>
      <c r="AJ2467" s="143">
        <v>0</v>
      </c>
      <c r="AM2467" s="143" t="s">
        <v>383</v>
      </c>
      <c r="AN2467" s="143">
        <v>-1</v>
      </c>
      <c r="AQ2467" s="143">
        <v>641</v>
      </c>
      <c r="AR2467" s="143" t="s">
        <v>284</v>
      </c>
      <c r="AS2467" s="143" t="s">
        <v>394</v>
      </c>
      <c r="AT2467" s="143" t="s">
        <v>366</v>
      </c>
      <c r="AV2467" s="143">
        <v>149.03258523026099</v>
      </c>
      <c r="AW2467" s="143">
        <v>0.51847280250000005</v>
      </c>
    </row>
    <row r="2468" spans="1:49" x14ac:dyDescent="0.25">
      <c r="A2468" s="153">
        <v>1200000</v>
      </c>
      <c r="B2468" s="153">
        <v>2400000</v>
      </c>
      <c r="C2468" s="153">
        <v>2400000</v>
      </c>
      <c r="D2468" s="143" t="s">
        <v>360</v>
      </c>
      <c r="E2468" s="143" t="s">
        <v>73</v>
      </c>
      <c r="F2468" s="143" t="s">
        <v>378</v>
      </c>
      <c r="G2468" s="143" t="s">
        <v>379</v>
      </c>
      <c r="H2468" s="143">
        <v>0.59</v>
      </c>
      <c r="I2468" s="143">
        <v>0.64</v>
      </c>
      <c r="J2468" s="143" t="s">
        <v>366</v>
      </c>
      <c r="K2468" s="143">
        <v>0.61776345369092001</v>
      </c>
      <c r="L2468" s="143">
        <v>3758.3828060430901</v>
      </c>
      <c r="M2468" s="143">
        <v>7.3445043621251802</v>
      </c>
      <c r="N2468" s="143">
        <v>1.0343957395179</v>
      </c>
      <c r="O2468" s="143">
        <v>4.5371663803945301</v>
      </c>
      <c r="P2468" s="143">
        <v>0.63901188452776003</v>
      </c>
      <c r="Q2468" s="143">
        <v>2321.7915425537699</v>
      </c>
      <c r="R2468" s="143">
        <v>1820</v>
      </c>
      <c r="S2468" s="143" t="s">
        <v>397</v>
      </c>
      <c r="T2468" s="143">
        <v>1820</v>
      </c>
      <c r="U2468" s="143" t="s">
        <v>385</v>
      </c>
      <c r="V2468" s="143" t="s">
        <v>366</v>
      </c>
      <c r="Z2468" s="143">
        <v>0</v>
      </c>
      <c r="AA2468" s="143">
        <v>1</v>
      </c>
      <c r="AB2468" s="143">
        <v>4.5371663803945301</v>
      </c>
      <c r="AC2468" s="143">
        <v>0.63901188452776003</v>
      </c>
      <c r="AD2468" s="143">
        <v>2321.7915425537699</v>
      </c>
      <c r="AF2468" s="143">
        <v>-1</v>
      </c>
      <c r="AG2468" s="143">
        <v>-1</v>
      </c>
      <c r="AH2468" s="143">
        <v>-1</v>
      </c>
      <c r="AI2468" s="143">
        <v>-1</v>
      </c>
      <c r="AJ2468" s="143">
        <v>0</v>
      </c>
      <c r="AM2468" s="143" t="s">
        <v>383</v>
      </c>
      <c r="AN2468" s="143">
        <v>-1</v>
      </c>
      <c r="AQ2468" s="143">
        <v>641</v>
      </c>
      <c r="AR2468" s="143" t="s">
        <v>284</v>
      </c>
      <c r="AS2468" s="143" t="s">
        <v>394</v>
      </c>
      <c r="AT2468" s="143" t="s">
        <v>366</v>
      </c>
      <c r="AV2468" s="143">
        <v>200.00000000372501</v>
      </c>
      <c r="AW2468" s="143">
        <v>1.8830426136</v>
      </c>
    </row>
    <row r="2469" spans="1:49" x14ac:dyDescent="0.25">
      <c r="A2469" s="153">
        <v>1200000</v>
      </c>
      <c r="B2469" s="153">
        <v>2400000</v>
      </c>
      <c r="C2469" s="153">
        <v>2400000</v>
      </c>
      <c r="D2469" s="143" t="s">
        <v>360</v>
      </c>
      <c r="E2469" s="143" t="s">
        <v>73</v>
      </c>
      <c r="F2469" s="143" t="s">
        <v>378</v>
      </c>
      <c r="G2469" s="143" t="s">
        <v>379</v>
      </c>
      <c r="H2469" s="143">
        <v>0.59</v>
      </c>
      <c r="I2469" s="143">
        <v>0.64</v>
      </c>
      <c r="J2469" s="143" t="s">
        <v>366</v>
      </c>
      <c r="K2469" s="143">
        <v>0.617763453829</v>
      </c>
      <c r="L2469" s="143">
        <v>3927.2316112127501</v>
      </c>
      <c r="M2469" s="143">
        <v>7.1559349423738201</v>
      </c>
      <c r="N2469" s="143">
        <v>0.95973083794947001</v>
      </c>
      <c r="O2469" s="143">
        <v>4.4206750853765397</v>
      </c>
      <c r="P2469" s="143">
        <v>0.59288663719787005</v>
      </c>
      <c r="Q2469" s="143">
        <v>2426.1001641292401</v>
      </c>
      <c r="R2469" s="143">
        <v>1400</v>
      </c>
      <c r="S2469" s="143" t="s">
        <v>389</v>
      </c>
      <c r="T2469" s="143">
        <v>1400</v>
      </c>
      <c r="U2469" s="143" t="s">
        <v>385</v>
      </c>
      <c r="V2469" s="143" t="s">
        <v>366</v>
      </c>
      <c r="Z2469" s="143">
        <v>0</v>
      </c>
      <c r="AA2469" s="143">
        <v>1</v>
      </c>
      <c r="AB2469" s="143">
        <v>4.4206750853765397</v>
      </c>
      <c r="AC2469" s="143">
        <v>0.59288663719787005</v>
      </c>
      <c r="AD2469" s="143">
        <v>2426.1001641292401</v>
      </c>
      <c r="AF2469" s="143">
        <v>-1</v>
      </c>
      <c r="AG2469" s="143">
        <v>-1</v>
      </c>
      <c r="AH2469" s="143">
        <v>-1</v>
      </c>
      <c r="AI2469" s="143">
        <v>-1</v>
      </c>
      <c r="AJ2469" s="143">
        <v>0</v>
      </c>
      <c r="AM2469" s="143" t="s">
        <v>383</v>
      </c>
      <c r="AN2469" s="143">
        <v>-1</v>
      </c>
      <c r="AQ2469" s="143">
        <v>641</v>
      </c>
      <c r="AR2469" s="143" t="s">
        <v>284</v>
      </c>
      <c r="AS2469" s="143" t="s">
        <v>394</v>
      </c>
      <c r="AT2469" s="143" t="s">
        <v>366</v>
      </c>
      <c r="AV2469" s="143">
        <v>200.000000026077</v>
      </c>
      <c r="AW2469" s="143">
        <v>1.9676400357999999</v>
      </c>
    </row>
    <row r="2470" spans="1:49" x14ac:dyDescent="0.25">
      <c r="A2470" s="153">
        <v>1200000</v>
      </c>
      <c r="B2470" s="153">
        <v>2400000</v>
      </c>
      <c r="C2470" s="153">
        <v>2400000</v>
      </c>
      <c r="D2470" s="143" t="s">
        <v>360</v>
      </c>
      <c r="E2470" s="143" t="s">
        <v>73</v>
      </c>
      <c r="F2470" s="143" t="s">
        <v>378</v>
      </c>
      <c r="G2470" s="143" t="s">
        <v>379</v>
      </c>
      <c r="H2470" s="143">
        <v>0.59</v>
      </c>
      <c r="I2470" s="143">
        <v>0.64</v>
      </c>
      <c r="J2470" s="143" t="s">
        <v>366</v>
      </c>
      <c r="K2470" s="143">
        <v>0.50079878882116002</v>
      </c>
      <c r="L2470" s="143">
        <v>3027.8553604246499</v>
      </c>
      <c r="M2470" s="143">
        <v>5.9155498052560596</v>
      </c>
      <c r="N2470" s="143">
        <v>0.81731349217899996</v>
      </c>
      <c r="O2470" s="143">
        <v>2.9625001776835398</v>
      </c>
      <c r="P2470" s="143">
        <v>0.40930960697044</v>
      </c>
      <c r="Q2470" s="143">
        <v>1516.3462972263401</v>
      </c>
      <c r="R2470" s="143">
        <v>1820</v>
      </c>
      <c r="S2470" s="143" t="s">
        <v>397</v>
      </c>
      <c r="T2470" s="143">
        <v>1820</v>
      </c>
      <c r="U2470" s="143" t="s">
        <v>385</v>
      </c>
      <c r="V2470" s="143" t="s">
        <v>366</v>
      </c>
      <c r="Z2470" s="143">
        <v>0</v>
      </c>
      <c r="AA2470" s="143">
        <v>1</v>
      </c>
      <c r="AB2470" s="143">
        <v>2.9625001776835398</v>
      </c>
      <c r="AC2470" s="143">
        <v>0.40930960697044</v>
      </c>
      <c r="AD2470" s="143">
        <v>1516.3462972263401</v>
      </c>
      <c r="AF2470" s="143">
        <v>-1</v>
      </c>
      <c r="AG2470" s="143">
        <v>-1</v>
      </c>
      <c r="AH2470" s="143">
        <v>-1</v>
      </c>
      <c r="AI2470" s="143">
        <v>-1</v>
      </c>
      <c r="AJ2470" s="143">
        <v>0</v>
      </c>
      <c r="AM2470" s="143" t="s">
        <v>383</v>
      </c>
      <c r="AN2470" s="143">
        <v>-1</v>
      </c>
      <c r="AQ2470" s="143">
        <v>641</v>
      </c>
      <c r="AR2470" s="143" t="s">
        <v>284</v>
      </c>
      <c r="AS2470" s="143" t="s">
        <v>394</v>
      </c>
      <c r="AT2470" s="143" t="s">
        <v>366</v>
      </c>
      <c r="AV2470" s="143">
        <v>207.66713064609601</v>
      </c>
      <c r="AW2470" s="143">
        <v>1.2298023496999999</v>
      </c>
    </row>
    <row r="2471" spans="1:49" x14ac:dyDescent="0.25">
      <c r="A2471" s="153">
        <v>1200000</v>
      </c>
      <c r="B2471" s="153">
        <v>2400000</v>
      </c>
      <c r="C2471" s="153">
        <v>2400000</v>
      </c>
      <c r="D2471" s="143" t="s">
        <v>360</v>
      </c>
      <c r="E2471" s="143" t="s">
        <v>73</v>
      </c>
      <c r="F2471" s="143" t="s">
        <v>378</v>
      </c>
      <c r="G2471" s="143" t="s">
        <v>379</v>
      </c>
      <c r="H2471" s="143">
        <v>0.59</v>
      </c>
      <c r="I2471" s="143">
        <v>0.64</v>
      </c>
      <c r="J2471" s="143" t="s">
        <v>363</v>
      </c>
      <c r="K2471" s="143">
        <v>0.11696466491578</v>
      </c>
      <c r="L2471" s="143">
        <v>3027.8553604246499</v>
      </c>
      <c r="M2471" s="143">
        <v>5.9155498052560596</v>
      </c>
      <c r="N2471" s="143">
        <v>0.81731349217899996</v>
      </c>
      <c r="O2471" s="143">
        <v>0.69191030076439997</v>
      </c>
      <c r="P2471" s="143">
        <v>9.5596798743859998E-2</v>
      </c>
      <c r="Q2471" s="143">
        <v>354.15208764552898</v>
      </c>
      <c r="R2471" s="143">
        <v>5100</v>
      </c>
      <c r="S2471" s="143" t="s">
        <v>373</v>
      </c>
      <c r="T2471" s="143">
        <v>5100</v>
      </c>
      <c r="U2471" s="143" t="s">
        <v>385</v>
      </c>
      <c r="V2471" s="143" t="s">
        <v>366</v>
      </c>
      <c r="Y2471" s="143" t="s">
        <v>363</v>
      </c>
      <c r="Z2471" s="143">
        <v>0</v>
      </c>
      <c r="AA2471" s="143">
        <v>1</v>
      </c>
      <c r="AB2471" s="143">
        <v>0.69191030076439997</v>
      </c>
      <c r="AC2471" s="143">
        <v>9.5596798743859998E-2</v>
      </c>
      <c r="AD2471" s="143">
        <v>354.15208764552898</v>
      </c>
      <c r="AF2471" s="143">
        <v>-1</v>
      </c>
      <c r="AG2471" s="143">
        <v>-1</v>
      </c>
      <c r="AH2471" s="143">
        <v>-1</v>
      </c>
      <c r="AI2471" s="143">
        <v>-1</v>
      </c>
      <c r="AJ2471" s="143">
        <v>0</v>
      </c>
      <c r="AM2471" s="143" t="s">
        <v>383</v>
      </c>
      <c r="AN2471" s="143">
        <v>-1</v>
      </c>
      <c r="AQ2471" s="143">
        <v>641</v>
      </c>
      <c r="AR2471" s="143" t="s">
        <v>284</v>
      </c>
      <c r="AS2471" s="143" t="s">
        <v>394</v>
      </c>
      <c r="AT2471" s="143" t="s">
        <v>366</v>
      </c>
      <c r="AV2471" s="143">
        <v>122.041310322271</v>
      </c>
      <c r="AW2471" s="143">
        <v>0.28722797049999998</v>
      </c>
    </row>
    <row r="2472" spans="1:49" x14ac:dyDescent="0.25">
      <c r="A2472" s="153">
        <v>1200000</v>
      </c>
      <c r="B2472" s="153">
        <v>2400000</v>
      </c>
      <c r="C2472" s="153">
        <v>2400000</v>
      </c>
      <c r="D2472" s="143" t="s">
        <v>360</v>
      </c>
      <c r="E2472" s="143" t="s">
        <v>73</v>
      </c>
      <c r="F2472" s="143" t="s">
        <v>378</v>
      </c>
      <c r="G2472" s="143" t="s">
        <v>379</v>
      </c>
      <c r="H2472" s="143">
        <v>0.59</v>
      </c>
      <c r="I2472" s="143">
        <v>0.64</v>
      </c>
      <c r="J2472" s="143" t="s">
        <v>366</v>
      </c>
      <c r="K2472" s="143">
        <v>0.61776345366790997</v>
      </c>
      <c r="L2472" s="143">
        <v>3773.9653817995199</v>
      </c>
      <c r="M2472" s="143">
        <v>7.3731988077981399</v>
      </c>
      <c r="N2472" s="143">
        <v>1.01832683064889</v>
      </c>
      <c r="O2472" s="143">
        <v>4.5548927600855196</v>
      </c>
      <c r="P2472" s="143">
        <v>0.62908509986436001</v>
      </c>
      <c r="Q2472" s="143">
        <v>2331.41788828362</v>
      </c>
      <c r="R2472" s="143">
        <v>1820</v>
      </c>
      <c r="S2472" s="143" t="s">
        <v>397</v>
      </c>
      <c r="T2472" s="143">
        <v>1820</v>
      </c>
      <c r="U2472" s="143" t="s">
        <v>385</v>
      </c>
      <c r="V2472" s="143" t="s">
        <v>366</v>
      </c>
      <c r="Z2472" s="143">
        <v>0</v>
      </c>
      <c r="AA2472" s="143">
        <v>1</v>
      </c>
      <c r="AB2472" s="143">
        <v>4.5548927600855196</v>
      </c>
      <c r="AC2472" s="143">
        <v>0.62908509986436001</v>
      </c>
      <c r="AD2472" s="143">
        <v>2331.41788828362</v>
      </c>
      <c r="AF2472" s="143">
        <v>-1</v>
      </c>
      <c r="AG2472" s="143">
        <v>-1</v>
      </c>
      <c r="AH2472" s="143">
        <v>-1</v>
      </c>
      <c r="AI2472" s="143">
        <v>-1</v>
      </c>
      <c r="AJ2472" s="143">
        <v>0</v>
      </c>
      <c r="AM2472" s="143" t="s">
        <v>383</v>
      </c>
      <c r="AN2472" s="143">
        <v>-1</v>
      </c>
      <c r="AQ2472" s="143">
        <v>641</v>
      </c>
      <c r="AR2472" s="143" t="s">
        <v>284</v>
      </c>
      <c r="AS2472" s="143" t="s">
        <v>394</v>
      </c>
      <c r="AT2472" s="143" t="s">
        <v>366</v>
      </c>
      <c r="AV2472" s="143">
        <v>200</v>
      </c>
      <c r="AW2472" s="143">
        <v>1.8908498687999999</v>
      </c>
    </row>
    <row r="2473" spans="1:49" x14ac:dyDescent="0.25">
      <c r="A2473" s="153">
        <v>1200000</v>
      </c>
      <c r="B2473" s="153">
        <v>2400000</v>
      </c>
      <c r="C2473" s="153">
        <v>2400000</v>
      </c>
      <c r="D2473" s="143" t="s">
        <v>360</v>
      </c>
      <c r="E2473" s="143" t="s">
        <v>73</v>
      </c>
      <c r="F2473" s="143" t="s">
        <v>378</v>
      </c>
      <c r="G2473" s="143" t="s">
        <v>379</v>
      </c>
      <c r="H2473" s="143">
        <v>0.59</v>
      </c>
      <c r="I2473" s="143">
        <v>0.64</v>
      </c>
      <c r="J2473" s="143" t="s">
        <v>366</v>
      </c>
      <c r="K2473" s="143">
        <v>8.5494939777760001E-2</v>
      </c>
      <c r="L2473" s="143">
        <v>3127.6331205773699</v>
      </c>
      <c r="M2473" s="143">
        <v>5.9041432043307802</v>
      </c>
      <c r="N2473" s="143">
        <v>0.82831571943638005</v>
      </c>
      <c r="O2473" s="143">
        <v>0.50477436769356998</v>
      </c>
      <c r="P2473" s="143">
        <v>7.0816802550190003E-2</v>
      </c>
      <c r="Q2473" s="143">
        <v>267.39680529071097</v>
      </c>
      <c r="R2473" s="143">
        <v>1820</v>
      </c>
      <c r="S2473" s="143" t="s">
        <v>397</v>
      </c>
      <c r="T2473" s="143">
        <v>1820</v>
      </c>
      <c r="U2473" s="143" t="s">
        <v>385</v>
      </c>
      <c r="V2473" s="143" t="s">
        <v>366</v>
      </c>
      <c r="Z2473" s="143">
        <v>0</v>
      </c>
      <c r="AA2473" s="143">
        <v>1</v>
      </c>
      <c r="AB2473" s="143">
        <v>0.50477436769356998</v>
      </c>
      <c r="AC2473" s="143">
        <v>7.0816802550190003E-2</v>
      </c>
      <c r="AD2473" s="143">
        <v>267.39680529071001</v>
      </c>
      <c r="AF2473" s="143">
        <v>-1</v>
      </c>
      <c r="AG2473" s="143">
        <v>-1</v>
      </c>
      <c r="AH2473" s="143">
        <v>-1</v>
      </c>
      <c r="AI2473" s="143">
        <v>-1</v>
      </c>
      <c r="AJ2473" s="143">
        <v>0</v>
      </c>
      <c r="AM2473" s="143" t="s">
        <v>383</v>
      </c>
      <c r="AN2473" s="143">
        <v>-1</v>
      </c>
      <c r="AQ2473" s="143">
        <v>641</v>
      </c>
      <c r="AR2473" s="143" t="s">
        <v>284</v>
      </c>
      <c r="AS2473" s="143" t="s">
        <v>394</v>
      </c>
      <c r="AT2473" s="143" t="s">
        <v>366</v>
      </c>
      <c r="AV2473" s="143">
        <v>111.22128592492</v>
      </c>
      <c r="AW2473" s="143">
        <v>0.2168668332</v>
      </c>
    </row>
    <row r="2474" spans="1:49" x14ac:dyDescent="0.25">
      <c r="A2474" s="153">
        <v>1200000</v>
      </c>
      <c r="B2474" s="153">
        <v>2400000</v>
      </c>
      <c r="C2474" s="153">
        <v>2400000</v>
      </c>
      <c r="D2474" s="143" t="s">
        <v>360</v>
      </c>
      <c r="E2474" s="143" t="s">
        <v>73</v>
      </c>
      <c r="F2474" s="143" t="s">
        <v>378</v>
      </c>
      <c r="G2474" s="143" t="s">
        <v>379</v>
      </c>
      <c r="H2474" s="143">
        <v>0.59</v>
      </c>
      <c r="I2474" s="143">
        <v>0.64</v>
      </c>
      <c r="J2474" s="143" t="s">
        <v>363</v>
      </c>
      <c r="K2474" s="143">
        <v>0.10892630167737</v>
      </c>
      <c r="L2474" s="143">
        <v>3127.6331205773699</v>
      </c>
      <c r="M2474" s="143">
        <v>5.9041432043307802</v>
      </c>
      <c r="N2474" s="143">
        <v>0.82831571943638005</v>
      </c>
      <c r="O2474" s="143">
        <v>0.64311648382136999</v>
      </c>
      <c r="P2474" s="143">
        <v>9.0225367939439999E-2</v>
      </c>
      <c r="Q2474" s="143">
        <v>340.68150882816599</v>
      </c>
      <c r="R2474" s="143">
        <v>5100</v>
      </c>
      <c r="S2474" s="143" t="s">
        <v>373</v>
      </c>
      <c r="T2474" s="143">
        <v>5100</v>
      </c>
      <c r="U2474" s="143" t="s">
        <v>385</v>
      </c>
      <c r="V2474" s="143" t="s">
        <v>366</v>
      </c>
      <c r="Y2474" s="143" t="s">
        <v>363</v>
      </c>
      <c r="Z2474" s="143">
        <v>0</v>
      </c>
      <c r="AA2474" s="143">
        <v>1</v>
      </c>
      <c r="AB2474" s="143">
        <v>0.64311648382136999</v>
      </c>
      <c r="AC2474" s="143">
        <v>9.0225367939439999E-2</v>
      </c>
      <c r="AD2474" s="143">
        <v>340.68150882816599</v>
      </c>
      <c r="AF2474" s="143">
        <v>-1</v>
      </c>
      <c r="AG2474" s="143">
        <v>-1</v>
      </c>
      <c r="AH2474" s="143">
        <v>-1</v>
      </c>
      <c r="AI2474" s="143">
        <v>-1</v>
      </c>
      <c r="AJ2474" s="143">
        <v>0</v>
      </c>
      <c r="AM2474" s="143" t="s">
        <v>383</v>
      </c>
      <c r="AN2474" s="143">
        <v>-1</v>
      </c>
      <c r="AQ2474" s="143">
        <v>641</v>
      </c>
      <c r="AR2474" s="143" t="s">
        <v>284</v>
      </c>
      <c r="AS2474" s="143" t="s">
        <v>394</v>
      </c>
      <c r="AT2474" s="143" t="s">
        <v>366</v>
      </c>
      <c r="AV2474" s="143">
        <v>125.19777329947399</v>
      </c>
      <c r="AW2474" s="143">
        <v>0.27630292690000002</v>
      </c>
    </row>
    <row r="2475" spans="1:49" x14ac:dyDescent="0.25">
      <c r="A2475" s="153">
        <v>1200000</v>
      </c>
      <c r="B2475" s="153">
        <v>2400000</v>
      </c>
      <c r="C2475" s="153">
        <v>2400000</v>
      </c>
      <c r="D2475" s="143" t="s">
        <v>360</v>
      </c>
      <c r="E2475" s="143" t="s">
        <v>73</v>
      </c>
      <c r="F2475" s="143" t="s">
        <v>378</v>
      </c>
      <c r="G2475" s="143" t="s">
        <v>379</v>
      </c>
      <c r="H2475" s="143">
        <v>0.59</v>
      </c>
      <c r="I2475" s="143">
        <v>0.64</v>
      </c>
      <c r="J2475" s="143" t="s">
        <v>366</v>
      </c>
      <c r="K2475" s="143">
        <v>0.42334221241989001</v>
      </c>
      <c r="L2475" s="143">
        <v>3127.6331205773699</v>
      </c>
      <c r="M2475" s="143">
        <v>5.9041432043307802</v>
      </c>
      <c r="N2475" s="143">
        <v>0.82831571943638005</v>
      </c>
      <c r="O2475" s="143">
        <v>2.4994730465652601</v>
      </c>
      <c r="P2475" s="143">
        <v>0.35066100924837001</v>
      </c>
      <c r="Q2475" s="143">
        <v>1324.0591249029501</v>
      </c>
      <c r="R2475" s="143">
        <v>1460</v>
      </c>
      <c r="S2475" s="143" t="s">
        <v>408</v>
      </c>
      <c r="T2475" s="143">
        <v>1460</v>
      </c>
      <c r="U2475" s="143" t="s">
        <v>385</v>
      </c>
      <c r="V2475" s="143" t="s">
        <v>366</v>
      </c>
      <c r="Z2475" s="143">
        <v>0</v>
      </c>
      <c r="AA2475" s="143">
        <v>1</v>
      </c>
      <c r="AB2475" s="143">
        <v>2.4994730465652601</v>
      </c>
      <c r="AC2475" s="143">
        <v>0.35066100924837001</v>
      </c>
      <c r="AD2475" s="143">
        <v>1324.0591249029501</v>
      </c>
      <c r="AF2475" s="143">
        <v>-1</v>
      </c>
      <c r="AG2475" s="143">
        <v>-1</v>
      </c>
      <c r="AH2475" s="143">
        <v>-1</v>
      </c>
      <c r="AI2475" s="143">
        <v>-1</v>
      </c>
      <c r="AJ2475" s="143">
        <v>0</v>
      </c>
      <c r="AM2475" s="143" t="s">
        <v>383</v>
      </c>
      <c r="AN2475" s="143">
        <v>-1</v>
      </c>
      <c r="AQ2475" s="143">
        <v>641</v>
      </c>
      <c r="AR2475" s="143" t="s">
        <v>284</v>
      </c>
      <c r="AS2475" s="143" t="s">
        <v>394</v>
      </c>
      <c r="AT2475" s="143" t="s">
        <v>366</v>
      </c>
      <c r="AV2475" s="143">
        <v>169.786947401861</v>
      </c>
      <c r="AW2475" s="143">
        <v>1.0738516828</v>
      </c>
    </row>
    <row r="2476" spans="1:49" x14ac:dyDescent="0.25">
      <c r="A2476" s="153">
        <v>1200000</v>
      </c>
      <c r="B2476" s="153">
        <v>2400000</v>
      </c>
      <c r="C2476" s="153">
        <v>2400000</v>
      </c>
      <c r="D2476" s="143" t="s">
        <v>360</v>
      </c>
      <c r="E2476" s="143" t="s">
        <v>73</v>
      </c>
      <c r="F2476" s="143" t="s">
        <v>378</v>
      </c>
      <c r="G2476" s="143" t="s">
        <v>379</v>
      </c>
      <c r="H2476" s="143">
        <v>0.59</v>
      </c>
      <c r="I2476" s="143">
        <v>0.64</v>
      </c>
      <c r="J2476" s="143" t="s">
        <v>366</v>
      </c>
      <c r="K2476" s="143">
        <v>0.61776345371394004</v>
      </c>
      <c r="L2476" s="143">
        <v>3846.8871877832598</v>
      </c>
      <c r="M2476" s="143">
        <v>8.0244148797914896</v>
      </c>
      <c r="N2476" s="143">
        <v>1.1270097964983501</v>
      </c>
      <c r="O2476" s="143">
        <v>4.9571902501735199</v>
      </c>
      <c r="P2476" s="143">
        <v>0.69622546425427001</v>
      </c>
      <c r="Q2476" s="143">
        <v>2376.4663151728901</v>
      </c>
      <c r="R2476" s="143">
        <v>1200</v>
      </c>
      <c r="S2476" s="143" t="s">
        <v>398</v>
      </c>
      <c r="T2476" s="143">
        <v>1200</v>
      </c>
      <c r="U2476" s="143" t="s">
        <v>385</v>
      </c>
      <c r="V2476" s="143" t="s">
        <v>366</v>
      </c>
      <c r="Z2476" s="143">
        <v>0</v>
      </c>
      <c r="AA2476" s="143">
        <v>1</v>
      </c>
      <c r="AB2476" s="143">
        <v>4.9571902501735199</v>
      </c>
      <c r="AC2476" s="143">
        <v>0.69622546425427001</v>
      </c>
      <c r="AD2476" s="143">
        <v>2376.4663151728901</v>
      </c>
      <c r="AF2476" s="143">
        <v>-1</v>
      </c>
      <c r="AG2476" s="143">
        <v>-1</v>
      </c>
      <c r="AH2476" s="143">
        <v>-1</v>
      </c>
      <c r="AI2476" s="143">
        <v>-1</v>
      </c>
      <c r="AJ2476" s="143">
        <v>0</v>
      </c>
      <c r="AM2476" s="143" t="s">
        <v>383</v>
      </c>
      <c r="AN2476" s="143">
        <v>-1</v>
      </c>
      <c r="AQ2476" s="143">
        <v>641</v>
      </c>
      <c r="AR2476" s="143" t="s">
        <v>284</v>
      </c>
      <c r="AS2476" s="143" t="s">
        <v>394</v>
      </c>
      <c r="AT2476" s="143" t="s">
        <v>366</v>
      </c>
      <c r="AV2476" s="143">
        <v>200.00000000745001</v>
      </c>
      <c r="AW2476" s="143">
        <v>1.9273854949</v>
      </c>
    </row>
    <row r="2477" spans="1:49" x14ac:dyDescent="0.25">
      <c r="A2477" s="153">
        <v>1200000</v>
      </c>
      <c r="B2477" s="153">
        <v>2400000</v>
      </c>
      <c r="C2477" s="153">
        <v>2400000</v>
      </c>
      <c r="D2477" s="143" t="s">
        <v>360</v>
      </c>
      <c r="E2477" s="143" t="s">
        <v>73</v>
      </c>
      <c r="F2477" s="143" t="s">
        <v>378</v>
      </c>
      <c r="G2477" s="143" t="s">
        <v>379</v>
      </c>
      <c r="H2477" s="143">
        <v>0.59</v>
      </c>
      <c r="I2477" s="143">
        <v>0.64</v>
      </c>
      <c r="J2477" s="143" t="s">
        <v>366</v>
      </c>
      <c r="K2477" s="143">
        <v>0.61776345327668003</v>
      </c>
      <c r="L2477" s="143">
        <v>3760.3866397611</v>
      </c>
      <c r="M2477" s="143">
        <v>7.3484286100244098</v>
      </c>
      <c r="N2477" s="143">
        <v>1.0350448743334399</v>
      </c>
      <c r="O2477" s="143">
        <v>4.5395906342858598</v>
      </c>
      <c r="P2477" s="143">
        <v>0.63941289586455996</v>
      </c>
      <c r="Q2477" s="143">
        <v>2323.0294362343202</v>
      </c>
      <c r="R2477" s="143">
        <v>1820</v>
      </c>
      <c r="S2477" s="143" t="s">
        <v>397</v>
      </c>
      <c r="T2477" s="143">
        <v>1820</v>
      </c>
      <c r="U2477" s="143" t="s">
        <v>385</v>
      </c>
      <c r="V2477" s="143" t="s">
        <v>366</v>
      </c>
      <c r="Z2477" s="143">
        <v>0</v>
      </c>
      <c r="AA2477" s="143">
        <v>1</v>
      </c>
      <c r="AB2477" s="143">
        <v>4.5395906342858598</v>
      </c>
      <c r="AC2477" s="143">
        <v>0.63941289586455996</v>
      </c>
      <c r="AD2477" s="143">
        <v>2323.0294362343202</v>
      </c>
      <c r="AF2477" s="143">
        <v>-1</v>
      </c>
      <c r="AG2477" s="143">
        <v>-1</v>
      </c>
      <c r="AH2477" s="143">
        <v>-1</v>
      </c>
      <c r="AI2477" s="143">
        <v>-1</v>
      </c>
      <c r="AJ2477" s="143">
        <v>0</v>
      </c>
      <c r="AM2477" s="143" t="s">
        <v>383</v>
      </c>
      <c r="AN2477" s="143">
        <v>-1</v>
      </c>
      <c r="AQ2477" s="143">
        <v>641</v>
      </c>
      <c r="AR2477" s="143" t="s">
        <v>284</v>
      </c>
      <c r="AS2477" s="143" t="s">
        <v>394</v>
      </c>
      <c r="AT2477" s="143" t="s">
        <v>366</v>
      </c>
      <c r="AV2477" s="143">
        <v>199.99999993667001</v>
      </c>
      <c r="AW2477" s="143">
        <v>1.8840465824999999</v>
      </c>
    </row>
    <row r="2478" spans="1:49" x14ac:dyDescent="0.25">
      <c r="A2478" s="153">
        <v>1200000</v>
      </c>
      <c r="B2478" s="153">
        <v>2400000</v>
      </c>
      <c r="C2478" s="153">
        <v>2400000</v>
      </c>
      <c r="D2478" s="143" t="s">
        <v>360</v>
      </c>
      <c r="E2478" s="143" t="s">
        <v>73</v>
      </c>
      <c r="F2478" s="143" t="s">
        <v>378</v>
      </c>
      <c r="G2478" s="143" t="s">
        <v>379</v>
      </c>
      <c r="H2478" s="143">
        <v>0.59</v>
      </c>
      <c r="I2478" s="143">
        <v>0.64</v>
      </c>
      <c r="J2478" s="143" t="s">
        <v>366</v>
      </c>
      <c r="K2478" s="143">
        <v>0.17694023655839999</v>
      </c>
      <c r="L2478" s="143">
        <v>2782.3544546316398</v>
      </c>
      <c r="M2478" s="143">
        <v>5.2989390575090196</v>
      </c>
      <c r="N2478" s="143">
        <v>0.74042257289586</v>
      </c>
      <c r="O2478" s="143">
        <v>0.93759553034420995</v>
      </c>
      <c r="P2478" s="143">
        <v>0.13101054520137001</v>
      </c>
      <c r="Q2478" s="143">
        <v>492.31045539185197</v>
      </c>
      <c r="R2478" s="143">
        <v>1820</v>
      </c>
      <c r="S2478" s="143" t="s">
        <v>397</v>
      </c>
      <c r="T2478" s="143">
        <v>1820</v>
      </c>
      <c r="U2478" s="143" t="s">
        <v>385</v>
      </c>
      <c r="V2478" s="143" t="s">
        <v>366</v>
      </c>
      <c r="Z2478" s="143">
        <v>0</v>
      </c>
      <c r="AA2478" s="143">
        <v>1</v>
      </c>
      <c r="AB2478" s="143">
        <v>0.93759553034420995</v>
      </c>
      <c r="AC2478" s="143">
        <v>0.13101054520137001</v>
      </c>
      <c r="AD2478" s="143">
        <v>492.31045539185197</v>
      </c>
      <c r="AF2478" s="143">
        <v>-1</v>
      </c>
      <c r="AG2478" s="143">
        <v>-1</v>
      </c>
      <c r="AH2478" s="143">
        <v>-1</v>
      </c>
      <c r="AI2478" s="143">
        <v>-1</v>
      </c>
      <c r="AJ2478" s="143">
        <v>0</v>
      </c>
      <c r="AM2478" s="143" t="s">
        <v>383</v>
      </c>
      <c r="AN2478" s="143">
        <v>-1</v>
      </c>
      <c r="AQ2478" s="143">
        <v>641</v>
      </c>
      <c r="AR2478" s="143" t="s">
        <v>284</v>
      </c>
      <c r="AS2478" s="143" t="s">
        <v>394</v>
      </c>
      <c r="AT2478" s="143" t="s">
        <v>366</v>
      </c>
      <c r="AV2478" s="143">
        <v>128.513993212945</v>
      </c>
      <c r="AW2478" s="143">
        <v>0.3992785526</v>
      </c>
    </row>
    <row r="2479" spans="1:49" x14ac:dyDescent="0.25">
      <c r="A2479" s="153">
        <v>1200000</v>
      </c>
      <c r="B2479" s="153">
        <v>2400000</v>
      </c>
      <c r="C2479" s="153">
        <v>2400000</v>
      </c>
      <c r="D2479" s="143" t="s">
        <v>360</v>
      </c>
      <c r="E2479" s="143" t="s">
        <v>73</v>
      </c>
      <c r="F2479" s="143" t="s">
        <v>378</v>
      </c>
      <c r="G2479" s="143" t="s">
        <v>379</v>
      </c>
      <c r="H2479" s="143">
        <v>0.59</v>
      </c>
      <c r="I2479" s="143">
        <v>0.64</v>
      </c>
      <c r="J2479" s="143" t="s">
        <v>363</v>
      </c>
      <c r="K2479" s="143">
        <v>0.1596554489475</v>
      </c>
      <c r="L2479" s="143">
        <v>2782.3544546316398</v>
      </c>
      <c r="M2479" s="143">
        <v>5.2989390575090196</v>
      </c>
      <c r="N2479" s="143">
        <v>0.74042257289586</v>
      </c>
      <c r="O2479" s="143">
        <v>0.84600449417209</v>
      </c>
      <c r="P2479" s="143">
        <v>0.11821249828655001</v>
      </c>
      <c r="Q2479" s="143">
        <v>444.21804958531601</v>
      </c>
      <c r="R2479" s="143">
        <v>5100</v>
      </c>
      <c r="S2479" s="143" t="s">
        <v>373</v>
      </c>
      <c r="T2479" s="143">
        <v>5100</v>
      </c>
      <c r="U2479" s="143" t="s">
        <v>385</v>
      </c>
      <c r="V2479" s="143" t="s">
        <v>366</v>
      </c>
      <c r="Y2479" s="143" t="s">
        <v>363</v>
      </c>
      <c r="Z2479" s="143">
        <v>0</v>
      </c>
      <c r="AA2479" s="143">
        <v>1</v>
      </c>
      <c r="AB2479" s="143">
        <v>0.84600449417209</v>
      </c>
      <c r="AC2479" s="143">
        <v>0.11821249828655001</v>
      </c>
      <c r="AD2479" s="143">
        <v>444.21804958531601</v>
      </c>
      <c r="AF2479" s="143">
        <v>-1</v>
      </c>
      <c r="AG2479" s="143">
        <v>-1</v>
      </c>
      <c r="AH2479" s="143">
        <v>-1</v>
      </c>
      <c r="AI2479" s="143">
        <v>-1</v>
      </c>
      <c r="AJ2479" s="143">
        <v>0</v>
      </c>
      <c r="AM2479" s="143" t="s">
        <v>383</v>
      </c>
      <c r="AN2479" s="143">
        <v>-1</v>
      </c>
      <c r="AQ2479" s="143">
        <v>641</v>
      </c>
      <c r="AR2479" s="143" t="s">
        <v>284</v>
      </c>
      <c r="AS2479" s="143" t="s">
        <v>394</v>
      </c>
      <c r="AT2479" s="143" t="s">
        <v>366</v>
      </c>
      <c r="AV2479" s="143">
        <v>125.88078185045001</v>
      </c>
      <c r="AW2479" s="143">
        <v>0.36027416839999998</v>
      </c>
    </row>
    <row r="2480" spans="1:49" x14ac:dyDescent="0.25">
      <c r="A2480" s="153">
        <v>1200000</v>
      </c>
      <c r="B2480" s="153">
        <v>2400000</v>
      </c>
      <c r="C2480" s="153">
        <v>2400000</v>
      </c>
      <c r="D2480" s="143" t="s">
        <v>360</v>
      </c>
      <c r="E2480" s="143" t="s">
        <v>73</v>
      </c>
      <c r="F2480" s="143" t="s">
        <v>378</v>
      </c>
      <c r="G2480" s="143" t="s">
        <v>379</v>
      </c>
      <c r="H2480" s="143">
        <v>0.59</v>
      </c>
      <c r="I2480" s="143">
        <v>0.64</v>
      </c>
      <c r="J2480" s="143" t="s">
        <v>366</v>
      </c>
      <c r="K2480" s="143">
        <v>0.28116776790885001</v>
      </c>
      <c r="L2480" s="143">
        <v>2782.3544546316398</v>
      </c>
      <c r="M2480" s="143">
        <v>5.2989390575090196</v>
      </c>
      <c r="N2480" s="143">
        <v>0.74042257289586</v>
      </c>
      <c r="O2480" s="143">
        <v>1.4898908670848401</v>
      </c>
      <c r="P2480" s="143">
        <v>0.20818296213046</v>
      </c>
      <c r="Q2480" s="143">
        <v>782.30839154003002</v>
      </c>
      <c r="R2480" s="143">
        <v>1460</v>
      </c>
      <c r="S2480" s="143" t="s">
        <v>408</v>
      </c>
      <c r="T2480" s="143">
        <v>1460</v>
      </c>
      <c r="U2480" s="143" t="s">
        <v>385</v>
      </c>
      <c r="V2480" s="143" t="s">
        <v>366</v>
      </c>
      <c r="Z2480" s="143">
        <v>0</v>
      </c>
      <c r="AA2480" s="143">
        <v>1</v>
      </c>
      <c r="AB2480" s="143">
        <v>1.4898908670848401</v>
      </c>
      <c r="AC2480" s="143">
        <v>0.20818296213046</v>
      </c>
      <c r="AD2480" s="143">
        <v>782.30839154003002</v>
      </c>
      <c r="AF2480" s="143">
        <v>-1</v>
      </c>
      <c r="AG2480" s="143">
        <v>-1</v>
      </c>
      <c r="AH2480" s="143">
        <v>-1</v>
      </c>
      <c r="AI2480" s="143">
        <v>-1</v>
      </c>
      <c r="AJ2480" s="143">
        <v>0</v>
      </c>
      <c r="AM2480" s="143" t="s">
        <v>383</v>
      </c>
      <c r="AN2480" s="143">
        <v>-1</v>
      </c>
      <c r="AQ2480" s="143">
        <v>641</v>
      </c>
      <c r="AR2480" s="143" t="s">
        <v>284</v>
      </c>
      <c r="AS2480" s="143" t="s">
        <v>394</v>
      </c>
      <c r="AT2480" s="143" t="s">
        <v>366</v>
      </c>
      <c r="AV2480" s="143">
        <v>145.91546624215101</v>
      </c>
      <c r="AW2480" s="143">
        <v>0.63447558110000002</v>
      </c>
    </row>
    <row r="2481" spans="1:49" x14ac:dyDescent="0.25">
      <c r="A2481" s="153">
        <v>1200000</v>
      </c>
      <c r="B2481" s="153">
        <v>2400000</v>
      </c>
      <c r="C2481" s="153">
        <v>2400000</v>
      </c>
      <c r="D2481" s="143" t="s">
        <v>360</v>
      </c>
      <c r="E2481" s="143" t="s">
        <v>73</v>
      </c>
      <c r="F2481" s="143" t="s">
        <v>378</v>
      </c>
      <c r="G2481" s="143" t="s">
        <v>379</v>
      </c>
      <c r="H2481" s="143">
        <v>0.59</v>
      </c>
      <c r="I2481" s="143">
        <v>0.64</v>
      </c>
      <c r="J2481" s="143" t="s">
        <v>366</v>
      </c>
      <c r="K2481" s="143">
        <v>2.7505731763849999E-2</v>
      </c>
      <c r="L2481" s="143">
        <v>3850.2606109476401</v>
      </c>
      <c r="M2481" s="143">
        <v>8.0211886815189608</v>
      </c>
      <c r="N2481" s="143">
        <v>1.12421746820406</v>
      </c>
      <c r="O2481" s="143">
        <v>0.22062866430108999</v>
      </c>
      <c r="P2481" s="143">
        <v>3.0922424124649999E-2</v>
      </c>
      <c r="Q2481" s="143">
        <v>105.90423558564299</v>
      </c>
      <c r="R2481" s="143">
        <v>8140</v>
      </c>
      <c r="S2481" s="143" t="s">
        <v>369</v>
      </c>
      <c r="T2481" s="143">
        <v>8140</v>
      </c>
      <c r="U2481" s="143" t="s">
        <v>385</v>
      </c>
      <c r="V2481" s="143" t="s">
        <v>366</v>
      </c>
      <c r="Z2481" s="143">
        <v>0</v>
      </c>
      <c r="AA2481" s="143">
        <v>1</v>
      </c>
      <c r="AB2481" s="143">
        <v>0.22062866430108999</v>
      </c>
      <c r="AC2481" s="143">
        <v>3.0922424124649999E-2</v>
      </c>
      <c r="AD2481" s="143">
        <v>105.904235585641</v>
      </c>
      <c r="AF2481" s="143">
        <v>-1</v>
      </c>
      <c r="AG2481" s="143">
        <v>-1</v>
      </c>
      <c r="AH2481" s="143">
        <v>-1</v>
      </c>
      <c r="AI2481" s="143">
        <v>-1</v>
      </c>
      <c r="AJ2481" s="143">
        <v>0</v>
      </c>
      <c r="AM2481" s="143" t="s">
        <v>383</v>
      </c>
      <c r="AN2481" s="143">
        <v>-1</v>
      </c>
      <c r="AQ2481" s="143">
        <v>641</v>
      </c>
      <c r="AR2481" s="143" t="s">
        <v>284</v>
      </c>
      <c r="AS2481" s="143" t="s">
        <v>394</v>
      </c>
      <c r="AT2481" s="143" t="s">
        <v>366</v>
      </c>
      <c r="AV2481" s="143">
        <v>104.849188286204</v>
      </c>
      <c r="AW2481" s="143">
        <v>8.5891513000000003E-2</v>
      </c>
    </row>
    <row r="2482" spans="1:49" x14ac:dyDescent="0.25">
      <c r="A2482" s="153">
        <v>1200000</v>
      </c>
      <c r="B2482" s="153">
        <v>2400000</v>
      </c>
      <c r="C2482" s="153">
        <v>2400000</v>
      </c>
      <c r="D2482" s="143" t="s">
        <v>360</v>
      </c>
      <c r="E2482" s="143" t="s">
        <v>73</v>
      </c>
      <c r="F2482" s="143" t="s">
        <v>378</v>
      </c>
      <c r="G2482" s="143" t="s">
        <v>379</v>
      </c>
      <c r="H2482" s="143">
        <v>0.59</v>
      </c>
      <c r="I2482" s="143">
        <v>0.64</v>
      </c>
      <c r="J2482" s="143" t="s">
        <v>387</v>
      </c>
      <c r="K2482" s="143">
        <v>3.7261797401600002E-3</v>
      </c>
      <c r="L2482" s="143">
        <v>3850.2606109476401</v>
      </c>
      <c r="M2482" s="143">
        <v>8.0211886815189608</v>
      </c>
      <c r="N2482" s="143">
        <v>1.12421746820406</v>
      </c>
      <c r="O2482" s="143">
        <v>2.988839075711E-2</v>
      </c>
      <c r="P2482" s="143">
        <v>4.18903635356E-3</v>
      </c>
      <c r="Q2482" s="143">
        <v>14.346763082868399</v>
      </c>
      <c r="R2482" s="143">
        <v>8140</v>
      </c>
      <c r="S2482" s="143" t="s">
        <v>369</v>
      </c>
      <c r="T2482" s="143">
        <v>8140</v>
      </c>
      <c r="U2482" s="143" t="s">
        <v>388</v>
      </c>
      <c r="V2482" s="143" t="s">
        <v>387</v>
      </c>
      <c r="Z2482" s="143">
        <v>0</v>
      </c>
      <c r="AA2482" s="143">
        <v>1</v>
      </c>
      <c r="AB2482" s="143">
        <v>2.988839075711E-2</v>
      </c>
      <c r="AC2482" s="143">
        <v>4.18903635356E-3</v>
      </c>
      <c r="AD2482" s="143">
        <v>14.346763082869099</v>
      </c>
      <c r="AF2482" s="143">
        <v>-1</v>
      </c>
      <c r="AG2482" s="143">
        <v>-1</v>
      </c>
      <c r="AH2482" s="143">
        <v>-1</v>
      </c>
      <c r="AI2482" s="143">
        <v>-1</v>
      </c>
      <c r="AJ2482" s="143">
        <v>0</v>
      </c>
      <c r="AM2482" s="143" t="s">
        <v>383</v>
      </c>
      <c r="AN2482" s="143">
        <v>-1</v>
      </c>
      <c r="AQ2482" s="143">
        <v>641</v>
      </c>
      <c r="AR2482" s="143" t="s">
        <v>284</v>
      </c>
      <c r="AS2482" s="143" t="s">
        <v>394</v>
      </c>
      <c r="AT2482" s="143" t="s">
        <v>366</v>
      </c>
      <c r="AV2482" s="143">
        <v>102.001592452629</v>
      </c>
      <c r="AW2482" s="143">
        <v>1.16356554E-2</v>
      </c>
    </row>
    <row r="2483" spans="1:49" x14ac:dyDescent="0.25">
      <c r="A2483" s="153">
        <v>1200000</v>
      </c>
      <c r="B2483" s="153">
        <v>2400000</v>
      </c>
      <c r="C2483" s="153">
        <v>2400000</v>
      </c>
      <c r="D2483" s="143" t="s">
        <v>360</v>
      </c>
      <c r="E2483" s="143" t="s">
        <v>73</v>
      </c>
      <c r="F2483" s="143" t="s">
        <v>378</v>
      </c>
      <c r="G2483" s="143" t="s">
        <v>379</v>
      </c>
      <c r="H2483" s="143">
        <v>0.59</v>
      </c>
      <c r="I2483" s="143">
        <v>0.64</v>
      </c>
      <c r="J2483" s="143" t="s">
        <v>366</v>
      </c>
      <c r="K2483" s="143">
        <v>0.47279954232077998</v>
      </c>
      <c r="L2483" s="143">
        <v>3850.2606109476401</v>
      </c>
      <c r="M2483" s="143">
        <v>8.0211886815189608</v>
      </c>
      <c r="N2483" s="143">
        <v>1.12421746820406</v>
      </c>
      <c r="O2483" s="143">
        <v>3.7924143374908099</v>
      </c>
      <c r="P2483" s="143">
        <v>0.53152950443590996</v>
      </c>
      <c r="Q2483" s="143">
        <v>1820.4014546717799</v>
      </c>
      <c r="R2483" s="143">
        <v>1200</v>
      </c>
      <c r="S2483" s="143" t="s">
        <v>398</v>
      </c>
      <c r="T2483" s="143">
        <v>1200</v>
      </c>
      <c r="U2483" s="143" t="s">
        <v>385</v>
      </c>
      <c r="V2483" s="143" t="s">
        <v>366</v>
      </c>
      <c r="Z2483" s="143">
        <v>0</v>
      </c>
      <c r="AA2483" s="143">
        <v>1</v>
      </c>
      <c r="AB2483" s="143">
        <v>3.7924143374908099</v>
      </c>
      <c r="AC2483" s="143">
        <v>0.53152950443590996</v>
      </c>
      <c r="AD2483" s="143">
        <v>1820.4014546717799</v>
      </c>
      <c r="AF2483" s="143">
        <v>-1</v>
      </c>
      <c r="AG2483" s="143">
        <v>-1</v>
      </c>
      <c r="AH2483" s="143">
        <v>-1</v>
      </c>
      <c r="AI2483" s="143">
        <v>-1</v>
      </c>
      <c r="AJ2483" s="143">
        <v>0</v>
      </c>
      <c r="AM2483" s="143" t="s">
        <v>383</v>
      </c>
      <c r="AN2483" s="143">
        <v>-1</v>
      </c>
      <c r="AQ2483" s="143">
        <v>641</v>
      </c>
      <c r="AR2483" s="143" t="s">
        <v>284</v>
      </c>
      <c r="AS2483" s="143" t="s">
        <v>394</v>
      </c>
      <c r="AT2483" s="143" t="s">
        <v>366</v>
      </c>
      <c r="AV2483" s="143">
        <v>178.194002300232</v>
      </c>
      <c r="AW2483" s="143">
        <v>1.4764002064999999</v>
      </c>
    </row>
    <row r="2484" spans="1:49" x14ac:dyDescent="0.25">
      <c r="A2484" s="153">
        <v>1200000</v>
      </c>
      <c r="B2484" s="153">
        <v>2400000</v>
      </c>
      <c r="C2484" s="153">
        <v>2400000</v>
      </c>
      <c r="D2484" s="143" t="s">
        <v>360</v>
      </c>
      <c r="E2484" s="143" t="s">
        <v>73</v>
      </c>
      <c r="F2484" s="143" t="s">
        <v>378</v>
      </c>
      <c r="G2484" s="143" t="s">
        <v>379</v>
      </c>
      <c r="H2484" s="143">
        <v>0.59</v>
      </c>
      <c r="I2484" s="143">
        <v>0.64</v>
      </c>
      <c r="J2484" s="143" t="s">
        <v>366</v>
      </c>
      <c r="K2484" s="143">
        <v>0.61776345378298003</v>
      </c>
      <c r="L2484" s="143">
        <v>3773.96538137775</v>
      </c>
      <c r="M2484" s="143">
        <v>7.3731988069741297</v>
      </c>
      <c r="N2484" s="143">
        <v>1.0183268305350901</v>
      </c>
      <c r="O2484" s="143">
        <v>4.5548927604248899</v>
      </c>
      <c r="P2484" s="143">
        <v>0.62908509991122996</v>
      </c>
      <c r="Q2484" s="143">
        <v>2331.4178884573198</v>
      </c>
      <c r="R2484" s="143">
        <v>1820</v>
      </c>
      <c r="S2484" s="143" t="s">
        <v>397</v>
      </c>
      <c r="T2484" s="143">
        <v>1820</v>
      </c>
      <c r="U2484" s="143" t="s">
        <v>385</v>
      </c>
      <c r="V2484" s="143" t="s">
        <v>366</v>
      </c>
      <c r="Z2484" s="143">
        <v>0</v>
      </c>
      <c r="AA2484" s="143">
        <v>1</v>
      </c>
      <c r="AB2484" s="143">
        <v>4.5548927604248899</v>
      </c>
      <c r="AC2484" s="143">
        <v>0.62908509991122996</v>
      </c>
      <c r="AD2484" s="143">
        <v>2331.4178884573198</v>
      </c>
      <c r="AF2484" s="143">
        <v>-1</v>
      </c>
      <c r="AG2484" s="143">
        <v>-1</v>
      </c>
      <c r="AH2484" s="143">
        <v>-1</v>
      </c>
      <c r="AI2484" s="143">
        <v>-1</v>
      </c>
      <c r="AJ2484" s="143">
        <v>0</v>
      </c>
      <c r="AM2484" s="143" t="s">
        <v>383</v>
      </c>
      <c r="AN2484" s="143">
        <v>-1</v>
      </c>
      <c r="AQ2484" s="143">
        <v>641</v>
      </c>
      <c r="AR2484" s="143" t="s">
        <v>284</v>
      </c>
      <c r="AS2484" s="143" t="s">
        <v>394</v>
      </c>
      <c r="AT2484" s="143" t="s">
        <v>366</v>
      </c>
      <c r="AV2484" s="143">
        <v>200.000000018626</v>
      </c>
      <c r="AW2484" s="143">
        <v>1.890849869</v>
      </c>
    </row>
    <row r="2485" spans="1:49" x14ac:dyDescent="0.25">
      <c r="A2485" s="153">
        <v>1200000</v>
      </c>
      <c r="B2485" s="153">
        <v>2400000</v>
      </c>
      <c r="C2485" s="153">
        <v>2400000</v>
      </c>
      <c r="D2485" s="143" t="s">
        <v>360</v>
      </c>
      <c r="E2485" s="143" t="s">
        <v>73</v>
      </c>
      <c r="F2485" s="143" t="s">
        <v>378</v>
      </c>
      <c r="G2485" s="143" t="s">
        <v>379</v>
      </c>
      <c r="H2485" s="143">
        <v>0.59</v>
      </c>
      <c r="I2485" s="143">
        <v>0.64</v>
      </c>
      <c r="J2485" s="143" t="s">
        <v>366</v>
      </c>
      <c r="K2485" s="143">
        <v>0.61776345369092001</v>
      </c>
      <c r="L2485" s="143">
        <v>3839.72791526528</v>
      </c>
      <c r="M2485" s="143">
        <v>7.20077630508771</v>
      </c>
      <c r="N2485" s="143">
        <v>1.0132699422154201</v>
      </c>
      <c r="O2485" s="143">
        <v>4.44837643948678</v>
      </c>
      <c r="P2485" s="143">
        <v>0.62596113902420003</v>
      </c>
      <c r="Q2485" s="143">
        <v>2372.0435781677402</v>
      </c>
      <c r="R2485" s="143">
        <v>1460</v>
      </c>
      <c r="S2485" s="143" t="s">
        <v>408</v>
      </c>
      <c r="T2485" s="143">
        <v>1460</v>
      </c>
      <c r="U2485" s="143" t="s">
        <v>385</v>
      </c>
      <c r="V2485" s="143" t="s">
        <v>366</v>
      </c>
      <c r="Z2485" s="143">
        <v>0</v>
      </c>
      <c r="AA2485" s="143">
        <v>1</v>
      </c>
      <c r="AB2485" s="143">
        <v>4.44837643948678</v>
      </c>
      <c r="AC2485" s="143">
        <v>0.62596113902420003</v>
      </c>
      <c r="AD2485" s="143">
        <v>2372.0435781677402</v>
      </c>
      <c r="AF2485" s="143">
        <v>-1</v>
      </c>
      <c r="AG2485" s="143">
        <v>-1</v>
      </c>
      <c r="AH2485" s="143">
        <v>-1</v>
      </c>
      <c r="AI2485" s="143">
        <v>-1</v>
      </c>
      <c r="AJ2485" s="143">
        <v>0</v>
      </c>
      <c r="AM2485" s="143" t="s">
        <v>383</v>
      </c>
      <c r="AN2485" s="143">
        <v>-1</v>
      </c>
      <c r="AQ2485" s="143">
        <v>641</v>
      </c>
      <c r="AR2485" s="143" t="s">
        <v>284</v>
      </c>
      <c r="AS2485" s="143" t="s">
        <v>394</v>
      </c>
      <c r="AT2485" s="143" t="s">
        <v>366</v>
      </c>
      <c r="AV2485" s="143">
        <v>200.00000000372501</v>
      </c>
      <c r="AW2485" s="143">
        <v>1.9237985224</v>
      </c>
    </row>
    <row r="2486" spans="1:49" x14ac:dyDescent="0.25">
      <c r="A2486" s="153">
        <v>1200000</v>
      </c>
      <c r="B2486" s="153">
        <v>2400000</v>
      </c>
      <c r="C2486" s="153">
        <v>2400000</v>
      </c>
      <c r="D2486" s="143" t="s">
        <v>360</v>
      </c>
      <c r="E2486" s="143" t="s">
        <v>73</v>
      </c>
      <c r="F2486" s="143" t="s">
        <v>378</v>
      </c>
      <c r="G2486" s="143" t="s">
        <v>379</v>
      </c>
      <c r="H2486" s="143">
        <v>0.59</v>
      </c>
      <c r="I2486" s="143">
        <v>0.64</v>
      </c>
      <c r="J2486" s="143" t="s">
        <v>366</v>
      </c>
      <c r="K2486" s="143">
        <v>0.61776345369092001</v>
      </c>
      <c r="L2486" s="143">
        <v>3774.3470548773798</v>
      </c>
      <c r="M2486" s="143">
        <v>7.3739444706587403</v>
      </c>
      <c r="N2486" s="143">
        <v>1.0184296770449199</v>
      </c>
      <c r="O2486" s="143">
        <v>4.55535340351926</v>
      </c>
      <c r="P2486" s="143">
        <v>0.62914863463259996</v>
      </c>
      <c r="Q2486" s="143">
        <v>2331.65367204923</v>
      </c>
      <c r="R2486" s="143">
        <v>1820</v>
      </c>
      <c r="S2486" s="143" t="s">
        <v>397</v>
      </c>
      <c r="T2486" s="143">
        <v>1820</v>
      </c>
      <c r="U2486" s="143" t="s">
        <v>385</v>
      </c>
      <c r="V2486" s="143" t="s">
        <v>366</v>
      </c>
      <c r="Z2486" s="143">
        <v>0</v>
      </c>
      <c r="AA2486" s="143">
        <v>1</v>
      </c>
      <c r="AB2486" s="143">
        <v>4.55535340351926</v>
      </c>
      <c r="AC2486" s="143">
        <v>0.62914863463259996</v>
      </c>
      <c r="AD2486" s="143">
        <v>2331.65367204923</v>
      </c>
      <c r="AF2486" s="143">
        <v>-1</v>
      </c>
      <c r="AG2486" s="143">
        <v>-1</v>
      </c>
      <c r="AH2486" s="143">
        <v>-1</v>
      </c>
      <c r="AI2486" s="143">
        <v>-1</v>
      </c>
      <c r="AJ2486" s="143">
        <v>0</v>
      </c>
      <c r="AM2486" s="143" t="s">
        <v>383</v>
      </c>
      <c r="AN2486" s="143">
        <v>-1</v>
      </c>
      <c r="AQ2486" s="143">
        <v>641</v>
      </c>
      <c r="AR2486" s="143" t="s">
        <v>284</v>
      </c>
      <c r="AS2486" s="143" t="s">
        <v>394</v>
      </c>
      <c r="AT2486" s="143" t="s">
        <v>366</v>
      </c>
      <c r="AV2486" s="143">
        <v>200.00000000372501</v>
      </c>
      <c r="AW2486" s="143">
        <v>1.8910410966</v>
      </c>
    </row>
    <row r="2487" spans="1:49" x14ac:dyDescent="0.25">
      <c r="A2487" s="153">
        <v>1200000</v>
      </c>
      <c r="B2487" s="153">
        <v>2400000</v>
      </c>
      <c r="C2487" s="153">
        <v>2400000</v>
      </c>
      <c r="D2487" s="143" t="s">
        <v>360</v>
      </c>
      <c r="E2487" s="143" t="s">
        <v>73</v>
      </c>
      <c r="F2487" s="143" t="s">
        <v>378</v>
      </c>
      <c r="G2487" s="143" t="s">
        <v>379</v>
      </c>
      <c r="H2487" s="143">
        <v>0.59</v>
      </c>
      <c r="I2487" s="143">
        <v>0.64</v>
      </c>
      <c r="J2487" s="143" t="s">
        <v>366</v>
      </c>
      <c r="K2487" s="143">
        <v>1.53604175473E-3</v>
      </c>
      <c r="L2487" s="143">
        <v>692.730414807545</v>
      </c>
      <c r="M2487" s="143">
        <v>0</v>
      </c>
      <c r="N2487" s="143">
        <v>0</v>
      </c>
      <c r="O2487" s="143">
        <v>0</v>
      </c>
      <c r="P2487" s="143">
        <v>0</v>
      </c>
      <c r="Q2487" s="143">
        <v>1.0640628419220499</v>
      </c>
      <c r="R2487" s="143">
        <v>1820</v>
      </c>
      <c r="S2487" s="143" t="s">
        <v>397</v>
      </c>
      <c r="T2487" s="143">
        <v>1820</v>
      </c>
      <c r="U2487" s="143" t="s">
        <v>385</v>
      </c>
      <c r="V2487" s="143" t="s">
        <v>366</v>
      </c>
      <c r="Z2487" s="143">
        <v>0</v>
      </c>
      <c r="AA2487" s="143">
        <v>1</v>
      </c>
      <c r="AB2487" s="143">
        <v>0</v>
      </c>
      <c r="AC2487" s="143">
        <v>0</v>
      </c>
      <c r="AD2487" s="143">
        <v>15.6649088253178</v>
      </c>
      <c r="AF2487" s="143">
        <v>-1</v>
      </c>
      <c r="AG2487" s="143">
        <v>-1</v>
      </c>
      <c r="AH2487" s="143">
        <v>-1</v>
      </c>
      <c r="AI2487" s="143">
        <v>-1</v>
      </c>
      <c r="AJ2487" s="143">
        <v>0</v>
      </c>
      <c r="AM2487" s="143" t="s">
        <v>383</v>
      </c>
      <c r="AN2487" s="143">
        <v>-1</v>
      </c>
      <c r="AQ2487" s="143">
        <v>641</v>
      </c>
      <c r="AR2487" s="143" t="s">
        <v>284</v>
      </c>
      <c r="AS2487" s="143" t="s">
        <v>394</v>
      </c>
      <c r="AT2487" s="143" t="s">
        <v>366</v>
      </c>
      <c r="AV2487" s="143">
        <v>24.299365985645402</v>
      </c>
      <c r="AW2487" s="143">
        <v>1.27047111E-2</v>
      </c>
    </row>
    <row r="2488" spans="1:49" x14ac:dyDescent="0.25">
      <c r="A2488" s="153">
        <v>1200000</v>
      </c>
      <c r="B2488" s="153">
        <v>2400000</v>
      </c>
      <c r="C2488" s="153">
        <v>2400000</v>
      </c>
      <c r="D2488" s="143" t="s">
        <v>360</v>
      </c>
      <c r="E2488" s="143" t="s">
        <v>73</v>
      </c>
      <c r="F2488" s="143" t="s">
        <v>378</v>
      </c>
      <c r="G2488" s="143" t="s">
        <v>379</v>
      </c>
      <c r="H2488" s="143">
        <v>0.59</v>
      </c>
      <c r="I2488" s="143">
        <v>0.64</v>
      </c>
      <c r="J2488" s="143" t="s">
        <v>363</v>
      </c>
      <c r="K2488" s="143">
        <v>0.59446905669512995</v>
      </c>
      <c r="L2488" s="143">
        <v>692.730414807545</v>
      </c>
      <c r="M2488" s="143">
        <v>0</v>
      </c>
      <c r="N2488" s="143">
        <v>0</v>
      </c>
      <c r="O2488" s="143">
        <v>0</v>
      </c>
      <c r="P2488" s="143">
        <v>0</v>
      </c>
      <c r="Q2488" s="143">
        <v>411.80679623467302</v>
      </c>
      <c r="R2488" s="143">
        <v>5300</v>
      </c>
      <c r="S2488" s="143" t="s">
        <v>372</v>
      </c>
      <c r="T2488" s="143">
        <v>5300</v>
      </c>
      <c r="U2488" s="143" t="s">
        <v>385</v>
      </c>
      <c r="V2488" s="143" t="s">
        <v>366</v>
      </c>
      <c r="Y2488" s="143" t="s">
        <v>363</v>
      </c>
      <c r="Z2488" s="143">
        <v>0</v>
      </c>
      <c r="AA2488" s="143">
        <v>1</v>
      </c>
      <c r="AB2488" s="143">
        <v>0</v>
      </c>
      <c r="AC2488" s="143">
        <v>0</v>
      </c>
      <c r="AD2488" s="143">
        <v>412.27862473482401</v>
      </c>
      <c r="AF2488" s="143">
        <v>-1</v>
      </c>
      <c r="AG2488" s="143">
        <v>-1</v>
      </c>
      <c r="AH2488" s="143">
        <v>-1</v>
      </c>
      <c r="AI2488" s="143">
        <v>-1</v>
      </c>
      <c r="AJ2488" s="143">
        <v>0</v>
      </c>
      <c r="AM2488" s="143" t="s">
        <v>383</v>
      </c>
      <c r="AN2488" s="143">
        <v>-1</v>
      </c>
      <c r="AQ2488" s="143">
        <v>641</v>
      </c>
      <c r="AR2488" s="143" t="s">
        <v>284</v>
      </c>
      <c r="AS2488" s="143" t="s">
        <v>394</v>
      </c>
      <c r="AT2488" s="143" t="s">
        <v>366</v>
      </c>
      <c r="AV2488" s="143">
        <v>192.98378510030099</v>
      </c>
      <c r="AW2488" s="143">
        <v>0.33437033640000002</v>
      </c>
    </row>
    <row r="2489" spans="1:49" x14ac:dyDescent="0.25">
      <c r="A2489" s="153">
        <v>1200000</v>
      </c>
      <c r="B2489" s="153">
        <v>2400000</v>
      </c>
      <c r="C2489" s="153">
        <v>2400000</v>
      </c>
      <c r="D2489" s="143" t="s">
        <v>360</v>
      </c>
      <c r="E2489" s="143" t="s">
        <v>73</v>
      </c>
      <c r="F2489" s="143" t="s">
        <v>378</v>
      </c>
      <c r="G2489" s="143" t="s">
        <v>379</v>
      </c>
      <c r="H2489" s="143">
        <v>0.59</v>
      </c>
      <c r="I2489" s="143">
        <v>0.64</v>
      </c>
      <c r="J2489" s="143" t="s">
        <v>363</v>
      </c>
      <c r="K2489" s="143">
        <v>8.5521417774140004E-2</v>
      </c>
      <c r="L2489" s="143">
        <v>3287.3104208685399</v>
      </c>
      <c r="M2489" s="143">
        <v>6.1630229889972101</v>
      </c>
      <c r="N2489" s="143">
        <v>0.86737516215712995</v>
      </c>
      <c r="O2489" s="143">
        <v>0.52707046379371003</v>
      </c>
      <c r="P2489" s="143">
        <v>7.4179153609760004E-2</v>
      </c>
      <c r="Q2489" s="143">
        <v>281.13544785640897</v>
      </c>
      <c r="R2489" s="143">
        <v>5100</v>
      </c>
      <c r="S2489" s="143" t="s">
        <v>373</v>
      </c>
      <c r="T2489" s="143">
        <v>5100</v>
      </c>
      <c r="U2489" s="143" t="s">
        <v>385</v>
      </c>
      <c r="V2489" s="143" t="s">
        <v>366</v>
      </c>
      <c r="Y2489" s="143" t="s">
        <v>363</v>
      </c>
      <c r="Z2489" s="143">
        <v>0</v>
      </c>
      <c r="AA2489" s="143">
        <v>1</v>
      </c>
      <c r="AB2489" s="143">
        <v>0.52707046379371003</v>
      </c>
      <c r="AC2489" s="143">
        <v>7.4179153609760004E-2</v>
      </c>
      <c r="AD2489" s="143">
        <v>281.13544785640801</v>
      </c>
      <c r="AF2489" s="143">
        <v>-1</v>
      </c>
      <c r="AG2489" s="143">
        <v>-1</v>
      </c>
      <c r="AH2489" s="143">
        <v>-1</v>
      </c>
      <c r="AI2489" s="143">
        <v>-1</v>
      </c>
      <c r="AJ2489" s="143">
        <v>0</v>
      </c>
      <c r="AM2489" s="143" t="s">
        <v>383</v>
      </c>
      <c r="AN2489" s="143">
        <v>-1</v>
      </c>
      <c r="AQ2489" s="143">
        <v>641</v>
      </c>
      <c r="AR2489" s="143" t="s">
        <v>284</v>
      </c>
      <c r="AS2489" s="143" t="s">
        <v>394</v>
      </c>
      <c r="AT2489" s="143" t="s">
        <v>366</v>
      </c>
      <c r="AV2489" s="143">
        <v>109.730821941933</v>
      </c>
      <c r="AW2489" s="143">
        <v>0.2280092846</v>
      </c>
    </row>
    <row r="2490" spans="1:49" x14ac:dyDescent="0.25">
      <c r="A2490" s="153">
        <v>1200000</v>
      </c>
      <c r="B2490" s="153">
        <v>2400000</v>
      </c>
      <c r="C2490" s="153">
        <v>2400000</v>
      </c>
      <c r="D2490" s="143" t="s">
        <v>360</v>
      </c>
      <c r="E2490" s="143" t="s">
        <v>73</v>
      </c>
      <c r="F2490" s="143" t="s">
        <v>378</v>
      </c>
      <c r="G2490" s="143" t="s">
        <v>379</v>
      </c>
      <c r="H2490" s="143">
        <v>0.59</v>
      </c>
      <c r="I2490" s="143">
        <v>0.64</v>
      </c>
      <c r="J2490" s="143" t="s">
        <v>366</v>
      </c>
      <c r="K2490" s="143">
        <v>0.51090387878822996</v>
      </c>
      <c r="L2490" s="143">
        <v>3287.3104208685399</v>
      </c>
      <c r="M2490" s="143">
        <v>6.1630229889972101</v>
      </c>
      <c r="N2490" s="143">
        <v>0.86737516215712995</v>
      </c>
      <c r="O2490" s="143">
        <v>3.1487123501397498</v>
      </c>
      <c r="P2490" s="143">
        <v>0.44314533471064999</v>
      </c>
      <c r="Q2490" s="143">
        <v>1679.49964480273</v>
      </c>
      <c r="R2490" s="143">
        <v>1460</v>
      </c>
      <c r="S2490" s="143" t="s">
        <v>408</v>
      </c>
      <c r="T2490" s="143">
        <v>1460</v>
      </c>
      <c r="U2490" s="143" t="s">
        <v>385</v>
      </c>
      <c r="V2490" s="143" t="s">
        <v>366</v>
      </c>
      <c r="Z2490" s="143">
        <v>0</v>
      </c>
      <c r="AA2490" s="143">
        <v>1</v>
      </c>
      <c r="AB2490" s="143">
        <v>3.1487123501397498</v>
      </c>
      <c r="AC2490" s="143">
        <v>0.44314533471064999</v>
      </c>
      <c r="AD2490" s="143">
        <v>1749.64479124482</v>
      </c>
      <c r="AF2490" s="143">
        <v>-1</v>
      </c>
      <c r="AG2490" s="143">
        <v>-1</v>
      </c>
      <c r="AH2490" s="143">
        <v>-1</v>
      </c>
      <c r="AI2490" s="143">
        <v>-1</v>
      </c>
      <c r="AJ2490" s="143">
        <v>0</v>
      </c>
      <c r="AM2490" s="143" t="s">
        <v>383</v>
      </c>
      <c r="AN2490" s="143">
        <v>-1</v>
      </c>
      <c r="AQ2490" s="143">
        <v>641</v>
      </c>
      <c r="AR2490" s="143" t="s">
        <v>284</v>
      </c>
      <c r="AS2490" s="143" t="s">
        <v>394</v>
      </c>
      <c r="AT2490" s="143" t="s">
        <v>366</v>
      </c>
      <c r="AV2490" s="143">
        <v>238.23337667296099</v>
      </c>
      <c r="AW2490" s="143">
        <v>1.4190144292</v>
      </c>
    </row>
    <row r="2491" spans="1:49" x14ac:dyDescent="0.25">
      <c r="A2491" s="153">
        <v>1200000</v>
      </c>
      <c r="B2491" s="153">
        <v>2400000</v>
      </c>
      <c r="C2491" s="153">
        <v>2400000</v>
      </c>
      <c r="D2491" s="143" t="s">
        <v>360</v>
      </c>
      <c r="E2491" s="143" t="s">
        <v>73</v>
      </c>
      <c r="F2491" s="143" t="s">
        <v>378</v>
      </c>
      <c r="G2491" s="143" t="s">
        <v>379</v>
      </c>
      <c r="H2491" s="143">
        <v>0.59</v>
      </c>
      <c r="I2491" s="143">
        <v>0.64</v>
      </c>
      <c r="J2491" s="143" t="s">
        <v>366</v>
      </c>
      <c r="K2491" s="143">
        <v>0.1031024998607</v>
      </c>
      <c r="L2491" s="143">
        <v>3844.13360853834</v>
      </c>
      <c r="M2491" s="143">
        <v>7.4168875578141096</v>
      </c>
      <c r="N2491" s="143">
        <v>1.0543402294672599</v>
      </c>
      <c r="O2491" s="143">
        <v>0.76469964839640003</v>
      </c>
      <c r="P2491" s="143">
        <v>0.10870511336178</v>
      </c>
      <c r="Q2491" s="143">
        <v>396.33978483886</v>
      </c>
      <c r="R2491" s="143">
        <v>1460</v>
      </c>
      <c r="S2491" s="143" t="s">
        <v>408</v>
      </c>
      <c r="T2491" s="143">
        <v>1460</v>
      </c>
      <c r="U2491" s="143" t="s">
        <v>385</v>
      </c>
      <c r="V2491" s="143" t="s">
        <v>366</v>
      </c>
      <c r="Z2491" s="143">
        <v>0</v>
      </c>
      <c r="AA2491" s="143">
        <v>1</v>
      </c>
      <c r="AB2491" s="143">
        <v>0.76469964839640003</v>
      </c>
      <c r="AC2491" s="143">
        <v>0.10870511336178</v>
      </c>
      <c r="AD2491" s="143">
        <v>2374.7652528675999</v>
      </c>
      <c r="AF2491" s="143">
        <v>-1</v>
      </c>
      <c r="AG2491" s="143">
        <v>-1</v>
      </c>
      <c r="AH2491" s="143">
        <v>-1</v>
      </c>
      <c r="AI2491" s="143">
        <v>-1</v>
      </c>
      <c r="AJ2491" s="143">
        <v>0</v>
      </c>
      <c r="AM2491" s="143" t="s">
        <v>383</v>
      </c>
      <c r="AN2491" s="143">
        <v>-1</v>
      </c>
      <c r="AQ2491" s="143">
        <v>641</v>
      </c>
      <c r="AR2491" s="143" t="s">
        <v>284</v>
      </c>
      <c r="AS2491" s="143" t="s">
        <v>394</v>
      </c>
      <c r="AT2491" s="143" t="s">
        <v>366</v>
      </c>
      <c r="AV2491" s="143">
        <v>101.315754354387</v>
      </c>
      <c r="AW2491" s="143">
        <v>1.9260058822999999</v>
      </c>
    </row>
    <row r="2492" spans="1:49" x14ac:dyDescent="0.25">
      <c r="A2492" s="153">
        <v>1200000</v>
      </c>
      <c r="B2492" s="153">
        <v>2400000</v>
      </c>
      <c r="C2492" s="153">
        <v>2400000</v>
      </c>
      <c r="D2492" s="143" t="s">
        <v>360</v>
      </c>
      <c r="E2492" s="143" t="s">
        <v>73</v>
      </c>
      <c r="F2492" s="143" t="s">
        <v>378</v>
      </c>
      <c r="G2492" s="143" t="s">
        <v>379</v>
      </c>
      <c r="H2492" s="143">
        <v>0.59</v>
      </c>
      <c r="I2492" s="143">
        <v>0.64</v>
      </c>
      <c r="J2492" s="143" t="s">
        <v>366</v>
      </c>
      <c r="K2492" s="143">
        <v>0.48523660728966</v>
      </c>
      <c r="L2492" s="143">
        <v>2930.3086023245401</v>
      </c>
      <c r="M2492" s="143">
        <v>5.72494837852076</v>
      </c>
      <c r="N2492" s="143">
        <v>0.79071137061779995</v>
      </c>
      <c r="O2492" s="143">
        <v>2.7779545281018598</v>
      </c>
      <c r="P2492" s="143">
        <v>0.38368210282394</v>
      </c>
      <c r="Q2492" s="143">
        <v>1421.89300450366</v>
      </c>
      <c r="R2492" s="143">
        <v>1820</v>
      </c>
      <c r="S2492" s="143" t="s">
        <v>397</v>
      </c>
      <c r="T2492" s="143">
        <v>1820</v>
      </c>
      <c r="U2492" s="143" t="s">
        <v>385</v>
      </c>
      <c r="V2492" s="143" t="s">
        <v>366</v>
      </c>
      <c r="Z2492" s="143">
        <v>0</v>
      </c>
      <c r="AA2492" s="143">
        <v>1</v>
      </c>
      <c r="AB2492" s="143">
        <v>2.7779545281018598</v>
      </c>
      <c r="AC2492" s="143">
        <v>0.38368210282394</v>
      </c>
      <c r="AD2492" s="143">
        <v>1421.89300450366</v>
      </c>
      <c r="AF2492" s="143">
        <v>-1</v>
      </c>
      <c r="AG2492" s="143">
        <v>-1</v>
      </c>
      <c r="AH2492" s="143">
        <v>-1</v>
      </c>
      <c r="AI2492" s="143">
        <v>-1</v>
      </c>
      <c r="AJ2492" s="143">
        <v>0</v>
      </c>
      <c r="AM2492" s="143" t="s">
        <v>383</v>
      </c>
      <c r="AN2492" s="143">
        <v>-1</v>
      </c>
      <c r="AQ2492" s="143">
        <v>641</v>
      </c>
      <c r="AR2492" s="143" t="s">
        <v>284</v>
      </c>
      <c r="AS2492" s="143" t="s">
        <v>394</v>
      </c>
      <c r="AT2492" s="143" t="s">
        <v>366</v>
      </c>
      <c r="AV2492" s="143">
        <v>186.567181579627</v>
      </c>
      <c r="AW2492" s="143">
        <v>1.1531978949999999</v>
      </c>
    </row>
    <row r="2493" spans="1:49" x14ac:dyDescent="0.25">
      <c r="A2493" s="153">
        <v>1200000</v>
      </c>
      <c r="B2493" s="153">
        <v>2400000</v>
      </c>
      <c r="C2493" s="153">
        <v>2400000</v>
      </c>
      <c r="D2493" s="143" t="s">
        <v>360</v>
      </c>
      <c r="E2493" s="143" t="s">
        <v>73</v>
      </c>
      <c r="F2493" s="143" t="s">
        <v>378</v>
      </c>
      <c r="G2493" s="143" t="s">
        <v>379</v>
      </c>
      <c r="H2493" s="143">
        <v>0.59</v>
      </c>
      <c r="I2493" s="143">
        <v>0.64</v>
      </c>
      <c r="J2493" s="143" t="s">
        <v>363</v>
      </c>
      <c r="K2493" s="143">
        <v>0.13252684626318001</v>
      </c>
      <c r="L2493" s="143">
        <v>2930.3086023245401</v>
      </c>
      <c r="M2493" s="143">
        <v>5.72494837852076</v>
      </c>
      <c r="N2493" s="143">
        <v>0.79071137061779995</v>
      </c>
      <c r="O2493" s="143">
        <v>0.75870935362489</v>
      </c>
      <c r="P2493" s="143">
        <v>0.10479048425241</v>
      </c>
      <c r="Q2493" s="143">
        <v>388.34455764395301</v>
      </c>
      <c r="R2493" s="143">
        <v>5100</v>
      </c>
      <c r="S2493" s="143" t="s">
        <v>373</v>
      </c>
      <c r="T2493" s="143">
        <v>5100</v>
      </c>
      <c r="U2493" s="143" t="s">
        <v>385</v>
      </c>
      <c r="V2493" s="143" t="s">
        <v>366</v>
      </c>
      <c r="Y2493" s="143" t="s">
        <v>363</v>
      </c>
      <c r="Z2493" s="143">
        <v>0</v>
      </c>
      <c r="AA2493" s="143">
        <v>1</v>
      </c>
      <c r="AB2493" s="143">
        <v>0.75870935362489</v>
      </c>
      <c r="AC2493" s="143">
        <v>0.10479048425241</v>
      </c>
      <c r="AD2493" s="143">
        <v>388.34455764395301</v>
      </c>
      <c r="AF2493" s="143">
        <v>-1</v>
      </c>
      <c r="AG2493" s="143">
        <v>-1</v>
      </c>
      <c r="AH2493" s="143">
        <v>-1</v>
      </c>
      <c r="AI2493" s="143">
        <v>-1</v>
      </c>
      <c r="AJ2493" s="143">
        <v>0</v>
      </c>
      <c r="AM2493" s="143" t="s">
        <v>383</v>
      </c>
      <c r="AN2493" s="143">
        <v>-1</v>
      </c>
      <c r="AQ2493" s="143">
        <v>641</v>
      </c>
      <c r="AR2493" s="143" t="s">
        <v>284</v>
      </c>
      <c r="AS2493" s="143" t="s">
        <v>394</v>
      </c>
      <c r="AT2493" s="143" t="s">
        <v>366</v>
      </c>
      <c r="AV2493" s="143">
        <v>99.755229506500697</v>
      </c>
      <c r="AW2493" s="143">
        <v>0.31495908969999997</v>
      </c>
    </row>
    <row r="2494" spans="1:49" x14ac:dyDescent="0.25">
      <c r="A2494" s="153">
        <v>1200000</v>
      </c>
      <c r="B2494" s="153">
        <v>2400000</v>
      </c>
      <c r="C2494" s="153">
        <v>2400000</v>
      </c>
      <c r="D2494" s="143" t="s">
        <v>360</v>
      </c>
      <c r="E2494" s="143" t="s">
        <v>73</v>
      </c>
      <c r="F2494" s="143" t="s">
        <v>378</v>
      </c>
      <c r="G2494" s="143" t="s">
        <v>379</v>
      </c>
      <c r="H2494" s="143">
        <v>0.59</v>
      </c>
      <c r="I2494" s="143">
        <v>0.64</v>
      </c>
      <c r="J2494" s="143" t="s">
        <v>366</v>
      </c>
      <c r="K2494" s="143">
        <v>0.61776345359886997</v>
      </c>
      <c r="L2494" s="143">
        <v>3762.9713894811998</v>
      </c>
      <c r="M2494" s="143">
        <v>7.3524534948975004</v>
      </c>
      <c r="N2494" s="143">
        <v>1.02386334165277</v>
      </c>
      <c r="O2494" s="143">
        <v>4.5420770634329797</v>
      </c>
      <c r="P2494" s="143">
        <v>0.63250535395270002</v>
      </c>
      <c r="Q2494" s="143">
        <v>2324.6262013596602</v>
      </c>
      <c r="R2494" s="143">
        <v>1820</v>
      </c>
      <c r="S2494" s="143" t="s">
        <v>397</v>
      </c>
      <c r="T2494" s="143">
        <v>1820</v>
      </c>
      <c r="U2494" s="143" t="s">
        <v>385</v>
      </c>
      <c r="V2494" s="143" t="s">
        <v>366</v>
      </c>
      <c r="Z2494" s="143">
        <v>0</v>
      </c>
      <c r="AA2494" s="143">
        <v>1</v>
      </c>
      <c r="AB2494" s="143">
        <v>4.5420770634329797</v>
      </c>
      <c r="AC2494" s="143">
        <v>0.63250535395270002</v>
      </c>
      <c r="AD2494" s="143">
        <v>2324.6262013596602</v>
      </c>
      <c r="AF2494" s="143">
        <v>-1</v>
      </c>
      <c r="AG2494" s="143">
        <v>-1</v>
      </c>
      <c r="AH2494" s="143">
        <v>-1</v>
      </c>
      <c r="AI2494" s="143">
        <v>-1</v>
      </c>
      <c r="AJ2494" s="143">
        <v>0</v>
      </c>
      <c r="AM2494" s="143" t="s">
        <v>383</v>
      </c>
      <c r="AN2494" s="143">
        <v>-1</v>
      </c>
      <c r="AQ2494" s="143">
        <v>641</v>
      </c>
      <c r="AR2494" s="143" t="s">
        <v>284</v>
      </c>
      <c r="AS2494" s="143" t="s">
        <v>394</v>
      </c>
      <c r="AT2494" s="143" t="s">
        <v>366</v>
      </c>
      <c r="AV2494" s="143">
        <v>199.99999998882399</v>
      </c>
      <c r="AW2494" s="143">
        <v>1.8853416069</v>
      </c>
    </row>
    <row r="2495" spans="1:49" x14ac:dyDescent="0.25">
      <c r="A2495" s="153">
        <v>1200000</v>
      </c>
      <c r="B2495" s="153">
        <v>2400000</v>
      </c>
      <c r="C2495" s="153">
        <v>2400000</v>
      </c>
      <c r="D2495" s="143" t="s">
        <v>360</v>
      </c>
      <c r="E2495" s="143" t="s">
        <v>73</v>
      </c>
      <c r="F2495" s="143" t="s">
        <v>378</v>
      </c>
      <c r="G2495" s="143" t="s">
        <v>379</v>
      </c>
      <c r="H2495" s="143">
        <v>0.59</v>
      </c>
      <c r="I2495" s="143">
        <v>0.64</v>
      </c>
      <c r="J2495" s="143" t="s">
        <v>366</v>
      </c>
      <c r="K2495" s="143">
        <v>0.29398787148467997</v>
      </c>
      <c r="L2495" s="143">
        <v>1682.8084678365001</v>
      </c>
      <c r="M2495" s="143">
        <v>3.2877123083770101</v>
      </c>
      <c r="N2495" s="143">
        <v>0.45416655613937001</v>
      </c>
      <c r="O2495" s="143">
        <v>0.96654754359376005</v>
      </c>
      <c r="P2495" s="143">
        <v>0.13351945913894001</v>
      </c>
      <c r="Q2495" s="143">
        <v>494.72527957566098</v>
      </c>
      <c r="R2495" s="143">
        <v>1820</v>
      </c>
      <c r="S2495" s="143" t="s">
        <v>397</v>
      </c>
      <c r="T2495" s="143">
        <v>1820</v>
      </c>
      <c r="U2495" s="143" t="s">
        <v>385</v>
      </c>
      <c r="V2495" s="143" t="s">
        <v>366</v>
      </c>
      <c r="Z2495" s="143">
        <v>0</v>
      </c>
      <c r="AA2495" s="143">
        <v>1</v>
      </c>
      <c r="AB2495" s="143">
        <v>0.96654754359376005</v>
      </c>
      <c r="AC2495" s="143">
        <v>0.13351945913894001</v>
      </c>
      <c r="AD2495" s="143">
        <v>494.72527957566098</v>
      </c>
      <c r="AF2495" s="143">
        <v>-1</v>
      </c>
      <c r="AG2495" s="143">
        <v>-1</v>
      </c>
      <c r="AH2495" s="143">
        <v>-1</v>
      </c>
      <c r="AI2495" s="143">
        <v>-1</v>
      </c>
      <c r="AJ2495" s="143">
        <v>0</v>
      </c>
      <c r="AM2495" s="143" t="s">
        <v>383</v>
      </c>
      <c r="AN2495" s="143">
        <v>-1</v>
      </c>
      <c r="AQ2495" s="143">
        <v>641</v>
      </c>
      <c r="AR2495" s="143" t="s">
        <v>284</v>
      </c>
      <c r="AS2495" s="143" t="s">
        <v>394</v>
      </c>
      <c r="AT2495" s="143" t="s">
        <v>366</v>
      </c>
      <c r="AV2495" s="143">
        <v>261.70044660411401</v>
      </c>
      <c r="AW2495" s="143">
        <v>0.4012370475</v>
      </c>
    </row>
    <row r="2496" spans="1:49" x14ac:dyDescent="0.25">
      <c r="A2496" s="153">
        <v>1200000</v>
      </c>
      <c r="B2496" s="153">
        <v>2400000</v>
      </c>
      <c r="C2496" s="153">
        <v>2400000</v>
      </c>
      <c r="D2496" s="143" t="s">
        <v>360</v>
      </c>
      <c r="E2496" s="143" t="s">
        <v>73</v>
      </c>
      <c r="F2496" s="143" t="s">
        <v>378</v>
      </c>
      <c r="G2496" s="143" t="s">
        <v>379</v>
      </c>
      <c r="H2496" s="143">
        <v>0.59</v>
      </c>
      <c r="I2496" s="143">
        <v>0.64</v>
      </c>
      <c r="J2496" s="143" t="s">
        <v>363</v>
      </c>
      <c r="K2496" s="143">
        <v>0.32377558227528003</v>
      </c>
      <c r="L2496" s="143">
        <v>1682.8084678365001</v>
      </c>
      <c r="M2496" s="143">
        <v>3.2877123083770101</v>
      </c>
      <c r="N2496" s="143">
        <v>0.45416655613937001</v>
      </c>
      <c r="O2496" s="143">
        <v>1.0644809669983699</v>
      </c>
      <c r="P2496" s="143">
        <v>0.14704804116397999</v>
      </c>
      <c r="Q2496" s="143">
        <v>544.85229153153603</v>
      </c>
      <c r="R2496" s="143">
        <v>5100</v>
      </c>
      <c r="S2496" s="143" t="s">
        <v>373</v>
      </c>
      <c r="T2496" s="143">
        <v>5100</v>
      </c>
      <c r="U2496" s="143" t="s">
        <v>385</v>
      </c>
      <c r="V2496" s="143" t="s">
        <v>366</v>
      </c>
      <c r="Y2496" s="143" t="s">
        <v>363</v>
      </c>
      <c r="Z2496" s="143">
        <v>0</v>
      </c>
      <c r="AA2496" s="143">
        <v>1</v>
      </c>
      <c r="AB2496" s="143">
        <v>1.0644809669983699</v>
      </c>
      <c r="AC2496" s="143">
        <v>0.14704804116397999</v>
      </c>
      <c r="AD2496" s="143">
        <v>544.85229153153603</v>
      </c>
      <c r="AF2496" s="143">
        <v>-1</v>
      </c>
      <c r="AG2496" s="143">
        <v>-1</v>
      </c>
      <c r="AH2496" s="143">
        <v>-1</v>
      </c>
      <c r="AI2496" s="143">
        <v>-1</v>
      </c>
      <c r="AJ2496" s="143">
        <v>0</v>
      </c>
      <c r="AM2496" s="143" t="s">
        <v>383</v>
      </c>
      <c r="AN2496" s="143">
        <v>-1</v>
      </c>
      <c r="AQ2496" s="143">
        <v>641</v>
      </c>
      <c r="AR2496" s="143" t="s">
        <v>284</v>
      </c>
      <c r="AS2496" s="143" t="s">
        <v>394</v>
      </c>
      <c r="AT2496" s="143" t="s">
        <v>366</v>
      </c>
      <c r="AV2496" s="143">
        <v>180.70785468659901</v>
      </c>
      <c r="AW2496" s="143">
        <v>0.4418915584</v>
      </c>
    </row>
    <row r="2497" spans="1:49" x14ac:dyDescent="0.25">
      <c r="A2497" s="153">
        <v>1200000</v>
      </c>
      <c r="B2497" s="153">
        <v>2400000</v>
      </c>
      <c r="C2497" s="153">
        <v>2400000</v>
      </c>
      <c r="D2497" s="143" t="s">
        <v>360</v>
      </c>
      <c r="E2497" s="143" t="s">
        <v>73</v>
      </c>
      <c r="F2497" s="143" t="s">
        <v>378</v>
      </c>
      <c r="G2497" s="143" t="s">
        <v>379</v>
      </c>
      <c r="H2497" s="143">
        <v>0.59</v>
      </c>
      <c r="I2497" s="143">
        <v>0.64</v>
      </c>
      <c r="J2497" s="143" t="s">
        <v>366</v>
      </c>
      <c r="K2497" s="143">
        <v>0.55111313045016996</v>
      </c>
      <c r="L2497" s="143">
        <v>3846.1253458722699</v>
      </c>
      <c r="M2497" s="143">
        <v>8.0228476031784304</v>
      </c>
      <c r="N2497" s="143">
        <v>1.1267905649735199</v>
      </c>
      <c r="O2497" s="143">
        <v>4.42149665771238</v>
      </c>
      <c r="P2497" s="143">
        <v>0.62098907562427996</v>
      </c>
      <c r="Q2497" s="143">
        <v>2119.65017946744</v>
      </c>
      <c r="R2497" s="143">
        <v>1200</v>
      </c>
      <c r="S2497" s="143" t="s">
        <v>398</v>
      </c>
      <c r="T2497" s="143">
        <v>1200</v>
      </c>
      <c r="U2497" s="143" t="s">
        <v>385</v>
      </c>
      <c r="V2497" s="143" t="s">
        <v>366</v>
      </c>
      <c r="Z2497" s="143">
        <v>0</v>
      </c>
      <c r="AA2497" s="143">
        <v>1</v>
      </c>
      <c r="AB2497" s="143">
        <v>4.42149665771238</v>
      </c>
      <c r="AC2497" s="143">
        <v>0.62098907562427996</v>
      </c>
      <c r="AD2497" s="143">
        <v>2375.9956766402101</v>
      </c>
      <c r="AF2497" s="143">
        <v>-1</v>
      </c>
      <c r="AG2497" s="143">
        <v>-1</v>
      </c>
      <c r="AH2497" s="143">
        <v>-1</v>
      </c>
      <c r="AI2497" s="143">
        <v>-1</v>
      </c>
      <c r="AJ2497" s="143">
        <v>0</v>
      </c>
      <c r="AM2497" s="143" t="s">
        <v>383</v>
      </c>
      <c r="AN2497" s="143">
        <v>-1</v>
      </c>
      <c r="AQ2497" s="143">
        <v>641</v>
      </c>
      <c r="AR2497" s="143" t="s">
        <v>284</v>
      </c>
      <c r="AS2497" s="143" t="s">
        <v>394</v>
      </c>
      <c r="AT2497" s="143" t="s">
        <v>366</v>
      </c>
      <c r="AV2497" s="143">
        <v>190.49092098100601</v>
      </c>
      <c r="AW2497" s="143">
        <v>1.9270037928999999</v>
      </c>
    </row>
    <row r="2498" spans="1:49" x14ac:dyDescent="0.25">
      <c r="A2498" s="153">
        <v>1200000</v>
      </c>
      <c r="B2498" s="153">
        <v>2400000</v>
      </c>
      <c r="C2498" s="153">
        <v>2400000</v>
      </c>
      <c r="D2498" s="143" t="s">
        <v>360</v>
      </c>
      <c r="E2498" s="143" t="s">
        <v>73</v>
      </c>
      <c r="F2498" s="143" t="s">
        <v>378</v>
      </c>
      <c r="G2498" s="143" t="s">
        <v>379</v>
      </c>
      <c r="H2498" s="143">
        <v>0.59</v>
      </c>
      <c r="I2498" s="143">
        <v>0.64</v>
      </c>
      <c r="J2498" s="143" t="s">
        <v>366</v>
      </c>
      <c r="K2498" s="143">
        <v>0.27763809835616998</v>
      </c>
      <c r="L2498" s="143">
        <v>1575.04223896486</v>
      </c>
      <c r="M2498" s="143">
        <v>3.0771698969199299</v>
      </c>
      <c r="N2498" s="143">
        <v>0.42509437894008001</v>
      </c>
      <c r="O2498" s="143">
        <v>0.85433959849969998</v>
      </c>
      <c r="P2498" s="143">
        <v>0.11802239499082</v>
      </c>
      <c r="Q2498" s="143">
        <v>437.29173205685299</v>
      </c>
      <c r="R2498" s="143">
        <v>1820</v>
      </c>
      <c r="S2498" s="143" t="s">
        <v>397</v>
      </c>
      <c r="T2498" s="143">
        <v>1820</v>
      </c>
      <c r="U2498" s="143" t="s">
        <v>385</v>
      </c>
      <c r="V2498" s="143" t="s">
        <v>366</v>
      </c>
      <c r="Z2498" s="143">
        <v>0</v>
      </c>
      <c r="AA2498" s="143">
        <v>1</v>
      </c>
      <c r="AB2498" s="143">
        <v>0.85433959849969998</v>
      </c>
      <c r="AC2498" s="143">
        <v>0.11802239499082</v>
      </c>
      <c r="AD2498" s="143">
        <v>437.29173205685299</v>
      </c>
      <c r="AF2498" s="143">
        <v>-1</v>
      </c>
      <c r="AG2498" s="143">
        <v>-1</v>
      </c>
      <c r="AH2498" s="143">
        <v>-1</v>
      </c>
      <c r="AI2498" s="143">
        <v>-1</v>
      </c>
      <c r="AJ2498" s="143">
        <v>0</v>
      </c>
      <c r="AM2498" s="143" t="s">
        <v>383</v>
      </c>
      <c r="AN2498" s="143">
        <v>-1</v>
      </c>
      <c r="AQ2498" s="143">
        <v>641</v>
      </c>
      <c r="AR2498" s="143" t="s">
        <v>284</v>
      </c>
      <c r="AS2498" s="143" t="s">
        <v>394</v>
      </c>
      <c r="AT2498" s="143" t="s">
        <v>366</v>
      </c>
      <c r="AV2498" s="143">
        <v>146.21794327604499</v>
      </c>
      <c r="AW2498" s="143">
        <v>0.35465671700000001</v>
      </c>
    </row>
    <row r="2499" spans="1:49" x14ac:dyDescent="0.25">
      <c r="A2499" s="153">
        <v>1200000</v>
      </c>
      <c r="B2499" s="153">
        <v>2400000</v>
      </c>
      <c r="C2499" s="153">
        <v>2400000</v>
      </c>
      <c r="D2499" s="143" t="s">
        <v>360</v>
      </c>
      <c r="E2499" s="143" t="s">
        <v>73</v>
      </c>
      <c r="F2499" s="143" t="s">
        <v>378</v>
      </c>
      <c r="G2499" s="143" t="s">
        <v>379</v>
      </c>
      <c r="H2499" s="143">
        <v>0.59</v>
      </c>
      <c r="I2499" s="143">
        <v>0.64</v>
      </c>
      <c r="J2499" s="143" t="s">
        <v>363</v>
      </c>
      <c r="K2499" s="143">
        <v>0.34012535531173999</v>
      </c>
      <c r="L2499" s="143">
        <v>1575.04223896486</v>
      </c>
      <c r="M2499" s="143">
        <v>3.0771698969199299</v>
      </c>
      <c r="N2499" s="143">
        <v>0.42509437894008001</v>
      </c>
      <c r="O2499" s="143">
        <v>1.0466235045444801</v>
      </c>
      <c r="P2499" s="143">
        <v>0.14458537667801</v>
      </c>
      <c r="Q2499" s="143">
        <v>535.71180115892503</v>
      </c>
      <c r="R2499" s="143">
        <v>5100</v>
      </c>
      <c r="S2499" s="143" t="s">
        <v>373</v>
      </c>
      <c r="T2499" s="143">
        <v>5100</v>
      </c>
      <c r="U2499" s="143" t="s">
        <v>385</v>
      </c>
      <c r="V2499" s="143" t="s">
        <v>366</v>
      </c>
      <c r="Y2499" s="143" t="s">
        <v>363</v>
      </c>
      <c r="Z2499" s="143">
        <v>0</v>
      </c>
      <c r="AA2499" s="143">
        <v>1</v>
      </c>
      <c r="AB2499" s="143">
        <v>1.0466235045444801</v>
      </c>
      <c r="AC2499" s="143">
        <v>0.14458537667801</v>
      </c>
      <c r="AD2499" s="143">
        <v>535.71180115892503</v>
      </c>
      <c r="AF2499" s="143">
        <v>-1</v>
      </c>
      <c r="AG2499" s="143">
        <v>-1</v>
      </c>
      <c r="AH2499" s="143">
        <v>-1</v>
      </c>
      <c r="AI2499" s="143">
        <v>-1</v>
      </c>
      <c r="AJ2499" s="143">
        <v>0</v>
      </c>
      <c r="AM2499" s="143" t="s">
        <v>383</v>
      </c>
      <c r="AN2499" s="143">
        <v>-1</v>
      </c>
      <c r="AQ2499" s="143">
        <v>641</v>
      </c>
      <c r="AR2499" s="143" t="s">
        <v>284</v>
      </c>
      <c r="AS2499" s="143" t="s">
        <v>394</v>
      </c>
      <c r="AT2499" s="143" t="s">
        <v>366</v>
      </c>
      <c r="AV2499" s="143">
        <v>160.42033873009501</v>
      </c>
      <c r="AW2499" s="143">
        <v>0.43447834639999999</v>
      </c>
    </row>
    <row r="2500" spans="1:49" x14ac:dyDescent="0.25">
      <c r="A2500" s="153">
        <v>1200000</v>
      </c>
      <c r="B2500" s="153">
        <v>2400000</v>
      </c>
      <c r="C2500" s="153">
        <v>2400000</v>
      </c>
      <c r="D2500" s="143" t="s">
        <v>360</v>
      </c>
      <c r="E2500" s="143" t="s">
        <v>73</v>
      </c>
      <c r="F2500" s="143" t="s">
        <v>378</v>
      </c>
      <c r="G2500" s="143" t="s">
        <v>379</v>
      </c>
      <c r="H2500" s="143">
        <v>0.59</v>
      </c>
      <c r="I2500" s="143">
        <v>0.64</v>
      </c>
      <c r="J2500" s="143" t="s">
        <v>366</v>
      </c>
      <c r="K2500" s="143">
        <v>0.26722396249158997</v>
      </c>
      <c r="L2500" s="143">
        <v>1506.24557560007</v>
      </c>
      <c r="M2500" s="143">
        <v>2.94285686782727</v>
      </c>
      <c r="N2500" s="143">
        <v>0.40763275471026</v>
      </c>
      <c r="O2500" s="143">
        <v>0.78640187326640998</v>
      </c>
      <c r="P2500" s="143">
        <v>0.10892923995504</v>
      </c>
      <c r="Q2500" s="143">
        <v>402.504911197284</v>
      </c>
      <c r="R2500" s="143">
        <v>1820</v>
      </c>
      <c r="S2500" s="143" t="s">
        <v>397</v>
      </c>
      <c r="T2500" s="143">
        <v>1820</v>
      </c>
      <c r="U2500" s="143" t="s">
        <v>385</v>
      </c>
      <c r="V2500" s="143" t="s">
        <v>366</v>
      </c>
      <c r="Z2500" s="143">
        <v>0</v>
      </c>
      <c r="AA2500" s="143">
        <v>1</v>
      </c>
      <c r="AB2500" s="143">
        <v>0.78640187326640998</v>
      </c>
      <c r="AC2500" s="143">
        <v>0.10892923995504</v>
      </c>
      <c r="AD2500" s="143">
        <v>402.504911197284</v>
      </c>
      <c r="AF2500" s="143">
        <v>-1</v>
      </c>
      <c r="AG2500" s="143">
        <v>-1</v>
      </c>
      <c r="AH2500" s="143">
        <v>-1</v>
      </c>
      <c r="AI2500" s="143">
        <v>-1</v>
      </c>
      <c r="AJ2500" s="143">
        <v>0</v>
      </c>
      <c r="AM2500" s="143" t="s">
        <v>383</v>
      </c>
      <c r="AN2500" s="143">
        <v>-1</v>
      </c>
      <c r="AQ2500" s="143">
        <v>641</v>
      </c>
      <c r="AR2500" s="143" t="s">
        <v>284</v>
      </c>
      <c r="AS2500" s="143" t="s">
        <v>394</v>
      </c>
      <c r="AT2500" s="143" t="s">
        <v>366</v>
      </c>
      <c r="AV2500" s="143">
        <v>203.55417482807201</v>
      </c>
      <c r="AW2500" s="143">
        <v>0.32644356140000003</v>
      </c>
    </row>
    <row r="2501" spans="1:49" x14ac:dyDescent="0.25">
      <c r="A2501" s="153">
        <v>1200000</v>
      </c>
      <c r="B2501" s="153">
        <v>2400000</v>
      </c>
      <c r="C2501" s="153">
        <v>2400000</v>
      </c>
      <c r="D2501" s="143" t="s">
        <v>360</v>
      </c>
      <c r="E2501" s="143" t="s">
        <v>73</v>
      </c>
      <c r="F2501" s="143" t="s">
        <v>378</v>
      </c>
      <c r="G2501" s="143" t="s">
        <v>379</v>
      </c>
      <c r="H2501" s="143">
        <v>0.59</v>
      </c>
      <c r="I2501" s="143">
        <v>0.64</v>
      </c>
      <c r="J2501" s="143" t="s">
        <v>363</v>
      </c>
      <c r="K2501" s="143">
        <v>0.35053949124535</v>
      </c>
      <c r="L2501" s="143">
        <v>1506.24557560007</v>
      </c>
      <c r="M2501" s="143">
        <v>2.94285686782727</v>
      </c>
      <c r="N2501" s="143">
        <v>0.40763275471026</v>
      </c>
      <c r="O2501" s="143">
        <v>1.03158754925608</v>
      </c>
      <c r="P2501" s="143">
        <v>0.14289137845107999</v>
      </c>
      <c r="Q2501" s="143">
        <v>527.99855776142203</v>
      </c>
      <c r="R2501" s="143">
        <v>5100</v>
      </c>
      <c r="S2501" s="143" t="s">
        <v>373</v>
      </c>
      <c r="T2501" s="143">
        <v>5100</v>
      </c>
      <c r="U2501" s="143" t="s">
        <v>385</v>
      </c>
      <c r="V2501" s="143" t="s">
        <v>366</v>
      </c>
      <c r="Y2501" s="143" t="s">
        <v>363</v>
      </c>
      <c r="Z2501" s="143">
        <v>0</v>
      </c>
      <c r="AA2501" s="143">
        <v>1</v>
      </c>
      <c r="AB2501" s="143">
        <v>1.03158754925608</v>
      </c>
      <c r="AC2501" s="143">
        <v>0.14289137845107999</v>
      </c>
      <c r="AD2501" s="143">
        <v>527.99855776142203</v>
      </c>
      <c r="AF2501" s="143">
        <v>-1</v>
      </c>
      <c r="AG2501" s="143">
        <v>-1</v>
      </c>
      <c r="AH2501" s="143">
        <v>-1</v>
      </c>
      <c r="AI2501" s="143">
        <v>-1</v>
      </c>
      <c r="AJ2501" s="143">
        <v>0</v>
      </c>
      <c r="AM2501" s="143" t="s">
        <v>383</v>
      </c>
      <c r="AN2501" s="143">
        <v>-1</v>
      </c>
      <c r="AQ2501" s="143">
        <v>641</v>
      </c>
      <c r="AR2501" s="143" t="s">
        <v>284</v>
      </c>
      <c r="AS2501" s="143" t="s">
        <v>394</v>
      </c>
      <c r="AT2501" s="143" t="s">
        <v>366</v>
      </c>
      <c r="AV2501" s="143">
        <v>171.37465325622699</v>
      </c>
      <c r="AW2501" s="143">
        <v>0.42822267460000002</v>
      </c>
    </row>
    <row r="2502" spans="1:49" x14ac:dyDescent="0.25">
      <c r="A2502" s="153">
        <v>1200000</v>
      </c>
      <c r="B2502" s="153">
        <v>2400000</v>
      </c>
      <c r="C2502" s="153">
        <v>2400000</v>
      </c>
      <c r="D2502" s="143" t="s">
        <v>360</v>
      </c>
      <c r="E2502" s="143" t="s">
        <v>73</v>
      </c>
      <c r="F2502" s="143" t="s">
        <v>378</v>
      </c>
      <c r="G2502" s="143" t="s">
        <v>379</v>
      </c>
      <c r="H2502" s="143">
        <v>0.59</v>
      </c>
      <c r="I2502" s="143">
        <v>0.64</v>
      </c>
      <c r="J2502" s="143" t="s">
        <v>366</v>
      </c>
      <c r="K2502" s="143">
        <v>0.10205752598305</v>
      </c>
      <c r="L2502" s="143">
        <v>3405.9139561263601</v>
      </c>
      <c r="M2502" s="143">
        <v>7.8701920709848103</v>
      </c>
      <c r="N2502" s="143">
        <v>0.94589523511201001</v>
      </c>
      <c r="O2502" s="143">
        <v>0.80321233177615003</v>
      </c>
      <c r="P2502" s="143">
        <v>9.6535727534690002E-2</v>
      </c>
      <c r="Q2502" s="143">
        <v>347.59915207341197</v>
      </c>
      <c r="R2502" s="143">
        <v>8140</v>
      </c>
      <c r="S2502" s="143" t="s">
        <v>369</v>
      </c>
      <c r="T2502" s="143">
        <v>8140</v>
      </c>
      <c r="U2502" s="143" t="s">
        <v>385</v>
      </c>
      <c r="V2502" s="143" t="s">
        <v>366</v>
      </c>
      <c r="Z2502" s="143">
        <v>0</v>
      </c>
      <c r="AA2502" s="143">
        <v>1</v>
      </c>
      <c r="AB2502" s="143">
        <v>0.80321233177615003</v>
      </c>
      <c r="AC2502" s="143">
        <v>9.6535727534690002E-2</v>
      </c>
      <c r="AD2502" s="143">
        <v>779.25265229809202</v>
      </c>
      <c r="AF2502" s="143">
        <v>-1</v>
      </c>
      <c r="AG2502" s="143">
        <v>-1</v>
      </c>
      <c r="AH2502" s="143">
        <v>-1</v>
      </c>
      <c r="AI2502" s="143">
        <v>-1</v>
      </c>
      <c r="AJ2502" s="143">
        <v>0</v>
      </c>
      <c r="AM2502" s="143" t="s">
        <v>383</v>
      </c>
      <c r="AN2502" s="143">
        <v>-1</v>
      </c>
      <c r="AQ2502" s="143">
        <v>641</v>
      </c>
      <c r="AR2502" s="143" t="s">
        <v>284</v>
      </c>
      <c r="AS2502" s="143" t="s">
        <v>394</v>
      </c>
      <c r="AT2502" s="143" t="s">
        <v>366</v>
      </c>
      <c r="AV2502" s="143">
        <v>116.520519434048</v>
      </c>
      <c r="AW2502" s="143">
        <v>0.63199728489999996</v>
      </c>
    </row>
    <row r="2503" spans="1:49" x14ac:dyDescent="0.25">
      <c r="A2503" s="153">
        <v>1200000</v>
      </c>
      <c r="B2503" s="153">
        <v>2400000</v>
      </c>
      <c r="C2503" s="153">
        <v>2400000</v>
      </c>
      <c r="D2503" s="143" t="s">
        <v>360</v>
      </c>
      <c r="E2503" s="143" t="s">
        <v>73</v>
      </c>
      <c r="F2503" s="143" t="s">
        <v>378</v>
      </c>
      <c r="G2503" s="143" t="s">
        <v>379</v>
      </c>
      <c r="H2503" s="143">
        <v>0.59</v>
      </c>
      <c r="I2503" s="143">
        <v>0.64</v>
      </c>
      <c r="J2503" s="143" t="s">
        <v>366</v>
      </c>
      <c r="K2503" s="143">
        <v>0.54274055925947995</v>
      </c>
      <c r="L2503" s="143">
        <v>3297.3605971771099</v>
      </c>
      <c r="M2503" s="143">
        <v>6.4421355342027402</v>
      </c>
      <c r="N2503" s="143">
        <v>0.89065004003697001</v>
      </c>
      <c r="O2503" s="143">
        <v>3.4964082426586001</v>
      </c>
      <c r="P2503" s="143">
        <v>0.48339190083415001</v>
      </c>
      <c r="Q2503" s="143">
        <v>1789.6113345920901</v>
      </c>
      <c r="R2503" s="143">
        <v>1820</v>
      </c>
      <c r="S2503" s="143" t="s">
        <v>397</v>
      </c>
      <c r="T2503" s="143">
        <v>1820</v>
      </c>
      <c r="U2503" s="143" t="s">
        <v>385</v>
      </c>
      <c r="V2503" s="143" t="s">
        <v>366</v>
      </c>
      <c r="Z2503" s="143">
        <v>0</v>
      </c>
      <c r="AA2503" s="143">
        <v>1</v>
      </c>
      <c r="AB2503" s="143">
        <v>3.4964082426586001</v>
      </c>
      <c r="AC2503" s="143">
        <v>0.48339190083415001</v>
      </c>
      <c r="AD2503" s="143">
        <v>1789.6113345920901</v>
      </c>
      <c r="AF2503" s="143">
        <v>-1</v>
      </c>
      <c r="AG2503" s="143">
        <v>-1</v>
      </c>
      <c r="AH2503" s="143">
        <v>-1</v>
      </c>
      <c r="AI2503" s="143">
        <v>-1</v>
      </c>
      <c r="AJ2503" s="143">
        <v>0</v>
      </c>
      <c r="AM2503" s="143" t="s">
        <v>383</v>
      </c>
      <c r="AN2503" s="143">
        <v>-1</v>
      </c>
      <c r="AQ2503" s="143">
        <v>641</v>
      </c>
      <c r="AR2503" s="143" t="s">
        <v>284</v>
      </c>
      <c r="AS2503" s="143" t="s">
        <v>394</v>
      </c>
      <c r="AT2503" s="143" t="s">
        <v>366</v>
      </c>
      <c r="AV2503" s="143">
        <v>183.15167414022801</v>
      </c>
      <c r="AW2503" s="143">
        <v>1.4514284952000001</v>
      </c>
    </row>
    <row r="2504" spans="1:49" x14ac:dyDescent="0.25">
      <c r="A2504" s="153">
        <v>1200000</v>
      </c>
      <c r="B2504" s="153">
        <v>2400000</v>
      </c>
      <c r="C2504" s="153">
        <v>2400000</v>
      </c>
      <c r="D2504" s="143" t="s">
        <v>360</v>
      </c>
      <c r="E2504" s="143" t="s">
        <v>73</v>
      </c>
      <c r="F2504" s="143" t="s">
        <v>378</v>
      </c>
      <c r="G2504" s="143" t="s">
        <v>379</v>
      </c>
      <c r="H2504" s="143">
        <v>0.59</v>
      </c>
      <c r="I2504" s="143">
        <v>0.64</v>
      </c>
      <c r="J2504" s="143" t="s">
        <v>363</v>
      </c>
      <c r="K2504" s="143">
        <v>7.5022894523489994E-2</v>
      </c>
      <c r="L2504" s="143">
        <v>3297.3605971771099</v>
      </c>
      <c r="M2504" s="143">
        <v>6.4421355342027402</v>
      </c>
      <c r="N2504" s="143">
        <v>0.89065004003697001</v>
      </c>
      <c r="O2504" s="143">
        <v>0.48330765468855003</v>
      </c>
      <c r="P2504" s="143">
        <v>6.6819144011039999E-2</v>
      </c>
      <c r="Q2504" s="143">
        <v>247.37753628794999</v>
      </c>
      <c r="R2504" s="143">
        <v>5100</v>
      </c>
      <c r="S2504" s="143" t="s">
        <v>373</v>
      </c>
      <c r="T2504" s="143">
        <v>5100</v>
      </c>
      <c r="U2504" s="143" t="s">
        <v>385</v>
      </c>
      <c r="V2504" s="143" t="s">
        <v>366</v>
      </c>
      <c r="Y2504" s="143" t="s">
        <v>363</v>
      </c>
      <c r="Z2504" s="143">
        <v>0</v>
      </c>
      <c r="AA2504" s="143">
        <v>1</v>
      </c>
      <c r="AB2504" s="143">
        <v>0.48330765468855003</v>
      </c>
      <c r="AC2504" s="143">
        <v>6.6819144011039999E-2</v>
      </c>
      <c r="AD2504" s="143">
        <v>247.377536287948</v>
      </c>
      <c r="AF2504" s="143">
        <v>-1</v>
      </c>
      <c r="AG2504" s="143">
        <v>-1</v>
      </c>
      <c r="AH2504" s="143">
        <v>-1</v>
      </c>
      <c r="AI2504" s="143">
        <v>-1</v>
      </c>
      <c r="AJ2504" s="143">
        <v>0</v>
      </c>
      <c r="AM2504" s="143" t="s">
        <v>383</v>
      </c>
      <c r="AN2504" s="143">
        <v>-1</v>
      </c>
      <c r="AQ2504" s="143">
        <v>641</v>
      </c>
      <c r="AR2504" s="143" t="s">
        <v>284</v>
      </c>
      <c r="AS2504" s="143" t="s">
        <v>394</v>
      </c>
      <c r="AT2504" s="143" t="s">
        <v>366</v>
      </c>
      <c r="AV2504" s="143">
        <v>127.781629804505</v>
      </c>
      <c r="AW2504" s="143">
        <v>0.20063060529999999</v>
      </c>
    </row>
    <row r="2505" spans="1:49" x14ac:dyDescent="0.25">
      <c r="A2505" s="153">
        <v>1200000</v>
      </c>
      <c r="B2505" s="153">
        <v>2400000</v>
      </c>
      <c r="C2505" s="153">
        <v>2400000</v>
      </c>
      <c r="D2505" s="143" t="s">
        <v>360</v>
      </c>
      <c r="E2505" s="143" t="s">
        <v>73</v>
      </c>
      <c r="F2505" s="143" t="s">
        <v>378</v>
      </c>
      <c r="G2505" s="143" t="s">
        <v>379</v>
      </c>
      <c r="H2505" s="143">
        <v>0.59</v>
      </c>
      <c r="I2505" s="143">
        <v>0.64</v>
      </c>
      <c r="J2505" s="143" t="s">
        <v>366</v>
      </c>
      <c r="K2505" s="143">
        <v>4.1188005735539997E-2</v>
      </c>
      <c r="L2505" s="143">
        <v>3610.6371773513602</v>
      </c>
      <c r="M2505" s="143">
        <v>7.5426434664155702</v>
      </c>
      <c r="N2505" s="143">
        <v>1.0039717619098401</v>
      </c>
      <c r="O2505" s="143">
        <v>0.31066644235587998</v>
      </c>
      <c r="P2505" s="143">
        <v>4.1351594687859997E-2</v>
      </c>
      <c r="Q2505" s="143">
        <v>148.71494476971199</v>
      </c>
      <c r="R2505" s="143">
        <v>1200</v>
      </c>
      <c r="S2505" s="143" t="s">
        <v>398</v>
      </c>
      <c r="T2505" s="143">
        <v>1200</v>
      </c>
      <c r="U2505" s="143" t="s">
        <v>385</v>
      </c>
      <c r="V2505" s="143" t="s">
        <v>366</v>
      </c>
      <c r="Z2505" s="143">
        <v>0</v>
      </c>
      <c r="AA2505" s="143">
        <v>1</v>
      </c>
      <c r="AB2505" s="143">
        <v>0.31066644235587998</v>
      </c>
      <c r="AC2505" s="143">
        <v>4.1351594687859997E-2</v>
      </c>
      <c r="AD2505" s="143">
        <v>148.714944769711</v>
      </c>
      <c r="AF2505" s="143">
        <v>-1</v>
      </c>
      <c r="AG2505" s="143">
        <v>-1</v>
      </c>
      <c r="AH2505" s="143">
        <v>-1</v>
      </c>
      <c r="AI2505" s="143">
        <v>-1</v>
      </c>
      <c r="AJ2505" s="143">
        <v>0</v>
      </c>
      <c r="AM2505" s="143" t="s">
        <v>383</v>
      </c>
      <c r="AN2505" s="143">
        <v>-1</v>
      </c>
      <c r="AQ2505" s="143">
        <v>641</v>
      </c>
      <c r="AR2505" s="143" t="s">
        <v>284</v>
      </c>
      <c r="AS2505" s="143" t="s">
        <v>394</v>
      </c>
      <c r="AT2505" s="143" t="s">
        <v>366</v>
      </c>
      <c r="AV2505" s="143">
        <v>62.732743559598099</v>
      </c>
      <c r="AW2505" s="143">
        <v>0.12061228290000001</v>
      </c>
    </row>
    <row r="2506" spans="1:49" x14ac:dyDescent="0.25">
      <c r="A2506" s="153">
        <v>1200000</v>
      </c>
      <c r="B2506" s="153">
        <v>2400000</v>
      </c>
      <c r="C2506" s="153">
        <v>2400000</v>
      </c>
      <c r="D2506" s="143" t="s">
        <v>360</v>
      </c>
      <c r="E2506" s="143" t="s">
        <v>73</v>
      </c>
      <c r="F2506" s="143" t="s">
        <v>378</v>
      </c>
      <c r="G2506" s="143" t="s">
        <v>379</v>
      </c>
      <c r="H2506" s="143">
        <v>0.59</v>
      </c>
      <c r="I2506" s="143">
        <v>0.64</v>
      </c>
      <c r="J2506" s="143" t="s">
        <v>366</v>
      </c>
      <c r="K2506" s="143">
        <v>0.29727016448277999</v>
      </c>
      <c r="L2506" s="143">
        <v>3610.6371773513602</v>
      </c>
      <c r="M2506" s="143">
        <v>7.5426434664155702</v>
      </c>
      <c r="N2506" s="143">
        <v>1.0039717619098401</v>
      </c>
      <c r="O2506" s="143">
        <v>2.24220286389636</v>
      </c>
      <c r="P2506" s="143">
        <v>0.29845085079901001</v>
      </c>
      <c r="Q2506" s="143">
        <v>1073.33470759889</v>
      </c>
      <c r="R2506" s="143">
        <v>1400</v>
      </c>
      <c r="S2506" s="143" t="s">
        <v>389</v>
      </c>
      <c r="T2506" s="143">
        <v>1400</v>
      </c>
      <c r="U2506" s="143" t="s">
        <v>385</v>
      </c>
      <c r="V2506" s="143" t="s">
        <v>366</v>
      </c>
      <c r="Z2506" s="143">
        <v>0</v>
      </c>
      <c r="AA2506" s="143">
        <v>1</v>
      </c>
      <c r="AB2506" s="143">
        <v>2.24220286389636</v>
      </c>
      <c r="AC2506" s="143">
        <v>0.29845085079901001</v>
      </c>
      <c r="AD2506" s="143">
        <v>1073.33470759889</v>
      </c>
      <c r="AF2506" s="143">
        <v>-1</v>
      </c>
      <c r="AG2506" s="143">
        <v>-1</v>
      </c>
      <c r="AH2506" s="143">
        <v>-1</v>
      </c>
      <c r="AI2506" s="143">
        <v>-1</v>
      </c>
      <c r="AJ2506" s="143">
        <v>0</v>
      </c>
      <c r="AM2506" s="143" t="s">
        <v>383</v>
      </c>
      <c r="AN2506" s="143">
        <v>-1</v>
      </c>
      <c r="AQ2506" s="143">
        <v>641</v>
      </c>
      <c r="AR2506" s="143" t="s">
        <v>284</v>
      </c>
      <c r="AS2506" s="143" t="s">
        <v>394</v>
      </c>
      <c r="AT2506" s="143" t="s">
        <v>366</v>
      </c>
      <c r="AV2506" s="143">
        <v>158.59012906212601</v>
      </c>
      <c r="AW2506" s="143">
        <v>0.87050665660000004</v>
      </c>
    </row>
    <row r="2507" spans="1:49" x14ac:dyDescent="0.25">
      <c r="A2507" s="153">
        <v>1200000</v>
      </c>
      <c r="B2507" s="153">
        <v>2400000</v>
      </c>
      <c r="C2507" s="153">
        <v>2400000</v>
      </c>
      <c r="D2507" s="143" t="s">
        <v>360</v>
      </c>
      <c r="E2507" s="143" t="s">
        <v>73</v>
      </c>
      <c r="F2507" s="143" t="s">
        <v>378</v>
      </c>
      <c r="G2507" s="143" t="s">
        <v>379</v>
      </c>
      <c r="H2507" s="143">
        <v>0.59</v>
      </c>
      <c r="I2507" s="143">
        <v>0.64</v>
      </c>
      <c r="J2507" s="143" t="s">
        <v>363</v>
      </c>
      <c r="K2507" s="143">
        <v>0.27930528338054</v>
      </c>
      <c r="L2507" s="143">
        <v>3610.6371773513602</v>
      </c>
      <c r="M2507" s="143">
        <v>7.5426434664155702</v>
      </c>
      <c r="N2507" s="143">
        <v>1.0039717619098401</v>
      </c>
      <c r="O2507" s="143">
        <v>2.1067001708256101</v>
      </c>
      <c r="P2507" s="143">
        <v>0.28041461746628998</v>
      </c>
      <c r="Q2507" s="143">
        <v>1008.47004000445</v>
      </c>
      <c r="R2507" s="143">
        <v>3100</v>
      </c>
      <c r="S2507" s="143" t="s">
        <v>371</v>
      </c>
      <c r="T2507" s="143">
        <v>3100</v>
      </c>
      <c r="U2507" s="143" t="s">
        <v>385</v>
      </c>
      <c r="V2507" s="143" t="s">
        <v>366</v>
      </c>
      <c r="Y2507" s="143" t="s">
        <v>363</v>
      </c>
      <c r="Z2507" s="143">
        <v>0</v>
      </c>
      <c r="AA2507" s="143">
        <v>1</v>
      </c>
      <c r="AB2507" s="143">
        <v>2.1067001708256101</v>
      </c>
      <c r="AC2507" s="143">
        <v>0.28041461746628998</v>
      </c>
      <c r="AD2507" s="143">
        <v>1008.47004000445</v>
      </c>
      <c r="AF2507" s="143">
        <v>-1</v>
      </c>
      <c r="AG2507" s="143">
        <v>-1</v>
      </c>
      <c r="AH2507" s="143">
        <v>-1</v>
      </c>
      <c r="AI2507" s="143">
        <v>-1</v>
      </c>
      <c r="AJ2507" s="143">
        <v>0</v>
      </c>
      <c r="AM2507" s="143" t="s">
        <v>383</v>
      </c>
      <c r="AN2507" s="143">
        <v>-1</v>
      </c>
      <c r="AQ2507" s="143">
        <v>641</v>
      </c>
      <c r="AR2507" s="143" t="s">
        <v>284</v>
      </c>
      <c r="AS2507" s="143" t="s">
        <v>394</v>
      </c>
      <c r="AT2507" s="143" t="s">
        <v>366</v>
      </c>
      <c r="AV2507" s="143">
        <v>168.59021505133299</v>
      </c>
      <c r="AW2507" s="143">
        <v>0.81789946469999997</v>
      </c>
    </row>
    <row r="2508" spans="1:49" x14ac:dyDescent="0.25">
      <c r="A2508" s="153">
        <v>1200000</v>
      </c>
      <c r="B2508" s="153">
        <v>2400000</v>
      </c>
      <c r="C2508" s="153">
        <v>2400000</v>
      </c>
      <c r="D2508" s="143" t="s">
        <v>360</v>
      </c>
      <c r="E2508" s="143" t="s">
        <v>73</v>
      </c>
      <c r="F2508" s="143" t="s">
        <v>378</v>
      </c>
      <c r="G2508" s="143" t="s">
        <v>379</v>
      </c>
      <c r="H2508" s="143">
        <v>0.59</v>
      </c>
      <c r="I2508" s="143">
        <v>0.64</v>
      </c>
      <c r="J2508" s="143" t="s">
        <v>366</v>
      </c>
      <c r="K2508" s="143">
        <v>4.3399972783599999E-3</v>
      </c>
      <c r="L2508" s="143">
        <v>3775.7902264243198</v>
      </c>
      <c r="M2508" s="143">
        <v>7.3767638828524396</v>
      </c>
      <c r="N2508" s="143">
        <v>1.01881777672195</v>
      </c>
      <c r="O2508" s="143">
        <v>3.2015135174730001E-2</v>
      </c>
      <c r="P2508" s="143">
        <v>4.42166637812E-3</v>
      </c>
      <c r="Q2508" s="143">
        <v>16.386919306366199</v>
      </c>
      <c r="R2508" s="143">
        <v>1820</v>
      </c>
      <c r="S2508" s="143" t="s">
        <v>397</v>
      </c>
      <c r="T2508" s="143">
        <v>1820</v>
      </c>
      <c r="U2508" s="143" t="s">
        <v>385</v>
      </c>
      <c r="V2508" s="143" t="s">
        <v>366</v>
      </c>
      <c r="Z2508" s="143">
        <v>0</v>
      </c>
      <c r="AA2508" s="143">
        <v>1</v>
      </c>
      <c r="AB2508" s="143">
        <v>3.2015135174730001E-2</v>
      </c>
      <c r="AC2508" s="143">
        <v>4.42166637812E-3</v>
      </c>
      <c r="AD2508" s="143">
        <v>2332.5452113834899</v>
      </c>
      <c r="AF2508" s="143">
        <v>-1</v>
      </c>
      <c r="AG2508" s="143">
        <v>-1</v>
      </c>
      <c r="AH2508" s="143">
        <v>-1</v>
      </c>
      <c r="AI2508" s="143">
        <v>-1</v>
      </c>
      <c r="AJ2508" s="143">
        <v>0</v>
      </c>
      <c r="AM2508" s="143" t="s">
        <v>383</v>
      </c>
      <c r="AN2508" s="143">
        <v>-1</v>
      </c>
      <c r="AQ2508" s="143">
        <v>641</v>
      </c>
      <c r="AR2508" s="143" t="s">
        <v>284</v>
      </c>
      <c r="AS2508" s="143" t="s">
        <v>394</v>
      </c>
      <c r="AT2508" s="143" t="s">
        <v>366</v>
      </c>
      <c r="AV2508" s="143">
        <v>21.9401821120017</v>
      </c>
      <c r="AW2508" s="143">
        <v>1.8917641617000001</v>
      </c>
    </row>
    <row r="2509" spans="1:49" x14ac:dyDescent="0.25">
      <c r="A2509" s="153">
        <v>1200000</v>
      </c>
      <c r="B2509" s="153">
        <v>2400000</v>
      </c>
      <c r="C2509" s="153">
        <v>2400000</v>
      </c>
      <c r="D2509" s="143" t="s">
        <v>360</v>
      </c>
      <c r="E2509" s="143" t="s">
        <v>73</v>
      </c>
      <c r="F2509" s="143" t="s">
        <v>378</v>
      </c>
      <c r="G2509" s="143" t="s">
        <v>379</v>
      </c>
      <c r="H2509" s="143">
        <v>0.59</v>
      </c>
      <c r="I2509" s="143">
        <v>0.64</v>
      </c>
      <c r="J2509" s="143" t="s">
        <v>366</v>
      </c>
      <c r="K2509" s="143">
        <v>2.6992471100860001E-2</v>
      </c>
      <c r="L2509" s="143">
        <v>3926.1069628461501</v>
      </c>
      <c r="M2509" s="143">
        <v>7.1520631326838702</v>
      </c>
      <c r="N2509" s="143">
        <v>0.95926664978161003</v>
      </c>
      <c r="O2509" s="143">
        <v>0.19305185742049999</v>
      </c>
      <c r="P2509" s="143">
        <v>2.5892977322249999E-2</v>
      </c>
      <c r="Q2509" s="143">
        <v>105.975328733513</v>
      </c>
      <c r="R2509" s="143">
        <v>8140</v>
      </c>
      <c r="S2509" s="143" t="s">
        <v>369</v>
      </c>
      <c r="T2509" s="143">
        <v>8140</v>
      </c>
      <c r="U2509" s="143" t="s">
        <v>385</v>
      </c>
      <c r="V2509" s="143" t="s">
        <v>366</v>
      </c>
      <c r="Z2509" s="143">
        <v>0</v>
      </c>
      <c r="AA2509" s="143">
        <v>1</v>
      </c>
      <c r="AB2509" s="143">
        <v>0.19305185742049999</v>
      </c>
      <c r="AC2509" s="143">
        <v>2.5892977322249999E-2</v>
      </c>
      <c r="AD2509" s="143">
        <v>105.975328733512</v>
      </c>
      <c r="AF2509" s="143">
        <v>-1</v>
      </c>
      <c r="AG2509" s="143">
        <v>-1</v>
      </c>
      <c r="AH2509" s="143">
        <v>-1</v>
      </c>
      <c r="AI2509" s="143">
        <v>-1</v>
      </c>
      <c r="AJ2509" s="143">
        <v>0</v>
      </c>
      <c r="AM2509" s="143" t="s">
        <v>383</v>
      </c>
      <c r="AN2509" s="143">
        <v>-1</v>
      </c>
      <c r="AQ2509" s="143">
        <v>641</v>
      </c>
      <c r="AR2509" s="143" t="s">
        <v>284</v>
      </c>
      <c r="AS2509" s="143" t="s">
        <v>394</v>
      </c>
      <c r="AT2509" s="143" t="s">
        <v>366</v>
      </c>
      <c r="AV2509" s="143">
        <v>60.868124762690101</v>
      </c>
      <c r="AW2509" s="143">
        <v>8.5949171699999993E-2</v>
      </c>
    </row>
    <row r="2510" spans="1:49" x14ac:dyDescent="0.25">
      <c r="A2510" s="153">
        <v>1200000</v>
      </c>
      <c r="B2510" s="153">
        <v>2400000</v>
      </c>
      <c r="C2510" s="153">
        <v>2400000</v>
      </c>
      <c r="D2510" s="143" t="s">
        <v>360</v>
      </c>
      <c r="E2510" s="143" t="s">
        <v>73</v>
      </c>
      <c r="F2510" s="143" t="s">
        <v>378</v>
      </c>
      <c r="G2510" s="143" t="s">
        <v>379</v>
      </c>
      <c r="H2510" s="143">
        <v>0.59</v>
      </c>
      <c r="I2510" s="143">
        <v>0.64</v>
      </c>
      <c r="J2510" s="143" t="s">
        <v>366</v>
      </c>
      <c r="K2510" s="143">
        <v>0.59077098254403004</v>
      </c>
      <c r="L2510" s="143">
        <v>3926.1069628461501</v>
      </c>
      <c r="M2510" s="143">
        <v>7.1520631326838702</v>
      </c>
      <c r="N2510" s="143">
        <v>0.95926664978161003</v>
      </c>
      <c r="O2510" s="143">
        <v>4.2252313641126502</v>
      </c>
      <c r="P2510" s="143">
        <v>0.56670690121320999</v>
      </c>
      <c r="Q2510" s="143">
        <v>2319.4300680136098</v>
      </c>
      <c r="R2510" s="143">
        <v>1400</v>
      </c>
      <c r="S2510" s="143" t="s">
        <v>389</v>
      </c>
      <c r="T2510" s="143">
        <v>1400</v>
      </c>
      <c r="U2510" s="143" t="s">
        <v>385</v>
      </c>
      <c r="V2510" s="143" t="s">
        <v>366</v>
      </c>
      <c r="Z2510" s="143">
        <v>0</v>
      </c>
      <c r="AA2510" s="143">
        <v>1</v>
      </c>
      <c r="AB2510" s="143">
        <v>4.2252313641126502</v>
      </c>
      <c r="AC2510" s="143">
        <v>0.56670690121320999</v>
      </c>
      <c r="AD2510" s="143">
        <v>2319.4300680136098</v>
      </c>
      <c r="AF2510" s="143">
        <v>-1</v>
      </c>
      <c r="AG2510" s="143">
        <v>-1</v>
      </c>
      <c r="AH2510" s="143">
        <v>-1</v>
      </c>
      <c r="AI2510" s="143">
        <v>-1</v>
      </c>
      <c r="AJ2510" s="143">
        <v>0</v>
      </c>
      <c r="AM2510" s="143" t="s">
        <v>383</v>
      </c>
      <c r="AN2510" s="143">
        <v>-1</v>
      </c>
      <c r="AQ2510" s="143">
        <v>641</v>
      </c>
      <c r="AR2510" s="143" t="s">
        <v>284</v>
      </c>
      <c r="AS2510" s="143" t="s">
        <v>394</v>
      </c>
      <c r="AT2510" s="143" t="s">
        <v>366</v>
      </c>
      <c r="AV2510" s="143">
        <v>193.29661961100101</v>
      </c>
      <c r="AW2510" s="143">
        <v>1.8811273869</v>
      </c>
    </row>
    <row r="2511" spans="1:49" x14ac:dyDescent="0.25">
      <c r="A2511" s="153">
        <v>1200000</v>
      </c>
      <c r="B2511" s="153">
        <v>2400000</v>
      </c>
      <c r="C2511" s="153">
        <v>2400000</v>
      </c>
      <c r="D2511" s="143" t="s">
        <v>360</v>
      </c>
      <c r="E2511" s="143" t="s">
        <v>73</v>
      </c>
      <c r="F2511" s="143" t="s">
        <v>378</v>
      </c>
      <c r="G2511" s="143" t="s">
        <v>379</v>
      </c>
      <c r="H2511" s="143">
        <v>0.59</v>
      </c>
      <c r="I2511" s="143">
        <v>0.64</v>
      </c>
      <c r="J2511" s="143" t="s">
        <v>366</v>
      </c>
      <c r="K2511" s="143">
        <v>1.7663952431E-3</v>
      </c>
      <c r="L2511" s="143">
        <v>3761.3567215408798</v>
      </c>
      <c r="M2511" s="143">
        <v>7.3523386164647997</v>
      </c>
      <c r="N2511" s="143">
        <v>1.0284748508746799</v>
      </c>
      <c r="O2511" s="143">
        <v>1.298713595778E-2</v>
      </c>
      <c r="P2511" s="143">
        <v>1.81669308423E-3</v>
      </c>
      <c r="Q2511" s="143">
        <v>6.6440426205320202</v>
      </c>
      <c r="R2511" s="143">
        <v>8140</v>
      </c>
      <c r="S2511" s="143" t="s">
        <v>369</v>
      </c>
      <c r="T2511" s="143">
        <v>8140</v>
      </c>
      <c r="U2511" s="143" t="s">
        <v>385</v>
      </c>
      <c r="V2511" s="143" t="s">
        <v>366</v>
      </c>
      <c r="Z2511" s="143">
        <v>0</v>
      </c>
      <c r="AA2511" s="143">
        <v>1</v>
      </c>
      <c r="AB2511" s="143">
        <v>1.298713595778E-2</v>
      </c>
      <c r="AC2511" s="143">
        <v>1.81669308423E-3</v>
      </c>
      <c r="AD2511" s="143">
        <v>6.64404262053033</v>
      </c>
      <c r="AF2511" s="143">
        <v>-1</v>
      </c>
      <c r="AG2511" s="143">
        <v>-1</v>
      </c>
      <c r="AH2511" s="143">
        <v>-1</v>
      </c>
      <c r="AI2511" s="143">
        <v>-1</v>
      </c>
      <c r="AJ2511" s="143">
        <v>0</v>
      </c>
      <c r="AM2511" s="143" t="s">
        <v>383</v>
      </c>
      <c r="AN2511" s="143">
        <v>-1</v>
      </c>
      <c r="AQ2511" s="143">
        <v>641</v>
      </c>
      <c r="AR2511" s="143" t="s">
        <v>284</v>
      </c>
      <c r="AS2511" s="143" t="s">
        <v>394</v>
      </c>
      <c r="AT2511" s="143" t="s">
        <v>366</v>
      </c>
      <c r="AV2511" s="143">
        <v>42.608412182796798</v>
      </c>
      <c r="AW2511" s="143">
        <v>5.3885178999999997E-3</v>
      </c>
    </row>
    <row r="2512" spans="1:49" x14ac:dyDescent="0.25">
      <c r="A2512" s="153">
        <v>1200000</v>
      </c>
      <c r="B2512" s="153">
        <v>2400000</v>
      </c>
      <c r="C2512" s="153">
        <v>2400000</v>
      </c>
      <c r="D2512" s="143" t="s">
        <v>360</v>
      </c>
      <c r="E2512" s="143" t="s">
        <v>73</v>
      </c>
      <c r="F2512" s="143" t="s">
        <v>378</v>
      </c>
      <c r="G2512" s="143" t="s">
        <v>379</v>
      </c>
      <c r="H2512" s="143">
        <v>0.59</v>
      </c>
      <c r="I2512" s="143">
        <v>0.64</v>
      </c>
      <c r="J2512" s="143" t="s">
        <v>366</v>
      </c>
      <c r="K2512" s="143">
        <v>0.61599705842481001</v>
      </c>
      <c r="L2512" s="143">
        <v>3761.3567215408798</v>
      </c>
      <c r="M2512" s="143">
        <v>7.3523386164647997</v>
      </c>
      <c r="N2512" s="143">
        <v>1.0284748508746799</v>
      </c>
      <c r="O2512" s="143">
        <v>4.5290189602854802</v>
      </c>
      <c r="P2512" s="143">
        <v>0.63353748280269995</v>
      </c>
      <c r="Q2512" s="143">
        <v>2316.98467615558</v>
      </c>
      <c r="R2512" s="143">
        <v>1820</v>
      </c>
      <c r="S2512" s="143" t="s">
        <v>397</v>
      </c>
      <c r="T2512" s="143">
        <v>1820</v>
      </c>
      <c r="U2512" s="143" t="s">
        <v>385</v>
      </c>
      <c r="V2512" s="143" t="s">
        <v>366</v>
      </c>
      <c r="Z2512" s="143">
        <v>0</v>
      </c>
      <c r="AA2512" s="143">
        <v>1</v>
      </c>
      <c r="AB2512" s="143">
        <v>4.5290189602854802</v>
      </c>
      <c r="AC2512" s="143">
        <v>0.63353748280269995</v>
      </c>
      <c r="AD2512" s="143">
        <v>2316.98467615558</v>
      </c>
      <c r="AF2512" s="143">
        <v>-1</v>
      </c>
      <c r="AG2512" s="143">
        <v>-1</v>
      </c>
      <c r="AH2512" s="143">
        <v>-1</v>
      </c>
      <c r="AI2512" s="143">
        <v>-1</v>
      </c>
      <c r="AJ2512" s="143">
        <v>0</v>
      </c>
      <c r="AM2512" s="143" t="s">
        <v>383</v>
      </c>
      <c r="AN2512" s="143">
        <v>-1</v>
      </c>
      <c r="AQ2512" s="143">
        <v>641</v>
      </c>
      <c r="AR2512" s="143" t="s">
        <v>284</v>
      </c>
      <c r="AS2512" s="143" t="s">
        <v>394</v>
      </c>
      <c r="AT2512" s="143" t="s">
        <v>366</v>
      </c>
      <c r="AV2512" s="143">
        <v>199.32892613755499</v>
      </c>
      <c r="AW2512" s="143">
        <v>1.8791441007</v>
      </c>
    </row>
    <row r="2513" spans="1:49" x14ac:dyDescent="0.25">
      <c r="A2513" s="153">
        <v>1200000</v>
      </c>
      <c r="B2513" s="153">
        <v>2400000</v>
      </c>
      <c r="C2513" s="153">
        <v>2400000</v>
      </c>
      <c r="D2513" s="143" t="s">
        <v>360</v>
      </c>
      <c r="E2513" s="143" t="s">
        <v>73</v>
      </c>
      <c r="F2513" s="143" t="s">
        <v>378</v>
      </c>
      <c r="G2513" s="143" t="s">
        <v>379</v>
      </c>
      <c r="H2513" s="143">
        <v>0.59</v>
      </c>
      <c r="I2513" s="143">
        <v>0.64</v>
      </c>
      <c r="J2513" s="143" t="s">
        <v>366</v>
      </c>
      <c r="K2513" s="143">
        <v>0.60545194829646998</v>
      </c>
      <c r="L2513" s="143">
        <v>3830.2611005662102</v>
      </c>
      <c r="M2513" s="143">
        <v>7.4857915221305804</v>
      </c>
      <c r="N2513" s="143">
        <v>1.06374037473729</v>
      </c>
      <c r="O2513" s="143">
        <v>4.5322870616151603</v>
      </c>
      <c r="P2513" s="143">
        <v>0.64404368236631004</v>
      </c>
      <c r="Q2513" s="143">
        <v>2319.0390458219899</v>
      </c>
      <c r="R2513" s="143">
        <v>1200</v>
      </c>
      <c r="S2513" s="143" t="s">
        <v>398</v>
      </c>
      <c r="T2513" s="143">
        <v>1200</v>
      </c>
      <c r="U2513" s="143" t="s">
        <v>385</v>
      </c>
      <c r="V2513" s="143" t="s">
        <v>366</v>
      </c>
      <c r="Z2513" s="143">
        <v>0</v>
      </c>
      <c r="AA2513" s="143">
        <v>1</v>
      </c>
      <c r="AB2513" s="143">
        <v>4.5322870616151603</v>
      </c>
      <c r="AC2513" s="143">
        <v>0.64404368236631004</v>
      </c>
      <c r="AD2513" s="143">
        <v>2319.0390458219899</v>
      </c>
      <c r="AF2513" s="143">
        <v>-1</v>
      </c>
      <c r="AG2513" s="143">
        <v>-1</v>
      </c>
      <c r="AH2513" s="143">
        <v>-1</v>
      </c>
      <c r="AI2513" s="143">
        <v>-1</v>
      </c>
      <c r="AJ2513" s="143">
        <v>0</v>
      </c>
      <c r="AM2513" s="143" t="s">
        <v>383</v>
      </c>
      <c r="AN2513" s="143">
        <v>-1</v>
      </c>
      <c r="AQ2513" s="143">
        <v>641</v>
      </c>
      <c r="AR2513" s="143" t="s">
        <v>284</v>
      </c>
      <c r="AS2513" s="143" t="s">
        <v>394</v>
      </c>
      <c r="AT2513" s="143" t="s">
        <v>366</v>
      </c>
      <c r="AV2513" s="143">
        <v>194.77058511538101</v>
      </c>
      <c r="AW2513" s="143">
        <v>1.8808102561</v>
      </c>
    </row>
    <row r="2514" spans="1:49" x14ac:dyDescent="0.25">
      <c r="A2514" s="153">
        <v>1200000</v>
      </c>
      <c r="B2514" s="153">
        <v>2400000</v>
      </c>
      <c r="C2514" s="153">
        <v>2400000</v>
      </c>
      <c r="D2514" s="143" t="s">
        <v>360</v>
      </c>
      <c r="E2514" s="143" t="s">
        <v>73</v>
      </c>
      <c r="F2514" s="143" t="s">
        <v>378</v>
      </c>
      <c r="G2514" s="143" t="s">
        <v>379</v>
      </c>
      <c r="H2514" s="143">
        <v>0.59</v>
      </c>
      <c r="I2514" s="143">
        <v>0.64</v>
      </c>
      <c r="J2514" s="143" t="s">
        <v>366</v>
      </c>
      <c r="K2514" s="143">
        <v>1.2311505164320001E-2</v>
      </c>
      <c r="L2514" s="143">
        <v>3830.2611005662102</v>
      </c>
      <c r="M2514" s="143">
        <v>7.4857915221305804</v>
      </c>
      <c r="N2514" s="143">
        <v>1.06374037473729</v>
      </c>
      <c r="O2514" s="143">
        <v>9.2161360983740004E-2</v>
      </c>
      <c r="P2514" s="143">
        <v>1.3096245117070001E-2</v>
      </c>
      <c r="Q2514" s="143">
        <v>47.156279320322597</v>
      </c>
      <c r="R2514" s="143">
        <v>1820</v>
      </c>
      <c r="S2514" s="143" t="s">
        <v>397</v>
      </c>
      <c r="T2514" s="143">
        <v>1820</v>
      </c>
      <c r="U2514" s="143" t="s">
        <v>385</v>
      </c>
      <c r="V2514" s="143" t="s">
        <v>366</v>
      </c>
      <c r="Z2514" s="143">
        <v>0</v>
      </c>
      <c r="AA2514" s="143">
        <v>1</v>
      </c>
      <c r="AB2514" s="143">
        <v>9.2161360983740004E-2</v>
      </c>
      <c r="AC2514" s="143">
        <v>1.3096245117070001E-2</v>
      </c>
      <c r="AD2514" s="143">
        <v>47.156279320322597</v>
      </c>
      <c r="AF2514" s="143">
        <v>-1</v>
      </c>
      <c r="AG2514" s="143">
        <v>-1</v>
      </c>
      <c r="AH2514" s="143">
        <v>-1</v>
      </c>
      <c r="AI2514" s="143">
        <v>-1</v>
      </c>
      <c r="AJ2514" s="143">
        <v>0</v>
      </c>
      <c r="AM2514" s="143" t="s">
        <v>383</v>
      </c>
      <c r="AN2514" s="143">
        <v>-1</v>
      </c>
      <c r="AQ2514" s="143">
        <v>641</v>
      </c>
      <c r="AR2514" s="143" t="s">
        <v>284</v>
      </c>
      <c r="AS2514" s="143" t="s">
        <v>394</v>
      </c>
      <c r="AT2514" s="143" t="s">
        <v>366</v>
      </c>
      <c r="AV2514" s="143">
        <v>38.348173699655703</v>
      </c>
      <c r="AW2514" s="143">
        <v>3.8245157600000003E-2</v>
      </c>
    </row>
    <row r="2515" spans="1:49" x14ac:dyDescent="0.25">
      <c r="A2515" s="153">
        <v>1200000</v>
      </c>
      <c r="B2515" s="153">
        <v>2400000</v>
      </c>
      <c r="C2515" s="153">
        <v>2400000</v>
      </c>
      <c r="D2515" s="143" t="s">
        <v>360</v>
      </c>
      <c r="E2515" s="143" t="s">
        <v>73</v>
      </c>
      <c r="F2515" s="143" t="s">
        <v>378</v>
      </c>
      <c r="G2515" s="143" t="s">
        <v>379</v>
      </c>
      <c r="H2515" s="143">
        <v>0.59</v>
      </c>
      <c r="I2515" s="143">
        <v>0.64</v>
      </c>
      <c r="J2515" s="143" t="s">
        <v>366</v>
      </c>
      <c r="K2515" s="143">
        <v>0.61776345348380002</v>
      </c>
      <c r="L2515" s="143">
        <v>3769.2698057195498</v>
      </c>
      <c r="M2515" s="143">
        <v>7.3641001857882999</v>
      </c>
      <c r="N2515" s="143">
        <v>1.01793055474245</v>
      </c>
      <c r="O2515" s="143">
        <v>4.54927196257331</v>
      </c>
      <c r="P2515" s="143">
        <v>0.62884029490437998</v>
      </c>
      <c r="Q2515" s="143">
        <v>2328.5171322935398</v>
      </c>
      <c r="R2515" s="143">
        <v>1820</v>
      </c>
      <c r="S2515" s="143" t="s">
        <v>397</v>
      </c>
      <c r="T2515" s="143">
        <v>1820</v>
      </c>
      <c r="U2515" s="143" t="s">
        <v>385</v>
      </c>
      <c r="V2515" s="143" t="s">
        <v>366</v>
      </c>
      <c r="Z2515" s="143">
        <v>0</v>
      </c>
      <c r="AA2515" s="143">
        <v>1</v>
      </c>
      <c r="AB2515" s="143">
        <v>4.54927196257331</v>
      </c>
      <c r="AC2515" s="143">
        <v>0.62884029490437998</v>
      </c>
      <c r="AD2515" s="143">
        <v>2328.5171322935398</v>
      </c>
      <c r="AF2515" s="143">
        <v>-1</v>
      </c>
      <c r="AG2515" s="143">
        <v>-1</v>
      </c>
      <c r="AH2515" s="143">
        <v>-1</v>
      </c>
      <c r="AI2515" s="143">
        <v>-1</v>
      </c>
      <c r="AJ2515" s="143">
        <v>0</v>
      </c>
      <c r="AM2515" s="143" t="s">
        <v>383</v>
      </c>
      <c r="AN2515" s="143">
        <v>-1</v>
      </c>
      <c r="AQ2515" s="143">
        <v>641</v>
      </c>
      <c r="AR2515" s="143" t="s">
        <v>284</v>
      </c>
      <c r="AS2515" s="143" t="s">
        <v>394</v>
      </c>
      <c r="AT2515" s="143" t="s">
        <v>366</v>
      </c>
      <c r="AV2515" s="143">
        <v>199.999999970197</v>
      </c>
      <c r="AW2515" s="143">
        <v>1.8884972686999999</v>
      </c>
    </row>
    <row r="2516" spans="1:49" x14ac:dyDescent="0.25">
      <c r="A2516" s="153">
        <v>1200000</v>
      </c>
      <c r="B2516" s="153">
        <v>2400000</v>
      </c>
      <c r="C2516" s="153">
        <v>2400000</v>
      </c>
      <c r="D2516" s="143" t="s">
        <v>360</v>
      </c>
      <c r="E2516" s="143" t="s">
        <v>73</v>
      </c>
      <c r="F2516" s="143" t="s">
        <v>378</v>
      </c>
      <c r="G2516" s="143" t="s">
        <v>379</v>
      </c>
      <c r="H2516" s="143">
        <v>0.59</v>
      </c>
      <c r="I2516" s="143">
        <v>0.64</v>
      </c>
      <c r="J2516" s="143" t="s">
        <v>366</v>
      </c>
      <c r="K2516" s="143">
        <v>0.61126316398997005</v>
      </c>
      <c r="L2516" s="143">
        <v>3727.3646141669801</v>
      </c>
      <c r="M2516" s="143">
        <v>7.2821556540961199</v>
      </c>
      <c r="N2516" s="143">
        <v>1.0057618294020001</v>
      </c>
      <c r="O2516" s="143">
        <v>4.4513135057902398</v>
      </c>
      <c r="P2516" s="143">
        <v>0.61478515806059997</v>
      </c>
      <c r="Q2516" s="143">
        <v>2278.4006873999601</v>
      </c>
      <c r="R2516" s="143">
        <v>1820</v>
      </c>
      <c r="S2516" s="143" t="s">
        <v>397</v>
      </c>
      <c r="T2516" s="143">
        <v>1820</v>
      </c>
      <c r="U2516" s="143" t="s">
        <v>385</v>
      </c>
      <c r="V2516" s="143" t="s">
        <v>366</v>
      </c>
      <c r="Z2516" s="143">
        <v>0</v>
      </c>
      <c r="AA2516" s="143">
        <v>1</v>
      </c>
      <c r="AB2516" s="143">
        <v>4.4513135057902398</v>
      </c>
      <c r="AC2516" s="143">
        <v>0.61478515806059997</v>
      </c>
      <c r="AD2516" s="143">
        <v>2278.4006873999601</v>
      </c>
      <c r="AF2516" s="143">
        <v>-1</v>
      </c>
      <c r="AG2516" s="143">
        <v>-1</v>
      </c>
      <c r="AH2516" s="143">
        <v>-1</v>
      </c>
      <c r="AI2516" s="143">
        <v>-1</v>
      </c>
      <c r="AJ2516" s="143">
        <v>0</v>
      </c>
      <c r="AM2516" s="143" t="s">
        <v>383</v>
      </c>
      <c r="AN2516" s="143">
        <v>-1</v>
      </c>
      <c r="AQ2516" s="143">
        <v>641</v>
      </c>
      <c r="AR2516" s="143" t="s">
        <v>284</v>
      </c>
      <c r="AS2516" s="143" t="s">
        <v>394</v>
      </c>
      <c r="AT2516" s="143" t="s">
        <v>366</v>
      </c>
      <c r="AV2516" s="143">
        <v>197.443236318354</v>
      </c>
      <c r="AW2516" s="143">
        <v>1.847851328</v>
      </c>
    </row>
    <row r="2517" spans="1:49" x14ac:dyDescent="0.25">
      <c r="A2517" s="153">
        <v>1200000</v>
      </c>
      <c r="B2517" s="153">
        <v>2400000</v>
      </c>
      <c r="C2517" s="153">
        <v>2400000</v>
      </c>
      <c r="D2517" s="143" t="s">
        <v>360</v>
      </c>
      <c r="E2517" s="143" t="s">
        <v>73</v>
      </c>
      <c r="F2517" s="143" t="s">
        <v>378</v>
      </c>
      <c r="G2517" s="143" t="s">
        <v>379</v>
      </c>
      <c r="H2517" s="143">
        <v>0.59</v>
      </c>
      <c r="I2517" s="143">
        <v>0.64</v>
      </c>
      <c r="J2517" s="143" t="s">
        <v>363</v>
      </c>
      <c r="K2517" s="143">
        <v>6.5002896319100003E-3</v>
      </c>
      <c r="L2517" s="143">
        <v>3727.3646141669801</v>
      </c>
      <c r="M2517" s="143">
        <v>7.2821556540961199</v>
      </c>
      <c r="N2517" s="143">
        <v>1.0057618294020001</v>
      </c>
      <c r="O2517" s="143">
        <v>4.7336120896310001E-2</v>
      </c>
      <c r="P2517" s="143">
        <v>6.5377431918300002E-3</v>
      </c>
      <c r="Q2517" s="143">
        <v>24.228949555840199</v>
      </c>
      <c r="R2517" s="143">
        <v>5100</v>
      </c>
      <c r="S2517" s="143" t="s">
        <v>373</v>
      </c>
      <c r="T2517" s="143">
        <v>5100</v>
      </c>
      <c r="U2517" s="143" t="s">
        <v>385</v>
      </c>
      <c r="V2517" s="143" t="s">
        <v>366</v>
      </c>
      <c r="Y2517" s="143" t="s">
        <v>363</v>
      </c>
      <c r="Z2517" s="143">
        <v>0</v>
      </c>
      <c r="AA2517" s="143">
        <v>1</v>
      </c>
      <c r="AB2517" s="143">
        <v>4.7336120896310001E-2</v>
      </c>
      <c r="AC2517" s="143">
        <v>6.5377431918300002E-3</v>
      </c>
      <c r="AD2517" s="143">
        <v>24.228949555840298</v>
      </c>
      <c r="AF2517" s="143">
        <v>-1</v>
      </c>
      <c r="AG2517" s="143">
        <v>-1</v>
      </c>
      <c r="AH2517" s="143">
        <v>-1</v>
      </c>
      <c r="AI2517" s="143">
        <v>-1</v>
      </c>
      <c r="AJ2517" s="143">
        <v>0</v>
      </c>
      <c r="AM2517" s="143" t="s">
        <v>383</v>
      </c>
      <c r="AN2517" s="143">
        <v>-1</v>
      </c>
      <c r="AQ2517" s="143">
        <v>641</v>
      </c>
      <c r="AR2517" s="143" t="s">
        <v>284</v>
      </c>
      <c r="AS2517" s="143" t="s">
        <v>394</v>
      </c>
      <c r="AT2517" s="143" t="s">
        <v>366</v>
      </c>
      <c r="AV2517" s="143">
        <v>26.910768960540299</v>
      </c>
      <c r="AW2517" s="143">
        <v>1.9650405199999998E-2</v>
      </c>
    </row>
    <row r="2518" spans="1:49" x14ac:dyDescent="0.25">
      <c r="A2518" s="153">
        <v>1200000</v>
      </c>
      <c r="B2518" s="153">
        <v>2400000</v>
      </c>
      <c r="C2518" s="153">
        <v>2400000</v>
      </c>
      <c r="D2518" s="143" t="s">
        <v>360</v>
      </c>
      <c r="E2518" s="143" t="s">
        <v>73</v>
      </c>
      <c r="F2518" s="143" t="s">
        <v>378</v>
      </c>
      <c r="G2518" s="143" t="s">
        <v>379</v>
      </c>
      <c r="H2518" s="143">
        <v>0.59</v>
      </c>
      <c r="I2518" s="143">
        <v>0.64</v>
      </c>
      <c r="J2518" s="143" t="s">
        <v>366</v>
      </c>
      <c r="K2518" s="143">
        <v>0.33043568803794998</v>
      </c>
      <c r="L2518" s="143">
        <v>1924.9141447858599</v>
      </c>
      <c r="M2518" s="143">
        <v>3.7607549602848298</v>
      </c>
      <c r="N2518" s="143">
        <v>0.51996458446370997</v>
      </c>
      <c r="O2518" s="143">
        <v>1.2426876528438799</v>
      </c>
      <c r="P2518" s="143">
        <v>0.17181485522262999</v>
      </c>
      <c r="Q2518" s="143">
        <v>636.06032984631497</v>
      </c>
      <c r="R2518" s="143">
        <v>1820</v>
      </c>
      <c r="S2518" s="143" t="s">
        <v>397</v>
      </c>
      <c r="T2518" s="143">
        <v>1820</v>
      </c>
      <c r="U2518" s="143" t="s">
        <v>385</v>
      </c>
      <c r="V2518" s="143" t="s">
        <v>366</v>
      </c>
      <c r="Z2518" s="143">
        <v>0</v>
      </c>
      <c r="AA2518" s="143">
        <v>1</v>
      </c>
      <c r="AB2518" s="143">
        <v>1.2426876528438799</v>
      </c>
      <c r="AC2518" s="143">
        <v>0.17181485522262999</v>
      </c>
      <c r="AD2518" s="143">
        <v>636.06032984631497</v>
      </c>
      <c r="AF2518" s="143">
        <v>-1</v>
      </c>
      <c r="AG2518" s="143">
        <v>-1</v>
      </c>
      <c r="AH2518" s="143">
        <v>-1</v>
      </c>
      <c r="AI2518" s="143">
        <v>-1</v>
      </c>
      <c r="AJ2518" s="143">
        <v>0</v>
      </c>
      <c r="AM2518" s="143" t="s">
        <v>383</v>
      </c>
      <c r="AN2518" s="143">
        <v>-1</v>
      </c>
      <c r="AQ2518" s="143">
        <v>641</v>
      </c>
      <c r="AR2518" s="143" t="s">
        <v>284</v>
      </c>
      <c r="AS2518" s="143" t="s">
        <v>394</v>
      </c>
      <c r="AT2518" s="143" t="s">
        <v>366</v>
      </c>
      <c r="AV2518" s="143">
        <v>209.55189585199699</v>
      </c>
      <c r="AW2518" s="143">
        <v>0.51586401449999997</v>
      </c>
    </row>
    <row r="2519" spans="1:49" x14ac:dyDescent="0.25">
      <c r="A2519" s="153">
        <v>1200000</v>
      </c>
      <c r="B2519" s="153">
        <v>2400000</v>
      </c>
      <c r="C2519" s="153">
        <v>2400000</v>
      </c>
      <c r="D2519" s="143" t="s">
        <v>360</v>
      </c>
      <c r="E2519" s="143" t="s">
        <v>73</v>
      </c>
      <c r="F2519" s="143" t="s">
        <v>378</v>
      </c>
      <c r="G2519" s="143" t="s">
        <v>379</v>
      </c>
      <c r="H2519" s="143">
        <v>0.59</v>
      </c>
      <c r="I2519" s="143">
        <v>0.64</v>
      </c>
      <c r="J2519" s="143" t="s">
        <v>363</v>
      </c>
      <c r="K2519" s="143">
        <v>0.28732776556091</v>
      </c>
      <c r="L2519" s="143">
        <v>1924.9141447858599</v>
      </c>
      <c r="M2519" s="143">
        <v>3.7607549602848298</v>
      </c>
      <c r="N2519" s="143">
        <v>0.51996458446370997</v>
      </c>
      <c r="O2519" s="143">
        <v>1.08056931956076</v>
      </c>
      <c r="P2519" s="143">
        <v>0.14940026222475999</v>
      </c>
      <c r="Q2519" s="143">
        <v>553.08128011792303</v>
      </c>
      <c r="R2519" s="143">
        <v>5100</v>
      </c>
      <c r="S2519" s="143" t="s">
        <v>373</v>
      </c>
      <c r="T2519" s="143">
        <v>5100</v>
      </c>
      <c r="U2519" s="143" t="s">
        <v>385</v>
      </c>
      <c r="V2519" s="143" t="s">
        <v>366</v>
      </c>
      <c r="Y2519" s="143" t="s">
        <v>363</v>
      </c>
      <c r="Z2519" s="143">
        <v>0</v>
      </c>
      <c r="AA2519" s="143">
        <v>1</v>
      </c>
      <c r="AB2519" s="143">
        <v>1.08056931956076</v>
      </c>
      <c r="AC2519" s="143">
        <v>0.14940026222475999</v>
      </c>
      <c r="AD2519" s="143">
        <v>553.08128011792303</v>
      </c>
      <c r="AF2519" s="143">
        <v>-1</v>
      </c>
      <c r="AG2519" s="143">
        <v>-1</v>
      </c>
      <c r="AH2519" s="143">
        <v>-1</v>
      </c>
      <c r="AI2519" s="143">
        <v>-1</v>
      </c>
      <c r="AJ2519" s="143">
        <v>0</v>
      </c>
      <c r="AM2519" s="143" t="s">
        <v>383</v>
      </c>
      <c r="AN2519" s="143">
        <v>-1</v>
      </c>
      <c r="AQ2519" s="143">
        <v>641</v>
      </c>
      <c r="AR2519" s="143" t="s">
        <v>284</v>
      </c>
      <c r="AS2519" s="143" t="s">
        <v>394</v>
      </c>
      <c r="AT2519" s="143" t="s">
        <v>366</v>
      </c>
      <c r="AV2519" s="143">
        <v>144.342916874943</v>
      </c>
      <c r="AW2519" s="143">
        <v>0.44856551509999998</v>
      </c>
    </row>
    <row r="2520" spans="1:49" x14ac:dyDescent="0.25">
      <c r="A2520" s="153">
        <v>1200000</v>
      </c>
      <c r="B2520" s="153">
        <v>2400000</v>
      </c>
      <c r="C2520" s="153">
        <v>2400000</v>
      </c>
      <c r="D2520" s="143" t="s">
        <v>360</v>
      </c>
      <c r="E2520" s="143" t="s">
        <v>73</v>
      </c>
      <c r="F2520" s="143" t="s">
        <v>378</v>
      </c>
      <c r="G2520" s="143" t="s">
        <v>379</v>
      </c>
      <c r="H2520" s="143">
        <v>0.59</v>
      </c>
      <c r="I2520" s="143">
        <v>0.64</v>
      </c>
      <c r="J2520" s="143" t="s">
        <v>366</v>
      </c>
      <c r="K2520" s="143">
        <v>0.61776345362188001</v>
      </c>
      <c r="L2520" s="143">
        <v>3846.1253463021098</v>
      </c>
      <c r="M2520" s="143">
        <v>8.02284760407505</v>
      </c>
      <c r="N2520" s="143">
        <v>1.1267905650994501</v>
      </c>
      <c r="O2520" s="143">
        <v>4.9562220437754698</v>
      </c>
      <c r="P2520" s="143">
        <v>0.69609003100439004</v>
      </c>
      <c r="Q2520" s="143">
        <v>2375.9956769942601</v>
      </c>
      <c r="R2520" s="143">
        <v>1200</v>
      </c>
      <c r="S2520" s="143" t="s">
        <v>398</v>
      </c>
      <c r="T2520" s="143">
        <v>1200</v>
      </c>
      <c r="U2520" s="143" t="s">
        <v>385</v>
      </c>
      <c r="V2520" s="143" t="s">
        <v>366</v>
      </c>
      <c r="Z2520" s="143">
        <v>0</v>
      </c>
      <c r="AA2520" s="143">
        <v>1</v>
      </c>
      <c r="AB2520" s="143">
        <v>4.9562220437754698</v>
      </c>
      <c r="AC2520" s="143">
        <v>0.69609003100439004</v>
      </c>
      <c r="AD2520" s="143">
        <v>2375.9956769942601</v>
      </c>
      <c r="AF2520" s="143">
        <v>-1</v>
      </c>
      <c r="AG2520" s="143">
        <v>-1</v>
      </c>
      <c r="AH2520" s="143">
        <v>-1</v>
      </c>
      <c r="AI2520" s="143">
        <v>-1</v>
      </c>
      <c r="AJ2520" s="143">
        <v>0</v>
      </c>
      <c r="AM2520" s="143" t="s">
        <v>383</v>
      </c>
      <c r="AN2520" s="143">
        <v>-1</v>
      </c>
      <c r="AQ2520" s="143">
        <v>641</v>
      </c>
      <c r="AR2520" s="143" t="s">
        <v>284</v>
      </c>
      <c r="AS2520" s="143" t="s">
        <v>394</v>
      </c>
      <c r="AT2520" s="143" t="s">
        <v>366</v>
      </c>
      <c r="AV2520" s="143">
        <v>199.99999999254899</v>
      </c>
      <c r="AW2520" s="143">
        <v>1.9270037931999999</v>
      </c>
    </row>
    <row r="2521" spans="1:49" x14ac:dyDescent="0.25">
      <c r="A2521" s="153">
        <v>1200000</v>
      </c>
      <c r="B2521" s="153">
        <v>2400000</v>
      </c>
      <c r="C2521" s="153">
        <v>2400000</v>
      </c>
      <c r="D2521" s="143" t="s">
        <v>360</v>
      </c>
      <c r="E2521" s="143" t="s">
        <v>73</v>
      </c>
      <c r="F2521" s="143" t="s">
        <v>378</v>
      </c>
      <c r="G2521" s="143" t="s">
        <v>379</v>
      </c>
      <c r="H2521" s="143">
        <v>0.59</v>
      </c>
      <c r="I2521" s="143">
        <v>0.64</v>
      </c>
      <c r="J2521" s="143" t="s">
        <v>366</v>
      </c>
      <c r="K2521" s="143">
        <v>0.61776345364490004</v>
      </c>
      <c r="L2521" s="143">
        <v>3846.6829694246399</v>
      </c>
      <c r="M2521" s="143">
        <v>8.0239768210612699</v>
      </c>
      <c r="N2521" s="143">
        <v>1.12694778214312</v>
      </c>
      <c r="O2521" s="143">
        <v>4.9569196329454401</v>
      </c>
      <c r="P2521" s="143">
        <v>0.69618715397418995</v>
      </c>
      <c r="Q2521" s="143">
        <v>2376.34015626878</v>
      </c>
      <c r="R2521" s="143">
        <v>1200</v>
      </c>
      <c r="S2521" s="143" t="s">
        <v>398</v>
      </c>
      <c r="T2521" s="143">
        <v>1200</v>
      </c>
      <c r="U2521" s="143" t="s">
        <v>385</v>
      </c>
      <c r="V2521" s="143" t="s">
        <v>366</v>
      </c>
      <c r="Z2521" s="143">
        <v>0</v>
      </c>
      <c r="AA2521" s="143">
        <v>1</v>
      </c>
      <c r="AB2521" s="143">
        <v>4.9569196329454401</v>
      </c>
      <c r="AC2521" s="143">
        <v>0.69618715397418995</v>
      </c>
      <c r="AD2521" s="143">
        <v>2376.34015626878</v>
      </c>
      <c r="AF2521" s="143">
        <v>-1</v>
      </c>
      <c r="AG2521" s="143">
        <v>-1</v>
      </c>
      <c r="AH2521" s="143">
        <v>-1</v>
      </c>
      <c r="AI2521" s="143">
        <v>-1</v>
      </c>
      <c r="AJ2521" s="143">
        <v>0</v>
      </c>
      <c r="AM2521" s="143" t="s">
        <v>383</v>
      </c>
      <c r="AN2521" s="143">
        <v>-1</v>
      </c>
      <c r="AQ2521" s="143">
        <v>641</v>
      </c>
      <c r="AR2521" s="143" t="s">
        <v>284</v>
      </c>
      <c r="AS2521" s="143" t="s">
        <v>394</v>
      </c>
      <c r="AT2521" s="143" t="s">
        <v>366</v>
      </c>
      <c r="AV2521" s="143">
        <v>199.999999996274</v>
      </c>
      <c r="AW2521" s="143">
        <v>1.9272831762</v>
      </c>
    </row>
    <row r="2522" spans="1:49" x14ac:dyDescent="0.25">
      <c r="A2522" s="153">
        <v>1200000</v>
      </c>
      <c r="B2522" s="153">
        <v>2400000</v>
      </c>
      <c r="C2522" s="153">
        <v>2400000</v>
      </c>
      <c r="D2522" s="143" t="s">
        <v>360</v>
      </c>
      <c r="E2522" s="143" t="s">
        <v>73</v>
      </c>
      <c r="F2522" s="143" t="s">
        <v>378</v>
      </c>
      <c r="G2522" s="143" t="s">
        <v>379</v>
      </c>
      <c r="H2522" s="143">
        <v>0.59</v>
      </c>
      <c r="I2522" s="143">
        <v>0.64</v>
      </c>
      <c r="J2522" s="143" t="s">
        <v>366</v>
      </c>
      <c r="K2522" s="143">
        <v>0.61776345362188001</v>
      </c>
      <c r="L2522" s="143">
        <v>3830.9934947471602</v>
      </c>
      <c r="M2522" s="143">
        <v>7.4872724909449602</v>
      </c>
      <c r="N2522" s="143">
        <v>1.0645185315671799</v>
      </c>
      <c r="O2522" s="143">
        <v>4.6253633122142999</v>
      </c>
      <c r="P2522" s="143">
        <v>0.65762064450544</v>
      </c>
      <c r="Q2522" s="143">
        <v>2366.6477721179799</v>
      </c>
      <c r="R2522" s="143">
        <v>1200</v>
      </c>
      <c r="S2522" s="143" t="s">
        <v>398</v>
      </c>
      <c r="T2522" s="143">
        <v>1200</v>
      </c>
      <c r="U2522" s="143" t="s">
        <v>385</v>
      </c>
      <c r="V2522" s="143" t="s">
        <v>366</v>
      </c>
      <c r="Z2522" s="143">
        <v>0</v>
      </c>
      <c r="AA2522" s="143">
        <v>1</v>
      </c>
      <c r="AB2522" s="143">
        <v>4.6253633122142999</v>
      </c>
      <c r="AC2522" s="143">
        <v>0.65762064450544</v>
      </c>
      <c r="AD2522" s="143">
        <v>2366.6477721179799</v>
      </c>
      <c r="AF2522" s="143">
        <v>-1</v>
      </c>
      <c r="AG2522" s="143">
        <v>-1</v>
      </c>
      <c r="AH2522" s="143">
        <v>-1</v>
      </c>
      <c r="AI2522" s="143">
        <v>-1</v>
      </c>
      <c r="AJ2522" s="143">
        <v>0</v>
      </c>
      <c r="AM2522" s="143" t="s">
        <v>383</v>
      </c>
      <c r="AN2522" s="143">
        <v>-1</v>
      </c>
      <c r="AQ2522" s="143">
        <v>641</v>
      </c>
      <c r="AR2522" s="143" t="s">
        <v>284</v>
      </c>
      <c r="AS2522" s="143" t="s">
        <v>394</v>
      </c>
      <c r="AT2522" s="143" t="s">
        <v>366</v>
      </c>
      <c r="AV2522" s="143">
        <v>199.99999999254899</v>
      </c>
      <c r="AW2522" s="143">
        <v>1.9194223617999999</v>
      </c>
    </row>
    <row r="2523" spans="1:49" x14ac:dyDescent="0.25">
      <c r="A2523" s="153">
        <v>1200000</v>
      </c>
      <c r="B2523" s="153">
        <v>2400000</v>
      </c>
      <c r="C2523" s="153">
        <v>2400000</v>
      </c>
      <c r="D2523" s="143" t="s">
        <v>360</v>
      </c>
      <c r="E2523" s="143" t="s">
        <v>73</v>
      </c>
      <c r="F2523" s="143" t="s">
        <v>378</v>
      </c>
      <c r="G2523" s="143" t="s">
        <v>379</v>
      </c>
      <c r="H2523" s="143">
        <v>0.59</v>
      </c>
      <c r="I2523" s="143">
        <v>0.64</v>
      </c>
      <c r="J2523" s="143" t="s">
        <v>366</v>
      </c>
      <c r="K2523" s="143">
        <v>0.51685124467848997</v>
      </c>
      <c r="L2523" s="143">
        <v>3789.3182654451398</v>
      </c>
      <c r="M2523" s="143">
        <v>7.3515224830783596</v>
      </c>
      <c r="N2523" s="143">
        <v>1.02577217969409</v>
      </c>
      <c r="O2523" s="143">
        <v>3.7996435456609801</v>
      </c>
      <c r="P2523" s="143">
        <v>0.53017162783145999</v>
      </c>
      <c r="Q2523" s="143">
        <v>1958.5138619782699</v>
      </c>
      <c r="R2523" s="143">
        <v>1820</v>
      </c>
      <c r="S2523" s="143" t="s">
        <v>397</v>
      </c>
      <c r="T2523" s="143">
        <v>1820</v>
      </c>
      <c r="U2523" s="143" t="s">
        <v>385</v>
      </c>
      <c r="V2523" s="143" t="s">
        <v>366</v>
      </c>
      <c r="Z2523" s="143">
        <v>0</v>
      </c>
      <c r="AA2523" s="143">
        <v>1</v>
      </c>
      <c r="AB2523" s="143">
        <v>3.7996435456609801</v>
      </c>
      <c r="AC2523" s="143">
        <v>0.53017162783145999</v>
      </c>
      <c r="AD2523" s="143">
        <v>1958.5138619782699</v>
      </c>
      <c r="AF2523" s="143">
        <v>-1</v>
      </c>
      <c r="AG2523" s="143">
        <v>-1</v>
      </c>
      <c r="AH2523" s="143">
        <v>-1</v>
      </c>
      <c r="AI2523" s="143">
        <v>-1</v>
      </c>
      <c r="AJ2523" s="143">
        <v>0</v>
      </c>
      <c r="AM2523" s="143" t="s">
        <v>383</v>
      </c>
      <c r="AN2523" s="143">
        <v>-1</v>
      </c>
      <c r="AQ2523" s="143">
        <v>641</v>
      </c>
      <c r="AR2523" s="143" t="s">
        <v>284</v>
      </c>
      <c r="AS2523" s="143" t="s">
        <v>394</v>
      </c>
      <c r="AT2523" s="143" t="s">
        <v>366</v>
      </c>
      <c r="AV2523" s="143">
        <v>184.81359114811099</v>
      </c>
      <c r="AW2523" s="143">
        <v>1.5884135133999999</v>
      </c>
    </row>
    <row r="2524" spans="1:49" x14ac:dyDescent="0.25">
      <c r="A2524" s="153">
        <v>1200000</v>
      </c>
      <c r="B2524" s="153">
        <v>2400000</v>
      </c>
      <c r="C2524" s="153">
        <v>2400000</v>
      </c>
      <c r="D2524" s="143" t="s">
        <v>360</v>
      </c>
      <c r="E2524" s="143" t="s">
        <v>73</v>
      </c>
      <c r="F2524" s="143" t="s">
        <v>378</v>
      </c>
      <c r="G2524" s="143" t="s">
        <v>379</v>
      </c>
      <c r="H2524" s="143">
        <v>0.59</v>
      </c>
      <c r="I2524" s="143">
        <v>0.64</v>
      </c>
      <c r="J2524" s="143" t="s">
        <v>366</v>
      </c>
      <c r="K2524" s="143">
        <v>8.6738722193340001E-2</v>
      </c>
      <c r="L2524" s="143">
        <v>3789.3182654451398</v>
      </c>
      <c r="M2524" s="143">
        <v>7.3515224830783596</v>
      </c>
      <c r="N2524" s="143">
        <v>1.02577217969409</v>
      </c>
      <c r="O2524" s="143">
        <v>0.63766166635789001</v>
      </c>
      <c r="P2524" s="143">
        <v>8.8974168128149997E-2</v>
      </c>
      <c r="Q2524" s="143">
        <v>328.68062432862899</v>
      </c>
      <c r="R2524" s="143">
        <v>1400</v>
      </c>
      <c r="S2524" s="143" t="s">
        <v>389</v>
      </c>
      <c r="T2524" s="143">
        <v>1400</v>
      </c>
      <c r="U2524" s="143" t="s">
        <v>385</v>
      </c>
      <c r="V2524" s="143" t="s">
        <v>366</v>
      </c>
      <c r="Z2524" s="143">
        <v>0</v>
      </c>
      <c r="AA2524" s="143">
        <v>1</v>
      </c>
      <c r="AB2524" s="143">
        <v>0.63766166635789001</v>
      </c>
      <c r="AC2524" s="143">
        <v>8.8974168128149997E-2</v>
      </c>
      <c r="AD2524" s="143">
        <v>382.38847681723001</v>
      </c>
      <c r="AF2524" s="143">
        <v>-1</v>
      </c>
      <c r="AG2524" s="143">
        <v>-1</v>
      </c>
      <c r="AH2524" s="143">
        <v>-1</v>
      </c>
      <c r="AI2524" s="143">
        <v>-1</v>
      </c>
      <c r="AJ2524" s="143">
        <v>0</v>
      </c>
      <c r="AM2524" s="143" t="s">
        <v>383</v>
      </c>
      <c r="AN2524" s="143">
        <v>-1</v>
      </c>
      <c r="AQ2524" s="143">
        <v>641</v>
      </c>
      <c r="AR2524" s="143" t="s">
        <v>284</v>
      </c>
      <c r="AS2524" s="143" t="s">
        <v>394</v>
      </c>
      <c r="AT2524" s="143" t="s">
        <v>366</v>
      </c>
      <c r="AV2524" s="143">
        <v>101.94565444642799</v>
      </c>
      <c r="AW2524" s="143">
        <v>0.31012852950000003</v>
      </c>
    </row>
    <row r="2525" spans="1:49" x14ac:dyDescent="0.25">
      <c r="A2525" s="153">
        <v>1200000</v>
      </c>
      <c r="B2525" s="153">
        <v>2400000</v>
      </c>
      <c r="C2525" s="153">
        <v>2400000</v>
      </c>
      <c r="D2525" s="143" t="s">
        <v>360</v>
      </c>
      <c r="E2525" s="143" t="s">
        <v>73</v>
      </c>
      <c r="F2525" s="143" t="s">
        <v>378</v>
      </c>
      <c r="G2525" s="143" t="s">
        <v>379</v>
      </c>
      <c r="H2525" s="143">
        <v>0.59</v>
      </c>
      <c r="I2525" s="143">
        <v>0.64</v>
      </c>
      <c r="J2525" s="143" t="s">
        <v>366</v>
      </c>
      <c r="K2525" s="143">
        <v>0.61776345359886997</v>
      </c>
      <c r="L2525" s="143">
        <v>3767.9738911321401</v>
      </c>
      <c r="M2525" s="143">
        <v>7.3622794297508403</v>
      </c>
      <c r="N2525" s="143">
        <v>1.0258221416358699</v>
      </c>
      <c r="O2525" s="143">
        <v>4.5481471668828197</v>
      </c>
      <c r="P2525" s="143">
        <v>0.63371542899516997</v>
      </c>
      <c r="Q2525" s="143">
        <v>2327.7165640561698</v>
      </c>
      <c r="R2525" s="143">
        <v>1820</v>
      </c>
      <c r="S2525" s="143" t="s">
        <v>397</v>
      </c>
      <c r="T2525" s="143">
        <v>1820</v>
      </c>
      <c r="U2525" s="143" t="s">
        <v>385</v>
      </c>
      <c r="V2525" s="143" t="s">
        <v>366</v>
      </c>
      <c r="Z2525" s="143">
        <v>0</v>
      </c>
      <c r="AA2525" s="143">
        <v>1</v>
      </c>
      <c r="AB2525" s="143">
        <v>4.5481471668828197</v>
      </c>
      <c r="AC2525" s="143">
        <v>0.63371542899516997</v>
      </c>
      <c r="AD2525" s="143">
        <v>2327.7165640561698</v>
      </c>
      <c r="AF2525" s="143">
        <v>-1</v>
      </c>
      <c r="AG2525" s="143">
        <v>-1</v>
      </c>
      <c r="AH2525" s="143">
        <v>-1</v>
      </c>
      <c r="AI2525" s="143">
        <v>-1</v>
      </c>
      <c r="AJ2525" s="143">
        <v>0</v>
      </c>
      <c r="AM2525" s="143" t="s">
        <v>383</v>
      </c>
      <c r="AN2525" s="143">
        <v>-1</v>
      </c>
      <c r="AQ2525" s="143">
        <v>641</v>
      </c>
      <c r="AR2525" s="143" t="s">
        <v>284</v>
      </c>
      <c r="AS2525" s="143" t="s">
        <v>394</v>
      </c>
      <c r="AT2525" s="143" t="s">
        <v>366</v>
      </c>
      <c r="AV2525" s="143">
        <v>199.99999998882399</v>
      </c>
      <c r="AW2525" s="143">
        <v>1.8878479838</v>
      </c>
    </row>
    <row r="2526" spans="1:49" x14ac:dyDescent="0.25">
      <c r="A2526" s="153">
        <v>1200000</v>
      </c>
      <c r="B2526" s="153">
        <v>2400000</v>
      </c>
      <c r="C2526" s="153">
        <v>2400000</v>
      </c>
      <c r="D2526" s="143" t="s">
        <v>360</v>
      </c>
      <c r="E2526" s="143" t="s">
        <v>73</v>
      </c>
      <c r="F2526" s="143" t="s">
        <v>378</v>
      </c>
      <c r="G2526" s="143" t="s">
        <v>379</v>
      </c>
      <c r="H2526" s="143">
        <v>0.59</v>
      </c>
      <c r="I2526" s="143">
        <v>0.64</v>
      </c>
      <c r="J2526" s="143" t="s">
        <v>366</v>
      </c>
      <c r="K2526" s="143">
        <v>1.110770995661E-2</v>
      </c>
      <c r="L2526" s="143">
        <v>3476.8007858478099</v>
      </c>
      <c r="M2526" s="143">
        <v>6.5245270018696901</v>
      </c>
      <c r="N2526" s="143">
        <v>0.91783710604754998</v>
      </c>
      <c r="O2526" s="143">
        <v>7.2472553540889995E-2</v>
      </c>
      <c r="P2526" s="143">
        <v>1.0195068361389999E-2</v>
      </c>
      <c r="Q2526" s="143">
        <v>38.619294706142497</v>
      </c>
      <c r="R2526" s="143">
        <v>1820</v>
      </c>
      <c r="S2526" s="143" t="s">
        <v>397</v>
      </c>
      <c r="T2526" s="143">
        <v>1820</v>
      </c>
      <c r="U2526" s="143" t="s">
        <v>385</v>
      </c>
      <c r="V2526" s="143" t="s">
        <v>366</v>
      </c>
      <c r="Z2526" s="143">
        <v>0</v>
      </c>
      <c r="AA2526" s="143">
        <v>1</v>
      </c>
      <c r="AB2526" s="143">
        <v>7.2472553540889995E-2</v>
      </c>
      <c r="AC2526" s="143">
        <v>1.0195068361389999E-2</v>
      </c>
      <c r="AD2526" s="143">
        <v>38.619294706141098</v>
      </c>
      <c r="AF2526" s="143">
        <v>-1</v>
      </c>
      <c r="AG2526" s="143">
        <v>-1</v>
      </c>
      <c r="AH2526" s="143">
        <v>-1</v>
      </c>
      <c r="AI2526" s="143">
        <v>-1</v>
      </c>
      <c r="AJ2526" s="143">
        <v>0</v>
      </c>
      <c r="AM2526" s="143" t="s">
        <v>383</v>
      </c>
      <c r="AN2526" s="143">
        <v>-1</v>
      </c>
      <c r="AQ2526" s="143">
        <v>641</v>
      </c>
      <c r="AR2526" s="143" t="s">
        <v>284</v>
      </c>
      <c r="AS2526" s="143" t="s">
        <v>394</v>
      </c>
      <c r="AT2526" s="143" t="s">
        <v>366</v>
      </c>
      <c r="AV2526" s="143">
        <v>58.960674436397099</v>
      </c>
      <c r="AW2526" s="143">
        <v>3.1321406900000001E-2</v>
      </c>
    </row>
    <row r="2527" spans="1:49" x14ac:dyDescent="0.25">
      <c r="A2527" s="153">
        <v>1200000</v>
      </c>
      <c r="B2527" s="153">
        <v>2400000</v>
      </c>
      <c r="C2527" s="153">
        <v>2400000</v>
      </c>
      <c r="D2527" s="143" t="s">
        <v>360</v>
      </c>
      <c r="E2527" s="143" t="s">
        <v>73</v>
      </c>
      <c r="F2527" s="143" t="s">
        <v>378</v>
      </c>
      <c r="G2527" s="143" t="s">
        <v>379</v>
      </c>
      <c r="H2527" s="143">
        <v>0.59</v>
      </c>
      <c r="I2527" s="143">
        <v>0.64</v>
      </c>
      <c r="J2527" s="143" t="s">
        <v>363</v>
      </c>
      <c r="K2527" s="143">
        <v>5.6539049678909999E-2</v>
      </c>
      <c r="L2527" s="143">
        <v>3476.8007858478099</v>
      </c>
      <c r="M2527" s="143">
        <v>6.5245270018696901</v>
      </c>
      <c r="N2527" s="143">
        <v>0.91783710604754998</v>
      </c>
      <c r="O2527" s="143">
        <v>0.36889055629015</v>
      </c>
      <c r="P2527" s="143">
        <v>5.189363773597E-2</v>
      </c>
      <c r="Q2527" s="143">
        <v>196.57501235475399</v>
      </c>
      <c r="R2527" s="143">
        <v>5100</v>
      </c>
      <c r="S2527" s="143" t="s">
        <v>373</v>
      </c>
      <c r="T2527" s="143">
        <v>5100</v>
      </c>
      <c r="U2527" s="143" t="s">
        <v>385</v>
      </c>
      <c r="V2527" s="143" t="s">
        <v>366</v>
      </c>
      <c r="Y2527" s="143" t="s">
        <v>363</v>
      </c>
      <c r="Z2527" s="143">
        <v>0</v>
      </c>
      <c r="AA2527" s="143">
        <v>1</v>
      </c>
      <c r="AB2527" s="143">
        <v>0.36889055629015</v>
      </c>
      <c r="AC2527" s="143">
        <v>5.189363773597E-2</v>
      </c>
      <c r="AD2527" s="143">
        <v>196.57501235475499</v>
      </c>
      <c r="AF2527" s="143">
        <v>-1</v>
      </c>
      <c r="AG2527" s="143">
        <v>-1</v>
      </c>
      <c r="AH2527" s="143">
        <v>-1</v>
      </c>
      <c r="AI2527" s="143">
        <v>-1</v>
      </c>
      <c r="AJ2527" s="143">
        <v>0</v>
      </c>
      <c r="AM2527" s="143" t="s">
        <v>383</v>
      </c>
      <c r="AN2527" s="143">
        <v>-1</v>
      </c>
      <c r="AQ2527" s="143">
        <v>641</v>
      </c>
      <c r="AR2527" s="143" t="s">
        <v>284</v>
      </c>
      <c r="AS2527" s="143" t="s">
        <v>394</v>
      </c>
      <c r="AT2527" s="143" t="s">
        <v>366</v>
      </c>
      <c r="AV2527" s="143">
        <v>113.247458260123</v>
      </c>
      <c r="AW2527" s="143">
        <v>0.15942823389999999</v>
      </c>
    </row>
    <row r="2528" spans="1:49" x14ac:dyDescent="0.25">
      <c r="A2528" s="153">
        <v>1200000</v>
      </c>
      <c r="B2528" s="153">
        <v>2400000</v>
      </c>
      <c r="C2528" s="153">
        <v>2400000</v>
      </c>
      <c r="D2528" s="143" t="s">
        <v>360</v>
      </c>
      <c r="E2528" s="143" t="s">
        <v>73</v>
      </c>
      <c r="F2528" s="143" t="s">
        <v>378</v>
      </c>
      <c r="G2528" s="143" t="s">
        <v>379</v>
      </c>
      <c r="H2528" s="143">
        <v>0.59</v>
      </c>
      <c r="I2528" s="143">
        <v>0.64</v>
      </c>
      <c r="J2528" s="143" t="s">
        <v>366</v>
      </c>
      <c r="K2528" s="143">
        <v>0.55011669414744002</v>
      </c>
      <c r="L2528" s="143">
        <v>3476.8007858478099</v>
      </c>
      <c r="M2528" s="143">
        <v>6.5245270018696901</v>
      </c>
      <c r="N2528" s="143">
        <v>0.91783710604754998</v>
      </c>
      <c r="O2528" s="143">
        <v>3.5892512251442801</v>
      </c>
      <c r="P2528" s="143">
        <v>0.50491751454473</v>
      </c>
      <c r="Q2528" s="143">
        <v>1912.6461545198299</v>
      </c>
      <c r="R2528" s="143">
        <v>1460</v>
      </c>
      <c r="S2528" s="143" t="s">
        <v>408</v>
      </c>
      <c r="T2528" s="143">
        <v>1460</v>
      </c>
      <c r="U2528" s="143" t="s">
        <v>385</v>
      </c>
      <c r="V2528" s="143" t="s">
        <v>366</v>
      </c>
      <c r="Z2528" s="143">
        <v>0</v>
      </c>
      <c r="AA2528" s="143">
        <v>1</v>
      </c>
      <c r="AB2528" s="143">
        <v>3.5892512251442801</v>
      </c>
      <c r="AC2528" s="143">
        <v>0.50491751454473</v>
      </c>
      <c r="AD2528" s="143">
        <v>1912.6461545198299</v>
      </c>
      <c r="AF2528" s="143">
        <v>-1</v>
      </c>
      <c r="AG2528" s="143">
        <v>-1</v>
      </c>
      <c r="AH2528" s="143">
        <v>-1</v>
      </c>
      <c r="AI2528" s="143">
        <v>-1</v>
      </c>
      <c r="AJ2528" s="143">
        <v>0</v>
      </c>
      <c r="AM2528" s="143" t="s">
        <v>383</v>
      </c>
      <c r="AN2528" s="143">
        <v>-1</v>
      </c>
      <c r="AQ2528" s="143">
        <v>641</v>
      </c>
      <c r="AR2528" s="143" t="s">
        <v>284</v>
      </c>
      <c r="AS2528" s="143" t="s">
        <v>394</v>
      </c>
      <c r="AT2528" s="143" t="s">
        <v>366</v>
      </c>
      <c r="AV2528" s="143">
        <v>187.05735014191001</v>
      </c>
      <c r="AW2528" s="143">
        <v>1.5512134261999999</v>
      </c>
    </row>
    <row r="2529" spans="1:49" x14ac:dyDescent="0.25">
      <c r="A2529" s="153">
        <v>1200000</v>
      </c>
      <c r="B2529" s="153">
        <v>2400000</v>
      </c>
      <c r="C2529" s="153">
        <v>2400000</v>
      </c>
      <c r="D2529" s="143" t="s">
        <v>360</v>
      </c>
      <c r="E2529" s="143" t="s">
        <v>73</v>
      </c>
      <c r="F2529" s="143" t="s">
        <v>378</v>
      </c>
      <c r="G2529" s="143" t="s">
        <v>379</v>
      </c>
      <c r="H2529" s="143">
        <v>0.59</v>
      </c>
      <c r="I2529" s="143">
        <v>0.64</v>
      </c>
      <c r="J2529" s="143" t="s">
        <v>366</v>
      </c>
      <c r="K2529" s="143">
        <v>3.1845143602139997E-2</v>
      </c>
      <c r="L2529" s="143">
        <v>2443.12019363644</v>
      </c>
      <c r="M2529" s="143">
        <v>4.8692323985460799</v>
      </c>
      <c r="N2529" s="143">
        <v>0.63618382277162</v>
      </c>
      <c r="O2529" s="143">
        <v>0.15506140496393001</v>
      </c>
      <c r="P2529" s="143">
        <v>2.025936519352E-2</v>
      </c>
      <c r="Q2529" s="143">
        <v>77.801513403662497</v>
      </c>
      <c r="R2529" s="143">
        <v>1820</v>
      </c>
      <c r="S2529" s="143" t="s">
        <v>397</v>
      </c>
      <c r="T2529" s="143">
        <v>1820</v>
      </c>
      <c r="U2529" s="143" t="s">
        <v>385</v>
      </c>
      <c r="V2529" s="143" t="s">
        <v>366</v>
      </c>
      <c r="Z2529" s="143">
        <v>0</v>
      </c>
      <c r="AA2529" s="143">
        <v>1</v>
      </c>
      <c r="AB2529" s="143">
        <v>0.15506140496393001</v>
      </c>
      <c r="AC2529" s="143">
        <v>2.025936519352E-2</v>
      </c>
      <c r="AD2529" s="143">
        <v>372.89090686587099</v>
      </c>
      <c r="AF2529" s="143">
        <v>-1</v>
      </c>
      <c r="AG2529" s="143">
        <v>-1</v>
      </c>
      <c r="AH2529" s="143">
        <v>-1</v>
      </c>
      <c r="AI2529" s="143">
        <v>-1</v>
      </c>
      <c r="AJ2529" s="143">
        <v>0</v>
      </c>
      <c r="AM2529" s="143" t="s">
        <v>383</v>
      </c>
      <c r="AN2529" s="143">
        <v>-1</v>
      </c>
      <c r="AQ2529" s="143">
        <v>641</v>
      </c>
      <c r="AR2529" s="143" t="s">
        <v>284</v>
      </c>
      <c r="AS2529" s="143" t="s">
        <v>394</v>
      </c>
      <c r="AT2529" s="143" t="s">
        <v>366</v>
      </c>
      <c r="AV2529" s="143">
        <v>58.506447151784698</v>
      </c>
      <c r="AW2529" s="143">
        <v>0.3024257152</v>
      </c>
    </row>
    <row r="2530" spans="1:49" x14ac:dyDescent="0.25">
      <c r="A2530" s="153">
        <v>1200000</v>
      </c>
      <c r="B2530" s="153">
        <v>2400000</v>
      </c>
      <c r="C2530" s="153">
        <v>2400000</v>
      </c>
      <c r="D2530" s="143" t="s">
        <v>360</v>
      </c>
      <c r="E2530" s="143" t="s">
        <v>73</v>
      </c>
      <c r="F2530" s="143" t="s">
        <v>378</v>
      </c>
      <c r="G2530" s="143" t="s">
        <v>379</v>
      </c>
      <c r="H2530" s="143">
        <v>0.59</v>
      </c>
      <c r="I2530" s="143">
        <v>0.64</v>
      </c>
      <c r="J2530" s="143" t="s">
        <v>366</v>
      </c>
      <c r="K2530" s="143">
        <v>0.18692321795660999</v>
      </c>
      <c r="L2530" s="143">
        <v>974.83378833461995</v>
      </c>
      <c r="M2530" s="143">
        <v>1.90454658945607</v>
      </c>
      <c r="N2530" s="143">
        <v>0.26319105252001002</v>
      </c>
      <c r="O2530" s="143">
        <v>0.35600397724943</v>
      </c>
      <c r="P2530" s="143">
        <v>4.9196518474429997E-2</v>
      </c>
      <c r="Q2530" s="143">
        <v>182.21906868834799</v>
      </c>
      <c r="R2530" s="143">
        <v>1820</v>
      </c>
      <c r="S2530" s="143" t="s">
        <v>397</v>
      </c>
      <c r="T2530" s="143">
        <v>1820</v>
      </c>
      <c r="U2530" s="143" t="s">
        <v>385</v>
      </c>
      <c r="V2530" s="143" t="s">
        <v>366</v>
      </c>
      <c r="Z2530" s="143">
        <v>0</v>
      </c>
      <c r="AA2530" s="143">
        <v>1</v>
      </c>
      <c r="AB2530" s="143">
        <v>0.35600397724943</v>
      </c>
      <c r="AC2530" s="143">
        <v>4.9196518474429997E-2</v>
      </c>
      <c r="AD2530" s="143">
        <v>182.21906868834799</v>
      </c>
      <c r="AF2530" s="143">
        <v>-1</v>
      </c>
      <c r="AG2530" s="143">
        <v>-1</v>
      </c>
      <c r="AH2530" s="143">
        <v>-1</v>
      </c>
      <c r="AI2530" s="143">
        <v>-1</v>
      </c>
      <c r="AJ2530" s="143">
        <v>0</v>
      </c>
      <c r="AM2530" s="143" t="s">
        <v>383</v>
      </c>
      <c r="AN2530" s="143">
        <v>-1</v>
      </c>
      <c r="AQ2530" s="143">
        <v>641</v>
      </c>
      <c r="AR2530" s="143" t="s">
        <v>284</v>
      </c>
      <c r="AS2530" s="143" t="s">
        <v>394</v>
      </c>
      <c r="AT2530" s="143" t="s">
        <v>366</v>
      </c>
      <c r="AV2530" s="143">
        <v>141.41121086079801</v>
      </c>
      <c r="AW2530" s="143">
        <v>0.1477851328</v>
      </c>
    </row>
    <row r="2531" spans="1:49" x14ac:dyDescent="0.25">
      <c r="A2531" s="153">
        <v>1200000</v>
      </c>
      <c r="B2531" s="153">
        <v>2400000</v>
      </c>
      <c r="C2531" s="153">
        <v>2400000</v>
      </c>
      <c r="D2531" s="143" t="s">
        <v>360</v>
      </c>
      <c r="E2531" s="143" t="s">
        <v>73</v>
      </c>
      <c r="F2531" s="143" t="s">
        <v>378</v>
      </c>
      <c r="G2531" s="143" t="s">
        <v>379</v>
      </c>
      <c r="H2531" s="143">
        <v>0.59</v>
      </c>
      <c r="I2531" s="143">
        <v>0.64</v>
      </c>
      <c r="J2531" s="143" t="s">
        <v>363</v>
      </c>
      <c r="K2531" s="143">
        <v>0.43084023578032998</v>
      </c>
      <c r="L2531" s="143">
        <v>974.83378833461995</v>
      </c>
      <c r="M2531" s="143">
        <v>1.90454658945607</v>
      </c>
      <c r="N2531" s="143">
        <v>0.26319105252001002</v>
      </c>
      <c r="O2531" s="143">
        <v>0.82055530165587998</v>
      </c>
      <c r="P2531" s="143">
        <v>0.11339329512299</v>
      </c>
      <c r="Q2531" s="143">
        <v>419.99761921272398</v>
      </c>
      <c r="R2531" s="143">
        <v>5100</v>
      </c>
      <c r="S2531" s="143" t="s">
        <v>373</v>
      </c>
      <c r="T2531" s="143">
        <v>5100</v>
      </c>
      <c r="U2531" s="143" t="s">
        <v>385</v>
      </c>
      <c r="V2531" s="143" t="s">
        <v>366</v>
      </c>
      <c r="Y2531" s="143" t="s">
        <v>363</v>
      </c>
      <c r="Z2531" s="143">
        <v>0</v>
      </c>
      <c r="AA2531" s="143">
        <v>1</v>
      </c>
      <c r="AB2531" s="143">
        <v>0.82055530165587998</v>
      </c>
      <c r="AC2531" s="143">
        <v>0.11339329512299</v>
      </c>
      <c r="AD2531" s="143">
        <v>419.99761921272398</v>
      </c>
      <c r="AF2531" s="143">
        <v>-1</v>
      </c>
      <c r="AG2531" s="143">
        <v>-1</v>
      </c>
      <c r="AH2531" s="143">
        <v>-1</v>
      </c>
      <c r="AI2531" s="143">
        <v>-1</v>
      </c>
      <c r="AJ2531" s="143">
        <v>0</v>
      </c>
      <c r="AM2531" s="143" t="s">
        <v>383</v>
      </c>
      <c r="AN2531" s="143">
        <v>-1</v>
      </c>
      <c r="AQ2531" s="143">
        <v>641</v>
      </c>
      <c r="AR2531" s="143" t="s">
        <v>284</v>
      </c>
      <c r="AS2531" s="143" t="s">
        <v>394</v>
      </c>
      <c r="AT2531" s="143" t="s">
        <v>366</v>
      </c>
      <c r="AV2531" s="143">
        <v>172.41031526748301</v>
      </c>
      <c r="AW2531" s="143">
        <v>0.34063067250000001</v>
      </c>
    </row>
    <row r="2532" spans="1:49" x14ac:dyDescent="0.25">
      <c r="A2532" s="153">
        <v>1200000</v>
      </c>
      <c r="B2532" s="153">
        <v>2400000</v>
      </c>
      <c r="C2532" s="153">
        <v>2400000</v>
      </c>
      <c r="D2532" s="143" t="s">
        <v>360</v>
      </c>
      <c r="E2532" s="143" t="s">
        <v>73</v>
      </c>
      <c r="F2532" s="143" t="s">
        <v>378</v>
      </c>
      <c r="G2532" s="143" t="s">
        <v>379</v>
      </c>
      <c r="H2532" s="143">
        <v>0.59</v>
      </c>
      <c r="I2532" s="143">
        <v>0.64</v>
      </c>
      <c r="J2532" s="143" t="s">
        <v>366</v>
      </c>
      <c r="K2532" s="143">
        <v>0.55755105348791001</v>
      </c>
      <c r="L2532" s="143">
        <v>3392.1089380026901</v>
      </c>
      <c r="M2532" s="143">
        <v>6.6271665968985598</v>
      </c>
      <c r="N2532" s="143">
        <v>0.91530221491949004</v>
      </c>
      <c r="O2532" s="143">
        <v>3.6949837177407199</v>
      </c>
      <c r="P2532" s="143">
        <v>0.51032771418818001</v>
      </c>
      <c r="Q2532" s="143">
        <v>1891.27391192917</v>
      </c>
      <c r="R2532" s="143">
        <v>1820</v>
      </c>
      <c r="S2532" s="143" t="s">
        <v>397</v>
      </c>
      <c r="T2532" s="143">
        <v>1820</v>
      </c>
      <c r="U2532" s="143" t="s">
        <v>385</v>
      </c>
      <c r="V2532" s="143" t="s">
        <v>366</v>
      </c>
      <c r="Z2532" s="143">
        <v>0</v>
      </c>
      <c r="AA2532" s="143">
        <v>1</v>
      </c>
      <c r="AB2532" s="143">
        <v>3.6949837177407199</v>
      </c>
      <c r="AC2532" s="143">
        <v>0.51032771418818001</v>
      </c>
      <c r="AD2532" s="143">
        <v>1891.27391192917</v>
      </c>
      <c r="AF2532" s="143">
        <v>-1</v>
      </c>
      <c r="AG2532" s="143">
        <v>-1</v>
      </c>
      <c r="AH2532" s="143">
        <v>-1</v>
      </c>
      <c r="AI2532" s="143">
        <v>-1</v>
      </c>
      <c r="AJ2532" s="143">
        <v>0</v>
      </c>
      <c r="AM2532" s="143" t="s">
        <v>383</v>
      </c>
      <c r="AN2532" s="143">
        <v>-1</v>
      </c>
      <c r="AQ2532" s="143">
        <v>641</v>
      </c>
      <c r="AR2532" s="143" t="s">
        <v>284</v>
      </c>
      <c r="AS2532" s="143" t="s">
        <v>394</v>
      </c>
      <c r="AT2532" s="143" t="s">
        <v>366</v>
      </c>
      <c r="AV2532" s="143">
        <v>188.821398010411</v>
      </c>
      <c r="AW2532" s="143">
        <v>1.5338798961</v>
      </c>
    </row>
    <row r="2533" spans="1:49" x14ac:dyDescent="0.25">
      <c r="A2533" s="153">
        <v>1200000</v>
      </c>
      <c r="B2533" s="153">
        <v>2400000</v>
      </c>
      <c r="C2533" s="153">
        <v>2400000</v>
      </c>
      <c r="D2533" s="143" t="s">
        <v>360</v>
      </c>
      <c r="E2533" s="143" t="s">
        <v>73</v>
      </c>
      <c r="F2533" s="143" t="s">
        <v>378</v>
      </c>
      <c r="G2533" s="143" t="s">
        <v>379</v>
      </c>
      <c r="H2533" s="143">
        <v>0.59</v>
      </c>
      <c r="I2533" s="143">
        <v>0.64</v>
      </c>
      <c r="J2533" s="143" t="s">
        <v>363</v>
      </c>
      <c r="K2533" s="143">
        <v>6.0212400387110003E-2</v>
      </c>
      <c r="L2533" s="143">
        <v>3392.1089380026901</v>
      </c>
      <c r="M2533" s="143">
        <v>6.6271665968985598</v>
      </c>
      <c r="N2533" s="143">
        <v>0.91530221491949004</v>
      </c>
      <c r="O2533" s="143">
        <v>0.39903760856458997</v>
      </c>
      <c r="P2533" s="143">
        <v>5.5112543439940001E-2</v>
      </c>
      <c r="Q2533" s="143">
        <v>204.247021531743</v>
      </c>
      <c r="R2533" s="143">
        <v>5100</v>
      </c>
      <c r="S2533" s="143" t="s">
        <v>373</v>
      </c>
      <c r="T2533" s="143">
        <v>5100</v>
      </c>
      <c r="U2533" s="143" t="s">
        <v>385</v>
      </c>
      <c r="V2533" s="143" t="s">
        <v>366</v>
      </c>
      <c r="Y2533" s="143" t="s">
        <v>363</v>
      </c>
      <c r="Z2533" s="143">
        <v>0</v>
      </c>
      <c r="AA2533" s="143">
        <v>1</v>
      </c>
      <c r="AB2533" s="143">
        <v>0.39903760856458997</v>
      </c>
      <c r="AC2533" s="143">
        <v>5.5112543439940001E-2</v>
      </c>
      <c r="AD2533" s="143">
        <v>204.24702153174201</v>
      </c>
      <c r="AF2533" s="143">
        <v>-1</v>
      </c>
      <c r="AG2533" s="143">
        <v>-1</v>
      </c>
      <c r="AH2533" s="143">
        <v>-1</v>
      </c>
      <c r="AI2533" s="143">
        <v>-1</v>
      </c>
      <c r="AJ2533" s="143">
        <v>0</v>
      </c>
      <c r="AM2533" s="143" t="s">
        <v>383</v>
      </c>
      <c r="AN2533" s="143">
        <v>-1</v>
      </c>
      <c r="AQ2533" s="143">
        <v>641</v>
      </c>
      <c r="AR2533" s="143" t="s">
        <v>284</v>
      </c>
      <c r="AS2533" s="143" t="s">
        <v>394</v>
      </c>
      <c r="AT2533" s="143" t="s">
        <v>366</v>
      </c>
      <c r="AV2533" s="143">
        <v>87.285539818861807</v>
      </c>
      <c r="AW2533" s="143">
        <v>0.16565046350000001</v>
      </c>
    </row>
    <row r="2534" spans="1:49" x14ac:dyDescent="0.25">
      <c r="A2534" s="153">
        <v>1200000</v>
      </c>
      <c r="B2534" s="153">
        <v>2400000</v>
      </c>
      <c r="C2534" s="153">
        <v>2400000</v>
      </c>
      <c r="D2534" s="143" t="s">
        <v>360</v>
      </c>
      <c r="E2534" s="143" t="s">
        <v>73</v>
      </c>
      <c r="F2534" s="143" t="s">
        <v>378</v>
      </c>
      <c r="G2534" s="143" t="s">
        <v>379</v>
      </c>
      <c r="H2534" s="143">
        <v>0.59</v>
      </c>
      <c r="I2534" s="143">
        <v>0.64</v>
      </c>
      <c r="J2534" s="143" t="s">
        <v>366</v>
      </c>
      <c r="K2534" s="143">
        <v>0.61776345378298003</v>
      </c>
      <c r="L2534" s="143">
        <v>3847.3950758135302</v>
      </c>
      <c r="M2534" s="143">
        <v>8.0254597178849902</v>
      </c>
      <c r="N2534" s="143">
        <v>1.1271559490549099</v>
      </c>
      <c r="O2534" s="143">
        <v>4.9578357135168201</v>
      </c>
      <c r="P2534" s="143">
        <v>0.69631575204019003</v>
      </c>
      <c r="Q2534" s="143">
        <v>2376.7800701022002</v>
      </c>
      <c r="R2534" s="143">
        <v>1200</v>
      </c>
      <c r="S2534" s="143" t="s">
        <v>398</v>
      </c>
      <c r="T2534" s="143">
        <v>1200</v>
      </c>
      <c r="U2534" s="143" t="s">
        <v>385</v>
      </c>
      <c r="V2534" s="143" t="s">
        <v>366</v>
      </c>
      <c r="Z2534" s="143">
        <v>0</v>
      </c>
      <c r="AA2534" s="143">
        <v>1</v>
      </c>
      <c r="AB2534" s="143">
        <v>4.9578357135168201</v>
      </c>
      <c r="AC2534" s="143">
        <v>0.69631575204019003</v>
      </c>
      <c r="AD2534" s="143">
        <v>2376.7800701022002</v>
      </c>
      <c r="AF2534" s="143">
        <v>-1</v>
      </c>
      <c r="AG2534" s="143">
        <v>-1</v>
      </c>
      <c r="AH2534" s="143">
        <v>-1</v>
      </c>
      <c r="AI2534" s="143">
        <v>-1</v>
      </c>
      <c r="AJ2534" s="143">
        <v>0</v>
      </c>
      <c r="AM2534" s="143" t="s">
        <v>383</v>
      </c>
      <c r="AN2534" s="143">
        <v>-1</v>
      </c>
      <c r="AQ2534" s="143">
        <v>641</v>
      </c>
      <c r="AR2534" s="143" t="s">
        <v>284</v>
      </c>
      <c r="AS2534" s="143" t="s">
        <v>394</v>
      </c>
      <c r="AT2534" s="143" t="s">
        <v>366</v>
      </c>
      <c r="AV2534" s="143">
        <v>200.000000018626</v>
      </c>
      <c r="AW2534" s="143">
        <v>1.9276399595</v>
      </c>
    </row>
    <row r="2535" spans="1:49" x14ac:dyDescent="0.25">
      <c r="A2535" s="153">
        <v>1200000</v>
      </c>
      <c r="B2535" s="153">
        <v>2400000</v>
      </c>
      <c r="C2535" s="153">
        <v>2400000</v>
      </c>
      <c r="D2535" s="143" t="s">
        <v>360</v>
      </c>
      <c r="E2535" s="143" t="s">
        <v>73</v>
      </c>
      <c r="F2535" s="143" t="s">
        <v>378</v>
      </c>
      <c r="G2535" s="143" t="s">
        <v>379</v>
      </c>
      <c r="H2535" s="143">
        <v>0.59</v>
      </c>
      <c r="I2535" s="143">
        <v>0.64</v>
      </c>
      <c r="J2535" s="143" t="s">
        <v>366</v>
      </c>
      <c r="K2535" s="143">
        <v>2.0874393087440001E-2</v>
      </c>
      <c r="L2535" s="143">
        <v>3849.9648222902401</v>
      </c>
      <c r="M2535" s="143">
        <v>8.0204267309035906</v>
      </c>
      <c r="N2535" s="143">
        <v>1.12407191975944</v>
      </c>
      <c r="O2535" s="143">
        <v>0.1674215403099</v>
      </c>
      <c r="P2535" s="143">
        <v>2.346431911161E-2</v>
      </c>
      <c r="Q2535" s="143">
        <v>80.365679073306495</v>
      </c>
      <c r="R2535" s="143">
        <v>8140</v>
      </c>
      <c r="S2535" s="143" t="s">
        <v>369</v>
      </c>
      <c r="T2535" s="143">
        <v>8140</v>
      </c>
      <c r="U2535" s="143" t="s">
        <v>385</v>
      </c>
      <c r="V2535" s="143" t="s">
        <v>366</v>
      </c>
      <c r="Z2535" s="143">
        <v>0</v>
      </c>
      <c r="AA2535" s="143">
        <v>1</v>
      </c>
      <c r="AB2535" s="143">
        <v>0.1674215403099</v>
      </c>
      <c r="AC2535" s="143">
        <v>2.346431911161E-2</v>
      </c>
      <c r="AD2535" s="143">
        <v>80.365679073306495</v>
      </c>
      <c r="AF2535" s="143">
        <v>-1</v>
      </c>
      <c r="AG2535" s="143">
        <v>-1</v>
      </c>
      <c r="AH2535" s="143">
        <v>-1</v>
      </c>
      <c r="AI2535" s="143">
        <v>-1</v>
      </c>
      <c r="AJ2535" s="143">
        <v>0</v>
      </c>
      <c r="AM2535" s="143" t="s">
        <v>383</v>
      </c>
      <c r="AN2535" s="143">
        <v>-1</v>
      </c>
      <c r="AQ2535" s="143">
        <v>641</v>
      </c>
      <c r="AR2535" s="143" t="s">
        <v>284</v>
      </c>
      <c r="AS2535" s="143" t="s">
        <v>394</v>
      </c>
      <c r="AT2535" s="143" t="s">
        <v>366</v>
      </c>
      <c r="AV2535" s="143">
        <v>104.715416579962</v>
      </c>
      <c r="AW2535" s="143">
        <v>6.5178977400000004E-2</v>
      </c>
    </row>
    <row r="2536" spans="1:49" x14ac:dyDescent="0.25">
      <c r="A2536" s="153">
        <v>1200000</v>
      </c>
      <c r="B2536" s="153">
        <v>2400000</v>
      </c>
      <c r="C2536" s="153">
        <v>2400000</v>
      </c>
      <c r="D2536" s="143" t="s">
        <v>360</v>
      </c>
      <c r="E2536" s="143" t="s">
        <v>73</v>
      </c>
      <c r="F2536" s="143" t="s">
        <v>378</v>
      </c>
      <c r="G2536" s="143" t="s">
        <v>379</v>
      </c>
      <c r="H2536" s="143">
        <v>0.59</v>
      </c>
      <c r="I2536" s="143">
        <v>0.64</v>
      </c>
      <c r="J2536" s="143" t="s">
        <v>387</v>
      </c>
      <c r="K2536" s="143">
        <v>4.37645495724E-3</v>
      </c>
      <c r="L2536" s="143">
        <v>3849.9648222902401</v>
      </c>
      <c r="M2536" s="143">
        <v>8.0204267309035906</v>
      </c>
      <c r="N2536" s="143">
        <v>1.12407191975944</v>
      </c>
      <c r="O2536" s="143">
        <v>3.5101036325699997E-2</v>
      </c>
      <c r="P2536" s="143">
        <v>4.9194501255300001E-3</v>
      </c>
      <c r="Q2536" s="143">
        <v>16.849197631742499</v>
      </c>
      <c r="R2536" s="143">
        <v>8140</v>
      </c>
      <c r="S2536" s="143" t="s">
        <v>369</v>
      </c>
      <c r="T2536" s="143">
        <v>8140</v>
      </c>
      <c r="U2536" s="143" t="s">
        <v>388</v>
      </c>
      <c r="V2536" s="143" t="s">
        <v>387</v>
      </c>
      <c r="Z2536" s="143">
        <v>0</v>
      </c>
      <c r="AA2536" s="143">
        <v>1</v>
      </c>
      <c r="AB2536" s="143">
        <v>3.5101036325699997E-2</v>
      </c>
      <c r="AC2536" s="143">
        <v>4.9194501255300001E-3</v>
      </c>
      <c r="AD2536" s="143">
        <v>16.849197631743198</v>
      </c>
      <c r="AF2536" s="143">
        <v>-1</v>
      </c>
      <c r="AG2536" s="143">
        <v>-1</v>
      </c>
      <c r="AH2536" s="143">
        <v>-1</v>
      </c>
      <c r="AI2536" s="143">
        <v>-1</v>
      </c>
      <c r="AJ2536" s="143">
        <v>0</v>
      </c>
      <c r="AM2536" s="143" t="s">
        <v>383</v>
      </c>
      <c r="AN2536" s="143">
        <v>-1</v>
      </c>
      <c r="AQ2536" s="143">
        <v>641</v>
      </c>
      <c r="AR2536" s="143" t="s">
        <v>284</v>
      </c>
      <c r="AS2536" s="143" t="s">
        <v>394</v>
      </c>
      <c r="AT2536" s="143" t="s">
        <v>366</v>
      </c>
      <c r="AV2536" s="143">
        <v>102.106863515404</v>
      </c>
      <c r="AW2536" s="143">
        <v>1.36652049E-2</v>
      </c>
    </row>
    <row r="2537" spans="1:49" x14ac:dyDescent="0.25">
      <c r="A2537" s="153">
        <v>1200000</v>
      </c>
      <c r="B2537" s="153">
        <v>2400000</v>
      </c>
      <c r="C2537" s="153">
        <v>2400000</v>
      </c>
      <c r="D2537" s="143" t="s">
        <v>360</v>
      </c>
      <c r="E2537" s="143" t="s">
        <v>73</v>
      </c>
      <c r="F2537" s="143" t="s">
        <v>378</v>
      </c>
      <c r="G2537" s="143" t="s">
        <v>379</v>
      </c>
      <c r="H2537" s="143">
        <v>0.59</v>
      </c>
      <c r="I2537" s="143">
        <v>0.64</v>
      </c>
      <c r="J2537" s="143" t="s">
        <v>366</v>
      </c>
      <c r="K2537" s="143">
        <v>0.37543197310378001</v>
      </c>
      <c r="L2537" s="143">
        <v>3849.9648222902401</v>
      </c>
      <c r="M2537" s="143">
        <v>8.0204267309035906</v>
      </c>
      <c r="N2537" s="143">
        <v>1.12407191975944</v>
      </c>
      <c r="O2537" s="143">
        <v>3.0111246327174701</v>
      </c>
      <c r="P2537" s="143">
        <v>0.42201253874583999</v>
      </c>
      <c r="Q2537" s="143">
        <v>1445.39988961259</v>
      </c>
      <c r="R2537" s="143">
        <v>1200</v>
      </c>
      <c r="S2537" s="143" t="s">
        <v>398</v>
      </c>
      <c r="T2537" s="143">
        <v>1200</v>
      </c>
      <c r="U2537" s="143" t="s">
        <v>385</v>
      </c>
      <c r="V2537" s="143" t="s">
        <v>366</v>
      </c>
      <c r="Z2537" s="143">
        <v>0</v>
      </c>
      <c r="AA2537" s="143">
        <v>1</v>
      </c>
      <c r="AB2537" s="143">
        <v>3.0111246327174701</v>
      </c>
      <c r="AC2537" s="143">
        <v>0.42201253874583999</v>
      </c>
      <c r="AD2537" s="143">
        <v>1445.39988961258</v>
      </c>
      <c r="AF2537" s="143">
        <v>-1</v>
      </c>
      <c r="AG2537" s="143">
        <v>-1</v>
      </c>
      <c r="AH2537" s="143">
        <v>-1</v>
      </c>
      <c r="AI2537" s="143">
        <v>-1</v>
      </c>
      <c r="AJ2537" s="143">
        <v>0</v>
      </c>
      <c r="AM2537" s="143" t="s">
        <v>383</v>
      </c>
      <c r="AN2537" s="143">
        <v>-1</v>
      </c>
      <c r="AQ2537" s="143">
        <v>641</v>
      </c>
      <c r="AR2537" s="143" t="s">
        <v>284</v>
      </c>
      <c r="AS2537" s="143" t="s">
        <v>394</v>
      </c>
      <c r="AT2537" s="143" t="s">
        <v>366</v>
      </c>
      <c r="AV2537" s="143">
        <v>161.62402531497199</v>
      </c>
      <c r="AW2537" s="143">
        <v>1.1722626841999999</v>
      </c>
    </row>
    <row r="2538" spans="1:49" x14ac:dyDescent="0.25">
      <c r="A2538" s="153">
        <v>1200000</v>
      </c>
      <c r="B2538" s="153">
        <v>2400000</v>
      </c>
      <c r="C2538" s="153">
        <v>2400000</v>
      </c>
      <c r="D2538" s="143" t="s">
        <v>360</v>
      </c>
      <c r="E2538" s="143" t="s">
        <v>73</v>
      </c>
      <c r="F2538" s="143" t="s">
        <v>378</v>
      </c>
      <c r="G2538" s="143" t="s">
        <v>379</v>
      </c>
      <c r="H2538" s="143">
        <v>0.59</v>
      </c>
      <c r="I2538" s="143">
        <v>0.64</v>
      </c>
      <c r="J2538" s="143" t="s">
        <v>366</v>
      </c>
      <c r="K2538" s="143">
        <v>0.30894105643681002</v>
      </c>
      <c r="L2538" s="143">
        <v>1784.03055357018</v>
      </c>
      <c r="M2538" s="143">
        <v>3.4854720782211301</v>
      </c>
      <c r="N2538" s="143">
        <v>0.48150370708197998</v>
      </c>
      <c r="O2538" s="143">
        <v>1.07680542602666</v>
      </c>
      <c r="P2538" s="143">
        <v>0.14875626394415001</v>
      </c>
      <c r="Q2538" s="143">
        <v>551.16028393553302</v>
      </c>
      <c r="R2538" s="143">
        <v>1820</v>
      </c>
      <c r="S2538" s="143" t="s">
        <v>397</v>
      </c>
      <c r="T2538" s="143">
        <v>1820</v>
      </c>
      <c r="U2538" s="143" t="s">
        <v>385</v>
      </c>
      <c r="V2538" s="143" t="s">
        <v>366</v>
      </c>
      <c r="Z2538" s="143">
        <v>0</v>
      </c>
      <c r="AA2538" s="143">
        <v>1</v>
      </c>
      <c r="AB2538" s="143">
        <v>1.07680542602666</v>
      </c>
      <c r="AC2538" s="143">
        <v>0.14875626394415001</v>
      </c>
      <c r="AD2538" s="143">
        <v>551.16028393553302</v>
      </c>
      <c r="AF2538" s="143">
        <v>-1</v>
      </c>
      <c r="AG2538" s="143">
        <v>-1</v>
      </c>
      <c r="AH2538" s="143">
        <v>-1</v>
      </c>
      <c r="AI2538" s="143">
        <v>-1</v>
      </c>
      <c r="AJ2538" s="143">
        <v>0</v>
      </c>
      <c r="AM2538" s="143" t="s">
        <v>383</v>
      </c>
      <c r="AN2538" s="143">
        <v>-1</v>
      </c>
      <c r="AQ2538" s="143">
        <v>641</v>
      </c>
      <c r="AR2538" s="143" t="s">
        <v>284</v>
      </c>
      <c r="AS2538" s="143" t="s">
        <v>394</v>
      </c>
      <c r="AT2538" s="143" t="s">
        <v>366</v>
      </c>
      <c r="AV2538" s="143">
        <v>187.16890801192</v>
      </c>
      <c r="AW2538" s="143">
        <v>0.44700752960000001</v>
      </c>
    </row>
    <row r="2539" spans="1:49" x14ac:dyDescent="0.25">
      <c r="A2539" s="153">
        <v>1200000</v>
      </c>
      <c r="B2539" s="153">
        <v>2400000</v>
      </c>
      <c r="C2539" s="153">
        <v>2400000</v>
      </c>
      <c r="D2539" s="143" t="s">
        <v>360</v>
      </c>
      <c r="E2539" s="143" t="s">
        <v>73</v>
      </c>
      <c r="F2539" s="143" t="s">
        <v>378</v>
      </c>
      <c r="G2539" s="143" t="s">
        <v>379</v>
      </c>
      <c r="H2539" s="143">
        <v>0.59</v>
      </c>
      <c r="I2539" s="143">
        <v>0.64</v>
      </c>
      <c r="J2539" s="143" t="s">
        <v>363</v>
      </c>
      <c r="K2539" s="143">
        <v>0.30882239734616002</v>
      </c>
      <c r="L2539" s="143">
        <v>1784.03055357018</v>
      </c>
      <c r="M2539" s="143">
        <v>3.4854720782211301</v>
      </c>
      <c r="N2539" s="143">
        <v>0.48150370708197998</v>
      </c>
      <c r="O2539" s="143">
        <v>1.07639184307936</v>
      </c>
      <c r="P2539" s="143">
        <v>0.14869912915212</v>
      </c>
      <c r="Q2539" s="143">
        <v>550.94859249234901</v>
      </c>
      <c r="R2539" s="143">
        <v>5100</v>
      </c>
      <c r="S2539" s="143" t="s">
        <v>373</v>
      </c>
      <c r="T2539" s="143">
        <v>5100</v>
      </c>
      <c r="U2539" s="143" t="s">
        <v>385</v>
      </c>
      <c r="V2539" s="143" t="s">
        <v>366</v>
      </c>
      <c r="Y2539" s="143" t="s">
        <v>363</v>
      </c>
      <c r="Z2539" s="143">
        <v>0</v>
      </c>
      <c r="AA2539" s="143">
        <v>1</v>
      </c>
      <c r="AB2539" s="143">
        <v>1.07639184307936</v>
      </c>
      <c r="AC2539" s="143">
        <v>0.14869912915212</v>
      </c>
      <c r="AD2539" s="143">
        <v>550.94859249234901</v>
      </c>
      <c r="AF2539" s="143">
        <v>-1</v>
      </c>
      <c r="AG2539" s="143">
        <v>-1</v>
      </c>
      <c r="AH2539" s="143">
        <v>-1</v>
      </c>
      <c r="AI2539" s="143">
        <v>-1</v>
      </c>
      <c r="AJ2539" s="143">
        <v>0</v>
      </c>
      <c r="AM2539" s="143" t="s">
        <v>383</v>
      </c>
      <c r="AN2539" s="143">
        <v>-1</v>
      </c>
      <c r="AQ2539" s="143">
        <v>641</v>
      </c>
      <c r="AR2539" s="143" t="s">
        <v>284</v>
      </c>
      <c r="AS2539" s="143" t="s">
        <v>394</v>
      </c>
      <c r="AT2539" s="143" t="s">
        <v>366</v>
      </c>
      <c r="AV2539" s="143">
        <v>145.67294285894101</v>
      </c>
      <c r="AW2539" s="143">
        <v>0.44683584139999999</v>
      </c>
    </row>
    <row r="2540" spans="1:49" x14ac:dyDescent="0.25">
      <c r="A2540" s="153">
        <v>1200000</v>
      </c>
      <c r="B2540" s="153">
        <v>2400000</v>
      </c>
      <c r="C2540" s="153">
        <v>2400000</v>
      </c>
      <c r="D2540" s="143" t="s">
        <v>360</v>
      </c>
      <c r="E2540" s="143" t="s">
        <v>73</v>
      </c>
      <c r="F2540" s="143" t="s">
        <v>378</v>
      </c>
      <c r="G2540" s="143" t="s">
        <v>379</v>
      </c>
      <c r="H2540" s="143">
        <v>0.59</v>
      </c>
      <c r="I2540" s="143">
        <v>0.64</v>
      </c>
      <c r="J2540" s="143" t="s">
        <v>366</v>
      </c>
      <c r="K2540" s="143">
        <v>0.14651314496552001</v>
      </c>
      <c r="L2540" s="143">
        <v>1784.5457949982299</v>
      </c>
      <c r="M2540" s="143">
        <v>3.4084258993724101</v>
      </c>
      <c r="N2540" s="143">
        <v>0.47569584326386</v>
      </c>
      <c r="O2540" s="143">
        <v>0.49937919789900997</v>
      </c>
      <c r="P2540" s="143">
        <v>6.9695694043609993E-2</v>
      </c>
      <c r="Q2540" s="143">
        <v>261.45941676020198</v>
      </c>
      <c r="R2540" s="143">
        <v>1820</v>
      </c>
      <c r="S2540" s="143" t="s">
        <v>397</v>
      </c>
      <c r="T2540" s="143">
        <v>1820</v>
      </c>
      <c r="U2540" s="143" t="s">
        <v>385</v>
      </c>
      <c r="V2540" s="143" t="s">
        <v>366</v>
      </c>
      <c r="Z2540" s="143">
        <v>0</v>
      </c>
      <c r="AA2540" s="143">
        <v>1</v>
      </c>
      <c r="AB2540" s="143">
        <v>0.49937919789900997</v>
      </c>
      <c r="AC2540" s="143">
        <v>6.9695694043609993E-2</v>
      </c>
      <c r="AD2540" s="143">
        <v>261.45941676020198</v>
      </c>
      <c r="AF2540" s="143">
        <v>-1</v>
      </c>
      <c r="AG2540" s="143">
        <v>-1</v>
      </c>
      <c r="AH2540" s="143">
        <v>-1</v>
      </c>
      <c r="AI2540" s="143">
        <v>-1</v>
      </c>
      <c r="AJ2540" s="143">
        <v>0</v>
      </c>
      <c r="AM2540" s="143" t="s">
        <v>383</v>
      </c>
      <c r="AN2540" s="143">
        <v>-1</v>
      </c>
      <c r="AQ2540" s="143">
        <v>641</v>
      </c>
      <c r="AR2540" s="143" t="s">
        <v>284</v>
      </c>
      <c r="AS2540" s="143" t="s">
        <v>394</v>
      </c>
      <c r="AT2540" s="143" t="s">
        <v>366</v>
      </c>
      <c r="AV2540" s="143">
        <v>126.189761431465</v>
      </c>
      <c r="AW2540" s="143">
        <v>0.2120514329</v>
      </c>
    </row>
    <row r="2541" spans="1:49" x14ac:dyDescent="0.25">
      <c r="A2541" s="153">
        <v>1200000</v>
      </c>
      <c r="B2541" s="153">
        <v>2400000</v>
      </c>
      <c r="C2541" s="153">
        <v>2400000</v>
      </c>
      <c r="D2541" s="143" t="s">
        <v>360</v>
      </c>
      <c r="E2541" s="143" t="s">
        <v>73</v>
      </c>
      <c r="F2541" s="143" t="s">
        <v>378</v>
      </c>
      <c r="G2541" s="143" t="s">
        <v>379</v>
      </c>
      <c r="H2541" s="143">
        <v>0.59</v>
      </c>
      <c r="I2541" s="143">
        <v>0.64</v>
      </c>
      <c r="J2541" s="143" t="s">
        <v>363</v>
      </c>
      <c r="K2541" s="143">
        <v>0.31109977594844002</v>
      </c>
      <c r="L2541" s="143">
        <v>1784.5457949982299</v>
      </c>
      <c r="M2541" s="143">
        <v>3.4084258993724101</v>
      </c>
      <c r="N2541" s="143">
        <v>0.47569584326386</v>
      </c>
      <c r="O2541" s="143">
        <v>1.06036053363164</v>
      </c>
      <c r="P2541" s="143">
        <v>0.14798887025898999</v>
      </c>
      <c r="Q2541" s="143">
        <v>555.17179699369501</v>
      </c>
      <c r="R2541" s="143">
        <v>5100</v>
      </c>
      <c r="S2541" s="143" t="s">
        <v>373</v>
      </c>
      <c r="T2541" s="143">
        <v>5100</v>
      </c>
      <c r="U2541" s="143" t="s">
        <v>385</v>
      </c>
      <c r="V2541" s="143" t="s">
        <v>366</v>
      </c>
      <c r="Y2541" s="143" t="s">
        <v>363</v>
      </c>
      <c r="Z2541" s="143">
        <v>0</v>
      </c>
      <c r="AA2541" s="143">
        <v>1</v>
      </c>
      <c r="AB2541" s="143">
        <v>1.06036053363164</v>
      </c>
      <c r="AC2541" s="143">
        <v>0.14798887025898999</v>
      </c>
      <c r="AD2541" s="143">
        <v>555.17179699369501</v>
      </c>
      <c r="AF2541" s="143">
        <v>-1</v>
      </c>
      <c r="AG2541" s="143">
        <v>-1</v>
      </c>
      <c r="AH2541" s="143">
        <v>-1</v>
      </c>
      <c r="AI2541" s="143">
        <v>-1</v>
      </c>
      <c r="AJ2541" s="143">
        <v>0</v>
      </c>
      <c r="AM2541" s="143" t="s">
        <v>383</v>
      </c>
      <c r="AN2541" s="143">
        <v>-1</v>
      </c>
      <c r="AQ2541" s="143">
        <v>641</v>
      </c>
      <c r="AR2541" s="143" t="s">
        <v>284</v>
      </c>
      <c r="AS2541" s="143" t="s">
        <v>394</v>
      </c>
      <c r="AT2541" s="143" t="s">
        <v>366</v>
      </c>
      <c r="AV2541" s="143">
        <v>177.17607158534099</v>
      </c>
      <c r="AW2541" s="143">
        <v>0.450260987</v>
      </c>
    </row>
    <row r="2542" spans="1:49" x14ac:dyDescent="0.25">
      <c r="A2542" s="153">
        <v>1200000</v>
      </c>
      <c r="B2542" s="153">
        <v>2400000</v>
      </c>
      <c r="C2542" s="153">
        <v>2400000</v>
      </c>
      <c r="D2542" s="143" t="s">
        <v>360</v>
      </c>
      <c r="E2542" s="143" t="s">
        <v>73</v>
      </c>
      <c r="F2542" s="143" t="s">
        <v>378</v>
      </c>
      <c r="G2542" s="143" t="s">
        <v>379</v>
      </c>
      <c r="H2542" s="143">
        <v>0.59</v>
      </c>
      <c r="I2542" s="143">
        <v>0.64</v>
      </c>
      <c r="J2542" s="143" t="s">
        <v>366</v>
      </c>
      <c r="K2542" s="143">
        <v>0.16015053282297001</v>
      </c>
      <c r="L2542" s="143">
        <v>1784.5457949982299</v>
      </c>
      <c r="M2542" s="143">
        <v>3.4084258993724101</v>
      </c>
      <c r="N2542" s="143">
        <v>0.47569584326386</v>
      </c>
      <c r="O2542" s="143">
        <v>0.54586122387212999</v>
      </c>
      <c r="P2542" s="143">
        <v>7.6182942760379999E-2</v>
      </c>
      <c r="Q2542" s="143">
        <v>285.79595991597199</v>
      </c>
      <c r="R2542" s="143">
        <v>1460</v>
      </c>
      <c r="S2542" s="143" t="s">
        <v>408</v>
      </c>
      <c r="T2542" s="143">
        <v>1460</v>
      </c>
      <c r="U2542" s="143" t="s">
        <v>385</v>
      </c>
      <c r="V2542" s="143" t="s">
        <v>366</v>
      </c>
      <c r="Z2542" s="143">
        <v>0</v>
      </c>
      <c r="AA2542" s="143">
        <v>1</v>
      </c>
      <c r="AB2542" s="143">
        <v>0.54586122387212999</v>
      </c>
      <c r="AC2542" s="143">
        <v>7.6182942760379999E-2</v>
      </c>
      <c r="AD2542" s="143">
        <v>285.79595991597199</v>
      </c>
      <c r="AF2542" s="143">
        <v>-1</v>
      </c>
      <c r="AG2542" s="143">
        <v>-1</v>
      </c>
      <c r="AH2542" s="143">
        <v>-1</v>
      </c>
      <c r="AI2542" s="143">
        <v>-1</v>
      </c>
      <c r="AJ2542" s="143">
        <v>0</v>
      </c>
      <c r="AM2542" s="143" t="s">
        <v>383</v>
      </c>
      <c r="AN2542" s="143">
        <v>-1</v>
      </c>
      <c r="AQ2542" s="143">
        <v>641</v>
      </c>
      <c r="AR2542" s="143" t="s">
        <v>284</v>
      </c>
      <c r="AS2542" s="143" t="s">
        <v>394</v>
      </c>
      <c r="AT2542" s="143" t="s">
        <v>366</v>
      </c>
      <c r="AV2542" s="143">
        <v>149.82631694120599</v>
      </c>
      <c r="AW2542" s="143">
        <v>0.2317890997</v>
      </c>
    </row>
    <row r="2543" spans="1:49" x14ac:dyDescent="0.25">
      <c r="A2543" s="153">
        <v>1200000</v>
      </c>
      <c r="B2543" s="153">
        <v>2400000</v>
      </c>
      <c r="C2543" s="153">
        <v>2400000</v>
      </c>
      <c r="D2543" s="143" t="s">
        <v>360</v>
      </c>
      <c r="E2543" s="143" t="s">
        <v>73</v>
      </c>
      <c r="F2543" s="143" t="s">
        <v>378</v>
      </c>
      <c r="G2543" s="143" t="s">
        <v>379</v>
      </c>
      <c r="H2543" s="143">
        <v>0.59</v>
      </c>
      <c r="I2543" s="143">
        <v>0.64</v>
      </c>
      <c r="J2543" s="143" t="s">
        <v>366</v>
      </c>
      <c r="K2543" s="143">
        <v>0.56950595363094003</v>
      </c>
      <c r="L2543" s="143">
        <v>3468.2784088519802</v>
      </c>
      <c r="M2543" s="143">
        <v>6.7759787327658101</v>
      </c>
      <c r="N2543" s="143">
        <v>0.93585251336789999</v>
      </c>
      <c r="O2543" s="143">
        <v>3.8589602299867898</v>
      </c>
      <c r="P2543" s="143">
        <v>0.53297357808349999</v>
      </c>
      <c r="Q2543" s="143">
        <v>1975.20520269086</v>
      </c>
      <c r="R2543" s="143">
        <v>1820</v>
      </c>
      <c r="S2543" s="143" t="s">
        <v>397</v>
      </c>
      <c r="T2543" s="143">
        <v>1820</v>
      </c>
      <c r="U2543" s="143" t="s">
        <v>385</v>
      </c>
      <c r="V2543" s="143" t="s">
        <v>366</v>
      </c>
      <c r="Z2543" s="143">
        <v>0</v>
      </c>
      <c r="AA2543" s="143">
        <v>1</v>
      </c>
      <c r="AB2543" s="143">
        <v>3.8589602299867898</v>
      </c>
      <c r="AC2543" s="143">
        <v>0.53297357808349999</v>
      </c>
      <c r="AD2543" s="143">
        <v>1975.20520269086</v>
      </c>
      <c r="AF2543" s="143">
        <v>-1</v>
      </c>
      <c r="AG2543" s="143">
        <v>-1</v>
      </c>
      <c r="AH2543" s="143">
        <v>-1</v>
      </c>
      <c r="AI2543" s="143">
        <v>-1</v>
      </c>
      <c r="AJ2543" s="143">
        <v>0</v>
      </c>
      <c r="AM2543" s="143" t="s">
        <v>383</v>
      </c>
      <c r="AN2543" s="143">
        <v>-1</v>
      </c>
      <c r="AQ2543" s="143">
        <v>641</v>
      </c>
      <c r="AR2543" s="143" t="s">
        <v>284</v>
      </c>
      <c r="AS2543" s="143" t="s">
        <v>394</v>
      </c>
      <c r="AT2543" s="143" t="s">
        <v>366</v>
      </c>
      <c r="AV2543" s="143">
        <v>187.42109255924899</v>
      </c>
      <c r="AW2543" s="143">
        <v>1.6019506915999999</v>
      </c>
    </row>
    <row r="2544" spans="1:49" x14ac:dyDescent="0.25">
      <c r="A2544" s="153">
        <v>1200000</v>
      </c>
      <c r="B2544" s="153">
        <v>2400000</v>
      </c>
      <c r="C2544" s="153">
        <v>2400000</v>
      </c>
      <c r="D2544" s="143" t="s">
        <v>360</v>
      </c>
      <c r="E2544" s="143" t="s">
        <v>73</v>
      </c>
      <c r="F2544" s="143" t="s">
        <v>378</v>
      </c>
      <c r="G2544" s="143" t="s">
        <v>379</v>
      </c>
      <c r="H2544" s="143">
        <v>0.59</v>
      </c>
      <c r="I2544" s="143">
        <v>0.64</v>
      </c>
      <c r="J2544" s="143" t="s">
        <v>363</v>
      </c>
      <c r="K2544" s="143">
        <v>4.8257499967920003E-2</v>
      </c>
      <c r="L2544" s="143">
        <v>3468.2784088519802</v>
      </c>
      <c r="M2544" s="143">
        <v>6.7759787327658101</v>
      </c>
      <c r="N2544" s="143">
        <v>0.93585251336789999</v>
      </c>
      <c r="O2544" s="143">
        <v>0.32699179347912999</v>
      </c>
      <c r="P2544" s="143">
        <v>4.5161902633829999E-2</v>
      </c>
      <c r="Q2544" s="143">
        <v>167.37044520394301</v>
      </c>
      <c r="R2544" s="143">
        <v>5100</v>
      </c>
      <c r="S2544" s="143" t="s">
        <v>373</v>
      </c>
      <c r="T2544" s="143">
        <v>5100</v>
      </c>
      <c r="U2544" s="143" t="s">
        <v>385</v>
      </c>
      <c r="V2544" s="143" t="s">
        <v>366</v>
      </c>
      <c r="Y2544" s="143" t="s">
        <v>363</v>
      </c>
      <c r="Z2544" s="143">
        <v>0</v>
      </c>
      <c r="AA2544" s="143">
        <v>1</v>
      </c>
      <c r="AB2544" s="143">
        <v>0.32699179347912999</v>
      </c>
      <c r="AC2544" s="143">
        <v>4.5161902633829999E-2</v>
      </c>
      <c r="AD2544" s="143">
        <v>167.370445203944</v>
      </c>
      <c r="AF2544" s="143">
        <v>-1</v>
      </c>
      <c r="AG2544" s="143">
        <v>-1</v>
      </c>
      <c r="AH2544" s="143">
        <v>-1</v>
      </c>
      <c r="AI2544" s="143">
        <v>-1</v>
      </c>
      <c r="AJ2544" s="143">
        <v>0</v>
      </c>
      <c r="AM2544" s="143" t="s">
        <v>383</v>
      </c>
      <c r="AN2544" s="143">
        <v>-1</v>
      </c>
      <c r="AQ2544" s="143">
        <v>641</v>
      </c>
      <c r="AR2544" s="143" t="s">
        <v>284</v>
      </c>
      <c r="AS2544" s="143" t="s">
        <v>394</v>
      </c>
      <c r="AT2544" s="143" t="s">
        <v>366</v>
      </c>
      <c r="AV2544" s="143">
        <v>81.9580774834766</v>
      </c>
      <c r="AW2544" s="143">
        <v>0.1357424535</v>
      </c>
    </row>
    <row r="2545" spans="1:49" x14ac:dyDescent="0.25">
      <c r="A2545" s="153">
        <v>1200000</v>
      </c>
      <c r="B2545" s="153">
        <v>2400000</v>
      </c>
      <c r="C2545" s="153">
        <v>2400000</v>
      </c>
      <c r="D2545" s="143" t="s">
        <v>360</v>
      </c>
      <c r="E2545" s="143" t="s">
        <v>73</v>
      </c>
      <c r="F2545" s="143" t="s">
        <v>378</v>
      </c>
      <c r="G2545" s="143" t="s">
        <v>379</v>
      </c>
      <c r="H2545" s="143">
        <v>0.59</v>
      </c>
      <c r="I2545" s="143">
        <v>0.64</v>
      </c>
      <c r="J2545" s="143" t="s">
        <v>366</v>
      </c>
      <c r="K2545" s="143">
        <v>0.61776345387502996</v>
      </c>
      <c r="L2545" s="143">
        <v>3839.7279146931201</v>
      </c>
      <c r="M2545" s="143">
        <v>7.2007763040147097</v>
      </c>
      <c r="N2545" s="143">
        <v>1.01326994206443</v>
      </c>
      <c r="O2545" s="143">
        <v>4.44837644014964</v>
      </c>
      <c r="P2545" s="143">
        <v>0.62596113911747997</v>
      </c>
      <c r="Q2545" s="143">
        <v>2372.0435785211998</v>
      </c>
      <c r="R2545" s="143">
        <v>1460</v>
      </c>
      <c r="S2545" s="143" t="s">
        <v>408</v>
      </c>
      <c r="T2545" s="143">
        <v>1460</v>
      </c>
      <c r="U2545" s="143" t="s">
        <v>385</v>
      </c>
      <c r="V2545" s="143" t="s">
        <v>366</v>
      </c>
      <c r="Z2545" s="143">
        <v>0</v>
      </c>
      <c r="AA2545" s="143">
        <v>1</v>
      </c>
      <c r="AB2545" s="143">
        <v>4.44837644014964</v>
      </c>
      <c r="AC2545" s="143">
        <v>0.62596113911747997</v>
      </c>
      <c r="AD2545" s="143">
        <v>2372.0435785211998</v>
      </c>
      <c r="AF2545" s="143">
        <v>-1</v>
      </c>
      <c r="AG2545" s="143">
        <v>-1</v>
      </c>
      <c r="AH2545" s="143">
        <v>-1</v>
      </c>
      <c r="AI2545" s="143">
        <v>-1</v>
      </c>
      <c r="AJ2545" s="143">
        <v>0</v>
      </c>
      <c r="AM2545" s="143" t="s">
        <v>383</v>
      </c>
      <c r="AN2545" s="143">
        <v>-1</v>
      </c>
      <c r="AQ2545" s="143">
        <v>641</v>
      </c>
      <c r="AR2545" s="143" t="s">
        <v>284</v>
      </c>
      <c r="AS2545" s="143" t="s">
        <v>394</v>
      </c>
      <c r="AT2545" s="143" t="s">
        <v>366</v>
      </c>
      <c r="AV2545" s="143">
        <v>200.00000003352699</v>
      </c>
      <c r="AW2545" s="143">
        <v>1.9237985227000001</v>
      </c>
    </row>
    <row r="2546" spans="1:49" x14ac:dyDescent="0.25">
      <c r="A2546" s="153">
        <v>1200000</v>
      </c>
      <c r="B2546" s="153">
        <v>2400000</v>
      </c>
      <c r="C2546" s="153">
        <v>2400000</v>
      </c>
      <c r="D2546" s="143" t="s">
        <v>360</v>
      </c>
      <c r="E2546" s="143" t="s">
        <v>73</v>
      </c>
      <c r="F2546" s="143" t="s">
        <v>378</v>
      </c>
      <c r="G2546" s="143" t="s">
        <v>379</v>
      </c>
      <c r="H2546" s="143">
        <v>0.59</v>
      </c>
      <c r="I2546" s="143">
        <v>0.64</v>
      </c>
      <c r="J2546" s="143" t="s">
        <v>366</v>
      </c>
      <c r="K2546" s="143">
        <v>0.61776345373694996</v>
      </c>
      <c r="L2546" s="143">
        <v>3774.6344082155501</v>
      </c>
      <c r="M2546" s="143">
        <v>7.3745058602946498</v>
      </c>
      <c r="N2546" s="143">
        <v>1.01850706528299</v>
      </c>
      <c r="O2546" s="143">
        <v>4.5557002098590296</v>
      </c>
      <c r="P2546" s="143">
        <v>0.62919644230470995</v>
      </c>
      <c r="Q2546" s="143">
        <v>2331.8311886135798</v>
      </c>
      <c r="R2546" s="143">
        <v>1820</v>
      </c>
      <c r="S2546" s="143" t="s">
        <v>397</v>
      </c>
      <c r="T2546" s="143">
        <v>1820</v>
      </c>
      <c r="U2546" s="143" t="s">
        <v>385</v>
      </c>
      <c r="V2546" s="143" t="s">
        <v>366</v>
      </c>
      <c r="Z2546" s="143">
        <v>0</v>
      </c>
      <c r="AA2546" s="143">
        <v>1</v>
      </c>
      <c r="AB2546" s="143">
        <v>4.5557002098590296</v>
      </c>
      <c r="AC2546" s="143">
        <v>0.62919644230470995</v>
      </c>
      <c r="AD2546" s="143">
        <v>2331.8311886135798</v>
      </c>
      <c r="AF2546" s="143">
        <v>-1</v>
      </c>
      <c r="AG2546" s="143">
        <v>-1</v>
      </c>
      <c r="AH2546" s="143">
        <v>-1</v>
      </c>
      <c r="AI2546" s="143">
        <v>-1</v>
      </c>
      <c r="AJ2546" s="143">
        <v>0</v>
      </c>
      <c r="AM2546" s="143" t="s">
        <v>383</v>
      </c>
      <c r="AN2546" s="143">
        <v>-1</v>
      </c>
      <c r="AQ2546" s="143">
        <v>641</v>
      </c>
      <c r="AR2546" s="143" t="s">
        <v>284</v>
      </c>
      <c r="AS2546" s="143" t="s">
        <v>394</v>
      </c>
      <c r="AT2546" s="143" t="s">
        <v>366</v>
      </c>
      <c r="AV2546" s="143">
        <v>200.00000001117499</v>
      </c>
      <c r="AW2546" s="143">
        <v>1.8911850678</v>
      </c>
    </row>
    <row r="2547" spans="1:49" x14ac:dyDescent="0.25">
      <c r="A2547" s="153">
        <v>1200000</v>
      </c>
      <c r="B2547" s="153">
        <v>2400000</v>
      </c>
      <c r="C2547" s="153">
        <v>2400000</v>
      </c>
      <c r="D2547" s="143" t="s">
        <v>360</v>
      </c>
      <c r="E2547" s="143" t="s">
        <v>73</v>
      </c>
      <c r="F2547" s="143" t="s">
        <v>378</v>
      </c>
      <c r="G2547" s="143" t="s">
        <v>379</v>
      </c>
      <c r="H2547" s="143">
        <v>0.59</v>
      </c>
      <c r="I2547" s="143">
        <v>0.64</v>
      </c>
      <c r="J2547" s="143" t="s">
        <v>366</v>
      </c>
      <c r="K2547" s="143">
        <v>0.61776345359886997</v>
      </c>
      <c r="L2547" s="143">
        <v>3758.29167493862</v>
      </c>
      <c r="M2547" s="143">
        <v>7.3443371556141397</v>
      </c>
      <c r="N2547" s="143">
        <v>1.0344967422918201</v>
      </c>
      <c r="O2547" s="143">
        <v>4.5370630856467198</v>
      </c>
      <c r="P2547" s="143">
        <v>0.63907428025497004</v>
      </c>
      <c r="Q2547" s="143">
        <v>2321.7352447419698</v>
      </c>
      <c r="R2547" s="143">
        <v>1820</v>
      </c>
      <c r="S2547" s="143" t="s">
        <v>397</v>
      </c>
      <c r="T2547" s="143">
        <v>1820</v>
      </c>
      <c r="U2547" s="143" t="s">
        <v>385</v>
      </c>
      <c r="V2547" s="143" t="s">
        <v>366</v>
      </c>
      <c r="Z2547" s="143">
        <v>0</v>
      </c>
      <c r="AA2547" s="143">
        <v>1</v>
      </c>
      <c r="AB2547" s="143">
        <v>4.5370630856467198</v>
      </c>
      <c r="AC2547" s="143">
        <v>0.63907428025497004</v>
      </c>
      <c r="AD2547" s="143">
        <v>2321.7352447419698</v>
      </c>
      <c r="AF2547" s="143">
        <v>-1</v>
      </c>
      <c r="AG2547" s="143">
        <v>-1</v>
      </c>
      <c r="AH2547" s="143">
        <v>-1</v>
      </c>
      <c r="AI2547" s="143">
        <v>-1</v>
      </c>
      <c r="AJ2547" s="143">
        <v>0</v>
      </c>
      <c r="AM2547" s="143" t="s">
        <v>383</v>
      </c>
      <c r="AN2547" s="143">
        <v>-1</v>
      </c>
      <c r="AQ2547" s="143">
        <v>641</v>
      </c>
      <c r="AR2547" s="143" t="s">
        <v>284</v>
      </c>
      <c r="AS2547" s="143" t="s">
        <v>394</v>
      </c>
      <c r="AT2547" s="143" t="s">
        <v>366</v>
      </c>
      <c r="AV2547" s="143">
        <v>199.99999998882399</v>
      </c>
      <c r="AW2547" s="143">
        <v>1.8829969544</v>
      </c>
    </row>
    <row r="2548" spans="1:49" x14ac:dyDescent="0.25">
      <c r="A2548" s="153">
        <v>1200000</v>
      </c>
      <c r="B2548" s="153">
        <v>2400000</v>
      </c>
      <c r="C2548" s="153">
        <v>2400000</v>
      </c>
      <c r="D2548" s="143" t="s">
        <v>360</v>
      </c>
      <c r="E2548" s="143" t="s">
        <v>73</v>
      </c>
      <c r="F2548" s="143" t="s">
        <v>378</v>
      </c>
      <c r="G2548" s="143" t="s">
        <v>379</v>
      </c>
      <c r="H2548" s="143">
        <v>0.59</v>
      </c>
      <c r="I2548" s="143">
        <v>0.64</v>
      </c>
      <c r="J2548" s="143" t="s">
        <v>366</v>
      </c>
      <c r="K2548" s="143">
        <v>0.28020885571510001</v>
      </c>
      <c r="L2548" s="143">
        <v>1594.1126818360401</v>
      </c>
      <c r="M2548" s="143">
        <v>3.1144273842787702</v>
      </c>
      <c r="N2548" s="143">
        <v>0.43023492710889999</v>
      </c>
      <c r="O2548" s="143">
        <v>0.87269013355655001</v>
      </c>
      <c r="P2548" s="143">
        <v>0.12055563661385001</v>
      </c>
      <c r="Q2548" s="143">
        <v>446.68449045821802</v>
      </c>
      <c r="R2548" s="143">
        <v>1820</v>
      </c>
      <c r="S2548" s="143" t="s">
        <v>397</v>
      </c>
      <c r="T2548" s="143">
        <v>1820</v>
      </c>
      <c r="U2548" s="143" t="s">
        <v>385</v>
      </c>
      <c r="V2548" s="143" t="s">
        <v>366</v>
      </c>
      <c r="Z2548" s="143">
        <v>0</v>
      </c>
      <c r="AA2548" s="143">
        <v>1</v>
      </c>
      <c r="AB2548" s="143">
        <v>0.87269013355655001</v>
      </c>
      <c r="AC2548" s="143">
        <v>0.12055563661385001</v>
      </c>
      <c r="AD2548" s="143">
        <v>446.68449045821802</v>
      </c>
      <c r="AF2548" s="143">
        <v>-1</v>
      </c>
      <c r="AG2548" s="143">
        <v>-1</v>
      </c>
      <c r="AH2548" s="143">
        <v>-1</v>
      </c>
      <c r="AI2548" s="143">
        <v>-1</v>
      </c>
      <c r="AJ2548" s="143">
        <v>0</v>
      </c>
      <c r="AM2548" s="143" t="s">
        <v>383</v>
      </c>
      <c r="AN2548" s="143">
        <v>-1</v>
      </c>
      <c r="AQ2548" s="143">
        <v>641</v>
      </c>
      <c r="AR2548" s="143" t="s">
        <v>284</v>
      </c>
      <c r="AS2548" s="143" t="s">
        <v>394</v>
      </c>
      <c r="AT2548" s="143" t="s">
        <v>366</v>
      </c>
      <c r="AV2548" s="143">
        <v>147.535056158305</v>
      </c>
      <c r="AW2548" s="143">
        <v>0.36227452589999998</v>
      </c>
    </row>
    <row r="2549" spans="1:49" x14ac:dyDescent="0.25">
      <c r="A2549" s="153">
        <v>1200000</v>
      </c>
      <c r="B2549" s="153">
        <v>2400000</v>
      </c>
      <c r="C2549" s="153">
        <v>2400000</v>
      </c>
      <c r="D2549" s="143" t="s">
        <v>360</v>
      </c>
      <c r="E2549" s="143" t="s">
        <v>73</v>
      </c>
      <c r="F2549" s="143" t="s">
        <v>378</v>
      </c>
      <c r="G2549" s="143" t="s">
        <v>379</v>
      </c>
      <c r="H2549" s="143">
        <v>0.59</v>
      </c>
      <c r="I2549" s="143">
        <v>0.64</v>
      </c>
      <c r="J2549" s="143" t="s">
        <v>363</v>
      </c>
      <c r="K2549" s="143">
        <v>0.33755459797581999</v>
      </c>
      <c r="L2549" s="143">
        <v>1594.1126818360401</v>
      </c>
      <c r="M2549" s="143">
        <v>3.1144273842787702</v>
      </c>
      <c r="N2549" s="143">
        <v>0.43023492710889999</v>
      </c>
      <c r="O2549" s="143">
        <v>1.0512892836251</v>
      </c>
      <c r="P2549" s="143">
        <v>0.1452277778554</v>
      </c>
      <c r="Q2549" s="143">
        <v>538.10006544532098</v>
      </c>
      <c r="R2549" s="143">
        <v>5100</v>
      </c>
      <c r="S2549" s="143" t="s">
        <v>373</v>
      </c>
      <c r="T2549" s="143">
        <v>5100</v>
      </c>
      <c r="U2549" s="143" t="s">
        <v>385</v>
      </c>
      <c r="V2549" s="143" t="s">
        <v>366</v>
      </c>
      <c r="Y2549" s="143" t="s">
        <v>363</v>
      </c>
      <c r="Z2549" s="143">
        <v>0</v>
      </c>
      <c r="AA2549" s="143">
        <v>1</v>
      </c>
      <c r="AB2549" s="143">
        <v>1.0512892836251</v>
      </c>
      <c r="AC2549" s="143">
        <v>0.1452277778554</v>
      </c>
      <c r="AD2549" s="143">
        <v>538.10006544532098</v>
      </c>
      <c r="AF2549" s="143">
        <v>-1</v>
      </c>
      <c r="AG2549" s="143">
        <v>-1</v>
      </c>
      <c r="AH2549" s="143">
        <v>-1</v>
      </c>
      <c r="AI2549" s="143">
        <v>-1</v>
      </c>
      <c r="AJ2549" s="143">
        <v>0</v>
      </c>
      <c r="AM2549" s="143" t="s">
        <v>383</v>
      </c>
      <c r="AN2549" s="143">
        <v>-1</v>
      </c>
      <c r="AQ2549" s="143">
        <v>641</v>
      </c>
      <c r="AR2549" s="143" t="s">
        <v>284</v>
      </c>
      <c r="AS2549" s="143" t="s">
        <v>394</v>
      </c>
      <c r="AT2549" s="143" t="s">
        <v>366</v>
      </c>
      <c r="AV2549" s="143">
        <v>158.60873828023799</v>
      </c>
      <c r="AW2549" s="143">
        <v>0.43641530039999998</v>
      </c>
    </row>
    <row r="2550" spans="1:49" x14ac:dyDescent="0.25">
      <c r="A2550" s="153">
        <v>1200000</v>
      </c>
      <c r="B2550" s="153">
        <v>2400000</v>
      </c>
      <c r="C2550" s="153">
        <v>2400000</v>
      </c>
      <c r="D2550" s="143" t="s">
        <v>360</v>
      </c>
      <c r="E2550" s="143" t="s">
        <v>73</v>
      </c>
      <c r="F2550" s="143" t="s">
        <v>378</v>
      </c>
      <c r="G2550" s="143" t="s">
        <v>379</v>
      </c>
      <c r="H2550" s="143">
        <v>0.59</v>
      </c>
      <c r="I2550" s="143">
        <v>0.64</v>
      </c>
      <c r="J2550" s="143" t="s">
        <v>366</v>
      </c>
      <c r="K2550" s="143">
        <v>0.52359801717207</v>
      </c>
      <c r="L2550" s="143">
        <v>3174.5530006521399</v>
      </c>
      <c r="M2550" s="143">
        <v>6.2022639345043196</v>
      </c>
      <c r="N2550" s="143">
        <v>0.85818153240051998</v>
      </c>
      <c r="O2550" s="143">
        <v>3.24749309808433</v>
      </c>
      <c r="P2550" s="143">
        <v>0.44934214873860001</v>
      </c>
      <c r="Q2550" s="143">
        <v>1662.1896565491199</v>
      </c>
      <c r="R2550" s="143">
        <v>1820</v>
      </c>
      <c r="S2550" s="143" t="s">
        <v>397</v>
      </c>
      <c r="T2550" s="143">
        <v>1820</v>
      </c>
      <c r="U2550" s="143" t="s">
        <v>385</v>
      </c>
      <c r="V2550" s="143" t="s">
        <v>366</v>
      </c>
      <c r="Z2550" s="143">
        <v>0</v>
      </c>
      <c r="AA2550" s="143">
        <v>1</v>
      </c>
      <c r="AB2550" s="143">
        <v>3.24749309808433</v>
      </c>
      <c r="AC2550" s="143">
        <v>0.44934214873860001</v>
      </c>
      <c r="AD2550" s="143">
        <v>1662.1896565491199</v>
      </c>
      <c r="AF2550" s="143">
        <v>-1</v>
      </c>
      <c r="AG2550" s="143">
        <v>-1</v>
      </c>
      <c r="AH2550" s="143">
        <v>-1</v>
      </c>
      <c r="AI2550" s="143">
        <v>-1</v>
      </c>
      <c r="AJ2550" s="143">
        <v>0</v>
      </c>
      <c r="AM2550" s="143" t="s">
        <v>383</v>
      </c>
      <c r="AN2550" s="143">
        <v>-1</v>
      </c>
      <c r="AQ2550" s="143">
        <v>641</v>
      </c>
      <c r="AR2550" s="143" t="s">
        <v>284</v>
      </c>
      <c r="AS2550" s="143" t="s">
        <v>394</v>
      </c>
      <c r="AT2550" s="143" t="s">
        <v>366</v>
      </c>
      <c r="AV2550" s="143">
        <v>186.61157117705699</v>
      </c>
      <c r="AW2550" s="143">
        <v>1.3480856906000001</v>
      </c>
    </row>
    <row r="2551" spans="1:49" x14ac:dyDescent="0.25">
      <c r="A2551" s="153">
        <v>1200000</v>
      </c>
      <c r="B2551" s="153">
        <v>2400000</v>
      </c>
      <c r="C2551" s="153">
        <v>2400000</v>
      </c>
      <c r="D2551" s="143" t="s">
        <v>360</v>
      </c>
      <c r="E2551" s="143" t="s">
        <v>73</v>
      </c>
      <c r="F2551" s="143" t="s">
        <v>378</v>
      </c>
      <c r="G2551" s="143" t="s">
        <v>379</v>
      </c>
      <c r="H2551" s="143">
        <v>0.59</v>
      </c>
      <c r="I2551" s="143">
        <v>0.64</v>
      </c>
      <c r="J2551" s="143" t="s">
        <v>363</v>
      </c>
      <c r="K2551" s="143">
        <v>9.4165436426789997E-2</v>
      </c>
      <c r="L2551" s="143">
        <v>3174.5530006521399</v>
      </c>
      <c r="M2551" s="143">
        <v>6.2022639345043196</v>
      </c>
      <c r="N2551" s="143">
        <v>0.85818153240051998</v>
      </c>
      <c r="O2551" s="143">
        <v>0.58403889022678002</v>
      </c>
      <c r="P2551" s="143">
        <v>8.0811038531910004E-2</v>
      </c>
      <c r="Q2551" s="143">
        <v>298.93316876641001</v>
      </c>
      <c r="R2551" s="143">
        <v>5100</v>
      </c>
      <c r="S2551" s="143" t="s">
        <v>373</v>
      </c>
      <c r="T2551" s="143">
        <v>5100</v>
      </c>
      <c r="U2551" s="143" t="s">
        <v>385</v>
      </c>
      <c r="V2551" s="143" t="s">
        <v>366</v>
      </c>
      <c r="Y2551" s="143" t="s">
        <v>363</v>
      </c>
      <c r="Z2551" s="143">
        <v>0</v>
      </c>
      <c r="AA2551" s="143">
        <v>1</v>
      </c>
      <c r="AB2551" s="143">
        <v>0.58403889022678002</v>
      </c>
      <c r="AC2551" s="143">
        <v>8.0811038531910004E-2</v>
      </c>
      <c r="AD2551" s="143">
        <v>298.93316876641097</v>
      </c>
      <c r="AF2551" s="143">
        <v>-1</v>
      </c>
      <c r="AG2551" s="143">
        <v>-1</v>
      </c>
      <c r="AH2551" s="143">
        <v>-1</v>
      </c>
      <c r="AI2551" s="143">
        <v>-1</v>
      </c>
      <c r="AJ2551" s="143">
        <v>0</v>
      </c>
      <c r="AM2551" s="143" t="s">
        <v>383</v>
      </c>
      <c r="AN2551" s="143">
        <v>-1</v>
      </c>
      <c r="AQ2551" s="143">
        <v>641</v>
      </c>
      <c r="AR2551" s="143" t="s">
        <v>284</v>
      </c>
      <c r="AS2551" s="143" t="s">
        <v>394</v>
      </c>
      <c r="AT2551" s="143" t="s">
        <v>366</v>
      </c>
      <c r="AV2551" s="143">
        <v>112.37192914184099</v>
      </c>
      <c r="AW2551" s="143">
        <v>0.2424437703</v>
      </c>
    </row>
    <row r="2552" spans="1:49" x14ac:dyDescent="0.25">
      <c r="A2552" s="153">
        <v>1200000</v>
      </c>
      <c r="B2552" s="153">
        <v>2400000</v>
      </c>
      <c r="C2552" s="153">
        <v>2400000</v>
      </c>
      <c r="D2552" s="143" t="s">
        <v>360</v>
      </c>
      <c r="E2552" s="143" t="s">
        <v>73</v>
      </c>
      <c r="F2552" s="143" t="s">
        <v>378</v>
      </c>
      <c r="G2552" s="143" t="s">
        <v>379</v>
      </c>
      <c r="H2552" s="143">
        <v>0.59</v>
      </c>
      <c r="I2552" s="143">
        <v>0.64</v>
      </c>
      <c r="J2552" s="143" t="s">
        <v>366</v>
      </c>
      <c r="K2552" s="143">
        <v>0.58608214328512998</v>
      </c>
      <c r="L2552" s="143">
        <v>3699.5440216664201</v>
      </c>
      <c r="M2552" s="143">
        <v>7.2278080740547299</v>
      </c>
      <c r="N2552" s="143">
        <v>0.99831911918492999</v>
      </c>
      <c r="O2552" s="143">
        <v>4.2360892472955598</v>
      </c>
      <c r="P2552" s="143">
        <v>0.58509700905442996</v>
      </c>
      <c r="Q2552" s="143">
        <v>2168.2366893959402</v>
      </c>
      <c r="R2552" s="143">
        <v>1820</v>
      </c>
      <c r="S2552" s="143" t="s">
        <v>397</v>
      </c>
      <c r="T2552" s="143">
        <v>1820</v>
      </c>
      <c r="U2552" s="143" t="s">
        <v>385</v>
      </c>
      <c r="V2552" s="143" t="s">
        <v>366</v>
      </c>
      <c r="Z2552" s="143">
        <v>0</v>
      </c>
      <c r="AA2552" s="143">
        <v>1</v>
      </c>
      <c r="AB2552" s="143">
        <v>4.2360892472955598</v>
      </c>
      <c r="AC2552" s="143">
        <v>0.58509700905442996</v>
      </c>
      <c r="AD2552" s="143">
        <v>2240.9076020791799</v>
      </c>
      <c r="AF2552" s="143">
        <v>-1</v>
      </c>
      <c r="AG2552" s="143">
        <v>-1</v>
      </c>
      <c r="AH2552" s="143">
        <v>-1</v>
      </c>
      <c r="AI2552" s="143">
        <v>-1</v>
      </c>
      <c r="AJ2552" s="143">
        <v>0</v>
      </c>
      <c r="AM2552" s="143" t="s">
        <v>383</v>
      </c>
      <c r="AN2552" s="143">
        <v>-1</v>
      </c>
      <c r="AQ2552" s="143">
        <v>641</v>
      </c>
      <c r="AR2552" s="143" t="s">
        <v>284</v>
      </c>
      <c r="AS2552" s="143" t="s">
        <v>394</v>
      </c>
      <c r="AT2552" s="143" t="s">
        <v>366</v>
      </c>
      <c r="AV2552" s="143">
        <v>187.492275749925</v>
      </c>
      <c r="AW2552" s="143">
        <v>1.8174433107000001</v>
      </c>
    </row>
    <row r="2553" spans="1:49" x14ac:dyDescent="0.25">
      <c r="A2553" s="153">
        <v>1200000</v>
      </c>
      <c r="B2553" s="153">
        <v>2400000</v>
      </c>
      <c r="C2553" s="153">
        <v>2400000</v>
      </c>
      <c r="D2553" s="143" t="s">
        <v>360</v>
      </c>
      <c r="E2553" s="143" t="s">
        <v>73</v>
      </c>
      <c r="F2553" s="143" t="s">
        <v>378</v>
      </c>
      <c r="G2553" s="143" t="s">
        <v>379</v>
      </c>
      <c r="H2553" s="143">
        <v>0.59</v>
      </c>
      <c r="I2553" s="143">
        <v>0.64</v>
      </c>
      <c r="J2553" s="143" t="s">
        <v>363</v>
      </c>
      <c r="K2553" s="143">
        <v>1.203810248551E-2</v>
      </c>
      <c r="L2553" s="143">
        <v>3699.5440216664201</v>
      </c>
      <c r="M2553" s="143">
        <v>7.2278080740547299</v>
      </c>
      <c r="N2553" s="143">
        <v>0.99831911918492999</v>
      </c>
      <c r="O2553" s="143">
        <v>8.7009094341129994E-2</v>
      </c>
      <c r="P2553" s="143">
        <v>1.2017867870000001E-2</v>
      </c>
      <c r="Q2553" s="143">
        <v>44.535490082509497</v>
      </c>
      <c r="R2553" s="143">
        <v>5100</v>
      </c>
      <c r="S2553" s="143" t="s">
        <v>373</v>
      </c>
      <c r="T2553" s="143">
        <v>5100</v>
      </c>
      <c r="U2553" s="143" t="s">
        <v>385</v>
      </c>
      <c r="V2553" s="143" t="s">
        <v>366</v>
      </c>
      <c r="Y2553" s="143" t="s">
        <v>363</v>
      </c>
      <c r="Z2553" s="143">
        <v>0</v>
      </c>
      <c r="AA2553" s="143">
        <v>1</v>
      </c>
      <c r="AB2553" s="143">
        <v>8.7009094341129994E-2</v>
      </c>
      <c r="AC2553" s="143">
        <v>1.2017867870000001E-2</v>
      </c>
      <c r="AD2553" s="143">
        <v>44.535490082509902</v>
      </c>
      <c r="AF2553" s="143">
        <v>-1</v>
      </c>
      <c r="AG2553" s="143">
        <v>-1</v>
      </c>
      <c r="AH2553" s="143">
        <v>-1</v>
      </c>
      <c r="AI2553" s="143">
        <v>-1</v>
      </c>
      <c r="AJ2553" s="143">
        <v>0</v>
      </c>
      <c r="AM2553" s="143" t="s">
        <v>383</v>
      </c>
      <c r="AN2553" s="143">
        <v>-1</v>
      </c>
      <c r="AQ2553" s="143">
        <v>641</v>
      </c>
      <c r="AR2553" s="143" t="s">
        <v>284</v>
      </c>
      <c r="AS2553" s="143" t="s">
        <v>394</v>
      </c>
      <c r="AT2553" s="143" t="s">
        <v>366</v>
      </c>
      <c r="AV2553" s="143">
        <v>37.112785007405499</v>
      </c>
      <c r="AW2553" s="143">
        <v>3.6119618899999997E-2</v>
      </c>
    </row>
    <row r="2554" spans="1:49" x14ac:dyDescent="0.25">
      <c r="A2554" s="153">
        <v>1200000</v>
      </c>
      <c r="B2554" s="153">
        <v>2400000</v>
      </c>
      <c r="C2554" s="153">
        <v>2400000</v>
      </c>
      <c r="D2554" s="143" t="s">
        <v>360</v>
      </c>
      <c r="E2554" s="143" t="s">
        <v>73</v>
      </c>
      <c r="F2554" s="143" t="s">
        <v>378</v>
      </c>
      <c r="G2554" s="143" t="s">
        <v>379</v>
      </c>
      <c r="H2554" s="143">
        <v>0.59</v>
      </c>
      <c r="I2554" s="143">
        <v>0.64</v>
      </c>
      <c r="J2554" s="143" t="s">
        <v>366</v>
      </c>
      <c r="K2554" s="143">
        <v>0.47125188317052003</v>
      </c>
      <c r="L2554" s="143">
        <v>2835.1798920897099</v>
      </c>
      <c r="M2554" s="143">
        <v>5.5391856602295899</v>
      </c>
      <c r="N2554" s="143">
        <v>0.76608952461434998</v>
      </c>
      <c r="O2554" s="143">
        <v>2.6103516736143701</v>
      </c>
      <c r="P2554" s="143">
        <v>0.36102113115173001</v>
      </c>
      <c r="Q2554" s="143">
        <v>1336.0838632744901</v>
      </c>
      <c r="R2554" s="143">
        <v>1820</v>
      </c>
      <c r="S2554" s="143" t="s">
        <v>397</v>
      </c>
      <c r="T2554" s="143">
        <v>1820</v>
      </c>
      <c r="U2554" s="143" t="s">
        <v>385</v>
      </c>
      <c r="V2554" s="143" t="s">
        <v>366</v>
      </c>
      <c r="Z2554" s="143">
        <v>0</v>
      </c>
      <c r="AA2554" s="143">
        <v>1</v>
      </c>
      <c r="AB2554" s="143">
        <v>2.6103516736143701</v>
      </c>
      <c r="AC2554" s="143">
        <v>0.36102113115173001</v>
      </c>
      <c r="AD2554" s="143">
        <v>1336.0838632744901</v>
      </c>
      <c r="AF2554" s="143">
        <v>-1</v>
      </c>
      <c r="AG2554" s="143">
        <v>-1</v>
      </c>
      <c r="AH2554" s="143">
        <v>-1</v>
      </c>
      <c r="AI2554" s="143">
        <v>-1</v>
      </c>
      <c r="AJ2554" s="143">
        <v>0</v>
      </c>
      <c r="AM2554" s="143" t="s">
        <v>383</v>
      </c>
      <c r="AN2554" s="143">
        <v>-1</v>
      </c>
      <c r="AQ2554" s="143">
        <v>641</v>
      </c>
      <c r="AR2554" s="143" t="s">
        <v>284</v>
      </c>
      <c r="AS2554" s="143" t="s">
        <v>394</v>
      </c>
      <c r="AT2554" s="143" t="s">
        <v>366</v>
      </c>
      <c r="AV2554" s="143">
        <v>246.77644196497999</v>
      </c>
      <c r="AW2554" s="143">
        <v>1.0836041064999999</v>
      </c>
    </row>
    <row r="2555" spans="1:49" x14ac:dyDescent="0.25">
      <c r="A2555" s="153">
        <v>1200000</v>
      </c>
      <c r="B2555" s="153">
        <v>2400000</v>
      </c>
      <c r="C2555" s="153">
        <v>2400000</v>
      </c>
      <c r="D2555" s="143" t="s">
        <v>360</v>
      </c>
      <c r="E2555" s="143" t="s">
        <v>73</v>
      </c>
      <c r="F2555" s="143" t="s">
        <v>378</v>
      </c>
      <c r="G2555" s="143" t="s">
        <v>379</v>
      </c>
      <c r="H2555" s="143">
        <v>0.59</v>
      </c>
      <c r="I2555" s="143">
        <v>0.64</v>
      </c>
      <c r="J2555" s="143" t="s">
        <v>363</v>
      </c>
      <c r="K2555" s="143">
        <v>0.14651157038231</v>
      </c>
      <c r="L2555" s="143">
        <v>2835.1798920897099</v>
      </c>
      <c r="M2555" s="143">
        <v>5.5391856602295899</v>
      </c>
      <c r="N2555" s="143">
        <v>0.76608952461434998</v>
      </c>
      <c r="O2555" s="143">
        <v>0.81155478971945005</v>
      </c>
      <c r="P2555" s="143">
        <v>0.11224097930469</v>
      </c>
      <c r="Q2555" s="143">
        <v>415.38665830643498</v>
      </c>
      <c r="R2555" s="143">
        <v>5100</v>
      </c>
      <c r="S2555" s="143" t="s">
        <v>373</v>
      </c>
      <c r="T2555" s="143">
        <v>5100</v>
      </c>
      <c r="U2555" s="143" t="s">
        <v>385</v>
      </c>
      <c r="V2555" s="143" t="s">
        <v>366</v>
      </c>
      <c r="Y2555" s="143" t="s">
        <v>363</v>
      </c>
      <c r="Z2555" s="143">
        <v>0</v>
      </c>
      <c r="AA2555" s="143">
        <v>1</v>
      </c>
      <c r="AB2555" s="143">
        <v>0.81155478971945005</v>
      </c>
      <c r="AC2555" s="143">
        <v>0.11224097930469</v>
      </c>
      <c r="AD2555" s="143">
        <v>415.38665830643498</v>
      </c>
      <c r="AF2555" s="143">
        <v>-1</v>
      </c>
      <c r="AG2555" s="143">
        <v>-1</v>
      </c>
      <c r="AH2555" s="143">
        <v>-1</v>
      </c>
      <c r="AI2555" s="143">
        <v>-1</v>
      </c>
      <c r="AJ2555" s="143">
        <v>0</v>
      </c>
      <c r="AM2555" s="143" t="s">
        <v>383</v>
      </c>
      <c r="AN2555" s="143">
        <v>-1</v>
      </c>
      <c r="AQ2555" s="143">
        <v>641</v>
      </c>
      <c r="AR2555" s="143" t="s">
        <v>284</v>
      </c>
      <c r="AS2555" s="143" t="s">
        <v>394</v>
      </c>
      <c r="AT2555" s="143" t="s">
        <v>366</v>
      </c>
      <c r="AV2555" s="143">
        <v>128.486102670159</v>
      </c>
      <c r="AW2555" s="143">
        <v>0.33689104489999999</v>
      </c>
    </row>
    <row r="2556" spans="1:49" x14ac:dyDescent="0.25">
      <c r="A2556" s="153">
        <v>1200000</v>
      </c>
      <c r="B2556" s="153">
        <v>2400000</v>
      </c>
      <c r="C2556" s="153">
        <v>2400000</v>
      </c>
      <c r="D2556" s="143" t="s">
        <v>360</v>
      </c>
      <c r="E2556" s="143" t="s">
        <v>73</v>
      </c>
      <c r="F2556" s="143" t="s">
        <v>378</v>
      </c>
      <c r="G2556" s="143" t="s">
        <v>379</v>
      </c>
      <c r="H2556" s="143">
        <v>0.59</v>
      </c>
      <c r="I2556" s="143">
        <v>0.64</v>
      </c>
      <c r="J2556" s="143" t="s">
        <v>366</v>
      </c>
      <c r="K2556" s="143">
        <v>0.61776345373694996</v>
      </c>
      <c r="L2556" s="143">
        <v>3773.4421981795599</v>
      </c>
      <c r="M2556" s="143">
        <v>7.37217668951401</v>
      </c>
      <c r="N2556" s="143">
        <v>1.0181859607385899</v>
      </c>
      <c r="O2556" s="143">
        <v>4.5542613332732396</v>
      </c>
      <c r="P2556" s="143">
        <v>0.62899807565235</v>
      </c>
      <c r="Q2556" s="143">
        <v>2331.0946848241701</v>
      </c>
      <c r="R2556" s="143">
        <v>1820</v>
      </c>
      <c r="S2556" s="143" t="s">
        <v>397</v>
      </c>
      <c r="T2556" s="143">
        <v>1820</v>
      </c>
      <c r="U2556" s="143" t="s">
        <v>385</v>
      </c>
      <c r="V2556" s="143" t="s">
        <v>366</v>
      </c>
      <c r="Z2556" s="143">
        <v>0</v>
      </c>
      <c r="AA2556" s="143">
        <v>1</v>
      </c>
      <c r="AB2556" s="143">
        <v>4.5542613332732396</v>
      </c>
      <c r="AC2556" s="143">
        <v>0.62899807565235</v>
      </c>
      <c r="AD2556" s="143">
        <v>2331.0946848241701</v>
      </c>
      <c r="AF2556" s="143">
        <v>-1</v>
      </c>
      <c r="AG2556" s="143">
        <v>-1</v>
      </c>
      <c r="AH2556" s="143">
        <v>-1</v>
      </c>
      <c r="AI2556" s="143">
        <v>-1</v>
      </c>
      <c r="AJ2556" s="143">
        <v>0</v>
      </c>
      <c r="AM2556" s="143" t="s">
        <v>383</v>
      </c>
      <c r="AN2556" s="143">
        <v>-1</v>
      </c>
      <c r="AQ2556" s="143">
        <v>641</v>
      </c>
      <c r="AR2556" s="143" t="s">
        <v>284</v>
      </c>
      <c r="AS2556" s="143" t="s">
        <v>394</v>
      </c>
      <c r="AT2556" s="143" t="s">
        <v>366</v>
      </c>
      <c r="AV2556" s="143">
        <v>200.00000001117499</v>
      </c>
      <c r="AW2556" s="143">
        <v>1.8905877411000001</v>
      </c>
    </row>
    <row r="2557" spans="1:49" x14ac:dyDescent="0.25">
      <c r="A2557" s="153">
        <v>1200000</v>
      </c>
      <c r="B2557" s="153">
        <v>2400000</v>
      </c>
      <c r="C2557" s="153">
        <v>2400000</v>
      </c>
      <c r="D2557" s="143" t="s">
        <v>360</v>
      </c>
      <c r="E2557" s="143" t="s">
        <v>73</v>
      </c>
      <c r="F2557" s="143" t="s">
        <v>378</v>
      </c>
      <c r="G2557" s="143" t="s">
        <v>379</v>
      </c>
      <c r="H2557" s="143">
        <v>0.59</v>
      </c>
      <c r="I2557" s="143">
        <v>0.64</v>
      </c>
      <c r="J2557" s="143" t="s">
        <v>366</v>
      </c>
      <c r="K2557" s="143">
        <v>0.61776345366790997</v>
      </c>
      <c r="L2557" s="143">
        <v>3926.8931058400399</v>
      </c>
      <c r="M2557" s="143">
        <v>7.1553121930007597</v>
      </c>
      <c r="N2557" s="143">
        <v>0.95964700040288997</v>
      </c>
      <c r="O2557" s="143">
        <v>4.42029037242028</v>
      </c>
      <c r="P2557" s="143">
        <v>0.59283484527093999</v>
      </c>
      <c r="Q2557" s="143">
        <v>2425.8910472484599</v>
      </c>
      <c r="R2557" s="143">
        <v>1400</v>
      </c>
      <c r="S2557" s="143" t="s">
        <v>389</v>
      </c>
      <c r="T2557" s="143">
        <v>1400</v>
      </c>
      <c r="U2557" s="143" t="s">
        <v>385</v>
      </c>
      <c r="V2557" s="143" t="s">
        <v>366</v>
      </c>
      <c r="Z2557" s="143">
        <v>0</v>
      </c>
      <c r="AA2557" s="143">
        <v>1</v>
      </c>
      <c r="AB2557" s="143">
        <v>4.42029037242028</v>
      </c>
      <c r="AC2557" s="143">
        <v>0.59283484527093999</v>
      </c>
      <c r="AD2557" s="143">
        <v>2425.8910472484599</v>
      </c>
      <c r="AF2557" s="143">
        <v>-1</v>
      </c>
      <c r="AG2557" s="143">
        <v>-1</v>
      </c>
      <c r="AH2557" s="143">
        <v>-1</v>
      </c>
      <c r="AI2557" s="143">
        <v>-1</v>
      </c>
      <c r="AJ2557" s="143">
        <v>0</v>
      </c>
      <c r="AM2557" s="143" t="s">
        <v>383</v>
      </c>
      <c r="AN2557" s="143">
        <v>-1</v>
      </c>
      <c r="AQ2557" s="143">
        <v>641</v>
      </c>
      <c r="AR2557" s="143" t="s">
        <v>284</v>
      </c>
      <c r="AS2557" s="143" t="s">
        <v>394</v>
      </c>
      <c r="AT2557" s="143" t="s">
        <v>366</v>
      </c>
      <c r="AV2557" s="143">
        <v>200</v>
      </c>
      <c r="AW2557" s="143">
        <v>1.9674704356999999</v>
      </c>
    </row>
    <row r="2558" spans="1:49" x14ac:dyDescent="0.25">
      <c r="A2558" s="153">
        <v>1200000</v>
      </c>
      <c r="B2558" s="153">
        <v>2400000</v>
      </c>
      <c r="C2558" s="153">
        <v>2400000</v>
      </c>
      <c r="D2558" s="143" t="s">
        <v>360</v>
      </c>
      <c r="E2558" s="143" t="s">
        <v>73</v>
      </c>
      <c r="F2558" s="143" t="s">
        <v>378</v>
      </c>
      <c r="G2558" s="143" t="s">
        <v>379</v>
      </c>
      <c r="H2558" s="143">
        <v>0.59</v>
      </c>
      <c r="I2558" s="143">
        <v>0.64</v>
      </c>
      <c r="J2558" s="143" t="s">
        <v>366</v>
      </c>
      <c r="K2558" s="143">
        <v>0.61776345359886997</v>
      </c>
      <c r="L2558" s="143">
        <v>3846.4641283600099</v>
      </c>
      <c r="M2558" s="143">
        <v>8.0235263633376608</v>
      </c>
      <c r="N2558" s="143">
        <v>1.12688476143134</v>
      </c>
      <c r="O2558" s="143">
        <v>4.9566413562570801</v>
      </c>
      <c r="P2558" s="143">
        <v>0.69614822202976001</v>
      </c>
      <c r="Q2558" s="143">
        <v>2376.20496407986</v>
      </c>
      <c r="R2558" s="143">
        <v>1200</v>
      </c>
      <c r="S2558" s="143" t="s">
        <v>398</v>
      </c>
      <c r="T2558" s="143">
        <v>1200</v>
      </c>
      <c r="U2558" s="143" t="s">
        <v>385</v>
      </c>
      <c r="V2558" s="143" t="s">
        <v>366</v>
      </c>
      <c r="Z2558" s="143">
        <v>0</v>
      </c>
      <c r="AA2558" s="143">
        <v>1</v>
      </c>
      <c r="AB2558" s="143">
        <v>4.9566413562570801</v>
      </c>
      <c r="AC2558" s="143">
        <v>0.69614822202976001</v>
      </c>
      <c r="AD2558" s="143">
        <v>2376.20496407986</v>
      </c>
      <c r="AF2558" s="143">
        <v>-1</v>
      </c>
      <c r="AG2558" s="143">
        <v>-1</v>
      </c>
      <c r="AH2558" s="143">
        <v>-1</v>
      </c>
      <c r="AI2558" s="143">
        <v>-1</v>
      </c>
      <c r="AJ2558" s="143">
        <v>0</v>
      </c>
      <c r="AM2558" s="143" t="s">
        <v>383</v>
      </c>
      <c r="AN2558" s="143">
        <v>-1</v>
      </c>
      <c r="AQ2558" s="143">
        <v>641</v>
      </c>
      <c r="AR2558" s="143" t="s">
        <v>284</v>
      </c>
      <c r="AS2558" s="143" t="s">
        <v>394</v>
      </c>
      <c r="AT2558" s="143" t="s">
        <v>366</v>
      </c>
      <c r="AV2558" s="143">
        <v>199.99999998882399</v>
      </c>
      <c r="AW2558" s="143">
        <v>1.9271735313</v>
      </c>
    </row>
    <row r="2559" spans="1:49" x14ac:dyDescent="0.25">
      <c r="A2559" s="153">
        <v>1200000</v>
      </c>
      <c r="B2559" s="153">
        <v>2400000</v>
      </c>
      <c r="C2559" s="153">
        <v>2400000</v>
      </c>
      <c r="D2559" s="143" t="s">
        <v>360</v>
      </c>
      <c r="E2559" s="143" t="s">
        <v>73</v>
      </c>
      <c r="F2559" s="143" t="s">
        <v>378</v>
      </c>
      <c r="G2559" s="143" t="s">
        <v>379</v>
      </c>
      <c r="H2559" s="143">
        <v>0.59</v>
      </c>
      <c r="I2559" s="143">
        <v>0.64</v>
      </c>
      <c r="J2559" s="143" t="s">
        <v>366</v>
      </c>
      <c r="K2559" s="143">
        <v>0.6148974018533</v>
      </c>
      <c r="L2559" s="143">
        <v>3753.4419953741899</v>
      </c>
      <c r="M2559" s="143">
        <v>7.3331087723990596</v>
      </c>
      <c r="N2559" s="143">
        <v>1.01286457231473</v>
      </c>
      <c r="O2559" s="143">
        <v>4.5091095316558496</v>
      </c>
      <c r="P2559" s="143">
        <v>0.62280779394559005</v>
      </c>
      <c r="Q2559" s="143">
        <v>2307.9817309626701</v>
      </c>
      <c r="R2559" s="143">
        <v>1820</v>
      </c>
      <c r="S2559" s="143" t="s">
        <v>397</v>
      </c>
      <c r="T2559" s="143">
        <v>1820</v>
      </c>
      <c r="U2559" s="143" t="s">
        <v>385</v>
      </c>
      <c r="V2559" s="143" t="s">
        <v>366</v>
      </c>
      <c r="Z2559" s="143">
        <v>0</v>
      </c>
      <c r="AA2559" s="143">
        <v>1</v>
      </c>
      <c r="AB2559" s="143">
        <v>4.5091095316558496</v>
      </c>
      <c r="AC2559" s="143">
        <v>0.62280779394559005</v>
      </c>
      <c r="AD2559" s="143">
        <v>2307.9817309626701</v>
      </c>
      <c r="AF2559" s="143">
        <v>-1</v>
      </c>
      <c r="AG2559" s="143">
        <v>-1</v>
      </c>
      <c r="AH2559" s="143">
        <v>-1</v>
      </c>
      <c r="AI2559" s="143">
        <v>-1</v>
      </c>
      <c r="AJ2559" s="143">
        <v>0</v>
      </c>
      <c r="AM2559" s="143" t="s">
        <v>383</v>
      </c>
      <c r="AN2559" s="143">
        <v>-1</v>
      </c>
      <c r="AQ2559" s="143">
        <v>641</v>
      </c>
      <c r="AR2559" s="143" t="s">
        <v>284</v>
      </c>
      <c r="AS2559" s="143" t="s">
        <v>394</v>
      </c>
      <c r="AT2559" s="143" t="s">
        <v>366</v>
      </c>
      <c r="AV2559" s="143">
        <v>197.612791319455</v>
      </c>
      <c r="AW2559" s="143">
        <v>1.8718424419999999</v>
      </c>
    </row>
    <row r="2560" spans="1:49" x14ac:dyDescent="0.25">
      <c r="A2560" s="153">
        <v>1200000</v>
      </c>
      <c r="B2560" s="153">
        <v>2400000</v>
      </c>
      <c r="C2560" s="153">
        <v>2400000</v>
      </c>
      <c r="D2560" s="143" t="s">
        <v>360</v>
      </c>
      <c r="E2560" s="143" t="s">
        <v>73</v>
      </c>
      <c r="F2560" s="143" t="s">
        <v>378</v>
      </c>
      <c r="G2560" s="143" t="s">
        <v>379</v>
      </c>
      <c r="H2560" s="143">
        <v>0.59</v>
      </c>
      <c r="I2560" s="143">
        <v>0.64</v>
      </c>
      <c r="J2560" s="143" t="s">
        <v>363</v>
      </c>
      <c r="K2560" s="143">
        <v>2.8660518836500001E-3</v>
      </c>
      <c r="L2560" s="143">
        <v>3753.4419953741899</v>
      </c>
      <c r="M2560" s="143">
        <v>7.3331087723990596</v>
      </c>
      <c r="N2560" s="143">
        <v>1.01286457231473</v>
      </c>
      <c r="O2560" s="143">
        <v>2.1017070210140001E-2</v>
      </c>
      <c r="P2560" s="143">
        <v>2.9029224153599999E-3</v>
      </c>
      <c r="Q2560" s="143">
        <v>10.757559501013199</v>
      </c>
      <c r="R2560" s="143">
        <v>5100</v>
      </c>
      <c r="S2560" s="143" t="s">
        <v>373</v>
      </c>
      <c r="T2560" s="143">
        <v>5100</v>
      </c>
      <c r="U2560" s="143" t="s">
        <v>385</v>
      </c>
      <c r="V2560" s="143" t="s">
        <v>366</v>
      </c>
      <c r="Y2560" s="143" t="s">
        <v>363</v>
      </c>
      <c r="Z2560" s="143">
        <v>0</v>
      </c>
      <c r="AA2560" s="143">
        <v>1</v>
      </c>
      <c r="AB2560" s="143">
        <v>2.1017070210140001E-2</v>
      </c>
      <c r="AC2560" s="143">
        <v>2.9029224153599999E-3</v>
      </c>
      <c r="AD2560" s="143">
        <v>10.757559501013899</v>
      </c>
      <c r="AF2560" s="143">
        <v>-1</v>
      </c>
      <c r="AG2560" s="143">
        <v>-1</v>
      </c>
      <c r="AH2560" s="143">
        <v>-1</v>
      </c>
      <c r="AI2560" s="143">
        <v>-1</v>
      </c>
      <c r="AJ2560" s="143">
        <v>0</v>
      </c>
      <c r="AM2560" s="143" t="s">
        <v>383</v>
      </c>
      <c r="AN2560" s="143">
        <v>-1</v>
      </c>
      <c r="AQ2560" s="143">
        <v>641</v>
      </c>
      <c r="AR2560" s="143" t="s">
        <v>284</v>
      </c>
      <c r="AS2560" s="143" t="s">
        <v>394</v>
      </c>
      <c r="AT2560" s="143" t="s">
        <v>366</v>
      </c>
      <c r="AV2560" s="143">
        <v>16.623808884140001</v>
      </c>
      <c r="AW2560" s="143">
        <v>8.7247035999999997E-3</v>
      </c>
    </row>
    <row r="2561" spans="1:49" x14ac:dyDescent="0.25">
      <c r="A2561" s="153">
        <v>1200000</v>
      </c>
      <c r="B2561" s="153">
        <v>2400000</v>
      </c>
      <c r="C2561" s="153">
        <v>2400000</v>
      </c>
      <c r="D2561" s="143" t="s">
        <v>360</v>
      </c>
      <c r="E2561" s="143" t="s">
        <v>73</v>
      </c>
      <c r="F2561" s="143" t="s">
        <v>378</v>
      </c>
      <c r="G2561" s="143" t="s">
        <v>379</v>
      </c>
      <c r="H2561" s="143">
        <v>0.59</v>
      </c>
      <c r="I2561" s="143">
        <v>0.64</v>
      </c>
      <c r="J2561" s="143" t="s">
        <v>366</v>
      </c>
      <c r="K2561" s="143">
        <v>0.61776345359886997</v>
      </c>
      <c r="L2561" s="143">
        <v>3773.8720252111402</v>
      </c>
      <c r="M2561" s="143">
        <v>7.3730314465395201</v>
      </c>
      <c r="N2561" s="143">
        <v>1.0184758314540701</v>
      </c>
      <c r="O2561" s="143">
        <v>4.5547893699073398</v>
      </c>
      <c r="P2561" s="143">
        <v>0.62917714704604999</v>
      </c>
      <c r="Q2561" s="143">
        <v>2331.3602157345999</v>
      </c>
      <c r="R2561" s="143">
        <v>1820</v>
      </c>
      <c r="S2561" s="143" t="s">
        <v>397</v>
      </c>
      <c r="T2561" s="143">
        <v>1820</v>
      </c>
      <c r="U2561" s="143" t="s">
        <v>385</v>
      </c>
      <c r="V2561" s="143" t="s">
        <v>366</v>
      </c>
      <c r="Z2561" s="143">
        <v>0</v>
      </c>
      <c r="AA2561" s="143">
        <v>1</v>
      </c>
      <c r="AB2561" s="143">
        <v>4.5547893699073398</v>
      </c>
      <c r="AC2561" s="143">
        <v>0.62917714704604999</v>
      </c>
      <c r="AD2561" s="143">
        <v>2331.3602157345999</v>
      </c>
      <c r="AF2561" s="143">
        <v>-1</v>
      </c>
      <c r="AG2561" s="143">
        <v>-1</v>
      </c>
      <c r="AH2561" s="143">
        <v>-1</v>
      </c>
      <c r="AI2561" s="143">
        <v>-1</v>
      </c>
      <c r="AJ2561" s="143">
        <v>0</v>
      </c>
      <c r="AM2561" s="143" t="s">
        <v>383</v>
      </c>
      <c r="AN2561" s="143">
        <v>-1</v>
      </c>
      <c r="AQ2561" s="143">
        <v>641</v>
      </c>
      <c r="AR2561" s="143" t="s">
        <v>284</v>
      </c>
      <c r="AS2561" s="143" t="s">
        <v>394</v>
      </c>
      <c r="AT2561" s="143" t="s">
        <v>366</v>
      </c>
      <c r="AV2561" s="143">
        <v>199.99999998882399</v>
      </c>
      <c r="AW2561" s="143">
        <v>1.8908030947000001</v>
      </c>
    </row>
    <row r="2562" spans="1:49" x14ac:dyDescent="0.25">
      <c r="A2562" s="153">
        <v>1200000</v>
      </c>
      <c r="B2562" s="153">
        <v>2400000</v>
      </c>
      <c r="C2562" s="153">
        <v>2400000</v>
      </c>
      <c r="D2562" s="143" t="s">
        <v>360</v>
      </c>
      <c r="E2562" s="143" t="s">
        <v>73</v>
      </c>
      <c r="F2562" s="143" t="s">
        <v>378</v>
      </c>
      <c r="G2562" s="143" t="s">
        <v>379</v>
      </c>
      <c r="H2562" s="143">
        <v>0.59</v>
      </c>
      <c r="I2562" s="143">
        <v>0.64</v>
      </c>
      <c r="J2562" s="143" t="s">
        <v>366</v>
      </c>
      <c r="K2562" s="143">
        <v>6.5070257059999994E-5</v>
      </c>
      <c r="L2562" s="143">
        <v>3761.3167850322402</v>
      </c>
      <c r="M2562" s="143">
        <v>7.3502080606874296</v>
      </c>
      <c r="N2562" s="143">
        <v>1.03553960013629</v>
      </c>
      <c r="O2562" s="143">
        <v>4.7827992797999999E-4</v>
      </c>
      <c r="P2562" s="143">
        <v>6.7382827980000005E-5</v>
      </c>
      <c r="Q2562" s="143">
        <v>0.24474985010118</v>
      </c>
      <c r="R2562" s="143">
        <v>8140</v>
      </c>
      <c r="S2562" s="143" t="s">
        <v>369</v>
      </c>
      <c r="T2562" s="143">
        <v>8140</v>
      </c>
      <c r="U2562" s="143" t="s">
        <v>385</v>
      </c>
      <c r="V2562" s="143" t="s">
        <v>366</v>
      </c>
      <c r="Z2562" s="143">
        <v>0</v>
      </c>
      <c r="AA2562" s="143">
        <v>1</v>
      </c>
      <c r="AB2562" s="143">
        <v>4.7827992797999999E-4</v>
      </c>
      <c r="AC2562" s="143">
        <v>6.7382827980000005E-5</v>
      </c>
      <c r="AD2562" s="143">
        <v>0.24474985009936001</v>
      </c>
      <c r="AF2562" s="143">
        <v>-1</v>
      </c>
      <c r="AG2562" s="143">
        <v>-1</v>
      </c>
      <c r="AH2562" s="143">
        <v>-1</v>
      </c>
      <c r="AI2562" s="143">
        <v>-1</v>
      </c>
      <c r="AJ2562" s="143">
        <v>0</v>
      </c>
      <c r="AM2562" s="143" t="s">
        <v>383</v>
      </c>
      <c r="AN2562" s="143">
        <v>-1</v>
      </c>
      <c r="AQ2562" s="143">
        <v>641</v>
      </c>
      <c r="AR2562" s="143" t="s">
        <v>284</v>
      </c>
      <c r="AS2562" s="143" t="s">
        <v>394</v>
      </c>
      <c r="AT2562" s="143" t="s">
        <v>366</v>
      </c>
      <c r="AV2562" s="143">
        <v>2.6134523715988198</v>
      </c>
      <c r="AW2562" s="143">
        <v>1.9849949999999999E-4</v>
      </c>
    </row>
    <row r="2563" spans="1:49" x14ac:dyDescent="0.25">
      <c r="A2563" s="153">
        <v>1200000</v>
      </c>
      <c r="B2563" s="153">
        <v>2400000</v>
      </c>
      <c r="C2563" s="153">
        <v>2400000</v>
      </c>
      <c r="D2563" s="143" t="s">
        <v>360</v>
      </c>
      <c r="E2563" s="143" t="s">
        <v>73</v>
      </c>
      <c r="F2563" s="143" t="s">
        <v>378</v>
      </c>
      <c r="G2563" s="143" t="s">
        <v>379</v>
      </c>
      <c r="H2563" s="143">
        <v>0.59</v>
      </c>
      <c r="I2563" s="143">
        <v>0.64</v>
      </c>
      <c r="J2563" s="143" t="s">
        <v>366</v>
      </c>
      <c r="K2563" s="143">
        <v>1.584555559093E-2</v>
      </c>
      <c r="L2563" s="143">
        <v>3761.3167850322402</v>
      </c>
      <c r="M2563" s="143">
        <v>7.3502080606874296</v>
      </c>
      <c r="N2563" s="143">
        <v>1.03553960013629</v>
      </c>
      <c r="O2563" s="143">
        <v>0.11646813043054</v>
      </c>
      <c r="P2563" s="143">
        <v>1.6408700300570001E-2</v>
      </c>
      <c r="Q2563" s="143">
        <v>59.600154212337699</v>
      </c>
      <c r="R2563" s="143">
        <v>1200</v>
      </c>
      <c r="S2563" s="143" t="s">
        <v>398</v>
      </c>
      <c r="T2563" s="143">
        <v>1200</v>
      </c>
      <c r="U2563" s="143" t="s">
        <v>385</v>
      </c>
      <c r="V2563" s="143" t="s">
        <v>366</v>
      </c>
      <c r="Z2563" s="143">
        <v>0</v>
      </c>
      <c r="AA2563" s="143">
        <v>1</v>
      </c>
      <c r="AB2563" s="143">
        <v>0.11646813043054</v>
      </c>
      <c r="AC2563" s="143">
        <v>1.6408700300570001E-2</v>
      </c>
      <c r="AD2563" s="143">
        <v>59.600154212337301</v>
      </c>
      <c r="AF2563" s="143">
        <v>-1</v>
      </c>
      <c r="AG2563" s="143">
        <v>-1</v>
      </c>
      <c r="AH2563" s="143">
        <v>-1</v>
      </c>
      <c r="AI2563" s="143">
        <v>-1</v>
      </c>
      <c r="AJ2563" s="143">
        <v>0</v>
      </c>
      <c r="AM2563" s="143" t="s">
        <v>383</v>
      </c>
      <c r="AN2563" s="143">
        <v>-1</v>
      </c>
      <c r="AQ2563" s="143">
        <v>641</v>
      </c>
      <c r="AR2563" s="143" t="s">
        <v>284</v>
      </c>
      <c r="AS2563" s="143" t="s">
        <v>394</v>
      </c>
      <c r="AT2563" s="143" t="s">
        <v>366</v>
      </c>
      <c r="AV2563" s="143">
        <v>40.914957962750201</v>
      </c>
      <c r="AW2563" s="143">
        <v>4.83375136E-2</v>
      </c>
    </row>
    <row r="2564" spans="1:49" x14ac:dyDescent="0.25">
      <c r="A2564" s="153">
        <v>1200000</v>
      </c>
      <c r="B2564" s="153">
        <v>2400000</v>
      </c>
      <c r="C2564" s="153">
        <v>2400000</v>
      </c>
      <c r="D2564" s="143" t="s">
        <v>360</v>
      </c>
      <c r="E2564" s="143" t="s">
        <v>73</v>
      </c>
      <c r="F2564" s="143" t="s">
        <v>378</v>
      </c>
      <c r="G2564" s="143" t="s">
        <v>379</v>
      </c>
      <c r="H2564" s="143">
        <v>0.59</v>
      </c>
      <c r="I2564" s="143">
        <v>0.64</v>
      </c>
      <c r="J2564" s="143" t="s">
        <v>366</v>
      </c>
      <c r="K2564" s="143">
        <v>0.60185282791197003</v>
      </c>
      <c r="L2564" s="143">
        <v>3761.3167850322402</v>
      </c>
      <c r="M2564" s="143">
        <v>7.3502080606874296</v>
      </c>
      <c r="N2564" s="143">
        <v>1.03553960013629</v>
      </c>
      <c r="O2564" s="143">
        <v>4.4237435070660904</v>
      </c>
      <c r="P2564" s="143">
        <v>0.62324243675684998</v>
      </c>
      <c r="Q2564" s="143">
        <v>2263.7591437444098</v>
      </c>
      <c r="R2564" s="143">
        <v>1820</v>
      </c>
      <c r="S2564" s="143" t="s">
        <v>397</v>
      </c>
      <c r="T2564" s="143">
        <v>1820</v>
      </c>
      <c r="U2564" s="143" t="s">
        <v>385</v>
      </c>
      <c r="V2564" s="143" t="s">
        <v>366</v>
      </c>
      <c r="Z2564" s="143">
        <v>0</v>
      </c>
      <c r="AA2564" s="143">
        <v>1</v>
      </c>
      <c r="AB2564" s="143">
        <v>4.4237435070660904</v>
      </c>
      <c r="AC2564" s="143">
        <v>0.62324243675684998</v>
      </c>
      <c r="AD2564" s="143">
        <v>2263.7591437444098</v>
      </c>
      <c r="AF2564" s="143">
        <v>-1</v>
      </c>
      <c r="AG2564" s="143">
        <v>-1</v>
      </c>
      <c r="AH2564" s="143">
        <v>-1</v>
      </c>
      <c r="AI2564" s="143">
        <v>-1</v>
      </c>
      <c r="AJ2564" s="143">
        <v>0</v>
      </c>
      <c r="AM2564" s="143" t="s">
        <v>383</v>
      </c>
      <c r="AN2564" s="143">
        <v>-1</v>
      </c>
      <c r="AQ2564" s="143">
        <v>641</v>
      </c>
      <c r="AR2564" s="143" t="s">
        <v>284</v>
      </c>
      <c r="AS2564" s="143" t="s">
        <v>394</v>
      </c>
      <c r="AT2564" s="143" t="s">
        <v>366</v>
      </c>
      <c r="AV2564" s="143">
        <v>193.327891826838</v>
      </c>
      <c r="AW2564" s="143">
        <v>1.8359765966999999</v>
      </c>
    </row>
    <row r="2565" spans="1:49" x14ac:dyDescent="0.25">
      <c r="A2565" s="153">
        <v>1200000</v>
      </c>
      <c r="B2565" s="153">
        <v>2400000</v>
      </c>
      <c r="C2565" s="153">
        <v>2400000</v>
      </c>
      <c r="D2565" s="143" t="s">
        <v>360</v>
      </c>
      <c r="E2565" s="143" t="s">
        <v>73</v>
      </c>
      <c r="F2565" s="143" t="s">
        <v>378</v>
      </c>
      <c r="G2565" s="143" t="s">
        <v>379</v>
      </c>
      <c r="H2565" s="143">
        <v>0.59</v>
      </c>
      <c r="I2565" s="143">
        <v>0.64</v>
      </c>
      <c r="J2565" s="143" t="s">
        <v>366</v>
      </c>
      <c r="K2565" s="143">
        <v>0.61776345359886997</v>
      </c>
      <c r="L2565" s="143">
        <v>3759.5600036108899</v>
      </c>
      <c r="M2565" s="143">
        <v>7.34624605120624</v>
      </c>
      <c r="N2565" s="143">
        <v>1.02824387290646</v>
      </c>
      <c r="O2565" s="143">
        <v>4.5382423315802498</v>
      </c>
      <c r="P2565" s="143">
        <v>0.63521148606857003</v>
      </c>
      <c r="Q2565" s="143">
        <v>2322.5187718428501</v>
      </c>
      <c r="R2565" s="143">
        <v>1820</v>
      </c>
      <c r="S2565" s="143" t="s">
        <v>397</v>
      </c>
      <c r="T2565" s="143">
        <v>1820</v>
      </c>
      <c r="U2565" s="143" t="s">
        <v>385</v>
      </c>
      <c r="V2565" s="143" t="s">
        <v>366</v>
      </c>
      <c r="Z2565" s="143">
        <v>0</v>
      </c>
      <c r="AA2565" s="143">
        <v>1</v>
      </c>
      <c r="AB2565" s="143">
        <v>4.5382423315802498</v>
      </c>
      <c r="AC2565" s="143">
        <v>0.63521148606857003</v>
      </c>
      <c r="AD2565" s="143">
        <v>2322.5187718428501</v>
      </c>
      <c r="AF2565" s="143">
        <v>-1</v>
      </c>
      <c r="AG2565" s="143">
        <v>-1</v>
      </c>
      <c r="AH2565" s="143">
        <v>-1</v>
      </c>
      <c r="AI2565" s="143">
        <v>-1</v>
      </c>
      <c r="AJ2565" s="143">
        <v>0</v>
      </c>
      <c r="AM2565" s="143" t="s">
        <v>383</v>
      </c>
      <c r="AN2565" s="143">
        <v>-1</v>
      </c>
      <c r="AQ2565" s="143">
        <v>641</v>
      </c>
      <c r="AR2565" s="143" t="s">
        <v>284</v>
      </c>
      <c r="AS2565" s="143" t="s">
        <v>394</v>
      </c>
      <c r="AT2565" s="143" t="s">
        <v>366</v>
      </c>
      <c r="AV2565" s="143">
        <v>199.99999998882399</v>
      </c>
      <c r="AW2565" s="143">
        <v>1.8836324184</v>
      </c>
    </row>
    <row r="2566" spans="1:49" x14ac:dyDescent="0.25">
      <c r="A2566" s="153">
        <v>1200000</v>
      </c>
      <c r="B2566" s="153">
        <v>2400000</v>
      </c>
      <c r="C2566" s="153">
        <v>2400000</v>
      </c>
      <c r="D2566" s="143" t="s">
        <v>360</v>
      </c>
      <c r="E2566" s="143" t="s">
        <v>73</v>
      </c>
      <c r="F2566" s="143" t="s">
        <v>378</v>
      </c>
      <c r="G2566" s="143" t="s">
        <v>379</v>
      </c>
      <c r="H2566" s="143">
        <v>0.59</v>
      </c>
      <c r="I2566" s="143">
        <v>0.64</v>
      </c>
      <c r="J2566" s="143" t="s">
        <v>366</v>
      </c>
      <c r="K2566" s="143">
        <v>0.19445148609001001</v>
      </c>
      <c r="L2566" s="143">
        <v>1022.27022418614</v>
      </c>
      <c r="M2566" s="143">
        <v>1.99731913832742</v>
      </c>
      <c r="N2566" s="143">
        <v>0.27710285902579002</v>
      </c>
      <c r="O2566" s="143">
        <v>0.38838167464378998</v>
      </c>
      <c r="P2566" s="143">
        <v>5.3883062737350003E-2</v>
      </c>
      <c r="Q2566" s="143">
        <v>198.78196427856699</v>
      </c>
      <c r="R2566" s="143">
        <v>1820</v>
      </c>
      <c r="S2566" s="143" t="s">
        <v>397</v>
      </c>
      <c r="T2566" s="143">
        <v>1820</v>
      </c>
      <c r="U2566" s="143" t="s">
        <v>385</v>
      </c>
      <c r="V2566" s="143" t="s">
        <v>366</v>
      </c>
      <c r="Z2566" s="143">
        <v>0</v>
      </c>
      <c r="AA2566" s="143">
        <v>1</v>
      </c>
      <c r="AB2566" s="143">
        <v>0.38838167464378998</v>
      </c>
      <c r="AC2566" s="143">
        <v>5.3883062737350003E-2</v>
      </c>
      <c r="AD2566" s="143">
        <v>198.78196427856699</v>
      </c>
      <c r="AF2566" s="143">
        <v>-1</v>
      </c>
      <c r="AG2566" s="143">
        <v>-1</v>
      </c>
      <c r="AH2566" s="143">
        <v>-1</v>
      </c>
      <c r="AI2566" s="143">
        <v>-1</v>
      </c>
      <c r="AJ2566" s="143">
        <v>0</v>
      </c>
      <c r="AM2566" s="143" t="s">
        <v>383</v>
      </c>
      <c r="AN2566" s="143">
        <v>-1</v>
      </c>
      <c r="AQ2566" s="143">
        <v>641</v>
      </c>
      <c r="AR2566" s="143" t="s">
        <v>284</v>
      </c>
      <c r="AS2566" s="143" t="s">
        <v>394</v>
      </c>
      <c r="AT2566" s="143" t="s">
        <v>366</v>
      </c>
      <c r="AV2566" s="143">
        <v>218.400307378793</v>
      </c>
      <c r="AW2566" s="143">
        <v>0.16121813809999999</v>
      </c>
    </row>
    <row r="2567" spans="1:49" x14ac:dyDescent="0.25">
      <c r="A2567" s="153">
        <v>1200000</v>
      </c>
      <c r="B2567" s="153">
        <v>2400000</v>
      </c>
      <c r="C2567" s="153">
        <v>2400000</v>
      </c>
      <c r="D2567" s="143" t="s">
        <v>360</v>
      </c>
      <c r="E2567" s="143" t="s">
        <v>73</v>
      </c>
      <c r="F2567" s="143" t="s">
        <v>378</v>
      </c>
      <c r="G2567" s="143" t="s">
        <v>379</v>
      </c>
      <c r="H2567" s="143">
        <v>0.59</v>
      </c>
      <c r="I2567" s="143">
        <v>0.64</v>
      </c>
      <c r="J2567" s="143" t="s">
        <v>363</v>
      </c>
      <c r="K2567" s="143">
        <v>0.42331196750886002</v>
      </c>
      <c r="L2567" s="143">
        <v>1022.27022418614</v>
      </c>
      <c r="M2567" s="143">
        <v>1.99731913832742</v>
      </c>
      <c r="N2567" s="143">
        <v>0.27710285902579002</v>
      </c>
      <c r="O2567" s="143">
        <v>0.84548909418847995</v>
      </c>
      <c r="P2567" s="143">
        <v>0.11730095645654</v>
      </c>
      <c r="Q2567" s="143">
        <v>432.739219925962</v>
      </c>
      <c r="R2567" s="143">
        <v>5100</v>
      </c>
      <c r="S2567" s="143" t="s">
        <v>373</v>
      </c>
      <c r="T2567" s="143">
        <v>5100</v>
      </c>
      <c r="U2567" s="143" t="s">
        <v>385</v>
      </c>
      <c r="V2567" s="143" t="s">
        <v>366</v>
      </c>
      <c r="Y2567" s="143" t="s">
        <v>363</v>
      </c>
      <c r="Z2567" s="143">
        <v>0</v>
      </c>
      <c r="AA2567" s="143">
        <v>1</v>
      </c>
      <c r="AB2567" s="143">
        <v>0.84548909418847995</v>
      </c>
      <c r="AC2567" s="143">
        <v>0.11730095645654</v>
      </c>
      <c r="AD2567" s="143">
        <v>432.739219925962</v>
      </c>
      <c r="AF2567" s="143">
        <v>-1</v>
      </c>
      <c r="AG2567" s="143">
        <v>-1</v>
      </c>
      <c r="AH2567" s="143">
        <v>-1</v>
      </c>
      <c r="AI2567" s="143">
        <v>-1</v>
      </c>
      <c r="AJ2567" s="143">
        <v>0</v>
      </c>
      <c r="AM2567" s="143" t="s">
        <v>383</v>
      </c>
      <c r="AN2567" s="143">
        <v>-1</v>
      </c>
      <c r="AQ2567" s="143">
        <v>641</v>
      </c>
      <c r="AR2567" s="143" t="s">
        <v>284</v>
      </c>
      <c r="AS2567" s="143" t="s">
        <v>394</v>
      </c>
      <c r="AT2567" s="143" t="s">
        <v>366</v>
      </c>
      <c r="AV2567" s="143">
        <v>170.8534167512</v>
      </c>
      <c r="AW2567" s="143">
        <v>0.35096449299999999</v>
      </c>
    </row>
    <row r="2568" spans="1:49" x14ac:dyDescent="0.25">
      <c r="A2568" s="153">
        <v>1200000</v>
      </c>
      <c r="B2568" s="153">
        <v>2400000</v>
      </c>
      <c r="C2568" s="153">
        <v>2400000</v>
      </c>
      <c r="D2568" s="143" t="s">
        <v>360</v>
      </c>
      <c r="E2568" s="143" t="s">
        <v>73</v>
      </c>
      <c r="F2568" s="143" t="s">
        <v>378</v>
      </c>
      <c r="G2568" s="143" t="s">
        <v>379</v>
      </c>
      <c r="H2568" s="143">
        <v>0.59</v>
      </c>
      <c r="I2568" s="143">
        <v>0.64</v>
      </c>
      <c r="J2568" s="143" t="s">
        <v>363</v>
      </c>
      <c r="K2568" s="143">
        <v>0.19710360155522</v>
      </c>
      <c r="L2568" s="143">
        <v>2557.5608499759401</v>
      </c>
      <c r="M2568" s="143">
        <v>4.79170174570055</v>
      </c>
      <c r="N2568" s="143">
        <v>0.67461793844868001</v>
      </c>
      <c r="O2568" s="143">
        <v>0.94446167165601003</v>
      </c>
      <c r="P2568" s="143">
        <v>0.13296962534199</v>
      </c>
      <c r="Q2568" s="143">
        <v>504.104454726889</v>
      </c>
      <c r="R2568" s="143">
        <v>5100</v>
      </c>
      <c r="S2568" s="143" t="s">
        <v>373</v>
      </c>
      <c r="T2568" s="143">
        <v>5100</v>
      </c>
      <c r="U2568" s="143" t="s">
        <v>385</v>
      </c>
      <c r="V2568" s="143" t="s">
        <v>366</v>
      </c>
      <c r="Y2568" s="143" t="s">
        <v>363</v>
      </c>
      <c r="Z2568" s="143">
        <v>0</v>
      </c>
      <c r="AA2568" s="143">
        <v>1</v>
      </c>
      <c r="AB2568" s="143">
        <v>0.94446167165601003</v>
      </c>
      <c r="AC2568" s="143">
        <v>0.13296962534199</v>
      </c>
      <c r="AD2568" s="143">
        <v>504.104454726889</v>
      </c>
      <c r="AF2568" s="143">
        <v>-1</v>
      </c>
      <c r="AG2568" s="143">
        <v>-1</v>
      </c>
      <c r="AH2568" s="143">
        <v>-1</v>
      </c>
      <c r="AI2568" s="143">
        <v>-1</v>
      </c>
      <c r="AJ2568" s="143">
        <v>0</v>
      </c>
      <c r="AM2568" s="143" t="s">
        <v>383</v>
      </c>
      <c r="AN2568" s="143">
        <v>-1</v>
      </c>
      <c r="AQ2568" s="143">
        <v>641</v>
      </c>
      <c r="AR2568" s="143" t="s">
        <v>284</v>
      </c>
      <c r="AS2568" s="143" t="s">
        <v>394</v>
      </c>
      <c r="AT2568" s="143" t="s">
        <v>366</v>
      </c>
      <c r="AV2568" s="143">
        <v>141.18238774086601</v>
      </c>
      <c r="AW2568" s="143">
        <v>0.40884384000000001</v>
      </c>
    </row>
    <row r="2569" spans="1:49" x14ac:dyDescent="0.25">
      <c r="A2569" s="153">
        <v>1200000</v>
      </c>
      <c r="B2569" s="153">
        <v>2400000</v>
      </c>
      <c r="C2569" s="153">
        <v>2400000</v>
      </c>
      <c r="D2569" s="143" t="s">
        <v>360</v>
      </c>
      <c r="E2569" s="143" t="s">
        <v>73</v>
      </c>
      <c r="F2569" s="143" t="s">
        <v>378</v>
      </c>
      <c r="G2569" s="143" t="s">
        <v>379</v>
      </c>
      <c r="H2569" s="143">
        <v>0.59</v>
      </c>
      <c r="I2569" s="143">
        <v>0.64</v>
      </c>
      <c r="J2569" s="143" t="s">
        <v>366</v>
      </c>
      <c r="K2569" s="143">
        <v>0.42065985199762002</v>
      </c>
      <c r="L2569" s="143">
        <v>2557.5608499759401</v>
      </c>
      <c r="M2569" s="143">
        <v>4.79170174570055</v>
      </c>
      <c r="N2569" s="143">
        <v>0.67461793844868001</v>
      </c>
      <c r="O2569" s="143">
        <v>2.0156765471631601</v>
      </c>
      <c r="P2569" s="143">
        <v>0.28378468214275998</v>
      </c>
      <c r="Q2569" s="143">
        <v>1075.8631686258</v>
      </c>
      <c r="R2569" s="143">
        <v>1460</v>
      </c>
      <c r="S2569" s="143" t="s">
        <v>408</v>
      </c>
      <c r="T2569" s="143">
        <v>1460</v>
      </c>
      <c r="U2569" s="143" t="s">
        <v>385</v>
      </c>
      <c r="V2569" s="143" t="s">
        <v>366</v>
      </c>
      <c r="Z2569" s="143">
        <v>0</v>
      </c>
      <c r="AA2569" s="143">
        <v>1</v>
      </c>
      <c r="AB2569" s="143">
        <v>2.0156765471631601</v>
      </c>
      <c r="AC2569" s="143">
        <v>0.28378468214275998</v>
      </c>
      <c r="AD2569" s="143">
        <v>1075.8631686258</v>
      </c>
      <c r="AF2569" s="143">
        <v>-1</v>
      </c>
      <c r="AG2569" s="143">
        <v>-1</v>
      </c>
      <c r="AH2569" s="143">
        <v>-1</v>
      </c>
      <c r="AI2569" s="143">
        <v>-1</v>
      </c>
      <c r="AJ2569" s="143">
        <v>0</v>
      </c>
      <c r="AM2569" s="143" t="s">
        <v>383</v>
      </c>
      <c r="AN2569" s="143">
        <v>-1</v>
      </c>
      <c r="AQ2569" s="143">
        <v>641</v>
      </c>
      <c r="AR2569" s="143" t="s">
        <v>284</v>
      </c>
      <c r="AS2569" s="143" t="s">
        <v>394</v>
      </c>
      <c r="AT2569" s="143" t="s">
        <v>366</v>
      </c>
      <c r="AV2569" s="143">
        <v>279.18064322094699</v>
      </c>
      <c r="AW2569" s="143">
        <v>0.87255731439999995</v>
      </c>
    </row>
    <row r="2570" spans="1:49" x14ac:dyDescent="0.25">
      <c r="A2570" s="153">
        <v>1200000</v>
      </c>
      <c r="B2570" s="153">
        <v>2400000</v>
      </c>
      <c r="C2570" s="153">
        <v>2400000</v>
      </c>
      <c r="D2570" s="143" t="s">
        <v>360</v>
      </c>
      <c r="E2570" s="143" t="s">
        <v>73</v>
      </c>
      <c r="F2570" s="143" t="s">
        <v>378</v>
      </c>
      <c r="G2570" s="143" t="s">
        <v>379</v>
      </c>
      <c r="H2570" s="143">
        <v>0.59</v>
      </c>
      <c r="I2570" s="143">
        <v>0.64</v>
      </c>
      <c r="J2570" s="143" t="s">
        <v>366</v>
      </c>
      <c r="K2570" s="143">
        <v>0.61776345355284001</v>
      </c>
      <c r="L2570" s="143">
        <v>3769.3627544256501</v>
      </c>
      <c r="M2570" s="143">
        <v>7.3642073787771603</v>
      </c>
      <c r="N2570" s="143">
        <v>1.01709333578445</v>
      </c>
      <c r="O2570" s="143">
        <v>4.54933818299273</v>
      </c>
      <c r="P2570" s="143">
        <v>0.62832309169977996</v>
      </c>
      <c r="Q2570" s="143">
        <v>2328.5745528674502</v>
      </c>
      <c r="R2570" s="143">
        <v>1820</v>
      </c>
      <c r="S2570" s="143" t="s">
        <v>397</v>
      </c>
      <c r="T2570" s="143">
        <v>1820</v>
      </c>
      <c r="U2570" s="143" t="s">
        <v>385</v>
      </c>
      <c r="V2570" s="143" t="s">
        <v>366</v>
      </c>
      <c r="Z2570" s="143">
        <v>0</v>
      </c>
      <c r="AA2570" s="143">
        <v>1</v>
      </c>
      <c r="AB2570" s="143">
        <v>4.54933818299273</v>
      </c>
      <c r="AC2570" s="143">
        <v>0.62832309169977996</v>
      </c>
      <c r="AD2570" s="143">
        <v>2328.5745528674502</v>
      </c>
      <c r="AF2570" s="143">
        <v>-1</v>
      </c>
      <c r="AG2570" s="143">
        <v>-1</v>
      </c>
      <c r="AH2570" s="143">
        <v>-1</v>
      </c>
      <c r="AI2570" s="143">
        <v>-1</v>
      </c>
      <c r="AJ2570" s="143">
        <v>0</v>
      </c>
      <c r="AM2570" s="143" t="s">
        <v>383</v>
      </c>
      <c r="AN2570" s="143">
        <v>-1</v>
      </c>
      <c r="AQ2570" s="143">
        <v>641</v>
      </c>
      <c r="AR2570" s="143" t="s">
        <v>284</v>
      </c>
      <c r="AS2570" s="143" t="s">
        <v>394</v>
      </c>
      <c r="AT2570" s="143" t="s">
        <v>366</v>
      </c>
      <c r="AV2570" s="143">
        <v>199.99999998137301</v>
      </c>
      <c r="AW2570" s="143">
        <v>1.8885438385</v>
      </c>
    </row>
    <row r="2571" spans="1:49" x14ac:dyDescent="0.25">
      <c r="A2571" s="153">
        <v>1200000</v>
      </c>
      <c r="B2571" s="153">
        <v>2400000</v>
      </c>
      <c r="C2571" s="153">
        <v>2400000</v>
      </c>
      <c r="D2571" s="143" t="s">
        <v>360</v>
      </c>
      <c r="E2571" s="143" t="s">
        <v>73</v>
      </c>
      <c r="F2571" s="143" t="s">
        <v>378</v>
      </c>
      <c r="G2571" s="143" t="s">
        <v>379</v>
      </c>
      <c r="H2571" s="143">
        <v>0.59</v>
      </c>
      <c r="I2571" s="143">
        <v>0.64</v>
      </c>
      <c r="J2571" s="143" t="s">
        <v>366</v>
      </c>
      <c r="K2571" s="143">
        <v>0.61776345362188001</v>
      </c>
      <c r="L2571" s="143">
        <v>3769.1482669943498</v>
      </c>
      <c r="M2571" s="143">
        <v>7.3638437840309301</v>
      </c>
      <c r="N2571" s="143">
        <v>1.0176781145581899</v>
      </c>
      <c r="O2571" s="143">
        <v>4.5491135679549997</v>
      </c>
      <c r="P2571" s="143">
        <v>0.62868434672488005</v>
      </c>
      <c r="Q2571" s="143">
        <v>2328.44205063138</v>
      </c>
      <c r="R2571" s="143">
        <v>1820</v>
      </c>
      <c r="S2571" s="143" t="s">
        <v>397</v>
      </c>
      <c r="T2571" s="143">
        <v>1820</v>
      </c>
      <c r="U2571" s="143" t="s">
        <v>385</v>
      </c>
      <c r="V2571" s="143" t="s">
        <v>366</v>
      </c>
      <c r="Z2571" s="143">
        <v>0</v>
      </c>
      <c r="AA2571" s="143">
        <v>1</v>
      </c>
      <c r="AB2571" s="143">
        <v>4.5491135679549997</v>
      </c>
      <c r="AC2571" s="143">
        <v>0.62868434672488005</v>
      </c>
      <c r="AD2571" s="143">
        <v>2328.44205063138</v>
      </c>
      <c r="AF2571" s="143">
        <v>-1</v>
      </c>
      <c r="AG2571" s="143">
        <v>-1</v>
      </c>
      <c r="AH2571" s="143">
        <v>-1</v>
      </c>
      <c r="AI2571" s="143">
        <v>-1</v>
      </c>
      <c r="AJ2571" s="143">
        <v>0</v>
      </c>
      <c r="AM2571" s="143" t="s">
        <v>383</v>
      </c>
      <c r="AN2571" s="143">
        <v>-1</v>
      </c>
      <c r="AQ2571" s="143">
        <v>641</v>
      </c>
      <c r="AR2571" s="143" t="s">
        <v>284</v>
      </c>
      <c r="AS2571" s="143" t="s">
        <v>394</v>
      </c>
      <c r="AT2571" s="143" t="s">
        <v>366</v>
      </c>
      <c r="AV2571" s="143">
        <v>199.99999999254899</v>
      </c>
      <c r="AW2571" s="143">
        <v>1.8884363752</v>
      </c>
    </row>
    <row r="2572" spans="1:49" x14ac:dyDescent="0.25">
      <c r="A2572" s="153">
        <v>1200000</v>
      </c>
      <c r="B2572" s="153">
        <v>2400000</v>
      </c>
      <c r="C2572" s="153">
        <v>2400000</v>
      </c>
      <c r="D2572" s="143" t="s">
        <v>360</v>
      </c>
      <c r="E2572" s="143" t="s">
        <v>73</v>
      </c>
      <c r="F2572" s="143" t="s">
        <v>378</v>
      </c>
      <c r="G2572" s="143" t="s">
        <v>379</v>
      </c>
      <c r="H2572" s="143">
        <v>0.59</v>
      </c>
      <c r="I2572" s="143">
        <v>0.64</v>
      </c>
      <c r="J2572" s="143" t="s">
        <v>366</v>
      </c>
      <c r="K2572" s="143">
        <v>0.61776345362188001</v>
      </c>
      <c r="L2572" s="143">
        <v>3774.6344086374002</v>
      </c>
      <c r="M2572" s="143">
        <v>7.3745058611188101</v>
      </c>
      <c r="N2572" s="143">
        <v>1.01850706539681</v>
      </c>
      <c r="O2572" s="143">
        <v>4.5557002095195998</v>
      </c>
      <c r="P2572" s="143">
        <v>0.62919644225783</v>
      </c>
      <c r="Q2572" s="143">
        <v>2331.8311884398399</v>
      </c>
      <c r="R2572" s="143">
        <v>1820</v>
      </c>
      <c r="S2572" s="143" t="s">
        <v>397</v>
      </c>
      <c r="T2572" s="143">
        <v>1820</v>
      </c>
      <c r="U2572" s="143" t="s">
        <v>385</v>
      </c>
      <c r="V2572" s="143" t="s">
        <v>366</v>
      </c>
      <c r="Z2572" s="143">
        <v>0</v>
      </c>
      <c r="AA2572" s="143">
        <v>1</v>
      </c>
      <c r="AB2572" s="143">
        <v>4.5557002095195998</v>
      </c>
      <c r="AC2572" s="143">
        <v>0.62919644225783</v>
      </c>
      <c r="AD2572" s="143">
        <v>2331.8311884398399</v>
      </c>
      <c r="AF2572" s="143">
        <v>-1</v>
      </c>
      <c r="AG2572" s="143">
        <v>-1</v>
      </c>
      <c r="AH2572" s="143">
        <v>-1</v>
      </c>
      <c r="AI2572" s="143">
        <v>-1</v>
      </c>
      <c r="AJ2572" s="143">
        <v>0</v>
      </c>
      <c r="AM2572" s="143" t="s">
        <v>383</v>
      </c>
      <c r="AN2572" s="143">
        <v>-1</v>
      </c>
      <c r="AQ2572" s="143">
        <v>641</v>
      </c>
      <c r="AR2572" s="143" t="s">
        <v>284</v>
      </c>
      <c r="AS2572" s="143" t="s">
        <v>394</v>
      </c>
      <c r="AT2572" s="143" t="s">
        <v>366</v>
      </c>
      <c r="AV2572" s="143">
        <v>199.99999999254899</v>
      </c>
      <c r="AW2572" s="143">
        <v>1.8911850676999999</v>
      </c>
    </row>
    <row r="2573" spans="1:49" x14ac:dyDescent="0.25">
      <c r="A2573" s="153">
        <v>1200000</v>
      </c>
      <c r="B2573" s="153">
        <v>2400000</v>
      </c>
      <c r="C2573" s="153">
        <v>2400000</v>
      </c>
      <c r="D2573" s="143" t="s">
        <v>360</v>
      </c>
      <c r="E2573" s="143" t="s">
        <v>73</v>
      </c>
      <c r="F2573" s="143" t="s">
        <v>378</v>
      </c>
      <c r="G2573" s="143" t="s">
        <v>379</v>
      </c>
      <c r="H2573" s="143">
        <v>0.59</v>
      </c>
      <c r="I2573" s="143">
        <v>0.64</v>
      </c>
      <c r="J2573" s="143" t="s">
        <v>366</v>
      </c>
      <c r="K2573" s="143">
        <v>0.52224135519929005</v>
      </c>
      <c r="L2573" s="143">
        <v>3947.3926967457601</v>
      </c>
      <c r="M2573" s="143">
        <v>8.7495754514519906</v>
      </c>
      <c r="N2573" s="143">
        <v>1.18615259528559</v>
      </c>
      <c r="O2573" s="143">
        <v>4.5693901411847504</v>
      </c>
      <c r="P2573" s="143">
        <v>0.61945793883510003</v>
      </c>
      <c r="Q2573" s="143">
        <v>2061.49171145229</v>
      </c>
      <c r="R2573" s="143">
        <v>1400</v>
      </c>
      <c r="S2573" s="143" t="s">
        <v>389</v>
      </c>
      <c r="T2573" s="143">
        <v>1400</v>
      </c>
      <c r="U2573" s="143" t="s">
        <v>385</v>
      </c>
      <c r="V2573" s="143" t="s">
        <v>366</v>
      </c>
      <c r="Z2573" s="143">
        <v>0</v>
      </c>
      <c r="AA2573" s="143">
        <v>1</v>
      </c>
      <c r="AB2573" s="143">
        <v>4.5693901411847504</v>
      </c>
      <c r="AC2573" s="143">
        <v>0.61945793883510003</v>
      </c>
      <c r="AD2573" s="143">
        <v>2297.2801170071298</v>
      </c>
      <c r="AF2573" s="143">
        <v>-1</v>
      </c>
      <c r="AG2573" s="143">
        <v>-1</v>
      </c>
      <c r="AH2573" s="143">
        <v>-1</v>
      </c>
      <c r="AI2573" s="143">
        <v>-1</v>
      </c>
      <c r="AJ2573" s="143">
        <v>0</v>
      </c>
      <c r="AM2573" s="143" t="s">
        <v>383</v>
      </c>
      <c r="AN2573" s="143">
        <v>-1</v>
      </c>
      <c r="AQ2573" s="143">
        <v>641</v>
      </c>
      <c r="AR2573" s="143" t="s">
        <v>284</v>
      </c>
      <c r="AS2573" s="143" t="s">
        <v>394</v>
      </c>
      <c r="AT2573" s="143" t="s">
        <v>366</v>
      </c>
      <c r="AV2573" s="143">
        <v>207.130877917628</v>
      </c>
      <c r="AW2573" s="143">
        <v>1.8631631119000001</v>
      </c>
    </row>
    <row r="2574" spans="1:49" x14ac:dyDescent="0.25">
      <c r="A2574" s="153">
        <v>1200000</v>
      </c>
      <c r="B2574" s="153">
        <v>2400000</v>
      </c>
      <c r="C2574" s="153">
        <v>2400000</v>
      </c>
      <c r="D2574" s="143" t="s">
        <v>360</v>
      </c>
      <c r="E2574" s="143" t="s">
        <v>73</v>
      </c>
      <c r="F2574" s="143" t="s">
        <v>378</v>
      </c>
      <c r="G2574" s="143" t="s">
        <v>379</v>
      </c>
      <c r="H2574" s="143">
        <v>0.59</v>
      </c>
      <c r="I2574" s="143">
        <v>0.64</v>
      </c>
      <c r="J2574" s="143" t="s">
        <v>363</v>
      </c>
      <c r="K2574" s="143">
        <v>3.5789403189780002E-2</v>
      </c>
      <c r="L2574" s="143">
        <v>3947.3926967457601</v>
      </c>
      <c r="M2574" s="143">
        <v>8.7495754514519906</v>
      </c>
      <c r="N2574" s="143">
        <v>1.18615259528559</v>
      </c>
      <c r="O2574" s="143">
        <v>0.31314208357144002</v>
      </c>
      <c r="P2574" s="143">
        <v>4.2451693477279999E-2</v>
      </c>
      <c r="Q2574" s="143">
        <v>141.27482877223801</v>
      </c>
      <c r="R2574" s="143">
        <v>3100</v>
      </c>
      <c r="S2574" s="143" t="s">
        <v>371</v>
      </c>
      <c r="T2574" s="143">
        <v>3100</v>
      </c>
      <c r="U2574" s="143" t="s">
        <v>385</v>
      </c>
      <c r="V2574" s="143" t="s">
        <v>366</v>
      </c>
      <c r="Y2574" s="143" t="s">
        <v>363</v>
      </c>
      <c r="Z2574" s="143">
        <v>0</v>
      </c>
      <c r="AA2574" s="143">
        <v>1</v>
      </c>
      <c r="AB2574" s="143">
        <v>0.31314208357144002</v>
      </c>
      <c r="AC2574" s="143">
        <v>4.2451693477279999E-2</v>
      </c>
      <c r="AD2574" s="143">
        <v>141.27482877224</v>
      </c>
      <c r="AF2574" s="143">
        <v>-1</v>
      </c>
      <c r="AG2574" s="143">
        <v>-1</v>
      </c>
      <c r="AH2574" s="143">
        <v>-1</v>
      </c>
      <c r="AI2574" s="143">
        <v>-1</v>
      </c>
      <c r="AJ2574" s="143">
        <v>0</v>
      </c>
      <c r="AM2574" s="143" t="s">
        <v>383</v>
      </c>
      <c r="AN2574" s="143">
        <v>-1</v>
      </c>
      <c r="AQ2574" s="143">
        <v>641</v>
      </c>
      <c r="AR2574" s="143" t="s">
        <v>284</v>
      </c>
      <c r="AS2574" s="143" t="s">
        <v>394</v>
      </c>
      <c r="AT2574" s="143" t="s">
        <v>366</v>
      </c>
      <c r="AV2574" s="143">
        <v>48.959478376380801</v>
      </c>
      <c r="AW2574" s="143">
        <v>0.1145781255</v>
      </c>
    </row>
    <row r="2575" spans="1:49" x14ac:dyDescent="0.25">
      <c r="A2575" s="153">
        <v>1200000</v>
      </c>
      <c r="B2575" s="153">
        <v>2400000</v>
      </c>
      <c r="C2575" s="153">
        <v>2400000</v>
      </c>
      <c r="D2575" s="143" t="s">
        <v>360</v>
      </c>
      <c r="E2575" s="143" t="s">
        <v>73</v>
      </c>
      <c r="F2575" s="143" t="s">
        <v>378</v>
      </c>
      <c r="G2575" s="143" t="s">
        <v>379</v>
      </c>
      <c r="H2575" s="143">
        <v>0.59</v>
      </c>
      <c r="I2575" s="143">
        <v>0.64</v>
      </c>
      <c r="J2575" s="143" t="s">
        <v>366</v>
      </c>
      <c r="K2575" s="143">
        <v>0.61776345359886997</v>
      </c>
      <c r="L2575" s="143">
        <v>3927.2408924419501</v>
      </c>
      <c r="M2575" s="143">
        <v>7.1559479643050503</v>
      </c>
      <c r="N2575" s="143">
        <v>0.95973237748349005</v>
      </c>
      <c r="O2575" s="143">
        <v>4.42068312820291</v>
      </c>
      <c r="P2575" s="143">
        <v>0.59288758804485997</v>
      </c>
      <c r="Q2575" s="143">
        <v>2426.1058968296602</v>
      </c>
      <c r="R2575" s="143">
        <v>1400</v>
      </c>
      <c r="S2575" s="143" t="s">
        <v>389</v>
      </c>
      <c r="T2575" s="143">
        <v>1400</v>
      </c>
      <c r="U2575" s="143" t="s">
        <v>385</v>
      </c>
      <c r="V2575" s="143" t="s">
        <v>366</v>
      </c>
      <c r="Z2575" s="143">
        <v>0</v>
      </c>
      <c r="AA2575" s="143">
        <v>1</v>
      </c>
      <c r="AB2575" s="143">
        <v>4.42068312820291</v>
      </c>
      <c r="AC2575" s="143">
        <v>0.59288758804485997</v>
      </c>
      <c r="AD2575" s="143">
        <v>2426.1058968296602</v>
      </c>
      <c r="AF2575" s="143">
        <v>-1</v>
      </c>
      <c r="AG2575" s="143">
        <v>-1</v>
      </c>
      <c r="AH2575" s="143">
        <v>-1</v>
      </c>
      <c r="AI2575" s="143">
        <v>-1</v>
      </c>
      <c r="AJ2575" s="143">
        <v>0</v>
      </c>
      <c r="AM2575" s="143" t="s">
        <v>383</v>
      </c>
      <c r="AN2575" s="143">
        <v>-1</v>
      </c>
      <c r="AQ2575" s="143">
        <v>641</v>
      </c>
      <c r="AR2575" s="143" t="s">
        <v>284</v>
      </c>
      <c r="AS2575" s="143" t="s">
        <v>394</v>
      </c>
      <c r="AT2575" s="143" t="s">
        <v>366</v>
      </c>
      <c r="AV2575" s="143">
        <v>199.99999998882399</v>
      </c>
      <c r="AW2575" s="143">
        <v>1.9676446852</v>
      </c>
    </row>
    <row r="2576" spans="1:49" x14ac:dyDescent="0.25">
      <c r="A2576" s="153">
        <v>1200000</v>
      </c>
      <c r="B2576" s="153">
        <v>2400000</v>
      </c>
      <c r="C2576" s="153">
        <v>2400000</v>
      </c>
      <c r="D2576" s="143" t="s">
        <v>360</v>
      </c>
      <c r="E2576" s="143" t="s">
        <v>73</v>
      </c>
      <c r="F2576" s="143" t="s">
        <v>378</v>
      </c>
      <c r="G2576" s="143" t="s">
        <v>379</v>
      </c>
      <c r="H2576" s="143">
        <v>0.59</v>
      </c>
      <c r="I2576" s="143">
        <v>0.64</v>
      </c>
      <c r="J2576" s="143" t="s">
        <v>366</v>
      </c>
      <c r="K2576" s="143">
        <v>0.61776345373694996</v>
      </c>
      <c r="L2576" s="143">
        <v>3760.7530803872901</v>
      </c>
      <c r="M2576" s="143">
        <v>7.3488292800387498</v>
      </c>
      <c r="N2576" s="143">
        <v>1.03149009136334</v>
      </c>
      <c r="O2576" s="143">
        <v>4.5398381569599904</v>
      </c>
      <c r="P2576" s="143">
        <v>0.63721688133606003</v>
      </c>
      <c r="Q2576" s="143">
        <v>2323.2558115919401</v>
      </c>
      <c r="R2576" s="143">
        <v>1820</v>
      </c>
      <c r="S2576" s="143" t="s">
        <v>397</v>
      </c>
      <c r="T2576" s="143">
        <v>1820</v>
      </c>
      <c r="U2576" s="143" t="s">
        <v>385</v>
      </c>
      <c r="V2576" s="143" t="s">
        <v>366</v>
      </c>
      <c r="Z2576" s="143">
        <v>0</v>
      </c>
      <c r="AA2576" s="143">
        <v>1</v>
      </c>
      <c r="AB2576" s="143">
        <v>4.5398381569599904</v>
      </c>
      <c r="AC2576" s="143">
        <v>0.63721688133606003</v>
      </c>
      <c r="AD2576" s="143">
        <v>2323.2558115919401</v>
      </c>
      <c r="AF2576" s="143">
        <v>-1</v>
      </c>
      <c r="AG2576" s="143">
        <v>-1</v>
      </c>
      <c r="AH2576" s="143">
        <v>-1</v>
      </c>
      <c r="AI2576" s="143">
        <v>-1</v>
      </c>
      <c r="AJ2576" s="143">
        <v>0</v>
      </c>
      <c r="AM2576" s="143" t="s">
        <v>383</v>
      </c>
      <c r="AN2576" s="143">
        <v>-1</v>
      </c>
      <c r="AQ2576" s="143">
        <v>641</v>
      </c>
      <c r="AR2576" s="143" t="s">
        <v>284</v>
      </c>
      <c r="AS2576" s="143" t="s">
        <v>394</v>
      </c>
      <c r="AT2576" s="143" t="s">
        <v>366</v>
      </c>
      <c r="AV2576" s="143">
        <v>200.00000001117499</v>
      </c>
      <c r="AW2576" s="143">
        <v>1.8842301797000001</v>
      </c>
    </row>
    <row r="2577" spans="1:49" x14ac:dyDescent="0.25">
      <c r="A2577" s="153">
        <v>1200000</v>
      </c>
      <c r="B2577" s="153">
        <v>2400000</v>
      </c>
      <c r="C2577" s="153">
        <v>2400000</v>
      </c>
      <c r="D2577" s="143" t="s">
        <v>360</v>
      </c>
      <c r="E2577" s="143" t="s">
        <v>73</v>
      </c>
      <c r="F2577" s="143" t="s">
        <v>378</v>
      </c>
      <c r="G2577" s="143" t="s">
        <v>379</v>
      </c>
      <c r="H2577" s="143">
        <v>0.59</v>
      </c>
      <c r="I2577" s="143">
        <v>0.64</v>
      </c>
      <c r="J2577" s="143" t="s">
        <v>366</v>
      </c>
      <c r="K2577" s="143">
        <v>0.40064963526502001</v>
      </c>
      <c r="L2577" s="143">
        <v>2263.91300151528</v>
      </c>
      <c r="M2577" s="143">
        <v>1.57716308521732</v>
      </c>
      <c r="N2577" s="143">
        <v>0.23220771453457001</v>
      </c>
      <c r="O2577" s="143">
        <v>0.63188981484577</v>
      </c>
      <c r="P2577" s="143">
        <v>9.3033936134000003E-2</v>
      </c>
      <c r="Q2577" s="143">
        <v>907.03591832883603</v>
      </c>
      <c r="R2577" s="143">
        <v>1820</v>
      </c>
      <c r="S2577" s="143" t="s">
        <v>397</v>
      </c>
      <c r="T2577" s="143">
        <v>1820</v>
      </c>
      <c r="U2577" s="143" t="s">
        <v>385</v>
      </c>
      <c r="V2577" s="143" t="s">
        <v>366</v>
      </c>
      <c r="Z2577" s="143">
        <v>0</v>
      </c>
      <c r="AA2577" s="143">
        <v>1</v>
      </c>
      <c r="AB2577" s="143">
        <v>0.63188981484577</v>
      </c>
      <c r="AC2577" s="143">
        <v>9.3033936134000003E-2</v>
      </c>
      <c r="AD2577" s="143">
        <v>907.03591832883603</v>
      </c>
      <c r="AF2577" s="143">
        <v>-1</v>
      </c>
      <c r="AG2577" s="143">
        <v>-1</v>
      </c>
      <c r="AH2577" s="143">
        <v>-1</v>
      </c>
      <c r="AI2577" s="143">
        <v>-1</v>
      </c>
      <c r="AJ2577" s="143">
        <v>0</v>
      </c>
      <c r="AM2577" s="143" t="s">
        <v>383</v>
      </c>
      <c r="AN2577" s="143">
        <v>-1</v>
      </c>
      <c r="AQ2577" s="143">
        <v>641</v>
      </c>
      <c r="AR2577" s="143" t="s">
        <v>284</v>
      </c>
      <c r="AS2577" s="143" t="s">
        <v>394</v>
      </c>
      <c r="AT2577" s="143" t="s">
        <v>366</v>
      </c>
      <c r="AV2577" s="143">
        <v>201.53810818842001</v>
      </c>
      <c r="AW2577" s="143">
        <v>0.73563334820000004</v>
      </c>
    </row>
    <row r="2578" spans="1:49" x14ac:dyDescent="0.25">
      <c r="A2578" s="153">
        <v>1200000</v>
      </c>
      <c r="B2578" s="153">
        <v>2400000</v>
      </c>
      <c r="C2578" s="153">
        <v>2400000</v>
      </c>
      <c r="D2578" s="143" t="s">
        <v>360</v>
      </c>
      <c r="E2578" s="143" t="s">
        <v>73</v>
      </c>
      <c r="F2578" s="143" t="s">
        <v>378</v>
      </c>
      <c r="G2578" s="143" t="s">
        <v>379</v>
      </c>
      <c r="H2578" s="143">
        <v>0.59</v>
      </c>
      <c r="I2578" s="143">
        <v>0.64</v>
      </c>
      <c r="J2578" s="143" t="s">
        <v>363</v>
      </c>
      <c r="K2578" s="143">
        <v>0.21711381861001</v>
      </c>
      <c r="L2578" s="143">
        <v>2263.91300151528</v>
      </c>
      <c r="M2578" s="143">
        <v>1.57716308521732</v>
      </c>
      <c r="N2578" s="143">
        <v>0.23220771453457001</v>
      </c>
      <c r="O2578" s="143">
        <v>0.34242390000228001</v>
      </c>
      <c r="P2578" s="143">
        <v>5.0415503613300001E-2</v>
      </c>
      <c r="Q2578" s="143">
        <v>491.526796759842</v>
      </c>
      <c r="R2578" s="143">
        <v>5300</v>
      </c>
      <c r="S2578" s="143" t="s">
        <v>372</v>
      </c>
      <c r="T2578" s="143">
        <v>5300</v>
      </c>
      <c r="U2578" s="143" t="s">
        <v>385</v>
      </c>
      <c r="V2578" s="143" t="s">
        <v>366</v>
      </c>
      <c r="Y2578" s="143" t="s">
        <v>363</v>
      </c>
      <c r="Z2578" s="143">
        <v>0</v>
      </c>
      <c r="AA2578" s="143">
        <v>1</v>
      </c>
      <c r="AB2578" s="143">
        <v>0.34242390000228001</v>
      </c>
      <c r="AC2578" s="143">
        <v>5.0415503613300001E-2</v>
      </c>
      <c r="AD2578" s="143">
        <v>491.526796759842</v>
      </c>
      <c r="AF2578" s="143">
        <v>-1</v>
      </c>
      <c r="AG2578" s="143">
        <v>-1</v>
      </c>
      <c r="AH2578" s="143">
        <v>-1</v>
      </c>
      <c r="AI2578" s="143">
        <v>-1</v>
      </c>
      <c r="AJ2578" s="143">
        <v>0</v>
      </c>
      <c r="AM2578" s="143" t="s">
        <v>383</v>
      </c>
      <c r="AN2578" s="143">
        <v>-1</v>
      </c>
      <c r="AQ2578" s="143">
        <v>641</v>
      </c>
      <c r="AR2578" s="143" t="s">
        <v>284</v>
      </c>
      <c r="AS2578" s="143" t="s">
        <v>394</v>
      </c>
      <c r="AT2578" s="143" t="s">
        <v>366</v>
      </c>
      <c r="AV2578" s="143">
        <v>114.18501051491501</v>
      </c>
      <c r="AW2578" s="143">
        <v>0.39864298199999998</v>
      </c>
    </row>
    <row r="2579" spans="1:49" x14ac:dyDescent="0.25">
      <c r="A2579" s="153">
        <v>1200000</v>
      </c>
      <c r="B2579" s="153">
        <v>2400000</v>
      </c>
      <c r="C2579" s="153">
        <v>2400000</v>
      </c>
      <c r="D2579" s="143" t="s">
        <v>360</v>
      </c>
      <c r="E2579" s="143" t="s">
        <v>73</v>
      </c>
      <c r="F2579" s="143" t="s">
        <v>378</v>
      </c>
      <c r="G2579" s="143" t="s">
        <v>379</v>
      </c>
      <c r="H2579" s="143">
        <v>0.59</v>
      </c>
      <c r="I2579" s="143">
        <v>0.64</v>
      </c>
      <c r="J2579" s="143" t="s">
        <v>366</v>
      </c>
      <c r="K2579" s="143">
        <v>1.206077442418E-2</v>
      </c>
      <c r="L2579" s="143">
        <v>1625.5382376709799</v>
      </c>
      <c r="M2579" s="143">
        <v>3.50754538631515</v>
      </c>
      <c r="N2579" s="143">
        <v>0.42240975949974002</v>
      </c>
      <c r="O2579" s="143">
        <v>4.2303713686939998E-2</v>
      </c>
      <c r="P2579" s="143">
        <v>5.0945888239E-3</v>
      </c>
      <c r="Q2579" s="143">
        <v>19.605250002438599</v>
      </c>
      <c r="R2579" s="143">
        <v>1820</v>
      </c>
      <c r="S2579" s="143" t="s">
        <v>397</v>
      </c>
      <c r="T2579" s="143">
        <v>1820</v>
      </c>
      <c r="U2579" s="143" t="s">
        <v>385</v>
      </c>
      <c r="V2579" s="143" t="s">
        <v>366</v>
      </c>
      <c r="Z2579" s="143">
        <v>0</v>
      </c>
      <c r="AA2579" s="143">
        <v>1</v>
      </c>
      <c r="AB2579" s="143">
        <v>4.2303713686939998E-2</v>
      </c>
      <c r="AC2579" s="143">
        <v>5.0945888239E-3</v>
      </c>
      <c r="AD2579" s="143">
        <v>100.131019538841</v>
      </c>
      <c r="AF2579" s="143">
        <v>-1</v>
      </c>
      <c r="AG2579" s="143">
        <v>-1</v>
      </c>
      <c r="AH2579" s="143">
        <v>-1</v>
      </c>
      <c r="AI2579" s="143">
        <v>-1</v>
      </c>
      <c r="AJ2579" s="143">
        <v>0</v>
      </c>
      <c r="AM2579" s="143" t="s">
        <v>383</v>
      </c>
      <c r="AN2579" s="143">
        <v>-1</v>
      </c>
      <c r="AQ2579" s="143">
        <v>641</v>
      </c>
      <c r="AR2579" s="143" t="s">
        <v>284</v>
      </c>
      <c r="AS2579" s="143" t="s">
        <v>394</v>
      </c>
      <c r="AT2579" s="143" t="s">
        <v>366</v>
      </c>
      <c r="AV2579" s="143">
        <v>35.753269584643199</v>
      </c>
      <c r="AW2579" s="143">
        <v>8.1209261599999999E-2</v>
      </c>
    </row>
    <row r="2580" spans="1:49" x14ac:dyDescent="0.25">
      <c r="A2580" s="153">
        <v>1200000</v>
      </c>
      <c r="B2580" s="153">
        <v>2400000</v>
      </c>
      <c r="C2580" s="153">
        <v>2400000</v>
      </c>
      <c r="D2580" s="143" t="s">
        <v>360</v>
      </c>
      <c r="E2580" s="143" t="s">
        <v>73</v>
      </c>
      <c r="F2580" s="143" t="s">
        <v>378</v>
      </c>
      <c r="G2580" s="143" t="s">
        <v>379</v>
      </c>
      <c r="H2580" s="143">
        <v>0.59</v>
      </c>
      <c r="I2580" s="143">
        <v>0.64</v>
      </c>
      <c r="J2580" s="143" t="s">
        <v>366</v>
      </c>
      <c r="K2580" s="143">
        <v>0.26952566302775999</v>
      </c>
      <c r="L2580" s="143">
        <v>3886.78095073229</v>
      </c>
      <c r="M2580" s="143">
        <v>7.1653909038552204</v>
      </c>
      <c r="N2580" s="143">
        <v>0.97052530504067003</v>
      </c>
      <c r="O2580" s="143">
        <v>1.93125673421468</v>
      </c>
      <c r="P2580" s="143">
        <v>0.26158147632630002</v>
      </c>
      <c r="Q2580" s="143">
        <v>1047.5872127898001</v>
      </c>
      <c r="R2580" s="143">
        <v>8140</v>
      </c>
      <c r="S2580" s="143" t="s">
        <v>369</v>
      </c>
      <c r="T2580" s="143">
        <v>8140</v>
      </c>
      <c r="U2580" s="143" t="s">
        <v>385</v>
      </c>
      <c r="V2580" s="143" t="s">
        <v>366</v>
      </c>
      <c r="Z2580" s="143">
        <v>0</v>
      </c>
      <c r="AA2580" s="143">
        <v>1</v>
      </c>
      <c r="AB2580" s="143">
        <v>1.93125673421468</v>
      </c>
      <c r="AC2580" s="143">
        <v>0.26158147632630002</v>
      </c>
      <c r="AD2580" s="143">
        <v>1047.5872127898001</v>
      </c>
      <c r="AF2580" s="143">
        <v>-1</v>
      </c>
      <c r="AG2580" s="143">
        <v>-1</v>
      </c>
      <c r="AH2580" s="143">
        <v>-1</v>
      </c>
      <c r="AI2580" s="143">
        <v>-1</v>
      </c>
      <c r="AJ2580" s="143">
        <v>0</v>
      </c>
      <c r="AM2580" s="143" t="s">
        <v>383</v>
      </c>
      <c r="AN2580" s="143">
        <v>-1</v>
      </c>
      <c r="AQ2580" s="143">
        <v>641</v>
      </c>
      <c r="AR2580" s="143" t="s">
        <v>284</v>
      </c>
      <c r="AS2580" s="143" t="s">
        <v>394</v>
      </c>
      <c r="AT2580" s="143" t="s">
        <v>366</v>
      </c>
      <c r="AV2580" s="143">
        <v>150.71149850014001</v>
      </c>
      <c r="AW2580" s="143">
        <v>0.84962466569999995</v>
      </c>
    </row>
    <row r="2581" spans="1:49" x14ac:dyDescent="0.25">
      <c r="A2581" s="153">
        <v>1200000</v>
      </c>
      <c r="B2581" s="153">
        <v>2400000</v>
      </c>
      <c r="C2581" s="153">
        <v>2400000</v>
      </c>
      <c r="D2581" s="143" t="s">
        <v>360</v>
      </c>
      <c r="E2581" s="143" t="s">
        <v>73</v>
      </c>
      <c r="F2581" s="143" t="s">
        <v>378</v>
      </c>
      <c r="G2581" s="143" t="s">
        <v>379</v>
      </c>
      <c r="H2581" s="143">
        <v>0.59</v>
      </c>
      <c r="I2581" s="143">
        <v>0.64</v>
      </c>
      <c r="J2581" s="143" t="s">
        <v>366</v>
      </c>
      <c r="K2581" s="143">
        <v>6.0410911599669999E-2</v>
      </c>
      <c r="L2581" s="143">
        <v>3886.78095073229</v>
      </c>
      <c r="M2581" s="143">
        <v>7.1653909038552204</v>
      </c>
      <c r="N2581" s="143">
        <v>0.97052530504067003</v>
      </c>
      <c r="O2581" s="143">
        <v>0.43286779646992002</v>
      </c>
      <c r="P2581" s="143">
        <v>5.8630318408060003E-2</v>
      </c>
      <c r="Q2581" s="143">
        <v>234.803980421993</v>
      </c>
      <c r="R2581" s="143">
        <v>1200</v>
      </c>
      <c r="S2581" s="143" t="s">
        <v>398</v>
      </c>
      <c r="T2581" s="143">
        <v>1200</v>
      </c>
      <c r="U2581" s="143" t="s">
        <v>385</v>
      </c>
      <c r="V2581" s="143" t="s">
        <v>366</v>
      </c>
      <c r="Z2581" s="143">
        <v>0</v>
      </c>
      <c r="AA2581" s="143">
        <v>1</v>
      </c>
      <c r="AB2581" s="143">
        <v>0.43286779646992002</v>
      </c>
      <c r="AC2581" s="143">
        <v>5.8630318408060003E-2</v>
      </c>
      <c r="AD2581" s="143">
        <v>234.803980421993</v>
      </c>
      <c r="AF2581" s="143">
        <v>-1</v>
      </c>
      <c r="AG2581" s="143">
        <v>-1</v>
      </c>
      <c r="AH2581" s="143">
        <v>-1</v>
      </c>
      <c r="AI2581" s="143">
        <v>-1</v>
      </c>
      <c r="AJ2581" s="143">
        <v>0</v>
      </c>
      <c r="AM2581" s="143" t="s">
        <v>383</v>
      </c>
      <c r="AN2581" s="143">
        <v>-1</v>
      </c>
      <c r="AQ2581" s="143">
        <v>641</v>
      </c>
      <c r="AR2581" s="143" t="s">
        <v>284</v>
      </c>
      <c r="AS2581" s="143" t="s">
        <v>394</v>
      </c>
      <c r="AT2581" s="143" t="s">
        <v>366</v>
      </c>
      <c r="AV2581" s="143">
        <v>85.996622367408193</v>
      </c>
      <c r="AW2581" s="143">
        <v>0.19043307409999999</v>
      </c>
    </row>
    <row r="2582" spans="1:49" x14ac:dyDescent="0.25">
      <c r="A2582" s="153">
        <v>1200000</v>
      </c>
      <c r="B2582" s="153">
        <v>2400000</v>
      </c>
      <c r="C2582" s="153">
        <v>2400000</v>
      </c>
      <c r="D2582" s="143" t="s">
        <v>360</v>
      </c>
      <c r="E2582" s="143" t="s">
        <v>73</v>
      </c>
      <c r="F2582" s="143" t="s">
        <v>378</v>
      </c>
      <c r="G2582" s="143" t="s">
        <v>379</v>
      </c>
      <c r="H2582" s="143">
        <v>0.59</v>
      </c>
      <c r="I2582" s="143">
        <v>0.64</v>
      </c>
      <c r="J2582" s="143" t="s">
        <v>366</v>
      </c>
      <c r="K2582" s="143">
        <v>0.22325563893844</v>
      </c>
      <c r="L2582" s="143">
        <v>3886.78095073229</v>
      </c>
      <c r="M2582" s="143">
        <v>7.1653909038552204</v>
      </c>
      <c r="N2582" s="143">
        <v>0.97052530504067003</v>
      </c>
      <c r="O2582" s="143">
        <v>1.59971392448389</v>
      </c>
      <c r="P2582" s="143">
        <v>0.21667524708277999</v>
      </c>
      <c r="Q2582" s="143">
        <v>867.74576456949899</v>
      </c>
      <c r="R2582" s="143">
        <v>1400</v>
      </c>
      <c r="S2582" s="143" t="s">
        <v>389</v>
      </c>
      <c r="T2582" s="143">
        <v>1400</v>
      </c>
      <c r="U2582" s="143" t="s">
        <v>385</v>
      </c>
      <c r="V2582" s="143" t="s">
        <v>366</v>
      </c>
      <c r="Z2582" s="143">
        <v>0</v>
      </c>
      <c r="AA2582" s="143">
        <v>1</v>
      </c>
      <c r="AB2582" s="143">
        <v>1.59971392448389</v>
      </c>
      <c r="AC2582" s="143">
        <v>0.21667524708277999</v>
      </c>
      <c r="AD2582" s="143">
        <v>867.74576456949899</v>
      </c>
      <c r="AF2582" s="143">
        <v>-1</v>
      </c>
      <c r="AG2582" s="143">
        <v>-1</v>
      </c>
      <c r="AH2582" s="143">
        <v>-1</v>
      </c>
      <c r="AI2582" s="143">
        <v>-1</v>
      </c>
      <c r="AJ2582" s="143">
        <v>0</v>
      </c>
      <c r="AM2582" s="143" t="s">
        <v>383</v>
      </c>
      <c r="AN2582" s="143">
        <v>-1</v>
      </c>
      <c r="AQ2582" s="143">
        <v>641</v>
      </c>
      <c r="AR2582" s="143" t="s">
        <v>284</v>
      </c>
      <c r="AS2582" s="143" t="s">
        <v>394</v>
      </c>
      <c r="AT2582" s="143" t="s">
        <v>366</v>
      </c>
      <c r="AV2582" s="143">
        <v>139.642728579947</v>
      </c>
      <c r="AW2582" s="143">
        <v>0.70376785450000001</v>
      </c>
    </row>
    <row r="2583" spans="1:49" x14ac:dyDescent="0.25">
      <c r="A2583" s="153">
        <v>1200000</v>
      </c>
      <c r="B2583" s="153">
        <v>2400000</v>
      </c>
      <c r="C2583" s="153">
        <v>2400000</v>
      </c>
      <c r="D2583" s="143" t="s">
        <v>360</v>
      </c>
      <c r="E2583" s="143" t="s">
        <v>73</v>
      </c>
      <c r="F2583" s="143" t="s">
        <v>378</v>
      </c>
      <c r="G2583" s="143" t="s">
        <v>379</v>
      </c>
      <c r="H2583" s="143">
        <v>0.59</v>
      </c>
      <c r="I2583" s="143">
        <v>0.64</v>
      </c>
      <c r="J2583" s="143" t="s">
        <v>366</v>
      </c>
      <c r="K2583" s="143">
        <v>6.4571240217100007E-2</v>
      </c>
      <c r="L2583" s="143">
        <v>3886.78095073229</v>
      </c>
      <c r="M2583" s="143">
        <v>7.1653909038552204</v>
      </c>
      <c r="N2583" s="143">
        <v>0.97052530504067003</v>
      </c>
      <c r="O2583" s="143">
        <v>0.46267817730226002</v>
      </c>
      <c r="P2583" s="143">
        <v>6.2668022608550006E-2</v>
      </c>
      <c r="Q2583" s="143">
        <v>250.97426644098701</v>
      </c>
      <c r="R2583" s="143">
        <v>1820</v>
      </c>
      <c r="S2583" s="143" t="s">
        <v>397</v>
      </c>
      <c r="T2583" s="143">
        <v>1820</v>
      </c>
      <c r="U2583" s="143" t="s">
        <v>385</v>
      </c>
      <c r="V2583" s="143" t="s">
        <v>366</v>
      </c>
      <c r="Z2583" s="143">
        <v>0</v>
      </c>
      <c r="AA2583" s="143">
        <v>1</v>
      </c>
      <c r="AB2583" s="143">
        <v>0.46267817730226002</v>
      </c>
      <c r="AC2583" s="143">
        <v>6.2668022608550006E-2</v>
      </c>
      <c r="AD2583" s="143">
        <v>250.97426644098701</v>
      </c>
      <c r="AF2583" s="143">
        <v>-1</v>
      </c>
      <c r="AG2583" s="143">
        <v>-1</v>
      </c>
      <c r="AH2583" s="143">
        <v>-1</v>
      </c>
      <c r="AI2583" s="143">
        <v>-1</v>
      </c>
      <c r="AJ2583" s="143">
        <v>0</v>
      </c>
      <c r="AM2583" s="143" t="s">
        <v>383</v>
      </c>
      <c r="AN2583" s="143">
        <v>-1</v>
      </c>
      <c r="AQ2583" s="143">
        <v>641</v>
      </c>
      <c r="AR2583" s="143" t="s">
        <v>284</v>
      </c>
      <c r="AS2583" s="143" t="s">
        <v>394</v>
      </c>
      <c r="AT2583" s="143" t="s">
        <v>366</v>
      </c>
      <c r="AV2583" s="143">
        <v>111.915489988554</v>
      </c>
      <c r="AW2583" s="143">
        <v>0.20354766129999999</v>
      </c>
    </row>
    <row r="2584" spans="1:49" x14ac:dyDescent="0.25">
      <c r="A2584" s="153">
        <v>1200000</v>
      </c>
      <c r="B2584" s="153">
        <v>2400000</v>
      </c>
      <c r="C2584" s="153">
        <v>2400000</v>
      </c>
      <c r="D2584" s="143" t="s">
        <v>360</v>
      </c>
      <c r="E2584" s="143" t="s">
        <v>73</v>
      </c>
      <c r="F2584" s="143" t="s">
        <v>378</v>
      </c>
      <c r="G2584" s="143" t="s">
        <v>379</v>
      </c>
      <c r="H2584" s="143">
        <v>0.59</v>
      </c>
      <c r="I2584" s="143">
        <v>0.64</v>
      </c>
      <c r="J2584" s="143" t="s">
        <v>366</v>
      </c>
      <c r="K2584" s="143">
        <v>2.0557802483319999E-2</v>
      </c>
      <c r="L2584" s="143">
        <v>2219.3291310112299</v>
      </c>
      <c r="M2584" s="143">
        <v>4.1656317767611704</v>
      </c>
      <c r="N2584" s="143">
        <v>0.58600187894077005</v>
      </c>
      <c r="O2584" s="143">
        <v>8.5636235284930001E-2</v>
      </c>
      <c r="P2584" s="143">
        <v>1.204691088212E-2</v>
      </c>
      <c r="Q2584" s="143">
        <v>45.624529920824997</v>
      </c>
      <c r="R2584" s="143">
        <v>1820</v>
      </c>
      <c r="S2584" s="143" t="s">
        <v>397</v>
      </c>
      <c r="T2584" s="143">
        <v>1820</v>
      </c>
      <c r="U2584" s="143" t="s">
        <v>385</v>
      </c>
      <c r="V2584" s="143" t="s">
        <v>366</v>
      </c>
      <c r="Z2584" s="143">
        <v>0</v>
      </c>
      <c r="AA2584" s="143">
        <v>1</v>
      </c>
      <c r="AB2584" s="143">
        <v>8.5636235284930001E-2</v>
      </c>
      <c r="AC2584" s="143">
        <v>1.204691088212E-2</v>
      </c>
      <c r="AD2584" s="143">
        <v>45.624529920824102</v>
      </c>
      <c r="AF2584" s="143">
        <v>-1</v>
      </c>
      <c r="AG2584" s="143">
        <v>-1</v>
      </c>
      <c r="AH2584" s="143">
        <v>-1</v>
      </c>
      <c r="AI2584" s="143">
        <v>-1</v>
      </c>
      <c r="AJ2584" s="143">
        <v>0</v>
      </c>
      <c r="AM2584" s="143" t="s">
        <v>383</v>
      </c>
      <c r="AN2584" s="143">
        <v>-1</v>
      </c>
      <c r="AQ2584" s="143">
        <v>641</v>
      </c>
      <c r="AR2584" s="143" t="s">
        <v>284</v>
      </c>
      <c r="AS2584" s="143" t="s">
        <v>394</v>
      </c>
      <c r="AT2584" s="143" t="s">
        <v>366</v>
      </c>
      <c r="AV2584" s="143">
        <v>106.00918986711601</v>
      </c>
      <c r="AW2584" s="143">
        <v>3.7002862900000003E-2</v>
      </c>
    </row>
    <row r="2585" spans="1:49" x14ac:dyDescent="0.25">
      <c r="A2585" s="153">
        <v>1200000</v>
      </c>
      <c r="B2585" s="153">
        <v>2400000</v>
      </c>
      <c r="C2585" s="153">
        <v>2400000</v>
      </c>
      <c r="D2585" s="143" t="s">
        <v>360</v>
      </c>
      <c r="E2585" s="143" t="s">
        <v>73</v>
      </c>
      <c r="F2585" s="143" t="s">
        <v>378</v>
      </c>
      <c r="G2585" s="143" t="s">
        <v>379</v>
      </c>
      <c r="H2585" s="143">
        <v>0.59</v>
      </c>
      <c r="I2585" s="143">
        <v>0.64</v>
      </c>
      <c r="J2585" s="143" t="s">
        <v>363</v>
      </c>
      <c r="K2585" s="143">
        <v>0.24781189985995999</v>
      </c>
      <c r="L2585" s="143">
        <v>2219.3291310112299</v>
      </c>
      <c r="M2585" s="143">
        <v>4.1656317767611704</v>
      </c>
      <c r="N2585" s="143">
        <v>0.58600187894077005</v>
      </c>
      <c r="O2585" s="143">
        <v>1.0322931247161999</v>
      </c>
      <c r="P2585" s="143">
        <v>0.14521823894180999</v>
      </c>
      <c r="Q2585" s="143">
        <v>549.97616837044905</v>
      </c>
      <c r="R2585" s="143">
        <v>5100</v>
      </c>
      <c r="S2585" s="143" t="s">
        <v>373</v>
      </c>
      <c r="T2585" s="143">
        <v>5100</v>
      </c>
      <c r="U2585" s="143" t="s">
        <v>385</v>
      </c>
      <c r="V2585" s="143" t="s">
        <v>366</v>
      </c>
      <c r="Y2585" s="143" t="s">
        <v>363</v>
      </c>
      <c r="Z2585" s="143">
        <v>0</v>
      </c>
      <c r="AA2585" s="143">
        <v>1</v>
      </c>
      <c r="AB2585" s="143">
        <v>1.0322931247161999</v>
      </c>
      <c r="AC2585" s="143">
        <v>0.14521823894180999</v>
      </c>
      <c r="AD2585" s="143">
        <v>549.97616837044905</v>
      </c>
      <c r="AF2585" s="143">
        <v>-1</v>
      </c>
      <c r="AG2585" s="143">
        <v>-1</v>
      </c>
      <c r="AH2585" s="143">
        <v>-1</v>
      </c>
      <c r="AI2585" s="143">
        <v>-1</v>
      </c>
      <c r="AJ2585" s="143">
        <v>0</v>
      </c>
      <c r="AM2585" s="143" t="s">
        <v>383</v>
      </c>
      <c r="AN2585" s="143">
        <v>-1</v>
      </c>
      <c r="AQ2585" s="143">
        <v>641</v>
      </c>
      <c r="AR2585" s="143" t="s">
        <v>284</v>
      </c>
      <c r="AS2585" s="143" t="s">
        <v>394</v>
      </c>
      <c r="AT2585" s="143" t="s">
        <v>366</v>
      </c>
      <c r="AV2585" s="143">
        <v>145.94963794408</v>
      </c>
      <c r="AW2585" s="143">
        <v>0.44604717630000001</v>
      </c>
    </row>
    <row r="2586" spans="1:49" x14ac:dyDescent="0.25">
      <c r="A2586" s="153">
        <v>1200000</v>
      </c>
      <c r="B2586" s="153">
        <v>2400000</v>
      </c>
      <c r="C2586" s="153">
        <v>2400000</v>
      </c>
      <c r="D2586" s="143" t="s">
        <v>360</v>
      </c>
      <c r="E2586" s="143" t="s">
        <v>73</v>
      </c>
      <c r="F2586" s="143" t="s">
        <v>378</v>
      </c>
      <c r="G2586" s="143" t="s">
        <v>379</v>
      </c>
      <c r="H2586" s="143">
        <v>0.59</v>
      </c>
      <c r="I2586" s="143">
        <v>0.64</v>
      </c>
      <c r="J2586" s="143" t="s">
        <v>366</v>
      </c>
      <c r="K2586" s="143">
        <v>0.34939375107147003</v>
      </c>
      <c r="L2586" s="143">
        <v>2219.3291310112299</v>
      </c>
      <c r="M2586" s="143">
        <v>4.1656317767611704</v>
      </c>
      <c r="N2586" s="143">
        <v>0.58600187894077005</v>
      </c>
      <c r="O2586" s="143">
        <v>1.4554457120651201</v>
      </c>
      <c r="P2586" s="143">
        <v>0.20474539461804001</v>
      </c>
      <c r="Q2586" s="143">
        <v>775.41972994621801</v>
      </c>
      <c r="R2586" s="143">
        <v>1460</v>
      </c>
      <c r="S2586" s="143" t="s">
        <v>408</v>
      </c>
      <c r="T2586" s="143">
        <v>1460</v>
      </c>
      <c r="U2586" s="143" t="s">
        <v>385</v>
      </c>
      <c r="V2586" s="143" t="s">
        <v>366</v>
      </c>
      <c r="Z2586" s="143">
        <v>0</v>
      </c>
      <c r="AA2586" s="143">
        <v>1</v>
      </c>
      <c r="AB2586" s="143">
        <v>1.4554457120651201</v>
      </c>
      <c r="AC2586" s="143">
        <v>0.20474539461804001</v>
      </c>
      <c r="AD2586" s="143">
        <v>775.41972994621801</v>
      </c>
      <c r="AF2586" s="143">
        <v>-1</v>
      </c>
      <c r="AG2586" s="143">
        <v>-1</v>
      </c>
      <c r="AH2586" s="143">
        <v>-1</v>
      </c>
      <c r="AI2586" s="143">
        <v>-1</v>
      </c>
      <c r="AJ2586" s="143">
        <v>0</v>
      </c>
      <c r="AM2586" s="143" t="s">
        <v>383</v>
      </c>
      <c r="AN2586" s="143">
        <v>-1</v>
      </c>
      <c r="AQ2586" s="143">
        <v>641</v>
      </c>
      <c r="AR2586" s="143" t="s">
        <v>284</v>
      </c>
      <c r="AS2586" s="143" t="s">
        <v>394</v>
      </c>
      <c r="AT2586" s="143" t="s">
        <v>366</v>
      </c>
      <c r="AV2586" s="143">
        <v>152.42755026140799</v>
      </c>
      <c r="AW2586" s="143">
        <v>0.62888866990000003</v>
      </c>
    </row>
    <row r="2587" spans="1:49" x14ac:dyDescent="0.25">
      <c r="A2587" s="153">
        <v>1200000</v>
      </c>
      <c r="B2587" s="153">
        <v>2400000</v>
      </c>
      <c r="C2587" s="153">
        <v>2400000</v>
      </c>
      <c r="D2587" s="143" t="s">
        <v>360</v>
      </c>
      <c r="E2587" s="143" t="s">
        <v>73</v>
      </c>
      <c r="F2587" s="143" t="s">
        <v>378</v>
      </c>
      <c r="G2587" s="143" t="s">
        <v>379</v>
      </c>
      <c r="H2587" s="143">
        <v>0.59</v>
      </c>
      <c r="I2587" s="143">
        <v>0.64</v>
      </c>
      <c r="J2587" s="143" t="s">
        <v>366</v>
      </c>
      <c r="K2587" s="143">
        <v>0.61776345373694996</v>
      </c>
      <c r="L2587" s="143">
        <v>3773.7093410611101</v>
      </c>
      <c r="M2587" s="143">
        <v>7.3726985967160701</v>
      </c>
      <c r="N2587" s="143">
        <v>1.01825792746651</v>
      </c>
      <c r="O2587" s="143">
        <v>4.55458374846891</v>
      </c>
      <c r="P2587" s="143">
        <v>0.62904253406674004</v>
      </c>
      <c r="Q2587" s="143">
        <v>2331.25971593331</v>
      </c>
      <c r="R2587" s="143">
        <v>1820</v>
      </c>
      <c r="S2587" s="143" t="s">
        <v>397</v>
      </c>
      <c r="T2587" s="143">
        <v>1820</v>
      </c>
      <c r="U2587" s="143" t="s">
        <v>385</v>
      </c>
      <c r="V2587" s="143" t="s">
        <v>366</v>
      </c>
      <c r="Z2587" s="143">
        <v>0</v>
      </c>
      <c r="AA2587" s="143">
        <v>1</v>
      </c>
      <c r="AB2587" s="143">
        <v>4.55458374846891</v>
      </c>
      <c r="AC2587" s="143">
        <v>0.62904253406674004</v>
      </c>
      <c r="AD2587" s="143">
        <v>2331.25971593331</v>
      </c>
      <c r="AF2587" s="143">
        <v>-1</v>
      </c>
      <c r="AG2587" s="143">
        <v>-1</v>
      </c>
      <c r="AH2587" s="143">
        <v>-1</v>
      </c>
      <c r="AI2587" s="143">
        <v>-1</v>
      </c>
      <c r="AJ2587" s="143">
        <v>0</v>
      </c>
      <c r="AM2587" s="143" t="s">
        <v>383</v>
      </c>
      <c r="AN2587" s="143">
        <v>-1</v>
      </c>
      <c r="AQ2587" s="143">
        <v>641</v>
      </c>
      <c r="AR2587" s="143" t="s">
        <v>284</v>
      </c>
      <c r="AS2587" s="143" t="s">
        <v>394</v>
      </c>
      <c r="AT2587" s="143" t="s">
        <v>366</v>
      </c>
      <c r="AV2587" s="143">
        <v>200.00000001117499</v>
      </c>
      <c r="AW2587" s="143">
        <v>1.8907215863</v>
      </c>
    </row>
    <row r="2588" spans="1:49" x14ac:dyDescent="0.25">
      <c r="A2588" s="153">
        <v>1200000</v>
      </c>
      <c r="B2588" s="153">
        <v>2400000</v>
      </c>
      <c r="C2588" s="153">
        <v>2400000</v>
      </c>
      <c r="D2588" s="143" t="s">
        <v>360</v>
      </c>
      <c r="E2588" s="143" t="s">
        <v>73</v>
      </c>
      <c r="F2588" s="143" t="s">
        <v>378</v>
      </c>
      <c r="G2588" s="143" t="s">
        <v>379</v>
      </c>
      <c r="H2588" s="143">
        <v>0.59</v>
      </c>
      <c r="I2588" s="143">
        <v>0.64</v>
      </c>
      <c r="J2588" s="143" t="s">
        <v>366</v>
      </c>
      <c r="K2588" s="143">
        <v>8.0461067521700007E-3</v>
      </c>
      <c r="L2588" s="143">
        <v>655.26937009892299</v>
      </c>
      <c r="M2588" s="143">
        <v>0</v>
      </c>
      <c r="N2588" s="143">
        <v>0</v>
      </c>
      <c r="O2588" s="143">
        <v>0</v>
      </c>
      <c r="P2588" s="143">
        <v>0</v>
      </c>
      <c r="Q2588" s="143">
        <v>5.2723673032444403</v>
      </c>
      <c r="R2588" s="143">
        <v>1820</v>
      </c>
      <c r="S2588" s="143" t="s">
        <v>397</v>
      </c>
      <c r="T2588" s="143">
        <v>1820</v>
      </c>
      <c r="U2588" s="143" t="s">
        <v>385</v>
      </c>
      <c r="V2588" s="143" t="s">
        <v>366</v>
      </c>
      <c r="Z2588" s="143">
        <v>0</v>
      </c>
      <c r="AA2588" s="143">
        <v>1</v>
      </c>
      <c r="AB2588" s="143">
        <v>0</v>
      </c>
      <c r="AC2588" s="143">
        <v>0</v>
      </c>
      <c r="AD2588" s="143">
        <v>5.27236730324476</v>
      </c>
      <c r="AF2588" s="143">
        <v>-1</v>
      </c>
      <c r="AG2588" s="143">
        <v>-1</v>
      </c>
      <c r="AH2588" s="143">
        <v>-1</v>
      </c>
      <c r="AI2588" s="143">
        <v>-1</v>
      </c>
      <c r="AJ2588" s="143">
        <v>0</v>
      </c>
      <c r="AM2588" s="143" t="s">
        <v>383</v>
      </c>
      <c r="AN2588" s="143">
        <v>-1</v>
      </c>
      <c r="AQ2588" s="143">
        <v>641</v>
      </c>
      <c r="AR2588" s="143" t="s">
        <v>284</v>
      </c>
      <c r="AS2588" s="143" t="s">
        <v>394</v>
      </c>
      <c r="AT2588" s="143" t="s">
        <v>366</v>
      </c>
      <c r="AV2588" s="143">
        <v>40.473357304213501</v>
      </c>
      <c r="AW2588" s="143">
        <v>4.2760480999999998E-3</v>
      </c>
    </row>
    <row r="2589" spans="1:49" x14ac:dyDescent="0.25">
      <c r="A2589" s="153">
        <v>1200000</v>
      </c>
      <c r="B2589" s="153">
        <v>2400000</v>
      </c>
      <c r="C2589" s="153">
        <v>2400000</v>
      </c>
      <c r="D2589" s="143" t="s">
        <v>360</v>
      </c>
      <c r="E2589" s="143" t="s">
        <v>73</v>
      </c>
      <c r="F2589" s="143" t="s">
        <v>378</v>
      </c>
      <c r="G2589" s="143" t="s">
        <v>379</v>
      </c>
      <c r="H2589" s="143">
        <v>0.59</v>
      </c>
      <c r="I2589" s="143">
        <v>0.64</v>
      </c>
      <c r="J2589" s="143" t="s">
        <v>363</v>
      </c>
      <c r="K2589" s="143">
        <v>0.60971734686971002</v>
      </c>
      <c r="L2589" s="143">
        <v>655.26937009892299</v>
      </c>
      <c r="M2589" s="143">
        <v>0</v>
      </c>
      <c r="N2589" s="143">
        <v>0</v>
      </c>
      <c r="O2589" s="143">
        <v>0</v>
      </c>
      <c r="P2589" s="143">
        <v>0</v>
      </c>
      <c r="Q2589" s="143">
        <v>399.52910182170399</v>
      </c>
      <c r="R2589" s="143">
        <v>5300</v>
      </c>
      <c r="S2589" s="143" t="s">
        <v>372</v>
      </c>
      <c r="T2589" s="143">
        <v>5300</v>
      </c>
      <c r="U2589" s="143" t="s">
        <v>385</v>
      </c>
      <c r="V2589" s="143" t="s">
        <v>366</v>
      </c>
      <c r="Y2589" s="143" t="s">
        <v>363</v>
      </c>
      <c r="Z2589" s="143">
        <v>0</v>
      </c>
      <c r="AA2589" s="143">
        <v>1</v>
      </c>
      <c r="AB2589" s="143">
        <v>0</v>
      </c>
      <c r="AC2589" s="143">
        <v>0</v>
      </c>
      <c r="AD2589" s="143">
        <v>399.52910182170399</v>
      </c>
      <c r="AF2589" s="143">
        <v>-1</v>
      </c>
      <c r="AG2589" s="143">
        <v>-1</v>
      </c>
      <c r="AH2589" s="143">
        <v>-1</v>
      </c>
      <c r="AI2589" s="143">
        <v>-1</v>
      </c>
      <c r="AJ2589" s="143">
        <v>0</v>
      </c>
      <c r="AM2589" s="143" t="s">
        <v>383</v>
      </c>
      <c r="AN2589" s="143">
        <v>-1</v>
      </c>
      <c r="AQ2589" s="143">
        <v>641</v>
      </c>
      <c r="AR2589" s="143" t="s">
        <v>284</v>
      </c>
      <c r="AS2589" s="143" t="s">
        <v>394</v>
      </c>
      <c r="AT2589" s="143" t="s">
        <v>366</v>
      </c>
      <c r="AV2589" s="143">
        <v>194.26030956136901</v>
      </c>
      <c r="AW2589" s="143">
        <v>0.3240300907</v>
      </c>
    </row>
    <row r="2590" spans="1:49" x14ac:dyDescent="0.25">
      <c r="A2590" s="153">
        <v>1200000</v>
      </c>
      <c r="B2590" s="153">
        <v>2400000</v>
      </c>
      <c r="C2590" s="153">
        <v>2400000</v>
      </c>
      <c r="D2590" s="143" t="s">
        <v>360</v>
      </c>
      <c r="E2590" s="143" t="s">
        <v>73</v>
      </c>
      <c r="F2590" s="143" t="s">
        <v>378</v>
      </c>
      <c r="G2590" s="143" t="s">
        <v>379</v>
      </c>
      <c r="H2590" s="143">
        <v>0.59</v>
      </c>
      <c r="I2590" s="143">
        <v>0.64</v>
      </c>
      <c r="J2590" s="143" t="s">
        <v>366</v>
      </c>
      <c r="K2590" s="143">
        <v>0.61776345369092001</v>
      </c>
      <c r="L2590" s="143">
        <v>3844.3112820394199</v>
      </c>
      <c r="M2590" s="143">
        <v>7.2095631095801904</v>
      </c>
      <c r="N2590" s="143">
        <v>1.01449196921513</v>
      </c>
      <c r="O2590" s="143">
        <v>4.4538046061769503</v>
      </c>
      <c r="P2590" s="143">
        <v>0.62671606264404001</v>
      </c>
      <c r="Q2590" s="143">
        <v>2374.8750146556699</v>
      </c>
      <c r="R2590" s="143">
        <v>1460</v>
      </c>
      <c r="S2590" s="143" t="s">
        <v>408</v>
      </c>
      <c r="T2590" s="143">
        <v>1460</v>
      </c>
      <c r="U2590" s="143" t="s">
        <v>385</v>
      </c>
      <c r="V2590" s="143" t="s">
        <v>366</v>
      </c>
      <c r="Z2590" s="143">
        <v>0</v>
      </c>
      <c r="AA2590" s="143">
        <v>1</v>
      </c>
      <c r="AB2590" s="143">
        <v>4.4538046061769503</v>
      </c>
      <c r="AC2590" s="143">
        <v>0.62671606264404001</v>
      </c>
      <c r="AD2590" s="143">
        <v>2374.8750146556699</v>
      </c>
      <c r="AF2590" s="143">
        <v>-1</v>
      </c>
      <c r="AG2590" s="143">
        <v>-1</v>
      </c>
      <c r="AH2590" s="143">
        <v>-1</v>
      </c>
      <c r="AI2590" s="143">
        <v>-1</v>
      </c>
      <c r="AJ2590" s="143">
        <v>0</v>
      </c>
      <c r="AM2590" s="143" t="s">
        <v>383</v>
      </c>
      <c r="AN2590" s="143">
        <v>-1</v>
      </c>
      <c r="AQ2590" s="143">
        <v>641</v>
      </c>
      <c r="AR2590" s="143" t="s">
        <v>284</v>
      </c>
      <c r="AS2590" s="143" t="s">
        <v>394</v>
      </c>
      <c r="AT2590" s="143" t="s">
        <v>366</v>
      </c>
      <c r="AV2590" s="143">
        <v>200.00000000372501</v>
      </c>
      <c r="AW2590" s="143">
        <v>1.9260949024</v>
      </c>
    </row>
    <row r="2591" spans="1:49" x14ac:dyDescent="0.25">
      <c r="A2591" s="153">
        <v>1200000</v>
      </c>
      <c r="B2591" s="153">
        <v>2400000</v>
      </c>
      <c r="C2591" s="153">
        <v>2400000</v>
      </c>
      <c r="D2591" s="143" t="s">
        <v>360</v>
      </c>
      <c r="E2591" s="143" t="s">
        <v>73</v>
      </c>
      <c r="F2591" s="143" t="s">
        <v>378</v>
      </c>
      <c r="G2591" s="143" t="s">
        <v>379</v>
      </c>
      <c r="H2591" s="143">
        <v>0.59</v>
      </c>
      <c r="I2591" s="143">
        <v>0.64</v>
      </c>
      <c r="J2591" s="143" t="s">
        <v>366</v>
      </c>
      <c r="K2591" s="143">
        <v>0.61776345369092001</v>
      </c>
      <c r="L2591" s="143">
        <v>3754.99190854788</v>
      </c>
      <c r="M2591" s="143">
        <v>7.3378872423440402</v>
      </c>
      <c r="N2591" s="143">
        <v>1.03356977479074</v>
      </c>
      <c r="O2591" s="143">
        <v>4.5330785656250399</v>
      </c>
      <c r="P2591" s="143">
        <v>0.63850163370528001</v>
      </c>
      <c r="Q2591" s="143">
        <v>2319.69677000602</v>
      </c>
      <c r="R2591" s="143">
        <v>1820</v>
      </c>
      <c r="S2591" s="143" t="s">
        <v>397</v>
      </c>
      <c r="T2591" s="143">
        <v>1820</v>
      </c>
      <c r="U2591" s="143" t="s">
        <v>385</v>
      </c>
      <c r="V2591" s="143" t="s">
        <v>366</v>
      </c>
      <c r="Z2591" s="143">
        <v>0</v>
      </c>
      <c r="AA2591" s="143">
        <v>1</v>
      </c>
      <c r="AB2591" s="143">
        <v>4.5330785656250399</v>
      </c>
      <c r="AC2591" s="143">
        <v>0.63850163370528001</v>
      </c>
      <c r="AD2591" s="143">
        <v>2319.69677000602</v>
      </c>
      <c r="AF2591" s="143">
        <v>-1</v>
      </c>
      <c r="AG2591" s="143">
        <v>-1</v>
      </c>
      <c r="AH2591" s="143">
        <v>-1</v>
      </c>
      <c r="AI2591" s="143">
        <v>-1</v>
      </c>
      <c r="AJ2591" s="143">
        <v>0</v>
      </c>
      <c r="AM2591" s="143" t="s">
        <v>383</v>
      </c>
      <c r="AN2591" s="143">
        <v>-1</v>
      </c>
      <c r="AQ2591" s="143">
        <v>641</v>
      </c>
      <c r="AR2591" s="143" t="s">
        <v>284</v>
      </c>
      <c r="AS2591" s="143" t="s">
        <v>394</v>
      </c>
      <c r="AT2591" s="143" t="s">
        <v>366</v>
      </c>
      <c r="AV2591" s="143">
        <v>200.00000000372501</v>
      </c>
      <c r="AW2591" s="143">
        <v>1.8813436902</v>
      </c>
    </row>
    <row r="2592" spans="1:49" x14ac:dyDescent="0.25">
      <c r="A2592" s="153">
        <v>1200000</v>
      </c>
      <c r="B2592" s="153">
        <v>2400000</v>
      </c>
      <c r="C2592" s="153">
        <v>2400000</v>
      </c>
      <c r="D2592" s="143" t="s">
        <v>360</v>
      </c>
      <c r="E2592" s="143" t="s">
        <v>73</v>
      </c>
      <c r="F2592" s="143" t="s">
        <v>378</v>
      </c>
      <c r="G2592" s="143" t="s">
        <v>379</v>
      </c>
      <c r="H2592" s="143">
        <v>0.59</v>
      </c>
      <c r="I2592" s="143">
        <v>0.64</v>
      </c>
      <c r="J2592" s="143" t="s">
        <v>366</v>
      </c>
      <c r="K2592" s="143">
        <v>1.8171924908299999E-3</v>
      </c>
      <c r="L2592" s="143">
        <v>3688.4156125377099</v>
      </c>
      <c r="M2592" s="143">
        <v>6.8661495065114302</v>
      </c>
      <c r="N2592" s="143">
        <v>0.91776186142758998</v>
      </c>
      <c r="O2592" s="143">
        <v>1.2477115324150001E-2</v>
      </c>
      <c r="P2592" s="143">
        <v>1.66774996295E-3</v>
      </c>
      <c r="Q2592" s="143">
        <v>6.7025611541673502</v>
      </c>
      <c r="R2592" s="143">
        <v>1200</v>
      </c>
      <c r="S2592" s="143" t="s">
        <v>398</v>
      </c>
      <c r="T2592" s="143">
        <v>1200</v>
      </c>
      <c r="U2592" s="143" t="s">
        <v>385</v>
      </c>
      <c r="V2592" s="143" t="s">
        <v>366</v>
      </c>
      <c r="Z2592" s="143">
        <v>0</v>
      </c>
      <c r="AA2592" s="143">
        <v>1</v>
      </c>
      <c r="AB2592" s="143">
        <v>1.2477115324150001E-2</v>
      </c>
      <c r="AC2592" s="143">
        <v>1.66774996295E-3</v>
      </c>
      <c r="AD2592" s="143">
        <v>6.7025611541689001</v>
      </c>
      <c r="AF2592" s="143">
        <v>-1</v>
      </c>
      <c r="AG2592" s="143">
        <v>-1</v>
      </c>
      <c r="AH2592" s="143">
        <v>-1</v>
      </c>
      <c r="AI2592" s="143">
        <v>-1</v>
      </c>
      <c r="AJ2592" s="143">
        <v>0</v>
      </c>
      <c r="AM2592" s="143" t="s">
        <v>383</v>
      </c>
      <c r="AN2592" s="143">
        <v>-1</v>
      </c>
      <c r="AQ2592" s="143">
        <v>641</v>
      </c>
      <c r="AR2592" s="143" t="s">
        <v>284</v>
      </c>
      <c r="AS2592" s="143" t="s">
        <v>394</v>
      </c>
      <c r="AT2592" s="143" t="s">
        <v>366</v>
      </c>
      <c r="AV2592" s="143">
        <v>14.5126213842443</v>
      </c>
      <c r="AW2592" s="143">
        <v>5.4359782000000002E-3</v>
      </c>
    </row>
    <row r="2593" spans="1:49" x14ac:dyDescent="0.25">
      <c r="A2593" s="153">
        <v>1200000</v>
      </c>
      <c r="B2593" s="153">
        <v>2400000</v>
      </c>
      <c r="C2593" s="153">
        <v>2400000</v>
      </c>
      <c r="D2593" s="143" t="s">
        <v>360</v>
      </c>
      <c r="E2593" s="143" t="s">
        <v>73</v>
      </c>
      <c r="F2593" s="143" t="s">
        <v>378</v>
      </c>
      <c r="G2593" s="143" t="s">
        <v>379</v>
      </c>
      <c r="H2593" s="143">
        <v>0.59</v>
      </c>
      <c r="I2593" s="143">
        <v>0.64</v>
      </c>
      <c r="J2593" s="143" t="s">
        <v>366</v>
      </c>
      <c r="K2593" s="143">
        <v>0.41267082938272998</v>
      </c>
      <c r="L2593" s="143">
        <v>3688.4156125377099</v>
      </c>
      <c r="M2593" s="143">
        <v>6.8661495065114302</v>
      </c>
      <c r="N2593" s="143">
        <v>0.91776186142758998</v>
      </c>
      <c r="O2593" s="143">
        <v>2.83345961151791</v>
      </c>
      <c r="P2593" s="143">
        <v>0.37873354853115998</v>
      </c>
      <c r="Q2593" s="143">
        <v>1522.10152993415</v>
      </c>
      <c r="R2593" s="143">
        <v>1400</v>
      </c>
      <c r="S2593" s="143" t="s">
        <v>389</v>
      </c>
      <c r="T2593" s="143">
        <v>1400</v>
      </c>
      <c r="U2593" s="143" t="s">
        <v>385</v>
      </c>
      <c r="V2593" s="143" t="s">
        <v>366</v>
      </c>
      <c r="Z2593" s="143">
        <v>0</v>
      </c>
      <c r="AA2593" s="143">
        <v>1</v>
      </c>
      <c r="AB2593" s="143">
        <v>2.83345961151791</v>
      </c>
      <c r="AC2593" s="143">
        <v>0.37873354853115998</v>
      </c>
      <c r="AD2593" s="143">
        <v>1522.10152993415</v>
      </c>
      <c r="AF2593" s="143">
        <v>-1</v>
      </c>
      <c r="AG2593" s="143">
        <v>-1</v>
      </c>
      <c r="AH2593" s="143">
        <v>-1</v>
      </c>
      <c r="AI2593" s="143">
        <v>-1</v>
      </c>
      <c r="AJ2593" s="143">
        <v>0</v>
      </c>
      <c r="AM2593" s="143" t="s">
        <v>383</v>
      </c>
      <c r="AN2593" s="143">
        <v>-1</v>
      </c>
      <c r="AQ2593" s="143">
        <v>641</v>
      </c>
      <c r="AR2593" s="143" t="s">
        <v>284</v>
      </c>
      <c r="AS2593" s="143" t="s">
        <v>394</v>
      </c>
      <c r="AT2593" s="143" t="s">
        <v>366</v>
      </c>
      <c r="AV2593" s="143">
        <v>167.003995319301</v>
      </c>
      <c r="AW2593" s="143">
        <v>1.2344700162</v>
      </c>
    </row>
    <row r="2594" spans="1:49" x14ac:dyDescent="0.25">
      <c r="A2594" s="153">
        <v>1200000</v>
      </c>
      <c r="B2594" s="153">
        <v>2400000</v>
      </c>
      <c r="C2594" s="153">
        <v>2400000</v>
      </c>
      <c r="D2594" s="143" t="s">
        <v>360</v>
      </c>
      <c r="E2594" s="143" t="s">
        <v>73</v>
      </c>
      <c r="F2594" s="143" t="s">
        <v>378</v>
      </c>
      <c r="G2594" s="143" t="s">
        <v>379</v>
      </c>
      <c r="H2594" s="143">
        <v>0.59</v>
      </c>
      <c r="I2594" s="143">
        <v>0.64</v>
      </c>
      <c r="J2594" s="143" t="s">
        <v>363</v>
      </c>
      <c r="K2594" s="143">
        <v>0.20327543167928</v>
      </c>
      <c r="L2594" s="143">
        <v>3688.4156125377099</v>
      </c>
      <c r="M2594" s="143">
        <v>6.8661495065114302</v>
      </c>
      <c r="N2594" s="143">
        <v>0.91776186142758998</v>
      </c>
      <c r="O2594" s="143">
        <v>1.3957195049105999</v>
      </c>
      <c r="P2594" s="143">
        <v>0.18655843856047</v>
      </c>
      <c r="Q2594" s="143">
        <v>749.764275851207</v>
      </c>
      <c r="R2594" s="143">
        <v>3100</v>
      </c>
      <c r="S2594" s="143" t="s">
        <v>371</v>
      </c>
      <c r="T2594" s="143">
        <v>3100</v>
      </c>
      <c r="U2594" s="143" t="s">
        <v>385</v>
      </c>
      <c r="V2594" s="143" t="s">
        <v>366</v>
      </c>
      <c r="Y2594" s="143" t="s">
        <v>363</v>
      </c>
      <c r="Z2594" s="143">
        <v>0</v>
      </c>
      <c r="AA2594" s="143">
        <v>1</v>
      </c>
      <c r="AB2594" s="143">
        <v>1.3957195049105999</v>
      </c>
      <c r="AC2594" s="143">
        <v>0.18655843856047</v>
      </c>
      <c r="AD2594" s="143">
        <v>749.764275851207</v>
      </c>
      <c r="AF2594" s="143">
        <v>-1</v>
      </c>
      <c r="AG2594" s="143">
        <v>-1</v>
      </c>
      <c r="AH2594" s="143">
        <v>-1</v>
      </c>
      <c r="AI2594" s="143">
        <v>-1</v>
      </c>
      <c r="AJ2594" s="143">
        <v>0</v>
      </c>
      <c r="AM2594" s="143" t="s">
        <v>383</v>
      </c>
      <c r="AN2594" s="143">
        <v>-1</v>
      </c>
      <c r="AQ2594" s="143">
        <v>641</v>
      </c>
      <c r="AR2594" s="143" t="s">
        <v>284</v>
      </c>
      <c r="AS2594" s="143" t="s">
        <v>394</v>
      </c>
      <c r="AT2594" s="143" t="s">
        <v>366</v>
      </c>
      <c r="AV2594" s="143">
        <v>131.37552510721099</v>
      </c>
      <c r="AW2594" s="143">
        <v>0.60808132670000004</v>
      </c>
    </row>
    <row r="2595" spans="1:49" x14ac:dyDescent="0.25">
      <c r="A2595" s="153">
        <v>1200000</v>
      </c>
      <c r="B2595" s="153">
        <v>2400000</v>
      </c>
      <c r="C2595" s="153">
        <v>2400000</v>
      </c>
      <c r="D2595" s="143" t="s">
        <v>360</v>
      </c>
      <c r="E2595" s="143" t="s">
        <v>73</v>
      </c>
      <c r="F2595" s="143" t="s">
        <v>378</v>
      </c>
      <c r="G2595" s="143" t="s">
        <v>379</v>
      </c>
      <c r="H2595" s="143">
        <v>0.59</v>
      </c>
      <c r="I2595" s="143">
        <v>0.64</v>
      </c>
      <c r="J2595" s="143" t="s">
        <v>366</v>
      </c>
      <c r="K2595" s="143">
        <v>0.61776345348380002</v>
      </c>
      <c r="L2595" s="143">
        <v>3926.8931058400399</v>
      </c>
      <c r="M2595" s="143">
        <v>7.1553121930007597</v>
      </c>
      <c r="N2595" s="143">
        <v>0.95964700040288997</v>
      </c>
      <c r="O2595" s="143">
        <v>4.4202903711029302</v>
      </c>
      <c r="P2595" s="143">
        <v>0.59283484509425999</v>
      </c>
      <c r="Q2595" s="143">
        <v>2425.8910465254899</v>
      </c>
      <c r="R2595" s="143">
        <v>1400</v>
      </c>
      <c r="S2595" s="143" t="s">
        <v>389</v>
      </c>
      <c r="T2595" s="143">
        <v>1400</v>
      </c>
      <c r="U2595" s="143" t="s">
        <v>385</v>
      </c>
      <c r="V2595" s="143" t="s">
        <v>366</v>
      </c>
      <c r="Z2595" s="143">
        <v>0</v>
      </c>
      <c r="AA2595" s="143">
        <v>1</v>
      </c>
      <c r="AB2595" s="143">
        <v>4.4202903711029302</v>
      </c>
      <c r="AC2595" s="143">
        <v>0.59283484509425999</v>
      </c>
      <c r="AD2595" s="143">
        <v>2425.8910465254899</v>
      </c>
      <c r="AF2595" s="143">
        <v>-1</v>
      </c>
      <c r="AG2595" s="143">
        <v>-1</v>
      </c>
      <c r="AH2595" s="143">
        <v>-1</v>
      </c>
      <c r="AI2595" s="143">
        <v>-1</v>
      </c>
      <c r="AJ2595" s="143">
        <v>0</v>
      </c>
      <c r="AM2595" s="143" t="s">
        <v>383</v>
      </c>
      <c r="AN2595" s="143">
        <v>-1</v>
      </c>
      <c r="AQ2595" s="143">
        <v>641</v>
      </c>
      <c r="AR2595" s="143" t="s">
        <v>284</v>
      </c>
      <c r="AS2595" s="143" t="s">
        <v>394</v>
      </c>
      <c r="AT2595" s="143" t="s">
        <v>366</v>
      </c>
      <c r="AV2595" s="143">
        <v>199.999999970197</v>
      </c>
      <c r="AW2595" s="143">
        <v>1.9674704351000001</v>
      </c>
    </row>
    <row r="2596" spans="1:49" x14ac:dyDescent="0.25">
      <c r="A2596" s="153">
        <v>1200000</v>
      </c>
      <c r="B2596" s="153">
        <v>2400000</v>
      </c>
      <c r="C2596" s="153">
        <v>2400000</v>
      </c>
      <c r="D2596" s="143" t="s">
        <v>360</v>
      </c>
      <c r="E2596" s="143" t="s">
        <v>73</v>
      </c>
      <c r="F2596" s="143" t="s">
        <v>378</v>
      </c>
      <c r="G2596" s="143" t="s">
        <v>379</v>
      </c>
      <c r="H2596" s="143">
        <v>0.59</v>
      </c>
      <c r="I2596" s="143">
        <v>0.64</v>
      </c>
      <c r="J2596" s="143" t="s">
        <v>366</v>
      </c>
      <c r="K2596" s="143">
        <v>0.61776345373694996</v>
      </c>
      <c r="L2596" s="143">
        <v>3768.7442276628299</v>
      </c>
      <c r="M2596" s="143">
        <v>7.3629989222197798</v>
      </c>
      <c r="N2596" s="143">
        <v>1.0169259709844101</v>
      </c>
      <c r="O2596" s="143">
        <v>4.5485916440519603</v>
      </c>
      <c r="P2596" s="143">
        <v>0.62821970003012995</v>
      </c>
      <c r="Q2596" s="143">
        <v>2328.1924503322002</v>
      </c>
      <c r="R2596" s="143">
        <v>1820</v>
      </c>
      <c r="S2596" s="143" t="s">
        <v>397</v>
      </c>
      <c r="T2596" s="143">
        <v>1820</v>
      </c>
      <c r="U2596" s="143" t="s">
        <v>385</v>
      </c>
      <c r="V2596" s="143" t="s">
        <v>366</v>
      </c>
      <c r="Z2596" s="143">
        <v>0</v>
      </c>
      <c r="AA2596" s="143">
        <v>1</v>
      </c>
      <c r="AB2596" s="143">
        <v>4.5485916440519603</v>
      </c>
      <c r="AC2596" s="143">
        <v>0.62821970003012995</v>
      </c>
      <c r="AD2596" s="143">
        <v>2328.1924503322002</v>
      </c>
      <c r="AF2596" s="143">
        <v>-1</v>
      </c>
      <c r="AG2596" s="143">
        <v>-1</v>
      </c>
      <c r="AH2596" s="143">
        <v>-1</v>
      </c>
      <c r="AI2596" s="143">
        <v>-1</v>
      </c>
      <c r="AJ2596" s="143">
        <v>0</v>
      </c>
      <c r="AM2596" s="143" t="s">
        <v>383</v>
      </c>
      <c r="AN2596" s="143">
        <v>-1</v>
      </c>
      <c r="AQ2596" s="143">
        <v>641</v>
      </c>
      <c r="AR2596" s="143" t="s">
        <v>284</v>
      </c>
      <c r="AS2596" s="143" t="s">
        <v>394</v>
      </c>
      <c r="AT2596" s="143" t="s">
        <v>366</v>
      </c>
      <c r="AV2596" s="143">
        <v>200.00000001117499</v>
      </c>
      <c r="AW2596" s="143">
        <v>1.8882339419</v>
      </c>
    </row>
    <row r="2597" spans="1:49" x14ac:dyDescent="0.25">
      <c r="A2597" s="153">
        <v>1200000</v>
      </c>
      <c r="B2597" s="153">
        <v>2400000</v>
      </c>
      <c r="C2597" s="153">
        <v>2400000</v>
      </c>
      <c r="D2597" s="143" t="s">
        <v>360</v>
      </c>
      <c r="E2597" s="143" t="s">
        <v>73</v>
      </c>
      <c r="F2597" s="143" t="s">
        <v>378</v>
      </c>
      <c r="G2597" s="143" t="s">
        <v>379</v>
      </c>
      <c r="H2597" s="143">
        <v>0.59</v>
      </c>
      <c r="I2597" s="143">
        <v>0.64</v>
      </c>
      <c r="J2597" s="143" t="s">
        <v>363</v>
      </c>
      <c r="K2597" s="143">
        <v>2.3526232489170001E-2</v>
      </c>
      <c r="L2597" s="143">
        <v>3688.5190564846798</v>
      </c>
      <c r="M2597" s="143">
        <v>6.9167510264435101</v>
      </c>
      <c r="N2597" s="143">
        <v>0.97333732883238</v>
      </c>
      <c r="O2597" s="143">
        <v>0.16272509271780999</v>
      </c>
      <c r="P2597" s="143">
        <v>2.2898960288489999E-2</v>
      </c>
      <c r="Q2597" s="143">
        <v>86.776956863592602</v>
      </c>
      <c r="R2597" s="143">
        <v>5100</v>
      </c>
      <c r="S2597" s="143" t="s">
        <v>373</v>
      </c>
      <c r="T2597" s="143">
        <v>5100</v>
      </c>
      <c r="U2597" s="143" t="s">
        <v>385</v>
      </c>
      <c r="V2597" s="143" t="s">
        <v>366</v>
      </c>
      <c r="Y2597" s="143" t="s">
        <v>363</v>
      </c>
      <c r="Z2597" s="143">
        <v>0</v>
      </c>
      <c r="AA2597" s="143">
        <v>1</v>
      </c>
      <c r="AB2597" s="143">
        <v>0.16272509271780999</v>
      </c>
      <c r="AC2597" s="143">
        <v>2.2898960288489999E-2</v>
      </c>
      <c r="AD2597" s="143">
        <v>86.776956863591806</v>
      </c>
      <c r="AF2597" s="143">
        <v>-1</v>
      </c>
      <c r="AG2597" s="143">
        <v>-1</v>
      </c>
      <c r="AH2597" s="143">
        <v>-1</v>
      </c>
      <c r="AI2597" s="143">
        <v>-1</v>
      </c>
      <c r="AJ2597" s="143">
        <v>0</v>
      </c>
      <c r="AM2597" s="143" t="s">
        <v>383</v>
      </c>
      <c r="AN2597" s="143">
        <v>-1</v>
      </c>
      <c r="AQ2597" s="143">
        <v>641</v>
      </c>
      <c r="AR2597" s="143" t="s">
        <v>284</v>
      </c>
      <c r="AS2597" s="143" t="s">
        <v>394</v>
      </c>
      <c r="AT2597" s="143" t="s">
        <v>366</v>
      </c>
      <c r="AV2597" s="143">
        <v>59.901365824194798</v>
      </c>
      <c r="AW2597" s="143">
        <v>7.0378715999999994E-2</v>
      </c>
    </row>
    <row r="2598" spans="1:49" x14ac:dyDescent="0.25">
      <c r="A2598" s="153">
        <v>1200000</v>
      </c>
      <c r="B2598" s="153">
        <v>2400000</v>
      </c>
      <c r="C2598" s="153">
        <v>2400000</v>
      </c>
      <c r="D2598" s="143" t="s">
        <v>360</v>
      </c>
      <c r="E2598" s="143" t="s">
        <v>73</v>
      </c>
      <c r="F2598" s="143" t="s">
        <v>378</v>
      </c>
      <c r="G2598" s="143" t="s">
        <v>379</v>
      </c>
      <c r="H2598" s="143">
        <v>0.59</v>
      </c>
      <c r="I2598" s="143">
        <v>0.64</v>
      </c>
      <c r="J2598" s="143" t="s">
        <v>366</v>
      </c>
      <c r="K2598" s="143">
        <v>0.59423722127079004</v>
      </c>
      <c r="L2598" s="143">
        <v>3688.5190564846798</v>
      </c>
      <c r="M2598" s="143">
        <v>6.9167510264435101</v>
      </c>
      <c r="N2598" s="143">
        <v>0.97333732883238</v>
      </c>
      <c r="O2598" s="143">
        <v>4.1101909101757199</v>
      </c>
      <c r="P2598" s="143">
        <v>0.57839326964449</v>
      </c>
      <c r="Q2598" s="143">
        <v>2191.8553147298398</v>
      </c>
      <c r="R2598" s="143">
        <v>1460</v>
      </c>
      <c r="S2598" s="143" t="s">
        <v>408</v>
      </c>
      <c r="T2598" s="143">
        <v>1460</v>
      </c>
      <c r="U2598" s="143" t="s">
        <v>385</v>
      </c>
      <c r="V2598" s="143" t="s">
        <v>366</v>
      </c>
      <c r="Z2598" s="143">
        <v>0</v>
      </c>
      <c r="AA2598" s="143">
        <v>1</v>
      </c>
      <c r="AB2598" s="143">
        <v>4.1101909101757199</v>
      </c>
      <c r="AC2598" s="143">
        <v>0.57839326964449</v>
      </c>
      <c r="AD2598" s="143">
        <v>2191.8553147298398</v>
      </c>
      <c r="AF2598" s="143">
        <v>-1</v>
      </c>
      <c r="AG2598" s="143">
        <v>-1</v>
      </c>
      <c r="AH2598" s="143">
        <v>-1</v>
      </c>
      <c r="AI2598" s="143">
        <v>-1</v>
      </c>
      <c r="AJ2598" s="143">
        <v>0</v>
      </c>
      <c r="AM2598" s="143" t="s">
        <v>383</v>
      </c>
      <c r="AN2598" s="143">
        <v>-1</v>
      </c>
      <c r="AQ2598" s="143">
        <v>641</v>
      </c>
      <c r="AR2598" s="143" t="s">
        <v>284</v>
      </c>
      <c r="AS2598" s="143" t="s">
        <v>394</v>
      </c>
      <c r="AT2598" s="143" t="s">
        <v>366</v>
      </c>
      <c r="AV2598" s="143">
        <v>194.15077253073599</v>
      </c>
      <c r="AW2598" s="143">
        <v>1.7776604336999999</v>
      </c>
    </row>
    <row r="2599" spans="1:49" x14ac:dyDescent="0.25">
      <c r="A2599" s="153">
        <v>1200000</v>
      </c>
      <c r="B2599" s="153">
        <v>2400000</v>
      </c>
      <c r="C2599" s="153">
        <v>2400000</v>
      </c>
      <c r="D2599" s="143" t="s">
        <v>360</v>
      </c>
      <c r="E2599" s="143" t="s">
        <v>73</v>
      </c>
      <c r="F2599" s="143" t="s">
        <v>378</v>
      </c>
      <c r="G2599" s="143" t="s">
        <v>379</v>
      </c>
      <c r="H2599" s="143">
        <v>0.59</v>
      </c>
      <c r="I2599" s="143">
        <v>0.64</v>
      </c>
      <c r="J2599" s="143" t="s">
        <v>366</v>
      </c>
      <c r="K2599" s="143">
        <v>0.46721743966771001</v>
      </c>
      <c r="L2599" s="143">
        <v>2814.2280122626498</v>
      </c>
      <c r="M2599" s="143">
        <v>5.4981630809944004</v>
      </c>
      <c r="N2599" s="143">
        <v>0.75940601692973997</v>
      </c>
      <c r="O2599" s="143">
        <v>2.5688376775777502</v>
      </c>
      <c r="P2599" s="143">
        <v>0.35480773489817002</v>
      </c>
      <c r="Q2599" s="143">
        <v>1314.85640653051</v>
      </c>
      <c r="R2599" s="143">
        <v>1820</v>
      </c>
      <c r="S2599" s="143" t="s">
        <v>397</v>
      </c>
      <c r="T2599" s="143">
        <v>1820</v>
      </c>
      <c r="U2599" s="143" t="s">
        <v>385</v>
      </c>
      <c r="V2599" s="143" t="s">
        <v>366</v>
      </c>
      <c r="Z2599" s="143">
        <v>0</v>
      </c>
      <c r="AA2599" s="143">
        <v>1</v>
      </c>
      <c r="AB2599" s="143">
        <v>2.5688376775777502</v>
      </c>
      <c r="AC2599" s="143">
        <v>0.35480773489817002</v>
      </c>
      <c r="AD2599" s="143">
        <v>1314.85640653051</v>
      </c>
      <c r="AF2599" s="143">
        <v>-1</v>
      </c>
      <c r="AG2599" s="143">
        <v>-1</v>
      </c>
      <c r="AH2599" s="143">
        <v>-1</v>
      </c>
      <c r="AI2599" s="143">
        <v>-1</v>
      </c>
      <c r="AJ2599" s="143">
        <v>0</v>
      </c>
      <c r="AM2599" s="143" t="s">
        <v>383</v>
      </c>
      <c r="AN2599" s="143">
        <v>-1</v>
      </c>
      <c r="AQ2599" s="143">
        <v>641</v>
      </c>
      <c r="AR2599" s="143" t="s">
        <v>284</v>
      </c>
      <c r="AS2599" s="143" t="s">
        <v>394</v>
      </c>
      <c r="AT2599" s="143" t="s">
        <v>366</v>
      </c>
      <c r="AV2599" s="143">
        <v>177.16212889872401</v>
      </c>
      <c r="AW2599" s="143">
        <v>1.0663880021000001</v>
      </c>
    </row>
    <row r="2600" spans="1:49" x14ac:dyDescent="0.25">
      <c r="A2600" s="153">
        <v>1200000</v>
      </c>
      <c r="B2600" s="153">
        <v>2400000</v>
      </c>
      <c r="C2600" s="153">
        <v>2400000</v>
      </c>
      <c r="D2600" s="143" t="s">
        <v>360</v>
      </c>
      <c r="E2600" s="143" t="s">
        <v>73</v>
      </c>
      <c r="F2600" s="143" t="s">
        <v>378</v>
      </c>
      <c r="G2600" s="143" t="s">
        <v>379</v>
      </c>
      <c r="H2600" s="143">
        <v>0.59</v>
      </c>
      <c r="I2600" s="143">
        <v>0.64</v>
      </c>
      <c r="J2600" s="143" t="s">
        <v>363</v>
      </c>
      <c r="K2600" s="143">
        <v>0.15054601393115</v>
      </c>
      <c r="L2600" s="143">
        <v>2814.2280122626498</v>
      </c>
      <c r="M2600" s="143">
        <v>5.4981630809944004</v>
      </c>
      <c r="N2600" s="143">
        <v>0.75940601692973997</v>
      </c>
      <c r="O2600" s="143">
        <v>0.82772653578716004</v>
      </c>
      <c r="P2600" s="143">
        <v>0.11432554880411</v>
      </c>
      <c r="Q2600" s="143">
        <v>423.67080953955099</v>
      </c>
      <c r="R2600" s="143">
        <v>5100</v>
      </c>
      <c r="S2600" s="143" t="s">
        <v>373</v>
      </c>
      <c r="T2600" s="143">
        <v>5100</v>
      </c>
      <c r="U2600" s="143" t="s">
        <v>385</v>
      </c>
      <c r="V2600" s="143" t="s">
        <v>366</v>
      </c>
      <c r="Y2600" s="143" t="s">
        <v>363</v>
      </c>
      <c r="Z2600" s="143">
        <v>0</v>
      </c>
      <c r="AA2600" s="143">
        <v>1</v>
      </c>
      <c r="AB2600" s="143">
        <v>0.82772653578716004</v>
      </c>
      <c r="AC2600" s="143">
        <v>0.11432554880411</v>
      </c>
      <c r="AD2600" s="143">
        <v>423.670809539554</v>
      </c>
      <c r="AF2600" s="143">
        <v>-1</v>
      </c>
      <c r="AG2600" s="143">
        <v>-1</v>
      </c>
      <c r="AH2600" s="143">
        <v>-1</v>
      </c>
      <c r="AI2600" s="143">
        <v>-1</v>
      </c>
      <c r="AJ2600" s="143">
        <v>0</v>
      </c>
      <c r="AM2600" s="143" t="s">
        <v>383</v>
      </c>
      <c r="AN2600" s="143">
        <v>-1</v>
      </c>
      <c r="AQ2600" s="143">
        <v>641</v>
      </c>
      <c r="AR2600" s="143" t="s">
        <v>284</v>
      </c>
      <c r="AS2600" s="143" t="s">
        <v>394</v>
      </c>
      <c r="AT2600" s="143" t="s">
        <v>366</v>
      </c>
      <c r="AV2600" s="143">
        <v>156.58601465024</v>
      </c>
      <c r="AW2600" s="143">
        <v>0.34360974010000001</v>
      </c>
    </row>
    <row r="2601" spans="1:49" x14ac:dyDescent="0.25">
      <c r="A2601" s="153">
        <v>1200000</v>
      </c>
      <c r="B2601" s="153">
        <v>2400000</v>
      </c>
      <c r="C2601" s="153">
        <v>2400000</v>
      </c>
      <c r="D2601" s="143" t="s">
        <v>360</v>
      </c>
      <c r="E2601" s="143" t="s">
        <v>73</v>
      </c>
      <c r="F2601" s="143" t="s">
        <v>378</v>
      </c>
      <c r="G2601" s="143" t="s">
        <v>379</v>
      </c>
      <c r="H2601" s="143">
        <v>0.59</v>
      </c>
      <c r="I2601" s="143">
        <v>0.64</v>
      </c>
      <c r="J2601" s="143" t="s">
        <v>366</v>
      </c>
      <c r="K2601" s="143">
        <v>0.61776345346078998</v>
      </c>
      <c r="L2601" s="143">
        <v>3754.9871485733102</v>
      </c>
      <c r="M2601" s="143">
        <v>7.33787850749433</v>
      </c>
      <c r="N2601" s="143">
        <v>1.0335750354072599</v>
      </c>
      <c r="O2601" s="143">
        <v>4.5330731678654201</v>
      </c>
      <c r="P2601" s="143">
        <v>0.63850488328404997</v>
      </c>
      <c r="Q2601" s="143">
        <v>2319.6938286035402</v>
      </c>
      <c r="R2601" s="143">
        <v>1820</v>
      </c>
      <c r="S2601" s="143" t="s">
        <v>397</v>
      </c>
      <c r="T2601" s="143">
        <v>1820</v>
      </c>
      <c r="U2601" s="143" t="s">
        <v>385</v>
      </c>
      <c r="V2601" s="143" t="s">
        <v>366</v>
      </c>
      <c r="Z2601" s="143">
        <v>0</v>
      </c>
      <c r="AA2601" s="143">
        <v>1</v>
      </c>
      <c r="AB2601" s="143">
        <v>4.5330731678654201</v>
      </c>
      <c r="AC2601" s="143">
        <v>0.63850488328404997</v>
      </c>
      <c r="AD2601" s="143">
        <v>2319.6938286035402</v>
      </c>
      <c r="AF2601" s="143">
        <v>-1</v>
      </c>
      <c r="AG2601" s="143">
        <v>-1</v>
      </c>
      <c r="AH2601" s="143">
        <v>-1</v>
      </c>
      <c r="AI2601" s="143">
        <v>-1</v>
      </c>
      <c r="AJ2601" s="143">
        <v>0</v>
      </c>
      <c r="AM2601" s="143" t="s">
        <v>383</v>
      </c>
      <c r="AN2601" s="143">
        <v>-1</v>
      </c>
      <c r="AQ2601" s="143">
        <v>641</v>
      </c>
      <c r="AR2601" s="143" t="s">
        <v>284</v>
      </c>
      <c r="AS2601" s="143" t="s">
        <v>394</v>
      </c>
      <c r="AT2601" s="143" t="s">
        <v>366</v>
      </c>
      <c r="AV2601" s="143">
        <v>199.99999996647199</v>
      </c>
      <c r="AW2601" s="143">
        <v>1.8813413046</v>
      </c>
    </row>
    <row r="2602" spans="1:49" x14ac:dyDescent="0.25">
      <c r="A2602" s="153">
        <v>1200000</v>
      </c>
      <c r="B2602" s="153">
        <v>2400000</v>
      </c>
      <c r="C2602" s="153">
        <v>2400000</v>
      </c>
      <c r="D2602" s="143" t="s">
        <v>360</v>
      </c>
      <c r="E2602" s="143" t="s">
        <v>73</v>
      </c>
      <c r="F2602" s="143" t="s">
        <v>378</v>
      </c>
      <c r="G2602" s="143" t="s">
        <v>379</v>
      </c>
      <c r="H2602" s="143">
        <v>0.59</v>
      </c>
      <c r="I2602" s="143">
        <v>0.64</v>
      </c>
      <c r="J2602" s="143" t="s">
        <v>366</v>
      </c>
      <c r="K2602" s="143">
        <v>0.61776345355284001</v>
      </c>
      <c r="L2602" s="143">
        <v>3758.2916757786702</v>
      </c>
      <c r="M2602" s="143">
        <v>7.3443371572557297</v>
      </c>
      <c r="N2602" s="143">
        <v>1.03449674252304</v>
      </c>
      <c r="O2602" s="143">
        <v>4.5370630863227897</v>
      </c>
      <c r="P2602" s="143">
        <v>0.63907428035019997</v>
      </c>
      <c r="Q2602" s="143">
        <v>2321.7352450879398</v>
      </c>
      <c r="R2602" s="143">
        <v>1820</v>
      </c>
      <c r="S2602" s="143" t="s">
        <v>397</v>
      </c>
      <c r="T2602" s="143">
        <v>1820</v>
      </c>
      <c r="U2602" s="143" t="s">
        <v>385</v>
      </c>
      <c r="V2602" s="143" t="s">
        <v>366</v>
      </c>
      <c r="Z2602" s="143">
        <v>0</v>
      </c>
      <c r="AA2602" s="143">
        <v>1</v>
      </c>
      <c r="AB2602" s="143">
        <v>4.5370630863227897</v>
      </c>
      <c r="AC2602" s="143">
        <v>0.63907428035019997</v>
      </c>
      <c r="AD2602" s="143">
        <v>2321.7352450879398</v>
      </c>
      <c r="AF2602" s="143">
        <v>-1</v>
      </c>
      <c r="AG2602" s="143">
        <v>-1</v>
      </c>
      <c r="AH2602" s="143">
        <v>-1</v>
      </c>
      <c r="AI2602" s="143">
        <v>-1</v>
      </c>
      <c r="AJ2602" s="143">
        <v>0</v>
      </c>
      <c r="AM2602" s="143" t="s">
        <v>383</v>
      </c>
      <c r="AN2602" s="143">
        <v>-1</v>
      </c>
      <c r="AQ2602" s="143">
        <v>641</v>
      </c>
      <c r="AR2602" s="143" t="s">
        <v>284</v>
      </c>
      <c r="AS2602" s="143" t="s">
        <v>394</v>
      </c>
      <c r="AT2602" s="143" t="s">
        <v>366</v>
      </c>
      <c r="AV2602" s="143">
        <v>199.99999998137301</v>
      </c>
      <c r="AW2602" s="143">
        <v>1.8829969547000001</v>
      </c>
    </row>
    <row r="2603" spans="1:49" x14ac:dyDescent="0.25">
      <c r="A2603" s="153">
        <v>1200000</v>
      </c>
      <c r="B2603" s="153">
        <v>2400000</v>
      </c>
      <c r="C2603" s="153">
        <v>2400000</v>
      </c>
      <c r="D2603" s="143" t="s">
        <v>360</v>
      </c>
      <c r="E2603" s="143" t="s">
        <v>73</v>
      </c>
      <c r="F2603" s="143" t="s">
        <v>378</v>
      </c>
      <c r="G2603" s="143" t="s">
        <v>379</v>
      </c>
      <c r="H2603" s="143">
        <v>0.59</v>
      </c>
      <c r="I2603" s="143">
        <v>0.64</v>
      </c>
      <c r="J2603" s="143" t="s">
        <v>366</v>
      </c>
      <c r="K2603" s="143">
        <v>0.18609402690834001</v>
      </c>
      <c r="L2603" s="143">
        <v>2767.1586895313399</v>
      </c>
      <c r="M2603" s="143">
        <v>5.2747675756928496</v>
      </c>
      <c r="N2603" s="143">
        <v>0.73674100266441001</v>
      </c>
      <c r="O2603" s="143">
        <v>0.98160273916625995</v>
      </c>
      <c r="P2603" s="143">
        <v>0.13710309997431</v>
      </c>
      <c r="Q2603" s="143">
        <v>514.95170362931594</v>
      </c>
      <c r="R2603" s="143">
        <v>1820</v>
      </c>
      <c r="S2603" s="143" t="s">
        <v>397</v>
      </c>
      <c r="T2603" s="143">
        <v>1820</v>
      </c>
      <c r="U2603" s="143" t="s">
        <v>385</v>
      </c>
      <c r="V2603" s="143" t="s">
        <v>366</v>
      </c>
      <c r="Z2603" s="143">
        <v>0</v>
      </c>
      <c r="AA2603" s="143">
        <v>1</v>
      </c>
      <c r="AB2603" s="143">
        <v>0.98160273916625995</v>
      </c>
      <c r="AC2603" s="143">
        <v>0.13710309997431</v>
      </c>
      <c r="AD2603" s="143">
        <v>514.95170362931594</v>
      </c>
      <c r="AF2603" s="143">
        <v>-1</v>
      </c>
      <c r="AG2603" s="143">
        <v>-1</v>
      </c>
      <c r="AH2603" s="143">
        <v>-1</v>
      </c>
      <c r="AI2603" s="143">
        <v>-1</v>
      </c>
      <c r="AJ2603" s="143">
        <v>0</v>
      </c>
      <c r="AM2603" s="143" t="s">
        <v>383</v>
      </c>
      <c r="AN2603" s="143">
        <v>-1</v>
      </c>
      <c r="AQ2603" s="143">
        <v>641</v>
      </c>
      <c r="AR2603" s="143" t="s">
        <v>284</v>
      </c>
      <c r="AS2603" s="143" t="s">
        <v>394</v>
      </c>
      <c r="AT2603" s="143" t="s">
        <v>366</v>
      </c>
      <c r="AV2603" s="143">
        <v>130.127871903928</v>
      </c>
      <c r="AW2603" s="143">
        <v>0.41764128439999998</v>
      </c>
    </row>
    <row r="2604" spans="1:49" x14ac:dyDescent="0.25">
      <c r="A2604" s="153">
        <v>1200000</v>
      </c>
      <c r="B2604" s="153">
        <v>2400000</v>
      </c>
      <c r="C2604" s="153">
        <v>2400000</v>
      </c>
      <c r="D2604" s="143" t="s">
        <v>360</v>
      </c>
      <c r="E2604" s="143" t="s">
        <v>73</v>
      </c>
      <c r="F2604" s="143" t="s">
        <v>378</v>
      </c>
      <c r="G2604" s="143" t="s">
        <v>379</v>
      </c>
      <c r="H2604" s="143">
        <v>0.59</v>
      </c>
      <c r="I2604" s="143">
        <v>0.64</v>
      </c>
      <c r="J2604" s="143" t="s">
        <v>363</v>
      </c>
      <c r="K2604" s="143">
        <v>0.16182710866788</v>
      </c>
      <c r="L2604" s="143">
        <v>2767.1586895313399</v>
      </c>
      <c r="M2604" s="143">
        <v>5.2747675756928496</v>
      </c>
      <c r="N2604" s="143">
        <v>0.73674100266441001</v>
      </c>
      <c r="O2604" s="143">
        <v>0.85360038566950003</v>
      </c>
      <c r="P2604" s="143">
        <v>0.11922466629825999</v>
      </c>
      <c r="Q2604" s="143">
        <v>447.80128995208298</v>
      </c>
      <c r="R2604" s="143">
        <v>5100</v>
      </c>
      <c r="S2604" s="143" t="s">
        <v>373</v>
      </c>
      <c r="T2604" s="143">
        <v>5100</v>
      </c>
      <c r="U2604" s="143" t="s">
        <v>385</v>
      </c>
      <c r="V2604" s="143" t="s">
        <v>366</v>
      </c>
      <c r="Y2604" s="143" t="s">
        <v>363</v>
      </c>
      <c r="Z2604" s="143">
        <v>0</v>
      </c>
      <c r="AA2604" s="143">
        <v>1</v>
      </c>
      <c r="AB2604" s="143">
        <v>0.85360038566950003</v>
      </c>
      <c r="AC2604" s="143">
        <v>0.11922466629825999</v>
      </c>
      <c r="AD2604" s="143">
        <v>447.80128995208298</v>
      </c>
      <c r="AF2604" s="143">
        <v>-1</v>
      </c>
      <c r="AG2604" s="143">
        <v>-1</v>
      </c>
      <c r="AH2604" s="143">
        <v>-1</v>
      </c>
      <c r="AI2604" s="143">
        <v>-1</v>
      </c>
      <c r="AJ2604" s="143">
        <v>0</v>
      </c>
      <c r="AM2604" s="143" t="s">
        <v>383</v>
      </c>
      <c r="AN2604" s="143">
        <v>-1</v>
      </c>
      <c r="AQ2604" s="143">
        <v>641</v>
      </c>
      <c r="AR2604" s="143" t="s">
        <v>284</v>
      </c>
      <c r="AS2604" s="143" t="s">
        <v>394</v>
      </c>
      <c r="AT2604" s="143" t="s">
        <v>366</v>
      </c>
      <c r="AV2604" s="143">
        <v>126.100849743978</v>
      </c>
      <c r="AW2604" s="143">
        <v>0.3631802838</v>
      </c>
    </row>
    <row r="2605" spans="1:49" x14ac:dyDescent="0.25">
      <c r="A2605" s="153">
        <v>1200000</v>
      </c>
      <c r="B2605" s="153">
        <v>2400000</v>
      </c>
      <c r="C2605" s="153">
        <v>2400000</v>
      </c>
      <c r="D2605" s="143" t="s">
        <v>360</v>
      </c>
      <c r="E2605" s="143" t="s">
        <v>73</v>
      </c>
      <c r="F2605" s="143" t="s">
        <v>378</v>
      </c>
      <c r="G2605" s="143" t="s">
        <v>379</v>
      </c>
      <c r="H2605" s="143">
        <v>0.59</v>
      </c>
      <c r="I2605" s="143">
        <v>0.64</v>
      </c>
      <c r="J2605" s="143" t="s">
        <v>366</v>
      </c>
      <c r="K2605" s="143">
        <v>0.26984231802262998</v>
      </c>
      <c r="L2605" s="143">
        <v>2767.1586895313399</v>
      </c>
      <c r="M2605" s="143">
        <v>5.2747675756928496</v>
      </c>
      <c r="N2605" s="143">
        <v>0.73674100266441001</v>
      </c>
      <c r="O2605" s="143">
        <v>1.4233555096555901</v>
      </c>
      <c r="P2605" s="143">
        <v>0.19880389994128</v>
      </c>
      <c r="Q2605" s="143">
        <v>746.69651511961604</v>
      </c>
      <c r="R2605" s="143">
        <v>1460</v>
      </c>
      <c r="S2605" s="143" t="s">
        <v>408</v>
      </c>
      <c r="T2605" s="143">
        <v>1460</v>
      </c>
      <c r="U2605" s="143" t="s">
        <v>385</v>
      </c>
      <c r="V2605" s="143" t="s">
        <v>366</v>
      </c>
      <c r="Z2605" s="143">
        <v>0</v>
      </c>
      <c r="AA2605" s="143">
        <v>1</v>
      </c>
      <c r="AB2605" s="143">
        <v>1.4233555096555901</v>
      </c>
      <c r="AC2605" s="143">
        <v>0.19880389994128</v>
      </c>
      <c r="AD2605" s="143">
        <v>746.69651511961604</v>
      </c>
      <c r="AF2605" s="143">
        <v>-1</v>
      </c>
      <c r="AG2605" s="143">
        <v>-1</v>
      </c>
      <c r="AH2605" s="143">
        <v>-1</v>
      </c>
      <c r="AI2605" s="143">
        <v>-1</v>
      </c>
      <c r="AJ2605" s="143">
        <v>0</v>
      </c>
      <c r="AM2605" s="143" t="s">
        <v>383</v>
      </c>
      <c r="AN2605" s="143">
        <v>-1</v>
      </c>
      <c r="AQ2605" s="143">
        <v>641</v>
      </c>
      <c r="AR2605" s="143" t="s">
        <v>284</v>
      </c>
      <c r="AS2605" s="143" t="s">
        <v>394</v>
      </c>
      <c r="AT2605" s="143" t="s">
        <v>366</v>
      </c>
      <c r="AV2605" s="143">
        <v>143.86956803192101</v>
      </c>
      <c r="AW2605" s="143">
        <v>0.60559328069999996</v>
      </c>
    </row>
    <row r="2606" spans="1:49" x14ac:dyDescent="0.25">
      <c r="A2606" s="153">
        <v>1200000</v>
      </c>
      <c r="B2606" s="153">
        <v>2400000</v>
      </c>
      <c r="C2606" s="153">
        <v>2400000</v>
      </c>
      <c r="D2606" s="143" t="s">
        <v>360</v>
      </c>
      <c r="E2606" s="143" t="s">
        <v>73</v>
      </c>
      <c r="F2606" s="143" t="s">
        <v>378</v>
      </c>
      <c r="G2606" s="143" t="s">
        <v>379</v>
      </c>
      <c r="H2606" s="143">
        <v>0.59</v>
      </c>
      <c r="I2606" s="143">
        <v>0.64</v>
      </c>
      <c r="J2606" s="143" t="s">
        <v>366</v>
      </c>
      <c r="K2606" s="143">
        <v>0.38428108272964001</v>
      </c>
      <c r="L2606" s="143">
        <v>2278.3199073496298</v>
      </c>
      <c r="M2606" s="143">
        <v>4.4511761576989199</v>
      </c>
      <c r="N2606" s="143">
        <v>0.61500062894575003</v>
      </c>
      <c r="O2606" s="143">
        <v>1.71050279330091</v>
      </c>
      <c r="P2606" s="143">
        <v>0.23633310757067999</v>
      </c>
      <c r="Q2606" s="143">
        <v>875.51524080081799</v>
      </c>
      <c r="R2606" s="143">
        <v>1820</v>
      </c>
      <c r="S2606" s="143" t="s">
        <v>397</v>
      </c>
      <c r="T2606" s="143">
        <v>1820</v>
      </c>
      <c r="U2606" s="143" t="s">
        <v>385</v>
      </c>
      <c r="V2606" s="143" t="s">
        <v>366</v>
      </c>
      <c r="Z2606" s="143">
        <v>0</v>
      </c>
      <c r="AA2606" s="143">
        <v>1</v>
      </c>
      <c r="AB2606" s="143">
        <v>1.71050279330091</v>
      </c>
      <c r="AC2606" s="143">
        <v>0.23633310757067999</v>
      </c>
      <c r="AD2606" s="143">
        <v>875.51524080081799</v>
      </c>
      <c r="AF2606" s="143">
        <v>-1</v>
      </c>
      <c r="AG2606" s="143">
        <v>-1</v>
      </c>
      <c r="AH2606" s="143">
        <v>-1</v>
      </c>
      <c r="AI2606" s="143">
        <v>-1</v>
      </c>
      <c r="AJ2606" s="143">
        <v>0</v>
      </c>
      <c r="AM2606" s="143" t="s">
        <v>383</v>
      </c>
      <c r="AN2606" s="143">
        <v>-1</v>
      </c>
      <c r="AQ2606" s="143">
        <v>641</v>
      </c>
      <c r="AR2606" s="143" t="s">
        <v>284</v>
      </c>
      <c r="AS2606" s="143" t="s">
        <v>394</v>
      </c>
      <c r="AT2606" s="143" t="s">
        <v>366</v>
      </c>
      <c r="AV2606" s="143">
        <v>201.165244044893</v>
      </c>
      <c r="AW2606" s="143">
        <v>0.71006913279999995</v>
      </c>
    </row>
    <row r="2607" spans="1:49" x14ac:dyDescent="0.25">
      <c r="A2607" s="153">
        <v>1200000</v>
      </c>
      <c r="B2607" s="153">
        <v>2400000</v>
      </c>
      <c r="C2607" s="153">
        <v>2400000</v>
      </c>
      <c r="D2607" s="143" t="s">
        <v>360</v>
      </c>
      <c r="E2607" s="143" t="s">
        <v>73</v>
      </c>
      <c r="F2607" s="143" t="s">
        <v>378</v>
      </c>
      <c r="G2607" s="143" t="s">
        <v>379</v>
      </c>
      <c r="H2607" s="143">
        <v>0.59</v>
      </c>
      <c r="I2607" s="143">
        <v>0.64</v>
      </c>
      <c r="J2607" s="143" t="s">
        <v>363</v>
      </c>
      <c r="K2607" s="143">
        <v>0.23348237073114</v>
      </c>
      <c r="L2607" s="143">
        <v>2278.3199073496298</v>
      </c>
      <c r="M2607" s="143">
        <v>4.4511761576989199</v>
      </c>
      <c r="N2607" s="143">
        <v>0.61500062894575003</v>
      </c>
      <c r="O2607" s="143">
        <v>1.03927116184151</v>
      </c>
      <c r="P2607" s="143">
        <v>0.1435918048474</v>
      </c>
      <c r="Q2607" s="143">
        <v>531.94753325196496</v>
      </c>
      <c r="R2607" s="143">
        <v>5100</v>
      </c>
      <c r="S2607" s="143" t="s">
        <v>373</v>
      </c>
      <c r="T2607" s="143">
        <v>5100</v>
      </c>
      <c r="U2607" s="143" t="s">
        <v>385</v>
      </c>
      <c r="V2607" s="143" t="s">
        <v>366</v>
      </c>
      <c r="Y2607" s="143" t="s">
        <v>363</v>
      </c>
      <c r="Z2607" s="143">
        <v>0</v>
      </c>
      <c r="AA2607" s="143">
        <v>1</v>
      </c>
      <c r="AB2607" s="143">
        <v>1.03927116184151</v>
      </c>
      <c r="AC2607" s="143">
        <v>0.1435918048474</v>
      </c>
      <c r="AD2607" s="143">
        <v>531.94753325196496</v>
      </c>
      <c r="AF2607" s="143">
        <v>-1</v>
      </c>
      <c r="AG2607" s="143">
        <v>-1</v>
      </c>
      <c r="AH2607" s="143">
        <v>-1</v>
      </c>
      <c r="AI2607" s="143">
        <v>-1</v>
      </c>
      <c r="AJ2607" s="143">
        <v>0</v>
      </c>
      <c r="AM2607" s="143" t="s">
        <v>383</v>
      </c>
      <c r="AN2607" s="143">
        <v>-1</v>
      </c>
      <c r="AQ2607" s="143">
        <v>641</v>
      </c>
      <c r="AR2607" s="143" t="s">
        <v>284</v>
      </c>
      <c r="AS2607" s="143" t="s">
        <v>394</v>
      </c>
      <c r="AT2607" s="143" t="s">
        <v>366</v>
      </c>
      <c r="AV2607" s="143">
        <v>143.143662037485</v>
      </c>
      <c r="AW2607" s="143">
        <v>0.43142541220000002</v>
      </c>
    </row>
    <row r="2608" spans="1:49" x14ac:dyDescent="0.25">
      <c r="A2608" s="153">
        <v>1200000</v>
      </c>
      <c r="B2608" s="153">
        <v>2400000</v>
      </c>
      <c r="C2608" s="153">
        <v>2400000</v>
      </c>
      <c r="D2608" s="143" t="s">
        <v>360</v>
      </c>
      <c r="E2608" s="143" t="s">
        <v>73</v>
      </c>
      <c r="F2608" s="143" t="s">
        <v>378</v>
      </c>
      <c r="G2608" s="143" t="s">
        <v>379</v>
      </c>
      <c r="H2608" s="143">
        <v>0.59</v>
      </c>
      <c r="I2608" s="143">
        <v>0.64</v>
      </c>
      <c r="J2608" s="143" t="s">
        <v>366</v>
      </c>
      <c r="K2608" s="143">
        <v>0.61776345387502996</v>
      </c>
      <c r="L2608" s="143">
        <v>3842.4780057972298</v>
      </c>
      <c r="M2608" s="143">
        <v>7.2060485255177804</v>
      </c>
      <c r="N2608" s="143">
        <v>1.01400317737609</v>
      </c>
      <c r="O2608" s="143">
        <v>4.4516334259149701</v>
      </c>
      <c r="P2608" s="143">
        <v>0.62641410509610995</v>
      </c>
      <c r="Q2608" s="143">
        <v>2373.74248430015</v>
      </c>
      <c r="R2608" s="143">
        <v>1460</v>
      </c>
      <c r="S2608" s="143" t="s">
        <v>408</v>
      </c>
      <c r="T2608" s="143">
        <v>1460</v>
      </c>
      <c r="U2608" s="143" t="s">
        <v>385</v>
      </c>
      <c r="V2608" s="143" t="s">
        <v>366</v>
      </c>
      <c r="Z2608" s="143">
        <v>0</v>
      </c>
      <c r="AA2608" s="143">
        <v>1</v>
      </c>
      <c r="AB2608" s="143">
        <v>4.4516334259149701</v>
      </c>
      <c r="AC2608" s="143">
        <v>0.62641410509610995</v>
      </c>
      <c r="AD2608" s="143">
        <v>2373.74248430015</v>
      </c>
      <c r="AF2608" s="143">
        <v>-1</v>
      </c>
      <c r="AG2608" s="143">
        <v>-1</v>
      </c>
      <c r="AH2608" s="143">
        <v>-1</v>
      </c>
      <c r="AI2608" s="143">
        <v>-1</v>
      </c>
      <c r="AJ2608" s="143">
        <v>0</v>
      </c>
      <c r="AM2608" s="143" t="s">
        <v>383</v>
      </c>
      <c r="AN2608" s="143">
        <v>-1</v>
      </c>
      <c r="AQ2608" s="143">
        <v>641</v>
      </c>
      <c r="AR2608" s="143" t="s">
        <v>284</v>
      </c>
      <c r="AS2608" s="143" t="s">
        <v>394</v>
      </c>
      <c r="AT2608" s="143" t="s">
        <v>366</v>
      </c>
      <c r="AV2608" s="143">
        <v>200.00000003352699</v>
      </c>
      <c r="AW2608" s="143">
        <v>1.9251763863</v>
      </c>
    </row>
    <row r="2609" spans="1:49" x14ac:dyDescent="0.25">
      <c r="A2609" s="153">
        <v>1200000</v>
      </c>
      <c r="B2609" s="153">
        <v>2400000</v>
      </c>
      <c r="C2609" s="153">
        <v>2400000</v>
      </c>
      <c r="D2609" s="143" t="s">
        <v>360</v>
      </c>
      <c r="E2609" s="143" t="s">
        <v>73</v>
      </c>
      <c r="F2609" s="143" t="s">
        <v>378</v>
      </c>
      <c r="G2609" s="143" t="s">
        <v>379</v>
      </c>
      <c r="H2609" s="143">
        <v>0.59</v>
      </c>
      <c r="I2609" s="143">
        <v>0.64</v>
      </c>
      <c r="J2609" s="143" t="s">
        <v>363</v>
      </c>
      <c r="K2609" s="143">
        <v>0.131828763278</v>
      </c>
      <c r="L2609" s="143">
        <v>2983.26845993294</v>
      </c>
      <c r="M2609" s="143">
        <v>5.5917252263833799</v>
      </c>
      <c r="N2609" s="143">
        <v>0.78706815729265001</v>
      </c>
      <c r="O2609" s="143">
        <v>0.73715022118454998</v>
      </c>
      <c r="P2609" s="143">
        <v>0.10375822179139001</v>
      </c>
      <c r="Q2609" s="143">
        <v>393.28059159924402</v>
      </c>
      <c r="R2609" s="143">
        <v>5100</v>
      </c>
      <c r="S2609" s="143" t="s">
        <v>373</v>
      </c>
      <c r="T2609" s="143">
        <v>5100</v>
      </c>
      <c r="U2609" s="143" t="s">
        <v>385</v>
      </c>
      <c r="V2609" s="143" t="s">
        <v>366</v>
      </c>
      <c r="Y2609" s="143" t="s">
        <v>363</v>
      </c>
      <c r="Z2609" s="143">
        <v>0</v>
      </c>
      <c r="AA2609" s="143">
        <v>1</v>
      </c>
      <c r="AB2609" s="143">
        <v>0.73715022118454998</v>
      </c>
      <c r="AC2609" s="143">
        <v>0.10375822179139001</v>
      </c>
      <c r="AD2609" s="143">
        <v>393.28059159924402</v>
      </c>
      <c r="AF2609" s="143">
        <v>-1</v>
      </c>
      <c r="AG2609" s="143">
        <v>-1</v>
      </c>
      <c r="AH2609" s="143">
        <v>-1</v>
      </c>
      <c r="AI2609" s="143">
        <v>-1</v>
      </c>
      <c r="AJ2609" s="143">
        <v>0</v>
      </c>
      <c r="AM2609" s="143" t="s">
        <v>383</v>
      </c>
      <c r="AN2609" s="143">
        <v>-1</v>
      </c>
      <c r="AQ2609" s="143">
        <v>641</v>
      </c>
      <c r="AR2609" s="143" t="s">
        <v>284</v>
      </c>
      <c r="AS2609" s="143" t="s">
        <v>394</v>
      </c>
      <c r="AT2609" s="143" t="s">
        <v>366</v>
      </c>
      <c r="AV2609" s="143">
        <v>122.595044981217</v>
      </c>
      <c r="AW2609" s="143">
        <v>0.31896236140000001</v>
      </c>
    </row>
    <row r="2610" spans="1:49" x14ac:dyDescent="0.25">
      <c r="A2610" s="153">
        <v>1200000</v>
      </c>
      <c r="B2610" s="153">
        <v>2400000</v>
      </c>
      <c r="C2610" s="153">
        <v>2400000</v>
      </c>
      <c r="D2610" s="143" t="s">
        <v>360</v>
      </c>
      <c r="E2610" s="143" t="s">
        <v>73</v>
      </c>
      <c r="F2610" s="143" t="s">
        <v>378</v>
      </c>
      <c r="G2610" s="143" t="s">
        <v>379</v>
      </c>
      <c r="H2610" s="143">
        <v>0.59</v>
      </c>
      <c r="I2610" s="143">
        <v>0.64</v>
      </c>
      <c r="J2610" s="143" t="s">
        <v>366</v>
      </c>
      <c r="K2610" s="143">
        <v>0.48593469027482999</v>
      </c>
      <c r="L2610" s="143">
        <v>2983.26845993294</v>
      </c>
      <c r="M2610" s="143">
        <v>5.5917252263833799</v>
      </c>
      <c r="N2610" s="143">
        <v>0.78706815729265001</v>
      </c>
      <c r="O2610" s="143">
        <v>2.71721326598461</v>
      </c>
      <c r="P2610" s="143">
        <v>0.38246372123918998</v>
      </c>
      <c r="Q2610" s="143">
        <v>1449.67363508421</v>
      </c>
      <c r="R2610" s="143">
        <v>1460</v>
      </c>
      <c r="S2610" s="143" t="s">
        <v>408</v>
      </c>
      <c r="T2610" s="143">
        <v>1460</v>
      </c>
      <c r="U2610" s="143" t="s">
        <v>385</v>
      </c>
      <c r="V2610" s="143" t="s">
        <v>366</v>
      </c>
      <c r="Z2610" s="143">
        <v>0</v>
      </c>
      <c r="AA2610" s="143">
        <v>1</v>
      </c>
      <c r="AB2610" s="143">
        <v>2.71721326598461</v>
      </c>
      <c r="AC2610" s="143">
        <v>0.38246372123918998</v>
      </c>
      <c r="AD2610" s="143">
        <v>1449.67363508421</v>
      </c>
      <c r="AF2610" s="143">
        <v>-1</v>
      </c>
      <c r="AG2610" s="143">
        <v>-1</v>
      </c>
      <c r="AH2610" s="143">
        <v>-1</v>
      </c>
      <c r="AI2610" s="143">
        <v>-1</v>
      </c>
      <c r="AJ2610" s="143">
        <v>0</v>
      </c>
      <c r="AM2610" s="143" t="s">
        <v>383</v>
      </c>
      <c r="AN2610" s="143">
        <v>-1</v>
      </c>
      <c r="AQ2610" s="143">
        <v>641</v>
      </c>
      <c r="AR2610" s="143" t="s">
        <v>284</v>
      </c>
      <c r="AS2610" s="143" t="s">
        <v>394</v>
      </c>
      <c r="AT2610" s="143" t="s">
        <v>366</v>
      </c>
      <c r="AV2610" s="143">
        <v>293.09359068376398</v>
      </c>
      <c r="AW2610" s="143">
        <v>1.17572882</v>
      </c>
    </row>
    <row r="2611" spans="1:49" x14ac:dyDescent="0.25">
      <c r="A2611" s="153">
        <v>1200000</v>
      </c>
      <c r="B2611" s="153">
        <v>2400000</v>
      </c>
      <c r="C2611" s="153">
        <v>2400000</v>
      </c>
      <c r="D2611" s="143" t="s">
        <v>360</v>
      </c>
      <c r="E2611" s="143" t="s">
        <v>73</v>
      </c>
      <c r="F2611" s="143" t="s">
        <v>378</v>
      </c>
      <c r="G2611" s="143" t="s">
        <v>379</v>
      </c>
      <c r="H2611" s="143">
        <v>0.59</v>
      </c>
      <c r="I2611" s="143">
        <v>0.64</v>
      </c>
      <c r="J2611" s="143" t="s">
        <v>366</v>
      </c>
      <c r="K2611" s="143">
        <v>7.8612981628720005E-2</v>
      </c>
      <c r="L2611" s="143">
        <v>3439.38791175702</v>
      </c>
      <c r="M2611" s="143">
        <v>7.7978833571101198</v>
      </c>
      <c r="N2611" s="143">
        <v>0.96187759770607995</v>
      </c>
      <c r="O2611" s="143">
        <v>0.61301486109542003</v>
      </c>
      <c r="P2611" s="143">
        <v>7.5616065917539999E-2</v>
      </c>
      <c r="Q2611" s="143">
        <v>270.38053872100602</v>
      </c>
      <c r="R2611" s="143">
        <v>8140</v>
      </c>
      <c r="S2611" s="143" t="s">
        <v>369</v>
      </c>
      <c r="T2611" s="143">
        <v>8140</v>
      </c>
      <c r="U2611" s="143" t="s">
        <v>385</v>
      </c>
      <c r="V2611" s="143" t="s">
        <v>366</v>
      </c>
      <c r="Z2611" s="143">
        <v>0</v>
      </c>
      <c r="AA2611" s="143">
        <v>1</v>
      </c>
      <c r="AB2611" s="143">
        <v>0.61301486109542003</v>
      </c>
      <c r="AC2611" s="143">
        <v>7.5616065917539999E-2</v>
      </c>
      <c r="AD2611" s="143">
        <v>818.82390943528901</v>
      </c>
      <c r="AF2611" s="143">
        <v>-1</v>
      </c>
      <c r="AG2611" s="143">
        <v>-1</v>
      </c>
      <c r="AH2611" s="143">
        <v>-1</v>
      </c>
      <c r="AI2611" s="143">
        <v>-1</v>
      </c>
      <c r="AJ2611" s="143">
        <v>0</v>
      </c>
      <c r="AM2611" s="143" t="s">
        <v>383</v>
      </c>
      <c r="AN2611" s="143">
        <v>-1</v>
      </c>
      <c r="AQ2611" s="143">
        <v>641</v>
      </c>
      <c r="AR2611" s="143" t="s">
        <v>284</v>
      </c>
      <c r="AS2611" s="143" t="s">
        <v>394</v>
      </c>
      <c r="AT2611" s="143" t="s">
        <v>366</v>
      </c>
      <c r="AV2611" s="143">
        <v>112.49316775477</v>
      </c>
      <c r="AW2611" s="143">
        <v>0.66409076190000005</v>
      </c>
    </row>
    <row r="2612" spans="1:49" x14ac:dyDescent="0.25">
      <c r="A2612" s="153">
        <v>1200000</v>
      </c>
      <c r="B2612" s="153">
        <v>2400000</v>
      </c>
      <c r="C2612" s="153">
        <v>2400000</v>
      </c>
      <c r="D2612" s="143" t="s">
        <v>360</v>
      </c>
      <c r="E2612" s="143" t="s">
        <v>73</v>
      </c>
      <c r="F2612" s="143" t="s">
        <v>378</v>
      </c>
      <c r="G2612" s="143" t="s">
        <v>379</v>
      </c>
      <c r="H2612" s="143">
        <v>0.59</v>
      </c>
      <c r="I2612" s="143">
        <v>0.64</v>
      </c>
      <c r="J2612" s="143" t="s">
        <v>366</v>
      </c>
      <c r="K2612" s="143">
        <v>2.2061030904389999E-2</v>
      </c>
      <c r="L2612" s="143">
        <v>3439.38791175702</v>
      </c>
      <c r="M2612" s="143">
        <v>7.7978833571101198</v>
      </c>
      <c r="N2612" s="143">
        <v>0.96187759770607995</v>
      </c>
      <c r="O2612" s="143">
        <v>0.17202934573007</v>
      </c>
      <c r="P2612" s="143">
        <v>2.1220011409230001E-2</v>
      </c>
      <c r="Q2612" s="143">
        <v>75.876443013474201</v>
      </c>
      <c r="R2612" s="143">
        <v>1820</v>
      </c>
      <c r="S2612" s="143" t="s">
        <v>397</v>
      </c>
      <c r="T2612" s="143">
        <v>1820</v>
      </c>
      <c r="U2612" s="143" t="s">
        <v>385</v>
      </c>
      <c r="V2612" s="143" t="s">
        <v>366</v>
      </c>
      <c r="Z2612" s="143">
        <v>0</v>
      </c>
      <c r="AA2612" s="143">
        <v>1</v>
      </c>
      <c r="AB2612" s="143">
        <v>0.17202934573007</v>
      </c>
      <c r="AC2612" s="143">
        <v>2.1220011409230001E-2</v>
      </c>
      <c r="AD2612" s="143">
        <v>75.876443013472795</v>
      </c>
      <c r="AF2612" s="143">
        <v>-1</v>
      </c>
      <c r="AG2612" s="143">
        <v>-1</v>
      </c>
      <c r="AH2612" s="143">
        <v>-1</v>
      </c>
      <c r="AI2612" s="143">
        <v>-1</v>
      </c>
      <c r="AJ2612" s="143">
        <v>0</v>
      </c>
      <c r="AM2612" s="143" t="s">
        <v>383</v>
      </c>
      <c r="AN2612" s="143">
        <v>-1</v>
      </c>
      <c r="AQ2612" s="143">
        <v>641</v>
      </c>
      <c r="AR2612" s="143" t="s">
        <v>284</v>
      </c>
      <c r="AS2612" s="143" t="s">
        <v>394</v>
      </c>
      <c r="AT2612" s="143" t="s">
        <v>366</v>
      </c>
      <c r="AV2612" s="143">
        <v>103.897059323161</v>
      </c>
      <c r="AW2612" s="143">
        <v>6.1538072200000002E-2</v>
      </c>
    </row>
    <row r="2613" spans="1:49" x14ac:dyDescent="0.25">
      <c r="A2613" s="153">
        <v>1200000</v>
      </c>
      <c r="B2613" s="153">
        <v>2400000</v>
      </c>
      <c r="C2613" s="153">
        <v>2500000</v>
      </c>
      <c r="D2613" s="143" t="s">
        <v>360</v>
      </c>
      <c r="E2613" s="143" t="s">
        <v>73</v>
      </c>
      <c r="F2613" s="143" t="s">
        <v>378</v>
      </c>
      <c r="G2613" s="143" t="s">
        <v>379</v>
      </c>
      <c r="H2613" s="143">
        <v>0.59</v>
      </c>
      <c r="I2613" s="143">
        <v>0.64</v>
      </c>
      <c r="J2613" s="143" t="s">
        <v>366</v>
      </c>
      <c r="K2613" s="143">
        <v>9.2697485175329997E-2</v>
      </c>
      <c r="L2613" s="143">
        <v>3834.35420766056</v>
      </c>
      <c r="M2613" s="143">
        <v>7.4100024100536901</v>
      </c>
      <c r="N2613" s="143">
        <v>1.0420761452746701</v>
      </c>
      <c r="O2613" s="143">
        <v>0.68688858855516</v>
      </c>
      <c r="P2613" s="143">
        <v>9.6597838028169999E-2</v>
      </c>
      <c r="Q2613" s="143">
        <v>355.43499232160502</v>
      </c>
      <c r="R2613" s="143">
        <v>8140</v>
      </c>
      <c r="S2613" s="143" t="s">
        <v>369</v>
      </c>
      <c r="T2613" s="143">
        <v>8140</v>
      </c>
      <c r="U2613" s="143" t="s">
        <v>385</v>
      </c>
      <c r="V2613" s="143" t="s">
        <v>366</v>
      </c>
      <c r="Z2613" s="143">
        <v>0</v>
      </c>
      <c r="AA2613" s="143">
        <v>1</v>
      </c>
      <c r="AB2613" s="143">
        <v>0.68688858855516</v>
      </c>
      <c r="AC2613" s="143">
        <v>9.6597838028169999E-2</v>
      </c>
      <c r="AD2613" s="143">
        <v>355.434992321604</v>
      </c>
      <c r="AF2613" s="143">
        <v>-1</v>
      </c>
      <c r="AG2613" s="143">
        <v>-1</v>
      </c>
      <c r="AH2613" s="143">
        <v>-1</v>
      </c>
      <c r="AI2613" s="143">
        <v>-1</v>
      </c>
      <c r="AJ2613" s="143">
        <v>0</v>
      </c>
      <c r="AM2613" s="143" t="s">
        <v>383</v>
      </c>
      <c r="AN2613" s="143">
        <v>-1</v>
      </c>
      <c r="AQ2613" s="143">
        <v>641</v>
      </c>
      <c r="AR2613" s="143" t="s">
        <v>284</v>
      </c>
      <c r="AS2613" s="143" t="s">
        <v>394</v>
      </c>
      <c r="AT2613" s="143" t="s">
        <v>366</v>
      </c>
      <c r="AV2613" s="143">
        <v>117.274714185104</v>
      </c>
      <c r="AW2613" s="143">
        <v>0.28826844470000001</v>
      </c>
    </row>
    <row r="2614" spans="1:49" x14ac:dyDescent="0.25">
      <c r="A2614" s="153">
        <v>1200000</v>
      </c>
      <c r="B2614" s="153">
        <v>2400000</v>
      </c>
      <c r="C2614" s="153">
        <v>2500000</v>
      </c>
      <c r="D2614" s="143" t="s">
        <v>360</v>
      </c>
      <c r="E2614" s="143" t="s">
        <v>73</v>
      </c>
      <c r="F2614" s="143" t="s">
        <v>378</v>
      </c>
      <c r="G2614" s="143" t="s">
        <v>379</v>
      </c>
      <c r="H2614" s="143">
        <v>0.59</v>
      </c>
      <c r="I2614" s="143">
        <v>0.64</v>
      </c>
      <c r="J2614" s="143" t="s">
        <v>366</v>
      </c>
      <c r="K2614" s="143">
        <v>0.46033925726199998</v>
      </c>
      <c r="L2614" s="143">
        <v>3834.35420766056</v>
      </c>
      <c r="M2614" s="143">
        <v>7.4100024100536901</v>
      </c>
      <c r="N2614" s="143">
        <v>1.0420761452746701</v>
      </c>
      <c r="O2614" s="143">
        <v>3.41111500575375</v>
      </c>
      <c r="P2614" s="143">
        <v>0.47970855872619</v>
      </c>
      <c r="Q2614" s="143">
        <v>1765.10376803389</v>
      </c>
      <c r="R2614" s="143">
        <v>1200</v>
      </c>
      <c r="S2614" s="143" t="s">
        <v>398</v>
      </c>
      <c r="T2614" s="143">
        <v>1200</v>
      </c>
      <c r="U2614" s="143" t="s">
        <v>385</v>
      </c>
      <c r="V2614" s="143" t="s">
        <v>366</v>
      </c>
      <c r="Z2614" s="143">
        <v>0</v>
      </c>
      <c r="AA2614" s="143">
        <v>1</v>
      </c>
      <c r="AB2614" s="143">
        <v>3.41111500575375</v>
      </c>
      <c r="AC2614" s="143">
        <v>0.47970855872619</v>
      </c>
      <c r="AD2614" s="143">
        <v>1765.10376803389</v>
      </c>
      <c r="AF2614" s="143">
        <v>-1</v>
      </c>
      <c r="AG2614" s="143">
        <v>-1</v>
      </c>
      <c r="AH2614" s="143">
        <v>-1</v>
      </c>
      <c r="AI2614" s="143">
        <v>-1</v>
      </c>
      <c r="AJ2614" s="143">
        <v>0</v>
      </c>
      <c r="AM2614" s="143" t="s">
        <v>383</v>
      </c>
      <c r="AN2614" s="143">
        <v>-1</v>
      </c>
      <c r="AQ2614" s="143">
        <v>641</v>
      </c>
      <c r="AR2614" s="143" t="s">
        <v>284</v>
      </c>
      <c r="AS2614" s="143" t="s">
        <v>394</v>
      </c>
      <c r="AT2614" s="143" t="s">
        <v>366</v>
      </c>
      <c r="AV2614" s="143">
        <v>175.674517836001</v>
      </c>
      <c r="AW2614" s="143">
        <v>1.4315521232999999</v>
      </c>
    </row>
    <row r="2615" spans="1:49" x14ac:dyDescent="0.25">
      <c r="A2615" s="153">
        <v>1200000</v>
      </c>
      <c r="B2615" s="153">
        <v>2400000</v>
      </c>
      <c r="C2615" s="153">
        <v>2500000</v>
      </c>
      <c r="D2615" s="143" t="s">
        <v>360</v>
      </c>
      <c r="E2615" s="143" t="s">
        <v>73</v>
      </c>
      <c r="F2615" s="143" t="s">
        <v>378</v>
      </c>
      <c r="G2615" s="143" t="s">
        <v>379</v>
      </c>
      <c r="H2615" s="143">
        <v>0.59</v>
      </c>
      <c r="I2615" s="143">
        <v>0.64</v>
      </c>
      <c r="J2615" s="143" t="s">
        <v>366</v>
      </c>
      <c r="K2615" s="143">
        <v>6.472671123057E-2</v>
      </c>
      <c r="L2615" s="143">
        <v>3834.35420766056</v>
      </c>
      <c r="M2615" s="143">
        <v>7.4100024100536901</v>
      </c>
      <c r="N2615" s="143">
        <v>1.0420761452746701</v>
      </c>
      <c r="O2615" s="143">
        <v>0.47962508621340999</v>
      </c>
      <c r="P2615" s="143">
        <v>6.7450161735460007E-2</v>
      </c>
      <c r="Q2615" s="143">
        <v>248.18513755498901</v>
      </c>
      <c r="R2615" s="143">
        <v>1820</v>
      </c>
      <c r="S2615" s="143" t="s">
        <v>397</v>
      </c>
      <c r="T2615" s="143">
        <v>1820</v>
      </c>
      <c r="U2615" s="143" t="s">
        <v>385</v>
      </c>
      <c r="V2615" s="143" t="s">
        <v>366</v>
      </c>
      <c r="Z2615" s="143">
        <v>0</v>
      </c>
      <c r="AA2615" s="143">
        <v>1</v>
      </c>
      <c r="AB2615" s="143">
        <v>0.47962508621340999</v>
      </c>
      <c r="AC2615" s="143">
        <v>6.7450161735460007E-2</v>
      </c>
      <c r="AD2615" s="143">
        <v>248.18513755498799</v>
      </c>
      <c r="AF2615" s="143">
        <v>-1</v>
      </c>
      <c r="AG2615" s="143">
        <v>-1</v>
      </c>
      <c r="AH2615" s="143">
        <v>-1</v>
      </c>
      <c r="AI2615" s="143">
        <v>-1</v>
      </c>
      <c r="AJ2615" s="143">
        <v>0</v>
      </c>
      <c r="AM2615" s="143" t="s">
        <v>383</v>
      </c>
      <c r="AN2615" s="143">
        <v>-1</v>
      </c>
      <c r="AQ2615" s="143">
        <v>641</v>
      </c>
      <c r="AR2615" s="143" t="s">
        <v>284</v>
      </c>
      <c r="AS2615" s="143" t="s">
        <v>394</v>
      </c>
      <c r="AT2615" s="143" t="s">
        <v>366</v>
      </c>
      <c r="AV2615" s="143">
        <v>113.227419892084</v>
      </c>
      <c r="AW2615" s="143">
        <v>0.20128559409999999</v>
      </c>
    </row>
    <row r="2616" spans="1:49" x14ac:dyDescent="0.25">
      <c r="A2616" s="153">
        <v>1200000</v>
      </c>
      <c r="B2616" s="153">
        <v>2400000</v>
      </c>
      <c r="C2616" s="153">
        <v>2500000</v>
      </c>
      <c r="D2616" s="143" t="s">
        <v>360</v>
      </c>
      <c r="E2616" s="143" t="s">
        <v>73</v>
      </c>
      <c r="F2616" s="143" t="s">
        <v>378</v>
      </c>
      <c r="G2616" s="143" t="s">
        <v>379</v>
      </c>
      <c r="H2616" s="143">
        <v>0.59</v>
      </c>
      <c r="I2616" s="143">
        <v>0.64</v>
      </c>
      <c r="J2616" s="143" t="s">
        <v>366</v>
      </c>
      <c r="K2616" s="143">
        <v>0.61776345348380002</v>
      </c>
      <c r="L2616" s="143">
        <v>3948.0555110878499</v>
      </c>
      <c r="M2616" s="143">
        <v>7.5627777172271999</v>
      </c>
      <c r="N2616" s="143">
        <v>1.01775672632336</v>
      </c>
      <c r="O2616" s="143">
        <v>4.67200768052464</v>
      </c>
      <c r="P2616" s="143">
        <v>0.62873291005988996</v>
      </c>
      <c r="Q2616" s="143">
        <v>2438.9644070753998</v>
      </c>
      <c r="R2616" s="143">
        <v>1400</v>
      </c>
      <c r="S2616" s="143" t="s">
        <v>389</v>
      </c>
      <c r="T2616" s="143">
        <v>1400</v>
      </c>
      <c r="U2616" s="143" t="s">
        <v>385</v>
      </c>
      <c r="V2616" s="143" t="s">
        <v>366</v>
      </c>
      <c r="Z2616" s="143">
        <v>0</v>
      </c>
      <c r="AA2616" s="143">
        <v>1</v>
      </c>
      <c r="AB2616" s="143">
        <v>4.67200768052464</v>
      </c>
      <c r="AC2616" s="143">
        <v>0.62873291005988996</v>
      </c>
      <c r="AD2616" s="143">
        <v>2438.9644070753998</v>
      </c>
      <c r="AF2616" s="143">
        <v>-1</v>
      </c>
      <c r="AG2616" s="143">
        <v>-1</v>
      </c>
      <c r="AH2616" s="143">
        <v>-1</v>
      </c>
      <c r="AI2616" s="143">
        <v>-1</v>
      </c>
      <c r="AJ2616" s="143">
        <v>0</v>
      </c>
      <c r="AM2616" s="143" t="s">
        <v>383</v>
      </c>
      <c r="AN2616" s="143">
        <v>-1</v>
      </c>
      <c r="AQ2616" s="143">
        <v>641</v>
      </c>
      <c r="AR2616" s="143" t="s">
        <v>284</v>
      </c>
      <c r="AS2616" s="143" t="s">
        <v>394</v>
      </c>
      <c r="AT2616" s="143" t="s">
        <v>366</v>
      </c>
      <c r="AV2616" s="143">
        <v>199.999999970197</v>
      </c>
      <c r="AW2616" s="143">
        <v>1.9780733229</v>
      </c>
    </row>
    <row r="2617" spans="1:49" x14ac:dyDescent="0.25">
      <c r="A2617" s="153">
        <v>1200000</v>
      </c>
      <c r="B2617" s="153">
        <v>2400000</v>
      </c>
      <c r="C2617" s="153">
        <v>2500000</v>
      </c>
      <c r="D2617" s="143" t="s">
        <v>360</v>
      </c>
      <c r="E2617" s="143" t="s">
        <v>73</v>
      </c>
      <c r="F2617" s="143" t="s">
        <v>378</v>
      </c>
      <c r="G2617" s="143" t="s">
        <v>379</v>
      </c>
      <c r="H2617" s="143">
        <v>0.59</v>
      </c>
      <c r="I2617" s="143">
        <v>0.64</v>
      </c>
      <c r="J2617" s="143" t="s">
        <v>366</v>
      </c>
      <c r="K2617" s="143">
        <v>4.357523164444E-2</v>
      </c>
      <c r="L2617" s="143">
        <v>2392.7880761778401</v>
      </c>
      <c r="M2617" s="143">
        <v>4.6031827201622804</v>
      </c>
      <c r="N2617" s="143">
        <v>0.63679697483574005</v>
      </c>
      <c r="O2617" s="143">
        <v>0.20058475333275999</v>
      </c>
      <c r="P2617" s="143">
        <v>2.774857568894E-2</v>
      </c>
      <c r="Q2617" s="143">
        <v>104.26629469550799</v>
      </c>
      <c r="R2617" s="143">
        <v>1460</v>
      </c>
      <c r="S2617" s="143" t="s">
        <v>408</v>
      </c>
      <c r="T2617" s="143">
        <v>1460</v>
      </c>
      <c r="U2617" s="143" t="s">
        <v>385</v>
      </c>
      <c r="V2617" s="143" t="s">
        <v>366</v>
      </c>
      <c r="Z2617" s="143">
        <v>0</v>
      </c>
      <c r="AA2617" s="143">
        <v>1</v>
      </c>
      <c r="AB2617" s="143">
        <v>0.20058475333275999</v>
      </c>
      <c r="AC2617" s="143">
        <v>2.774857568894E-2</v>
      </c>
      <c r="AD2617" s="143">
        <v>487.58627357972699</v>
      </c>
      <c r="AF2617" s="143">
        <v>-1</v>
      </c>
      <c r="AG2617" s="143">
        <v>-1</v>
      </c>
      <c r="AH2617" s="143">
        <v>-1</v>
      </c>
      <c r="AI2617" s="143">
        <v>-1</v>
      </c>
      <c r="AJ2617" s="143">
        <v>0</v>
      </c>
      <c r="AM2617" s="143" t="s">
        <v>383</v>
      </c>
      <c r="AN2617" s="143">
        <v>-1</v>
      </c>
      <c r="AQ2617" s="143">
        <v>641</v>
      </c>
      <c r="AR2617" s="143" t="s">
        <v>284</v>
      </c>
      <c r="AS2617" s="143" t="s">
        <v>394</v>
      </c>
      <c r="AT2617" s="143" t="s">
        <v>366</v>
      </c>
      <c r="AV2617" s="143">
        <v>62.222676723796802</v>
      </c>
      <c r="AW2617" s="143">
        <v>0.3954470994</v>
      </c>
    </row>
    <row r="2618" spans="1:49" x14ac:dyDescent="0.25">
      <c r="A2618" s="153">
        <v>1200000</v>
      </c>
      <c r="B2618" s="153">
        <v>2400000</v>
      </c>
      <c r="C2618" s="153">
        <v>2500000</v>
      </c>
      <c r="D2618" s="143" t="s">
        <v>360</v>
      </c>
      <c r="E2618" s="143" t="s">
        <v>73</v>
      </c>
      <c r="F2618" s="143" t="s">
        <v>378</v>
      </c>
      <c r="G2618" s="143" t="s">
        <v>379</v>
      </c>
      <c r="H2618" s="143">
        <v>0.59</v>
      </c>
      <c r="I2618" s="143">
        <v>0.64</v>
      </c>
      <c r="J2618" s="143" t="s">
        <v>366</v>
      </c>
      <c r="K2618" s="143">
        <v>0.40845468787824002</v>
      </c>
      <c r="L2618" s="143">
        <v>2431.3695060669202</v>
      </c>
      <c r="M2618" s="143">
        <v>4.75017303420384</v>
      </c>
      <c r="N2618" s="143">
        <v>0.65610978815162002</v>
      </c>
      <c r="O2618" s="143">
        <v>1.94023044405339</v>
      </c>
      <c r="P2618" s="143">
        <v>0.26799111873332998</v>
      </c>
      <c r="Q2618" s="143">
        <v>993.10427271725098</v>
      </c>
      <c r="R2618" s="143">
        <v>1820</v>
      </c>
      <c r="S2618" s="143" t="s">
        <v>397</v>
      </c>
      <c r="T2618" s="143">
        <v>1820</v>
      </c>
      <c r="U2618" s="143" t="s">
        <v>385</v>
      </c>
      <c r="V2618" s="143" t="s">
        <v>366</v>
      </c>
      <c r="Z2618" s="143">
        <v>0</v>
      </c>
      <c r="AA2618" s="143">
        <v>1</v>
      </c>
      <c r="AB2618" s="143">
        <v>1.94023044405339</v>
      </c>
      <c r="AC2618" s="143">
        <v>0.26799111873332998</v>
      </c>
      <c r="AD2618" s="143">
        <v>993.10427271725098</v>
      </c>
      <c r="AF2618" s="143">
        <v>-1</v>
      </c>
      <c r="AG2618" s="143">
        <v>-1</v>
      </c>
      <c r="AH2618" s="143">
        <v>-1</v>
      </c>
      <c r="AI2618" s="143">
        <v>-1</v>
      </c>
      <c r="AJ2618" s="143">
        <v>0</v>
      </c>
      <c r="AM2618" s="143" t="s">
        <v>383</v>
      </c>
      <c r="AN2618" s="143">
        <v>-1</v>
      </c>
      <c r="AQ2618" s="143">
        <v>641</v>
      </c>
      <c r="AR2618" s="143" t="s">
        <v>284</v>
      </c>
      <c r="AS2618" s="143" t="s">
        <v>394</v>
      </c>
      <c r="AT2618" s="143" t="s">
        <v>366</v>
      </c>
      <c r="AV2618" s="143">
        <v>163.52834883304899</v>
      </c>
      <c r="AW2618" s="143">
        <v>0.80543736639999997</v>
      </c>
    </row>
    <row r="2619" spans="1:49" x14ac:dyDescent="0.25">
      <c r="A2619" s="153">
        <v>1200000</v>
      </c>
      <c r="B2619" s="153">
        <v>2400000</v>
      </c>
      <c r="C2619" s="153">
        <v>2500000</v>
      </c>
      <c r="D2619" s="143" t="s">
        <v>360</v>
      </c>
      <c r="E2619" s="143" t="s">
        <v>73</v>
      </c>
      <c r="F2619" s="143" t="s">
        <v>378</v>
      </c>
      <c r="G2619" s="143" t="s">
        <v>379</v>
      </c>
      <c r="H2619" s="143">
        <v>0.59</v>
      </c>
      <c r="I2619" s="143">
        <v>0.64</v>
      </c>
      <c r="J2619" s="143" t="s">
        <v>363</v>
      </c>
      <c r="K2619" s="143">
        <v>0.20930876572061999</v>
      </c>
      <c r="L2619" s="143">
        <v>2431.3695060669202</v>
      </c>
      <c r="M2619" s="143">
        <v>4.75017303420384</v>
      </c>
      <c r="N2619" s="143">
        <v>0.65610978815162002</v>
      </c>
      <c r="O2619" s="143">
        <v>0.99425285474861003</v>
      </c>
      <c r="P2619" s="143">
        <v>0.13732952993523001</v>
      </c>
      <c r="Q2619" s="143">
        <v>508.90695032563798</v>
      </c>
      <c r="R2619" s="143">
        <v>5100</v>
      </c>
      <c r="S2619" s="143" t="s">
        <v>373</v>
      </c>
      <c r="T2619" s="143">
        <v>5100</v>
      </c>
      <c r="U2619" s="143" t="s">
        <v>385</v>
      </c>
      <c r="V2619" s="143" t="s">
        <v>366</v>
      </c>
      <c r="Y2619" s="143" t="s">
        <v>363</v>
      </c>
      <c r="Z2619" s="143">
        <v>0</v>
      </c>
      <c r="AA2619" s="143">
        <v>1</v>
      </c>
      <c r="AB2619" s="143">
        <v>0.99425285474861003</v>
      </c>
      <c r="AC2619" s="143">
        <v>0.13732952993523001</v>
      </c>
      <c r="AD2619" s="143">
        <v>508.90695032563798</v>
      </c>
      <c r="AF2619" s="143">
        <v>-1</v>
      </c>
      <c r="AG2619" s="143">
        <v>-1</v>
      </c>
      <c r="AH2619" s="143">
        <v>-1</v>
      </c>
      <c r="AI2619" s="143">
        <v>-1</v>
      </c>
      <c r="AJ2619" s="143">
        <v>0</v>
      </c>
      <c r="AM2619" s="143" t="s">
        <v>383</v>
      </c>
      <c r="AN2619" s="143">
        <v>-1</v>
      </c>
      <c r="AQ2619" s="143">
        <v>641</v>
      </c>
      <c r="AR2619" s="143" t="s">
        <v>284</v>
      </c>
      <c r="AS2619" s="143" t="s">
        <v>394</v>
      </c>
      <c r="AT2619" s="143" t="s">
        <v>366</v>
      </c>
      <c r="AV2619" s="143">
        <v>137.65801721783899</v>
      </c>
      <c r="AW2619" s="143">
        <v>0.41273880800000001</v>
      </c>
    </row>
    <row r="2620" spans="1:49" x14ac:dyDescent="0.25">
      <c r="A2620" s="153">
        <v>1200000</v>
      </c>
      <c r="B2620" s="153">
        <v>2400000</v>
      </c>
      <c r="C2620" s="153">
        <v>2500000</v>
      </c>
      <c r="D2620" s="143" t="s">
        <v>360</v>
      </c>
      <c r="E2620" s="143" t="s">
        <v>73</v>
      </c>
      <c r="F2620" s="143" t="s">
        <v>378</v>
      </c>
      <c r="G2620" s="143" t="s">
        <v>379</v>
      </c>
      <c r="H2620" s="143">
        <v>0.59</v>
      </c>
      <c r="I2620" s="143">
        <v>0.64</v>
      </c>
      <c r="J2620" s="143" t="s">
        <v>366</v>
      </c>
      <c r="K2620" s="143">
        <v>0.61776345373694996</v>
      </c>
      <c r="L2620" s="143">
        <v>3769.3627538639698</v>
      </c>
      <c r="M2620" s="143">
        <v>7.3642073776798096</v>
      </c>
      <c r="N2620" s="143">
        <v>1.0170933356328899</v>
      </c>
      <c r="O2620" s="143">
        <v>4.5493381836706304</v>
      </c>
      <c r="P2620" s="143">
        <v>0.62832309179340995</v>
      </c>
      <c r="Q2620" s="143">
        <v>2328.5745532144401</v>
      </c>
      <c r="R2620" s="143">
        <v>1820</v>
      </c>
      <c r="S2620" s="143" t="s">
        <v>397</v>
      </c>
      <c r="T2620" s="143">
        <v>1820</v>
      </c>
      <c r="U2620" s="143" t="s">
        <v>385</v>
      </c>
      <c r="V2620" s="143" t="s">
        <v>366</v>
      </c>
      <c r="Z2620" s="143">
        <v>0</v>
      </c>
      <c r="AA2620" s="143">
        <v>1</v>
      </c>
      <c r="AB2620" s="143">
        <v>4.5493381836706304</v>
      </c>
      <c r="AC2620" s="143">
        <v>0.62832309179340995</v>
      </c>
      <c r="AD2620" s="143">
        <v>2328.5745532144401</v>
      </c>
      <c r="AF2620" s="143">
        <v>-1</v>
      </c>
      <c r="AG2620" s="143">
        <v>-1</v>
      </c>
      <c r="AH2620" s="143">
        <v>-1</v>
      </c>
      <c r="AI2620" s="143">
        <v>-1</v>
      </c>
      <c r="AJ2620" s="143">
        <v>0</v>
      </c>
      <c r="AM2620" s="143" t="s">
        <v>383</v>
      </c>
      <c r="AN2620" s="143">
        <v>-1</v>
      </c>
      <c r="AQ2620" s="143">
        <v>641</v>
      </c>
      <c r="AR2620" s="143" t="s">
        <v>284</v>
      </c>
      <c r="AS2620" s="143" t="s">
        <v>394</v>
      </c>
      <c r="AT2620" s="143" t="s">
        <v>366</v>
      </c>
      <c r="AV2620" s="143">
        <v>200.00000001117499</v>
      </c>
      <c r="AW2620" s="143">
        <v>1.8885438388</v>
      </c>
    </row>
    <row r="2621" spans="1:49" x14ac:dyDescent="0.25">
      <c r="A2621" s="153">
        <v>1200000</v>
      </c>
      <c r="B2621" s="153">
        <v>2400000</v>
      </c>
      <c r="C2621" s="153">
        <v>2500000</v>
      </c>
      <c r="D2621" s="143" t="s">
        <v>360</v>
      </c>
      <c r="E2621" s="143" t="s">
        <v>73</v>
      </c>
      <c r="F2621" s="143" t="s">
        <v>378</v>
      </c>
      <c r="G2621" s="143" t="s">
        <v>379</v>
      </c>
      <c r="H2621" s="143">
        <v>0.59</v>
      </c>
      <c r="I2621" s="143">
        <v>0.64</v>
      </c>
      <c r="J2621" s="143" t="s">
        <v>366</v>
      </c>
      <c r="K2621" s="143">
        <v>0.61776345373694996</v>
      </c>
      <c r="L2621" s="143">
        <v>3773.7093413422699</v>
      </c>
      <c r="M2621" s="143">
        <v>7.37269859726538</v>
      </c>
      <c r="N2621" s="143">
        <v>1.01825792754237</v>
      </c>
      <c r="O2621" s="143">
        <v>4.5545837488082501</v>
      </c>
      <c r="P2621" s="143">
        <v>0.62904253411361</v>
      </c>
      <c r="Q2621" s="143">
        <v>2331.2597161069998</v>
      </c>
      <c r="R2621" s="143">
        <v>1820</v>
      </c>
      <c r="S2621" s="143" t="s">
        <v>397</v>
      </c>
      <c r="T2621" s="143">
        <v>1820</v>
      </c>
      <c r="U2621" s="143" t="s">
        <v>385</v>
      </c>
      <c r="V2621" s="143" t="s">
        <v>366</v>
      </c>
      <c r="Z2621" s="143">
        <v>0</v>
      </c>
      <c r="AA2621" s="143">
        <v>1</v>
      </c>
      <c r="AB2621" s="143">
        <v>4.5545837488082501</v>
      </c>
      <c r="AC2621" s="143">
        <v>0.62904253411361</v>
      </c>
      <c r="AD2621" s="143">
        <v>2331.2597161069998</v>
      </c>
      <c r="AF2621" s="143">
        <v>-1</v>
      </c>
      <c r="AG2621" s="143">
        <v>-1</v>
      </c>
      <c r="AH2621" s="143">
        <v>-1</v>
      </c>
      <c r="AI2621" s="143">
        <v>-1</v>
      </c>
      <c r="AJ2621" s="143">
        <v>0</v>
      </c>
      <c r="AM2621" s="143" t="s">
        <v>383</v>
      </c>
      <c r="AN2621" s="143">
        <v>-1</v>
      </c>
      <c r="AQ2621" s="143">
        <v>641</v>
      </c>
      <c r="AR2621" s="143" t="s">
        <v>284</v>
      </c>
      <c r="AS2621" s="143" t="s">
        <v>394</v>
      </c>
      <c r="AT2621" s="143" t="s">
        <v>366</v>
      </c>
      <c r="AV2621" s="143">
        <v>200.00000001117499</v>
      </c>
      <c r="AW2621" s="143">
        <v>1.8907215865</v>
      </c>
    </row>
    <row r="2622" spans="1:49" x14ac:dyDescent="0.25">
      <c r="A2622" s="153">
        <v>1200000</v>
      </c>
      <c r="B2622" s="153">
        <v>2400000</v>
      </c>
      <c r="C2622" s="153">
        <v>2500000</v>
      </c>
      <c r="D2622" s="143" t="s">
        <v>360</v>
      </c>
      <c r="E2622" s="143" t="s">
        <v>73</v>
      </c>
      <c r="F2622" s="143" t="s">
        <v>378</v>
      </c>
      <c r="G2622" s="143" t="s">
        <v>379</v>
      </c>
      <c r="H2622" s="143">
        <v>0.59</v>
      </c>
      <c r="I2622" s="143">
        <v>0.64</v>
      </c>
      <c r="J2622" s="143" t="s">
        <v>366</v>
      </c>
      <c r="K2622" s="143">
        <v>0.61776345362188001</v>
      </c>
      <c r="L2622" s="143">
        <v>3770.29429440597</v>
      </c>
      <c r="M2622" s="143">
        <v>7.36602738609061</v>
      </c>
      <c r="N2622" s="143">
        <v>1.0173453533083801</v>
      </c>
      <c r="O2622" s="143">
        <v>4.5504625175047204</v>
      </c>
      <c r="P2622" s="143">
        <v>0.62847877898596005</v>
      </c>
      <c r="Q2622" s="143">
        <v>2329.15002448312</v>
      </c>
      <c r="R2622" s="143">
        <v>1820</v>
      </c>
      <c r="S2622" s="143" t="s">
        <v>397</v>
      </c>
      <c r="T2622" s="143">
        <v>1820</v>
      </c>
      <c r="U2622" s="143" t="s">
        <v>385</v>
      </c>
      <c r="V2622" s="143" t="s">
        <v>366</v>
      </c>
      <c r="Z2622" s="143">
        <v>0</v>
      </c>
      <c r="AA2622" s="143">
        <v>1</v>
      </c>
      <c r="AB2622" s="143">
        <v>4.5504625175047204</v>
      </c>
      <c r="AC2622" s="143">
        <v>0.62847877898596005</v>
      </c>
      <c r="AD2622" s="143">
        <v>2329.15002448312</v>
      </c>
      <c r="AF2622" s="143">
        <v>-1</v>
      </c>
      <c r="AG2622" s="143">
        <v>-1</v>
      </c>
      <c r="AH2622" s="143">
        <v>-1</v>
      </c>
      <c r="AI2622" s="143">
        <v>-1</v>
      </c>
      <c r="AJ2622" s="143">
        <v>0</v>
      </c>
      <c r="AM2622" s="143" t="s">
        <v>383</v>
      </c>
      <c r="AN2622" s="143">
        <v>-1</v>
      </c>
      <c r="AQ2622" s="143">
        <v>641</v>
      </c>
      <c r="AR2622" s="143" t="s">
        <v>284</v>
      </c>
      <c r="AS2622" s="143" t="s">
        <v>394</v>
      </c>
      <c r="AT2622" s="143" t="s">
        <v>366</v>
      </c>
      <c r="AV2622" s="143">
        <v>199.99999999254899</v>
      </c>
      <c r="AW2622" s="143">
        <v>1.8890105632</v>
      </c>
    </row>
    <row r="2623" spans="1:49" x14ac:dyDescent="0.25">
      <c r="A2623" s="153">
        <v>1200000</v>
      </c>
      <c r="B2623" s="153">
        <v>2400000</v>
      </c>
      <c r="C2623" s="153">
        <v>2500000</v>
      </c>
      <c r="D2623" s="143" t="s">
        <v>360</v>
      </c>
      <c r="E2623" s="143" t="s">
        <v>73</v>
      </c>
      <c r="F2623" s="143" t="s">
        <v>378</v>
      </c>
      <c r="G2623" s="143" t="s">
        <v>379</v>
      </c>
      <c r="H2623" s="143">
        <v>0.59</v>
      </c>
      <c r="I2623" s="143">
        <v>0.64</v>
      </c>
      <c r="J2623" s="143" t="s">
        <v>366</v>
      </c>
      <c r="K2623" s="143">
        <v>0.61776345378298003</v>
      </c>
      <c r="L2623" s="143">
        <v>3926.89310540118</v>
      </c>
      <c r="M2623" s="143">
        <v>7.15531219220109</v>
      </c>
      <c r="N2623" s="143">
        <v>0.95964700029564998</v>
      </c>
      <c r="O2623" s="143">
        <v>4.4202903727496201</v>
      </c>
      <c r="P2623" s="143">
        <v>0.59283484531510999</v>
      </c>
      <c r="Q2623" s="143">
        <v>2425.8910474292002</v>
      </c>
      <c r="R2623" s="143">
        <v>1400</v>
      </c>
      <c r="S2623" s="143" t="s">
        <v>389</v>
      </c>
      <c r="T2623" s="143">
        <v>1400</v>
      </c>
      <c r="U2623" s="143" t="s">
        <v>385</v>
      </c>
      <c r="V2623" s="143" t="s">
        <v>366</v>
      </c>
      <c r="Z2623" s="143">
        <v>0</v>
      </c>
      <c r="AA2623" s="143">
        <v>1</v>
      </c>
      <c r="AB2623" s="143">
        <v>4.4202903727496201</v>
      </c>
      <c r="AC2623" s="143">
        <v>0.59283484531510999</v>
      </c>
      <c r="AD2623" s="143">
        <v>2425.8910474292002</v>
      </c>
      <c r="AF2623" s="143">
        <v>-1</v>
      </c>
      <c r="AG2623" s="143">
        <v>-1</v>
      </c>
      <c r="AH2623" s="143">
        <v>-1</v>
      </c>
      <c r="AI2623" s="143">
        <v>-1</v>
      </c>
      <c r="AJ2623" s="143">
        <v>0</v>
      </c>
      <c r="AM2623" s="143" t="s">
        <v>383</v>
      </c>
      <c r="AN2623" s="143">
        <v>-1</v>
      </c>
      <c r="AQ2623" s="143">
        <v>641</v>
      </c>
      <c r="AR2623" s="143" t="s">
        <v>284</v>
      </c>
      <c r="AS2623" s="143" t="s">
        <v>394</v>
      </c>
      <c r="AT2623" s="143" t="s">
        <v>366</v>
      </c>
      <c r="AV2623" s="143">
        <v>200.000000018626</v>
      </c>
      <c r="AW2623" s="143">
        <v>1.9674704358999999</v>
      </c>
    </row>
    <row r="2624" spans="1:49" x14ac:dyDescent="0.25">
      <c r="A2624" s="153">
        <v>1200000</v>
      </c>
      <c r="B2624" s="153">
        <v>2400000</v>
      </c>
      <c r="C2624" s="153">
        <v>2500000</v>
      </c>
      <c r="D2624" s="143" t="s">
        <v>360</v>
      </c>
      <c r="E2624" s="143" t="s">
        <v>73</v>
      </c>
      <c r="F2624" s="143" t="s">
        <v>378</v>
      </c>
      <c r="G2624" s="143" t="s">
        <v>379</v>
      </c>
      <c r="H2624" s="143">
        <v>0.59</v>
      </c>
      <c r="I2624" s="143">
        <v>0.64</v>
      </c>
      <c r="J2624" s="143" t="s">
        <v>366</v>
      </c>
      <c r="K2624" s="143">
        <v>0.61776345371394004</v>
      </c>
      <c r="L2624" s="143">
        <v>3927.2316116516499</v>
      </c>
      <c r="M2624" s="143">
        <v>7.1559349431735599</v>
      </c>
      <c r="N2624" s="143">
        <v>0.95973083805672998</v>
      </c>
      <c r="O2624" s="143">
        <v>4.4206750850471703</v>
      </c>
      <c r="P2624" s="143">
        <v>0.59288663715370005</v>
      </c>
      <c r="Q2624" s="143">
        <v>2426.1001639484798</v>
      </c>
      <c r="R2624" s="143">
        <v>1400</v>
      </c>
      <c r="S2624" s="143" t="s">
        <v>389</v>
      </c>
      <c r="T2624" s="143">
        <v>1400</v>
      </c>
      <c r="U2624" s="143" t="s">
        <v>385</v>
      </c>
      <c r="V2624" s="143" t="s">
        <v>366</v>
      </c>
      <c r="Z2624" s="143">
        <v>0</v>
      </c>
      <c r="AA2624" s="143">
        <v>1</v>
      </c>
      <c r="AB2624" s="143">
        <v>4.4206750850471703</v>
      </c>
      <c r="AC2624" s="143">
        <v>0.59288663715370005</v>
      </c>
      <c r="AD2624" s="143">
        <v>2426.1001639484798</v>
      </c>
      <c r="AF2624" s="143">
        <v>-1</v>
      </c>
      <c r="AG2624" s="143">
        <v>-1</v>
      </c>
      <c r="AH2624" s="143">
        <v>-1</v>
      </c>
      <c r="AI2624" s="143">
        <v>-1</v>
      </c>
      <c r="AJ2624" s="143">
        <v>0</v>
      </c>
      <c r="AM2624" s="143" t="s">
        <v>383</v>
      </c>
      <c r="AN2624" s="143">
        <v>-1</v>
      </c>
      <c r="AQ2624" s="143">
        <v>641</v>
      </c>
      <c r="AR2624" s="143" t="s">
        <v>284</v>
      </c>
      <c r="AS2624" s="143" t="s">
        <v>394</v>
      </c>
      <c r="AT2624" s="143" t="s">
        <v>366</v>
      </c>
      <c r="AV2624" s="143">
        <v>200.00000000745001</v>
      </c>
      <c r="AW2624" s="143">
        <v>1.9676400355999999</v>
      </c>
    </row>
    <row r="2625" spans="1:49" x14ac:dyDescent="0.25">
      <c r="A2625" s="153">
        <v>1200000</v>
      </c>
      <c r="B2625" s="153">
        <v>2400000</v>
      </c>
      <c r="C2625" s="153">
        <v>2500000</v>
      </c>
      <c r="D2625" s="143" t="s">
        <v>360</v>
      </c>
      <c r="E2625" s="143" t="s">
        <v>73</v>
      </c>
      <c r="F2625" s="143" t="s">
        <v>378</v>
      </c>
      <c r="G2625" s="143" t="s">
        <v>379</v>
      </c>
      <c r="H2625" s="143">
        <v>0.59</v>
      </c>
      <c r="I2625" s="143">
        <v>0.64</v>
      </c>
      <c r="J2625" s="143" t="s">
        <v>366</v>
      </c>
      <c r="K2625" s="143">
        <v>0.51186187311719</v>
      </c>
      <c r="L2625" s="143">
        <v>3044.5565778502901</v>
      </c>
      <c r="M2625" s="143">
        <v>4.5609307467165303</v>
      </c>
      <c r="N2625" s="143">
        <v>0.64723886944575004</v>
      </c>
      <c r="O2625" s="143">
        <v>2.33456655517214</v>
      </c>
      <c r="P2625" s="143">
        <v>0.33129690006876</v>
      </c>
      <c r="Q2625" s="143">
        <v>1558.39243274974</v>
      </c>
      <c r="R2625" s="143">
        <v>1820</v>
      </c>
      <c r="S2625" s="143" t="s">
        <v>397</v>
      </c>
      <c r="T2625" s="143">
        <v>1820</v>
      </c>
      <c r="U2625" s="143" t="s">
        <v>385</v>
      </c>
      <c r="V2625" s="143" t="s">
        <v>366</v>
      </c>
      <c r="Z2625" s="143">
        <v>0</v>
      </c>
      <c r="AA2625" s="143">
        <v>1</v>
      </c>
      <c r="AB2625" s="143">
        <v>2.33456655517214</v>
      </c>
      <c r="AC2625" s="143">
        <v>0.33129690006876</v>
      </c>
      <c r="AD2625" s="143">
        <v>1558.39243274974</v>
      </c>
      <c r="AF2625" s="143">
        <v>-1</v>
      </c>
      <c r="AG2625" s="143">
        <v>-1</v>
      </c>
      <c r="AH2625" s="143">
        <v>-1</v>
      </c>
      <c r="AI2625" s="143">
        <v>-1</v>
      </c>
      <c r="AJ2625" s="143">
        <v>0</v>
      </c>
      <c r="AM2625" s="143" t="s">
        <v>383</v>
      </c>
      <c r="AN2625" s="143">
        <v>-1</v>
      </c>
      <c r="AQ2625" s="143">
        <v>641</v>
      </c>
      <c r="AR2625" s="143" t="s">
        <v>284</v>
      </c>
      <c r="AS2625" s="143" t="s">
        <v>394</v>
      </c>
      <c r="AT2625" s="143" t="s">
        <v>366</v>
      </c>
      <c r="AV2625" s="143">
        <v>238.11652863434099</v>
      </c>
      <c r="AW2625" s="143">
        <v>1.2639030274</v>
      </c>
    </row>
    <row r="2626" spans="1:49" x14ac:dyDescent="0.25">
      <c r="A2626" s="153">
        <v>1200000</v>
      </c>
      <c r="B2626" s="153">
        <v>2400000</v>
      </c>
      <c r="C2626" s="153">
        <v>2500000</v>
      </c>
      <c r="D2626" s="143" t="s">
        <v>360</v>
      </c>
      <c r="E2626" s="143" t="s">
        <v>73</v>
      </c>
      <c r="F2626" s="143" t="s">
        <v>378</v>
      </c>
      <c r="G2626" s="143" t="s">
        <v>379</v>
      </c>
      <c r="H2626" s="143">
        <v>0.59</v>
      </c>
      <c r="I2626" s="143">
        <v>0.64</v>
      </c>
      <c r="J2626" s="143" t="s">
        <v>363</v>
      </c>
      <c r="K2626" s="143">
        <v>0.10590158034359</v>
      </c>
      <c r="L2626" s="143">
        <v>3044.5565778502901</v>
      </c>
      <c r="M2626" s="143">
        <v>4.5609307467165303</v>
      </c>
      <c r="N2626" s="143">
        <v>0.64723886944575004</v>
      </c>
      <c r="O2626" s="143">
        <v>0.48300977391495997</v>
      </c>
      <c r="P2626" s="143">
        <v>6.8543619134099995E-2</v>
      </c>
      <c r="Q2626" s="143">
        <v>322.423353039831</v>
      </c>
      <c r="R2626" s="143">
        <v>5300</v>
      </c>
      <c r="S2626" s="143" t="s">
        <v>372</v>
      </c>
      <c r="T2626" s="143">
        <v>5300</v>
      </c>
      <c r="U2626" s="143" t="s">
        <v>385</v>
      </c>
      <c r="V2626" s="143" t="s">
        <v>366</v>
      </c>
      <c r="Y2626" s="143" t="s">
        <v>363</v>
      </c>
      <c r="Z2626" s="143">
        <v>0</v>
      </c>
      <c r="AA2626" s="143">
        <v>1</v>
      </c>
      <c r="AB2626" s="143">
        <v>0.48300977391495997</v>
      </c>
      <c r="AC2626" s="143">
        <v>6.8543619134099995E-2</v>
      </c>
      <c r="AD2626" s="143">
        <v>322.423353039831</v>
      </c>
      <c r="AF2626" s="143">
        <v>-1</v>
      </c>
      <c r="AG2626" s="143">
        <v>-1</v>
      </c>
      <c r="AH2626" s="143">
        <v>-1</v>
      </c>
      <c r="AI2626" s="143">
        <v>-1</v>
      </c>
      <c r="AJ2626" s="143">
        <v>0</v>
      </c>
      <c r="AM2626" s="143" t="s">
        <v>383</v>
      </c>
      <c r="AN2626" s="143">
        <v>-1</v>
      </c>
      <c r="AQ2626" s="143">
        <v>641</v>
      </c>
      <c r="AR2626" s="143" t="s">
        <v>284</v>
      </c>
      <c r="AS2626" s="143" t="s">
        <v>394</v>
      </c>
      <c r="AT2626" s="143" t="s">
        <v>366</v>
      </c>
      <c r="AV2626" s="143">
        <v>85.860390462340703</v>
      </c>
      <c r="AW2626" s="143">
        <v>0.26149501460000002</v>
      </c>
    </row>
    <row r="2627" spans="1:49" x14ac:dyDescent="0.25">
      <c r="A2627" s="153">
        <v>1200000</v>
      </c>
      <c r="B2627" s="153">
        <v>2400000</v>
      </c>
      <c r="C2627" s="153">
        <v>2500000</v>
      </c>
      <c r="D2627" s="143" t="s">
        <v>360</v>
      </c>
      <c r="E2627" s="143" t="s">
        <v>73</v>
      </c>
      <c r="F2627" s="143" t="s">
        <v>378</v>
      </c>
      <c r="G2627" s="143" t="s">
        <v>379</v>
      </c>
      <c r="H2627" s="143">
        <v>0.59</v>
      </c>
      <c r="I2627" s="143">
        <v>0.64</v>
      </c>
      <c r="J2627" s="143" t="s">
        <v>366</v>
      </c>
      <c r="K2627" s="143">
        <v>0.61084416135802999</v>
      </c>
      <c r="L2627" s="143">
        <v>3728.6688426343699</v>
      </c>
      <c r="M2627" s="143">
        <v>7.1939634683154399</v>
      </c>
      <c r="N2627" s="143">
        <v>0.99361226842576</v>
      </c>
      <c r="O2627" s="143">
        <v>4.3943905816434503</v>
      </c>
      <c r="P2627" s="143">
        <v>0.60694225282157999</v>
      </c>
      <c r="Q2627" s="143">
        <v>2277.6355921608101</v>
      </c>
      <c r="R2627" s="143">
        <v>1820</v>
      </c>
      <c r="S2627" s="143" t="s">
        <v>397</v>
      </c>
      <c r="T2627" s="143">
        <v>1820</v>
      </c>
      <c r="U2627" s="143" t="s">
        <v>385</v>
      </c>
      <c r="V2627" s="143" t="s">
        <v>366</v>
      </c>
      <c r="Z2627" s="143">
        <v>0</v>
      </c>
      <c r="AA2627" s="143">
        <v>1</v>
      </c>
      <c r="AB2627" s="143">
        <v>4.3943905816434503</v>
      </c>
      <c r="AC2627" s="143">
        <v>0.60694225282157999</v>
      </c>
      <c r="AD2627" s="143">
        <v>2277.6355921608101</v>
      </c>
      <c r="AF2627" s="143">
        <v>-1</v>
      </c>
      <c r="AG2627" s="143">
        <v>-1</v>
      </c>
      <c r="AH2627" s="143">
        <v>-1</v>
      </c>
      <c r="AI2627" s="143">
        <v>-1</v>
      </c>
      <c r="AJ2627" s="143">
        <v>0</v>
      </c>
      <c r="AM2627" s="143" t="s">
        <v>383</v>
      </c>
      <c r="AN2627" s="143">
        <v>-1</v>
      </c>
      <c r="AQ2627" s="143">
        <v>641</v>
      </c>
      <c r="AR2627" s="143" t="s">
        <v>284</v>
      </c>
      <c r="AS2627" s="143" t="s">
        <v>394</v>
      </c>
      <c r="AT2627" s="143" t="s">
        <v>366</v>
      </c>
      <c r="AV2627" s="143">
        <v>195.91506121402401</v>
      </c>
      <c r="AW2627" s="143">
        <v>1.8472308127999999</v>
      </c>
    </row>
    <row r="2628" spans="1:49" x14ac:dyDescent="0.25">
      <c r="A2628" s="153">
        <v>1200000</v>
      </c>
      <c r="B2628" s="153">
        <v>2400000</v>
      </c>
      <c r="C2628" s="153">
        <v>2500000</v>
      </c>
      <c r="D2628" s="143" t="s">
        <v>360</v>
      </c>
      <c r="E2628" s="143" t="s">
        <v>73</v>
      </c>
      <c r="F2628" s="143" t="s">
        <v>378</v>
      </c>
      <c r="G2628" s="143" t="s">
        <v>379</v>
      </c>
      <c r="H2628" s="143">
        <v>0.59</v>
      </c>
      <c r="I2628" s="143">
        <v>0.64</v>
      </c>
      <c r="J2628" s="143" t="s">
        <v>363</v>
      </c>
      <c r="K2628" s="143">
        <v>6.9192920567299997E-3</v>
      </c>
      <c r="L2628" s="143">
        <v>3728.6688426343699</v>
      </c>
      <c r="M2628" s="143">
        <v>7.1939634683154399</v>
      </c>
      <c r="N2628" s="143">
        <v>0.99361226842576</v>
      </c>
      <c r="O2628" s="143">
        <v>4.9777134282749998E-2</v>
      </c>
      <c r="P2628" s="143">
        <v>6.87509347639E-3</v>
      </c>
      <c r="Q2628" s="143">
        <v>25.799748705035299</v>
      </c>
      <c r="R2628" s="143">
        <v>5300</v>
      </c>
      <c r="S2628" s="143" t="s">
        <v>372</v>
      </c>
      <c r="T2628" s="143">
        <v>5300</v>
      </c>
      <c r="U2628" s="143" t="s">
        <v>385</v>
      </c>
      <c r="V2628" s="143" t="s">
        <v>366</v>
      </c>
      <c r="Y2628" s="143" t="s">
        <v>363</v>
      </c>
      <c r="Z2628" s="143">
        <v>0</v>
      </c>
      <c r="AA2628" s="143">
        <v>1</v>
      </c>
      <c r="AB2628" s="143">
        <v>4.9777134282749998E-2</v>
      </c>
      <c r="AC2628" s="143">
        <v>6.87509347639E-3</v>
      </c>
      <c r="AD2628" s="143">
        <v>25.799748705033799</v>
      </c>
      <c r="AF2628" s="143">
        <v>-1</v>
      </c>
      <c r="AG2628" s="143">
        <v>-1</v>
      </c>
      <c r="AH2628" s="143">
        <v>-1</v>
      </c>
      <c r="AI2628" s="143">
        <v>-1</v>
      </c>
      <c r="AJ2628" s="143">
        <v>0</v>
      </c>
      <c r="AM2628" s="143" t="s">
        <v>383</v>
      </c>
      <c r="AN2628" s="143">
        <v>-1</v>
      </c>
      <c r="AQ2628" s="143">
        <v>641</v>
      </c>
      <c r="AR2628" s="143" t="s">
        <v>284</v>
      </c>
      <c r="AS2628" s="143" t="s">
        <v>394</v>
      </c>
      <c r="AT2628" s="143" t="s">
        <v>366</v>
      </c>
      <c r="AV2628" s="143">
        <v>24.278955251927002</v>
      </c>
      <c r="AW2628" s="143">
        <v>2.09243704E-2</v>
      </c>
    </row>
    <row r="2629" spans="1:49" x14ac:dyDescent="0.25">
      <c r="A2629" s="153">
        <v>1200000</v>
      </c>
      <c r="B2629" s="153">
        <v>2400000</v>
      </c>
      <c r="C2629" s="153">
        <v>2500000</v>
      </c>
      <c r="D2629" s="143" t="s">
        <v>360</v>
      </c>
      <c r="E2629" s="143" t="s">
        <v>73</v>
      </c>
      <c r="F2629" s="143" t="s">
        <v>378</v>
      </c>
      <c r="G2629" s="143" t="s">
        <v>379</v>
      </c>
      <c r="H2629" s="143">
        <v>0.59</v>
      </c>
      <c r="I2629" s="143">
        <v>0.64</v>
      </c>
      <c r="J2629" s="143" t="s">
        <v>366</v>
      </c>
      <c r="K2629" s="143">
        <v>0.58274908717072005</v>
      </c>
      <c r="L2629" s="143">
        <v>3547.2355517164801</v>
      </c>
      <c r="M2629" s="143">
        <v>6.93023778640827</v>
      </c>
      <c r="N2629" s="143">
        <v>0.95716243691017999</v>
      </c>
      <c r="O2629" s="143">
        <v>4.0385897439054501</v>
      </c>
      <c r="P2629" s="143">
        <v>0.55778553638351003</v>
      </c>
      <c r="Q2629" s="143">
        <v>2067.1482797423</v>
      </c>
      <c r="R2629" s="143">
        <v>1820</v>
      </c>
      <c r="S2629" s="143" t="s">
        <v>397</v>
      </c>
      <c r="T2629" s="143">
        <v>1820</v>
      </c>
      <c r="U2629" s="143" t="s">
        <v>385</v>
      </c>
      <c r="V2629" s="143" t="s">
        <v>366</v>
      </c>
      <c r="Z2629" s="143">
        <v>0</v>
      </c>
      <c r="AA2629" s="143">
        <v>1</v>
      </c>
      <c r="AB2629" s="143">
        <v>4.0385897439054501</v>
      </c>
      <c r="AC2629" s="143">
        <v>0.55778553638351003</v>
      </c>
      <c r="AD2629" s="143">
        <v>2067.1482797423</v>
      </c>
      <c r="AF2629" s="143">
        <v>-1</v>
      </c>
      <c r="AG2629" s="143">
        <v>-1</v>
      </c>
      <c r="AH2629" s="143">
        <v>-1</v>
      </c>
      <c r="AI2629" s="143">
        <v>-1</v>
      </c>
      <c r="AJ2629" s="143">
        <v>0</v>
      </c>
      <c r="AM2629" s="143" t="s">
        <v>383</v>
      </c>
      <c r="AN2629" s="143">
        <v>-1</v>
      </c>
      <c r="AQ2629" s="143">
        <v>641</v>
      </c>
      <c r="AR2629" s="143" t="s">
        <v>284</v>
      </c>
      <c r="AS2629" s="143" t="s">
        <v>394</v>
      </c>
      <c r="AT2629" s="143" t="s">
        <v>366</v>
      </c>
      <c r="AV2629" s="143">
        <v>190.30697783464399</v>
      </c>
      <c r="AW2629" s="143">
        <v>1.6765192861</v>
      </c>
    </row>
    <row r="2630" spans="1:49" x14ac:dyDescent="0.25">
      <c r="A2630" s="153">
        <v>1200000</v>
      </c>
      <c r="B2630" s="153">
        <v>2400000</v>
      </c>
      <c r="C2630" s="153">
        <v>2500000</v>
      </c>
      <c r="D2630" s="143" t="s">
        <v>360</v>
      </c>
      <c r="E2630" s="143" t="s">
        <v>73</v>
      </c>
      <c r="F2630" s="143" t="s">
        <v>378</v>
      </c>
      <c r="G2630" s="143" t="s">
        <v>379</v>
      </c>
      <c r="H2630" s="143">
        <v>0.59</v>
      </c>
      <c r="I2630" s="143">
        <v>0.64</v>
      </c>
      <c r="J2630" s="143" t="s">
        <v>363</v>
      </c>
      <c r="K2630" s="143">
        <v>3.501436638212E-2</v>
      </c>
      <c r="L2630" s="143">
        <v>3547.2355517164801</v>
      </c>
      <c r="M2630" s="143">
        <v>6.93023778640827</v>
      </c>
      <c r="N2630" s="143">
        <v>0.95716243691017999</v>
      </c>
      <c r="O2630" s="143">
        <v>0.24265788496855001</v>
      </c>
      <c r="P2630" s="143">
        <v>3.3514436253179999E-2</v>
      </c>
      <c r="Q2630" s="143">
        <v>124.204205251503</v>
      </c>
      <c r="R2630" s="143">
        <v>5100</v>
      </c>
      <c r="S2630" s="143" t="s">
        <v>373</v>
      </c>
      <c r="T2630" s="143">
        <v>5100</v>
      </c>
      <c r="U2630" s="143" t="s">
        <v>385</v>
      </c>
      <c r="V2630" s="143" t="s">
        <v>366</v>
      </c>
      <c r="Y2630" s="143" t="s">
        <v>363</v>
      </c>
      <c r="Z2630" s="143">
        <v>0</v>
      </c>
      <c r="AA2630" s="143">
        <v>1</v>
      </c>
      <c r="AB2630" s="143">
        <v>0.24265788496855001</v>
      </c>
      <c r="AC2630" s="143">
        <v>3.3514436253179999E-2</v>
      </c>
      <c r="AD2630" s="143">
        <v>124.204205251502</v>
      </c>
      <c r="AF2630" s="143">
        <v>-1</v>
      </c>
      <c r="AG2630" s="143">
        <v>-1</v>
      </c>
      <c r="AH2630" s="143">
        <v>-1</v>
      </c>
      <c r="AI2630" s="143">
        <v>-1</v>
      </c>
      <c r="AJ2630" s="143">
        <v>0</v>
      </c>
      <c r="AM2630" s="143" t="s">
        <v>383</v>
      </c>
      <c r="AN2630" s="143">
        <v>-1</v>
      </c>
      <c r="AQ2630" s="143">
        <v>641</v>
      </c>
      <c r="AR2630" s="143" t="s">
        <v>284</v>
      </c>
      <c r="AS2630" s="143" t="s">
        <v>394</v>
      </c>
      <c r="AT2630" s="143" t="s">
        <v>366</v>
      </c>
      <c r="AV2630" s="143">
        <v>56.904830083342702</v>
      </c>
      <c r="AW2630" s="143">
        <v>0.1007333376</v>
      </c>
    </row>
    <row r="2631" spans="1:49" x14ac:dyDescent="0.25">
      <c r="A2631" s="153">
        <v>1200000</v>
      </c>
      <c r="B2631" s="153">
        <v>2400000</v>
      </c>
      <c r="C2631" s="153">
        <v>2500000</v>
      </c>
      <c r="D2631" s="143" t="s">
        <v>360</v>
      </c>
      <c r="E2631" s="143" t="s">
        <v>73</v>
      </c>
      <c r="F2631" s="143" t="s">
        <v>378</v>
      </c>
      <c r="G2631" s="143" t="s">
        <v>379</v>
      </c>
      <c r="H2631" s="143">
        <v>0.59</v>
      </c>
      <c r="I2631" s="143">
        <v>0.64</v>
      </c>
      <c r="J2631" s="143" t="s">
        <v>366</v>
      </c>
      <c r="K2631" s="143">
        <v>0.25328786886093002</v>
      </c>
      <c r="L2631" s="143">
        <v>3460.0824391453698</v>
      </c>
      <c r="M2631" s="143">
        <v>6.8780958714971998</v>
      </c>
      <c r="N2631" s="143">
        <v>0.94810639333080005</v>
      </c>
      <c r="O2631" s="143">
        <v>1.7421382451127301</v>
      </c>
      <c r="P2631" s="143">
        <v>0.24014384782018999</v>
      </c>
      <c r="Q2631" s="143">
        <v>876.39690709428305</v>
      </c>
      <c r="R2631" s="143">
        <v>1200</v>
      </c>
      <c r="S2631" s="143" t="s">
        <v>398</v>
      </c>
      <c r="T2631" s="143">
        <v>1200</v>
      </c>
      <c r="U2631" s="143" t="s">
        <v>385</v>
      </c>
      <c r="V2631" s="143" t="s">
        <v>366</v>
      </c>
      <c r="Z2631" s="143">
        <v>0</v>
      </c>
      <c r="AA2631" s="143">
        <v>1</v>
      </c>
      <c r="AB2631" s="143">
        <v>1.7421382451127301</v>
      </c>
      <c r="AC2631" s="143">
        <v>0.24014384782018999</v>
      </c>
      <c r="AD2631" s="143">
        <v>876.39690709428305</v>
      </c>
      <c r="AF2631" s="143">
        <v>-1</v>
      </c>
      <c r="AG2631" s="143">
        <v>-1</v>
      </c>
      <c r="AH2631" s="143">
        <v>-1</v>
      </c>
      <c r="AI2631" s="143">
        <v>-1</v>
      </c>
      <c r="AJ2631" s="143">
        <v>0</v>
      </c>
      <c r="AM2631" s="143" t="s">
        <v>383</v>
      </c>
      <c r="AN2631" s="143">
        <v>-1</v>
      </c>
      <c r="AQ2631" s="143">
        <v>641</v>
      </c>
      <c r="AR2631" s="143" t="s">
        <v>284</v>
      </c>
      <c r="AS2631" s="143" t="s">
        <v>394</v>
      </c>
      <c r="AT2631" s="143" t="s">
        <v>366</v>
      </c>
      <c r="AV2631" s="143">
        <v>142.04102187245701</v>
      </c>
      <c r="AW2631" s="143">
        <v>0.71078419069999998</v>
      </c>
    </row>
    <row r="2632" spans="1:49" x14ac:dyDescent="0.25">
      <c r="A2632" s="153">
        <v>1200000</v>
      </c>
      <c r="B2632" s="153">
        <v>2400000</v>
      </c>
      <c r="C2632" s="153">
        <v>2500000</v>
      </c>
      <c r="D2632" s="143" t="s">
        <v>360</v>
      </c>
      <c r="E2632" s="143" t="s">
        <v>73</v>
      </c>
      <c r="F2632" s="143" t="s">
        <v>378</v>
      </c>
      <c r="G2632" s="143" t="s">
        <v>379</v>
      </c>
      <c r="H2632" s="143">
        <v>0.59</v>
      </c>
      <c r="I2632" s="143">
        <v>0.64</v>
      </c>
      <c r="J2632" s="143" t="s">
        <v>363</v>
      </c>
      <c r="K2632" s="143">
        <v>0.36447558480697001</v>
      </c>
      <c r="L2632" s="143">
        <v>3460.0824391453698</v>
      </c>
      <c r="M2632" s="143">
        <v>6.8780958714971998</v>
      </c>
      <c r="N2632" s="143">
        <v>0.94810639333080005</v>
      </c>
      <c r="O2632" s="143">
        <v>2.5068980151223901</v>
      </c>
      <c r="P2632" s="143">
        <v>0.34556163216847002</v>
      </c>
      <c r="Q2632" s="143">
        <v>1261.1155704878499</v>
      </c>
      <c r="R2632" s="143">
        <v>3100</v>
      </c>
      <c r="S2632" s="143" t="s">
        <v>371</v>
      </c>
      <c r="T2632" s="143">
        <v>3100</v>
      </c>
      <c r="U2632" s="143" t="s">
        <v>385</v>
      </c>
      <c r="V2632" s="143" t="s">
        <v>366</v>
      </c>
      <c r="Y2632" s="143" t="s">
        <v>363</v>
      </c>
      <c r="Z2632" s="143">
        <v>0</v>
      </c>
      <c r="AA2632" s="143">
        <v>1</v>
      </c>
      <c r="AB2632" s="143">
        <v>2.5068980151223901</v>
      </c>
      <c r="AC2632" s="143">
        <v>0.34556163216847002</v>
      </c>
      <c r="AD2632" s="143">
        <v>1261.1155704878499</v>
      </c>
      <c r="AF2632" s="143">
        <v>-1</v>
      </c>
      <c r="AG2632" s="143">
        <v>-1</v>
      </c>
      <c r="AH2632" s="143">
        <v>-1</v>
      </c>
      <c r="AI2632" s="143">
        <v>-1</v>
      </c>
      <c r="AJ2632" s="143">
        <v>0</v>
      </c>
      <c r="AM2632" s="143" t="s">
        <v>383</v>
      </c>
      <c r="AN2632" s="143">
        <v>-1</v>
      </c>
      <c r="AQ2632" s="143">
        <v>641</v>
      </c>
      <c r="AR2632" s="143" t="s">
        <v>284</v>
      </c>
      <c r="AS2632" s="143" t="s">
        <v>394</v>
      </c>
      <c r="AT2632" s="143" t="s">
        <v>366</v>
      </c>
      <c r="AV2632" s="143">
        <v>160.039450768526</v>
      </c>
      <c r="AW2632" s="143">
        <v>1.0228025714</v>
      </c>
    </row>
    <row r="2633" spans="1:49" x14ac:dyDescent="0.25">
      <c r="A2633" s="153">
        <v>1200000</v>
      </c>
      <c r="B2633" s="153">
        <v>2400000</v>
      </c>
      <c r="C2633" s="153">
        <v>2500000</v>
      </c>
      <c r="D2633" s="143" t="s">
        <v>360</v>
      </c>
      <c r="E2633" s="143" t="s">
        <v>73</v>
      </c>
      <c r="F2633" s="143" t="s">
        <v>378</v>
      </c>
      <c r="G2633" s="143" t="s">
        <v>379</v>
      </c>
      <c r="H2633" s="143">
        <v>0.59</v>
      </c>
      <c r="I2633" s="143">
        <v>0.64</v>
      </c>
      <c r="J2633" s="143" t="s">
        <v>366</v>
      </c>
      <c r="K2633" s="143">
        <v>0.38793097118911002</v>
      </c>
      <c r="L2633" s="143">
        <v>2300.8527453703</v>
      </c>
      <c r="M2633" s="143">
        <v>4.4952091268702903</v>
      </c>
      <c r="N2633" s="143">
        <v>0.6212028986193</v>
      </c>
      <c r="O2633" s="143">
        <v>1.74383084228495</v>
      </c>
      <c r="P2633" s="143">
        <v>0.24098384376686999</v>
      </c>
      <c r="Q2633" s="143">
        <v>892.57204007463702</v>
      </c>
      <c r="R2633" s="143">
        <v>1820</v>
      </c>
      <c r="S2633" s="143" t="s">
        <v>397</v>
      </c>
      <c r="T2633" s="143">
        <v>1820</v>
      </c>
      <c r="U2633" s="143" t="s">
        <v>385</v>
      </c>
      <c r="V2633" s="143" t="s">
        <v>366</v>
      </c>
      <c r="Z2633" s="143">
        <v>0</v>
      </c>
      <c r="AA2633" s="143">
        <v>1</v>
      </c>
      <c r="AB2633" s="143">
        <v>1.74383084228495</v>
      </c>
      <c r="AC2633" s="143">
        <v>0.24098384376686999</v>
      </c>
      <c r="AD2633" s="143">
        <v>892.57204007463702</v>
      </c>
      <c r="AF2633" s="143">
        <v>-1</v>
      </c>
      <c r="AG2633" s="143">
        <v>-1</v>
      </c>
      <c r="AH2633" s="143">
        <v>-1</v>
      </c>
      <c r="AI2633" s="143">
        <v>-1</v>
      </c>
      <c r="AJ2633" s="143">
        <v>0</v>
      </c>
      <c r="AM2633" s="143" t="s">
        <v>383</v>
      </c>
      <c r="AN2633" s="143">
        <v>-1</v>
      </c>
      <c r="AQ2633" s="143">
        <v>641</v>
      </c>
      <c r="AR2633" s="143" t="s">
        <v>284</v>
      </c>
      <c r="AS2633" s="143" t="s">
        <v>394</v>
      </c>
      <c r="AT2633" s="143" t="s">
        <v>366</v>
      </c>
      <c r="AV2633" s="143">
        <v>184.470090098772</v>
      </c>
      <c r="AW2633" s="143">
        <v>0.72390270889999997</v>
      </c>
    </row>
    <row r="2634" spans="1:49" x14ac:dyDescent="0.25">
      <c r="A2634" s="153">
        <v>1200000</v>
      </c>
      <c r="B2634" s="153">
        <v>2400000</v>
      </c>
      <c r="C2634" s="153">
        <v>2500000</v>
      </c>
      <c r="D2634" s="143" t="s">
        <v>360</v>
      </c>
      <c r="E2634" s="143" t="s">
        <v>73</v>
      </c>
      <c r="F2634" s="143" t="s">
        <v>378</v>
      </c>
      <c r="G2634" s="143" t="s">
        <v>379</v>
      </c>
      <c r="H2634" s="143">
        <v>0.59</v>
      </c>
      <c r="I2634" s="143">
        <v>0.64</v>
      </c>
      <c r="J2634" s="143" t="s">
        <v>363</v>
      </c>
      <c r="K2634" s="143">
        <v>0.22983248259385999</v>
      </c>
      <c r="L2634" s="143">
        <v>2300.8527453703</v>
      </c>
      <c r="M2634" s="143">
        <v>4.4952091268702903</v>
      </c>
      <c r="N2634" s="143">
        <v>0.6212028986193</v>
      </c>
      <c r="O2634" s="143">
        <v>1.0331450734072101</v>
      </c>
      <c r="P2634" s="143">
        <v>0.14277260438417999</v>
      </c>
      <c r="Q2634" s="143">
        <v>528.81069855137196</v>
      </c>
      <c r="R2634" s="143">
        <v>5100</v>
      </c>
      <c r="S2634" s="143" t="s">
        <v>373</v>
      </c>
      <c r="T2634" s="143">
        <v>5100</v>
      </c>
      <c r="U2634" s="143" t="s">
        <v>385</v>
      </c>
      <c r="V2634" s="143" t="s">
        <v>366</v>
      </c>
      <c r="Y2634" s="143" t="s">
        <v>363</v>
      </c>
      <c r="Z2634" s="143">
        <v>0</v>
      </c>
      <c r="AA2634" s="143">
        <v>1</v>
      </c>
      <c r="AB2634" s="143">
        <v>1.0331450734072101</v>
      </c>
      <c r="AC2634" s="143">
        <v>0.14277260438417999</v>
      </c>
      <c r="AD2634" s="143">
        <v>528.81069855137196</v>
      </c>
      <c r="AF2634" s="143">
        <v>-1</v>
      </c>
      <c r="AG2634" s="143">
        <v>-1</v>
      </c>
      <c r="AH2634" s="143">
        <v>-1</v>
      </c>
      <c r="AI2634" s="143">
        <v>-1</v>
      </c>
      <c r="AJ2634" s="143">
        <v>0</v>
      </c>
      <c r="AM2634" s="143" t="s">
        <v>383</v>
      </c>
      <c r="AN2634" s="143">
        <v>-1</v>
      </c>
      <c r="AQ2634" s="143">
        <v>641</v>
      </c>
      <c r="AR2634" s="143" t="s">
        <v>284</v>
      </c>
      <c r="AS2634" s="143" t="s">
        <v>394</v>
      </c>
      <c r="AT2634" s="143" t="s">
        <v>366</v>
      </c>
      <c r="AV2634" s="143">
        <v>132.433109540586</v>
      </c>
      <c r="AW2634" s="143">
        <v>0.42888134509999998</v>
      </c>
    </row>
    <row r="2635" spans="1:49" x14ac:dyDescent="0.25">
      <c r="A2635" s="153">
        <v>1200000</v>
      </c>
      <c r="B2635" s="153">
        <v>2400000</v>
      </c>
      <c r="C2635" s="153">
        <v>2500000</v>
      </c>
      <c r="D2635" s="143" t="s">
        <v>360</v>
      </c>
      <c r="E2635" s="143" t="s">
        <v>73</v>
      </c>
      <c r="F2635" s="143" t="s">
        <v>378</v>
      </c>
      <c r="G2635" s="143" t="s">
        <v>379</v>
      </c>
      <c r="H2635" s="143">
        <v>0.59</v>
      </c>
      <c r="I2635" s="143">
        <v>0.64</v>
      </c>
      <c r="J2635" s="143" t="s">
        <v>366</v>
      </c>
      <c r="K2635" s="143">
        <v>0.61776345375996</v>
      </c>
      <c r="L2635" s="143">
        <v>3774.6344086374002</v>
      </c>
      <c r="M2635" s="143">
        <v>7.3745058611188101</v>
      </c>
      <c r="N2635" s="143">
        <v>1.01850706539681</v>
      </c>
      <c r="O2635" s="143">
        <v>4.5557002105378803</v>
      </c>
      <c r="P2635" s="143">
        <v>0.62919644239845995</v>
      </c>
      <c r="Q2635" s="143">
        <v>2331.83118896105</v>
      </c>
      <c r="R2635" s="143">
        <v>1820</v>
      </c>
      <c r="S2635" s="143" t="s">
        <v>397</v>
      </c>
      <c r="T2635" s="143">
        <v>1820</v>
      </c>
      <c r="U2635" s="143" t="s">
        <v>385</v>
      </c>
      <c r="V2635" s="143" t="s">
        <v>366</v>
      </c>
      <c r="Z2635" s="143">
        <v>0</v>
      </c>
      <c r="AA2635" s="143">
        <v>1</v>
      </c>
      <c r="AB2635" s="143">
        <v>4.5557002105378803</v>
      </c>
      <c r="AC2635" s="143">
        <v>0.62919644239845995</v>
      </c>
      <c r="AD2635" s="143">
        <v>2331.83118896105</v>
      </c>
      <c r="AF2635" s="143">
        <v>-1</v>
      </c>
      <c r="AG2635" s="143">
        <v>-1</v>
      </c>
      <c r="AH2635" s="143">
        <v>-1</v>
      </c>
      <c r="AI2635" s="143">
        <v>-1</v>
      </c>
      <c r="AJ2635" s="143">
        <v>0</v>
      </c>
      <c r="AM2635" s="143" t="s">
        <v>383</v>
      </c>
      <c r="AN2635" s="143">
        <v>-1</v>
      </c>
      <c r="AQ2635" s="143">
        <v>641</v>
      </c>
      <c r="AR2635" s="143" t="s">
        <v>284</v>
      </c>
      <c r="AS2635" s="143" t="s">
        <v>394</v>
      </c>
      <c r="AT2635" s="143" t="s">
        <v>366</v>
      </c>
      <c r="AV2635" s="143">
        <v>200.00000001490099</v>
      </c>
      <c r="AW2635" s="143">
        <v>1.8911850681</v>
      </c>
    </row>
    <row r="2636" spans="1:49" x14ac:dyDescent="0.25">
      <c r="A2636" s="153">
        <v>1200000</v>
      </c>
      <c r="B2636" s="153">
        <v>2400000</v>
      </c>
      <c r="C2636" s="153">
        <v>2500000</v>
      </c>
      <c r="D2636" s="143" t="s">
        <v>360</v>
      </c>
      <c r="E2636" s="143" t="s">
        <v>73</v>
      </c>
      <c r="F2636" s="143" t="s">
        <v>378</v>
      </c>
      <c r="G2636" s="143" t="s">
        <v>379</v>
      </c>
      <c r="H2636" s="143">
        <v>0.59</v>
      </c>
      <c r="I2636" s="143">
        <v>0.64</v>
      </c>
      <c r="J2636" s="143" t="s">
        <v>366</v>
      </c>
      <c r="K2636" s="143">
        <v>3.2297219777990001E-2</v>
      </c>
      <c r="L2636" s="143">
        <v>3792.8881130089399</v>
      </c>
      <c r="M2636" s="143">
        <v>7.6914506019873796</v>
      </c>
      <c r="N2636" s="143">
        <v>1.0547239745817101</v>
      </c>
      <c r="O2636" s="143">
        <v>0.24841247050399001</v>
      </c>
      <c r="P2636" s="143">
        <v>3.4064652012180001E-2</v>
      </c>
      <c r="Q2636" s="143">
        <v>122.499740979202</v>
      </c>
      <c r="R2636" s="143">
        <v>8140</v>
      </c>
      <c r="S2636" s="143" t="s">
        <v>369</v>
      </c>
      <c r="T2636" s="143">
        <v>8140</v>
      </c>
      <c r="U2636" s="143" t="s">
        <v>385</v>
      </c>
      <c r="V2636" s="143" t="s">
        <v>366</v>
      </c>
      <c r="Z2636" s="143">
        <v>0</v>
      </c>
      <c r="AA2636" s="143">
        <v>1</v>
      </c>
      <c r="AB2636" s="143">
        <v>0.24841247050399001</v>
      </c>
      <c r="AC2636" s="143">
        <v>3.4064652012180001E-2</v>
      </c>
      <c r="AD2636" s="143">
        <v>123.51034508843</v>
      </c>
      <c r="AF2636" s="143">
        <v>-1</v>
      </c>
      <c r="AG2636" s="143">
        <v>-1</v>
      </c>
      <c r="AH2636" s="143">
        <v>-1</v>
      </c>
      <c r="AI2636" s="143">
        <v>-1</v>
      </c>
      <c r="AJ2636" s="143">
        <v>0</v>
      </c>
      <c r="AM2636" s="143" t="s">
        <v>383</v>
      </c>
      <c r="AN2636" s="143">
        <v>-1</v>
      </c>
      <c r="AQ2636" s="143">
        <v>641</v>
      </c>
      <c r="AR2636" s="143" t="s">
        <v>284</v>
      </c>
      <c r="AS2636" s="143" t="s">
        <v>394</v>
      </c>
      <c r="AT2636" s="143" t="s">
        <v>366</v>
      </c>
      <c r="AV2636" s="143">
        <v>104.425937201541</v>
      </c>
      <c r="AW2636" s="143">
        <v>0.1001705962</v>
      </c>
    </row>
    <row r="2637" spans="1:49" x14ac:dyDescent="0.25">
      <c r="A2637" s="153">
        <v>1200000</v>
      </c>
      <c r="B2637" s="153">
        <v>2400000</v>
      </c>
      <c r="C2637" s="153">
        <v>2500000</v>
      </c>
      <c r="D2637" s="143" t="s">
        <v>360</v>
      </c>
      <c r="E2637" s="143" t="s">
        <v>73</v>
      </c>
      <c r="F2637" s="143" t="s">
        <v>378</v>
      </c>
      <c r="G2637" s="143" t="s">
        <v>379</v>
      </c>
      <c r="H2637" s="143">
        <v>0.59</v>
      </c>
      <c r="I2637" s="143">
        <v>0.64</v>
      </c>
      <c r="J2637" s="143" t="s">
        <v>366</v>
      </c>
      <c r="K2637" s="143">
        <v>0.52649165823004995</v>
      </c>
      <c r="L2637" s="143">
        <v>3792.8881130089399</v>
      </c>
      <c r="M2637" s="143">
        <v>7.6914506019873796</v>
      </c>
      <c r="N2637" s="143">
        <v>1.0547239745817101</v>
      </c>
      <c r="O2637" s="143">
        <v>4.0494845816348501</v>
      </c>
      <c r="P2637" s="143">
        <v>0.55530337435250998</v>
      </c>
      <c r="Q2637" s="143">
        <v>1996.92395209912</v>
      </c>
      <c r="R2637" s="143">
        <v>1820</v>
      </c>
      <c r="S2637" s="143" t="s">
        <v>397</v>
      </c>
      <c r="T2637" s="143">
        <v>1820</v>
      </c>
      <c r="U2637" s="143" t="s">
        <v>385</v>
      </c>
      <c r="V2637" s="143" t="s">
        <v>366</v>
      </c>
      <c r="Z2637" s="143">
        <v>0</v>
      </c>
      <c r="AA2637" s="143">
        <v>1</v>
      </c>
      <c r="AB2637" s="143">
        <v>4.0494845816348501</v>
      </c>
      <c r="AC2637" s="143">
        <v>0.55530337435250998</v>
      </c>
      <c r="AD2637" s="143">
        <v>1996.92395209912</v>
      </c>
      <c r="AF2637" s="143">
        <v>-1</v>
      </c>
      <c r="AG2637" s="143">
        <v>-1</v>
      </c>
      <c r="AH2637" s="143">
        <v>-1</v>
      </c>
      <c r="AI2637" s="143">
        <v>-1</v>
      </c>
      <c r="AJ2637" s="143">
        <v>0</v>
      </c>
      <c r="AM2637" s="143" t="s">
        <v>383</v>
      </c>
      <c r="AN2637" s="143">
        <v>-1</v>
      </c>
      <c r="AQ2637" s="143">
        <v>641</v>
      </c>
      <c r="AR2637" s="143" t="s">
        <v>284</v>
      </c>
      <c r="AS2637" s="143" t="s">
        <v>394</v>
      </c>
      <c r="AT2637" s="143" t="s">
        <v>366</v>
      </c>
      <c r="AV2637" s="143">
        <v>182.35481561374101</v>
      </c>
      <c r="AW2637" s="143">
        <v>1.6195652491000001</v>
      </c>
    </row>
    <row r="2638" spans="1:49" x14ac:dyDescent="0.25">
      <c r="A2638" s="153">
        <v>1200000</v>
      </c>
      <c r="B2638" s="153">
        <v>2400000</v>
      </c>
      <c r="C2638" s="153">
        <v>2500000</v>
      </c>
      <c r="D2638" s="143" t="s">
        <v>360</v>
      </c>
      <c r="E2638" s="143" t="s">
        <v>73</v>
      </c>
      <c r="F2638" s="143" t="s">
        <v>378</v>
      </c>
      <c r="G2638" s="143" t="s">
        <v>379</v>
      </c>
      <c r="H2638" s="143">
        <v>0.59</v>
      </c>
      <c r="I2638" s="143">
        <v>0.64</v>
      </c>
      <c r="J2638" s="143" t="s">
        <v>366</v>
      </c>
      <c r="K2638" s="143">
        <v>5.8708128656239998E-2</v>
      </c>
      <c r="L2638" s="143">
        <v>3792.8881130089399</v>
      </c>
      <c r="M2638" s="143">
        <v>7.6914506019873796</v>
      </c>
      <c r="N2638" s="143">
        <v>1.0547239745817101</v>
      </c>
      <c r="O2638" s="143">
        <v>0.45155067149460998</v>
      </c>
      <c r="P2638" s="143">
        <v>6.1920870796560001E-2</v>
      </c>
      <c r="Q2638" s="143">
        <v>222.67336331726301</v>
      </c>
      <c r="R2638" s="143">
        <v>1400</v>
      </c>
      <c r="S2638" s="143" t="s">
        <v>389</v>
      </c>
      <c r="T2638" s="143">
        <v>1400</v>
      </c>
      <c r="U2638" s="143" t="s">
        <v>385</v>
      </c>
      <c r="V2638" s="143" t="s">
        <v>366</v>
      </c>
      <c r="Z2638" s="143">
        <v>0</v>
      </c>
      <c r="AA2638" s="143">
        <v>1</v>
      </c>
      <c r="AB2638" s="143">
        <v>0.45155067149460998</v>
      </c>
      <c r="AC2638" s="143">
        <v>6.1920870796560001E-2</v>
      </c>
      <c r="AD2638" s="143">
        <v>222.67336331726301</v>
      </c>
      <c r="AF2638" s="143">
        <v>-1</v>
      </c>
      <c r="AG2638" s="143">
        <v>-1</v>
      </c>
      <c r="AH2638" s="143">
        <v>-1</v>
      </c>
      <c r="AI2638" s="143">
        <v>-1</v>
      </c>
      <c r="AJ2638" s="143">
        <v>0</v>
      </c>
      <c r="AM2638" s="143" t="s">
        <v>383</v>
      </c>
      <c r="AN2638" s="143">
        <v>-1</v>
      </c>
      <c r="AQ2638" s="143">
        <v>641</v>
      </c>
      <c r="AR2638" s="143" t="s">
        <v>284</v>
      </c>
      <c r="AS2638" s="143" t="s">
        <v>394</v>
      </c>
      <c r="AT2638" s="143" t="s">
        <v>366</v>
      </c>
      <c r="AV2638" s="143">
        <v>88.342026807346002</v>
      </c>
      <c r="AW2638" s="143">
        <v>0.18059477970000001</v>
      </c>
    </row>
    <row r="2639" spans="1:49" x14ac:dyDescent="0.25">
      <c r="A2639" s="153">
        <v>1200000</v>
      </c>
      <c r="B2639" s="153">
        <v>2400000</v>
      </c>
      <c r="C2639" s="153">
        <v>2500000</v>
      </c>
      <c r="D2639" s="143" t="s">
        <v>360</v>
      </c>
      <c r="E2639" s="143" t="s">
        <v>73</v>
      </c>
      <c r="F2639" s="143" t="s">
        <v>378</v>
      </c>
      <c r="G2639" s="143" t="s">
        <v>379</v>
      </c>
      <c r="H2639" s="143">
        <v>0.59</v>
      </c>
      <c r="I2639" s="143">
        <v>0.64</v>
      </c>
      <c r="J2639" s="143" t="s">
        <v>366</v>
      </c>
      <c r="K2639" s="143">
        <v>0.51645541601017997</v>
      </c>
      <c r="L2639" s="143">
        <v>3130.1222919960901</v>
      </c>
      <c r="M2639" s="143">
        <v>6.1153238764175697</v>
      </c>
      <c r="N2639" s="143">
        <v>0.844619475437</v>
      </c>
      <c r="O2639" s="143">
        <v>3.1582921366322698</v>
      </c>
      <c r="P2639" s="143">
        <v>0.43620830255712001</v>
      </c>
      <c r="Q2639" s="143">
        <v>1616.5686104756001</v>
      </c>
      <c r="R2639" s="143">
        <v>1820</v>
      </c>
      <c r="S2639" s="143" t="s">
        <v>397</v>
      </c>
      <c r="T2639" s="143">
        <v>1820</v>
      </c>
      <c r="U2639" s="143" t="s">
        <v>385</v>
      </c>
      <c r="V2639" s="143" t="s">
        <v>366</v>
      </c>
      <c r="Z2639" s="143">
        <v>0</v>
      </c>
      <c r="AA2639" s="143">
        <v>1</v>
      </c>
      <c r="AB2639" s="143">
        <v>3.1582921366322698</v>
      </c>
      <c r="AC2639" s="143">
        <v>0.43620830255712001</v>
      </c>
      <c r="AD2639" s="143">
        <v>1616.5686104756001</v>
      </c>
      <c r="AF2639" s="143">
        <v>-1</v>
      </c>
      <c r="AG2639" s="143">
        <v>-1</v>
      </c>
      <c r="AH2639" s="143">
        <v>-1</v>
      </c>
      <c r="AI2639" s="143">
        <v>-1</v>
      </c>
      <c r="AJ2639" s="143">
        <v>0</v>
      </c>
      <c r="AM2639" s="143" t="s">
        <v>383</v>
      </c>
      <c r="AN2639" s="143">
        <v>-1</v>
      </c>
      <c r="AQ2639" s="143">
        <v>641</v>
      </c>
      <c r="AR2639" s="143" t="s">
        <v>284</v>
      </c>
      <c r="AS2639" s="143" t="s">
        <v>394</v>
      </c>
      <c r="AT2639" s="143" t="s">
        <v>366</v>
      </c>
      <c r="AV2639" s="143">
        <v>188.31180053884</v>
      </c>
      <c r="AW2639" s="143">
        <v>1.3110856532999999</v>
      </c>
    </row>
    <row r="2640" spans="1:49" x14ac:dyDescent="0.25">
      <c r="A2640" s="153">
        <v>1200000</v>
      </c>
      <c r="B2640" s="153">
        <v>2400000</v>
      </c>
      <c r="C2640" s="153">
        <v>2500000</v>
      </c>
      <c r="D2640" s="143" t="s">
        <v>360</v>
      </c>
      <c r="E2640" s="143" t="s">
        <v>73</v>
      </c>
      <c r="F2640" s="143" t="s">
        <v>378</v>
      </c>
      <c r="G2640" s="143" t="s">
        <v>379</v>
      </c>
      <c r="H2640" s="143">
        <v>0.59</v>
      </c>
      <c r="I2640" s="143">
        <v>0.64</v>
      </c>
      <c r="J2640" s="143" t="s">
        <v>363</v>
      </c>
      <c r="K2640" s="143">
        <v>0.10130803786483999</v>
      </c>
      <c r="L2640" s="143">
        <v>3130.1222919960901</v>
      </c>
      <c r="M2640" s="143">
        <v>6.1153238764175697</v>
      </c>
      <c r="N2640" s="143">
        <v>0.844619475437</v>
      </c>
      <c r="O2640" s="143">
        <v>0.61953146282791005</v>
      </c>
      <c r="P2640" s="143">
        <v>8.5566741798950005E-2</v>
      </c>
      <c r="Q2640" s="143">
        <v>317.10654767914201</v>
      </c>
      <c r="R2640" s="143">
        <v>5100</v>
      </c>
      <c r="S2640" s="143" t="s">
        <v>373</v>
      </c>
      <c r="T2640" s="143">
        <v>5100</v>
      </c>
      <c r="U2640" s="143" t="s">
        <v>385</v>
      </c>
      <c r="V2640" s="143" t="s">
        <v>366</v>
      </c>
      <c r="Y2640" s="143" t="s">
        <v>363</v>
      </c>
      <c r="Z2640" s="143">
        <v>0</v>
      </c>
      <c r="AA2640" s="143">
        <v>1</v>
      </c>
      <c r="AB2640" s="143">
        <v>0.61953146282791005</v>
      </c>
      <c r="AC2640" s="143">
        <v>8.5566741798950005E-2</v>
      </c>
      <c r="AD2640" s="143">
        <v>317.10654767914201</v>
      </c>
      <c r="AF2640" s="143">
        <v>-1</v>
      </c>
      <c r="AG2640" s="143">
        <v>-1</v>
      </c>
      <c r="AH2640" s="143">
        <v>-1</v>
      </c>
      <c r="AI2640" s="143">
        <v>-1</v>
      </c>
      <c r="AJ2640" s="143">
        <v>0</v>
      </c>
      <c r="AM2640" s="143" t="s">
        <v>383</v>
      </c>
      <c r="AN2640" s="143">
        <v>-1</v>
      </c>
      <c r="AQ2640" s="143">
        <v>641</v>
      </c>
      <c r="AR2640" s="143" t="s">
        <v>284</v>
      </c>
      <c r="AS2640" s="143" t="s">
        <v>394</v>
      </c>
      <c r="AT2640" s="143" t="s">
        <v>366</v>
      </c>
      <c r="AV2640" s="143">
        <v>92.836939948889693</v>
      </c>
      <c r="AW2640" s="143">
        <v>0.25718292590000003</v>
      </c>
    </row>
    <row r="2641" spans="1:49" x14ac:dyDescent="0.25">
      <c r="A2641" s="153">
        <v>1200000</v>
      </c>
      <c r="B2641" s="153">
        <v>2400000</v>
      </c>
      <c r="C2641" s="153">
        <v>2500000</v>
      </c>
      <c r="D2641" s="143" t="s">
        <v>360</v>
      </c>
      <c r="E2641" s="143" t="s">
        <v>73</v>
      </c>
      <c r="F2641" s="143" t="s">
        <v>378</v>
      </c>
      <c r="G2641" s="143" t="s">
        <v>379</v>
      </c>
      <c r="H2641" s="143">
        <v>0.59</v>
      </c>
      <c r="I2641" s="143">
        <v>0.64</v>
      </c>
      <c r="J2641" s="143" t="s">
        <v>363</v>
      </c>
      <c r="K2641" s="143">
        <v>0.61776345373694996</v>
      </c>
      <c r="L2641" s="143">
        <v>633.84877910621503</v>
      </c>
      <c r="M2641" s="143">
        <v>0</v>
      </c>
      <c r="N2641" s="143">
        <v>0</v>
      </c>
      <c r="O2641" s="143">
        <v>0</v>
      </c>
      <c r="P2641" s="143">
        <v>0</v>
      </c>
      <c r="Q2641" s="143">
        <v>391.56861092760698</v>
      </c>
      <c r="R2641" s="143">
        <v>5300</v>
      </c>
      <c r="S2641" s="143" t="s">
        <v>372</v>
      </c>
      <c r="T2641" s="143">
        <v>5300</v>
      </c>
      <c r="U2641" s="143" t="s">
        <v>385</v>
      </c>
      <c r="V2641" s="143" t="s">
        <v>366</v>
      </c>
      <c r="Y2641" s="143" t="s">
        <v>363</v>
      </c>
      <c r="Z2641" s="143">
        <v>0</v>
      </c>
      <c r="AA2641" s="143">
        <v>1</v>
      </c>
      <c r="AB2641" s="143">
        <v>0</v>
      </c>
      <c r="AC2641" s="143">
        <v>0</v>
      </c>
      <c r="AD2641" s="143">
        <v>391.56861092760698</v>
      </c>
      <c r="AF2641" s="143">
        <v>-1</v>
      </c>
      <c r="AG2641" s="143">
        <v>-1</v>
      </c>
      <c r="AH2641" s="143">
        <v>-1</v>
      </c>
      <c r="AI2641" s="143">
        <v>-1</v>
      </c>
      <c r="AJ2641" s="143">
        <v>0</v>
      </c>
      <c r="AM2641" s="143" t="s">
        <v>383</v>
      </c>
      <c r="AN2641" s="143">
        <v>-1</v>
      </c>
      <c r="AQ2641" s="143">
        <v>641</v>
      </c>
      <c r="AR2641" s="143" t="s">
        <v>284</v>
      </c>
      <c r="AS2641" s="143" t="s">
        <v>394</v>
      </c>
      <c r="AT2641" s="143" t="s">
        <v>366</v>
      </c>
      <c r="AV2641" s="143">
        <v>200.00000001117499</v>
      </c>
      <c r="AW2641" s="143">
        <v>0.3175738937</v>
      </c>
    </row>
    <row r="2642" spans="1:49" x14ac:dyDescent="0.25">
      <c r="A2642" s="153">
        <v>1200000</v>
      </c>
      <c r="B2642" s="153">
        <v>2400000</v>
      </c>
      <c r="C2642" s="153">
        <v>2500000</v>
      </c>
      <c r="D2642" s="143" t="s">
        <v>360</v>
      </c>
      <c r="E2642" s="143" t="s">
        <v>73</v>
      </c>
      <c r="F2642" s="143" t="s">
        <v>378</v>
      </c>
      <c r="G2642" s="143" t="s">
        <v>379</v>
      </c>
      <c r="H2642" s="143">
        <v>0.59</v>
      </c>
      <c r="I2642" s="143">
        <v>0.64</v>
      </c>
      <c r="J2642" s="143" t="s">
        <v>366</v>
      </c>
      <c r="K2642" s="143">
        <v>9.4109328333460002E-2</v>
      </c>
      <c r="L2642" s="143">
        <v>383.43107958377198</v>
      </c>
      <c r="M2642" s="143">
        <v>0.74933661471630997</v>
      </c>
      <c r="N2642" s="143">
        <v>0.10609242076788999</v>
      </c>
      <c r="O2642" s="143">
        <v>7.0519565506620002E-2</v>
      </c>
      <c r="P2642" s="143">
        <v>9.9842864597300008E-3</v>
      </c>
      <c r="Q2642" s="143">
        <v>36.084441361802597</v>
      </c>
      <c r="R2642" s="143">
        <v>1820</v>
      </c>
      <c r="S2642" s="143" t="s">
        <v>397</v>
      </c>
      <c r="T2642" s="143">
        <v>1820</v>
      </c>
      <c r="U2642" s="143" t="s">
        <v>385</v>
      </c>
      <c r="V2642" s="143" t="s">
        <v>366</v>
      </c>
      <c r="Z2642" s="143">
        <v>0</v>
      </c>
      <c r="AA2642" s="143">
        <v>1</v>
      </c>
      <c r="AB2642" s="143">
        <v>7.0519565506620002E-2</v>
      </c>
      <c r="AC2642" s="143">
        <v>9.9842864597300008E-3</v>
      </c>
      <c r="AD2642" s="143">
        <v>36.084441361802597</v>
      </c>
      <c r="AF2642" s="143">
        <v>-1</v>
      </c>
      <c r="AG2642" s="143">
        <v>-1</v>
      </c>
      <c r="AH2642" s="143">
        <v>-1</v>
      </c>
      <c r="AI2642" s="143">
        <v>-1</v>
      </c>
      <c r="AJ2642" s="143">
        <v>0</v>
      </c>
      <c r="AM2642" s="143" t="s">
        <v>383</v>
      </c>
      <c r="AN2642" s="143">
        <v>-1</v>
      </c>
      <c r="AQ2642" s="143">
        <v>641</v>
      </c>
      <c r="AR2642" s="143" t="s">
        <v>284</v>
      </c>
      <c r="AS2642" s="143" t="s">
        <v>394</v>
      </c>
      <c r="AT2642" s="143" t="s">
        <v>366</v>
      </c>
      <c r="AV2642" s="143">
        <v>122.11567449681399</v>
      </c>
      <c r="AW2642" s="143">
        <v>2.9265564800000001E-2</v>
      </c>
    </row>
    <row r="2643" spans="1:49" x14ac:dyDescent="0.25">
      <c r="A2643" s="153">
        <v>1200000</v>
      </c>
      <c r="B2643" s="153">
        <v>2400000</v>
      </c>
      <c r="C2643" s="153">
        <v>2500000</v>
      </c>
      <c r="D2643" s="143" t="s">
        <v>360</v>
      </c>
      <c r="E2643" s="143" t="s">
        <v>73</v>
      </c>
      <c r="F2643" s="143" t="s">
        <v>378</v>
      </c>
      <c r="G2643" s="143" t="s">
        <v>379</v>
      </c>
      <c r="H2643" s="143">
        <v>0.59</v>
      </c>
      <c r="I2643" s="143">
        <v>0.64</v>
      </c>
      <c r="J2643" s="143" t="s">
        <v>363</v>
      </c>
      <c r="K2643" s="143">
        <v>0.52365412544951995</v>
      </c>
      <c r="L2643" s="143">
        <v>383.43107958377198</v>
      </c>
      <c r="M2643" s="143">
        <v>0.74933661471630997</v>
      </c>
      <c r="N2643" s="143">
        <v>0.10609242076788999</v>
      </c>
      <c r="O2643" s="143">
        <v>0.39239320964656998</v>
      </c>
      <c r="P2643" s="143">
        <v>5.5555733814029999E-2</v>
      </c>
      <c r="Q2643" s="143">
        <v>200.78526664960501</v>
      </c>
      <c r="R2643" s="143">
        <v>5100</v>
      </c>
      <c r="S2643" s="143" t="s">
        <v>373</v>
      </c>
      <c r="T2643" s="143">
        <v>5100</v>
      </c>
      <c r="U2643" s="143" t="s">
        <v>385</v>
      </c>
      <c r="V2643" s="143" t="s">
        <v>366</v>
      </c>
      <c r="Y2643" s="143" t="s">
        <v>363</v>
      </c>
      <c r="Z2643" s="143">
        <v>0</v>
      </c>
      <c r="AA2643" s="143">
        <v>1</v>
      </c>
      <c r="AB2643" s="143">
        <v>0.39239320964656998</v>
      </c>
      <c r="AC2643" s="143">
        <v>5.5555733814029999E-2</v>
      </c>
      <c r="AD2643" s="143">
        <v>200.78526664960501</v>
      </c>
      <c r="AF2643" s="143">
        <v>-1</v>
      </c>
      <c r="AG2643" s="143">
        <v>-1</v>
      </c>
      <c r="AH2643" s="143">
        <v>-1</v>
      </c>
      <c r="AI2643" s="143">
        <v>-1</v>
      </c>
      <c r="AJ2643" s="143">
        <v>0</v>
      </c>
      <c r="AM2643" s="143" t="s">
        <v>383</v>
      </c>
      <c r="AN2643" s="143">
        <v>-1</v>
      </c>
      <c r="AQ2643" s="143">
        <v>641</v>
      </c>
      <c r="AR2643" s="143" t="s">
        <v>284</v>
      </c>
      <c r="AS2643" s="143" t="s">
        <v>394</v>
      </c>
      <c r="AT2643" s="143" t="s">
        <v>366</v>
      </c>
      <c r="AV2643" s="143">
        <v>187.159336106106</v>
      </c>
      <c r="AW2643" s="143">
        <v>0.1628428764</v>
      </c>
    </row>
    <row r="2644" spans="1:49" x14ac:dyDescent="0.25">
      <c r="A2644" s="153">
        <v>1200000</v>
      </c>
      <c r="B2644" s="153">
        <v>2400000</v>
      </c>
      <c r="C2644" s="153">
        <v>2500000</v>
      </c>
      <c r="D2644" s="143" t="s">
        <v>360</v>
      </c>
      <c r="E2644" s="143" t="s">
        <v>73</v>
      </c>
      <c r="F2644" s="143" t="s">
        <v>378</v>
      </c>
      <c r="G2644" s="143" t="s">
        <v>379</v>
      </c>
      <c r="H2644" s="143">
        <v>0.59</v>
      </c>
      <c r="I2644" s="143">
        <v>0.64</v>
      </c>
      <c r="J2644" s="143" t="s">
        <v>366</v>
      </c>
      <c r="K2644" s="143">
        <v>1.5137696413499999E-3</v>
      </c>
      <c r="L2644" s="143">
        <v>3807.7254675598201</v>
      </c>
      <c r="M2644" s="143">
        <v>8.1670374263712908</v>
      </c>
      <c r="N2644" s="143">
        <v>1.0945377151245601</v>
      </c>
      <c r="O2644" s="143">
        <v>1.2363013315810001E-2</v>
      </c>
      <c r="P2644" s="143">
        <v>1.6568779644600001E-3</v>
      </c>
      <c r="Q2644" s="143">
        <v>5.7640192153872798</v>
      </c>
      <c r="R2644" s="143">
        <v>1200</v>
      </c>
      <c r="S2644" s="143" t="s">
        <v>398</v>
      </c>
      <c r="T2644" s="143">
        <v>1200</v>
      </c>
      <c r="U2644" s="143" t="s">
        <v>385</v>
      </c>
      <c r="V2644" s="143" t="s">
        <v>366</v>
      </c>
      <c r="Z2644" s="143">
        <v>0</v>
      </c>
      <c r="AA2644" s="143">
        <v>1</v>
      </c>
      <c r="AB2644" s="143">
        <v>1.2363013315810001E-2</v>
      </c>
      <c r="AC2644" s="143">
        <v>1.6568779644600001E-3</v>
      </c>
      <c r="AD2644" s="143">
        <v>68.416950698927707</v>
      </c>
      <c r="AF2644" s="143">
        <v>-1</v>
      </c>
      <c r="AG2644" s="143">
        <v>-1</v>
      </c>
      <c r="AH2644" s="143">
        <v>-1</v>
      </c>
      <c r="AI2644" s="143">
        <v>-1</v>
      </c>
      <c r="AJ2644" s="143">
        <v>0</v>
      </c>
      <c r="AM2644" s="143" t="s">
        <v>383</v>
      </c>
      <c r="AN2644" s="143">
        <v>-1</v>
      </c>
      <c r="AQ2644" s="143">
        <v>641</v>
      </c>
      <c r="AR2644" s="143" t="s">
        <v>284</v>
      </c>
      <c r="AS2644" s="143" t="s">
        <v>394</v>
      </c>
      <c r="AT2644" s="143" t="s">
        <v>366</v>
      </c>
      <c r="AV2644" s="143">
        <v>29.868930836960299</v>
      </c>
      <c r="AW2644" s="143">
        <v>5.5488200100000003E-2</v>
      </c>
    </row>
    <row r="2645" spans="1:49" x14ac:dyDescent="0.25">
      <c r="A2645" s="153">
        <v>1200000</v>
      </c>
      <c r="B2645" s="153">
        <v>2400000</v>
      </c>
      <c r="C2645" s="153">
        <v>2500000</v>
      </c>
      <c r="D2645" s="143" t="s">
        <v>360</v>
      </c>
      <c r="E2645" s="143" t="s">
        <v>73</v>
      </c>
      <c r="F2645" s="143" t="s">
        <v>378</v>
      </c>
      <c r="G2645" s="143" t="s">
        <v>379</v>
      </c>
      <c r="H2645" s="143">
        <v>0.59</v>
      </c>
      <c r="I2645" s="143">
        <v>0.64</v>
      </c>
      <c r="J2645" s="143" t="s">
        <v>366</v>
      </c>
      <c r="K2645" s="143">
        <v>0.61776345362188001</v>
      </c>
      <c r="L2645" s="143">
        <v>3774.15548434844</v>
      </c>
      <c r="M2645" s="143">
        <v>7.37357020770368</v>
      </c>
      <c r="N2645" s="143">
        <v>1.01837808444547</v>
      </c>
      <c r="O2645" s="143">
        <v>4.5551221970344704</v>
      </c>
      <c r="P2645" s="143">
        <v>0.62911676253987003</v>
      </c>
      <c r="Q2645" s="143">
        <v>2331.5353265170702</v>
      </c>
      <c r="R2645" s="143">
        <v>1820</v>
      </c>
      <c r="S2645" s="143" t="s">
        <v>397</v>
      </c>
      <c r="T2645" s="143">
        <v>1820</v>
      </c>
      <c r="U2645" s="143" t="s">
        <v>385</v>
      </c>
      <c r="V2645" s="143" t="s">
        <v>366</v>
      </c>
      <c r="Z2645" s="143">
        <v>0</v>
      </c>
      <c r="AA2645" s="143">
        <v>1</v>
      </c>
      <c r="AB2645" s="143">
        <v>4.5551221970344704</v>
      </c>
      <c r="AC2645" s="143">
        <v>0.62911676253987003</v>
      </c>
      <c r="AD2645" s="143">
        <v>2331.5353265170702</v>
      </c>
      <c r="AF2645" s="143">
        <v>-1</v>
      </c>
      <c r="AG2645" s="143">
        <v>-1</v>
      </c>
      <c r="AH2645" s="143">
        <v>-1</v>
      </c>
      <c r="AI2645" s="143">
        <v>-1</v>
      </c>
      <c r="AJ2645" s="143">
        <v>0</v>
      </c>
      <c r="AM2645" s="143" t="s">
        <v>383</v>
      </c>
      <c r="AN2645" s="143">
        <v>-1</v>
      </c>
      <c r="AQ2645" s="143">
        <v>641</v>
      </c>
      <c r="AR2645" s="143" t="s">
        <v>284</v>
      </c>
      <c r="AS2645" s="143" t="s">
        <v>394</v>
      </c>
      <c r="AT2645" s="143" t="s">
        <v>366</v>
      </c>
      <c r="AV2645" s="143">
        <v>199.99999999254899</v>
      </c>
      <c r="AW2645" s="143">
        <v>1.8909451148</v>
      </c>
    </row>
    <row r="2646" spans="1:49" x14ac:dyDescent="0.25">
      <c r="A2646" s="153">
        <v>1200000</v>
      </c>
      <c r="B2646" s="153">
        <v>2400000</v>
      </c>
      <c r="C2646" s="153">
        <v>2500000</v>
      </c>
      <c r="D2646" s="143" t="s">
        <v>360</v>
      </c>
      <c r="E2646" s="143" t="s">
        <v>73</v>
      </c>
      <c r="F2646" s="143" t="s">
        <v>378</v>
      </c>
      <c r="G2646" s="143" t="s">
        <v>379</v>
      </c>
      <c r="H2646" s="143">
        <v>0.59</v>
      </c>
      <c r="I2646" s="143">
        <v>0.64</v>
      </c>
      <c r="J2646" s="143" t="s">
        <v>366</v>
      </c>
      <c r="K2646" s="143">
        <v>0.61776345355284001</v>
      </c>
      <c r="L2646" s="143">
        <v>3758.1511222930599</v>
      </c>
      <c r="M2646" s="143">
        <v>7.3440625101369204</v>
      </c>
      <c r="N2646" s="143">
        <v>1.03445826450474</v>
      </c>
      <c r="O2646" s="143">
        <v>4.5368934193701698</v>
      </c>
      <c r="P2646" s="143">
        <v>0.63905051003672997</v>
      </c>
      <c r="Q2646" s="143">
        <v>2321.6484162812599</v>
      </c>
      <c r="R2646" s="143">
        <v>1820</v>
      </c>
      <c r="S2646" s="143" t="s">
        <v>397</v>
      </c>
      <c r="T2646" s="143">
        <v>1820</v>
      </c>
      <c r="U2646" s="143" t="s">
        <v>385</v>
      </c>
      <c r="V2646" s="143" t="s">
        <v>366</v>
      </c>
      <c r="Z2646" s="143">
        <v>0</v>
      </c>
      <c r="AA2646" s="143">
        <v>1</v>
      </c>
      <c r="AB2646" s="143">
        <v>4.5368934193701698</v>
      </c>
      <c r="AC2646" s="143">
        <v>0.63905051003672997</v>
      </c>
      <c r="AD2646" s="143">
        <v>2321.6484162812599</v>
      </c>
      <c r="AF2646" s="143">
        <v>-1</v>
      </c>
      <c r="AG2646" s="143">
        <v>-1</v>
      </c>
      <c r="AH2646" s="143">
        <v>-1</v>
      </c>
      <c r="AI2646" s="143">
        <v>-1</v>
      </c>
      <c r="AJ2646" s="143">
        <v>0</v>
      </c>
      <c r="AM2646" s="143" t="s">
        <v>383</v>
      </c>
      <c r="AN2646" s="143">
        <v>-1</v>
      </c>
      <c r="AQ2646" s="143">
        <v>641</v>
      </c>
      <c r="AR2646" s="143" t="s">
        <v>284</v>
      </c>
      <c r="AS2646" s="143" t="s">
        <v>394</v>
      </c>
      <c r="AT2646" s="143" t="s">
        <v>366</v>
      </c>
      <c r="AV2646" s="143">
        <v>199.99999998137301</v>
      </c>
      <c r="AW2646" s="143">
        <v>1.8829265339000001</v>
      </c>
    </row>
    <row r="2647" spans="1:49" x14ac:dyDescent="0.25">
      <c r="A2647" s="153">
        <v>1200000</v>
      </c>
      <c r="B2647" s="153">
        <v>2400000</v>
      </c>
      <c r="C2647" s="153">
        <v>2500000</v>
      </c>
      <c r="D2647" s="143" t="s">
        <v>360</v>
      </c>
      <c r="E2647" s="143" t="s">
        <v>73</v>
      </c>
      <c r="F2647" s="143" t="s">
        <v>378</v>
      </c>
      <c r="G2647" s="143" t="s">
        <v>379</v>
      </c>
      <c r="H2647" s="143">
        <v>0.59</v>
      </c>
      <c r="I2647" s="143">
        <v>0.64</v>
      </c>
      <c r="J2647" s="143" t="s">
        <v>363</v>
      </c>
      <c r="K2647" s="143">
        <v>8.5816148598230002E-2</v>
      </c>
      <c r="L2647" s="143">
        <v>3283.5515339042199</v>
      </c>
      <c r="M2647" s="143">
        <v>6.1559754051788698</v>
      </c>
      <c r="N2647" s="143">
        <v>0.86638332928451001</v>
      </c>
      <c r="O2647" s="143">
        <v>0.52828210013789001</v>
      </c>
      <c r="P2647" s="143">
        <v>7.434968052891E-2</v>
      </c>
      <c r="Q2647" s="143">
        <v>281.781746363477</v>
      </c>
      <c r="R2647" s="143">
        <v>5100</v>
      </c>
      <c r="S2647" s="143" t="s">
        <v>373</v>
      </c>
      <c r="T2647" s="143">
        <v>5100</v>
      </c>
      <c r="U2647" s="143" t="s">
        <v>385</v>
      </c>
      <c r="V2647" s="143" t="s">
        <v>366</v>
      </c>
      <c r="Y2647" s="143" t="s">
        <v>363</v>
      </c>
      <c r="Z2647" s="143">
        <v>0</v>
      </c>
      <c r="AA2647" s="143">
        <v>1</v>
      </c>
      <c r="AB2647" s="143">
        <v>0.52828210013789001</v>
      </c>
      <c r="AC2647" s="143">
        <v>7.434968052891E-2</v>
      </c>
      <c r="AD2647" s="143">
        <v>281.78174636347802</v>
      </c>
      <c r="AF2647" s="143">
        <v>-1</v>
      </c>
      <c r="AG2647" s="143">
        <v>-1</v>
      </c>
      <c r="AH2647" s="143">
        <v>-1</v>
      </c>
      <c r="AI2647" s="143">
        <v>-1</v>
      </c>
      <c r="AJ2647" s="143">
        <v>0</v>
      </c>
      <c r="AM2647" s="143" t="s">
        <v>383</v>
      </c>
      <c r="AN2647" s="143">
        <v>-1</v>
      </c>
      <c r="AQ2647" s="143">
        <v>641</v>
      </c>
      <c r="AR2647" s="143" t="s">
        <v>284</v>
      </c>
      <c r="AS2647" s="143" t="s">
        <v>394</v>
      </c>
      <c r="AT2647" s="143" t="s">
        <v>366</v>
      </c>
      <c r="AV2647" s="143">
        <v>116.38316023830799</v>
      </c>
      <c r="AW2647" s="143">
        <v>0.228533452</v>
      </c>
    </row>
    <row r="2648" spans="1:49" x14ac:dyDescent="0.25">
      <c r="A2648" s="153">
        <v>1200000</v>
      </c>
      <c r="B2648" s="153">
        <v>2400000</v>
      </c>
      <c r="C2648" s="153">
        <v>2500000</v>
      </c>
      <c r="D2648" s="143" t="s">
        <v>360</v>
      </c>
      <c r="E2648" s="143" t="s">
        <v>73</v>
      </c>
      <c r="F2648" s="143" t="s">
        <v>378</v>
      </c>
      <c r="G2648" s="143" t="s">
        <v>379</v>
      </c>
      <c r="H2648" s="143">
        <v>0.59</v>
      </c>
      <c r="I2648" s="143">
        <v>0.64</v>
      </c>
      <c r="J2648" s="143" t="s">
        <v>366</v>
      </c>
      <c r="K2648" s="143">
        <v>0.53194730513872002</v>
      </c>
      <c r="L2648" s="143">
        <v>3283.5515339042199</v>
      </c>
      <c r="M2648" s="143">
        <v>6.1559754051788698</v>
      </c>
      <c r="N2648" s="143">
        <v>0.86638332928451001</v>
      </c>
      <c r="O2648" s="143">
        <v>3.2746545272851399</v>
      </c>
      <c r="P2648" s="143">
        <v>0.46087027723000001</v>
      </c>
      <c r="Q2648" s="143">
        <v>1746.67638974446</v>
      </c>
      <c r="R2648" s="143">
        <v>1460</v>
      </c>
      <c r="S2648" s="143" t="s">
        <v>408</v>
      </c>
      <c r="T2648" s="143">
        <v>1460</v>
      </c>
      <c r="U2648" s="143" t="s">
        <v>385</v>
      </c>
      <c r="V2648" s="143" t="s">
        <v>366</v>
      </c>
      <c r="Z2648" s="143">
        <v>0</v>
      </c>
      <c r="AA2648" s="143">
        <v>1</v>
      </c>
      <c r="AB2648" s="143">
        <v>3.2746545272851399</v>
      </c>
      <c r="AC2648" s="143">
        <v>0.46087027723000001</v>
      </c>
      <c r="AD2648" s="143">
        <v>1746.67638974446</v>
      </c>
      <c r="AF2648" s="143">
        <v>-1</v>
      </c>
      <c r="AG2648" s="143">
        <v>-1</v>
      </c>
      <c r="AH2648" s="143">
        <v>-1</v>
      </c>
      <c r="AI2648" s="143">
        <v>-1</v>
      </c>
      <c r="AJ2648" s="143">
        <v>0</v>
      </c>
      <c r="AM2648" s="143" t="s">
        <v>383</v>
      </c>
      <c r="AN2648" s="143">
        <v>-1</v>
      </c>
      <c r="AQ2648" s="143">
        <v>641</v>
      </c>
      <c r="AR2648" s="143" t="s">
        <v>284</v>
      </c>
      <c r="AS2648" s="143" t="s">
        <v>394</v>
      </c>
      <c r="AT2648" s="143" t="s">
        <v>366</v>
      </c>
      <c r="AV2648" s="143">
        <v>286.31413785476701</v>
      </c>
      <c r="AW2648" s="143">
        <v>1.4166069665000001</v>
      </c>
    </row>
    <row r="2649" spans="1:49" x14ac:dyDescent="0.25">
      <c r="A2649" s="153">
        <v>1200000</v>
      </c>
      <c r="B2649" s="153">
        <v>2400000</v>
      </c>
      <c r="C2649" s="153">
        <v>2500000</v>
      </c>
      <c r="D2649" s="143" t="s">
        <v>360</v>
      </c>
      <c r="E2649" s="143" t="s">
        <v>73</v>
      </c>
      <c r="F2649" s="143" t="s">
        <v>378</v>
      </c>
      <c r="G2649" s="143" t="s">
        <v>379</v>
      </c>
      <c r="H2649" s="143">
        <v>0.59</v>
      </c>
      <c r="I2649" s="143">
        <v>0.64</v>
      </c>
      <c r="J2649" s="143" t="s">
        <v>366</v>
      </c>
      <c r="K2649" s="143">
        <v>0.43358471536142001</v>
      </c>
      <c r="L2649" s="143">
        <v>3839.0885380404402</v>
      </c>
      <c r="M2649" s="143">
        <v>7.3381201678659904</v>
      </c>
      <c r="N2649" s="143">
        <v>1.0397193393903299</v>
      </c>
      <c r="O2649" s="143">
        <v>3.1816967442721098</v>
      </c>
      <c r="P2649" s="143">
        <v>0.45080641382532</v>
      </c>
      <c r="Q2649" s="143">
        <v>1664.5701110135701</v>
      </c>
      <c r="R2649" s="143">
        <v>1460</v>
      </c>
      <c r="S2649" s="143" t="s">
        <v>408</v>
      </c>
      <c r="T2649" s="143">
        <v>1460</v>
      </c>
      <c r="U2649" s="143" t="s">
        <v>385</v>
      </c>
      <c r="V2649" s="143" t="s">
        <v>366</v>
      </c>
      <c r="Z2649" s="143">
        <v>0</v>
      </c>
      <c r="AA2649" s="143">
        <v>1</v>
      </c>
      <c r="AB2649" s="143">
        <v>3.1816967442721098</v>
      </c>
      <c r="AC2649" s="143">
        <v>0.45080641382532</v>
      </c>
      <c r="AD2649" s="143">
        <v>2371.6485946385101</v>
      </c>
      <c r="AF2649" s="143">
        <v>-1</v>
      </c>
      <c r="AG2649" s="143">
        <v>-1</v>
      </c>
      <c r="AH2649" s="143">
        <v>-1</v>
      </c>
      <c r="AI2649" s="143">
        <v>-1</v>
      </c>
      <c r="AJ2649" s="143">
        <v>0</v>
      </c>
      <c r="AM2649" s="143" t="s">
        <v>383</v>
      </c>
      <c r="AN2649" s="143">
        <v>-1</v>
      </c>
      <c r="AQ2649" s="143">
        <v>641</v>
      </c>
      <c r="AR2649" s="143" t="s">
        <v>284</v>
      </c>
      <c r="AS2649" s="143" t="s">
        <v>394</v>
      </c>
      <c r="AT2649" s="143" t="s">
        <v>366</v>
      </c>
      <c r="AV2649" s="143">
        <v>168.876837238109</v>
      </c>
      <c r="AW2649" s="143">
        <v>1.9234781788999999</v>
      </c>
    </row>
    <row r="2650" spans="1:49" x14ac:dyDescent="0.25">
      <c r="A2650" s="153">
        <v>1200000</v>
      </c>
      <c r="B2650" s="153">
        <v>2400000</v>
      </c>
      <c r="C2650" s="153">
        <v>2500000</v>
      </c>
      <c r="D2650" s="143" t="s">
        <v>360</v>
      </c>
      <c r="E2650" s="143" t="s">
        <v>73</v>
      </c>
      <c r="F2650" s="143" t="s">
        <v>378</v>
      </c>
      <c r="G2650" s="143" t="s">
        <v>379</v>
      </c>
      <c r="H2650" s="143">
        <v>0.59</v>
      </c>
      <c r="I2650" s="143">
        <v>0.64</v>
      </c>
      <c r="J2650" s="143" t="s">
        <v>366</v>
      </c>
      <c r="K2650" s="143">
        <v>0.15885355197542</v>
      </c>
      <c r="L2650" s="143">
        <v>789.46381525472702</v>
      </c>
      <c r="M2650" s="143">
        <v>1.54238883680311</v>
      </c>
      <c r="N2650" s="143">
        <v>0.21316923072894001</v>
      </c>
      <c r="O2650" s="143">
        <v>0.24501394525341999</v>
      </c>
      <c r="P2650" s="143">
        <v>3.3862689473159999E-2</v>
      </c>
      <c r="Q2650" s="143">
        <v>125.40913120928499</v>
      </c>
      <c r="R2650" s="143">
        <v>1820</v>
      </c>
      <c r="S2650" s="143" t="s">
        <v>397</v>
      </c>
      <c r="T2650" s="143">
        <v>1820</v>
      </c>
      <c r="U2650" s="143" t="s">
        <v>385</v>
      </c>
      <c r="V2650" s="143" t="s">
        <v>366</v>
      </c>
      <c r="Z2650" s="143">
        <v>0</v>
      </c>
      <c r="AA2650" s="143">
        <v>1</v>
      </c>
      <c r="AB2650" s="143">
        <v>0.24501394525341999</v>
      </c>
      <c r="AC2650" s="143">
        <v>3.3862689473159999E-2</v>
      </c>
      <c r="AD2650" s="143">
        <v>125.40913120928499</v>
      </c>
      <c r="AF2650" s="143">
        <v>-1</v>
      </c>
      <c r="AG2650" s="143">
        <v>-1</v>
      </c>
      <c r="AH2650" s="143">
        <v>-1</v>
      </c>
      <c r="AI2650" s="143">
        <v>-1</v>
      </c>
      <c r="AJ2650" s="143">
        <v>0</v>
      </c>
      <c r="AM2650" s="143" t="s">
        <v>383</v>
      </c>
      <c r="AN2650" s="143">
        <v>-1</v>
      </c>
      <c r="AQ2650" s="143">
        <v>641</v>
      </c>
      <c r="AR2650" s="143" t="s">
        <v>284</v>
      </c>
      <c r="AS2650" s="143" t="s">
        <v>394</v>
      </c>
      <c r="AT2650" s="143" t="s">
        <v>366</v>
      </c>
      <c r="AV2650" s="143">
        <v>133.92544433372299</v>
      </c>
      <c r="AW2650" s="143">
        <v>0.1017105687</v>
      </c>
    </row>
    <row r="2651" spans="1:49" x14ac:dyDescent="0.25">
      <c r="A2651" s="153">
        <v>1200000</v>
      </c>
      <c r="B2651" s="153">
        <v>2400000</v>
      </c>
      <c r="C2651" s="153">
        <v>2500000</v>
      </c>
      <c r="D2651" s="143" t="s">
        <v>360</v>
      </c>
      <c r="E2651" s="143" t="s">
        <v>73</v>
      </c>
      <c r="F2651" s="143" t="s">
        <v>378</v>
      </c>
      <c r="G2651" s="143" t="s">
        <v>379</v>
      </c>
      <c r="H2651" s="143">
        <v>0.59</v>
      </c>
      <c r="I2651" s="143">
        <v>0.64</v>
      </c>
      <c r="J2651" s="143" t="s">
        <v>363</v>
      </c>
      <c r="K2651" s="143">
        <v>0.45890990189960001</v>
      </c>
      <c r="L2651" s="143">
        <v>789.46381525472702</v>
      </c>
      <c r="M2651" s="143">
        <v>1.54238883680311</v>
      </c>
      <c r="N2651" s="143">
        <v>0.21316923072894001</v>
      </c>
      <c r="O2651" s="143">
        <v>0.70781750978836</v>
      </c>
      <c r="P2651" s="143">
        <v>9.782547076183E-2</v>
      </c>
      <c r="Q2651" s="143">
        <v>362.292762011837</v>
      </c>
      <c r="R2651" s="143">
        <v>5100</v>
      </c>
      <c r="S2651" s="143" t="s">
        <v>373</v>
      </c>
      <c r="T2651" s="143">
        <v>5100</v>
      </c>
      <c r="U2651" s="143" t="s">
        <v>385</v>
      </c>
      <c r="V2651" s="143" t="s">
        <v>366</v>
      </c>
      <c r="Y2651" s="143" t="s">
        <v>363</v>
      </c>
      <c r="Z2651" s="143">
        <v>0</v>
      </c>
      <c r="AA2651" s="143">
        <v>1</v>
      </c>
      <c r="AB2651" s="143">
        <v>0.70781750978836</v>
      </c>
      <c r="AC2651" s="143">
        <v>9.782547076183E-2</v>
      </c>
      <c r="AD2651" s="143">
        <v>362.292762011837</v>
      </c>
      <c r="AF2651" s="143">
        <v>-1</v>
      </c>
      <c r="AG2651" s="143">
        <v>-1</v>
      </c>
      <c r="AH2651" s="143">
        <v>-1</v>
      </c>
      <c r="AI2651" s="143">
        <v>-1</v>
      </c>
      <c r="AJ2651" s="143">
        <v>0</v>
      </c>
      <c r="AM2651" s="143" t="s">
        <v>383</v>
      </c>
      <c r="AN2651" s="143">
        <v>-1</v>
      </c>
      <c r="AQ2651" s="143">
        <v>641</v>
      </c>
      <c r="AR2651" s="143" t="s">
        <v>284</v>
      </c>
      <c r="AS2651" s="143" t="s">
        <v>394</v>
      </c>
      <c r="AT2651" s="143" t="s">
        <v>366</v>
      </c>
      <c r="AV2651" s="143">
        <v>169.864205933085</v>
      </c>
      <c r="AW2651" s="143">
        <v>0.29383030170000002</v>
      </c>
    </row>
    <row r="2652" spans="1:49" x14ac:dyDescent="0.25">
      <c r="A2652" s="153">
        <v>1200000</v>
      </c>
      <c r="B2652" s="153">
        <v>2400000</v>
      </c>
      <c r="C2652" s="153">
        <v>2500000</v>
      </c>
      <c r="D2652" s="143" t="s">
        <v>360</v>
      </c>
      <c r="E2652" s="143" t="s">
        <v>73</v>
      </c>
      <c r="F2652" s="143" t="s">
        <v>378</v>
      </c>
      <c r="G2652" s="143" t="s">
        <v>379</v>
      </c>
      <c r="H2652" s="143">
        <v>0.59</v>
      </c>
      <c r="I2652" s="143">
        <v>0.64</v>
      </c>
      <c r="J2652" s="143" t="s">
        <v>366</v>
      </c>
      <c r="K2652" s="143">
        <v>0.59017936166551999</v>
      </c>
      <c r="L2652" s="143">
        <v>3774.6344082155501</v>
      </c>
      <c r="M2652" s="143">
        <v>7.3745058602946498</v>
      </c>
      <c r="N2652" s="143">
        <v>1.01850706528299</v>
      </c>
      <c r="O2652" s="143">
        <v>4.3522811612273404</v>
      </c>
      <c r="P2652" s="143">
        <v>0.60110184964053004</v>
      </c>
      <c r="Q2652" s="143">
        <v>2227.7113255613599</v>
      </c>
      <c r="R2652" s="143">
        <v>1820</v>
      </c>
      <c r="S2652" s="143" t="s">
        <v>397</v>
      </c>
      <c r="T2652" s="143">
        <v>1820</v>
      </c>
      <c r="U2652" s="143" t="s">
        <v>385</v>
      </c>
      <c r="V2652" s="143" t="s">
        <v>366</v>
      </c>
      <c r="Z2652" s="143">
        <v>0</v>
      </c>
      <c r="AA2652" s="143">
        <v>1</v>
      </c>
      <c r="AB2652" s="143">
        <v>4.3522811612273404</v>
      </c>
      <c r="AC2652" s="143">
        <v>0.60110184964053004</v>
      </c>
      <c r="AD2652" s="143">
        <v>2331.8311891347898</v>
      </c>
      <c r="AF2652" s="143">
        <v>-1</v>
      </c>
      <c r="AG2652" s="143">
        <v>-1</v>
      </c>
      <c r="AH2652" s="143">
        <v>-1</v>
      </c>
      <c r="AI2652" s="143">
        <v>-1</v>
      </c>
      <c r="AJ2652" s="143">
        <v>0</v>
      </c>
      <c r="AM2652" s="143" t="s">
        <v>383</v>
      </c>
      <c r="AN2652" s="143">
        <v>-1</v>
      </c>
      <c r="AQ2652" s="143">
        <v>641</v>
      </c>
      <c r="AR2652" s="143" t="s">
        <v>284</v>
      </c>
      <c r="AS2652" s="143" t="s">
        <v>394</v>
      </c>
      <c r="AT2652" s="143" t="s">
        <v>366</v>
      </c>
      <c r="AV2652" s="143">
        <v>207.37483083625401</v>
      </c>
      <c r="AW2652" s="143">
        <v>1.8911850682</v>
      </c>
    </row>
    <row r="2653" spans="1:49" x14ac:dyDescent="0.25">
      <c r="A2653" s="153">
        <v>1200000</v>
      </c>
      <c r="B2653" s="153">
        <v>2400000</v>
      </c>
      <c r="C2653" s="153">
        <v>2500000</v>
      </c>
      <c r="D2653" s="143" t="s">
        <v>360</v>
      </c>
      <c r="E2653" s="143" t="s">
        <v>73</v>
      </c>
      <c r="F2653" s="143" t="s">
        <v>378</v>
      </c>
      <c r="G2653" s="143" t="s">
        <v>379</v>
      </c>
      <c r="H2653" s="143">
        <v>0.59</v>
      </c>
      <c r="I2653" s="143">
        <v>0.64</v>
      </c>
      <c r="J2653" s="143" t="s">
        <v>366</v>
      </c>
      <c r="K2653" s="143">
        <v>0.51480250822785001</v>
      </c>
      <c r="L2653" s="143">
        <v>3114.52584942059</v>
      </c>
      <c r="M2653" s="143">
        <v>6.0849228454002002</v>
      </c>
      <c r="N2653" s="143">
        <v>0.84121948890873</v>
      </c>
      <c r="O2653" s="143">
        <v>3.1325335431849699</v>
      </c>
      <c r="P2653" s="143">
        <v>0.43306190286036</v>
      </c>
      <c r="Q2653" s="143">
        <v>1603.3657192221899</v>
      </c>
      <c r="R2653" s="143">
        <v>1820</v>
      </c>
      <c r="S2653" s="143" t="s">
        <v>397</v>
      </c>
      <c r="T2653" s="143">
        <v>1820</v>
      </c>
      <c r="U2653" s="143" t="s">
        <v>385</v>
      </c>
      <c r="V2653" s="143" t="s">
        <v>366</v>
      </c>
      <c r="Z2653" s="143">
        <v>0</v>
      </c>
      <c r="AA2653" s="143">
        <v>1</v>
      </c>
      <c r="AB2653" s="143">
        <v>3.1325335431849699</v>
      </c>
      <c r="AC2653" s="143">
        <v>0.43306190286036</v>
      </c>
      <c r="AD2653" s="143">
        <v>1603.3657192221899</v>
      </c>
      <c r="AF2653" s="143">
        <v>-1</v>
      </c>
      <c r="AG2653" s="143">
        <v>-1</v>
      </c>
      <c r="AH2653" s="143">
        <v>-1</v>
      </c>
      <c r="AI2653" s="143">
        <v>-1</v>
      </c>
      <c r="AJ2653" s="143">
        <v>0</v>
      </c>
      <c r="AM2653" s="143" t="s">
        <v>383</v>
      </c>
      <c r="AN2653" s="143">
        <v>-1</v>
      </c>
      <c r="AQ2653" s="143">
        <v>641</v>
      </c>
      <c r="AR2653" s="143" t="s">
        <v>284</v>
      </c>
      <c r="AS2653" s="143" t="s">
        <v>394</v>
      </c>
      <c r="AT2653" s="143" t="s">
        <v>366</v>
      </c>
      <c r="AV2653" s="143">
        <v>183.32634521959599</v>
      </c>
      <c r="AW2653" s="143">
        <v>1.3003777123</v>
      </c>
    </row>
    <row r="2654" spans="1:49" x14ac:dyDescent="0.25">
      <c r="A2654" s="153">
        <v>1200000</v>
      </c>
      <c r="B2654" s="153">
        <v>2400000</v>
      </c>
      <c r="C2654" s="153">
        <v>2500000</v>
      </c>
      <c r="D2654" s="143" t="s">
        <v>360</v>
      </c>
      <c r="E2654" s="143" t="s">
        <v>73</v>
      </c>
      <c r="F2654" s="143" t="s">
        <v>378</v>
      </c>
      <c r="G2654" s="143" t="s">
        <v>379</v>
      </c>
      <c r="H2654" s="143">
        <v>0.59</v>
      </c>
      <c r="I2654" s="143">
        <v>0.64</v>
      </c>
      <c r="J2654" s="143" t="s">
        <v>363</v>
      </c>
      <c r="K2654" s="143">
        <v>0.10296094537102</v>
      </c>
      <c r="L2654" s="143">
        <v>3114.52584942059</v>
      </c>
      <c r="M2654" s="143">
        <v>6.0849228454002002</v>
      </c>
      <c r="N2654" s="143">
        <v>0.84121948890873</v>
      </c>
      <c r="O2654" s="143">
        <v>0.62650940867214</v>
      </c>
      <c r="P2654" s="143">
        <v>8.6612753842570001E-2</v>
      </c>
      <c r="Q2654" s="143">
        <v>320.67452583883301</v>
      </c>
      <c r="R2654" s="143">
        <v>5100</v>
      </c>
      <c r="S2654" s="143" t="s">
        <v>373</v>
      </c>
      <c r="T2654" s="143">
        <v>5100</v>
      </c>
      <c r="U2654" s="143" t="s">
        <v>385</v>
      </c>
      <c r="V2654" s="143" t="s">
        <v>366</v>
      </c>
      <c r="Y2654" s="143" t="s">
        <v>363</v>
      </c>
      <c r="Z2654" s="143">
        <v>0</v>
      </c>
      <c r="AA2654" s="143">
        <v>1</v>
      </c>
      <c r="AB2654" s="143">
        <v>0.62650940867214</v>
      </c>
      <c r="AC2654" s="143">
        <v>8.6612753842570001E-2</v>
      </c>
      <c r="AD2654" s="143">
        <v>320.67452583883301</v>
      </c>
      <c r="AF2654" s="143">
        <v>-1</v>
      </c>
      <c r="AG2654" s="143">
        <v>-1</v>
      </c>
      <c r="AH2654" s="143">
        <v>-1</v>
      </c>
      <c r="AI2654" s="143">
        <v>-1</v>
      </c>
      <c r="AJ2654" s="143">
        <v>0</v>
      </c>
      <c r="AM2654" s="143" t="s">
        <v>383</v>
      </c>
      <c r="AN2654" s="143">
        <v>-1</v>
      </c>
      <c r="AQ2654" s="143">
        <v>641</v>
      </c>
      <c r="AR2654" s="143" t="s">
        <v>284</v>
      </c>
      <c r="AS2654" s="143" t="s">
        <v>394</v>
      </c>
      <c r="AT2654" s="143" t="s">
        <v>366</v>
      </c>
      <c r="AV2654" s="143">
        <v>98.369423873110406</v>
      </c>
      <c r="AW2654" s="143">
        <v>0.26007666330000001</v>
      </c>
    </row>
    <row r="2655" spans="1:49" x14ac:dyDescent="0.25">
      <c r="A2655" s="153">
        <v>1200000</v>
      </c>
      <c r="B2655" s="153">
        <v>2500000</v>
      </c>
      <c r="C2655" s="153">
        <v>2500000</v>
      </c>
      <c r="D2655" s="143" t="s">
        <v>360</v>
      </c>
      <c r="E2655" s="143" t="s">
        <v>73</v>
      </c>
      <c r="F2655" s="143" t="s">
        <v>378</v>
      </c>
      <c r="G2655" s="143" t="s">
        <v>379</v>
      </c>
      <c r="H2655" s="143">
        <v>0.59</v>
      </c>
      <c r="I2655" s="143">
        <v>0.64</v>
      </c>
      <c r="J2655" s="143" t="s">
        <v>366</v>
      </c>
      <c r="K2655" s="143">
        <v>0.61776345359886997</v>
      </c>
      <c r="L2655" s="143">
        <v>3846.6899786167101</v>
      </c>
      <c r="M2655" s="143">
        <v>8.0239788606954701</v>
      </c>
      <c r="N2655" s="143">
        <v>1.1269475577663299</v>
      </c>
      <c r="O2655" s="143">
        <v>4.9569208925875801</v>
      </c>
      <c r="P2655" s="143">
        <v>0.69618701531053995</v>
      </c>
      <c r="Q2655" s="143">
        <v>2376.3444861144299</v>
      </c>
      <c r="R2655" s="143">
        <v>1200</v>
      </c>
      <c r="S2655" s="143" t="s">
        <v>398</v>
      </c>
      <c r="T2655" s="143">
        <v>1200</v>
      </c>
      <c r="U2655" s="143" t="s">
        <v>385</v>
      </c>
      <c r="V2655" s="143" t="s">
        <v>366</v>
      </c>
      <c r="Z2655" s="143">
        <v>0</v>
      </c>
      <c r="AA2655" s="143">
        <v>1</v>
      </c>
      <c r="AB2655" s="143">
        <v>4.9569208925875801</v>
      </c>
      <c r="AC2655" s="143">
        <v>0.69618701531053995</v>
      </c>
      <c r="AD2655" s="143">
        <v>2376.3444861144299</v>
      </c>
      <c r="AF2655" s="143">
        <v>-1</v>
      </c>
      <c r="AG2655" s="143">
        <v>-1</v>
      </c>
      <c r="AH2655" s="143">
        <v>-1</v>
      </c>
      <c r="AI2655" s="143">
        <v>-1</v>
      </c>
      <c r="AJ2655" s="143">
        <v>0</v>
      </c>
      <c r="AM2655" s="143" t="s">
        <v>383</v>
      </c>
      <c r="AN2655" s="143">
        <v>-1</v>
      </c>
      <c r="AQ2655" s="143">
        <v>641</v>
      </c>
      <c r="AR2655" s="143" t="s">
        <v>284</v>
      </c>
      <c r="AS2655" s="143" t="s">
        <v>394</v>
      </c>
      <c r="AT2655" s="143" t="s">
        <v>366</v>
      </c>
      <c r="AV2655" s="143">
        <v>199.99999998882399</v>
      </c>
      <c r="AW2655" s="143">
        <v>1.9272866877999999</v>
      </c>
    </row>
    <row r="2656" spans="1:49" x14ac:dyDescent="0.25">
      <c r="A2656" s="153">
        <v>1200000</v>
      </c>
      <c r="B2656" s="153">
        <v>2500000</v>
      </c>
      <c r="C2656" s="153">
        <v>2500000</v>
      </c>
      <c r="D2656" s="143" t="s">
        <v>360</v>
      </c>
      <c r="E2656" s="143" t="s">
        <v>73</v>
      </c>
      <c r="F2656" s="143" t="s">
        <v>378</v>
      </c>
      <c r="G2656" s="143" t="s">
        <v>379</v>
      </c>
      <c r="H2656" s="143">
        <v>0.59</v>
      </c>
      <c r="I2656" s="143">
        <v>0.64</v>
      </c>
      <c r="J2656" s="143" t="s">
        <v>366</v>
      </c>
      <c r="K2656" s="143">
        <v>0.61776345327668003</v>
      </c>
      <c r="L2656" s="143">
        <v>3831.7296666642201</v>
      </c>
      <c r="M2656" s="143">
        <v>7.4887144837928599</v>
      </c>
      <c r="N2656" s="143">
        <v>1.06476044046384</v>
      </c>
      <c r="O2656" s="143">
        <v>4.6262541201109899</v>
      </c>
      <c r="P2656" s="143">
        <v>0.65777008661334002</v>
      </c>
      <c r="Q2656" s="143">
        <v>2367.1025509012002</v>
      </c>
      <c r="R2656" s="143">
        <v>1200</v>
      </c>
      <c r="S2656" s="143" t="s">
        <v>398</v>
      </c>
      <c r="T2656" s="143">
        <v>1200</v>
      </c>
      <c r="U2656" s="143" t="s">
        <v>385</v>
      </c>
      <c r="V2656" s="143" t="s">
        <v>366</v>
      </c>
      <c r="Z2656" s="143">
        <v>0</v>
      </c>
      <c r="AA2656" s="143">
        <v>1</v>
      </c>
      <c r="AB2656" s="143">
        <v>4.6262541201109899</v>
      </c>
      <c r="AC2656" s="143">
        <v>0.65777008661334002</v>
      </c>
      <c r="AD2656" s="143">
        <v>2367.1025509012002</v>
      </c>
      <c r="AF2656" s="143">
        <v>-1</v>
      </c>
      <c r="AG2656" s="143">
        <v>-1</v>
      </c>
      <c r="AH2656" s="143">
        <v>-1</v>
      </c>
      <c r="AI2656" s="143">
        <v>-1</v>
      </c>
      <c r="AJ2656" s="143">
        <v>0</v>
      </c>
      <c r="AM2656" s="143" t="s">
        <v>383</v>
      </c>
      <c r="AN2656" s="143">
        <v>-1</v>
      </c>
      <c r="AQ2656" s="143">
        <v>641</v>
      </c>
      <c r="AR2656" s="143" t="s">
        <v>284</v>
      </c>
      <c r="AS2656" s="143" t="s">
        <v>394</v>
      </c>
      <c r="AT2656" s="143" t="s">
        <v>366</v>
      </c>
      <c r="AV2656" s="143">
        <v>199.99999993667001</v>
      </c>
      <c r="AW2656" s="143">
        <v>1.9197912011</v>
      </c>
    </row>
    <row r="2657" spans="1:49" x14ac:dyDescent="0.25">
      <c r="A2657" s="153">
        <v>1200000</v>
      </c>
      <c r="B2657" s="153">
        <v>2500000</v>
      </c>
      <c r="C2657" s="153">
        <v>2500000</v>
      </c>
      <c r="D2657" s="143" t="s">
        <v>360</v>
      </c>
      <c r="E2657" s="143" t="s">
        <v>73</v>
      </c>
      <c r="F2657" s="143" t="s">
        <v>378</v>
      </c>
      <c r="G2657" s="143" t="s">
        <v>379</v>
      </c>
      <c r="H2657" s="143">
        <v>0.59</v>
      </c>
      <c r="I2657" s="143">
        <v>0.64</v>
      </c>
      <c r="J2657" s="143" t="s">
        <v>366</v>
      </c>
      <c r="K2657" s="143">
        <v>0.61776345348380002</v>
      </c>
      <c r="L2657" s="143">
        <v>3846.1253463021098</v>
      </c>
      <c r="M2657" s="143">
        <v>8.02284760407505</v>
      </c>
      <c r="N2657" s="143">
        <v>1.1267905650994501</v>
      </c>
      <c r="O2657" s="143">
        <v>4.9562220426676697</v>
      </c>
      <c r="P2657" s="143">
        <v>0.69609003084879995</v>
      </c>
      <c r="Q2657" s="143">
        <v>2375.9956764631902</v>
      </c>
      <c r="R2657" s="143">
        <v>1200</v>
      </c>
      <c r="S2657" s="143" t="s">
        <v>398</v>
      </c>
      <c r="T2657" s="143">
        <v>1200</v>
      </c>
      <c r="U2657" s="143" t="s">
        <v>385</v>
      </c>
      <c r="V2657" s="143" t="s">
        <v>366</v>
      </c>
      <c r="Z2657" s="143">
        <v>0</v>
      </c>
      <c r="AA2657" s="143">
        <v>1</v>
      </c>
      <c r="AB2657" s="143">
        <v>4.9562220426676697</v>
      </c>
      <c r="AC2657" s="143">
        <v>0.69609003084879995</v>
      </c>
      <c r="AD2657" s="143">
        <v>2375.9956764631902</v>
      </c>
      <c r="AF2657" s="143">
        <v>-1</v>
      </c>
      <c r="AG2657" s="143">
        <v>-1</v>
      </c>
      <c r="AH2657" s="143">
        <v>-1</v>
      </c>
      <c r="AI2657" s="143">
        <v>-1</v>
      </c>
      <c r="AJ2657" s="143">
        <v>0</v>
      </c>
      <c r="AM2657" s="143" t="s">
        <v>383</v>
      </c>
      <c r="AN2657" s="143">
        <v>-1</v>
      </c>
      <c r="AQ2657" s="143">
        <v>641</v>
      </c>
      <c r="AR2657" s="143" t="s">
        <v>284</v>
      </c>
      <c r="AS2657" s="143" t="s">
        <v>394</v>
      </c>
      <c r="AT2657" s="143" t="s">
        <v>366</v>
      </c>
      <c r="AV2657" s="143">
        <v>199.999999970197</v>
      </c>
      <c r="AW2657" s="143">
        <v>1.9270037927999999</v>
      </c>
    </row>
    <row r="2658" spans="1:49" x14ac:dyDescent="0.25">
      <c r="A2658" s="153">
        <v>1200000</v>
      </c>
      <c r="B2658" s="153">
        <v>2500000</v>
      </c>
      <c r="C2658" s="153">
        <v>2500000</v>
      </c>
      <c r="D2658" s="143" t="s">
        <v>360</v>
      </c>
      <c r="E2658" s="143" t="s">
        <v>73</v>
      </c>
      <c r="F2658" s="143" t="s">
        <v>378</v>
      </c>
      <c r="G2658" s="143" t="s">
        <v>379</v>
      </c>
      <c r="H2658" s="143">
        <v>0.59</v>
      </c>
      <c r="I2658" s="143">
        <v>0.64</v>
      </c>
      <c r="J2658" s="143" t="s">
        <v>366</v>
      </c>
      <c r="K2658" s="143">
        <v>6.3717159863000002E-4</v>
      </c>
      <c r="L2658" s="143">
        <v>3775.4541921729801</v>
      </c>
      <c r="M2658" s="143">
        <v>7.3761074405551703</v>
      </c>
      <c r="N2658" s="143">
        <v>1.01872789354763</v>
      </c>
      <c r="O2658" s="143">
        <v>4.69984616962E-3</v>
      </c>
      <c r="P2658" s="143">
        <v>6.4910448049999999E-4</v>
      </c>
      <c r="Q2658" s="143">
        <v>2.4056121832113901</v>
      </c>
      <c r="R2658" s="143">
        <v>1820</v>
      </c>
      <c r="S2658" s="143" t="s">
        <v>397</v>
      </c>
      <c r="T2658" s="143">
        <v>1820</v>
      </c>
      <c r="U2658" s="143" t="s">
        <v>385</v>
      </c>
      <c r="V2658" s="143" t="s">
        <v>366</v>
      </c>
      <c r="Z2658" s="143">
        <v>0</v>
      </c>
      <c r="AA2658" s="143">
        <v>1</v>
      </c>
      <c r="AB2658" s="143">
        <v>4.69984616962E-3</v>
      </c>
      <c r="AC2658" s="143">
        <v>6.4910448049999999E-4</v>
      </c>
      <c r="AD2658" s="143">
        <v>2332.3376197053699</v>
      </c>
      <c r="AF2658" s="143">
        <v>-1</v>
      </c>
      <c r="AG2658" s="143">
        <v>-1</v>
      </c>
      <c r="AH2658" s="143">
        <v>-1</v>
      </c>
      <c r="AI2658" s="143">
        <v>-1</v>
      </c>
      <c r="AJ2658" s="143">
        <v>0</v>
      </c>
      <c r="AM2658" s="143" t="s">
        <v>383</v>
      </c>
      <c r="AN2658" s="143">
        <v>-1</v>
      </c>
      <c r="AQ2658" s="143">
        <v>641</v>
      </c>
      <c r="AR2658" s="143" t="s">
        <v>284</v>
      </c>
      <c r="AS2658" s="143" t="s">
        <v>394</v>
      </c>
      <c r="AT2658" s="143" t="s">
        <v>366</v>
      </c>
      <c r="AV2658" s="143">
        <v>7.77849445770764</v>
      </c>
      <c r="AW2658" s="143">
        <v>1.8915957986</v>
      </c>
    </row>
    <row r="2659" spans="1:49" x14ac:dyDescent="0.25">
      <c r="A2659" s="153">
        <v>1200000</v>
      </c>
      <c r="B2659" s="153">
        <v>2500000</v>
      </c>
      <c r="C2659" s="153">
        <v>2500000</v>
      </c>
      <c r="D2659" s="143" t="s">
        <v>360</v>
      </c>
      <c r="E2659" s="143" t="s">
        <v>73</v>
      </c>
      <c r="F2659" s="143" t="s">
        <v>378</v>
      </c>
      <c r="G2659" s="143" t="s">
        <v>379</v>
      </c>
      <c r="H2659" s="143">
        <v>0.59</v>
      </c>
      <c r="I2659" s="143">
        <v>0.64</v>
      </c>
      <c r="J2659" s="143" t="s">
        <v>366</v>
      </c>
      <c r="K2659" s="143">
        <v>0.52453560151668999</v>
      </c>
      <c r="L2659" s="143">
        <v>3550.2008909584501</v>
      </c>
      <c r="M2659" s="143">
        <v>6.9376973358852903</v>
      </c>
      <c r="N2659" s="143">
        <v>0.97727323764037</v>
      </c>
      <c r="O2659" s="143">
        <v>3.6390692452193401</v>
      </c>
      <c r="P2659" s="143">
        <v>0.51261460555185001</v>
      </c>
      <c r="Q2659" s="143">
        <v>1862.2067598439801</v>
      </c>
      <c r="R2659" s="143">
        <v>1820</v>
      </c>
      <c r="S2659" s="143" t="s">
        <v>397</v>
      </c>
      <c r="T2659" s="143">
        <v>1820</v>
      </c>
      <c r="U2659" s="143" t="s">
        <v>385</v>
      </c>
      <c r="V2659" s="143" t="s">
        <v>366</v>
      </c>
      <c r="Z2659" s="143">
        <v>0</v>
      </c>
      <c r="AA2659" s="143">
        <v>1</v>
      </c>
      <c r="AB2659" s="143">
        <v>3.6390692452193401</v>
      </c>
      <c r="AC2659" s="143">
        <v>0.51261460555185001</v>
      </c>
      <c r="AD2659" s="143">
        <v>2076.8858258651799</v>
      </c>
      <c r="AF2659" s="143">
        <v>-1</v>
      </c>
      <c r="AG2659" s="143">
        <v>-1</v>
      </c>
      <c r="AH2659" s="143">
        <v>-1</v>
      </c>
      <c r="AI2659" s="143">
        <v>-1</v>
      </c>
      <c r="AJ2659" s="143">
        <v>0</v>
      </c>
      <c r="AM2659" s="143" t="s">
        <v>383</v>
      </c>
      <c r="AN2659" s="143">
        <v>-1</v>
      </c>
      <c r="AQ2659" s="143">
        <v>641</v>
      </c>
      <c r="AR2659" s="143" t="s">
        <v>284</v>
      </c>
      <c r="AS2659" s="143" t="s">
        <v>394</v>
      </c>
      <c r="AT2659" s="143" t="s">
        <v>366</v>
      </c>
      <c r="AV2659" s="143">
        <v>184.81822726776099</v>
      </c>
      <c r="AW2659" s="143">
        <v>1.6844167282</v>
      </c>
    </row>
    <row r="2660" spans="1:49" x14ac:dyDescent="0.25">
      <c r="A2660" s="153">
        <v>1200000</v>
      </c>
      <c r="B2660" s="153">
        <v>2500000</v>
      </c>
      <c r="C2660" s="153">
        <v>2500000</v>
      </c>
      <c r="D2660" s="143" t="s">
        <v>360</v>
      </c>
      <c r="E2660" s="143" t="s">
        <v>73</v>
      </c>
      <c r="F2660" s="143" t="s">
        <v>378</v>
      </c>
      <c r="G2660" s="143" t="s">
        <v>379</v>
      </c>
      <c r="H2660" s="143">
        <v>0.59</v>
      </c>
      <c r="I2660" s="143">
        <v>0.64</v>
      </c>
      <c r="J2660" s="143" t="s">
        <v>366</v>
      </c>
      <c r="K2660" s="143">
        <v>0.23671315283423999</v>
      </c>
      <c r="L2660" s="143">
        <v>1303.3089163233401</v>
      </c>
      <c r="M2660" s="143">
        <v>2.5462857593511199</v>
      </c>
      <c r="N2660" s="143">
        <v>0.35178948647302</v>
      </c>
      <c r="O2660" s="143">
        <v>0.60273933011295</v>
      </c>
      <c r="P2660" s="143">
        <v>8.3273198476969998E-2</v>
      </c>
      <c r="Q2660" s="143">
        <v>308.510362699886</v>
      </c>
      <c r="R2660" s="143">
        <v>1820</v>
      </c>
      <c r="S2660" s="143" t="s">
        <v>397</v>
      </c>
      <c r="T2660" s="143">
        <v>1820</v>
      </c>
      <c r="U2660" s="143" t="s">
        <v>385</v>
      </c>
      <c r="V2660" s="143" t="s">
        <v>366</v>
      </c>
      <c r="Z2660" s="143">
        <v>0</v>
      </c>
      <c r="AA2660" s="143">
        <v>1</v>
      </c>
      <c r="AB2660" s="143">
        <v>0.60273933011295</v>
      </c>
      <c r="AC2660" s="143">
        <v>8.3273198476969998E-2</v>
      </c>
      <c r="AD2660" s="143">
        <v>308.510362699886</v>
      </c>
      <c r="AF2660" s="143">
        <v>-1</v>
      </c>
      <c r="AG2660" s="143">
        <v>-1</v>
      </c>
      <c r="AH2660" s="143">
        <v>-1</v>
      </c>
      <c r="AI2660" s="143">
        <v>-1</v>
      </c>
      <c r="AJ2660" s="143">
        <v>0</v>
      </c>
      <c r="AM2660" s="143" t="s">
        <v>383</v>
      </c>
      <c r="AN2660" s="143">
        <v>-1</v>
      </c>
      <c r="AQ2660" s="143">
        <v>641</v>
      </c>
      <c r="AR2660" s="143" t="s">
        <v>284</v>
      </c>
      <c r="AS2660" s="143" t="s">
        <v>394</v>
      </c>
      <c r="AT2660" s="143" t="s">
        <v>366</v>
      </c>
      <c r="AV2660" s="143">
        <v>140.40784187889901</v>
      </c>
      <c r="AW2660" s="143">
        <v>0.25021116199999999</v>
      </c>
    </row>
    <row r="2661" spans="1:49" x14ac:dyDescent="0.25">
      <c r="A2661" s="153">
        <v>1200000</v>
      </c>
      <c r="B2661" s="153">
        <v>2500000</v>
      </c>
      <c r="C2661" s="153">
        <v>2500000</v>
      </c>
      <c r="D2661" s="143" t="s">
        <v>360</v>
      </c>
      <c r="E2661" s="143" t="s">
        <v>73</v>
      </c>
      <c r="F2661" s="143" t="s">
        <v>378</v>
      </c>
      <c r="G2661" s="143" t="s">
        <v>379</v>
      </c>
      <c r="H2661" s="143">
        <v>0.59</v>
      </c>
      <c r="I2661" s="143">
        <v>0.64</v>
      </c>
      <c r="J2661" s="143" t="s">
        <v>363</v>
      </c>
      <c r="K2661" s="143">
        <v>0.38105030104078003</v>
      </c>
      <c r="L2661" s="143">
        <v>1303.3089163233401</v>
      </c>
      <c r="M2661" s="143">
        <v>2.5462857593511199</v>
      </c>
      <c r="N2661" s="143">
        <v>0.35178948647302</v>
      </c>
      <c r="O2661" s="143">
        <v>0.97026295513660998</v>
      </c>
      <c r="P2661" s="143">
        <v>0.13404948972351999</v>
      </c>
      <c r="Q2661" s="143">
        <v>496.62625491415201</v>
      </c>
      <c r="R2661" s="143">
        <v>5100</v>
      </c>
      <c r="S2661" s="143" t="s">
        <v>373</v>
      </c>
      <c r="T2661" s="143">
        <v>5100</v>
      </c>
      <c r="U2661" s="143" t="s">
        <v>385</v>
      </c>
      <c r="V2661" s="143" t="s">
        <v>366</v>
      </c>
      <c r="Y2661" s="143" t="s">
        <v>363</v>
      </c>
      <c r="Z2661" s="143">
        <v>0</v>
      </c>
      <c r="AA2661" s="143">
        <v>1</v>
      </c>
      <c r="AB2661" s="143">
        <v>0.97026295513660998</v>
      </c>
      <c r="AC2661" s="143">
        <v>0.13404948972351999</v>
      </c>
      <c r="AD2661" s="143">
        <v>496.62625491415201</v>
      </c>
      <c r="AF2661" s="143">
        <v>-1</v>
      </c>
      <c r="AG2661" s="143">
        <v>-1</v>
      </c>
      <c r="AH2661" s="143">
        <v>-1</v>
      </c>
      <c r="AI2661" s="143">
        <v>-1</v>
      </c>
      <c r="AJ2661" s="143">
        <v>0</v>
      </c>
      <c r="AM2661" s="143" t="s">
        <v>383</v>
      </c>
      <c r="AN2661" s="143">
        <v>-1</v>
      </c>
      <c r="AQ2661" s="143">
        <v>641</v>
      </c>
      <c r="AR2661" s="143" t="s">
        <v>284</v>
      </c>
      <c r="AS2661" s="143" t="s">
        <v>394</v>
      </c>
      <c r="AT2661" s="143" t="s">
        <v>366</v>
      </c>
      <c r="AV2661" s="143">
        <v>174.74091955549301</v>
      </c>
      <c r="AW2661" s="143">
        <v>0.40277879560000002</v>
      </c>
    </row>
    <row r="2662" spans="1:49" x14ac:dyDescent="0.25">
      <c r="A2662" s="153">
        <v>1200000</v>
      </c>
      <c r="B2662" s="153">
        <v>2500000</v>
      </c>
      <c r="C2662" s="153">
        <v>2500000</v>
      </c>
      <c r="D2662" s="143" t="s">
        <v>360</v>
      </c>
      <c r="E2662" s="143" t="s">
        <v>73</v>
      </c>
      <c r="F2662" s="143" t="s">
        <v>378</v>
      </c>
      <c r="G2662" s="143" t="s">
        <v>379</v>
      </c>
      <c r="H2662" s="143">
        <v>0.59</v>
      </c>
      <c r="I2662" s="143">
        <v>0.64</v>
      </c>
      <c r="J2662" s="143" t="s">
        <v>366</v>
      </c>
      <c r="K2662" s="143">
        <v>0.1907519586127</v>
      </c>
      <c r="L2662" s="143">
        <v>3830.4108222719701</v>
      </c>
      <c r="M2662" s="143">
        <v>7.5938343783029998</v>
      </c>
      <c r="N2662" s="143">
        <v>1.03941030675308</v>
      </c>
      <c r="O2662" s="143">
        <v>1.44853878104176</v>
      </c>
      <c r="P2662" s="143">
        <v>0.19826955181537001</v>
      </c>
      <c r="Q2662" s="143">
        <v>730.65836663966604</v>
      </c>
      <c r="R2662" s="143">
        <v>1820</v>
      </c>
      <c r="S2662" s="143" t="s">
        <v>397</v>
      </c>
      <c r="T2662" s="143">
        <v>1820</v>
      </c>
      <c r="U2662" s="143" t="s">
        <v>385</v>
      </c>
      <c r="V2662" s="143" t="s">
        <v>366</v>
      </c>
      <c r="Z2662" s="143">
        <v>0</v>
      </c>
      <c r="AA2662" s="143">
        <v>1</v>
      </c>
      <c r="AB2662" s="143">
        <v>1.44853878104176</v>
      </c>
      <c r="AC2662" s="143">
        <v>0.19826955181537001</v>
      </c>
      <c r="AD2662" s="143">
        <v>730.65836663966604</v>
      </c>
      <c r="AF2662" s="143">
        <v>-1</v>
      </c>
      <c r="AG2662" s="143">
        <v>-1</v>
      </c>
      <c r="AH2662" s="143">
        <v>-1</v>
      </c>
      <c r="AI2662" s="143">
        <v>-1</v>
      </c>
      <c r="AJ2662" s="143">
        <v>0</v>
      </c>
      <c r="AM2662" s="143" t="s">
        <v>383</v>
      </c>
      <c r="AN2662" s="143">
        <v>-1</v>
      </c>
      <c r="AQ2662" s="143">
        <v>641</v>
      </c>
      <c r="AR2662" s="143" t="s">
        <v>284</v>
      </c>
      <c r="AS2662" s="143" t="s">
        <v>394</v>
      </c>
      <c r="AT2662" s="143" t="s">
        <v>366</v>
      </c>
      <c r="AV2662" s="143">
        <v>136.039235001344</v>
      </c>
      <c r="AW2662" s="143">
        <v>0.59258586099999999</v>
      </c>
    </row>
    <row r="2663" spans="1:49" x14ac:dyDescent="0.25">
      <c r="A2663" s="153">
        <v>1200000</v>
      </c>
      <c r="B2663" s="153">
        <v>2500000</v>
      </c>
      <c r="C2663" s="153">
        <v>2500000</v>
      </c>
      <c r="D2663" s="143" t="s">
        <v>360</v>
      </c>
      <c r="E2663" s="143" t="s">
        <v>73</v>
      </c>
      <c r="F2663" s="143" t="s">
        <v>378</v>
      </c>
      <c r="G2663" s="143" t="s">
        <v>379</v>
      </c>
      <c r="H2663" s="143">
        <v>0.59</v>
      </c>
      <c r="I2663" s="143">
        <v>0.64</v>
      </c>
      <c r="J2663" s="143" t="s">
        <v>366</v>
      </c>
      <c r="K2663" s="143">
        <v>5.3746429434679999E-2</v>
      </c>
      <c r="L2663" s="143">
        <v>3830.4108222719701</v>
      </c>
      <c r="M2663" s="143">
        <v>7.5938343783029998</v>
      </c>
      <c r="N2663" s="143">
        <v>1.03941030675308</v>
      </c>
      <c r="O2663" s="143">
        <v>0.40814148355216001</v>
      </c>
      <c r="P2663" s="143">
        <v>5.5864592705590001E-2</v>
      </c>
      <c r="Q2663" s="143">
        <v>205.870904965102</v>
      </c>
      <c r="R2663" s="143">
        <v>1400</v>
      </c>
      <c r="S2663" s="143" t="s">
        <v>389</v>
      </c>
      <c r="T2663" s="143">
        <v>1400</v>
      </c>
      <c r="U2663" s="143" t="s">
        <v>385</v>
      </c>
      <c r="V2663" s="143" t="s">
        <v>366</v>
      </c>
      <c r="Z2663" s="143">
        <v>0</v>
      </c>
      <c r="AA2663" s="143">
        <v>1</v>
      </c>
      <c r="AB2663" s="143">
        <v>0.40814148355216001</v>
      </c>
      <c r="AC2663" s="143">
        <v>5.5864592705590001E-2</v>
      </c>
      <c r="AD2663" s="143">
        <v>595.10271245037097</v>
      </c>
      <c r="AF2663" s="143">
        <v>-1</v>
      </c>
      <c r="AG2663" s="143">
        <v>-1</v>
      </c>
      <c r="AH2663" s="143">
        <v>-1</v>
      </c>
      <c r="AI2663" s="143">
        <v>-1</v>
      </c>
      <c r="AJ2663" s="143">
        <v>0</v>
      </c>
      <c r="AM2663" s="143" t="s">
        <v>383</v>
      </c>
      <c r="AN2663" s="143">
        <v>-1</v>
      </c>
      <c r="AQ2663" s="143">
        <v>641</v>
      </c>
      <c r="AR2663" s="143" t="s">
        <v>284</v>
      </c>
      <c r="AS2663" s="143" t="s">
        <v>394</v>
      </c>
      <c r="AT2663" s="143" t="s">
        <v>366</v>
      </c>
      <c r="AV2663" s="143">
        <v>63.952864493486501</v>
      </c>
      <c r="AW2663" s="143">
        <v>0.48264615770000002</v>
      </c>
    </row>
    <row r="2664" spans="1:49" x14ac:dyDescent="0.25">
      <c r="A2664" s="153">
        <v>1200000</v>
      </c>
      <c r="B2664" s="153">
        <v>2500000</v>
      </c>
      <c r="C2664" s="153">
        <v>2500000</v>
      </c>
      <c r="D2664" s="143" t="s">
        <v>360</v>
      </c>
      <c r="E2664" s="143" t="s">
        <v>73</v>
      </c>
      <c r="F2664" s="143" t="s">
        <v>378</v>
      </c>
      <c r="G2664" s="143" t="s">
        <v>379</v>
      </c>
      <c r="H2664" s="143">
        <v>0.59</v>
      </c>
      <c r="I2664" s="143">
        <v>0.64</v>
      </c>
      <c r="J2664" s="143" t="s">
        <v>366</v>
      </c>
      <c r="K2664" s="143">
        <v>0.58586036370449002</v>
      </c>
      <c r="L2664" s="143">
        <v>3561.46853932465</v>
      </c>
      <c r="M2664" s="143">
        <v>6.9588100931269201</v>
      </c>
      <c r="N2664" s="143">
        <v>0.96987276385587995</v>
      </c>
      <c r="O2664" s="143">
        <v>4.0768910121098303</v>
      </c>
      <c r="P2664" s="143">
        <v>0.56821001017968997</v>
      </c>
      <c r="Q2664" s="143">
        <v>2086.5232537708498</v>
      </c>
      <c r="R2664" s="143">
        <v>1820</v>
      </c>
      <c r="S2664" s="143" t="s">
        <v>397</v>
      </c>
      <c r="T2664" s="143">
        <v>1820</v>
      </c>
      <c r="U2664" s="143" t="s">
        <v>385</v>
      </c>
      <c r="V2664" s="143" t="s">
        <v>366</v>
      </c>
      <c r="Z2664" s="143">
        <v>0</v>
      </c>
      <c r="AA2664" s="143">
        <v>1</v>
      </c>
      <c r="AB2664" s="143">
        <v>4.0768910121098303</v>
      </c>
      <c r="AC2664" s="143">
        <v>0.56821001017968997</v>
      </c>
      <c r="AD2664" s="143">
        <v>2086.5232537708498</v>
      </c>
      <c r="AF2664" s="143">
        <v>-1</v>
      </c>
      <c r="AG2664" s="143">
        <v>-1</v>
      </c>
      <c r="AH2664" s="143">
        <v>-1</v>
      </c>
      <c r="AI2664" s="143">
        <v>-1</v>
      </c>
      <c r="AJ2664" s="143">
        <v>0</v>
      </c>
      <c r="AM2664" s="143" t="s">
        <v>383</v>
      </c>
      <c r="AN2664" s="143">
        <v>-1</v>
      </c>
      <c r="AQ2664" s="143">
        <v>641</v>
      </c>
      <c r="AR2664" s="143" t="s">
        <v>284</v>
      </c>
      <c r="AS2664" s="143" t="s">
        <v>394</v>
      </c>
      <c r="AT2664" s="143" t="s">
        <v>366</v>
      </c>
      <c r="AV2664" s="143">
        <v>208.71067459111899</v>
      </c>
      <c r="AW2664" s="143">
        <v>1.6922329714</v>
      </c>
    </row>
    <row r="2665" spans="1:49" x14ac:dyDescent="0.25">
      <c r="A2665" s="153">
        <v>1200000</v>
      </c>
      <c r="B2665" s="153">
        <v>2500000</v>
      </c>
      <c r="C2665" s="153">
        <v>2500000</v>
      </c>
      <c r="D2665" s="143" t="s">
        <v>360</v>
      </c>
      <c r="E2665" s="143" t="s">
        <v>73</v>
      </c>
      <c r="F2665" s="143" t="s">
        <v>378</v>
      </c>
      <c r="G2665" s="143" t="s">
        <v>379</v>
      </c>
      <c r="H2665" s="143">
        <v>0.59</v>
      </c>
      <c r="I2665" s="143">
        <v>0.64</v>
      </c>
      <c r="J2665" s="143" t="s">
        <v>363</v>
      </c>
      <c r="K2665" s="143">
        <v>3.1903089641230002E-2</v>
      </c>
      <c r="L2665" s="143">
        <v>3561.46853932465</v>
      </c>
      <c r="M2665" s="143">
        <v>6.9588100931269201</v>
      </c>
      <c r="N2665" s="143">
        <v>0.96987276385587995</v>
      </c>
      <c r="O2665" s="143">
        <v>0.22200754219732999</v>
      </c>
      <c r="P2665" s="143">
        <v>3.0941937725880001E-2</v>
      </c>
      <c r="Q2665" s="143">
        <v>113.62185006449801</v>
      </c>
      <c r="R2665" s="143">
        <v>5100</v>
      </c>
      <c r="S2665" s="143" t="s">
        <v>373</v>
      </c>
      <c r="T2665" s="143">
        <v>5100</v>
      </c>
      <c r="U2665" s="143" t="s">
        <v>385</v>
      </c>
      <c r="V2665" s="143" t="s">
        <v>366</v>
      </c>
      <c r="Y2665" s="143" t="s">
        <v>363</v>
      </c>
      <c r="Z2665" s="143">
        <v>0</v>
      </c>
      <c r="AA2665" s="143">
        <v>1</v>
      </c>
      <c r="AB2665" s="143">
        <v>0.22200754219732999</v>
      </c>
      <c r="AC2665" s="143">
        <v>3.0941937725880001E-2</v>
      </c>
      <c r="AD2665" s="143">
        <v>113.62185006449999</v>
      </c>
      <c r="AF2665" s="143">
        <v>-1</v>
      </c>
      <c r="AG2665" s="143">
        <v>-1</v>
      </c>
      <c r="AH2665" s="143">
        <v>-1</v>
      </c>
      <c r="AI2665" s="143">
        <v>-1</v>
      </c>
      <c r="AJ2665" s="143">
        <v>0</v>
      </c>
      <c r="AM2665" s="143" t="s">
        <v>383</v>
      </c>
      <c r="AN2665" s="143">
        <v>-1</v>
      </c>
      <c r="AQ2665" s="143">
        <v>641</v>
      </c>
      <c r="AR2665" s="143" t="s">
        <v>284</v>
      </c>
      <c r="AS2665" s="143" t="s">
        <v>394</v>
      </c>
      <c r="AT2665" s="143" t="s">
        <v>366</v>
      </c>
      <c r="AV2665" s="143">
        <v>52.104247566069702</v>
      </c>
      <c r="AW2665" s="143">
        <v>9.215073E-2</v>
      </c>
    </row>
    <row r="2666" spans="1:49" x14ac:dyDescent="0.25">
      <c r="A2666" s="153">
        <v>1200000</v>
      </c>
      <c r="B2666" s="153">
        <v>2500000</v>
      </c>
      <c r="C2666" s="153">
        <v>2500000</v>
      </c>
      <c r="D2666" s="143" t="s">
        <v>360</v>
      </c>
      <c r="E2666" s="143" t="s">
        <v>73</v>
      </c>
      <c r="F2666" s="143" t="s">
        <v>378</v>
      </c>
      <c r="G2666" s="143" t="s">
        <v>379</v>
      </c>
      <c r="H2666" s="143">
        <v>0.59</v>
      </c>
      <c r="I2666" s="143">
        <v>0.64</v>
      </c>
      <c r="J2666" s="143" t="s">
        <v>366</v>
      </c>
      <c r="K2666" s="143">
        <v>0.61776345373694996</v>
      </c>
      <c r="L2666" s="143">
        <v>3770.62987179725</v>
      </c>
      <c r="M2666" s="143">
        <v>7.3667803173916502</v>
      </c>
      <c r="N2666" s="143">
        <v>1.0185637552668401</v>
      </c>
      <c r="O2666" s="143">
        <v>4.5509276517932804</v>
      </c>
      <c r="P2666" s="143">
        <v>0.62923146330491997</v>
      </c>
      <c r="Q2666" s="143">
        <v>2329.3573323651999</v>
      </c>
      <c r="R2666" s="143">
        <v>1820</v>
      </c>
      <c r="S2666" s="143" t="s">
        <v>397</v>
      </c>
      <c r="T2666" s="143">
        <v>1820</v>
      </c>
      <c r="U2666" s="143" t="s">
        <v>385</v>
      </c>
      <c r="V2666" s="143" t="s">
        <v>366</v>
      </c>
      <c r="Z2666" s="143">
        <v>0</v>
      </c>
      <c r="AA2666" s="143">
        <v>1</v>
      </c>
      <c r="AB2666" s="143">
        <v>4.5509276517932804</v>
      </c>
      <c r="AC2666" s="143">
        <v>0.62923146330491997</v>
      </c>
      <c r="AD2666" s="143">
        <v>2329.3573323651999</v>
      </c>
      <c r="AF2666" s="143">
        <v>-1</v>
      </c>
      <c r="AG2666" s="143">
        <v>-1</v>
      </c>
      <c r="AH2666" s="143">
        <v>-1</v>
      </c>
      <c r="AI2666" s="143">
        <v>-1</v>
      </c>
      <c r="AJ2666" s="143">
        <v>0</v>
      </c>
      <c r="AM2666" s="143" t="s">
        <v>383</v>
      </c>
      <c r="AN2666" s="143">
        <v>-1</v>
      </c>
      <c r="AQ2666" s="143">
        <v>641</v>
      </c>
      <c r="AR2666" s="143" t="s">
        <v>284</v>
      </c>
      <c r="AS2666" s="143" t="s">
        <v>394</v>
      </c>
      <c r="AT2666" s="143" t="s">
        <v>366</v>
      </c>
      <c r="AV2666" s="143">
        <v>200.00000001117499</v>
      </c>
      <c r="AW2666" s="143">
        <v>1.8891786961999999</v>
      </c>
    </row>
    <row r="2667" spans="1:49" x14ac:dyDescent="0.25">
      <c r="A2667" s="153">
        <v>1200000</v>
      </c>
      <c r="B2667" s="153">
        <v>2500000</v>
      </c>
      <c r="C2667" s="153">
        <v>2500000</v>
      </c>
      <c r="D2667" s="143" t="s">
        <v>360</v>
      </c>
      <c r="E2667" s="143" t="s">
        <v>73</v>
      </c>
      <c r="F2667" s="143" t="s">
        <v>378</v>
      </c>
      <c r="G2667" s="143" t="s">
        <v>379</v>
      </c>
      <c r="H2667" s="143">
        <v>0.59</v>
      </c>
      <c r="I2667" s="143">
        <v>0.64</v>
      </c>
      <c r="J2667" s="143" t="s">
        <v>366</v>
      </c>
      <c r="K2667" s="143">
        <v>0.48560019350907002</v>
      </c>
      <c r="L2667" s="143">
        <v>2884.9524518264702</v>
      </c>
      <c r="M2667" s="143">
        <v>3.9032439258837801</v>
      </c>
      <c r="N2667" s="143">
        <v>0.53986883320903001</v>
      </c>
      <c r="O2667" s="143">
        <v>1.89541600572228</v>
      </c>
      <c r="P2667" s="143">
        <v>0.26216040987582001</v>
      </c>
      <c r="Q2667" s="143">
        <v>1400.93346887141</v>
      </c>
      <c r="R2667" s="143">
        <v>1820</v>
      </c>
      <c r="S2667" s="143" t="s">
        <v>397</v>
      </c>
      <c r="T2667" s="143">
        <v>1820</v>
      </c>
      <c r="U2667" s="143" t="s">
        <v>385</v>
      </c>
      <c r="V2667" s="143" t="s">
        <v>366</v>
      </c>
      <c r="Z2667" s="143">
        <v>0</v>
      </c>
      <c r="AA2667" s="143">
        <v>1</v>
      </c>
      <c r="AB2667" s="143">
        <v>1.89541600572228</v>
      </c>
      <c r="AC2667" s="143">
        <v>0.26216040987582001</v>
      </c>
      <c r="AD2667" s="143">
        <v>1400.93346887141</v>
      </c>
      <c r="AF2667" s="143">
        <v>-1</v>
      </c>
      <c r="AG2667" s="143">
        <v>-1</v>
      </c>
      <c r="AH2667" s="143">
        <v>-1</v>
      </c>
      <c r="AI2667" s="143">
        <v>-1</v>
      </c>
      <c r="AJ2667" s="143">
        <v>0</v>
      </c>
      <c r="AM2667" s="143" t="s">
        <v>383</v>
      </c>
      <c r="AN2667" s="143">
        <v>-1</v>
      </c>
      <c r="AQ2667" s="143">
        <v>641</v>
      </c>
      <c r="AR2667" s="143" t="s">
        <v>284</v>
      </c>
      <c r="AS2667" s="143" t="s">
        <v>394</v>
      </c>
      <c r="AT2667" s="143" t="s">
        <v>366</v>
      </c>
      <c r="AV2667" s="143">
        <v>183.372807642656</v>
      </c>
      <c r="AW2667" s="143">
        <v>1.1361990825999999</v>
      </c>
    </row>
    <row r="2668" spans="1:49" x14ac:dyDescent="0.25">
      <c r="A2668" s="153">
        <v>1200000</v>
      </c>
      <c r="B2668" s="153">
        <v>2500000</v>
      </c>
      <c r="C2668" s="153">
        <v>2500000</v>
      </c>
      <c r="D2668" s="143" t="s">
        <v>360</v>
      </c>
      <c r="E2668" s="143" t="s">
        <v>73</v>
      </c>
      <c r="F2668" s="143" t="s">
        <v>378</v>
      </c>
      <c r="G2668" s="143" t="s">
        <v>379</v>
      </c>
      <c r="H2668" s="143">
        <v>0.59</v>
      </c>
      <c r="I2668" s="143">
        <v>0.64</v>
      </c>
      <c r="J2668" s="143" t="s">
        <v>363</v>
      </c>
      <c r="K2668" s="143">
        <v>0.13216326022787001</v>
      </c>
      <c r="L2668" s="143">
        <v>2884.9524518264702</v>
      </c>
      <c r="M2668" s="143">
        <v>3.9032439258837801</v>
      </c>
      <c r="N2668" s="143">
        <v>0.53986883320903001</v>
      </c>
      <c r="O2668" s="143">
        <v>0.51586544270946</v>
      </c>
      <c r="P2668" s="143">
        <v>7.1350825092320005E-2</v>
      </c>
      <c r="Q2668" s="143">
        <v>381.28472163579897</v>
      </c>
      <c r="R2668" s="143">
        <v>5300</v>
      </c>
      <c r="S2668" s="143" t="s">
        <v>372</v>
      </c>
      <c r="T2668" s="143">
        <v>5300</v>
      </c>
      <c r="U2668" s="143" t="s">
        <v>385</v>
      </c>
      <c r="V2668" s="143" t="s">
        <v>366</v>
      </c>
      <c r="Y2668" s="143" t="s">
        <v>363</v>
      </c>
      <c r="Z2668" s="143">
        <v>0</v>
      </c>
      <c r="AA2668" s="143">
        <v>1</v>
      </c>
      <c r="AB2668" s="143">
        <v>0.51586544270946</v>
      </c>
      <c r="AC2668" s="143">
        <v>7.1350825092320005E-2</v>
      </c>
      <c r="AD2668" s="143">
        <v>381.28472163579897</v>
      </c>
      <c r="AF2668" s="143">
        <v>-1</v>
      </c>
      <c r="AG2668" s="143">
        <v>-1</v>
      </c>
      <c r="AH2668" s="143">
        <v>-1</v>
      </c>
      <c r="AI2668" s="143">
        <v>-1</v>
      </c>
      <c r="AJ2668" s="143">
        <v>0</v>
      </c>
      <c r="AM2668" s="143" t="s">
        <v>383</v>
      </c>
      <c r="AN2668" s="143">
        <v>-1</v>
      </c>
      <c r="AQ2668" s="143">
        <v>641</v>
      </c>
      <c r="AR2668" s="143" t="s">
        <v>284</v>
      </c>
      <c r="AS2668" s="143" t="s">
        <v>394</v>
      </c>
      <c r="AT2668" s="143" t="s">
        <v>366</v>
      </c>
      <c r="AV2668" s="143">
        <v>113.37712615190701</v>
      </c>
      <c r="AW2668" s="143">
        <v>0.30923335089999998</v>
      </c>
    </row>
    <row r="2669" spans="1:49" x14ac:dyDescent="0.25">
      <c r="A2669" s="153">
        <v>1200000</v>
      </c>
      <c r="B2669" s="153">
        <v>2500000</v>
      </c>
      <c r="C2669" s="153">
        <v>2500000</v>
      </c>
      <c r="D2669" s="143" t="s">
        <v>360</v>
      </c>
      <c r="E2669" s="143" t="s">
        <v>73</v>
      </c>
      <c r="F2669" s="143" t="s">
        <v>378</v>
      </c>
      <c r="G2669" s="143" t="s">
        <v>379</v>
      </c>
      <c r="H2669" s="143">
        <v>0.59</v>
      </c>
      <c r="I2669" s="143">
        <v>0.64</v>
      </c>
      <c r="J2669" s="143" t="s">
        <v>366</v>
      </c>
      <c r="K2669" s="143">
        <v>0.61776345378298003</v>
      </c>
      <c r="L2669" s="143">
        <v>3770.7152519790902</v>
      </c>
      <c r="M2669" s="143">
        <v>7.3668803376887597</v>
      </c>
      <c r="N2669" s="143">
        <v>1.0178127388461899</v>
      </c>
      <c r="O2669" s="143">
        <v>4.5509894410165401</v>
      </c>
      <c r="P2669" s="143">
        <v>0.62876751285393995</v>
      </c>
      <c r="Q2669" s="143">
        <v>2329.41007729476</v>
      </c>
      <c r="R2669" s="143">
        <v>1820</v>
      </c>
      <c r="S2669" s="143" t="s">
        <v>397</v>
      </c>
      <c r="T2669" s="143">
        <v>1820</v>
      </c>
      <c r="U2669" s="143" t="s">
        <v>385</v>
      </c>
      <c r="V2669" s="143" t="s">
        <v>366</v>
      </c>
      <c r="Z2669" s="143">
        <v>0</v>
      </c>
      <c r="AA2669" s="143">
        <v>1</v>
      </c>
      <c r="AB2669" s="143">
        <v>4.5509894410165401</v>
      </c>
      <c r="AC2669" s="143">
        <v>0.62876751285393995</v>
      </c>
      <c r="AD2669" s="143">
        <v>2329.41007729476</v>
      </c>
      <c r="AF2669" s="143">
        <v>-1</v>
      </c>
      <c r="AG2669" s="143">
        <v>-1</v>
      </c>
      <c r="AH2669" s="143">
        <v>-1</v>
      </c>
      <c r="AI2669" s="143">
        <v>-1</v>
      </c>
      <c r="AJ2669" s="143">
        <v>0</v>
      </c>
      <c r="AM2669" s="143" t="s">
        <v>383</v>
      </c>
      <c r="AN2669" s="143">
        <v>-1</v>
      </c>
      <c r="AQ2669" s="143">
        <v>641</v>
      </c>
      <c r="AR2669" s="143" t="s">
        <v>284</v>
      </c>
      <c r="AS2669" s="143" t="s">
        <v>394</v>
      </c>
      <c r="AT2669" s="143" t="s">
        <v>366</v>
      </c>
      <c r="AV2669" s="143">
        <v>200.000000018626</v>
      </c>
      <c r="AW2669" s="143">
        <v>1.8892214738999999</v>
      </c>
    </row>
    <row r="2670" spans="1:49" x14ac:dyDescent="0.25">
      <c r="A2670" s="153">
        <v>1200000</v>
      </c>
      <c r="B2670" s="153">
        <v>2500000</v>
      </c>
      <c r="C2670" s="153">
        <v>2500000</v>
      </c>
      <c r="D2670" s="143" t="s">
        <v>360</v>
      </c>
      <c r="E2670" s="143" t="s">
        <v>73</v>
      </c>
      <c r="F2670" s="143" t="s">
        <v>378</v>
      </c>
      <c r="G2670" s="143" t="s">
        <v>379</v>
      </c>
      <c r="H2670" s="143">
        <v>0.59</v>
      </c>
      <c r="I2670" s="143">
        <v>0.64</v>
      </c>
      <c r="J2670" s="143" t="s">
        <v>366</v>
      </c>
      <c r="K2670" s="143">
        <v>0.24409208560033999</v>
      </c>
      <c r="L2670" s="143">
        <v>3851.2394483605999</v>
      </c>
      <c r="M2670" s="143">
        <v>7.2833812943065803</v>
      </c>
      <c r="N2670" s="143">
        <v>1.00764481723263</v>
      </c>
      <c r="O2670" s="143">
        <v>1.7778157303498201</v>
      </c>
      <c r="P2670" s="143">
        <v>0.24595812498269001</v>
      </c>
      <c r="Q2670" s="143">
        <v>940.05706909665798</v>
      </c>
      <c r="R2670" s="143">
        <v>8140</v>
      </c>
      <c r="S2670" s="143" t="s">
        <v>369</v>
      </c>
      <c r="T2670" s="143">
        <v>8140</v>
      </c>
      <c r="U2670" s="143" t="s">
        <v>385</v>
      </c>
      <c r="V2670" s="143" t="s">
        <v>366</v>
      </c>
      <c r="Z2670" s="143">
        <v>0</v>
      </c>
      <c r="AA2670" s="143">
        <v>1</v>
      </c>
      <c r="AB2670" s="143">
        <v>1.7778157303498201</v>
      </c>
      <c r="AC2670" s="143">
        <v>0.24595812498269001</v>
      </c>
      <c r="AD2670" s="143">
        <v>940.05706909665798</v>
      </c>
      <c r="AF2670" s="143">
        <v>-1</v>
      </c>
      <c r="AG2670" s="143">
        <v>-1</v>
      </c>
      <c r="AH2670" s="143">
        <v>-1</v>
      </c>
      <c r="AI2670" s="143">
        <v>-1</v>
      </c>
      <c r="AJ2670" s="143">
        <v>0</v>
      </c>
      <c r="AM2670" s="143" t="s">
        <v>383</v>
      </c>
      <c r="AN2670" s="143">
        <v>-1</v>
      </c>
      <c r="AQ2670" s="143">
        <v>641</v>
      </c>
      <c r="AR2670" s="143" t="s">
        <v>284</v>
      </c>
      <c r="AS2670" s="143" t="s">
        <v>394</v>
      </c>
      <c r="AT2670" s="143" t="s">
        <v>366</v>
      </c>
      <c r="AV2670" s="143">
        <v>140.005057055554</v>
      </c>
      <c r="AW2670" s="143">
        <v>0.76241449240000003</v>
      </c>
    </row>
    <row r="2671" spans="1:49" x14ac:dyDescent="0.25">
      <c r="A2671" s="153">
        <v>1200000</v>
      </c>
      <c r="B2671" s="153">
        <v>2500000</v>
      </c>
      <c r="C2671" s="153">
        <v>2500000</v>
      </c>
      <c r="D2671" s="143" t="s">
        <v>360</v>
      </c>
      <c r="E2671" s="143" t="s">
        <v>73</v>
      </c>
      <c r="F2671" s="143" t="s">
        <v>378</v>
      </c>
      <c r="G2671" s="143" t="s">
        <v>379</v>
      </c>
      <c r="H2671" s="143">
        <v>0.59</v>
      </c>
      <c r="I2671" s="143">
        <v>0.64</v>
      </c>
      <c r="J2671" s="143" t="s">
        <v>366</v>
      </c>
      <c r="K2671" s="143">
        <v>0.27645895475822002</v>
      </c>
      <c r="L2671" s="143">
        <v>3851.2394483605999</v>
      </c>
      <c r="M2671" s="143">
        <v>7.2833812943065803</v>
      </c>
      <c r="N2671" s="143">
        <v>1.00764481723263</v>
      </c>
      <c r="O2671" s="143">
        <v>2.0135559797296101</v>
      </c>
      <c r="P2671" s="143">
        <v>0.27857243293966999</v>
      </c>
      <c r="Q2671" s="143">
        <v>1064.7096324174199</v>
      </c>
      <c r="R2671" s="143">
        <v>1200</v>
      </c>
      <c r="S2671" s="143" t="s">
        <v>398</v>
      </c>
      <c r="T2671" s="143">
        <v>1200</v>
      </c>
      <c r="U2671" s="143" t="s">
        <v>385</v>
      </c>
      <c r="V2671" s="143" t="s">
        <v>366</v>
      </c>
      <c r="Z2671" s="143">
        <v>0</v>
      </c>
      <c r="AA2671" s="143">
        <v>1</v>
      </c>
      <c r="AB2671" s="143">
        <v>2.0135559797296101</v>
      </c>
      <c r="AC2671" s="143">
        <v>0.27857243293966999</v>
      </c>
      <c r="AD2671" s="143">
        <v>1064.7096324174199</v>
      </c>
      <c r="AF2671" s="143">
        <v>-1</v>
      </c>
      <c r="AG2671" s="143">
        <v>-1</v>
      </c>
      <c r="AH2671" s="143">
        <v>-1</v>
      </c>
      <c r="AI2671" s="143">
        <v>-1</v>
      </c>
      <c r="AJ2671" s="143">
        <v>0</v>
      </c>
      <c r="AM2671" s="143" t="s">
        <v>383</v>
      </c>
      <c r="AN2671" s="143">
        <v>-1</v>
      </c>
      <c r="AQ2671" s="143">
        <v>641</v>
      </c>
      <c r="AR2671" s="143" t="s">
        <v>284</v>
      </c>
      <c r="AS2671" s="143" t="s">
        <v>394</v>
      </c>
      <c r="AT2671" s="143" t="s">
        <v>366</v>
      </c>
      <c r="AV2671" s="143">
        <v>146.842359862113</v>
      </c>
      <c r="AW2671" s="143">
        <v>0.86351146180000005</v>
      </c>
    </row>
    <row r="2672" spans="1:49" x14ac:dyDescent="0.25">
      <c r="A2672" s="153">
        <v>1200000</v>
      </c>
      <c r="B2672" s="153">
        <v>2500000</v>
      </c>
      <c r="C2672" s="153">
        <v>2500000</v>
      </c>
      <c r="D2672" s="143" t="s">
        <v>360</v>
      </c>
      <c r="E2672" s="143" t="s">
        <v>73</v>
      </c>
      <c r="F2672" s="143" t="s">
        <v>378</v>
      </c>
      <c r="G2672" s="143" t="s">
        <v>379</v>
      </c>
      <c r="H2672" s="143">
        <v>0.59</v>
      </c>
      <c r="I2672" s="143">
        <v>0.64</v>
      </c>
      <c r="J2672" s="143" t="s">
        <v>366</v>
      </c>
      <c r="K2672" s="143">
        <v>2.7533981491539999E-2</v>
      </c>
      <c r="L2672" s="143">
        <v>3851.2394483605999</v>
      </c>
      <c r="M2672" s="143">
        <v>7.2833812943065803</v>
      </c>
      <c r="N2672" s="143">
        <v>1.00764481723263</v>
      </c>
      <c r="O2672" s="143">
        <v>0.20054048575326999</v>
      </c>
      <c r="P2672" s="143">
        <v>2.7744473747730002E-2</v>
      </c>
      <c r="Q2672" s="143">
        <v>106.039955690653</v>
      </c>
      <c r="R2672" s="143">
        <v>1400</v>
      </c>
      <c r="S2672" s="143" t="s">
        <v>389</v>
      </c>
      <c r="T2672" s="143">
        <v>1400</v>
      </c>
      <c r="U2672" s="143" t="s">
        <v>385</v>
      </c>
      <c r="V2672" s="143" t="s">
        <v>366</v>
      </c>
      <c r="Z2672" s="143">
        <v>0</v>
      </c>
      <c r="AA2672" s="143">
        <v>1</v>
      </c>
      <c r="AB2672" s="143">
        <v>0.20054048575326999</v>
      </c>
      <c r="AC2672" s="143">
        <v>2.7744473747730002E-2</v>
      </c>
      <c r="AD2672" s="143">
        <v>106.039955690651</v>
      </c>
      <c r="AF2672" s="143">
        <v>-1</v>
      </c>
      <c r="AG2672" s="143">
        <v>-1</v>
      </c>
      <c r="AH2672" s="143">
        <v>-1</v>
      </c>
      <c r="AI2672" s="143">
        <v>-1</v>
      </c>
      <c r="AJ2672" s="143">
        <v>0</v>
      </c>
      <c r="AM2672" s="143" t="s">
        <v>383</v>
      </c>
      <c r="AN2672" s="143">
        <v>-1</v>
      </c>
      <c r="AQ2672" s="143">
        <v>641</v>
      </c>
      <c r="AR2672" s="143" t="s">
        <v>284</v>
      </c>
      <c r="AS2672" s="143" t="s">
        <v>394</v>
      </c>
      <c r="AT2672" s="143" t="s">
        <v>366</v>
      </c>
      <c r="AV2672" s="143">
        <v>58.890950024604699</v>
      </c>
      <c r="AW2672" s="143">
        <v>8.6001586099999999E-2</v>
      </c>
    </row>
    <row r="2673" spans="1:49" x14ac:dyDescent="0.25">
      <c r="A2673" s="153">
        <v>1200000</v>
      </c>
      <c r="B2673" s="153">
        <v>2500000</v>
      </c>
      <c r="C2673" s="153">
        <v>2500000</v>
      </c>
      <c r="D2673" s="143" t="s">
        <v>360</v>
      </c>
      <c r="E2673" s="143" t="s">
        <v>73</v>
      </c>
      <c r="F2673" s="143" t="s">
        <v>378</v>
      </c>
      <c r="G2673" s="143" t="s">
        <v>379</v>
      </c>
      <c r="H2673" s="143">
        <v>0.59</v>
      </c>
      <c r="I2673" s="143">
        <v>0.64</v>
      </c>
      <c r="J2673" s="143" t="s">
        <v>366</v>
      </c>
      <c r="K2673" s="143">
        <v>6.9678431748759997E-2</v>
      </c>
      <c r="L2673" s="143">
        <v>3851.2394483605999</v>
      </c>
      <c r="M2673" s="143">
        <v>7.2833812943065803</v>
      </c>
      <c r="N2673" s="143">
        <v>1.00764481723263</v>
      </c>
      <c r="O2673" s="143">
        <v>0.50749458641555001</v>
      </c>
      <c r="P2673" s="143">
        <v>7.0211110624530004E-2</v>
      </c>
      <c r="Q2673" s="143">
        <v>268.34832505073399</v>
      </c>
      <c r="R2673" s="143">
        <v>1820</v>
      </c>
      <c r="S2673" s="143" t="s">
        <v>397</v>
      </c>
      <c r="T2673" s="143">
        <v>1820</v>
      </c>
      <c r="U2673" s="143" t="s">
        <v>385</v>
      </c>
      <c r="V2673" s="143" t="s">
        <v>366</v>
      </c>
      <c r="Z2673" s="143">
        <v>0</v>
      </c>
      <c r="AA2673" s="143">
        <v>1</v>
      </c>
      <c r="AB2673" s="143">
        <v>0.50749458641555001</v>
      </c>
      <c r="AC2673" s="143">
        <v>7.0211110624530004E-2</v>
      </c>
      <c r="AD2673" s="143">
        <v>268.34832505073302</v>
      </c>
      <c r="AF2673" s="143">
        <v>-1</v>
      </c>
      <c r="AG2673" s="143">
        <v>-1</v>
      </c>
      <c r="AH2673" s="143">
        <v>-1</v>
      </c>
      <c r="AI2673" s="143">
        <v>-1</v>
      </c>
      <c r="AJ2673" s="143">
        <v>0</v>
      </c>
      <c r="AM2673" s="143" t="s">
        <v>383</v>
      </c>
      <c r="AN2673" s="143">
        <v>-1</v>
      </c>
      <c r="AQ2673" s="143">
        <v>641</v>
      </c>
      <c r="AR2673" s="143" t="s">
        <v>284</v>
      </c>
      <c r="AS2673" s="143" t="s">
        <v>394</v>
      </c>
      <c r="AT2673" s="143" t="s">
        <v>366</v>
      </c>
      <c r="AV2673" s="143">
        <v>116.843206866042</v>
      </c>
      <c r="AW2673" s="143">
        <v>0.21763854420000001</v>
      </c>
    </row>
    <row r="2674" spans="1:49" x14ac:dyDescent="0.25">
      <c r="A2674" s="153">
        <v>1200000</v>
      </c>
      <c r="B2674" s="153">
        <v>2500000</v>
      </c>
      <c r="C2674" s="153">
        <v>2500000</v>
      </c>
      <c r="D2674" s="143" t="s">
        <v>360</v>
      </c>
      <c r="E2674" s="143" t="s">
        <v>73</v>
      </c>
      <c r="F2674" s="143" t="s">
        <v>378</v>
      </c>
      <c r="G2674" s="143" t="s">
        <v>379</v>
      </c>
      <c r="H2674" s="143">
        <v>0.59</v>
      </c>
      <c r="I2674" s="143">
        <v>0.64</v>
      </c>
      <c r="J2674" s="143" t="s">
        <v>366</v>
      </c>
      <c r="K2674" s="143">
        <v>0.20120009441042999</v>
      </c>
      <c r="L2674" s="143">
        <v>1069.3666382403101</v>
      </c>
      <c r="M2674" s="143">
        <v>2.08923371517304</v>
      </c>
      <c r="N2674" s="143">
        <v>0.28867828901523002</v>
      </c>
      <c r="O2674" s="143">
        <v>0.42035402073827999</v>
      </c>
      <c r="P2674" s="143">
        <v>5.8082099004100003E-2</v>
      </c>
      <c r="Q2674" s="143">
        <v>215.15666857332101</v>
      </c>
      <c r="R2674" s="143">
        <v>1820</v>
      </c>
      <c r="S2674" s="143" t="s">
        <v>397</v>
      </c>
      <c r="T2674" s="143">
        <v>1820</v>
      </c>
      <c r="U2674" s="143" t="s">
        <v>385</v>
      </c>
      <c r="V2674" s="143" t="s">
        <v>366</v>
      </c>
      <c r="Z2674" s="143">
        <v>0</v>
      </c>
      <c r="AA2674" s="143">
        <v>1</v>
      </c>
      <c r="AB2674" s="143">
        <v>0.42035402073827999</v>
      </c>
      <c r="AC2674" s="143">
        <v>5.8082099004100003E-2</v>
      </c>
      <c r="AD2674" s="143">
        <v>215.15666857332101</v>
      </c>
      <c r="AF2674" s="143">
        <v>-1</v>
      </c>
      <c r="AG2674" s="143">
        <v>-1</v>
      </c>
      <c r="AH2674" s="143">
        <v>-1</v>
      </c>
      <c r="AI2674" s="143">
        <v>-1</v>
      </c>
      <c r="AJ2674" s="143">
        <v>0</v>
      </c>
      <c r="AM2674" s="143" t="s">
        <v>383</v>
      </c>
      <c r="AN2674" s="143">
        <v>-1</v>
      </c>
      <c r="AQ2674" s="143">
        <v>641</v>
      </c>
      <c r="AR2674" s="143" t="s">
        <v>284</v>
      </c>
      <c r="AS2674" s="143" t="s">
        <v>394</v>
      </c>
      <c r="AT2674" s="143" t="s">
        <v>366</v>
      </c>
      <c r="AV2674" s="143">
        <v>147.45741016804001</v>
      </c>
      <c r="AW2674" s="143">
        <v>0.1744985147</v>
      </c>
    </row>
    <row r="2675" spans="1:49" x14ac:dyDescent="0.25">
      <c r="A2675" s="153">
        <v>1200000</v>
      </c>
      <c r="B2675" s="153">
        <v>2500000</v>
      </c>
      <c r="C2675" s="153">
        <v>2500000</v>
      </c>
      <c r="D2675" s="143" t="s">
        <v>360</v>
      </c>
      <c r="E2675" s="143" t="s">
        <v>73</v>
      </c>
      <c r="F2675" s="143" t="s">
        <v>378</v>
      </c>
      <c r="G2675" s="143" t="s">
        <v>379</v>
      </c>
      <c r="H2675" s="143">
        <v>0.59</v>
      </c>
      <c r="I2675" s="143">
        <v>0.64</v>
      </c>
      <c r="J2675" s="143" t="s">
        <v>363</v>
      </c>
      <c r="K2675" s="143">
        <v>0.41656335928048999</v>
      </c>
      <c r="L2675" s="143">
        <v>1069.3666382403101</v>
      </c>
      <c r="M2675" s="143">
        <v>2.08923371517304</v>
      </c>
      <c r="N2675" s="143">
        <v>0.28867828901523002</v>
      </c>
      <c r="O2675" s="143">
        <v>0.87029821471454005</v>
      </c>
      <c r="P2675" s="143">
        <v>0.12025279782353</v>
      </c>
      <c r="Q2675" s="143">
        <v>445.45895912787</v>
      </c>
      <c r="R2675" s="143">
        <v>5100</v>
      </c>
      <c r="S2675" s="143" t="s">
        <v>373</v>
      </c>
      <c r="T2675" s="143">
        <v>5100</v>
      </c>
      <c r="U2675" s="143" t="s">
        <v>385</v>
      </c>
      <c r="V2675" s="143" t="s">
        <v>366</v>
      </c>
      <c r="Y2675" s="143" t="s">
        <v>363</v>
      </c>
      <c r="Z2675" s="143">
        <v>0</v>
      </c>
      <c r="AA2675" s="143">
        <v>1</v>
      </c>
      <c r="AB2675" s="143">
        <v>0.87029821471454005</v>
      </c>
      <c r="AC2675" s="143">
        <v>0.12025279782353</v>
      </c>
      <c r="AD2675" s="143">
        <v>445.45895912787</v>
      </c>
      <c r="AF2675" s="143">
        <v>-1</v>
      </c>
      <c r="AG2675" s="143">
        <v>-1</v>
      </c>
      <c r="AH2675" s="143">
        <v>-1</v>
      </c>
      <c r="AI2675" s="143">
        <v>-1</v>
      </c>
      <c r="AJ2675" s="143">
        <v>0</v>
      </c>
      <c r="AM2675" s="143" t="s">
        <v>383</v>
      </c>
      <c r="AN2675" s="143">
        <v>-1</v>
      </c>
      <c r="AQ2675" s="143">
        <v>641</v>
      </c>
      <c r="AR2675" s="143" t="s">
        <v>284</v>
      </c>
      <c r="AS2675" s="143" t="s">
        <v>394</v>
      </c>
      <c r="AT2675" s="143" t="s">
        <v>366</v>
      </c>
      <c r="AV2675" s="143">
        <v>181.09279822944501</v>
      </c>
      <c r="AW2675" s="143">
        <v>0.36128058320000001</v>
      </c>
    </row>
    <row r="2676" spans="1:49" x14ac:dyDescent="0.25">
      <c r="A2676" s="153">
        <v>1200000</v>
      </c>
      <c r="B2676" s="153">
        <v>2500000</v>
      </c>
      <c r="C2676" s="153">
        <v>2500000</v>
      </c>
      <c r="D2676" s="143" t="s">
        <v>360</v>
      </c>
      <c r="E2676" s="143" t="s">
        <v>73</v>
      </c>
      <c r="F2676" s="143" t="s">
        <v>378</v>
      </c>
      <c r="G2676" s="143" t="s">
        <v>379</v>
      </c>
      <c r="H2676" s="143">
        <v>0.59</v>
      </c>
      <c r="I2676" s="143">
        <v>0.64</v>
      </c>
      <c r="J2676" s="143" t="s">
        <v>366</v>
      </c>
      <c r="K2676" s="143">
        <v>0.52727558630683002</v>
      </c>
      <c r="L2676" s="143">
        <v>3841.2249728448501</v>
      </c>
      <c r="M2676" s="143">
        <v>7.4740525465610501</v>
      </c>
      <c r="N2676" s="143">
        <v>1.0656154107693401</v>
      </c>
      <c r="O2676" s="143">
        <v>3.9408854385760801</v>
      </c>
      <c r="P2676" s="143">
        <v>0.56187299049100004</v>
      </c>
      <c r="Q2676" s="143">
        <v>2025.38414969323</v>
      </c>
      <c r="R2676" s="143">
        <v>1460</v>
      </c>
      <c r="S2676" s="143" t="s">
        <v>408</v>
      </c>
      <c r="T2676" s="143">
        <v>1460</v>
      </c>
      <c r="U2676" s="143" t="s">
        <v>385</v>
      </c>
      <c r="V2676" s="143" t="s">
        <v>366</v>
      </c>
      <c r="Z2676" s="143">
        <v>0</v>
      </c>
      <c r="AA2676" s="143">
        <v>1</v>
      </c>
      <c r="AB2676" s="143">
        <v>3.9408854385760801</v>
      </c>
      <c r="AC2676" s="143">
        <v>0.56187299049100004</v>
      </c>
      <c r="AD2676" s="143">
        <v>2372.9684059820702</v>
      </c>
      <c r="AF2676" s="143">
        <v>-1</v>
      </c>
      <c r="AG2676" s="143">
        <v>-1</v>
      </c>
      <c r="AH2676" s="143">
        <v>-1</v>
      </c>
      <c r="AI2676" s="143">
        <v>-1</v>
      </c>
      <c r="AJ2676" s="143">
        <v>0</v>
      </c>
      <c r="AM2676" s="143" t="s">
        <v>383</v>
      </c>
      <c r="AN2676" s="143">
        <v>-1</v>
      </c>
      <c r="AQ2676" s="143">
        <v>641</v>
      </c>
      <c r="AR2676" s="143" t="s">
        <v>284</v>
      </c>
      <c r="AS2676" s="143" t="s">
        <v>394</v>
      </c>
      <c r="AT2676" s="143" t="s">
        <v>366</v>
      </c>
      <c r="AV2676" s="143">
        <v>196.505882591122</v>
      </c>
      <c r="AW2676" s="143">
        <v>1.9245485855</v>
      </c>
    </row>
    <row r="2677" spans="1:49" x14ac:dyDescent="0.25">
      <c r="A2677" s="153">
        <v>1200000</v>
      </c>
      <c r="B2677" s="153">
        <v>2500000</v>
      </c>
      <c r="C2677" s="153">
        <v>2500000</v>
      </c>
      <c r="D2677" s="143" t="s">
        <v>360</v>
      </c>
      <c r="E2677" s="143" t="s">
        <v>73</v>
      </c>
      <c r="F2677" s="143" t="s">
        <v>378</v>
      </c>
      <c r="G2677" s="143" t="s">
        <v>379</v>
      </c>
      <c r="H2677" s="143">
        <v>0.59</v>
      </c>
      <c r="I2677" s="143">
        <v>0.64</v>
      </c>
      <c r="J2677" s="143" t="s">
        <v>366</v>
      </c>
      <c r="K2677" s="143">
        <v>2.8071914244999999E-2</v>
      </c>
      <c r="L2677" s="143">
        <v>2150.2682890671799</v>
      </c>
      <c r="M2677" s="143">
        <v>4.0393253102954798</v>
      </c>
      <c r="N2677" s="143">
        <v>0.56802442799605002</v>
      </c>
      <c r="O2677" s="143">
        <v>0.1133915937183</v>
      </c>
      <c r="P2677" s="143">
        <v>1.5945533031770001E-2</v>
      </c>
      <c r="Q2677" s="143">
        <v>60.362147014454003</v>
      </c>
      <c r="R2677" s="143">
        <v>1820</v>
      </c>
      <c r="S2677" s="143" t="s">
        <v>397</v>
      </c>
      <c r="T2677" s="143">
        <v>1820</v>
      </c>
      <c r="U2677" s="143" t="s">
        <v>385</v>
      </c>
      <c r="V2677" s="143" t="s">
        <v>366</v>
      </c>
      <c r="Z2677" s="143">
        <v>0</v>
      </c>
      <c r="AA2677" s="143">
        <v>1</v>
      </c>
      <c r="AB2677" s="143">
        <v>0.1133915937183</v>
      </c>
      <c r="AC2677" s="143">
        <v>1.5945533031770001E-2</v>
      </c>
      <c r="AD2677" s="143">
        <v>60.362147014454301</v>
      </c>
      <c r="AF2677" s="143">
        <v>-1</v>
      </c>
      <c r="AG2677" s="143">
        <v>-1</v>
      </c>
      <c r="AH2677" s="143">
        <v>-1</v>
      </c>
      <c r="AI2677" s="143">
        <v>-1</v>
      </c>
      <c r="AJ2677" s="143">
        <v>0</v>
      </c>
      <c r="AM2677" s="143" t="s">
        <v>383</v>
      </c>
      <c r="AN2677" s="143">
        <v>-1</v>
      </c>
      <c r="AQ2677" s="143">
        <v>641</v>
      </c>
      <c r="AR2677" s="143" t="s">
        <v>284</v>
      </c>
      <c r="AS2677" s="143" t="s">
        <v>394</v>
      </c>
      <c r="AT2677" s="143" t="s">
        <v>366</v>
      </c>
      <c r="AV2677" s="143">
        <v>104.55889761341</v>
      </c>
      <c r="AW2677" s="143">
        <v>4.8955512600000001E-2</v>
      </c>
    </row>
    <row r="2678" spans="1:49" x14ac:dyDescent="0.25">
      <c r="A2678" s="153">
        <v>1200000</v>
      </c>
      <c r="B2678" s="153">
        <v>2500000</v>
      </c>
      <c r="C2678" s="153">
        <v>2500000</v>
      </c>
      <c r="D2678" s="143" t="s">
        <v>360</v>
      </c>
      <c r="E2678" s="143" t="s">
        <v>73</v>
      </c>
      <c r="F2678" s="143" t="s">
        <v>378</v>
      </c>
      <c r="G2678" s="143" t="s">
        <v>379</v>
      </c>
      <c r="H2678" s="143">
        <v>0.59</v>
      </c>
      <c r="I2678" s="143">
        <v>0.64</v>
      </c>
      <c r="J2678" s="143" t="s">
        <v>363</v>
      </c>
      <c r="K2678" s="143">
        <v>0.25790624422118003</v>
      </c>
      <c r="L2678" s="143">
        <v>2150.2682890671799</v>
      </c>
      <c r="M2678" s="143">
        <v>4.0393253102954798</v>
      </c>
      <c r="N2678" s="143">
        <v>0.56802442799605002</v>
      </c>
      <c r="O2678" s="143">
        <v>1.0417672199658601</v>
      </c>
      <c r="P2678" s="143">
        <v>0.14649704685034001</v>
      </c>
      <c r="Q2678" s="143">
        <v>554.567618501222</v>
      </c>
      <c r="R2678" s="143">
        <v>5100</v>
      </c>
      <c r="S2678" s="143" t="s">
        <v>373</v>
      </c>
      <c r="T2678" s="143">
        <v>5100</v>
      </c>
      <c r="U2678" s="143" t="s">
        <v>385</v>
      </c>
      <c r="V2678" s="143" t="s">
        <v>366</v>
      </c>
      <c r="Y2678" s="143" t="s">
        <v>363</v>
      </c>
      <c r="Z2678" s="143">
        <v>0</v>
      </c>
      <c r="AA2678" s="143">
        <v>1</v>
      </c>
      <c r="AB2678" s="143">
        <v>1.0417672199658601</v>
      </c>
      <c r="AC2678" s="143">
        <v>0.14649704685034001</v>
      </c>
      <c r="AD2678" s="143">
        <v>554.567618501222</v>
      </c>
      <c r="AF2678" s="143">
        <v>-1</v>
      </c>
      <c r="AG2678" s="143">
        <v>-1</v>
      </c>
      <c r="AH2678" s="143">
        <v>-1</v>
      </c>
      <c r="AI2678" s="143">
        <v>-1</v>
      </c>
      <c r="AJ2678" s="143">
        <v>0</v>
      </c>
      <c r="AM2678" s="143" t="s">
        <v>383</v>
      </c>
      <c r="AN2678" s="143">
        <v>-1</v>
      </c>
      <c r="AQ2678" s="143">
        <v>641</v>
      </c>
      <c r="AR2678" s="143" t="s">
        <v>284</v>
      </c>
      <c r="AS2678" s="143" t="s">
        <v>394</v>
      </c>
      <c r="AT2678" s="143" t="s">
        <v>366</v>
      </c>
      <c r="AV2678" s="143">
        <v>142.708876095882</v>
      </c>
      <c r="AW2678" s="143">
        <v>0.4497709801</v>
      </c>
    </row>
    <row r="2679" spans="1:49" x14ac:dyDescent="0.25">
      <c r="A2679" s="153">
        <v>1200000</v>
      </c>
      <c r="B2679" s="153">
        <v>2500000</v>
      </c>
      <c r="C2679" s="153">
        <v>2500000</v>
      </c>
      <c r="D2679" s="143" t="s">
        <v>360</v>
      </c>
      <c r="E2679" s="143" t="s">
        <v>73</v>
      </c>
      <c r="F2679" s="143" t="s">
        <v>378</v>
      </c>
      <c r="G2679" s="143" t="s">
        <v>379</v>
      </c>
      <c r="H2679" s="143">
        <v>0.59</v>
      </c>
      <c r="I2679" s="143">
        <v>0.64</v>
      </c>
      <c r="J2679" s="143" t="s">
        <v>366</v>
      </c>
      <c r="K2679" s="143">
        <v>0.33178529513268001</v>
      </c>
      <c r="L2679" s="143">
        <v>2150.2682890671799</v>
      </c>
      <c r="M2679" s="143">
        <v>4.0393253102954798</v>
      </c>
      <c r="N2679" s="143">
        <v>0.56802442799605002</v>
      </c>
      <c r="O2679" s="143">
        <v>1.3401887402132999</v>
      </c>
      <c r="P2679" s="143">
        <v>0.18846215248524001</v>
      </c>
      <c r="Q2679" s="143">
        <v>713.42739890260702</v>
      </c>
      <c r="R2679" s="143">
        <v>1460</v>
      </c>
      <c r="S2679" s="143" t="s">
        <v>408</v>
      </c>
      <c r="T2679" s="143">
        <v>1460</v>
      </c>
      <c r="U2679" s="143" t="s">
        <v>385</v>
      </c>
      <c r="V2679" s="143" t="s">
        <v>366</v>
      </c>
      <c r="Z2679" s="143">
        <v>0</v>
      </c>
      <c r="AA2679" s="143">
        <v>1</v>
      </c>
      <c r="AB2679" s="143">
        <v>1.3401887402132999</v>
      </c>
      <c r="AC2679" s="143">
        <v>0.18846215248524001</v>
      </c>
      <c r="AD2679" s="143">
        <v>713.42739890260702</v>
      </c>
      <c r="AF2679" s="143">
        <v>-1</v>
      </c>
      <c r="AG2679" s="143">
        <v>-1</v>
      </c>
      <c r="AH2679" s="143">
        <v>-1</v>
      </c>
      <c r="AI2679" s="143">
        <v>-1</v>
      </c>
      <c r="AJ2679" s="143">
        <v>0</v>
      </c>
      <c r="AM2679" s="143" t="s">
        <v>383</v>
      </c>
      <c r="AN2679" s="143">
        <v>-1</v>
      </c>
      <c r="AQ2679" s="143">
        <v>641</v>
      </c>
      <c r="AR2679" s="143" t="s">
        <v>284</v>
      </c>
      <c r="AS2679" s="143" t="s">
        <v>394</v>
      </c>
      <c r="AT2679" s="143" t="s">
        <v>366</v>
      </c>
      <c r="AV2679" s="143">
        <v>153.13947627444799</v>
      </c>
      <c r="AW2679" s="143">
        <v>0.57861102909999995</v>
      </c>
    </row>
    <row r="2680" spans="1:49" x14ac:dyDescent="0.25">
      <c r="A2680" s="153">
        <v>1200000</v>
      </c>
      <c r="B2680" s="153">
        <v>2500000</v>
      </c>
      <c r="C2680" s="153">
        <v>2500000</v>
      </c>
      <c r="D2680" s="143" t="s">
        <v>360</v>
      </c>
      <c r="E2680" s="143" t="s">
        <v>73</v>
      </c>
      <c r="F2680" s="143" t="s">
        <v>378</v>
      </c>
      <c r="G2680" s="143" t="s">
        <v>379</v>
      </c>
      <c r="H2680" s="143">
        <v>0.59</v>
      </c>
      <c r="I2680" s="143">
        <v>0.64</v>
      </c>
      <c r="J2680" s="143" t="s">
        <v>366</v>
      </c>
      <c r="K2680" s="143">
        <v>0.61776345346078998</v>
      </c>
      <c r="L2680" s="143">
        <v>3761.9381577691602</v>
      </c>
      <c r="M2680" s="143">
        <v>7.3509681394934399</v>
      </c>
      <c r="N2680" s="143">
        <v>1.02976508927462</v>
      </c>
      <c r="O2680" s="143">
        <v>4.5411594641337203</v>
      </c>
      <c r="P2680" s="143">
        <v>0.63615123780365002</v>
      </c>
      <c r="Q2680" s="143">
        <v>2323.9879080494102</v>
      </c>
      <c r="R2680" s="143">
        <v>1820</v>
      </c>
      <c r="S2680" s="143" t="s">
        <v>397</v>
      </c>
      <c r="T2680" s="143">
        <v>1820</v>
      </c>
      <c r="U2680" s="143" t="s">
        <v>385</v>
      </c>
      <c r="V2680" s="143" t="s">
        <v>366</v>
      </c>
      <c r="Z2680" s="143">
        <v>0</v>
      </c>
      <c r="AA2680" s="143">
        <v>1</v>
      </c>
      <c r="AB2680" s="143">
        <v>4.5411594641337203</v>
      </c>
      <c r="AC2680" s="143">
        <v>0.63615123780365002</v>
      </c>
      <c r="AD2680" s="143">
        <v>2323.9879080494102</v>
      </c>
      <c r="AF2680" s="143">
        <v>-1</v>
      </c>
      <c r="AG2680" s="143">
        <v>-1</v>
      </c>
      <c r="AH2680" s="143">
        <v>-1</v>
      </c>
      <c r="AI2680" s="143">
        <v>-1</v>
      </c>
      <c r="AJ2680" s="143">
        <v>0</v>
      </c>
      <c r="AM2680" s="143" t="s">
        <v>383</v>
      </c>
      <c r="AN2680" s="143">
        <v>-1</v>
      </c>
      <c r="AQ2680" s="143">
        <v>641</v>
      </c>
      <c r="AR2680" s="143" t="s">
        <v>284</v>
      </c>
      <c r="AS2680" s="143" t="s">
        <v>394</v>
      </c>
      <c r="AT2680" s="143" t="s">
        <v>366</v>
      </c>
      <c r="AV2680" s="143">
        <v>199.99999996647199</v>
      </c>
      <c r="AW2680" s="143">
        <v>1.8848239319</v>
      </c>
    </row>
    <row r="2681" spans="1:49" x14ac:dyDescent="0.25">
      <c r="A2681" s="153">
        <v>1200000</v>
      </c>
      <c r="B2681" s="153">
        <v>2500000</v>
      </c>
      <c r="C2681" s="153">
        <v>2500000</v>
      </c>
      <c r="D2681" s="143" t="s">
        <v>360</v>
      </c>
      <c r="E2681" s="143" t="s">
        <v>73</v>
      </c>
      <c r="F2681" s="143" t="s">
        <v>378</v>
      </c>
      <c r="G2681" s="143" t="s">
        <v>379</v>
      </c>
      <c r="H2681" s="143">
        <v>0.59</v>
      </c>
      <c r="I2681" s="143">
        <v>0.64</v>
      </c>
      <c r="J2681" s="143" t="s">
        <v>366</v>
      </c>
      <c r="K2681" s="143">
        <v>0.41319932553163002</v>
      </c>
      <c r="L2681" s="143">
        <v>3838.8804112747498</v>
      </c>
      <c r="M2681" s="143">
        <v>7.3824438183970296</v>
      </c>
      <c r="N2681" s="143">
        <v>1.0482552862330199</v>
      </c>
      <c r="O2681" s="143">
        <v>3.0504208065368301</v>
      </c>
      <c r="P2681" s="143">
        <v>0.43313837725644999</v>
      </c>
      <c r="Q2681" s="143">
        <v>1586.2227967353299</v>
      </c>
      <c r="R2681" s="143">
        <v>1460</v>
      </c>
      <c r="S2681" s="143" t="s">
        <v>408</v>
      </c>
      <c r="T2681" s="143">
        <v>1460</v>
      </c>
      <c r="U2681" s="143" t="s">
        <v>385</v>
      </c>
      <c r="V2681" s="143" t="s">
        <v>366</v>
      </c>
      <c r="Z2681" s="143">
        <v>0</v>
      </c>
      <c r="AA2681" s="143">
        <v>1</v>
      </c>
      <c r="AB2681" s="143">
        <v>3.0504208065368301</v>
      </c>
      <c r="AC2681" s="143">
        <v>0.43313837725644999</v>
      </c>
      <c r="AD2681" s="143">
        <v>2371.5200215289201</v>
      </c>
      <c r="AF2681" s="143">
        <v>-1</v>
      </c>
      <c r="AG2681" s="143">
        <v>-1</v>
      </c>
      <c r="AH2681" s="143">
        <v>-1</v>
      </c>
      <c r="AI2681" s="143">
        <v>-1</v>
      </c>
      <c r="AJ2681" s="143">
        <v>0</v>
      </c>
      <c r="AM2681" s="143" t="s">
        <v>383</v>
      </c>
      <c r="AN2681" s="143">
        <v>-1</v>
      </c>
      <c r="AQ2681" s="143">
        <v>641</v>
      </c>
      <c r="AR2681" s="143" t="s">
        <v>284</v>
      </c>
      <c r="AS2681" s="143" t="s">
        <v>394</v>
      </c>
      <c r="AT2681" s="143" t="s">
        <v>366</v>
      </c>
      <c r="AV2681" s="143">
        <v>169.751182299351</v>
      </c>
      <c r="AW2681" s="143">
        <v>1.9233739023</v>
      </c>
    </row>
    <row r="2682" spans="1:49" x14ac:dyDescent="0.25">
      <c r="A2682" s="153">
        <v>1200000</v>
      </c>
      <c r="B2682" s="153">
        <v>2500000</v>
      </c>
      <c r="C2682" s="153">
        <v>2500000</v>
      </c>
      <c r="D2682" s="143" t="s">
        <v>360</v>
      </c>
      <c r="E2682" s="143" t="s">
        <v>73</v>
      </c>
      <c r="F2682" s="143" t="s">
        <v>378</v>
      </c>
      <c r="G2682" s="143" t="s">
        <v>379</v>
      </c>
      <c r="H2682" s="143">
        <v>0.59</v>
      </c>
      <c r="I2682" s="143">
        <v>0.64</v>
      </c>
      <c r="J2682" s="143" t="s">
        <v>366</v>
      </c>
      <c r="K2682" s="143">
        <v>0.13355018441463001</v>
      </c>
      <c r="L2682" s="143">
        <v>625.00391911484496</v>
      </c>
      <c r="M2682" s="143">
        <v>1.2212290842737801</v>
      </c>
      <c r="N2682" s="143">
        <v>0.17048131812082001</v>
      </c>
      <c r="O2682" s="143">
        <v>0.16309536941726999</v>
      </c>
      <c r="P2682" s="143">
        <v>2.276781147428E-2</v>
      </c>
      <c r="Q2682" s="143">
        <v>83.469388657655898</v>
      </c>
      <c r="R2682" s="143">
        <v>1820</v>
      </c>
      <c r="S2682" s="143" t="s">
        <v>397</v>
      </c>
      <c r="T2682" s="143">
        <v>1820</v>
      </c>
      <c r="U2682" s="143" t="s">
        <v>385</v>
      </c>
      <c r="V2682" s="143" t="s">
        <v>366</v>
      </c>
      <c r="Z2682" s="143">
        <v>0</v>
      </c>
      <c r="AA2682" s="143">
        <v>1</v>
      </c>
      <c r="AB2682" s="143">
        <v>0.16309536941726999</v>
      </c>
      <c r="AC2682" s="143">
        <v>2.276781147428E-2</v>
      </c>
      <c r="AD2682" s="143">
        <v>83.469388657655898</v>
      </c>
      <c r="AF2682" s="143">
        <v>-1</v>
      </c>
      <c r="AG2682" s="143">
        <v>-1</v>
      </c>
      <c r="AH2682" s="143">
        <v>-1</v>
      </c>
      <c r="AI2682" s="143">
        <v>-1</v>
      </c>
      <c r="AJ2682" s="143">
        <v>0</v>
      </c>
      <c r="AM2682" s="143" t="s">
        <v>383</v>
      </c>
      <c r="AN2682" s="143">
        <v>-1</v>
      </c>
      <c r="AQ2682" s="143">
        <v>641</v>
      </c>
      <c r="AR2682" s="143" t="s">
        <v>284</v>
      </c>
      <c r="AS2682" s="143" t="s">
        <v>394</v>
      </c>
      <c r="AT2682" s="143" t="s">
        <v>366</v>
      </c>
      <c r="AV2682" s="143">
        <v>159.35729420368</v>
      </c>
      <c r="AW2682" s="143">
        <v>6.7696178999999995E-2</v>
      </c>
    </row>
    <row r="2683" spans="1:49" x14ac:dyDescent="0.25">
      <c r="A2683" s="153">
        <v>1200000</v>
      </c>
      <c r="B2683" s="153">
        <v>2500000</v>
      </c>
      <c r="C2683" s="153">
        <v>2500000</v>
      </c>
      <c r="D2683" s="143" t="s">
        <v>360</v>
      </c>
      <c r="E2683" s="143" t="s">
        <v>73</v>
      </c>
      <c r="F2683" s="143" t="s">
        <v>378</v>
      </c>
      <c r="G2683" s="143" t="s">
        <v>379</v>
      </c>
      <c r="H2683" s="143">
        <v>0.59</v>
      </c>
      <c r="I2683" s="143">
        <v>0.64</v>
      </c>
      <c r="J2683" s="143" t="s">
        <v>363</v>
      </c>
      <c r="K2683" s="143">
        <v>0.48421326932232001</v>
      </c>
      <c r="L2683" s="143">
        <v>625.00391911484496</v>
      </c>
      <c r="M2683" s="143">
        <v>1.2212290842737801</v>
      </c>
      <c r="N2683" s="143">
        <v>0.17048131812082001</v>
      </c>
      <c r="O2683" s="143">
        <v>0.59133532748771001</v>
      </c>
      <c r="P2683" s="143">
        <v>8.2549316405660003E-2</v>
      </c>
      <c r="Q2683" s="143">
        <v>302.63519101386203</v>
      </c>
      <c r="R2683" s="143">
        <v>5100</v>
      </c>
      <c r="S2683" s="143" t="s">
        <v>373</v>
      </c>
      <c r="T2683" s="143">
        <v>5100</v>
      </c>
      <c r="U2683" s="143" t="s">
        <v>385</v>
      </c>
      <c r="V2683" s="143" t="s">
        <v>366</v>
      </c>
      <c r="Y2683" s="143" t="s">
        <v>363</v>
      </c>
      <c r="Z2683" s="143">
        <v>0</v>
      </c>
      <c r="AA2683" s="143">
        <v>1</v>
      </c>
      <c r="AB2683" s="143">
        <v>0.59133532748771001</v>
      </c>
      <c r="AC2683" s="143">
        <v>8.2549316405660003E-2</v>
      </c>
      <c r="AD2683" s="143">
        <v>302.63519101386203</v>
      </c>
      <c r="AF2683" s="143">
        <v>-1</v>
      </c>
      <c r="AG2683" s="143">
        <v>-1</v>
      </c>
      <c r="AH2683" s="143">
        <v>-1</v>
      </c>
      <c r="AI2683" s="143">
        <v>-1</v>
      </c>
      <c r="AJ2683" s="143">
        <v>0</v>
      </c>
      <c r="AM2683" s="143" t="s">
        <v>383</v>
      </c>
      <c r="AN2683" s="143">
        <v>-1</v>
      </c>
      <c r="AQ2683" s="143">
        <v>641</v>
      </c>
      <c r="AR2683" s="143" t="s">
        <v>284</v>
      </c>
      <c r="AS2683" s="143" t="s">
        <v>394</v>
      </c>
      <c r="AT2683" s="143" t="s">
        <v>366</v>
      </c>
      <c r="AV2683" s="143">
        <v>178.21427975032901</v>
      </c>
      <c r="AW2683" s="143">
        <v>0.2454462214</v>
      </c>
    </row>
    <row r="2684" spans="1:49" x14ac:dyDescent="0.25">
      <c r="A2684" s="153">
        <v>1200000</v>
      </c>
      <c r="B2684" s="153">
        <v>2500000</v>
      </c>
      <c r="C2684" s="153">
        <v>2500000</v>
      </c>
      <c r="D2684" s="143" t="s">
        <v>360</v>
      </c>
      <c r="E2684" s="143" t="s">
        <v>73</v>
      </c>
      <c r="F2684" s="143" t="s">
        <v>378</v>
      </c>
      <c r="G2684" s="143" t="s">
        <v>379</v>
      </c>
      <c r="H2684" s="143">
        <v>0.59</v>
      </c>
      <c r="I2684" s="143">
        <v>0.64</v>
      </c>
      <c r="J2684" s="143" t="s">
        <v>366</v>
      </c>
      <c r="K2684" s="143">
        <v>1.9218093419539999E-2</v>
      </c>
      <c r="L2684" s="143">
        <v>3677.3875478131599</v>
      </c>
      <c r="M2684" s="143">
        <v>7.96323253969629</v>
      </c>
      <c r="N2684" s="143">
        <v>1.0708218890076699</v>
      </c>
      <c r="O2684" s="143">
        <v>0.15303814686945999</v>
      </c>
      <c r="P2684" s="143">
        <v>2.0579155098640001E-2</v>
      </c>
      <c r="Q2684" s="143">
        <v>70.672377433755898</v>
      </c>
      <c r="R2684" s="143">
        <v>8140</v>
      </c>
      <c r="S2684" s="143" t="s">
        <v>369</v>
      </c>
      <c r="T2684" s="143">
        <v>8140</v>
      </c>
      <c r="U2684" s="143" t="s">
        <v>385</v>
      </c>
      <c r="V2684" s="143" t="s">
        <v>366</v>
      </c>
      <c r="Z2684" s="143">
        <v>0</v>
      </c>
      <c r="AA2684" s="143">
        <v>1</v>
      </c>
      <c r="AB2684" s="143">
        <v>0.15303814686945999</v>
      </c>
      <c r="AC2684" s="143">
        <v>2.0579155098640001E-2</v>
      </c>
      <c r="AD2684" s="143">
        <v>583.44253511954798</v>
      </c>
      <c r="AF2684" s="143">
        <v>-1</v>
      </c>
      <c r="AG2684" s="143">
        <v>-1</v>
      </c>
      <c r="AH2684" s="143">
        <v>-1</v>
      </c>
      <c r="AI2684" s="143">
        <v>-1</v>
      </c>
      <c r="AJ2684" s="143">
        <v>0</v>
      </c>
      <c r="AM2684" s="143" t="s">
        <v>383</v>
      </c>
      <c r="AN2684" s="143">
        <v>-1</v>
      </c>
      <c r="AQ2684" s="143">
        <v>641</v>
      </c>
      <c r="AR2684" s="143" t="s">
        <v>284</v>
      </c>
      <c r="AS2684" s="143" t="s">
        <v>394</v>
      </c>
      <c r="AT2684" s="143" t="s">
        <v>366</v>
      </c>
      <c r="AV2684" s="143">
        <v>103.260412542693</v>
      </c>
      <c r="AW2684" s="143">
        <v>0.47318940399999998</v>
      </c>
    </row>
    <row r="2685" spans="1:49" x14ac:dyDescent="0.25">
      <c r="A2685" s="153">
        <v>1200000</v>
      </c>
      <c r="B2685" s="153">
        <v>2500000</v>
      </c>
      <c r="C2685" s="153">
        <v>2500000</v>
      </c>
      <c r="D2685" s="143" t="s">
        <v>360</v>
      </c>
      <c r="E2685" s="143" t="s">
        <v>73</v>
      </c>
      <c r="F2685" s="143" t="s">
        <v>378</v>
      </c>
      <c r="G2685" s="143" t="s">
        <v>379</v>
      </c>
      <c r="H2685" s="143">
        <v>0.59</v>
      </c>
      <c r="I2685" s="143">
        <v>0.64</v>
      </c>
      <c r="J2685" s="143" t="s">
        <v>366</v>
      </c>
      <c r="K2685" s="143">
        <v>0.29821348238161</v>
      </c>
      <c r="L2685" s="143">
        <v>3677.3875478131599</v>
      </c>
      <c r="M2685" s="143">
        <v>7.96323253969629</v>
      </c>
      <c r="N2685" s="143">
        <v>1.0708218890076699</v>
      </c>
      <c r="O2685" s="143">
        <v>2.3747433066774302</v>
      </c>
      <c r="P2685" s="143">
        <v>0.31933352453143998</v>
      </c>
      <c r="Q2685" s="143">
        <v>1096.6465467001501</v>
      </c>
      <c r="R2685" s="143">
        <v>1200</v>
      </c>
      <c r="S2685" s="143" t="s">
        <v>398</v>
      </c>
      <c r="T2685" s="143">
        <v>1200</v>
      </c>
      <c r="U2685" s="143" t="s">
        <v>385</v>
      </c>
      <c r="V2685" s="143" t="s">
        <v>366</v>
      </c>
      <c r="Z2685" s="143">
        <v>0</v>
      </c>
      <c r="AA2685" s="143">
        <v>1</v>
      </c>
      <c r="AB2685" s="143">
        <v>2.3747433066774302</v>
      </c>
      <c r="AC2685" s="143">
        <v>0.31933352453143998</v>
      </c>
      <c r="AD2685" s="143">
        <v>1096.6465467001501</v>
      </c>
      <c r="AF2685" s="143">
        <v>-1</v>
      </c>
      <c r="AG2685" s="143">
        <v>-1</v>
      </c>
      <c r="AH2685" s="143">
        <v>-1</v>
      </c>
      <c r="AI2685" s="143">
        <v>-1</v>
      </c>
      <c r="AJ2685" s="143">
        <v>0</v>
      </c>
      <c r="AM2685" s="143" t="s">
        <v>383</v>
      </c>
      <c r="AN2685" s="143">
        <v>-1</v>
      </c>
      <c r="AQ2685" s="143">
        <v>641</v>
      </c>
      <c r="AR2685" s="143" t="s">
        <v>284</v>
      </c>
      <c r="AS2685" s="143" t="s">
        <v>394</v>
      </c>
      <c r="AT2685" s="143" t="s">
        <v>366</v>
      </c>
      <c r="AV2685" s="143">
        <v>139.00942220327701</v>
      </c>
      <c r="AW2685" s="143">
        <v>0.88941325770000002</v>
      </c>
    </row>
    <row r="2686" spans="1:49" x14ac:dyDescent="0.25">
      <c r="A2686" s="153">
        <v>1200000</v>
      </c>
      <c r="B2686" s="153">
        <v>2500000</v>
      </c>
      <c r="C2686" s="153">
        <v>2500000</v>
      </c>
      <c r="D2686" s="143" t="s">
        <v>360</v>
      </c>
      <c r="E2686" s="143" t="s">
        <v>73</v>
      </c>
      <c r="F2686" s="143" t="s">
        <v>378</v>
      </c>
      <c r="G2686" s="143" t="s">
        <v>379</v>
      </c>
      <c r="H2686" s="143">
        <v>0.59</v>
      </c>
      <c r="I2686" s="143">
        <v>0.64</v>
      </c>
      <c r="J2686" s="143" t="s">
        <v>363</v>
      </c>
      <c r="K2686" s="143">
        <v>0.12939462747984001</v>
      </c>
      <c r="L2686" s="143">
        <v>3677.3875478131599</v>
      </c>
      <c r="M2686" s="143">
        <v>7.96323253969629</v>
      </c>
      <c r="N2686" s="143">
        <v>1.0708218890076699</v>
      </c>
      <c r="O2686" s="143">
        <v>1.03039950800934</v>
      </c>
      <c r="P2686" s="143">
        <v>0.1385585994254</v>
      </c>
      <c r="Q2686" s="143">
        <v>475.83419184828603</v>
      </c>
      <c r="R2686" s="143">
        <v>3100</v>
      </c>
      <c r="S2686" s="143" t="s">
        <v>371</v>
      </c>
      <c r="T2686" s="143">
        <v>3100</v>
      </c>
      <c r="U2686" s="143" t="s">
        <v>385</v>
      </c>
      <c r="V2686" s="143" t="s">
        <v>366</v>
      </c>
      <c r="Y2686" s="143" t="s">
        <v>363</v>
      </c>
      <c r="Z2686" s="143">
        <v>0</v>
      </c>
      <c r="AA2686" s="143">
        <v>1</v>
      </c>
      <c r="AB2686" s="143">
        <v>1.03039950800934</v>
      </c>
      <c r="AC2686" s="143">
        <v>0.1385585994254</v>
      </c>
      <c r="AD2686" s="143">
        <v>475.83419184828603</v>
      </c>
      <c r="AF2686" s="143">
        <v>-1</v>
      </c>
      <c r="AG2686" s="143">
        <v>-1</v>
      </c>
      <c r="AH2686" s="143">
        <v>-1</v>
      </c>
      <c r="AI2686" s="143">
        <v>-1</v>
      </c>
      <c r="AJ2686" s="143">
        <v>0</v>
      </c>
      <c r="AM2686" s="143" t="s">
        <v>383</v>
      </c>
      <c r="AN2686" s="143">
        <v>-1</v>
      </c>
      <c r="AQ2686" s="143">
        <v>641</v>
      </c>
      <c r="AR2686" s="143" t="s">
        <v>284</v>
      </c>
      <c r="AS2686" s="143" t="s">
        <v>394</v>
      </c>
      <c r="AT2686" s="143" t="s">
        <v>366</v>
      </c>
      <c r="AV2686" s="143">
        <v>99.498169176416795</v>
      </c>
      <c r="AW2686" s="143">
        <v>0.38591580850000001</v>
      </c>
    </row>
    <row r="2687" spans="1:49" x14ac:dyDescent="0.25">
      <c r="A2687" s="153">
        <v>1200000</v>
      </c>
      <c r="B2687" s="153">
        <v>2500000</v>
      </c>
      <c r="C2687" s="153">
        <v>2500000</v>
      </c>
      <c r="D2687" s="143" t="s">
        <v>360</v>
      </c>
      <c r="E2687" s="143" t="s">
        <v>73</v>
      </c>
      <c r="F2687" s="143" t="s">
        <v>378</v>
      </c>
      <c r="G2687" s="143" t="s">
        <v>379</v>
      </c>
      <c r="H2687" s="143">
        <v>0.59</v>
      </c>
      <c r="I2687" s="143">
        <v>0.64</v>
      </c>
      <c r="J2687" s="143" t="s">
        <v>363</v>
      </c>
      <c r="K2687" s="143">
        <v>3.739098100115E-2</v>
      </c>
      <c r="L2687" s="143">
        <v>3240.1176964788101</v>
      </c>
      <c r="M2687" s="143">
        <v>6.0744594978007997</v>
      </c>
      <c r="N2687" s="143">
        <v>0.85491741400520005</v>
      </c>
      <c r="O2687" s="143">
        <v>0.22712999967452999</v>
      </c>
      <c r="P2687" s="143">
        <v>3.1966200784620001E-2</v>
      </c>
      <c r="Q2687" s="143">
        <v>121.15117923053199</v>
      </c>
      <c r="R2687" s="143">
        <v>5100</v>
      </c>
      <c r="S2687" s="143" t="s">
        <v>373</v>
      </c>
      <c r="T2687" s="143">
        <v>5100</v>
      </c>
      <c r="U2687" s="143" t="s">
        <v>385</v>
      </c>
      <c r="V2687" s="143" t="s">
        <v>366</v>
      </c>
      <c r="Y2687" s="143" t="s">
        <v>363</v>
      </c>
      <c r="Z2687" s="143">
        <v>0</v>
      </c>
      <c r="AA2687" s="143">
        <v>1</v>
      </c>
      <c r="AB2687" s="143">
        <v>0.22712999967452999</v>
      </c>
      <c r="AC2687" s="143">
        <v>3.1966200784620001E-2</v>
      </c>
      <c r="AD2687" s="143">
        <v>121.151179230531</v>
      </c>
      <c r="AF2687" s="143">
        <v>-1</v>
      </c>
      <c r="AG2687" s="143">
        <v>-1</v>
      </c>
      <c r="AH2687" s="143">
        <v>-1</v>
      </c>
      <c r="AI2687" s="143">
        <v>-1</v>
      </c>
      <c r="AJ2687" s="143">
        <v>0</v>
      </c>
      <c r="AM2687" s="143" t="s">
        <v>383</v>
      </c>
      <c r="AN2687" s="143">
        <v>-1</v>
      </c>
      <c r="AQ2687" s="143">
        <v>641</v>
      </c>
      <c r="AR2687" s="143" t="s">
        <v>284</v>
      </c>
      <c r="AS2687" s="143" t="s">
        <v>394</v>
      </c>
      <c r="AT2687" s="143" t="s">
        <v>366</v>
      </c>
      <c r="AV2687" s="143">
        <v>59.048468642206998</v>
      </c>
      <c r="AW2687" s="143">
        <v>9.82572419E-2</v>
      </c>
    </row>
    <row r="2688" spans="1:49" x14ac:dyDescent="0.25">
      <c r="A2688" s="153">
        <v>1200000</v>
      </c>
      <c r="B2688" s="153">
        <v>2500000</v>
      </c>
      <c r="C2688" s="153">
        <v>2500000</v>
      </c>
      <c r="D2688" s="143" t="s">
        <v>360</v>
      </c>
      <c r="E2688" s="143" t="s">
        <v>73</v>
      </c>
      <c r="F2688" s="143" t="s">
        <v>378</v>
      </c>
      <c r="G2688" s="143" t="s">
        <v>379</v>
      </c>
      <c r="H2688" s="143">
        <v>0.59</v>
      </c>
      <c r="I2688" s="143">
        <v>0.64</v>
      </c>
      <c r="J2688" s="143" t="s">
        <v>363</v>
      </c>
      <c r="K2688" s="143">
        <v>5.5459136227809999E-2</v>
      </c>
      <c r="L2688" s="143">
        <v>3240.1176964788101</v>
      </c>
      <c r="M2688" s="143">
        <v>6.0744594978007997</v>
      </c>
      <c r="N2688" s="143">
        <v>0.85491741400520005</v>
      </c>
      <c r="O2688" s="143">
        <v>0.33688427679888999</v>
      </c>
      <c r="P2688" s="143">
        <v>4.7412981326839999E-2</v>
      </c>
      <c r="Q2688" s="143">
        <v>179.69412872318199</v>
      </c>
      <c r="R2688" s="143">
        <v>5100</v>
      </c>
      <c r="S2688" s="143" t="s">
        <v>373</v>
      </c>
      <c r="T2688" s="143">
        <v>5100</v>
      </c>
      <c r="U2688" s="143" t="s">
        <v>385</v>
      </c>
      <c r="V2688" s="143" t="s">
        <v>366</v>
      </c>
      <c r="Y2688" s="143" t="s">
        <v>363</v>
      </c>
      <c r="Z2688" s="143">
        <v>0</v>
      </c>
      <c r="AA2688" s="143">
        <v>1</v>
      </c>
      <c r="AB2688" s="143">
        <v>0.33688427679888999</v>
      </c>
      <c r="AC2688" s="143">
        <v>4.7412981326839999E-2</v>
      </c>
      <c r="AD2688" s="143">
        <v>179.69412872318301</v>
      </c>
      <c r="AF2688" s="143">
        <v>-1</v>
      </c>
      <c r="AG2688" s="143">
        <v>-1</v>
      </c>
      <c r="AH2688" s="143">
        <v>-1</v>
      </c>
      <c r="AI2688" s="143">
        <v>-1</v>
      </c>
      <c r="AJ2688" s="143">
        <v>0</v>
      </c>
      <c r="AM2688" s="143" t="s">
        <v>383</v>
      </c>
      <c r="AN2688" s="143">
        <v>-1</v>
      </c>
      <c r="AQ2688" s="143">
        <v>641</v>
      </c>
      <c r="AR2688" s="143" t="s">
        <v>284</v>
      </c>
      <c r="AS2688" s="143" t="s">
        <v>394</v>
      </c>
      <c r="AT2688" s="143" t="s">
        <v>366</v>
      </c>
      <c r="AV2688" s="143">
        <v>63.5057529879033</v>
      </c>
      <c r="AW2688" s="143">
        <v>0.1457373307</v>
      </c>
    </row>
    <row r="2689" spans="1:49" x14ac:dyDescent="0.25">
      <c r="A2689" s="153">
        <v>1200000</v>
      </c>
      <c r="B2689" s="153">
        <v>2500000</v>
      </c>
      <c r="C2689" s="153">
        <v>2500000</v>
      </c>
      <c r="D2689" s="143" t="s">
        <v>360</v>
      </c>
      <c r="E2689" s="143" t="s">
        <v>73</v>
      </c>
      <c r="F2689" s="143" t="s">
        <v>378</v>
      </c>
      <c r="G2689" s="143" t="s">
        <v>379</v>
      </c>
      <c r="H2689" s="143">
        <v>0.59</v>
      </c>
      <c r="I2689" s="143">
        <v>0.64</v>
      </c>
      <c r="J2689" s="143" t="s">
        <v>366</v>
      </c>
      <c r="K2689" s="143">
        <v>0.52491333650798</v>
      </c>
      <c r="L2689" s="143">
        <v>3240.1176964788101</v>
      </c>
      <c r="M2689" s="143">
        <v>6.0744594978007997</v>
      </c>
      <c r="N2689" s="143">
        <v>0.85491741400520005</v>
      </c>
      <c r="O2689" s="143">
        <v>3.18856480247323</v>
      </c>
      <c r="P2689" s="143">
        <v>0.44875755222425001</v>
      </c>
      <c r="Q2689" s="143">
        <v>1700.78099073726</v>
      </c>
      <c r="R2689" s="143">
        <v>1460</v>
      </c>
      <c r="S2689" s="143" t="s">
        <v>408</v>
      </c>
      <c r="T2689" s="143">
        <v>1460</v>
      </c>
      <c r="U2689" s="143" t="s">
        <v>385</v>
      </c>
      <c r="V2689" s="143" t="s">
        <v>366</v>
      </c>
      <c r="Z2689" s="143">
        <v>0</v>
      </c>
      <c r="AA2689" s="143">
        <v>1</v>
      </c>
      <c r="AB2689" s="143">
        <v>3.18856480247323</v>
      </c>
      <c r="AC2689" s="143">
        <v>0.44875755222425001</v>
      </c>
      <c r="AD2689" s="143">
        <v>1700.78099073726</v>
      </c>
      <c r="AF2689" s="143">
        <v>-1</v>
      </c>
      <c r="AG2689" s="143">
        <v>-1</v>
      </c>
      <c r="AH2689" s="143">
        <v>-1</v>
      </c>
      <c r="AI2689" s="143">
        <v>-1</v>
      </c>
      <c r="AJ2689" s="143">
        <v>0</v>
      </c>
      <c r="AM2689" s="143" t="s">
        <v>383</v>
      </c>
      <c r="AN2689" s="143">
        <v>-1</v>
      </c>
      <c r="AQ2689" s="143">
        <v>641</v>
      </c>
      <c r="AR2689" s="143" t="s">
        <v>284</v>
      </c>
      <c r="AS2689" s="143" t="s">
        <v>394</v>
      </c>
      <c r="AT2689" s="143" t="s">
        <v>366</v>
      </c>
      <c r="AV2689" s="143">
        <v>281.26606608556102</v>
      </c>
      <c r="AW2689" s="143">
        <v>1.3793844206999999</v>
      </c>
    </row>
    <row r="2690" spans="1:49" x14ac:dyDescent="0.25">
      <c r="A2690" s="153">
        <v>1200000</v>
      </c>
      <c r="B2690" s="153">
        <v>2500000</v>
      </c>
      <c r="C2690" s="153">
        <v>2500000</v>
      </c>
      <c r="D2690" s="143" t="s">
        <v>360</v>
      </c>
      <c r="E2690" s="143" t="s">
        <v>73</v>
      </c>
      <c r="F2690" s="143" t="s">
        <v>378</v>
      </c>
      <c r="G2690" s="143" t="s">
        <v>379</v>
      </c>
      <c r="H2690" s="143">
        <v>0.59</v>
      </c>
      <c r="I2690" s="143">
        <v>0.64</v>
      </c>
      <c r="J2690" s="143" t="s">
        <v>366</v>
      </c>
      <c r="K2690" s="143">
        <v>7.8925380385730007E-2</v>
      </c>
      <c r="L2690" s="143">
        <v>3598.67390714454</v>
      </c>
      <c r="M2690" s="143">
        <v>7.6450523143912701</v>
      </c>
      <c r="N2690" s="143">
        <v>1.0260563982311299</v>
      </c>
      <c r="O2690" s="143">
        <v>0.60338866198215002</v>
      </c>
      <c r="P2690" s="143">
        <v>8.0981891527600006E-2</v>
      </c>
      <c r="Q2690" s="143">
        <v>284.02670700559099</v>
      </c>
      <c r="R2690" s="143">
        <v>1200</v>
      </c>
      <c r="S2690" s="143" t="s">
        <v>398</v>
      </c>
      <c r="T2690" s="143">
        <v>1200</v>
      </c>
      <c r="U2690" s="143" t="s">
        <v>385</v>
      </c>
      <c r="V2690" s="143" t="s">
        <v>366</v>
      </c>
      <c r="Z2690" s="143">
        <v>0</v>
      </c>
      <c r="AA2690" s="143">
        <v>1</v>
      </c>
      <c r="AB2690" s="143">
        <v>0.60338866198215002</v>
      </c>
      <c r="AC2690" s="143">
        <v>8.0981891527600006E-2</v>
      </c>
      <c r="AD2690" s="143">
        <v>295.94237678180298</v>
      </c>
      <c r="AF2690" s="143">
        <v>-1</v>
      </c>
      <c r="AG2690" s="143">
        <v>-1</v>
      </c>
      <c r="AH2690" s="143">
        <v>-1</v>
      </c>
      <c r="AI2690" s="143">
        <v>-1</v>
      </c>
      <c r="AJ2690" s="143">
        <v>0</v>
      </c>
      <c r="AM2690" s="143" t="s">
        <v>383</v>
      </c>
      <c r="AN2690" s="143">
        <v>-1</v>
      </c>
      <c r="AQ2690" s="143">
        <v>641</v>
      </c>
      <c r="AR2690" s="143" t="s">
        <v>284</v>
      </c>
      <c r="AS2690" s="143" t="s">
        <v>394</v>
      </c>
      <c r="AT2690" s="143" t="s">
        <v>366</v>
      </c>
      <c r="AV2690" s="143">
        <v>87.465050004784004</v>
      </c>
      <c r="AW2690" s="143">
        <v>0.2400181482</v>
      </c>
    </row>
    <row r="2691" spans="1:49" x14ac:dyDescent="0.25">
      <c r="A2691" s="153">
        <v>1200000</v>
      </c>
      <c r="B2691" s="153">
        <v>2500000</v>
      </c>
      <c r="C2691" s="153">
        <v>2500000</v>
      </c>
      <c r="D2691" s="143" t="s">
        <v>360</v>
      </c>
      <c r="E2691" s="143" t="s">
        <v>73</v>
      </c>
      <c r="F2691" s="143" t="s">
        <v>378</v>
      </c>
      <c r="G2691" s="143" t="s">
        <v>379</v>
      </c>
      <c r="H2691" s="143">
        <v>0.59</v>
      </c>
      <c r="I2691" s="143">
        <v>0.64</v>
      </c>
      <c r="J2691" s="143" t="s">
        <v>366</v>
      </c>
      <c r="K2691" s="143">
        <v>5.2959241730000002E-5</v>
      </c>
      <c r="L2691" s="143">
        <v>3598.67390714454</v>
      </c>
      <c r="M2691" s="143">
        <v>7.6450523143912701</v>
      </c>
      <c r="N2691" s="143">
        <v>1.0260563982311299</v>
      </c>
      <c r="O2691" s="143">
        <v>4.0487617358999999E-4</v>
      </c>
      <c r="P2691" s="143">
        <v>5.4339168820000001E-5</v>
      </c>
      <c r="Q2691" s="143">
        <v>0.1905830413739</v>
      </c>
      <c r="R2691" s="143">
        <v>1400</v>
      </c>
      <c r="S2691" s="143" t="s">
        <v>389</v>
      </c>
      <c r="T2691" s="143">
        <v>1400</v>
      </c>
      <c r="U2691" s="143" t="s">
        <v>385</v>
      </c>
      <c r="V2691" s="143" t="s">
        <v>366</v>
      </c>
      <c r="Z2691" s="143">
        <v>0</v>
      </c>
      <c r="AA2691" s="143">
        <v>1</v>
      </c>
      <c r="AB2691" s="143">
        <v>4.0487617358999999E-4</v>
      </c>
      <c r="AC2691" s="143">
        <v>5.4339168820000001E-5</v>
      </c>
      <c r="AD2691" s="143">
        <v>917.34891267950104</v>
      </c>
      <c r="AF2691" s="143">
        <v>-1</v>
      </c>
      <c r="AG2691" s="143">
        <v>-1</v>
      </c>
      <c r="AH2691" s="143">
        <v>-1</v>
      </c>
      <c r="AI2691" s="143">
        <v>-1</v>
      </c>
      <c r="AJ2691" s="143">
        <v>0</v>
      </c>
      <c r="AM2691" s="143" t="s">
        <v>383</v>
      </c>
      <c r="AN2691" s="143">
        <v>-1</v>
      </c>
      <c r="AQ2691" s="143">
        <v>641</v>
      </c>
      <c r="AR2691" s="143" t="s">
        <v>284</v>
      </c>
      <c r="AS2691" s="143" t="s">
        <v>394</v>
      </c>
      <c r="AT2691" s="143" t="s">
        <v>366</v>
      </c>
      <c r="AV2691" s="143">
        <v>2.9282484528846902</v>
      </c>
      <c r="AW2691" s="143">
        <v>0.74399749609999999</v>
      </c>
    </row>
    <row r="2692" spans="1:49" x14ac:dyDescent="0.25">
      <c r="A2692" s="153">
        <v>1200000</v>
      </c>
      <c r="B2692" s="153">
        <v>2500000</v>
      </c>
      <c r="C2692" s="153">
        <v>2500000</v>
      </c>
      <c r="D2692" s="143" t="s">
        <v>360</v>
      </c>
      <c r="E2692" s="143" t="s">
        <v>73</v>
      </c>
      <c r="F2692" s="143" t="s">
        <v>378</v>
      </c>
      <c r="G2692" s="143" t="s">
        <v>379</v>
      </c>
      <c r="H2692" s="143">
        <v>0.59</v>
      </c>
      <c r="I2692" s="143">
        <v>0.64</v>
      </c>
      <c r="J2692" s="143" t="s">
        <v>363</v>
      </c>
      <c r="K2692" s="143">
        <v>7.6576483363990006E-2</v>
      </c>
      <c r="L2692" s="143">
        <v>3598.67390714454</v>
      </c>
      <c r="M2692" s="143">
        <v>7.6450523143912701</v>
      </c>
      <c r="N2692" s="143">
        <v>1.0260563982311299</v>
      </c>
      <c r="O2692" s="143">
        <v>0.58543122136984005</v>
      </c>
      <c r="P2692" s="143">
        <v>7.857179070966E-2</v>
      </c>
      <c r="Q2692" s="143">
        <v>275.57379258289302</v>
      </c>
      <c r="R2692" s="143">
        <v>3100</v>
      </c>
      <c r="S2692" s="143" t="s">
        <v>371</v>
      </c>
      <c r="T2692" s="143">
        <v>3100</v>
      </c>
      <c r="U2692" s="143" t="s">
        <v>385</v>
      </c>
      <c r="V2692" s="143" t="s">
        <v>366</v>
      </c>
      <c r="Y2692" s="143" t="s">
        <v>363</v>
      </c>
      <c r="Z2692" s="143">
        <v>0</v>
      </c>
      <c r="AA2692" s="143">
        <v>1</v>
      </c>
      <c r="AB2692" s="143">
        <v>0.58543122136984005</v>
      </c>
      <c r="AC2692" s="143">
        <v>7.857179070966E-2</v>
      </c>
      <c r="AD2692" s="143">
        <v>1009.837932455</v>
      </c>
      <c r="AF2692" s="143">
        <v>-1</v>
      </c>
      <c r="AG2692" s="143">
        <v>-1</v>
      </c>
      <c r="AH2692" s="143">
        <v>-1</v>
      </c>
      <c r="AI2692" s="143">
        <v>-1</v>
      </c>
      <c r="AJ2692" s="143">
        <v>0</v>
      </c>
      <c r="AM2692" s="143" t="s">
        <v>383</v>
      </c>
      <c r="AN2692" s="143">
        <v>-1</v>
      </c>
      <c r="AQ2692" s="143">
        <v>641</v>
      </c>
      <c r="AR2692" s="143" t="s">
        <v>284</v>
      </c>
      <c r="AS2692" s="143" t="s">
        <v>394</v>
      </c>
      <c r="AT2692" s="143" t="s">
        <v>366</v>
      </c>
      <c r="AV2692" s="143">
        <v>165.05087225520401</v>
      </c>
      <c r="AW2692" s="143">
        <v>0.81900886650000004</v>
      </c>
    </row>
    <row r="2693" spans="1:49" x14ac:dyDescent="0.25">
      <c r="A2693" s="153">
        <v>1200000</v>
      </c>
      <c r="B2693" s="153">
        <v>2500000</v>
      </c>
      <c r="C2693" s="153">
        <v>2500000</v>
      </c>
      <c r="D2693" s="143" t="s">
        <v>360</v>
      </c>
      <c r="E2693" s="143" t="s">
        <v>73</v>
      </c>
      <c r="F2693" s="143" t="s">
        <v>378</v>
      </c>
      <c r="G2693" s="143" t="s">
        <v>379</v>
      </c>
      <c r="H2693" s="143">
        <v>0.59</v>
      </c>
      <c r="I2693" s="143">
        <v>0.64</v>
      </c>
      <c r="J2693" s="143" t="s">
        <v>366</v>
      </c>
      <c r="K2693" s="143">
        <v>0.13230998970829</v>
      </c>
      <c r="L2693" s="143">
        <v>3648.5153481545699</v>
      </c>
      <c r="M2693" s="143">
        <v>7.0781573483559797</v>
      </c>
      <c r="N2693" s="143">
        <v>0.97122874155253003</v>
      </c>
      <c r="O2693" s="143">
        <v>0.93651092591468998</v>
      </c>
      <c r="P2693" s="143">
        <v>0.12850326479922</v>
      </c>
      <c r="Q2693" s="143">
        <v>482.73502816489798</v>
      </c>
      <c r="R2693" s="143">
        <v>1820</v>
      </c>
      <c r="S2693" s="143" t="s">
        <v>397</v>
      </c>
      <c r="T2693" s="143">
        <v>1820</v>
      </c>
      <c r="U2693" s="143" t="s">
        <v>385</v>
      </c>
      <c r="V2693" s="143" t="s">
        <v>366</v>
      </c>
      <c r="Z2693" s="143">
        <v>0</v>
      </c>
      <c r="AA2693" s="143">
        <v>1</v>
      </c>
      <c r="AB2693" s="143">
        <v>0.93651092591468998</v>
      </c>
      <c r="AC2693" s="143">
        <v>0.12850326479922</v>
      </c>
      <c r="AD2693" s="143">
        <v>634.17453703549995</v>
      </c>
      <c r="AF2693" s="143">
        <v>-1</v>
      </c>
      <c r="AG2693" s="143">
        <v>-1</v>
      </c>
      <c r="AH2693" s="143">
        <v>-1</v>
      </c>
      <c r="AI2693" s="143">
        <v>-1</v>
      </c>
      <c r="AJ2693" s="143">
        <v>0</v>
      </c>
      <c r="AM2693" s="143" t="s">
        <v>383</v>
      </c>
      <c r="AN2693" s="143">
        <v>-1</v>
      </c>
      <c r="AQ2693" s="143">
        <v>641</v>
      </c>
      <c r="AR2693" s="143" t="s">
        <v>284</v>
      </c>
      <c r="AS2693" s="143" t="s">
        <v>394</v>
      </c>
      <c r="AT2693" s="143" t="s">
        <v>366</v>
      </c>
      <c r="AV2693" s="143">
        <v>119.261046005848</v>
      </c>
      <c r="AW2693" s="143">
        <v>0.51433457989999998</v>
      </c>
    </row>
    <row r="2694" spans="1:49" x14ac:dyDescent="0.25">
      <c r="A2694" s="153">
        <v>1200000</v>
      </c>
      <c r="B2694" s="153">
        <v>2500000</v>
      </c>
      <c r="C2694" s="153">
        <v>2500000</v>
      </c>
      <c r="D2694" s="143" t="s">
        <v>360</v>
      </c>
      <c r="E2694" s="143" t="s">
        <v>73</v>
      </c>
      <c r="F2694" s="143" t="s">
        <v>378</v>
      </c>
      <c r="G2694" s="143" t="s">
        <v>379</v>
      </c>
      <c r="H2694" s="143">
        <v>0.59</v>
      </c>
      <c r="I2694" s="143">
        <v>0.64</v>
      </c>
      <c r="J2694" s="143" t="s">
        <v>366</v>
      </c>
      <c r="K2694" s="143">
        <v>0.19854186858361</v>
      </c>
      <c r="L2694" s="143">
        <v>3782.6118188145201</v>
      </c>
      <c r="M2694" s="143">
        <v>7.39213939168003</v>
      </c>
      <c r="N2694" s="143">
        <v>1.04439638792888</v>
      </c>
      <c r="O2694" s="143">
        <v>1.4676491676546799</v>
      </c>
      <c r="P2694" s="143">
        <v>0.20735641040137001</v>
      </c>
      <c r="Q2694" s="143">
        <v>751.00681863389002</v>
      </c>
      <c r="R2694" s="143">
        <v>1200</v>
      </c>
      <c r="S2694" s="143" t="s">
        <v>398</v>
      </c>
      <c r="T2694" s="143">
        <v>1200</v>
      </c>
      <c r="U2694" s="143" t="s">
        <v>385</v>
      </c>
      <c r="V2694" s="143" t="s">
        <v>366</v>
      </c>
      <c r="Z2694" s="143">
        <v>0</v>
      </c>
      <c r="AA2694" s="143">
        <v>1</v>
      </c>
      <c r="AB2694" s="143">
        <v>1.4676491676546799</v>
      </c>
      <c r="AC2694" s="143">
        <v>0.20735641040137001</v>
      </c>
      <c r="AD2694" s="143">
        <v>751.00681863389002</v>
      </c>
      <c r="AF2694" s="143">
        <v>-1</v>
      </c>
      <c r="AG2694" s="143">
        <v>-1</v>
      </c>
      <c r="AH2694" s="143">
        <v>-1</v>
      </c>
      <c r="AI2694" s="143">
        <v>-1</v>
      </c>
      <c r="AJ2694" s="143">
        <v>0</v>
      </c>
      <c r="AM2694" s="143" t="s">
        <v>383</v>
      </c>
      <c r="AN2694" s="143">
        <v>-1</v>
      </c>
      <c r="AQ2694" s="143">
        <v>641</v>
      </c>
      <c r="AR2694" s="143" t="s">
        <v>284</v>
      </c>
      <c r="AS2694" s="143" t="s">
        <v>394</v>
      </c>
      <c r="AT2694" s="143" t="s">
        <v>366</v>
      </c>
      <c r="AV2694" s="143">
        <v>131.97787492606301</v>
      </c>
      <c r="AW2694" s="143">
        <v>0.60908906620000003</v>
      </c>
    </row>
    <row r="2695" spans="1:49" x14ac:dyDescent="0.25">
      <c r="A2695" s="153">
        <v>1200000</v>
      </c>
      <c r="B2695" s="153">
        <v>2500000</v>
      </c>
      <c r="C2695" s="153">
        <v>2500000</v>
      </c>
      <c r="D2695" s="143" t="s">
        <v>360</v>
      </c>
      <c r="E2695" s="143" t="s">
        <v>73</v>
      </c>
      <c r="F2695" s="143" t="s">
        <v>378</v>
      </c>
      <c r="G2695" s="143" t="s">
        <v>379</v>
      </c>
      <c r="H2695" s="143">
        <v>0.59</v>
      </c>
      <c r="I2695" s="143">
        <v>0.64</v>
      </c>
      <c r="J2695" s="143" t="s">
        <v>366</v>
      </c>
      <c r="K2695" s="143">
        <v>0.41922158529142001</v>
      </c>
      <c r="L2695" s="143">
        <v>3782.6118188145201</v>
      </c>
      <c r="M2695" s="143">
        <v>7.39213939168003</v>
      </c>
      <c r="N2695" s="143">
        <v>1.04439638792888</v>
      </c>
      <c r="O2695" s="143">
        <v>3.0989443944752799</v>
      </c>
      <c r="P2695" s="143">
        <v>0.43783350942018001</v>
      </c>
      <c r="Q2695" s="143">
        <v>1585.75252322549</v>
      </c>
      <c r="R2695" s="143">
        <v>1820</v>
      </c>
      <c r="S2695" s="143" t="s">
        <v>397</v>
      </c>
      <c r="T2695" s="143">
        <v>1820</v>
      </c>
      <c r="U2695" s="143" t="s">
        <v>385</v>
      </c>
      <c r="V2695" s="143" t="s">
        <v>366</v>
      </c>
      <c r="Z2695" s="143">
        <v>0</v>
      </c>
      <c r="AA2695" s="143">
        <v>1</v>
      </c>
      <c r="AB2695" s="143">
        <v>3.0989443944752799</v>
      </c>
      <c r="AC2695" s="143">
        <v>0.43783350942018001</v>
      </c>
      <c r="AD2695" s="143">
        <v>1585.75252322549</v>
      </c>
      <c r="AF2695" s="143">
        <v>-1</v>
      </c>
      <c r="AG2695" s="143">
        <v>-1</v>
      </c>
      <c r="AH2695" s="143">
        <v>-1</v>
      </c>
      <c r="AI2695" s="143">
        <v>-1</v>
      </c>
      <c r="AJ2695" s="143">
        <v>0</v>
      </c>
      <c r="AM2695" s="143" t="s">
        <v>383</v>
      </c>
      <c r="AN2695" s="143">
        <v>-1</v>
      </c>
      <c r="AQ2695" s="143">
        <v>641</v>
      </c>
      <c r="AR2695" s="143" t="s">
        <v>284</v>
      </c>
      <c r="AS2695" s="143" t="s">
        <v>394</v>
      </c>
      <c r="AT2695" s="143" t="s">
        <v>366</v>
      </c>
      <c r="AV2695" s="143">
        <v>168.553192152413</v>
      </c>
      <c r="AW2695" s="143">
        <v>1.2860928817999999</v>
      </c>
    </row>
    <row r="2696" spans="1:49" x14ac:dyDescent="0.25">
      <c r="A2696" s="153">
        <v>1200000</v>
      </c>
      <c r="B2696" s="153">
        <v>2500000</v>
      </c>
      <c r="C2696" s="153">
        <v>2500000</v>
      </c>
      <c r="D2696" s="143" t="s">
        <v>360</v>
      </c>
      <c r="E2696" s="143" t="s">
        <v>73</v>
      </c>
      <c r="F2696" s="143" t="s">
        <v>378</v>
      </c>
      <c r="G2696" s="143" t="s">
        <v>379</v>
      </c>
      <c r="H2696" s="143">
        <v>0.59</v>
      </c>
      <c r="I2696" s="143">
        <v>0.64</v>
      </c>
      <c r="J2696" s="143" t="s">
        <v>366</v>
      </c>
      <c r="K2696" s="143">
        <v>0.26625119806348002</v>
      </c>
      <c r="L2696" s="143">
        <v>3775.7902267056402</v>
      </c>
      <c r="M2696" s="143">
        <v>7.3767638834020497</v>
      </c>
      <c r="N2696" s="143">
        <v>1.0188177767978599</v>
      </c>
      <c r="O2696" s="143">
        <v>1.9640722217872499</v>
      </c>
      <c r="P2696" s="143">
        <v>0.27126145368080001</v>
      </c>
      <c r="Q2696" s="143">
        <v>1005.30867149677</v>
      </c>
      <c r="R2696" s="143">
        <v>1820</v>
      </c>
      <c r="S2696" s="143" t="s">
        <v>397</v>
      </c>
      <c r="T2696" s="143">
        <v>1820</v>
      </c>
      <c r="U2696" s="143" t="s">
        <v>385</v>
      </c>
      <c r="V2696" s="143" t="s">
        <v>366</v>
      </c>
      <c r="Z2696" s="143">
        <v>0</v>
      </c>
      <c r="AA2696" s="143">
        <v>1</v>
      </c>
      <c r="AB2696" s="143">
        <v>1.9640722217872499</v>
      </c>
      <c r="AC2696" s="143">
        <v>0.27126145368080001</v>
      </c>
      <c r="AD2696" s="143">
        <v>2332.5452115572698</v>
      </c>
      <c r="AF2696" s="143">
        <v>-1</v>
      </c>
      <c r="AG2696" s="143">
        <v>-1</v>
      </c>
      <c r="AH2696" s="143">
        <v>-1</v>
      </c>
      <c r="AI2696" s="143">
        <v>-1</v>
      </c>
      <c r="AJ2696" s="143">
        <v>0</v>
      </c>
      <c r="AM2696" s="143" t="s">
        <v>383</v>
      </c>
      <c r="AN2696" s="143">
        <v>-1</v>
      </c>
      <c r="AQ2696" s="143">
        <v>641</v>
      </c>
      <c r="AR2696" s="143" t="s">
        <v>284</v>
      </c>
      <c r="AS2696" s="143" t="s">
        <v>394</v>
      </c>
      <c r="AT2696" s="143" t="s">
        <v>366</v>
      </c>
      <c r="AV2696" s="143">
        <v>154.424873829044</v>
      </c>
      <c r="AW2696" s="143">
        <v>1.8917641618000001</v>
      </c>
    </row>
    <row r="2697" spans="1:49" x14ac:dyDescent="0.25">
      <c r="A2697" s="153">
        <v>1200000</v>
      </c>
      <c r="B2697" s="153">
        <v>2500000</v>
      </c>
      <c r="C2697" s="153">
        <v>2500000</v>
      </c>
      <c r="D2697" s="143" t="s">
        <v>360</v>
      </c>
      <c r="E2697" s="143" t="s">
        <v>73</v>
      </c>
      <c r="F2697" s="143" t="s">
        <v>378</v>
      </c>
      <c r="G2697" s="143" t="s">
        <v>379</v>
      </c>
      <c r="H2697" s="143">
        <v>0.59</v>
      </c>
      <c r="I2697" s="143">
        <v>0.64</v>
      </c>
      <c r="J2697" s="143" t="s">
        <v>366</v>
      </c>
      <c r="K2697" s="143">
        <v>0.37025780769479999</v>
      </c>
      <c r="L2697" s="143">
        <v>2167.8104391152501</v>
      </c>
      <c r="M2697" s="143">
        <v>4.2363137628002896</v>
      </c>
      <c r="N2697" s="143">
        <v>0.59723576827167002</v>
      </c>
      <c r="O2697" s="143">
        <v>1.56852824652175</v>
      </c>
      <c r="P2697" s="143">
        <v>0.22113120623718999</v>
      </c>
      <c r="Q2697" s="143">
        <v>802.64874068472</v>
      </c>
      <c r="R2697" s="143">
        <v>1820</v>
      </c>
      <c r="S2697" s="143" t="s">
        <v>397</v>
      </c>
      <c r="T2697" s="143">
        <v>1820</v>
      </c>
      <c r="U2697" s="143" t="s">
        <v>385</v>
      </c>
      <c r="V2697" s="143" t="s">
        <v>366</v>
      </c>
      <c r="Z2697" s="143">
        <v>0</v>
      </c>
      <c r="AA2697" s="143">
        <v>1</v>
      </c>
      <c r="AB2697" s="143">
        <v>1.56852824652175</v>
      </c>
      <c r="AC2697" s="143">
        <v>0.22113120623718999</v>
      </c>
      <c r="AD2697" s="143">
        <v>802.64874068472</v>
      </c>
      <c r="AF2697" s="143">
        <v>-1</v>
      </c>
      <c r="AG2697" s="143">
        <v>-1</v>
      </c>
      <c r="AH2697" s="143">
        <v>-1</v>
      </c>
      <c r="AI2697" s="143">
        <v>-1</v>
      </c>
      <c r="AJ2697" s="143">
        <v>0</v>
      </c>
      <c r="AM2697" s="143" t="s">
        <v>383</v>
      </c>
      <c r="AN2697" s="143">
        <v>-1</v>
      </c>
      <c r="AQ2697" s="143">
        <v>641</v>
      </c>
      <c r="AR2697" s="143" t="s">
        <v>284</v>
      </c>
      <c r="AS2697" s="143" t="s">
        <v>394</v>
      </c>
      <c r="AT2697" s="143" t="s">
        <v>366</v>
      </c>
      <c r="AV2697" s="143">
        <v>176.97070626141999</v>
      </c>
      <c r="AW2697" s="143">
        <v>0.6509722147</v>
      </c>
    </row>
    <row r="2698" spans="1:49" x14ac:dyDescent="0.25">
      <c r="A2698" s="153">
        <v>1200000</v>
      </c>
      <c r="B2698" s="153">
        <v>2500000</v>
      </c>
      <c r="C2698" s="153">
        <v>2500000</v>
      </c>
      <c r="D2698" s="143" t="s">
        <v>360</v>
      </c>
      <c r="E2698" s="143" t="s">
        <v>73</v>
      </c>
      <c r="F2698" s="143" t="s">
        <v>378</v>
      </c>
      <c r="G2698" s="143" t="s">
        <v>379</v>
      </c>
      <c r="H2698" s="143">
        <v>0.59</v>
      </c>
      <c r="I2698" s="143">
        <v>0.64</v>
      </c>
      <c r="J2698" s="143" t="s">
        <v>363</v>
      </c>
      <c r="K2698" s="143">
        <v>0.24750564604215</v>
      </c>
      <c r="L2698" s="143">
        <v>2167.8104391152501</v>
      </c>
      <c r="M2698" s="143">
        <v>4.2363137628002896</v>
      </c>
      <c r="N2698" s="143">
        <v>0.59723576827167002</v>
      </c>
      <c r="O2698" s="143">
        <v>1.04851157469914</v>
      </c>
      <c r="P2698" s="143">
        <v>0.14781922466556</v>
      </c>
      <c r="Q2698" s="143">
        <v>536.54532323013996</v>
      </c>
      <c r="R2698" s="143">
        <v>5100</v>
      </c>
      <c r="S2698" s="143" t="s">
        <v>373</v>
      </c>
      <c r="T2698" s="143">
        <v>5100</v>
      </c>
      <c r="U2698" s="143" t="s">
        <v>385</v>
      </c>
      <c r="V2698" s="143" t="s">
        <v>366</v>
      </c>
      <c r="Y2698" s="143" t="s">
        <v>363</v>
      </c>
      <c r="Z2698" s="143">
        <v>0</v>
      </c>
      <c r="AA2698" s="143">
        <v>1</v>
      </c>
      <c r="AB2698" s="143">
        <v>1.04851157469914</v>
      </c>
      <c r="AC2698" s="143">
        <v>0.14781922466556</v>
      </c>
      <c r="AD2698" s="143">
        <v>536.54532323013996</v>
      </c>
      <c r="AF2698" s="143">
        <v>-1</v>
      </c>
      <c r="AG2698" s="143">
        <v>-1</v>
      </c>
      <c r="AH2698" s="143">
        <v>-1</v>
      </c>
      <c r="AI2698" s="143">
        <v>-1</v>
      </c>
      <c r="AJ2698" s="143">
        <v>0</v>
      </c>
      <c r="AM2698" s="143" t="s">
        <v>383</v>
      </c>
      <c r="AN2698" s="143">
        <v>-1</v>
      </c>
      <c r="AQ2698" s="143">
        <v>641</v>
      </c>
      <c r="AR2698" s="143" t="s">
        <v>284</v>
      </c>
      <c r="AS2698" s="143" t="s">
        <v>394</v>
      </c>
      <c r="AT2698" s="143" t="s">
        <v>366</v>
      </c>
      <c r="AV2698" s="143">
        <v>142.45383685427299</v>
      </c>
      <c r="AW2698" s="143">
        <v>0.43515435790000001</v>
      </c>
    </row>
    <row r="2699" spans="1:49" x14ac:dyDescent="0.25">
      <c r="A2699" s="153">
        <v>1200000</v>
      </c>
      <c r="B2699" s="153">
        <v>2500000</v>
      </c>
      <c r="C2699" s="153">
        <v>2500000</v>
      </c>
      <c r="D2699" s="143" t="s">
        <v>360</v>
      </c>
      <c r="E2699" s="143" t="s">
        <v>73</v>
      </c>
      <c r="F2699" s="143" t="s">
        <v>378</v>
      </c>
      <c r="G2699" s="143" t="s">
        <v>379</v>
      </c>
      <c r="H2699" s="143">
        <v>0.59</v>
      </c>
      <c r="I2699" s="143">
        <v>0.64</v>
      </c>
      <c r="J2699" s="143" t="s">
        <v>366</v>
      </c>
      <c r="K2699" s="143">
        <v>0.61776345378298003</v>
      </c>
      <c r="L2699" s="143">
        <v>3761.1301862108999</v>
      </c>
      <c r="M2699" s="143">
        <v>7.3491072087771396</v>
      </c>
      <c r="N2699" s="143">
        <v>1.02627413382178</v>
      </c>
      <c r="O2699" s="143">
        <v>4.5400098515155696</v>
      </c>
      <c r="P2699" s="143">
        <v>0.63399465343787997</v>
      </c>
      <c r="Q2699" s="143">
        <v>2323.4887739610699</v>
      </c>
      <c r="R2699" s="143">
        <v>1820</v>
      </c>
      <c r="S2699" s="143" t="s">
        <v>397</v>
      </c>
      <c r="T2699" s="143">
        <v>1820</v>
      </c>
      <c r="U2699" s="143" t="s">
        <v>385</v>
      </c>
      <c r="V2699" s="143" t="s">
        <v>366</v>
      </c>
      <c r="Z2699" s="143">
        <v>0</v>
      </c>
      <c r="AA2699" s="143">
        <v>1</v>
      </c>
      <c r="AB2699" s="143">
        <v>4.5400098515155696</v>
      </c>
      <c r="AC2699" s="143">
        <v>0.63399465343787997</v>
      </c>
      <c r="AD2699" s="143">
        <v>2323.4887739610699</v>
      </c>
      <c r="AF2699" s="143">
        <v>-1</v>
      </c>
      <c r="AG2699" s="143">
        <v>-1</v>
      </c>
      <c r="AH2699" s="143">
        <v>-1</v>
      </c>
      <c r="AI2699" s="143">
        <v>-1</v>
      </c>
      <c r="AJ2699" s="143">
        <v>0</v>
      </c>
      <c r="AM2699" s="143" t="s">
        <v>383</v>
      </c>
      <c r="AN2699" s="143">
        <v>-1</v>
      </c>
      <c r="AQ2699" s="143">
        <v>641</v>
      </c>
      <c r="AR2699" s="143" t="s">
        <v>284</v>
      </c>
      <c r="AS2699" s="143" t="s">
        <v>394</v>
      </c>
      <c r="AT2699" s="143" t="s">
        <v>366</v>
      </c>
      <c r="AV2699" s="143">
        <v>200.000000018626</v>
      </c>
      <c r="AW2699" s="143">
        <v>1.8844191191999999</v>
      </c>
    </row>
    <row r="2700" spans="1:49" x14ac:dyDescent="0.25">
      <c r="A2700" s="153">
        <v>1200000</v>
      </c>
      <c r="B2700" s="153">
        <v>2500000</v>
      </c>
      <c r="C2700" s="153">
        <v>2500000</v>
      </c>
      <c r="D2700" s="143" t="s">
        <v>360</v>
      </c>
      <c r="E2700" s="143" t="s">
        <v>73</v>
      </c>
      <c r="F2700" s="143" t="s">
        <v>378</v>
      </c>
      <c r="G2700" s="143" t="s">
        <v>379</v>
      </c>
      <c r="H2700" s="143">
        <v>0.59</v>
      </c>
      <c r="I2700" s="143">
        <v>0.64</v>
      </c>
      <c r="J2700" s="143" t="s">
        <v>366</v>
      </c>
      <c r="K2700" s="143">
        <v>0.61776345373694996</v>
      </c>
      <c r="L2700" s="143">
        <v>3846.6899786167101</v>
      </c>
      <c r="M2700" s="143">
        <v>8.0239788606954701</v>
      </c>
      <c r="N2700" s="143">
        <v>1.1269475577663299</v>
      </c>
      <c r="O2700" s="143">
        <v>4.95692089369554</v>
      </c>
      <c r="P2700" s="143">
        <v>0.69618701546615003</v>
      </c>
      <c r="Q2700" s="143">
        <v>2376.3444866455902</v>
      </c>
      <c r="R2700" s="143">
        <v>1200</v>
      </c>
      <c r="S2700" s="143" t="s">
        <v>398</v>
      </c>
      <c r="T2700" s="143">
        <v>1200</v>
      </c>
      <c r="U2700" s="143" t="s">
        <v>385</v>
      </c>
      <c r="V2700" s="143" t="s">
        <v>366</v>
      </c>
      <c r="Z2700" s="143">
        <v>0</v>
      </c>
      <c r="AA2700" s="143">
        <v>1</v>
      </c>
      <c r="AB2700" s="143">
        <v>4.95692089369554</v>
      </c>
      <c r="AC2700" s="143">
        <v>0.69618701546615003</v>
      </c>
      <c r="AD2700" s="143">
        <v>2376.3444866455902</v>
      </c>
      <c r="AF2700" s="143">
        <v>-1</v>
      </c>
      <c r="AG2700" s="143">
        <v>-1</v>
      </c>
      <c r="AH2700" s="143">
        <v>-1</v>
      </c>
      <c r="AI2700" s="143">
        <v>-1</v>
      </c>
      <c r="AJ2700" s="143">
        <v>0</v>
      </c>
      <c r="AM2700" s="143" t="s">
        <v>383</v>
      </c>
      <c r="AN2700" s="143">
        <v>-1</v>
      </c>
      <c r="AQ2700" s="143">
        <v>641</v>
      </c>
      <c r="AR2700" s="143" t="s">
        <v>284</v>
      </c>
      <c r="AS2700" s="143" t="s">
        <v>394</v>
      </c>
      <c r="AT2700" s="143" t="s">
        <v>366</v>
      </c>
      <c r="AV2700" s="143">
        <v>200.00000001117499</v>
      </c>
      <c r="AW2700" s="143">
        <v>1.9272866882999999</v>
      </c>
    </row>
    <row r="2701" spans="1:49" x14ac:dyDescent="0.25">
      <c r="A2701" s="153">
        <v>1200000</v>
      </c>
      <c r="B2701" s="153">
        <v>2500000</v>
      </c>
      <c r="C2701" s="153">
        <v>2500000</v>
      </c>
      <c r="D2701" s="143" t="s">
        <v>360</v>
      </c>
      <c r="E2701" s="143" t="s">
        <v>73</v>
      </c>
      <c r="F2701" s="143" t="s">
        <v>378</v>
      </c>
      <c r="G2701" s="143" t="s">
        <v>379</v>
      </c>
      <c r="H2701" s="143">
        <v>0.59</v>
      </c>
      <c r="I2701" s="143">
        <v>0.64</v>
      </c>
      <c r="J2701" s="143" t="s">
        <v>366</v>
      </c>
      <c r="K2701" s="143">
        <v>0.29450539160764999</v>
      </c>
      <c r="L2701" s="143">
        <v>1988.8804727793399</v>
      </c>
      <c r="M2701" s="143">
        <v>0</v>
      </c>
      <c r="N2701" s="143">
        <v>0</v>
      </c>
      <c r="O2701" s="143">
        <v>0</v>
      </c>
      <c r="P2701" s="143">
        <v>0</v>
      </c>
      <c r="Q2701" s="143">
        <v>585.73602249669</v>
      </c>
      <c r="R2701" s="143">
        <v>1820</v>
      </c>
      <c r="S2701" s="143" t="s">
        <v>397</v>
      </c>
      <c r="T2701" s="143">
        <v>1820</v>
      </c>
      <c r="U2701" s="143" t="s">
        <v>385</v>
      </c>
      <c r="V2701" s="143" t="s">
        <v>366</v>
      </c>
      <c r="Z2701" s="143">
        <v>0</v>
      </c>
      <c r="AA2701" s="143">
        <v>1</v>
      </c>
      <c r="AB2701" s="143">
        <v>0</v>
      </c>
      <c r="AC2701" s="143">
        <v>0</v>
      </c>
      <c r="AD2701" s="143">
        <v>585.73602249669</v>
      </c>
      <c r="AF2701" s="143">
        <v>-1</v>
      </c>
      <c r="AG2701" s="143">
        <v>-1</v>
      </c>
      <c r="AH2701" s="143">
        <v>-1</v>
      </c>
      <c r="AI2701" s="143">
        <v>-1</v>
      </c>
      <c r="AJ2701" s="143">
        <v>0</v>
      </c>
      <c r="AM2701" s="143" t="s">
        <v>383</v>
      </c>
      <c r="AN2701" s="143">
        <v>-1</v>
      </c>
      <c r="AQ2701" s="143">
        <v>641</v>
      </c>
      <c r="AR2701" s="143" t="s">
        <v>284</v>
      </c>
      <c r="AS2701" s="143" t="s">
        <v>394</v>
      </c>
      <c r="AT2701" s="143" t="s">
        <v>366</v>
      </c>
      <c r="AV2701" s="143">
        <v>161.668412363161</v>
      </c>
      <c r="AW2701" s="143">
        <v>0.4750494911</v>
      </c>
    </row>
    <row r="2702" spans="1:49" x14ac:dyDescent="0.25">
      <c r="A2702" s="153">
        <v>1200000</v>
      </c>
      <c r="B2702" s="153">
        <v>2500000</v>
      </c>
      <c r="C2702" s="153">
        <v>2500000</v>
      </c>
      <c r="D2702" s="143" t="s">
        <v>360</v>
      </c>
      <c r="E2702" s="143" t="s">
        <v>73</v>
      </c>
      <c r="F2702" s="143" t="s">
        <v>378</v>
      </c>
      <c r="G2702" s="143" t="s">
        <v>379</v>
      </c>
      <c r="H2702" s="143">
        <v>0.59</v>
      </c>
      <c r="I2702" s="143">
        <v>0.64</v>
      </c>
      <c r="J2702" s="143" t="s">
        <v>363</v>
      </c>
      <c r="K2702" s="143">
        <v>0.32325806199121998</v>
      </c>
      <c r="L2702" s="143">
        <v>1988.8804727793399</v>
      </c>
      <c r="M2702" s="143">
        <v>0</v>
      </c>
      <c r="N2702" s="143">
        <v>0</v>
      </c>
      <c r="O2702" s="143">
        <v>0</v>
      </c>
      <c r="P2702" s="143">
        <v>0</v>
      </c>
      <c r="Q2702" s="143">
        <v>642.92164716283696</v>
      </c>
      <c r="R2702" s="143">
        <v>5300</v>
      </c>
      <c r="S2702" s="143" t="s">
        <v>372</v>
      </c>
      <c r="T2702" s="143">
        <v>5300</v>
      </c>
      <c r="U2702" s="143" t="s">
        <v>385</v>
      </c>
      <c r="V2702" s="143" t="s">
        <v>366</v>
      </c>
      <c r="Y2702" s="143" t="s">
        <v>363</v>
      </c>
      <c r="Z2702" s="143">
        <v>0</v>
      </c>
      <c r="AA2702" s="143">
        <v>1</v>
      </c>
      <c r="AB2702" s="143">
        <v>0</v>
      </c>
      <c r="AC2702" s="143">
        <v>0</v>
      </c>
      <c r="AD2702" s="143">
        <v>642.92164716283696</v>
      </c>
      <c r="AF2702" s="143">
        <v>-1</v>
      </c>
      <c r="AG2702" s="143">
        <v>-1</v>
      </c>
      <c r="AH2702" s="143">
        <v>-1</v>
      </c>
      <c r="AI2702" s="143">
        <v>-1</v>
      </c>
      <c r="AJ2702" s="143">
        <v>0</v>
      </c>
      <c r="AM2702" s="143" t="s">
        <v>383</v>
      </c>
      <c r="AN2702" s="143">
        <v>-1</v>
      </c>
      <c r="AQ2702" s="143">
        <v>641</v>
      </c>
      <c r="AR2702" s="143" t="s">
        <v>284</v>
      </c>
      <c r="AS2702" s="143" t="s">
        <v>394</v>
      </c>
      <c r="AT2702" s="143" t="s">
        <v>366</v>
      </c>
      <c r="AV2702" s="143">
        <v>162.47985641472499</v>
      </c>
      <c r="AW2702" s="143">
        <v>0.5214287487</v>
      </c>
    </row>
    <row r="2703" spans="1:49" x14ac:dyDescent="0.25">
      <c r="A2703" s="153">
        <v>1200000</v>
      </c>
      <c r="B2703" s="153">
        <v>2500000</v>
      </c>
      <c r="C2703" s="153">
        <v>2500000</v>
      </c>
      <c r="D2703" s="143" t="s">
        <v>360</v>
      </c>
      <c r="E2703" s="143" t="s">
        <v>73</v>
      </c>
      <c r="F2703" s="143" t="s">
        <v>378</v>
      </c>
      <c r="G2703" s="143" t="s">
        <v>379</v>
      </c>
      <c r="H2703" s="143">
        <v>0.59</v>
      </c>
      <c r="I2703" s="143">
        <v>0.64</v>
      </c>
      <c r="J2703" s="143" t="s">
        <v>366</v>
      </c>
      <c r="K2703" s="143">
        <v>0.61776345348380002</v>
      </c>
      <c r="L2703" s="143">
        <v>3773.9653820807098</v>
      </c>
      <c r="M2703" s="143">
        <v>7.3731988083474898</v>
      </c>
      <c r="N2703" s="143">
        <v>1.0183268307247599</v>
      </c>
      <c r="O2703" s="143">
        <v>4.5548927590674202</v>
      </c>
      <c r="P2703" s="143">
        <v>0.62908509972375004</v>
      </c>
      <c r="Q2703" s="143">
        <v>2331.4178877625</v>
      </c>
      <c r="R2703" s="143">
        <v>1820</v>
      </c>
      <c r="S2703" s="143" t="s">
        <v>397</v>
      </c>
      <c r="T2703" s="143">
        <v>1820</v>
      </c>
      <c r="U2703" s="143" t="s">
        <v>385</v>
      </c>
      <c r="V2703" s="143" t="s">
        <v>366</v>
      </c>
      <c r="Z2703" s="143">
        <v>0</v>
      </c>
      <c r="AA2703" s="143">
        <v>1</v>
      </c>
      <c r="AB2703" s="143">
        <v>4.5548927590674202</v>
      </c>
      <c r="AC2703" s="143">
        <v>0.62908509972375004</v>
      </c>
      <c r="AD2703" s="143">
        <v>2331.4178877625</v>
      </c>
      <c r="AF2703" s="143">
        <v>-1</v>
      </c>
      <c r="AG2703" s="143">
        <v>-1</v>
      </c>
      <c r="AH2703" s="143">
        <v>-1</v>
      </c>
      <c r="AI2703" s="143">
        <v>-1</v>
      </c>
      <c r="AJ2703" s="143">
        <v>0</v>
      </c>
      <c r="AM2703" s="143" t="s">
        <v>383</v>
      </c>
      <c r="AN2703" s="143">
        <v>-1</v>
      </c>
      <c r="AQ2703" s="143">
        <v>641</v>
      </c>
      <c r="AR2703" s="143" t="s">
        <v>284</v>
      </c>
      <c r="AS2703" s="143" t="s">
        <v>394</v>
      </c>
      <c r="AT2703" s="143" t="s">
        <v>366</v>
      </c>
      <c r="AV2703" s="143">
        <v>199.999999970197</v>
      </c>
      <c r="AW2703" s="143">
        <v>1.8908498683999999</v>
      </c>
    </row>
    <row r="2704" spans="1:49" x14ac:dyDescent="0.25">
      <c r="A2704" s="153">
        <v>1200000</v>
      </c>
      <c r="B2704" s="153">
        <v>2500000</v>
      </c>
      <c r="C2704" s="153">
        <v>2500000</v>
      </c>
      <c r="D2704" s="143" t="s">
        <v>360</v>
      </c>
      <c r="E2704" s="143" t="s">
        <v>73</v>
      </c>
      <c r="F2704" s="143" t="s">
        <v>378</v>
      </c>
      <c r="G2704" s="143" t="s">
        <v>379</v>
      </c>
      <c r="H2704" s="143">
        <v>0.59</v>
      </c>
      <c r="I2704" s="143">
        <v>0.64</v>
      </c>
      <c r="J2704" s="143" t="s">
        <v>366</v>
      </c>
      <c r="K2704" s="143">
        <v>0.61776345348380002</v>
      </c>
      <c r="L2704" s="143">
        <v>3774.15548434844</v>
      </c>
      <c r="M2704" s="143">
        <v>7.37357020770368</v>
      </c>
      <c r="N2704" s="143">
        <v>1.01837808444547</v>
      </c>
      <c r="O2704" s="143">
        <v>4.5551221960163204</v>
      </c>
      <c r="P2704" s="143">
        <v>0.62911676239924996</v>
      </c>
      <c r="Q2704" s="143">
        <v>2331.5353259959302</v>
      </c>
      <c r="R2704" s="143">
        <v>1820</v>
      </c>
      <c r="S2704" s="143" t="s">
        <v>397</v>
      </c>
      <c r="T2704" s="143">
        <v>1820</v>
      </c>
      <c r="U2704" s="143" t="s">
        <v>385</v>
      </c>
      <c r="V2704" s="143" t="s">
        <v>366</v>
      </c>
      <c r="Z2704" s="143">
        <v>0</v>
      </c>
      <c r="AA2704" s="143">
        <v>1</v>
      </c>
      <c r="AB2704" s="143">
        <v>4.5551221960163204</v>
      </c>
      <c r="AC2704" s="143">
        <v>0.62911676239924996</v>
      </c>
      <c r="AD2704" s="143">
        <v>2331.5353259959302</v>
      </c>
      <c r="AF2704" s="143">
        <v>-1</v>
      </c>
      <c r="AG2704" s="143">
        <v>-1</v>
      </c>
      <c r="AH2704" s="143">
        <v>-1</v>
      </c>
      <c r="AI2704" s="143">
        <v>-1</v>
      </c>
      <c r="AJ2704" s="143">
        <v>0</v>
      </c>
      <c r="AM2704" s="143" t="s">
        <v>383</v>
      </c>
      <c r="AN2704" s="143">
        <v>-1</v>
      </c>
      <c r="AQ2704" s="143">
        <v>641</v>
      </c>
      <c r="AR2704" s="143" t="s">
        <v>284</v>
      </c>
      <c r="AS2704" s="143" t="s">
        <v>394</v>
      </c>
      <c r="AT2704" s="143" t="s">
        <v>366</v>
      </c>
      <c r="AV2704" s="143">
        <v>199.999999970197</v>
      </c>
      <c r="AW2704" s="143">
        <v>1.8909451144</v>
      </c>
    </row>
    <row r="2705" spans="1:49" x14ac:dyDescent="0.25">
      <c r="A2705" s="153">
        <v>1200000</v>
      </c>
      <c r="B2705" s="153">
        <v>2500000</v>
      </c>
      <c r="C2705" s="153">
        <v>2500000</v>
      </c>
      <c r="D2705" s="143" t="s">
        <v>360</v>
      </c>
      <c r="E2705" s="143" t="s">
        <v>73</v>
      </c>
      <c r="F2705" s="143" t="s">
        <v>378</v>
      </c>
      <c r="G2705" s="143" t="s">
        <v>379</v>
      </c>
      <c r="H2705" s="143">
        <v>0.59</v>
      </c>
      <c r="I2705" s="143">
        <v>0.64</v>
      </c>
      <c r="J2705" s="143" t="s">
        <v>366</v>
      </c>
      <c r="K2705" s="143">
        <v>0.61776345346078998</v>
      </c>
      <c r="L2705" s="143">
        <v>3759.3711660991798</v>
      </c>
      <c r="M2705" s="143">
        <v>7.3462738442757702</v>
      </c>
      <c r="N2705" s="143">
        <v>1.03279092011201</v>
      </c>
      <c r="O2705" s="143">
        <v>4.5382595001084898</v>
      </c>
      <c r="P2705" s="143">
        <v>0.63802048551134005</v>
      </c>
      <c r="Q2705" s="143">
        <v>2322.4021144103499</v>
      </c>
      <c r="R2705" s="143">
        <v>1820</v>
      </c>
      <c r="S2705" s="143" t="s">
        <v>397</v>
      </c>
      <c r="T2705" s="143">
        <v>1820</v>
      </c>
      <c r="U2705" s="143" t="s">
        <v>385</v>
      </c>
      <c r="V2705" s="143" t="s">
        <v>366</v>
      </c>
      <c r="Z2705" s="143">
        <v>0</v>
      </c>
      <c r="AA2705" s="143">
        <v>1</v>
      </c>
      <c r="AB2705" s="143">
        <v>4.5382595001084898</v>
      </c>
      <c r="AC2705" s="143">
        <v>0.63802048551134005</v>
      </c>
      <c r="AD2705" s="143">
        <v>2322.4021144103499</v>
      </c>
      <c r="AF2705" s="143">
        <v>-1</v>
      </c>
      <c r="AG2705" s="143">
        <v>-1</v>
      </c>
      <c r="AH2705" s="143">
        <v>-1</v>
      </c>
      <c r="AI2705" s="143">
        <v>-1</v>
      </c>
      <c r="AJ2705" s="143">
        <v>0</v>
      </c>
      <c r="AM2705" s="143" t="s">
        <v>383</v>
      </c>
      <c r="AN2705" s="143">
        <v>-1</v>
      </c>
      <c r="AQ2705" s="143">
        <v>641</v>
      </c>
      <c r="AR2705" s="143" t="s">
        <v>284</v>
      </c>
      <c r="AS2705" s="143" t="s">
        <v>394</v>
      </c>
      <c r="AT2705" s="143" t="s">
        <v>366</v>
      </c>
      <c r="AV2705" s="143">
        <v>199.99999996647199</v>
      </c>
      <c r="AW2705" s="143">
        <v>1.8835378057000001</v>
      </c>
    </row>
    <row r="2706" spans="1:49" x14ac:dyDescent="0.25">
      <c r="A2706" s="153">
        <v>1200000</v>
      </c>
      <c r="B2706" s="153">
        <v>2500000</v>
      </c>
      <c r="C2706" s="153">
        <v>2500000</v>
      </c>
      <c r="D2706" s="143" t="s">
        <v>360</v>
      </c>
      <c r="E2706" s="143" t="s">
        <v>73</v>
      </c>
      <c r="F2706" s="143" t="s">
        <v>378</v>
      </c>
      <c r="G2706" s="143" t="s">
        <v>379</v>
      </c>
      <c r="H2706" s="143">
        <v>0.59</v>
      </c>
      <c r="I2706" s="143">
        <v>0.64</v>
      </c>
      <c r="J2706" s="143" t="s">
        <v>366</v>
      </c>
      <c r="K2706" s="143">
        <v>0.61776345341476002</v>
      </c>
      <c r="L2706" s="143">
        <v>3927.2408924419501</v>
      </c>
      <c r="M2706" s="143">
        <v>7.1559479643050503</v>
      </c>
      <c r="N2706" s="143">
        <v>0.95973237748349005</v>
      </c>
      <c r="O2706" s="143">
        <v>4.4206831268854403</v>
      </c>
      <c r="P2706" s="143">
        <v>0.59288758786815998</v>
      </c>
      <c r="Q2706" s="143">
        <v>2426.1058961066201</v>
      </c>
      <c r="R2706" s="143">
        <v>1400</v>
      </c>
      <c r="S2706" s="143" t="s">
        <v>389</v>
      </c>
      <c r="T2706" s="143">
        <v>1400</v>
      </c>
      <c r="U2706" s="143" t="s">
        <v>385</v>
      </c>
      <c r="V2706" s="143" t="s">
        <v>366</v>
      </c>
      <c r="Z2706" s="143">
        <v>0</v>
      </c>
      <c r="AA2706" s="143">
        <v>1</v>
      </c>
      <c r="AB2706" s="143">
        <v>4.4206831268854403</v>
      </c>
      <c r="AC2706" s="143">
        <v>0.59288758786815998</v>
      </c>
      <c r="AD2706" s="143">
        <v>2426.1058961066201</v>
      </c>
      <c r="AF2706" s="143">
        <v>-1</v>
      </c>
      <c r="AG2706" s="143">
        <v>-1</v>
      </c>
      <c r="AH2706" s="143">
        <v>-1</v>
      </c>
      <c r="AI2706" s="143">
        <v>-1</v>
      </c>
      <c r="AJ2706" s="143">
        <v>0</v>
      </c>
      <c r="AM2706" s="143" t="s">
        <v>383</v>
      </c>
      <c r="AN2706" s="143">
        <v>-1</v>
      </c>
      <c r="AQ2706" s="143">
        <v>641</v>
      </c>
      <c r="AR2706" s="143" t="s">
        <v>284</v>
      </c>
      <c r="AS2706" s="143" t="s">
        <v>394</v>
      </c>
      <c r="AT2706" s="143" t="s">
        <v>366</v>
      </c>
      <c r="AV2706" s="143">
        <v>199.99999995902101</v>
      </c>
      <c r="AW2706" s="143">
        <v>1.9676446846</v>
      </c>
    </row>
    <row r="2707" spans="1:49" x14ac:dyDescent="0.25">
      <c r="A2707" s="153">
        <v>1200000</v>
      </c>
      <c r="B2707" s="153">
        <v>2500000</v>
      </c>
      <c r="C2707" s="153">
        <v>2500000</v>
      </c>
      <c r="D2707" s="143" t="s">
        <v>360</v>
      </c>
      <c r="E2707" s="143" t="s">
        <v>73</v>
      </c>
      <c r="F2707" s="143" t="s">
        <v>378</v>
      </c>
      <c r="G2707" s="143" t="s">
        <v>379</v>
      </c>
      <c r="H2707" s="143">
        <v>0.59</v>
      </c>
      <c r="I2707" s="143">
        <v>0.64</v>
      </c>
      <c r="J2707" s="143" t="s">
        <v>366</v>
      </c>
      <c r="K2707" s="143">
        <v>0.11704947212899</v>
      </c>
      <c r="L2707" s="143">
        <v>3820.1720536795201</v>
      </c>
      <c r="M2707" s="143">
        <v>7.8817094203068301</v>
      </c>
      <c r="N2707" s="143">
        <v>1.07397903448275</v>
      </c>
      <c r="O2707" s="143">
        <v>0.92254992712100004</v>
      </c>
      <c r="P2707" s="143">
        <v>0.12570867906380001</v>
      </c>
      <c r="Q2707" s="143">
        <v>447.14912232510801</v>
      </c>
      <c r="R2707" s="143">
        <v>1200</v>
      </c>
      <c r="S2707" s="143" t="s">
        <v>398</v>
      </c>
      <c r="T2707" s="143">
        <v>1200</v>
      </c>
      <c r="U2707" s="143" t="s">
        <v>385</v>
      </c>
      <c r="V2707" s="143" t="s">
        <v>366</v>
      </c>
      <c r="Z2707" s="143">
        <v>0</v>
      </c>
      <c r="AA2707" s="143">
        <v>1</v>
      </c>
      <c r="AB2707" s="143">
        <v>0.92254992712100004</v>
      </c>
      <c r="AC2707" s="143">
        <v>0.12570867906380001</v>
      </c>
      <c r="AD2707" s="143">
        <v>447.14912232510801</v>
      </c>
      <c r="AF2707" s="143">
        <v>-1</v>
      </c>
      <c r="AG2707" s="143">
        <v>-1</v>
      </c>
      <c r="AH2707" s="143">
        <v>-1</v>
      </c>
      <c r="AI2707" s="143">
        <v>-1</v>
      </c>
      <c r="AJ2707" s="143">
        <v>0</v>
      </c>
      <c r="AM2707" s="143" t="s">
        <v>383</v>
      </c>
      <c r="AN2707" s="143">
        <v>-1</v>
      </c>
      <c r="AQ2707" s="143">
        <v>641</v>
      </c>
      <c r="AR2707" s="143" t="s">
        <v>284</v>
      </c>
      <c r="AS2707" s="143" t="s">
        <v>394</v>
      </c>
      <c r="AT2707" s="143" t="s">
        <v>366</v>
      </c>
      <c r="AV2707" s="143">
        <v>127.97683447961001</v>
      </c>
      <c r="AW2707" s="143">
        <v>0.36265135630000001</v>
      </c>
    </row>
    <row r="2708" spans="1:49" x14ac:dyDescent="0.25">
      <c r="A2708" s="153">
        <v>1200000</v>
      </c>
      <c r="B2708" s="153">
        <v>2500000</v>
      </c>
      <c r="C2708" s="153">
        <v>2500000</v>
      </c>
      <c r="D2708" s="143" t="s">
        <v>360</v>
      </c>
      <c r="E2708" s="143" t="s">
        <v>73</v>
      </c>
      <c r="F2708" s="143" t="s">
        <v>378</v>
      </c>
      <c r="G2708" s="143" t="s">
        <v>379</v>
      </c>
      <c r="H2708" s="143">
        <v>0.59</v>
      </c>
      <c r="I2708" s="143">
        <v>0.64</v>
      </c>
      <c r="J2708" s="143" t="s">
        <v>366</v>
      </c>
      <c r="K2708" s="143">
        <v>0.61776345378298003</v>
      </c>
      <c r="L2708" s="143">
        <v>3766.4810915719199</v>
      </c>
      <c r="M2708" s="143">
        <v>7.3592337139250601</v>
      </c>
      <c r="N2708" s="143">
        <v>1.0239215520362801</v>
      </c>
      <c r="O2708" s="143">
        <v>4.5462656363105003</v>
      </c>
      <c r="P2708" s="143">
        <v>0.63254131438876005</v>
      </c>
      <c r="Q2708" s="143">
        <v>2326.7943677377598</v>
      </c>
      <c r="R2708" s="143">
        <v>1820</v>
      </c>
      <c r="S2708" s="143" t="s">
        <v>397</v>
      </c>
      <c r="T2708" s="143">
        <v>1820</v>
      </c>
      <c r="U2708" s="143" t="s">
        <v>385</v>
      </c>
      <c r="V2708" s="143" t="s">
        <v>366</v>
      </c>
      <c r="Z2708" s="143">
        <v>0</v>
      </c>
      <c r="AA2708" s="143">
        <v>1</v>
      </c>
      <c r="AB2708" s="143">
        <v>4.5462656363105003</v>
      </c>
      <c r="AC2708" s="143">
        <v>0.63254131438876005</v>
      </c>
      <c r="AD2708" s="143">
        <v>2326.7943677377598</v>
      </c>
      <c r="AF2708" s="143">
        <v>-1</v>
      </c>
      <c r="AG2708" s="143">
        <v>-1</v>
      </c>
      <c r="AH2708" s="143">
        <v>-1</v>
      </c>
      <c r="AI2708" s="143">
        <v>-1</v>
      </c>
      <c r="AJ2708" s="143">
        <v>0</v>
      </c>
      <c r="AM2708" s="143" t="s">
        <v>383</v>
      </c>
      <c r="AN2708" s="143">
        <v>-1</v>
      </c>
      <c r="AQ2708" s="143">
        <v>641</v>
      </c>
      <c r="AR2708" s="143" t="s">
        <v>284</v>
      </c>
      <c r="AS2708" s="143" t="s">
        <v>394</v>
      </c>
      <c r="AT2708" s="143" t="s">
        <v>366</v>
      </c>
      <c r="AV2708" s="143">
        <v>200.000000018626</v>
      </c>
      <c r="AW2708" s="143">
        <v>1.8871000549000001</v>
      </c>
    </row>
    <row r="2709" spans="1:49" x14ac:dyDescent="0.25">
      <c r="A2709" s="153">
        <v>1200000</v>
      </c>
      <c r="B2709" s="153">
        <v>2500000</v>
      </c>
      <c r="C2709" s="153">
        <v>2500000</v>
      </c>
      <c r="D2709" s="143" t="s">
        <v>360</v>
      </c>
      <c r="E2709" s="143" t="s">
        <v>73</v>
      </c>
      <c r="F2709" s="143" t="s">
        <v>378</v>
      </c>
      <c r="G2709" s="143" t="s">
        <v>379</v>
      </c>
      <c r="H2709" s="143">
        <v>0.59</v>
      </c>
      <c r="I2709" s="143">
        <v>0.64</v>
      </c>
      <c r="J2709" s="143" t="s">
        <v>366</v>
      </c>
      <c r="K2709" s="143">
        <v>0.61776345373694996</v>
      </c>
      <c r="L2709" s="143">
        <v>3768.4294706590499</v>
      </c>
      <c r="M2709" s="143">
        <v>7.3623840004882402</v>
      </c>
      <c r="N2709" s="143">
        <v>1.01684126336078</v>
      </c>
      <c r="O2709" s="143">
        <v>4.5482117678792999</v>
      </c>
      <c r="P2709" s="143">
        <v>0.62816737075600004</v>
      </c>
      <c r="Q2709" s="143">
        <v>2327.9980049584501</v>
      </c>
      <c r="R2709" s="143">
        <v>1820</v>
      </c>
      <c r="S2709" s="143" t="s">
        <v>397</v>
      </c>
      <c r="T2709" s="143">
        <v>1820</v>
      </c>
      <c r="U2709" s="143" t="s">
        <v>385</v>
      </c>
      <c r="V2709" s="143" t="s">
        <v>366</v>
      </c>
      <c r="Z2709" s="143">
        <v>0</v>
      </c>
      <c r="AA2709" s="143">
        <v>1</v>
      </c>
      <c r="AB2709" s="143">
        <v>4.5482117678792999</v>
      </c>
      <c r="AC2709" s="143">
        <v>0.62816737075600004</v>
      </c>
      <c r="AD2709" s="143">
        <v>2327.9980049584501</v>
      </c>
      <c r="AF2709" s="143">
        <v>-1</v>
      </c>
      <c r="AG2709" s="143">
        <v>-1</v>
      </c>
      <c r="AH2709" s="143">
        <v>-1</v>
      </c>
      <c r="AI2709" s="143">
        <v>-1</v>
      </c>
      <c r="AJ2709" s="143">
        <v>0</v>
      </c>
      <c r="AM2709" s="143" t="s">
        <v>383</v>
      </c>
      <c r="AN2709" s="143">
        <v>-1</v>
      </c>
      <c r="AQ2709" s="143">
        <v>641</v>
      </c>
      <c r="AR2709" s="143" t="s">
        <v>284</v>
      </c>
      <c r="AS2709" s="143" t="s">
        <v>394</v>
      </c>
      <c r="AT2709" s="143" t="s">
        <v>366</v>
      </c>
      <c r="AV2709" s="143">
        <v>200.00000001117499</v>
      </c>
      <c r="AW2709" s="143">
        <v>1.8880762408</v>
      </c>
    </row>
    <row r="2710" spans="1:49" x14ac:dyDescent="0.25">
      <c r="A2710" s="153">
        <v>1200000</v>
      </c>
      <c r="B2710" s="153">
        <v>2500000</v>
      </c>
      <c r="C2710" s="153">
        <v>2500000</v>
      </c>
      <c r="D2710" s="143" t="s">
        <v>360</v>
      </c>
      <c r="E2710" s="143" t="s">
        <v>73</v>
      </c>
      <c r="F2710" s="143" t="s">
        <v>378</v>
      </c>
      <c r="G2710" s="143" t="s">
        <v>379</v>
      </c>
      <c r="H2710" s="143">
        <v>0.59</v>
      </c>
      <c r="I2710" s="143">
        <v>0.64</v>
      </c>
      <c r="J2710" s="143" t="s">
        <v>366</v>
      </c>
      <c r="K2710" s="143">
        <v>0.61776345359886997</v>
      </c>
      <c r="L2710" s="143">
        <v>3926.89310540118</v>
      </c>
      <c r="M2710" s="143">
        <v>7.15531219220109</v>
      </c>
      <c r="N2710" s="143">
        <v>0.95964700029564998</v>
      </c>
      <c r="O2710" s="143">
        <v>4.4202903714322703</v>
      </c>
      <c r="P2710" s="143">
        <v>0.59283484513843998</v>
      </c>
      <c r="Q2710" s="143">
        <v>2425.8910467062301</v>
      </c>
      <c r="R2710" s="143">
        <v>1400</v>
      </c>
      <c r="S2710" s="143" t="s">
        <v>389</v>
      </c>
      <c r="T2710" s="143">
        <v>1400</v>
      </c>
      <c r="U2710" s="143" t="s">
        <v>385</v>
      </c>
      <c r="V2710" s="143" t="s">
        <v>366</v>
      </c>
      <c r="Z2710" s="143">
        <v>0</v>
      </c>
      <c r="AA2710" s="143">
        <v>1</v>
      </c>
      <c r="AB2710" s="143">
        <v>4.4202903714322703</v>
      </c>
      <c r="AC2710" s="143">
        <v>0.59283484513843998</v>
      </c>
      <c r="AD2710" s="143">
        <v>2425.8910467062301</v>
      </c>
      <c r="AF2710" s="143">
        <v>-1</v>
      </c>
      <c r="AG2710" s="143">
        <v>-1</v>
      </c>
      <c r="AH2710" s="143">
        <v>-1</v>
      </c>
      <c r="AI2710" s="143">
        <v>-1</v>
      </c>
      <c r="AJ2710" s="143">
        <v>0</v>
      </c>
      <c r="AM2710" s="143" t="s">
        <v>383</v>
      </c>
      <c r="AN2710" s="143">
        <v>-1</v>
      </c>
      <c r="AQ2710" s="143">
        <v>641</v>
      </c>
      <c r="AR2710" s="143" t="s">
        <v>284</v>
      </c>
      <c r="AS2710" s="143" t="s">
        <v>394</v>
      </c>
      <c r="AT2710" s="143" t="s">
        <v>366</v>
      </c>
      <c r="AV2710" s="143">
        <v>199.99999998882399</v>
      </c>
      <c r="AW2710" s="143">
        <v>1.9674704353000001</v>
      </c>
    </row>
    <row r="2711" spans="1:49" x14ac:dyDescent="0.25">
      <c r="A2711" s="153">
        <v>1200000</v>
      </c>
      <c r="B2711" s="153">
        <v>2500000</v>
      </c>
      <c r="C2711" s="153">
        <v>2500000</v>
      </c>
      <c r="D2711" s="143" t="s">
        <v>360</v>
      </c>
      <c r="E2711" s="143" t="s">
        <v>73</v>
      </c>
      <c r="F2711" s="143" t="s">
        <v>378</v>
      </c>
      <c r="G2711" s="143" t="s">
        <v>379</v>
      </c>
      <c r="H2711" s="143">
        <v>0.59</v>
      </c>
      <c r="I2711" s="143">
        <v>0.64</v>
      </c>
      <c r="J2711" s="143" t="s">
        <v>366</v>
      </c>
      <c r="K2711" s="143">
        <v>0.61776345375996</v>
      </c>
      <c r="L2711" s="143">
        <v>3774.15548434844</v>
      </c>
      <c r="M2711" s="143">
        <v>7.37357020770368</v>
      </c>
      <c r="N2711" s="143">
        <v>1.01837808444547</v>
      </c>
      <c r="O2711" s="143">
        <v>4.5551221980526204</v>
      </c>
      <c r="P2711" s="143">
        <v>0.62911676268048999</v>
      </c>
      <c r="Q2711" s="143">
        <v>2331.5353270382102</v>
      </c>
      <c r="R2711" s="143">
        <v>1820</v>
      </c>
      <c r="S2711" s="143" t="s">
        <v>397</v>
      </c>
      <c r="T2711" s="143">
        <v>1820</v>
      </c>
      <c r="U2711" s="143" t="s">
        <v>385</v>
      </c>
      <c r="V2711" s="143" t="s">
        <v>366</v>
      </c>
      <c r="Z2711" s="143">
        <v>0</v>
      </c>
      <c r="AA2711" s="143">
        <v>1</v>
      </c>
      <c r="AB2711" s="143">
        <v>4.5551221980526204</v>
      </c>
      <c r="AC2711" s="143">
        <v>0.62911676268048999</v>
      </c>
      <c r="AD2711" s="143">
        <v>2331.5353270382102</v>
      </c>
      <c r="AF2711" s="143">
        <v>-1</v>
      </c>
      <c r="AG2711" s="143">
        <v>-1</v>
      </c>
      <c r="AH2711" s="143">
        <v>-1</v>
      </c>
      <c r="AI2711" s="143">
        <v>-1</v>
      </c>
      <c r="AJ2711" s="143">
        <v>0</v>
      </c>
      <c r="AM2711" s="143" t="s">
        <v>383</v>
      </c>
      <c r="AN2711" s="143">
        <v>-1</v>
      </c>
      <c r="AQ2711" s="143">
        <v>641</v>
      </c>
      <c r="AR2711" s="143" t="s">
        <v>284</v>
      </c>
      <c r="AS2711" s="143" t="s">
        <v>394</v>
      </c>
      <c r="AT2711" s="143" t="s">
        <v>366</v>
      </c>
      <c r="AV2711" s="143">
        <v>200.00000001490099</v>
      </c>
      <c r="AW2711" s="143">
        <v>1.8909451152000001</v>
      </c>
    </row>
    <row r="2712" spans="1:49" x14ac:dyDescent="0.25">
      <c r="A2712" s="153">
        <v>1200000</v>
      </c>
      <c r="B2712" s="153">
        <v>2500000</v>
      </c>
      <c r="C2712" s="153">
        <v>2500000</v>
      </c>
      <c r="D2712" s="143" t="s">
        <v>360</v>
      </c>
      <c r="E2712" s="143" t="s">
        <v>73</v>
      </c>
      <c r="F2712" s="143" t="s">
        <v>378</v>
      </c>
      <c r="G2712" s="143" t="s">
        <v>379</v>
      </c>
      <c r="H2712" s="143">
        <v>0.59</v>
      </c>
      <c r="I2712" s="143">
        <v>0.64</v>
      </c>
      <c r="J2712" s="143" t="s">
        <v>366</v>
      </c>
      <c r="K2712" s="143">
        <v>0.40411581062796997</v>
      </c>
      <c r="L2712" s="143">
        <v>2406.77407225671</v>
      </c>
      <c r="M2712" s="143">
        <v>4.7021205727536302</v>
      </c>
      <c r="N2712" s="143">
        <v>0.64946921605652996</v>
      </c>
      <c r="O2712" s="143">
        <v>1.9002012669288</v>
      </c>
      <c r="P2712" s="143">
        <v>0.2624607787246</v>
      </c>
      <c r="Q2712" s="143">
        <v>972.61545520840605</v>
      </c>
      <c r="R2712" s="143">
        <v>1820</v>
      </c>
      <c r="S2712" s="143" t="s">
        <v>397</v>
      </c>
      <c r="T2712" s="143">
        <v>1820</v>
      </c>
      <c r="U2712" s="143" t="s">
        <v>385</v>
      </c>
      <c r="V2712" s="143" t="s">
        <v>366</v>
      </c>
      <c r="Z2712" s="143">
        <v>0</v>
      </c>
      <c r="AA2712" s="143">
        <v>1</v>
      </c>
      <c r="AB2712" s="143">
        <v>1.9002012669288</v>
      </c>
      <c r="AC2712" s="143">
        <v>0.2624607787246</v>
      </c>
      <c r="AD2712" s="143">
        <v>972.61545520840605</v>
      </c>
      <c r="AF2712" s="143">
        <v>-1</v>
      </c>
      <c r="AG2712" s="143">
        <v>-1</v>
      </c>
      <c r="AH2712" s="143">
        <v>-1</v>
      </c>
      <c r="AI2712" s="143">
        <v>-1</v>
      </c>
      <c r="AJ2712" s="143">
        <v>0</v>
      </c>
      <c r="AM2712" s="143" t="s">
        <v>383</v>
      </c>
      <c r="AN2712" s="143">
        <v>-1</v>
      </c>
      <c r="AQ2712" s="143">
        <v>641</v>
      </c>
      <c r="AR2712" s="143" t="s">
        <v>284</v>
      </c>
      <c r="AS2712" s="143" t="s">
        <v>394</v>
      </c>
      <c r="AT2712" s="143" t="s">
        <v>366</v>
      </c>
      <c r="AV2712" s="143">
        <v>172.06360709079999</v>
      </c>
      <c r="AW2712" s="143">
        <v>0.78882032049999995</v>
      </c>
    </row>
    <row r="2713" spans="1:49" x14ac:dyDescent="0.25">
      <c r="A2713" s="153">
        <v>1200000</v>
      </c>
      <c r="B2713" s="153">
        <v>2500000</v>
      </c>
      <c r="C2713" s="153">
        <v>2500000</v>
      </c>
      <c r="D2713" s="143" t="s">
        <v>360</v>
      </c>
      <c r="E2713" s="143" t="s">
        <v>73</v>
      </c>
      <c r="F2713" s="143" t="s">
        <v>378</v>
      </c>
      <c r="G2713" s="143" t="s">
        <v>379</v>
      </c>
      <c r="H2713" s="143">
        <v>0.59</v>
      </c>
      <c r="I2713" s="143">
        <v>0.64</v>
      </c>
      <c r="J2713" s="143" t="s">
        <v>363</v>
      </c>
      <c r="K2713" s="143">
        <v>0.21364764313199</v>
      </c>
      <c r="L2713" s="143">
        <v>2406.77407225671</v>
      </c>
      <c r="M2713" s="143">
        <v>4.7021205727536302</v>
      </c>
      <c r="N2713" s="143">
        <v>0.64946921605652996</v>
      </c>
      <c r="O2713" s="143">
        <v>1.00459697809128</v>
      </c>
      <c r="P2713" s="143">
        <v>0.13875756729725999</v>
      </c>
      <c r="Q2713" s="143">
        <v>514.20160808884202</v>
      </c>
      <c r="R2713" s="143">
        <v>5100</v>
      </c>
      <c r="S2713" s="143" t="s">
        <v>373</v>
      </c>
      <c r="T2713" s="143">
        <v>5100</v>
      </c>
      <c r="U2713" s="143" t="s">
        <v>385</v>
      </c>
      <c r="V2713" s="143" t="s">
        <v>366</v>
      </c>
      <c r="Y2713" s="143" t="s">
        <v>363</v>
      </c>
      <c r="Z2713" s="143">
        <v>0</v>
      </c>
      <c r="AA2713" s="143">
        <v>1</v>
      </c>
      <c r="AB2713" s="143">
        <v>1.00459697809128</v>
      </c>
      <c r="AC2713" s="143">
        <v>0.13875756729725999</v>
      </c>
      <c r="AD2713" s="143">
        <v>514.20160808884202</v>
      </c>
      <c r="AF2713" s="143">
        <v>-1</v>
      </c>
      <c r="AG2713" s="143">
        <v>-1</v>
      </c>
      <c r="AH2713" s="143">
        <v>-1</v>
      </c>
      <c r="AI2713" s="143">
        <v>-1</v>
      </c>
      <c r="AJ2713" s="143">
        <v>0</v>
      </c>
      <c r="AM2713" s="143" t="s">
        <v>383</v>
      </c>
      <c r="AN2713" s="143">
        <v>-1</v>
      </c>
      <c r="AQ2713" s="143">
        <v>641</v>
      </c>
      <c r="AR2713" s="143" t="s">
        <v>284</v>
      </c>
      <c r="AS2713" s="143" t="s">
        <v>394</v>
      </c>
      <c r="AT2713" s="143" t="s">
        <v>366</v>
      </c>
      <c r="AV2713" s="143">
        <v>130.25269261905399</v>
      </c>
      <c r="AW2713" s="143">
        <v>0.4170329344</v>
      </c>
    </row>
    <row r="2714" spans="1:49" x14ac:dyDescent="0.25">
      <c r="A2714" s="153">
        <v>1200000</v>
      </c>
      <c r="B2714" s="153">
        <v>2500000</v>
      </c>
      <c r="C2714" s="153">
        <v>2500000</v>
      </c>
      <c r="D2714" s="143" t="s">
        <v>360</v>
      </c>
      <c r="E2714" s="143" t="s">
        <v>73</v>
      </c>
      <c r="F2714" s="143" t="s">
        <v>378</v>
      </c>
      <c r="G2714" s="143" t="s">
        <v>379</v>
      </c>
      <c r="H2714" s="143">
        <v>0.59</v>
      </c>
      <c r="I2714" s="143">
        <v>0.64</v>
      </c>
      <c r="J2714" s="143" t="s">
        <v>366</v>
      </c>
      <c r="K2714" s="143">
        <v>0.37540481680401999</v>
      </c>
      <c r="L2714" s="143">
        <v>3774.6344083561698</v>
      </c>
      <c r="M2714" s="143">
        <v>7.3745058605693696</v>
      </c>
      <c r="N2714" s="143">
        <v>1.01850706532093</v>
      </c>
      <c r="O2714" s="143">
        <v>2.7684250216072099</v>
      </c>
      <c r="P2714" s="143">
        <v>0.38235245827039999</v>
      </c>
      <c r="Q2714" s="143">
        <v>1417.0159385710899</v>
      </c>
      <c r="R2714" s="143">
        <v>1820</v>
      </c>
      <c r="S2714" s="143" t="s">
        <v>397</v>
      </c>
      <c r="T2714" s="143">
        <v>1820</v>
      </c>
      <c r="U2714" s="143" t="s">
        <v>385</v>
      </c>
      <c r="V2714" s="143" t="s">
        <v>366</v>
      </c>
      <c r="Z2714" s="143">
        <v>0</v>
      </c>
      <c r="AA2714" s="143">
        <v>1</v>
      </c>
      <c r="AB2714" s="143">
        <v>2.7684250216072099</v>
      </c>
      <c r="AC2714" s="143">
        <v>0.38235245827039999</v>
      </c>
      <c r="AD2714" s="143">
        <v>2331.8311884398399</v>
      </c>
      <c r="AF2714" s="143">
        <v>-1</v>
      </c>
      <c r="AG2714" s="143">
        <v>-1</v>
      </c>
      <c r="AH2714" s="143">
        <v>-1</v>
      </c>
      <c r="AI2714" s="143">
        <v>-1</v>
      </c>
      <c r="AJ2714" s="143">
        <v>0</v>
      </c>
      <c r="AM2714" s="143" t="s">
        <v>383</v>
      </c>
      <c r="AN2714" s="143">
        <v>-1</v>
      </c>
      <c r="AQ2714" s="143">
        <v>641</v>
      </c>
      <c r="AR2714" s="143" t="s">
        <v>284</v>
      </c>
      <c r="AS2714" s="143" t="s">
        <v>394</v>
      </c>
      <c r="AT2714" s="143" t="s">
        <v>366</v>
      </c>
      <c r="AV2714" s="143">
        <v>174.64041468822199</v>
      </c>
      <c r="AW2714" s="143">
        <v>1.8911850676999999</v>
      </c>
    </row>
    <row r="2715" spans="1:49" x14ac:dyDescent="0.25">
      <c r="A2715" s="153">
        <v>1200000</v>
      </c>
      <c r="B2715" s="153">
        <v>2500000</v>
      </c>
      <c r="C2715" s="153">
        <v>2500000</v>
      </c>
      <c r="D2715" s="143" t="s">
        <v>360</v>
      </c>
      <c r="E2715" s="143" t="s">
        <v>73</v>
      </c>
      <c r="F2715" s="143" t="s">
        <v>378</v>
      </c>
      <c r="G2715" s="143" t="s">
        <v>379</v>
      </c>
      <c r="H2715" s="143">
        <v>0.59</v>
      </c>
      <c r="I2715" s="143">
        <v>0.64</v>
      </c>
      <c r="J2715" s="143" t="s">
        <v>366</v>
      </c>
      <c r="K2715" s="143">
        <v>0.12435143345782</v>
      </c>
      <c r="L2715" s="143">
        <v>3099.0631178457702</v>
      </c>
      <c r="M2715" s="143">
        <v>5.8689354760996402</v>
      </c>
      <c r="N2715" s="143">
        <v>0.82270834959431005</v>
      </c>
      <c r="O2715" s="143">
        <v>0.72981053932444995</v>
      </c>
      <c r="P2715" s="143">
        <v>0.10230496258977</v>
      </c>
      <c r="Q2715" s="143">
        <v>385.37294108038901</v>
      </c>
      <c r="R2715" s="143">
        <v>1820</v>
      </c>
      <c r="S2715" s="143" t="s">
        <v>397</v>
      </c>
      <c r="T2715" s="143">
        <v>1820</v>
      </c>
      <c r="U2715" s="143" t="s">
        <v>385</v>
      </c>
      <c r="V2715" s="143" t="s">
        <v>366</v>
      </c>
      <c r="Z2715" s="143">
        <v>0</v>
      </c>
      <c r="AA2715" s="143">
        <v>1</v>
      </c>
      <c r="AB2715" s="143">
        <v>0.72981053932444995</v>
      </c>
      <c r="AC2715" s="143">
        <v>0.10230496258977</v>
      </c>
      <c r="AD2715" s="143">
        <v>385.37294108038901</v>
      </c>
      <c r="AF2715" s="143">
        <v>-1</v>
      </c>
      <c r="AG2715" s="143">
        <v>-1</v>
      </c>
      <c r="AH2715" s="143">
        <v>-1</v>
      </c>
      <c r="AI2715" s="143">
        <v>-1</v>
      </c>
      <c r="AJ2715" s="143">
        <v>0</v>
      </c>
      <c r="AM2715" s="143" t="s">
        <v>383</v>
      </c>
      <c r="AN2715" s="143">
        <v>-1</v>
      </c>
      <c r="AQ2715" s="143">
        <v>641</v>
      </c>
      <c r="AR2715" s="143" t="s">
        <v>284</v>
      </c>
      <c r="AS2715" s="143" t="s">
        <v>394</v>
      </c>
      <c r="AT2715" s="143" t="s">
        <v>366</v>
      </c>
      <c r="AV2715" s="143">
        <v>133.25834543915701</v>
      </c>
      <c r="AW2715" s="143">
        <v>0.31254901950000002</v>
      </c>
    </row>
    <row r="2716" spans="1:49" x14ac:dyDescent="0.25">
      <c r="A2716" s="153">
        <v>1200000</v>
      </c>
      <c r="B2716" s="153">
        <v>2500000</v>
      </c>
      <c r="C2716" s="153">
        <v>2500000</v>
      </c>
      <c r="D2716" s="143" t="s">
        <v>360</v>
      </c>
      <c r="E2716" s="143" t="s">
        <v>73</v>
      </c>
      <c r="F2716" s="143" t="s">
        <v>378</v>
      </c>
      <c r="G2716" s="143" t="s">
        <v>379</v>
      </c>
      <c r="H2716" s="143">
        <v>0.59</v>
      </c>
      <c r="I2716" s="143">
        <v>0.64</v>
      </c>
      <c r="J2716" s="143" t="s">
        <v>363</v>
      </c>
      <c r="K2716" s="143">
        <v>0.11226868402432</v>
      </c>
      <c r="L2716" s="143">
        <v>3099.0631178457702</v>
      </c>
      <c r="M2716" s="143">
        <v>5.8689354760996402</v>
      </c>
      <c r="N2716" s="143">
        <v>0.82270834959431005</v>
      </c>
      <c r="O2716" s="143">
        <v>0.65889766252537996</v>
      </c>
      <c r="P2716" s="143">
        <v>9.2364383744770004E-2</v>
      </c>
      <c r="Q2716" s="143">
        <v>347.92773794886602</v>
      </c>
      <c r="R2716" s="143">
        <v>5100</v>
      </c>
      <c r="S2716" s="143" t="s">
        <v>373</v>
      </c>
      <c r="T2716" s="143">
        <v>5100</v>
      </c>
      <c r="U2716" s="143" t="s">
        <v>385</v>
      </c>
      <c r="V2716" s="143" t="s">
        <v>366</v>
      </c>
      <c r="Y2716" s="143" t="s">
        <v>363</v>
      </c>
      <c r="Z2716" s="143">
        <v>0</v>
      </c>
      <c r="AA2716" s="143">
        <v>1</v>
      </c>
      <c r="AB2716" s="143">
        <v>0.65889766252537996</v>
      </c>
      <c r="AC2716" s="143">
        <v>9.2364383744770004E-2</v>
      </c>
      <c r="AD2716" s="143">
        <v>347.92773794886602</v>
      </c>
      <c r="AF2716" s="143">
        <v>-1</v>
      </c>
      <c r="AG2716" s="143">
        <v>-1</v>
      </c>
      <c r="AH2716" s="143">
        <v>-1</v>
      </c>
      <c r="AI2716" s="143">
        <v>-1</v>
      </c>
      <c r="AJ2716" s="143">
        <v>0</v>
      </c>
      <c r="AM2716" s="143" t="s">
        <v>383</v>
      </c>
      <c r="AN2716" s="143">
        <v>-1</v>
      </c>
      <c r="AQ2716" s="143">
        <v>641</v>
      </c>
      <c r="AR2716" s="143" t="s">
        <v>284</v>
      </c>
      <c r="AS2716" s="143" t="s">
        <v>394</v>
      </c>
      <c r="AT2716" s="143" t="s">
        <v>366</v>
      </c>
      <c r="AV2716" s="143">
        <v>118.96997501124</v>
      </c>
      <c r="AW2716" s="143">
        <v>0.28217983610000003</v>
      </c>
    </row>
    <row r="2717" spans="1:49" x14ac:dyDescent="0.25">
      <c r="A2717" s="153">
        <v>1200000</v>
      </c>
      <c r="B2717" s="153">
        <v>2500000</v>
      </c>
      <c r="C2717" s="153">
        <v>2500000</v>
      </c>
      <c r="D2717" s="143" t="s">
        <v>360</v>
      </c>
      <c r="E2717" s="143" t="s">
        <v>73</v>
      </c>
      <c r="F2717" s="143" t="s">
        <v>378</v>
      </c>
      <c r="G2717" s="143" t="s">
        <v>379</v>
      </c>
      <c r="H2717" s="143">
        <v>0.59</v>
      </c>
      <c r="I2717" s="143">
        <v>0.64</v>
      </c>
      <c r="J2717" s="143" t="s">
        <v>366</v>
      </c>
      <c r="K2717" s="143">
        <v>0.38114333611672002</v>
      </c>
      <c r="L2717" s="143">
        <v>3099.0631178457702</v>
      </c>
      <c r="M2717" s="143">
        <v>5.8689354760996402</v>
      </c>
      <c r="N2717" s="143">
        <v>0.82270834959431005</v>
      </c>
      <c r="O2717" s="143">
        <v>2.2369056468144199</v>
      </c>
      <c r="P2717" s="143">
        <v>0.31356980501546</v>
      </c>
      <c r="Q2717" s="143">
        <v>1181.1872555720399</v>
      </c>
      <c r="R2717" s="143">
        <v>1460</v>
      </c>
      <c r="S2717" s="143" t="s">
        <v>408</v>
      </c>
      <c r="T2717" s="143">
        <v>1460</v>
      </c>
      <c r="U2717" s="143" t="s">
        <v>385</v>
      </c>
      <c r="V2717" s="143" t="s">
        <v>366</v>
      </c>
      <c r="Z2717" s="143">
        <v>0</v>
      </c>
      <c r="AA2717" s="143">
        <v>1</v>
      </c>
      <c r="AB2717" s="143">
        <v>2.2369056468144199</v>
      </c>
      <c r="AC2717" s="143">
        <v>0.31356980501546</v>
      </c>
      <c r="AD2717" s="143">
        <v>1181.1872555720399</v>
      </c>
      <c r="AF2717" s="143">
        <v>-1</v>
      </c>
      <c r="AG2717" s="143">
        <v>-1</v>
      </c>
      <c r="AH2717" s="143">
        <v>-1</v>
      </c>
      <c r="AI2717" s="143">
        <v>-1</v>
      </c>
      <c r="AJ2717" s="143">
        <v>0</v>
      </c>
      <c r="AM2717" s="143" t="s">
        <v>383</v>
      </c>
      <c r="AN2717" s="143">
        <v>-1</v>
      </c>
      <c r="AQ2717" s="143">
        <v>641</v>
      </c>
      <c r="AR2717" s="143" t="s">
        <v>284</v>
      </c>
      <c r="AS2717" s="143" t="s">
        <v>394</v>
      </c>
      <c r="AT2717" s="143" t="s">
        <v>366</v>
      </c>
      <c r="AV2717" s="143">
        <v>166.724460753187</v>
      </c>
      <c r="AW2717" s="143">
        <v>0.95797830949999996</v>
      </c>
    </row>
    <row r="2718" spans="1:49" x14ac:dyDescent="0.25">
      <c r="A2718" s="153">
        <v>1200000</v>
      </c>
      <c r="B2718" s="153">
        <v>2500000</v>
      </c>
      <c r="C2718" s="153">
        <v>2500000</v>
      </c>
      <c r="D2718" s="143" t="s">
        <v>360</v>
      </c>
      <c r="E2718" s="143" t="s">
        <v>73</v>
      </c>
      <c r="F2718" s="143" t="s">
        <v>378</v>
      </c>
      <c r="G2718" s="143" t="s">
        <v>379</v>
      </c>
      <c r="H2718" s="143">
        <v>0.59</v>
      </c>
      <c r="I2718" s="143">
        <v>0.64</v>
      </c>
      <c r="J2718" s="143" t="s">
        <v>366</v>
      </c>
      <c r="K2718" s="143">
        <v>0.46534909953567999</v>
      </c>
      <c r="L2718" s="143">
        <v>2729.7781721292599</v>
      </c>
      <c r="M2718" s="143">
        <v>3.3351835859129602</v>
      </c>
      <c r="N2718" s="143">
        <v>0.46847508593276999</v>
      </c>
      <c r="O2718" s="143">
        <v>1.5520246784907801</v>
      </c>
      <c r="P2718" s="143">
        <v>0.21800445939370999</v>
      </c>
      <c r="Q2718" s="143">
        <v>1270.2998143325001</v>
      </c>
      <c r="R2718" s="143">
        <v>1820</v>
      </c>
      <c r="S2718" s="143" t="s">
        <v>397</v>
      </c>
      <c r="T2718" s="143">
        <v>1820</v>
      </c>
      <c r="U2718" s="143" t="s">
        <v>385</v>
      </c>
      <c r="V2718" s="143" t="s">
        <v>366</v>
      </c>
      <c r="Z2718" s="143">
        <v>0</v>
      </c>
      <c r="AA2718" s="143">
        <v>1</v>
      </c>
      <c r="AB2718" s="143">
        <v>1.5520246784907801</v>
      </c>
      <c r="AC2718" s="143">
        <v>0.21800445939370999</v>
      </c>
      <c r="AD2718" s="143">
        <v>1270.2998143325001</v>
      </c>
      <c r="AF2718" s="143">
        <v>-1</v>
      </c>
      <c r="AG2718" s="143">
        <v>-1</v>
      </c>
      <c r="AH2718" s="143">
        <v>-1</v>
      </c>
      <c r="AI2718" s="143">
        <v>-1</v>
      </c>
      <c r="AJ2718" s="143">
        <v>0</v>
      </c>
      <c r="AM2718" s="143" t="s">
        <v>383</v>
      </c>
      <c r="AN2718" s="143">
        <v>-1</v>
      </c>
      <c r="AQ2718" s="143">
        <v>641</v>
      </c>
      <c r="AR2718" s="143" t="s">
        <v>284</v>
      </c>
      <c r="AS2718" s="143" t="s">
        <v>394</v>
      </c>
      <c r="AT2718" s="143" t="s">
        <v>366</v>
      </c>
      <c r="AV2718" s="143">
        <v>189.867870566454</v>
      </c>
      <c r="AW2718" s="143">
        <v>1.0302512687000001</v>
      </c>
    </row>
    <row r="2719" spans="1:49" x14ac:dyDescent="0.25">
      <c r="A2719" s="153">
        <v>1200000</v>
      </c>
      <c r="B2719" s="153">
        <v>2500000</v>
      </c>
      <c r="C2719" s="153">
        <v>2500000</v>
      </c>
      <c r="D2719" s="143" t="s">
        <v>360</v>
      </c>
      <c r="E2719" s="143" t="s">
        <v>73</v>
      </c>
      <c r="F2719" s="143" t="s">
        <v>378</v>
      </c>
      <c r="G2719" s="143" t="s">
        <v>379</v>
      </c>
      <c r="H2719" s="143">
        <v>0.59</v>
      </c>
      <c r="I2719" s="143">
        <v>0.64</v>
      </c>
      <c r="J2719" s="143" t="s">
        <v>363</v>
      </c>
      <c r="K2719" s="143">
        <v>0.15241435424729999</v>
      </c>
      <c r="L2719" s="143">
        <v>2729.7781721292599</v>
      </c>
      <c r="M2719" s="143">
        <v>3.3351835859129602</v>
      </c>
      <c r="N2719" s="143">
        <v>0.46847508593276999</v>
      </c>
      <c r="O2719" s="143">
        <v>0.50832985254312002</v>
      </c>
      <c r="P2719" s="143">
        <v>7.1402327703390001E-2</v>
      </c>
      <c r="Q2719" s="143">
        <v>416.057377343459</v>
      </c>
      <c r="R2719" s="143">
        <v>5300</v>
      </c>
      <c r="S2719" s="143" t="s">
        <v>372</v>
      </c>
      <c r="T2719" s="143">
        <v>5300</v>
      </c>
      <c r="U2719" s="143" t="s">
        <v>385</v>
      </c>
      <c r="V2719" s="143" t="s">
        <v>366</v>
      </c>
      <c r="Y2719" s="143" t="s">
        <v>363</v>
      </c>
      <c r="Z2719" s="143">
        <v>0</v>
      </c>
      <c r="AA2719" s="143">
        <v>1</v>
      </c>
      <c r="AB2719" s="143">
        <v>0.50832985254312002</v>
      </c>
      <c r="AC2719" s="143">
        <v>7.1402327703390001E-2</v>
      </c>
      <c r="AD2719" s="143">
        <v>416.057377343459</v>
      </c>
      <c r="AF2719" s="143">
        <v>-1</v>
      </c>
      <c r="AG2719" s="143">
        <v>-1</v>
      </c>
      <c r="AH2719" s="143">
        <v>-1</v>
      </c>
      <c r="AI2719" s="143">
        <v>-1</v>
      </c>
      <c r="AJ2719" s="143">
        <v>0</v>
      </c>
      <c r="AM2719" s="143" t="s">
        <v>383</v>
      </c>
      <c r="AN2719" s="143">
        <v>-1</v>
      </c>
      <c r="AQ2719" s="143">
        <v>641</v>
      </c>
      <c r="AR2719" s="143" t="s">
        <v>284</v>
      </c>
      <c r="AS2719" s="143" t="s">
        <v>394</v>
      </c>
      <c r="AT2719" s="143" t="s">
        <v>366</v>
      </c>
      <c r="AV2719" s="143">
        <v>110.81333639195201</v>
      </c>
      <c r="AW2719" s="143">
        <v>0.33743501809999998</v>
      </c>
    </row>
    <row r="2720" spans="1:49" x14ac:dyDescent="0.25">
      <c r="A2720" s="153">
        <v>1200000</v>
      </c>
      <c r="B2720" s="153">
        <v>2500000</v>
      </c>
      <c r="C2720" s="153">
        <v>2500000</v>
      </c>
      <c r="D2720" s="143" t="s">
        <v>360</v>
      </c>
      <c r="E2720" s="143" t="s">
        <v>73</v>
      </c>
      <c r="F2720" s="143" t="s">
        <v>378</v>
      </c>
      <c r="G2720" s="143" t="s">
        <v>379</v>
      </c>
      <c r="H2720" s="143">
        <v>0.59</v>
      </c>
      <c r="I2720" s="143">
        <v>0.64</v>
      </c>
      <c r="J2720" s="143" t="s">
        <v>363</v>
      </c>
      <c r="K2720" s="143">
        <v>0.12047677185094</v>
      </c>
      <c r="L2720" s="143">
        <v>3057.5016162645102</v>
      </c>
      <c r="M2720" s="143">
        <v>5.7312250440003201</v>
      </c>
      <c r="N2720" s="143">
        <v>0.80667643994538996</v>
      </c>
      <c r="O2720" s="143">
        <v>0.69047949205243997</v>
      </c>
      <c r="P2720" s="143">
        <v>9.7185773412829995E-2</v>
      </c>
      <c r="Q2720" s="143">
        <v>368.357924656595</v>
      </c>
      <c r="R2720" s="143">
        <v>5100</v>
      </c>
      <c r="S2720" s="143" t="s">
        <v>373</v>
      </c>
      <c r="T2720" s="143">
        <v>5100</v>
      </c>
      <c r="U2720" s="143" t="s">
        <v>385</v>
      </c>
      <c r="V2720" s="143" t="s">
        <v>366</v>
      </c>
      <c r="Y2720" s="143" t="s">
        <v>363</v>
      </c>
      <c r="Z2720" s="143">
        <v>0</v>
      </c>
      <c r="AA2720" s="143">
        <v>1</v>
      </c>
      <c r="AB2720" s="143">
        <v>0.69047949205243997</v>
      </c>
      <c r="AC2720" s="143">
        <v>9.7185773412829995E-2</v>
      </c>
      <c r="AD2720" s="143">
        <v>368.357924656595</v>
      </c>
      <c r="AF2720" s="143">
        <v>-1</v>
      </c>
      <c r="AG2720" s="143">
        <v>-1</v>
      </c>
      <c r="AH2720" s="143">
        <v>-1</v>
      </c>
      <c r="AI2720" s="143">
        <v>-1</v>
      </c>
      <c r="AJ2720" s="143">
        <v>0</v>
      </c>
      <c r="AM2720" s="143" t="s">
        <v>383</v>
      </c>
      <c r="AN2720" s="143">
        <v>-1</v>
      </c>
      <c r="AQ2720" s="143">
        <v>641</v>
      </c>
      <c r="AR2720" s="143" t="s">
        <v>284</v>
      </c>
      <c r="AS2720" s="143" t="s">
        <v>394</v>
      </c>
      <c r="AT2720" s="143" t="s">
        <v>366</v>
      </c>
      <c r="AV2720" s="143">
        <v>139.868216996554</v>
      </c>
      <c r="AW2720" s="143">
        <v>0.29874933059999997</v>
      </c>
    </row>
    <row r="2721" spans="1:49" x14ac:dyDescent="0.25">
      <c r="A2721" s="153">
        <v>1200000</v>
      </c>
      <c r="B2721" s="153">
        <v>2500000</v>
      </c>
      <c r="C2721" s="153">
        <v>2500000</v>
      </c>
      <c r="D2721" s="143" t="s">
        <v>360</v>
      </c>
      <c r="E2721" s="143" t="s">
        <v>73</v>
      </c>
      <c r="F2721" s="143" t="s">
        <v>378</v>
      </c>
      <c r="G2721" s="143" t="s">
        <v>379</v>
      </c>
      <c r="H2721" s="143">
        <v>0.59</v>
      </c>
      <c r="I2721" s="143">
        <v>0.64</v>
      </c>
      <c r="J2721" s="143" t="s">
        <v>366</v>
      </c>
      <c r="K2721" s="143">
        <v>0.497286681886</v>
      </c>
      <c r="L2721" s="143">
        <v>3057.5016162645102</v>
      </c>
      <c r="M2721" s="143">
        <v>5.7312250440003201</v>
      </c>
      <c r="N2721" s="143">
        <v>0.80667643994538996</v>
      </c>
      <c r="O2721" s="143">
        <v>2.8500618852729098</v>
      </c>
      <c r="P2721" s="143">
        <v>0.40114945017606002</v>
      </c>
      <c r="Q2721" s="143">
        <v>1520.45483361329</v>
      </c>
      <c r="R2721" s="143">
        <v>1460</v>
      </c>
      <c r="S2721" s="143" t="s">
        <v>408</v>
      </c>
      <c r="T2721" s="143">
        <v>1460</v>
      </c>
      <c r="U2721" s="143" t="s">
        <v>385</v>
      </c>
      <c r="V2721" s="143" t="s">
        <v>366</v>
      </c>
      <c r="Z2721" s="143">
        <v>0</v>
      </c>
      <c r="AA2721" s="143">
        <v>1</v>
      </c>
      <c r="AB2721" s="143">
        <v>2.8500618852729098</v>
      </c>
      <c r="AC2721" s="143">
        <v>0.40114945017606002</v>
      </c>
      <c r="AD2721" s="143">
        <v>1520.45483361329</v>
      </c>
      <c r="AF2721" s="143">
        <v>-1</v>
      </c>
      <c r="AG2721" s="143">
        <v>-1</v>
      </c>
      <c r="AH2721" s="143">
        <v>-1</v>
      </c>
      <c r="AI2721" s="143">
        <v>-1</v>
      </c>
      <c r="AJ2721" s="143">
        <v>0</v>
      </c>
      <c r="AM2721" s="143" t="s">
        <v>383</v>
      </c>
      <c r="AN2721" s="143">
        <v>-1</v>
      </c>
      <c r="AQ2721" s="143">
        <v>641</v>
      </c>
      <c r="AR2721" s="143" t="s">
        <v>284</v>
      </c>
      <c r="AS2721" s="143" t="s">
        <v>394</v>
      </c>
      <c r="AT2721" s="143" t="s">
        <v>366</v>
      </c>
      <c r="AV2721" s="143">
        <v>284.65369613609101</v>
      </c>
      <c r="AW2721" s="143">
        <v>1.2331344959999999</v>
      </c>
    </row>
    <row r="2722" spans="1:49" x14ac:dyDescent="0.25">
      <c r="A2722" s="153">
        <v>1200000</v>
      </c>
      <c r="B2722" s="153">
        <v>2500000</v>
      </c>
      <c r="C2722" s="153">
        <v>2500000</v>
      </c>
      <c r="D2722" s="143" t="s">
        <v>360</v>
      </c>
      <c r="E2722" s="143" t="s">
        <v>73</v>
      </c>
      <c r="F2722" s="143" t="s">
        <v>378</v>
      </c>
      <c r="G2722" s="143" t="s">
        <v>379</v>
      </c>
      <c r="H2722" s="143">
        <v>0.59</v>
      </c>
      <c r="I2722" s="143">
        <v>0.64</v>
      </c>
      <c r="J2722" s="143" t="s">
        <v>366</v>
      </c>
      <c r="K2722" s="143">
        <v>0.19189024497935001</v>
      </c>
      <c r="L2722" s="143">
        <v>2101.1556239858601</v>
      </c>
      <c r="M2722" s="143">
        <v>4.2110709299334497</v>
      </c>
      <c r="N2722" s="143">
        <v>0.57162335244926998</v>
      </c>
      <c r="O2722" s="143">
        <v>0.80806343237036005</v>
      </c>
      <c r="P2722" s="143">
        <v>0.10968894513741</v>
      </c>
      <c r="Q2722" s="143">
        <v>403.19126742639202</v>
      </c>
      <c r="R2722" s="143">
        <v>1820</v>
      </c>
      <c r="S2722" s="143" t="s">
        <v>397</v>
      </c>
      <c r="T2722" s="143">
        <v>1820</v>
      </c>
      <c r="U2722" s="143" t="s">
        <v>385</v>
      </c>
      <c r="V2722" s="143" t="s">
        <v>366</v>
      </c>
      <c r="Z2722" s="143">
        <v>0</v>
      </c>
      <c r="AA2722" s="143">
        <v>1</v>
      </c>
      <c r="AB2722" s="143">
        <v>0.80806343237036005</v>
      </c>
      <c r="AC2722" s="143">
        <v>0.10968894513741</v>
      </c>
      <c r="AD2722" s="143">
        <v>616.82050038411796</v>
      </c>
      <c r="AF2722" s="143">
        <v>-1</v>
      </c>
      <c r="AG2722" s="143">
        <v>-1</v>
      </c>
      <c r="AH2722" s="143">
        <v>-1</v>
      </c>
      <c r="AI2722" s="143">
        <v>-1</v>
      </c>
      <c r="AJ2722" s="143">
        <v>0</v>
      </c>
      <c r="AM2722" s="143" t="s">
        <v>383</v>
      </c>
      <c r="AN2722" s="143">
        <v>-1</v>
      </c>
      <c r="AQ2722" s="143">
        <v>641</v>
      </c>
      <c r="AR2722" s="143" t="s">
        <v>284</v>
      </c>
      <c r="AS2722" s="143" t="s">
        <v>394</v>
      </c>
      <c r="AT2722" s="143" t="s">
        <v>366</v>
      </c>
      <c r="AV2722" s="143">
        <v>138.319272643403</v>
      </c>
      <c r="AW2722" s="143">
        <v>0.50025993540000002</v>
      </c>
    </row>
    <row r="2723" spans="1:49" x14ac:dyDescent="0.25">
      <c r="A2723" s="153">
        <v>1200000</v>
      </c>
      <c r="B2723" s="153">
        <v>2500000</v>
      </c>
      <c r="C2723" s="153">
        <v>2500000</v>
      </c>
      <c r="D2723" s="143" t="s">
        <v>360</v>
      </c>
      <c r="E2723" s="143" t="s">
        <v>73</v>
      </c>
      <c r="F2723" s="143" t="s">
        <v>378</v>
      </c>
      <c r="G2723" s="143" t="s">
        <v>379</v>
      </c>
      <c r="H2723" s="143">
        <v>0.59</v>
      </c>
      <c r="I2723" s="143">
        <v>0.64</v>
      </c>
      <c r="J2723" s="143" t="s">
        <v>366</v>
      </c>
      <c r="K2723" s="143">
        <v>0.37068464493776998</v>
      </c>
      <c r="L2723" s="143">
        <v>2184.20451690152</v>
      </c>
      <c r="M2723" s="143">
        <v>4.2674013797821599</v>
      </c>
      <c r="N2723" s="143">
        <v>0.59074743823034004</v>
      </c>
      <c r="O2723" s="143">
        <v>1.5818601652715301</v>
      </c>
      <c r="P2723" s="143">
        <v>0.21898100438831</v>
      </c>
      <c r="Q2723" s="143">
        <v>809.65107581913003</v>
      </c>
      <c r="R2723" s="143">
        <v>1820</v>
      </c>
      <c r="S2723" s="143" t="s">
        <v>397</v>
      </c>
      <c r="T2723" s="143">
        <v>1820</v>
      </c>
      <c r="U2723" s="143" t="s">
        <v>385</v>
      </c>
      <c r="V2723" s="143" t="s">
        <v>366</v>
      </c>
      <c r="Z2723" s="143">
        <v>0</v>
      </c>
      <c r="AA2723" s="143">
        <v>1</v>
      </c>
      <c r="AB2723" s="143">
        <v>1.5818601652715301</v>
      </c>
      <c r="AC2723" s="143">
        <v>0.21898100438831</v>
      </c>
      <c r="AD2723" s="143">
        <v>809.65107581913003</v>
      </c>
      <c r="AF2723" s="143">
        <v>-1</v>
      </c>
      <c r="AG2723" s="143">
        <v>-1</v>
      </c>
      <c r="AH2723" s="143">
        <v>-1</v>
      </c>
      <c r="AI2723" s="143">
        <v>-1</v>
      </c>
      <c r="AJ2723" s="143">
        <v>0</v>
      </c>
      <c r="AM2723" s="143" t="s">
        <v>383</v>
      </c>
      <c r="AN2723" s="143">
        <v>-1</v>
      </c>
      <c r="AQ2723" s="143">
        <v>641</v>
      </c>
      <c r="AR2723" s="143" t="s">
        <v>284</v>
      </c>
      <c r="AS2723" s="143" t="s">
        <v>394</v>
      </c>
      <c r="AT2723" s="143" t="s">
        <v>366</v>
      </c>
      <c r="AV2723" s="143">
        <v>236.89625445963699</v>
      </c>
      <c r="AW2723" s="143">
        <v>0.65665131860000003</v>
      </c>
    </row>
    <row r="2724" spans="1:49" x14ac:dyDescent="0.25">
      <c r="A2724" s="153">
        <v>1200000</v>
      </c>
      <c r="B2724" s="153">
        <v>2500000</v>
      </c>
      <c r="C2724" s="153">
        <v>2500000</v>
      </c>
      <c r="D2724" s="143" t="s">
        <v>360</v>
      </c>
      <c r="E2724" s="143" t="s">
        <v>73</v>
      </c>
      <c r="F2724" s="143" t="s">
        <v>378</v>
      </c>
      <c r="G2724" s="143" t="s">
        <v>379</v>
      </c>
      <c r="H2724" s="143">
        <v>0.59</v>
      </c>
      <c r="I2724" s="143">
        <v>0.64</v>
      </c>
      <c r="J2724" s="143" t="s">
        <v>363</v>
      </c>
      <c r="K2724" s="143">
        <v>0.24707880854601999</v>
      </c>
      <c r="L2724" s="143">
        <v>2184.20451690152</v>
      </c>
      <c r="M2724" s="143">
        <v>4.2674013797821599</v>
      </c>
      <c r="N2724" s="143">
        <v>0.59074743823034004</v>
      </c>
      <c r="O2724" s="143">
        <v>1.0543844485042499</v>
      </c>
      <c r="P2724" s="143">
        <v>0.14596117318957</v>
      </c>
      <c r="Q2724" s="143">
        <v>539.67064965688098</v>
      </c>
      <c r="R2724" s="143">
        <v>5100</v>
      </c>
      <c r="S2724" s="143" t="s">
        <v>373</v>
      </c>
      <c r="T2724" s="143">
        <v>5100</v>
      </c>
      <c r="U2724" s="143" t="s">
        <v>385</v>
      </c>
      <c r="V2724" s="143" t="s">
        <v>366</v>
      </c>
      <c r="Y2724" s="143" t="s">
        <v>363</v>
      </c>
      <c r="Z2724" s="143">
        <v>0</v>
      </c>
      <c r="AA2724" s="143">
        <v>1</v>
      </c>
      <c r="AB2724" s="143">
        <v>1.0543844485042499</v>
      </c>
      <c r="AC2724" s="143">
        <v>0.14596117318957</v>
      </c>
      <c r="AD2724" s="143">
        <v>539.67064965688098</v>
      </c>
      <c r="AF2724" s="143">
        <v>-1</v>
      </c>
      <c r="AG2724" s="143">
        <v>-1</v>
      </c>
      <c r="AH2724" s="143">
        <v>-1</v>
      </c>
      <c r="AI2724" s="143">
        <v>-1</v>
      </c>
      <c r="AJ2724" s="143">
        <v>0</v>
      </c>
      <c r="AM2724" s="143" t="s">
        <v>383</v>
      </c>
      <c r="AN2724" s="143">
        <v>-1</v>
      </c>
      <c r="AQ2724" s="143">
        <v>641</v>
      </c>
      <c r="AR2724" s="143" t="s">
        <v>284</v>
      </c>
      <c r="AS2724" s="143" t="s">
        <v>394</v>
      </c>
      <c r="AT2724" s="143" t="s">
        <v>366</v>
      </c>
      <c r="AV2724" s="143">
        <v>143.597280716764</v>
      </c>
      <c r="AW2724" s="143">
        <v>0.43768909140000001</v>
      </c>
    </row>
    <row r="2725" spans="1:49" x14ac:dyDescent="0.25">
      <c r="A2725" s="153">
        <v>1200000</v>
      </c>
      <c r="B2725" s="153">
        <v>2500000</v>
      </c>
      <c r="C2725" s="153">
        <v>2500000</v>
      </c>
      <c r="D2725" s="143" t="s">
        <v>360</v>
      </c>
      <c r="E2725" s="143" t="s">
        <v>73</v>
      </c>
      <c r="F2725" s="143" t="s">
        <v>378</v>
      </c>
      <c r="G2725" s="143" t="s">
        <v>379</v>
      </c>
      <c r="H2725" s="143">
        <v>0.59</v>
      </c>
      <c r="I2725" s="143">
        <v>0.64</v>
      </c>
      <c r="J2725" s="143" t="s">
        <v>366</v>
      </c>
      <c r="K2725" s="143">
        <v>0.33291034447147</v>
      </c>
      <c r="L2725" s="143">
        <v>1941.9281968994001</v>
      </c>
      <c r="M2725" s="143">
        <v>3.79398322534934</v>
      </c>
      <c r="N2725" s="143">
        <v>0.52441523299105997</v>
      </c>
      <c r="O2725" s="143">
        <v>1.2630562624700299</v>
      </c>
      <c r="P2725" s="143">
        <v>0.17458325586114001</v>
      </c>
      <c r="Q2725" s="143">
        <v>646.48798496864197</v>
      </c>
      <c r="R2725" s="143">
        <v>1820</v>
      </c>
      <c r="S2725" s="143" t="s">
        <v>397</v>
      </c>
      <c r="T2725" s="143">
        <v>1820</v>
      </c>
      <c r="U2725" s="143" t="s">
        <v>385</v>
      </c>
      <c r="V2725" s="143" t="s">
        <v>366</v>
      </c>
      <c r="Z2725" s="143">
        <v>0</v>
      </c>
      <c r="AA2725" s="143">
        <v>1</v>
      </c>
      <c r="AB2725" s="143">
        <v>1.2630562624700299</v>
      </c>
      <c r="AC2725" s="143">
        <v>0.17458325586114001</v>
      </c>
      <c r="AD2725" s="143">
        <v>646.48798496864197</v>
      </c>
      <c r="AF2725" s="143">
        <v>-1</v>
      </c>
      <c r="AG2725" s="143">
        <v>-1</v>
      </c>
      <c r="AH2725" s="143">
        <v>-1</v>
      </c>
      <c r="AI2725" s="143">
        <v>-1</v>
      </c>
      <c r="AJ2725" s="143">
        <v>0</v>
      </c>
      <c r="AM2725" s="143" t="s">
        <v>383</v>
      </c>
      <c r="AN2725" s="143">
        <v>-1</v>
      </c>
      <c r="AQ2725" s="143">
        <v>641</v>
      </c>
      <c r="AR2725" s="143" t="s">
        <v>284</v>
      </c>
      <c r="AS2725" s="143" t="s">
        <v>394</v>
      </c>
      <c r="AT2725" s="143" t="s">
        <v>366</v>
      </c>
      <c r="AV2725" s="143">
        <v>241.963311508544</v>
      </c>
      <c r="AW2725" s="143">
        <v>0.52432115570000004</v>
      </c>
    </row>
    <row r="2726" spans="1:49" x14ac:dyDescent="0.25">
      <c r="A2726" s="153">
        <v>1200000</v>
      </c>
      <c r="B2726" s="153">
        <v>2500000</v>
      </c>
      <c r="C2726" s="153">
        <v>2500000</v>
      </c>
      <c r="D2726" s="143" t="s">
        <v>360</v>
      </c>
      <c r="E2726" s="143" t="s">
        <v>73</v>
      </c>
      <c r="F2726" s="143" t="s">
        <v>378</v>
      </c>
      <c r="G2726" s="143" t="s">
        <v>379</v>
      </c>
      <c r="H2726" s="143">
        <v>0.59</v>
      </c>
      <c r="I2726" s="143">
        <v>0.64</v>
      </c>
      <c r="J2726" s="143" t="s">
        <v>363</v>
      </c>
      <c r="K2726" s="143">
        <v>0.28485310887425003</v>
      </c>
      <c r="L2726" s="143">
        <v>1941.9281968994001</v>
      </c>
      <c r="M2726" s="143">
        <v>3.79398322534934</v>
      </c>
      <c r="N2726" s="143">
        <v>0.52441523299105997</v>
      </c>
      <c r="O2726" s="143">
        <v>1.0807279167575301</v>
      </c>
      <c r="P2726" s="143">
        <v>0.14938130945851999</v>
      </c>
      <c r="Q2726" s="143">
        <v>553.16428409737102</v>
      </c>
      <c r="R2726" s="143">
        <v>5100</v>
      </c>
      <c r="S2726" s="143" t="s">
        <v>373</v>
      </c>
      <c r="T2726" s="143">
        <v>5100</v>
      </c>
      <c r="U2726" s="143" t="s">
        <v>385</v>
      </c>
      <c r="V2726" s="143" t="s">
        <v>366</v>
      </c>
      <c r="Y2726" s="143" t="s">
        <v>363</v>
      </c>
      <c r="Z2726" s="143">
        <v>0</v>
      </c>
      <c r="AA2726" s="143">
        <v>1</v>
      </c>
      <c r="AB2726" s="143">
        <v>1.0807279167575301</v>
      </c>
      <c r="AC2726" s="143">
        <v>0.14938130945851999</v>
      </c>
      <c r="AD2726" s="143">
        <v>553.16428409737102</v>
      </c>
      <c r="AF2726" s="143">
        <v>-1</v>
      </c>
      <c r="AG2726" s="143">
        <v>-1</v>
      </c>
      <c r="AH2726" s="143">
        <v>-1</v>
      </c>
      <c r="AI2726" s="143">
        <v>-1</v>
      </c>
      <c r="AJ2726" s="143">
        <v>0</v>
      </c>
      <c r="AM2726" s="143" t="s">
        <v>383</v>
      </c>
      <c r="AN2726" s="143">
        <v>-1</v>
      </c>
      <c r="AQ2726" s="143">
        <v>641</v>
      </c>
      <c r="AR2726" s="143" t="s">
        <v>284</v>
      </c>
      <c r="AS2726" s="143" t="s">
        <v>394</v>
      </c>
      <c r="AT2726" s="143" t="s">
        <v>366</v>
      </c>
      <c r="AV2726" s="143">
        <v>151.81856341312101</v>
      </c>
      <c r="AW2726" s="143">
        <v>0.44863283380000002</v>
      </c>
    </row>
    <row r="2727" spans="1:49" x14ac:dyDescent="0.25">
      <c r="A2727" s="153">
        <v>1200000</v>
      </c>
      <c r="B2727" s="153">
        <v>2500000</v>
      </c>
      <c r="C2727" s="153">
        <v>2500000</v>
      </c>
      <c r="D2727" s="143" t="s">
        <v>360</v>
      </c>
      <c r="E2727" s="143" t="s">
        <v>73</v>
      </c>
      <c r="F2727" s="143" t="s">
        <v>378</v>
      </c>
      <c r="G2727" s="143" t="s">
        <v>379</v>
      </c>
      <c r="H2727" s="143">
        <v>0.59</v>
      </c>
      <c r="I2727" s="143">
        <v>0.64</v>
      </c>
      <c r="J2727" s="143" t="s">
        <v>366</v>
      </c>
      <c r="K2727" s="143">
        <v>0.16931027716430999</v>
      </c>
      <c r="L2727" s="143">
        <v>3933.71447658633</v>
      </c>
      <c r="M2727" s="143">
        <v>7.4706800993798996</v>
      </c>
      <c r="N2727" s="143">
        <v>1.00526017893131</v>
      </c>
      <c r="O2727" s="143">
        <v>1.26486291823196</v>
      </c>
      <c r="P2727" s="143">
        <v>0.17020087951710999</v>
      </c>
      <c r="Q2727" s="143">
        <v>666.01828831611795</v>
      </c>
      <c r="R2727" s="143">
        <v>8140</v>
      </c>
      <c r="S2727" s="143" t="s">
        <v>369</v>
      </c>
      <c r="T2727" s="143">
        <v>8140</v>
      </c>
      <c r="U2727" s="143" t="s">
        <v>385</v>
      </c>
      <c r="V2727" s="143" t="s">
        <v>366</v>
      </c>
      <c r="Z2727" s="143">
        <v>0</v>
      </c>
      <c r="AA2727" s="143">
        <v>1</v>
      </c>
      <c r="AB2727" s="143">
        <v>1.26486291823196</v>
      </c>
      <c r="AC2727" s="143">
        <v>0.17020087951710999</v>
      </c>
      <c r="AD2727" s="143">
        <v>666.01828831611795</v>
      </c>
      <c r="AF2727" s="143">
        <v>-1</v>
      </c>
      <c r="AG2727" s="143">
        <v>-1</v>
      </c>
      <c r="AH2727" s="143">
        <v>-1</v>
      </c>
      <c r="AI2727" s="143">
        <v>-1</v>
      </c>
      <c r="AJ2727" s="143">
        <v>0</v>
      </c>
      <c r="AM2727" s="143" t="s">
        <v>383</v>
      </c>
      <c r="AN2727" s="143">
        <v>-1</v>
      </c>
      <c r="AQ2727" s="143">
        <v>641</v>
      </c>
      <c r="AR2727" s="143" t="s">
        <v>284</v>
      </c>
      <c r="AS2727" s="143" t="s">
        <v>394</v>
      </c>
      <c r="AT2727" s="143" t="s">
        <v>366</v>
      </c>
      <c r="AV2727" s="143">
        <v>128.152869691202</v>
      </c>
      <c r="AW2727" s="143">
        <v>0.54016081780000003</v>
      </c>
    </row>
    <row r="2728" spans="1:49" x14ac:dyDescent="0.25">
      <c r="A2728" s="153">
        <v>1200000</v>
      </c>
      <c r="B2728" s="153">
        <v>2500000</v>
      </c>
      <c r="C2728" s="153">
        <v>2500000</v>
      </c>
      <c r="D2728" s="143" t="s">
        <v>360</v>
      </c>
      <c r="E2728" s="143" t="s">
        <v>73</v>
      </c>
      <c r="F2728" s="143" t="s">
        <v>378</v>
      </c>
      <c r="G2728" s="143" t="s">
        <v>379</v>
      </c>
      <c r="H2728" s="143">
        <v>0.59</v>
      </c>
      <c r="I2728" s="143">
        <v>0.64</v>
      </c>
      <c r="J2728" s="143" t="s">
        <v>366</v>
      </c>
      <c r="K2728" s="143">
        <v>0.44845317654962003</v>
      </c>
      <c r="L2728" s="143">
        <v>3933.71447658633</v>
      </c>
      <c r="M2728" s="143">
        <v>7.4706800993798996</v>
      </c>
      <c r="N2728" s="143">
        <v>1.00526017893131</v>
      </c>
      <c r="O2728" s="143">
        <v>3.3502502215529799</v>
      </c>
      <c r="P2728" s="143">
        <v>0.45081212050059</v>
      </c>
      <c r="Q2728" s="143">
        <v>1764.0867526643799</v>
      </c>
      <c r="R2728" s="143">
        <v>1400</v>
      </c>
      <c r="S2728" s="143" t="s">
        <v>389</v>
      </c>
      <c r="T2728" s="143">
        <v>1400</v>
      </c>
      <c r="U2728" s="143" t="s">
        <v>385</v>
      </c>
      <c r="V2728" s="143" t="s">
        <v>366</v>
      </c>
      <c r="Z2728" s="143">
        <v>0</v>
      </c>
      <c r="AA2728" s="143">
        <v>1</v>
      </c>
      <c r="AB2728" s="143">
        <v>3.3502502215529799</v>
      </c>
      <c r="AC2728" s="143">
        <v>0.45081212050059</v>
      </c>
      <c r="AD2728" s="143">
        <v>1764.0867526643799</v>
      </c>
      <c r="AF2728" s="143">
        <v>-1</v>
      </c>
      <c r="AG2728" s="143">
        <v>-1</v>
      </c>
      <c r="AH2728" s="143">
        <v>-1</v>
      </c>
      <c r="AI2728" s="143">
        <v>-1</v>
      </c>
      <c r="AJ2728" s="143">
        <v>0</v>
      </c>
      <c r="AM2728" s="143" t="s">
        <v>383</v>
      </c>
      <c r="AN2728" s="143">
        <v>-1</v>
      </c>
      <c r="AQ2728" s="143">
        <v>641</v>
      </c>
      <c r="AR2728" s="143" t="s">
        <v>284</v>
      </c>
      <c r="AS2728" s="143" t="s">
        <v>394</v>
      </c>
      <c r="AT2728" s="143" t="s">
        <v>366</v>
      </c>
      <c r="AV2728" s="143">
        <v>174.30770810420199</v>
      </c>
      <c r="AW2728" s="143">
        <v>1.4307272932999999</v>
      </c>
    </row>
    <row r="2729" spans="1:49" x14ac:dyDescent="0.25">
      <c r="A2729" s="153">
        <v>1200000</v>
      </c>
      <c r="B2729" s="153">
        <v>2500000</v>
      </c>
      <c r="C2729" s="153">
        <v>2500000</v>
      </c>
      <c r="D2729" s="143" t="s">
        <v>360</v>
      </c>
      <c r="E2729" s="143" t="s">
        <v>73</v>
      </c>
      <c r="F2729" s="143" t="s">
        <v>378</v>
      </c>
      <c r="G2729" s="143" t="s">
        <v>379</v>
      </c>
      <c r="H2729" s="143">
        <v>0.59</v>
      </c>
      <c r="I2729" s="143">
        <v>0.64</v>
      </c>
      <c r="J2729" s="143" t="s">
        <v>366</v>
      </c>
      <c r="K2729" s="143">
        <v>0.61776345346078998</v>
      </c>
      <c r="L2729" s="143">
        <v>3756.24485727412</v>
      </c>
      <c r="M2729" s="143">
        <v>7.3401847597804402</v>
      </c>
      <c r="N2729" s="143">
        <v>1.03216509222736</v>
      </c>
      <c r="O2729" s="143">
        <v>4.5344978862422396</v>
      </c>
      <c r="P2729" s="143">
        <v>0.63763387191605003</v>
      </c>
      <c r="Q2729" s="143">
        <v>2320.4707950739999</v>
      </c>
      <c r="R2729" s="143">
        <v>1820</v>
      </c>
      <c r="S2729" s="143" t="s">
        <v>397</v>
      </c>
      <c r="T2729" s="143">
        <v>1820</v>
      </c>
      <c r="U2729" s="143" t="s">
        <v>385</v>
      </c>
      <c r="V2729" s="143" t="s">
        <v>366</v>
      </c>
      <c r="Z2729" s="143">
        <v>0</v>
      </c>
      <c r="AA2729" s="143">
        <v>1</v>
      </c>
      <c r="AB2729" s="143">
        <v>4.5344978862422396</v>
      </c>
      <c r="AC2729" s="143">
        <v>0.63763387191605003</v>
      </c>
      <c r="AD2729" s="143">
        <v>2320.4707950739999</v>
      </c>
      <c r="AF2729" s="143">
        <v>-1</v>
      </c>
      <c r="AG2729" s="143">
        <v>-1</v>
      </c>
      <c r="AH2729" s="143">
        <v>-1</v>
      </c>
      <c r="AI2729" s="143">
        <v>-1</v>
      </c>
      <c r="AJ2729" s="143">
        <v>0</v>
      </c>
      <c r="AM2729" s="143" t="s">
        <v>383</v>
      </c>
      <c r="AN2729" s="143">
        <v>-1</v>
      </c>
      <c r="AQ2729" s="143">
        <v>641</v>
      </c>
      <c r="AR2729" s="143" t="s">
        <v>284</v>
      </c>
      <c r="AS2729" s="143" t="s">
        <v>394</v>
      </c>
      <c r="AT2729" s="143" t="s">
        <v>366</v>
      </c>
      <c r="AV2729" s="143">
        <v>199.99999996647199</v>
      </c>
      <c r="AW2729" s="143">
        <v>1.8819714477</v>
      </c>
    </row>
    <row r="2730" spans="1:49" x14ac:dyDescent="0.25">
      <c r="A2730" s="153">
        <v>1200000</v>
      </c>
      <c r="B2730" s="153">
        <v>2500000</v>
      </c>
      <c r="C2730" s="153">
        <v>2500000</v>
      </c>
      <c r="D2730" s="143" t="s">
        <v>360</v>
      </c>
      <c r="E2730" s="143" t="s">
        <v>73</v>
      </c>
      <c r="F2730" s="143" t="s">
        <v>378</v>
      </c>
      <c r="G2730" s="143" t="s">
        <v>379</v>
      </c>
      <c r="H2730" s="143">
        <v>0.59</v>
      </c>
      <c r="I2730" s="143">
        <v>0.64</v>
      </c>
      <c r="J2730" s="143" t="s">
        <v>366</v>
      </c>
      <c r="K2730" s="143">
        <v>0.42243300894051999</v>
      </c>
      <c r="L2730" s="143">
        <v>2525.52420089613</v>
      </c>
      <c r="M2730" s="143">
        <v>4.9341222977982504</v>
      </c>
      <c r="N2730" s="143">
        <v>0.68150587848529998</v>
      </c>
      <c r="O2730" s="143">
        <v>2.0843361287394599</v>
      </c>
      <c r="P2730" s="143">
        <v>0.2878905788592</v>
      </c>
      <c r="Q2730" s="143">
        <v>1066.8647873366699</v>
      </c>
      <c r="R2730" s="143">
        <v>1820</v>
      </c>
      <c r="S2730" s="143" t="s">
        <v>397</v>
      </c>
      <c r="T2730" s="143">
        <v>1820</v>
      </c>
      <c r="U2730" s="143" t="s">
        <v>385</v>
      </c>
      <c r="V2730" s="143" t="s">
        <v>366</v>
      </c>
      <c r="Z2730" s="143">
        <v>0</v>
      </c>
      <c r="AA2730" s="143">
        <v>1</v>
      </c>
      <c r="AB2730" s="143">
        <v>2.0843361287394599</v>
      </c>
      <c r="AC2730" s="143">
        <v>0.2878905788592</v>
      </c>
      <c r="AD2730" s="143">
        <v>1066.8647873366699</v>
      </c>
      <c r="AF2730" s="143">
        <v>-1</v>
      </c>
      <c r="AG2730" s="143">
        <v>-1</v>
      </c>
      <c r="AH2730" s="143">
        <v>-1</v>
      </c>
      <c r="AI2730" s="143">
        <v>-1</v>
      </c>
      <c r="AJ2730" s="143">
        <v>0</v>
      </c>
      <c r="AM2730" s="143" t="s">
        <v>383</v>
      </c>
      <c r="AN2730" s="143">
        <v>-1</v>
      </c>
      <c r="AQ2730" s="143">
        <v>641</v>
      </c>
      <c r="AR2730" s="143" t="s">
        <v>284</v>
      </c>
      <c r="AS2730" s="143" t="s">
        <v>394</v>
      </c>
      <c r="AT2730" s="143" t="s">
        <v>366</v>
      </c>
      <c r="AV2730" s="143">
        <v>171.90392800602899</v>
      </c>
      <c r="AW2730" s="143">
        <v>0.86525935710000001</v>
      </c>
    </row>
    <row r="2731" spans="1:49" x14ac:dyDescent="0.25">
      <c r="A2731" s="153">
        <v>1200000</v>
      </c>
      <c r="B2731" s="153">
        <v>2500000</v>
      </c>
      <c r="C2731" s="153">
        <v>2500000</v>
      </c>
      <c r="D2731" s="143" t="s">
        <v>360</v>
      </c>
      <c r="E2731" s="143" t="s">
        <v>73</v>
      </c>
      <c r="F2731" s="143" t="s">
        <v>378</v>
      </c>
      <c r="G2731" s="143" t="s">
        <v>379</v>
      </c>
      <c r="H2731" s="143">
        <v>0.59</v>
      </c>
      <c r="I2731" s="143">
        <v>0.64</v>
      </c>
      <c r="J2731" s="143" t="s">
        <v>363</v>
      </c>
      <c r="K2731" s="143">
        <v>0.19533044461231</v>
      </c>
      <c r="L2731" s="143">
        <v>2525.52420089613</v>
      </c>
      <c r="M2731" s="143">
        <v>4.9341222977982504</v>
      </c>
      <c r="N2731" s="143">
        <v>0.68150587848529998</v>
      </c>
      <c r="O2731" s="143">
        <v>0.96378430220047995</v>
      </c>
      <c r="P2731" s="143">
        <v>0.13311884625043999</v>
      </c>
      <c r="Q2731" s="143">
        <v>493.31176504020999</v>
      </c>
      <c r="R2731" s="143">
        <v>5100</v>
      </c>
      <c r="S2731" s="143" t="s">
        <v>373</v>
      </c>
      <c r="T2731" s="143">
        <v>5100</v>
      </c>
      <c r="U2731" s="143" t="s">
        <v>385</v>
      </c>
      <c r="V2731" s="143" t="s">
        <v>366</v>
      </c>
      <c r="Y2731" s="143" t="s">
        <v>363</v>
      </c>
      <c r="Z2731" s="143">
        <v>0</v>
      </c>
      <c r="AA2731" s="143">
        <v>1</v>
      </c>
      <c r="AB2731" s="143">
        <v>0.96378430220047995</v>
      </c>
      <c r="AC2731" s="143">
        <v>0.13311884625043999</v>
      </c>
      <c r="AD2731" s="143">
        <v>493.31176504020999</v>
      </c>
      <c r="AF2731" s="143">
        <v>-1</v>
      </c>
      <c r="AG2731" s="143">
        <v>-1</v>
      </c>
      <c r="AH2731" s="143">
        <v>-1</v>
      </c>
      <c r="AI2731" s="143">
        <v>-1</v>
      </c>
      <c r="AJ2731" s="143">
        <v>0</v>
      </c>
      <c r="AM2731" s="143" t="s">
        <v>383</v>
      </c>
      <c r="AN2731" s="143">
        <v>-1</v>
      </c>
      <c r="AQ2731" s="143">
        <v>641</v>
      </c>
      <c r="AR2731" s="143" t="s">
        <v>284</v>
      </c>
      <c r="AS2731" s="143" t="s">
        <v>394</v>
      </c>
      <c r="AT2731" s="143" t="s">
        <v>366</v>
      </c>
      <c r="AV2731" s="143">
        <v>135.141869159376</v>
      </c>
      <c r="AW2731" s="143">
        <v>0.40009064480000001</v>
      </c>
    </row>
    <row r="2732" spans="1:49" x14ac:dyDescent="0.25">
      <c r="A2732" s="153">
        <v>1200000</v>
      </c>
      <c r="B2732" s="153">
        <v>2500000</v>
      </c>
      <c r="C2732" s="153">
        <v>2500000</v>
      </c>
      <c r="D2732" s="143" t="s">
        <v>360</v>
      </c>
      <c r="E2732" s="143" t="s">
        <v>73</v>
      </c>
      <c r="F2732" s="143" t="s">
        <v>378</v>
      </c>
      <c r="G2732" s="143" t="s">
        <v>379</v>
      </c>
      <c r="H2732" s="143">
        <v>0.59</v>
      </c>
      <c r="I2732" s="143">
        <v>0.64</v>
      </c>
      <c r="J2732" s="143" t="s">
        <v>366</v>
      </c>
      <c r="K2732" s="143">
        <v>0.47599161497748999</v>
      </c>
      <c r="L2732" s="143">
        <v>2870.88210452769</v>
      </c>
      <c r="M2732" s="143">
        <v>5.6088469919605801</v>
      </c>
      <c r="N2732" s="143">
        <v>0.77467871588319004</v>
      </c>
      <c r="O2732" s="143">
        <v>2.6697641378649601</v>
      </c>
      <c r="P2732" s="143">
        <v>0.36874057306192998</v>
      </c>
      <c r="Q2732" s="143">
        <v>1366.51580934411</v>
      </c>
      <c r="R2732" s="143">
        <v>1820</v>
      </c>
      <c r="S2732" s="143" t="s">
        <v>397</v>
      </c>
      <c r="T2732" s="143">
        <v>1820</v>
      </c>
      <c r="U2732" s="143" t="s">
        <v>385</v>
      </c>
      <c r="V2732" s="143" t="s">
        <v>366</v>
      </c>
      <c r="Z2732" s="143">
        <v>0</v>
      </c>
      <c r="AA2732" s="143">
        <v>1</v>
      </c>
      <c r="AB2732" s="143">
        <v>2.6697641378649601</v>
      </c>
      <c r="AC2732" s="143">
        <v>0.36874057306192998</v>
      </c>
      <c r="AD2732" s="143">
        <v>1366.51580934411</v>
      </c>
      <c r="AF2732" s="143">
        <v>-1</v>
      </c>
      <c r="AG2732" s="143">
        <v>-1</v>
      </c>
      <c r="AH2732" s="143">
        <v>-1</v>
      </c>
      <c r="AI2732" s="143">
        <v>-1</v>
      </c>
      <c r="AJ2732" s="143">
        <v>0</v>
      </c>
      <c r="AM2732" s="143" t="s">
        <v>383</v>
      </c>
      <c r="AN2732" s="143">
        <v>-1</v>
      </c>
      <c r="AQ2732" s="143">
        <v>641</v>
      </c>
      <c r="AR2732" s="143" t="s">
        <v>284</v>
      </c>
      <c r="AS2732" s="143" t="s">
        <v>394</v>
      </c>
      <c r="AT2732" s="143" t="s">
        <v>366</v>
      </c>
      <c r="AV2732" s="143">
        <v>197.80759818841599</v>
      </c>
      <c r="AW2732" s="143">
        <v>1.1082853279</v>
      </c>
    </row>
    <row r="2733" spans="1:49" x14ac:dyDescent="0.25">
      <c r="A2733" s="153">
        <v>1200000</v>
      </c>
      <c r="B2733" s="153">
        <v>2500000</v>
      </c>
      <c r="C2733" s="153">
        <v>2500000</v>
      </c>
      <c r="D2733" s="143" t="s">
        <v>360</v>
      </c>
      <c r="E2733" s="143" t="s">
        <v>73</v>
      </c>
      <c r="F2733" s="143" t="s">
        <v>378</v>
      </c>
      <c r="G2733" s="143" t="s">
        <v>379</v>
      </c>
      <c r="H2733" s="143">
        <v>0.59</v>
      </c>
      <c r="I2733" s="143">
        <v>0.64</v>
      </c>
      <c r="J2733" s="143" t="s">
        <v>363</v>
      </c>
      <c r="K2733" s="143">
        <v>0.14177183880548999</v>
      </c>
      <c r="L2733" s="143">
        <v>2870.88210452769</v>
      </c>
      <c r="M2733" s="143">
        <v>5.6088469919605801</v>
      </c>
      <c r="N2733" s="143">
        <v>0.77467871588319004</v>
      </c>
      <c r="O2733" s="143">
        <v>0.79517655162889</v>
      </c>
      <c r="P2733" s="143">
        <v>0.10982762603423001</v>
      </c>
      <c r="Q2733" s="143">
        <v>407.010234952666</v>
      </c>
      <c r="R2733" s="143">
        <v>5100</v>
      </c>
      <c r="S2733" s="143" t="s">
        <v>373</v>
      </c>
      <c r="T2733" s="143">
        <v>5100</v>
      </c>
      <c r="U2733" s="143" t="s">
        <v>385</v>
      </c>
      <c r="V2733" s="143" t="s">
        <v>366</v>
      </c>
      <c r="Y2733" s="143" t="s">
        <v>363</v>
      </c>
      <c r="Z2733" s="143">
        <v>0</v>
      </c>
      <c r="AA2733" s="143">
        <v>1</v>
      </c>
      <c r="AB2733" s="143">
        <v>0.79517655162889</v>
      </c>
      <c r="AC2733" s="143">
        <v>0.10982762603423001</v>
      </c>
      <c r="AD2733" s="143">
        <v>407.010234952666</v>
      </c>
      <c r="AF2733" s="143">
        <v>-1</v>
      </c>
      <c r="AG2733" s="143">
        <v>-1</v>
      </c>
      <c r="AH2733" s="143">
        <v>-1</v>
      </c>
      <c r="AI2733" s="143">
        <v>-1</v>
      </c>
      <c r="AJ2733" s="143">
        <v>0</v>
      </c>
      <c r="AM2733" s="143" t="s">
        <v>383</v>
      </c>
      <c r="AN2733" s="143">
        <v>-1</v>
      </c>
      <c r="AQ2733" s="143">
        <v>641</v>
      </c>
      <c r="AR2733" s="143" t="s">
        <v>284</v>
      </c>
      <c r="AS2733" s="143" t="s">
        <v>394</v>
      </c>
      <c r="AT2733" s="143" t="s">
        <v>366</v>
      </c>
      <c r="AV2733" s="143">
        <v>100.290942374514</v>
      </c>
      <c r="AW2733" s="143">
        <v>0.3300975142</v>
      </c>
    </row>
    <row r="2734" spans="1:49" x14ac:dyDescent="0.25">
      <c r="A2734" s="153">
        <v>1200000</v>
      </c>
      <c r="B2734" s="153">
        <v>2500000</v>
      </c>
      <c r="C2734" s="153">
        <v>2500000</v>
      </c>
      <c r="D2734" s="143" t="s">
        <v>360</v>
      </c>
      <c r="E2734" s="143" t="s">
        <v>73</v>
      </c>
      <c r="F2734" s="143" t="s">
        <v>378</v>
      </c>
      <c r="G2734" s="143" t="s">
        <v>379</v>
      </c>
      <c r="H2734" s="143">
        <v>0.59</v>
      </c>
      <c r="I2734" s="143">
        <v>0.64</v>
      </c>
      <c r="J2734" s="143" t="s">
        <v>366</v>
      </c>
      <c r="K2734" s="143">
        <v>0.56227346683987001</v>
      </c>
      <c r="L2734" s="143">
        <v>3845.8103539448198</v>
      </c>
      <c r="M2734" s="143">
        <v>8.0484279805347594</v>
      </c>
      <c r="N2734" s="143">
        <v>1.1314484071370401</v>
      </c>
      <c r="O2734" s="143">
        <v>4.5254175032263104</v>
      </c>
      <c r="P2734" s="143">
        <v>0.63618341843139004</v>
      </c>
      <c r="Q2734" s="143">
        <v>2162.3971205212301</v>
      </c>
      <c r="R2734" s="143">
        <v>1200</v>
      </c>
      <c r="S2734" s="143" t="s">
        <v>398</v>
      </c>
      <c r="T2734" s="143">
        <v>1200</v>
      </c>
      <c r="U2734" s="143" t="s">
        <v>385</v>
      </c>
      <c r="V2734" s="143" t="s">
        <v>366</v>
      </c>
      <c r="Z2734" s="143">
        <v>0</v>
      </c>
      <c r="AA2734" s="143">
        <v>1</v>
      </c>
      <c r="AB2734" s="143">
        <v>4.5254175032263104</v>
      </c>
      <c r="AC2734" s="143">
        <v>0.63618341843139004</v>
      </c>
      <c r="AD2734" s="143">
        <v>2375.7732422885001</v>
      </c>
      <c r="AF2734" s="143">
        <v>-1</v>
      </c>
      <c r="AG2734" s="143">
        <v>-1</v>
      </c>
      <c r="AH2734" s="143">
        <v>-1</v>
      </c>
      <c r="AI2734" s="143">
        <v>-1</v>
      </c>
      <c r="AJ2734" s="143">
        <v>0</v>
      </c>
      <c r="AM2734" s="143" t="s">
        <v>383</v>
      </c>
      <c r="AN2734" s="143">
        <v>-1</v>
      </c>
      <c r="AQ2734" s="143">
        <v>641</v>
      </c>
      <c r="AR2734" s="143" t="s">
        <v>284</v>
      </c>
      <c r="AS2734" s="143" t="s">
        <v>394</v>
      </c>
      <c r="AT2734" s="143" t="s">
        <v>366</v>
      </c>
      <c r="AV2734" s="143">
        <v>192.66486023071701</v>
      </c>
      <c r="AW2734" s="143">
        <v>1.926823392</v>
      </c>
    </row>
    <row r="2735" spans="1:49" x14ac:dyDescent="0.25">
      <c r="A2735" s="153">
        <v>1200000</v>
      </c>
      <c r="B2735" s="153">
        <v>2500000</v>
      </c>
      <c r="C2735" s="153">
        <v>2500000</v>
      </c>
      <c r="D2735" s="143" t="s">
        <v>360</v>
      </c>
      <c r="E2735" s="143" t="s">
        <v>73</v>
      </c>
      <c r="F2735" s="143" t="s">
        <v>378</v>
      </c>
      <c r="G2735" s="143" t="s">
        <v>379</v>
      </c>
      <c r="H2735" s="143">
        <v>0.59</v>
      </c>
      <c r="I2735" s="143">
        <v>0.64</v>
      </c>
      <c r="J2735" s="143" t="s">
        <v>366</v>
      </c>
      <c r="K2735" s="143">
        <v>0.61776345378298003</v>
      </c>
      <c r="L2735" s="143">
        <v>3765.8206184164101</v>
      </c>
      <c r="M2735" s="143">
        <v>7.3580726413631696</v>
      </c>
      <c r="N2735" s="143">
        <v>1.02524184419469</v>
      </c>
      <c r="O2735" s="143">
        <v>4.5455483681145701</v>
      </c>
      <c r="P2735" s="143">
        <v>0.63335694263254005</v>
      </c>
      <c r="Q2735" s="143">
        <v>2326.3863515600801</v>
      </c>
      <c r="R2735" s="143">
        <v>1820</v>
      </c>
      <c r="S2735" s="143" t="s">
        <v>397</v>
      </c>
      <c r="T2735" s="143">
        <v>1820</v>
      </c>
      <c r="U2735" s="143" t="s">
        <v>385</v>
      </c>
      <c r="V2735" s="143" t="s">
        <v>366</v>
      </c>
      <c r="Z2735" s="143">
        <v>0</v>
      </c>
      <c r="AA2735" s="143">
        <v>1</v>
      </c>
      <c r="AB2735" s="143">
        <v>4.5455483681145701</v>
      </c>
      <c r="AC2735" s="143">
        <v>0.63335694263254005</v>
      </c>
      <c r="AD2735" s="143">
        <v>2326.3863515600801</v>
      </c>
      <c r="AF2735" s="143">
        <v>-1</v>
      </c>
      <c r="AG2735" s="143">
        <v>-1</v>
      </c>
      <c r="AH2735" s="143">
        <v>-1</v>
      </c>
      <c r="AI2735" s="143">
        <v>-1</v>
      </c>
      <c r="AJ2735" s="143">
        <v>0</v>
      </c>
      <c r="AM2735" s="143" t="s">
        <v>383</v>
      </c>
      <c r="AN2735" s="143">
        <v>-1</v>
      </c>
      <c r="AQ2735" s="143">
        <v>641</v>
      </c>
      <c r="AR2735" s="143" t="s">
        <v>284</v>
      </c>
      <c r="AS2735" s="143" t="s">
        <v>394</v>
      </c>
      <c r="AT2735" s="143" t="s">
        <v>366</v>
      </c>
      <c r="AV2735" s="143">
        <v>200.000000018626</v>
      </c>
      <c r="AW2735" s="143">
        <v>1.8867691416000001</v>
      </c>
    </row>
    <row r="2736" spans="1:49" x14ac:dyDescent="0.25">
      <c r="A2736" s="153">
        <v>1200000</v>
      </c>
      <c r="B2736" s="153">
        <v>2500000</v>
      </c>
      <c r="C2736" s="153">
        <v>2500000</v>
      </c>
      <c r="D2736" s="143" t="s">
        <v>360</v>
      </c>
      <c r="E2736" s="143" t="s">
        <v>73</v>
      </c>
      <c r="F2736" s="143" t="s">
        <v>378</v>
      </c>
      <c r="G2736" s="143" t="s">
        <v>379</v>
      </c>
      <c r="H2736" s="143">
        <v>0.59</v>
      </c>
      <c r="I2736" s="143">
        <v>0.64</v>
      </c>
      <c r="J2736" s="143" t="s">
        <v>366</v>
      </c>
      <c r="K2736" s="143">
        <v>0.617763453829</v>
      </c>
      <c r="L2736" s="143">
        <v>3846.8871873533399</v>
      </c>
      <c r="M2736" s="143">
        <v>8.0244148788946994</v>
      </c>
      <c r="N2736" s="143">
        <v>1.1270097963724</v>
      </c>
      <c r="O2736" s="143">
        <v>4.9571902505428698</v>
      </c>
      <c r="P2736" s="143">
        <v>0.69622546430613996</v>
      </c>
      <c r="Q2736" s="143">
        <v>2376.46631534996</v>
      </c>
      <c r="R2736" s="143">
        <v>1200</v>
      </c>
      <c r="S2736" s="143" t="s">
        <v>398</v>
      </c>
      <c r="T2736" s="143">
        <v>1200</v>
      </c>
      <c r="U2736" s="143" t="s">
        <v>385</v>
      </c>
      <c r="V2736" s="143" t="s">
        <v>366</v>
      </c>
      <c r="Z2736" s="143">
        <v>0</v>
      </c>
      <c r="AA2736" s="143">
        <v>1</v>
      </c>
      <c r="AB2736" s="143">
        <v>4.9571902505428698</v>
      </c>
      <c r="AC2736" s="143">
        <v>0.69622546430613996</v>
      </c>
      <c r="AD2736" s="143">
        <v>2376.46631534996</v>
      </c>
      <c r="AF2736" s="143">
        <v>-1</v>
      </c>
      <c r="AG2736" s="143">
        <v>-1</v>
      </c>
      <c r="AH2736" s="143">
        <v>-1</v>
      </c>
      <c r="AI2736" s="143">
        <v>-1</v>
      </c>
      <c r="AJ2736" s="143">
        <v>0</v>
      </c>
      <c r="AM2736" s="143" t="s">
        <v>383</v>
      </c>
      <c r="AN2736" s="143">
        <v>-1</v>
      </c>
      <c r="AQ2736" s="143">
        <v>641</v>
      </c>
      <c r="AR2736" s="143" t="s">
        <v>284</v>
      </c>
      <c r="AS2736" s="143" t="s">
        <v>394</v>
      </c>
      <c r="AT2736" s="143" t="s">
        <v>366</v>
      </c>
      <c r="AV2736" s="143">
        <v>200.000000026077</v>
      </c>
      <c r="AW2736" s="143">
        <v>1.927385495</v>
      </c>
    </row>
    <row r="2737" spans="1:49" x14ac:dyDescent="0.25">
      <c r="A2737" s="153">
        <v>1200000</v>
      </c>
      <c r="B2737" s="153">
        <v>2500000</v>
      </c>
      <c r="C2737" s="153">
        <v>2500000</v>
      </c>
      <c r="D2737" s="143" t="s">
        <v>360</v>
      </c>
      <c r="E2737" s="143" t="s">
        <v>73</v>
      </c>
      <c r="F2737" s="143" t="s">
        <v>378</v>
      </c>
      <c r="G2737" s="143" t="s">
        <v>379</v>
      </c>
      <c r="H2737" s="143">
        <v>0.59</v>
      </c>
      <c r="I2737" s="143">
        <v>0.64</v>
      </c>
      <c r="J2737" s="143" t="s">
        <v>366</v>
      </c>
      <c r="K2737" s="143">
        <v>0.61776345373694996</v>
      </c>
      <c r="L2737" s="143">
        <v>3774.3667981890499</v>
      </c>
      <c r="M2737" s="143">
        <v>7.3739830403508</v>
      </c>
      <c r="N2737" s="143">
        <v>1.01843497157431</v>
      </c>
      <c r="O2737" s="143">
        <v>4.5553772308048401</v>
      </c>
      <c r="P2737" s="143">
        <v>0.62915190544624</v>
      </c>
      <c r="Q2737" s="143">
        <v>2331.66586891935</v>
      </c>
      <c r="R2737" s="143">
        <v>1820</v>
      </c>
      <c r="S2737" s="143" t="s">
        <v>397</v>
      </c>
      <c r="T2737" s="143">
        <v>1820</v>
      </c>
      <c r="U2737" s="143" t="s">
        <v>385</v>
      </c>
      <c r="V2737" s="143" t="s">
        <v>366</v>
      </c>
      <c r="Z2737" s="143">
        <v>0</v>
      </c>
      <c r="AA2737" s="143">
        <v>1</v>
      </c>
      <c r="AB2737" s="143">
        <v>4.5553772308048401</v>
      </c>
      <c r="AC2737" s="143">
        <v>0.62915190544624</v>
      </c>
      <c r="AD2737" s="143">
        <v>2331.66586891935</v>
      </c>
      <c r="AF2737" s="143">
        <v>-1</v>
      </c>
      <c r="AG2737" s="143">
        <v>-1</v>
      </c>
      <c r="AH2737" s="143">
        <v>-1</v>
      </c>
      <c r="AI2737" s="143">
        <v>-1</v>
      </c>
      <c r="AJ2737" s="143">
        <v>0</v>
      </c>
      <c r="AM2737" s="143" t="s">
        <v>383</v>
      </c>
      <c r="AN2737" s="143">
        <v>-1</v>
      </c>
      <c r="AQ2737" s="143">
        <v>641</v>
      </c>
      <c r="AR2737" s="143" t="s">
        <v>284</v>
      </c>
      <c r="AS2737" s="143" t="s">
        <v>394</v>
      </c>
      <c r="AT2737" s="143" t="s">
        <v>366</v>
      </c>
      <c r="AV2737" s="143">
        <v>200.00000001117499</v>
      </c>
      <c r="AW2737" s="143">
        <v>1.8910509886</v>
      </c>
    </row>
    <row r="2738" spans="1:49" x14ac:dyDescent="0.25">
      <c r="A2738" s="153">
        <v>1200000</v>
      </c>
      <c r="B2738" s="153">
        <v>2500000</v>
      </c>
      <c r="C2738" s="153">
        <v>2500000</v>
      </c>
      <c r="D2738" s="143" t="s">
        <v>360</v>
      </c>
      <c r="E2738" s="143" t="s">
        <v>73</v>
      </c>
      <c r="F2738" s="143" t="s">
        <v>378</v>
      </c>
      <c r="G2738" s="143" t="s">
        <v>379</v>
      </c>
      <c r="H2738" s="143">
        <v>0.59</v>
      </c>
      <c r="I2738" s="143">
        <v>0.64</v>
      </c>
      <c r="J2738" s="143" t="s">
        <v>366</v>
      </c>
      <c r="K2738" s="143">
        <v>0.61776345366790997</v>
      </c>
      <c r="L2738" s="143">
        <v>3830.99732544792</v>
      </c>
      <c r="M2738" s="143">
        <v>7.48727997764533</v>
      </c>
      <c r="N2738" s="143">
        <v>1.0645195960043801</v>
      </c>
      <c r="O2738" s="143">
        <v>4.6253679375687904</v>
      </c>
      <c r="P2738" s="143">
        <v>0.65762130212483005</v>
      </c>
      <c r="Q2738" s="143">
        <v>2366.6501387612402</v>
      </c>
      <c r="R2738" s="143">
        <v>1200</v>
      </c>
      <c r="S2738" s="143" t="s">
        <v>398</v>
      </c>
      <c r="T2738" s="143">
        <v>1200</v>
      </c>
      <c r="U2738" s="143" t="s">
        <v>385</v>
      </c>
      <c r="V2738" s="143" t="s">
        <v>366</v>
      </c>
      <c r="Z2738" s="143">
        <v>0</v>
      </c>
      <c r="AA2738" s="143">
        <v>1</v>
      </c>
      <c r="AB2738" s="143">
        <v>4.6253679375687904</v>
      </c>
      <c r="AC2738" s="143">
        <v>0.65762130212483005</v>
      </c>
      <c r="AD2738" s="143">
        <v>2366.6501387612402</v>
      </c>
      <c r="AF2738" s="143">
        <v>-1</v>
      </c>
      <c r="AG2738" s="143">
        <v>-1</v>
      </c>
      <c r="AH2738" s="143">
        <v>-1</v>
      </c>
      <c r="AI2738" s="143">
        <v>-1</v>
      </c>
      <c r="AJ2738" s="143">
        <v>0</v>
      </c>
      <c r="AM2738" s="143" t="s">
        <v>383</v>
      </c>
      <c r="AN2738" s="143">
        <v>-1</v>
      </c>
      <c r="AQ2738" s="143">
        <v>641</v>
      </c>
      <c r="AR2738" s="143" t="s">
        <v>284</v>
      </c>
      <c r="AS2738" s="143" t="s">
        <v>394</v>
      </c>
      <c r="AT2738" s="143" t="s">
        <v>366</v>
      </c>
      <c r="AV2738" s="143">
        <v>200</v>
      </c>
      <c r="AW2738" s="143">
        <v>1.9194242812</v>
      </c>
    </row>
    <row r="2739" spans="1:49" x14ac:dyDescent="0.25">
      <c r="A2739" s="153">
        <v>1200000</v>
      </c>
      <c r="B2739" s="153">
        <v>2500000</v>
      </c>
      <c r="C2739" s="153">
        <v>2500000</v>
      </c>
      <c r="D2739" s="143" t="s">
        <v>360</v>
      </c>
      <c r="E2739" s="143" t="s">
        <v>73</v>
      </c>
      <c r="F2739" s="143" t="s">
        <v>378</v>
      </c>
      <c r="G2739" s="143" t="s">
        <v>379</v>
      </c>
      <c r="H2739" s="143">
        <v>0.59</v>
      </c>
      <c r="I2739" s="143">
        <v>0.64</v>
      </c>
      <c r="J2739" s="143" t="s">
        <v>366</v>
      </c>
      <c r="K2739" s="143">
        <v>0.17340396678417999</v>
      </c>
      <c r="L2739" s="143">
        <v>3756.0400165474898</v>
      </c>
      <c r="M2739" s="143">
        <v>7.1502814416367801</v>
      </c>
      <c r="N2739" s="143">
        <v>0.96841197843765003</v>
      </c>
      <c r="O2739" s="143">
        <v>1.23988716560316</v>
      </c>
      <c r="P2739" s="143">
        <v>0.1679264785424</v>
      </c>
      <c r="Q2739" s="143">
        <v>651.31223826946996</v>
      </c>
      <c r="R2739" s="143">
        <v>1200</v>
      </c>
      <c r="S2739" s="143" t="s">
        <v>398</v>
      </c>
      <c r="T2739" s="143">
        <v>1200</v>
      </c>
      <c r="U2739" s="143" t="s">
        <v>385</v>
      </c>
      <c r="V2739" s="143" t="s">
        <v>366</v>
      </c>
      <c r="Z2739" s="143">
        <v>0</v>
      </c>
      <c r="AA2739" s="143">
        <v>1</v>
      </c>
      <c r="AB2739" s="143">
        <v>1.23988716560316</v>
      </c>
      <c r="AC2739" s="143">
        <v>0.1679264785424</v>
      </c>
      <c r="AD2739" s="143">
        <v>651.31223826946996</v>
      </c>
      <c r="AF2739" s="143">
        <v>-1</v>
      </c>
      <c r="AG2739" s="143">
        <v>-1</v>
      </c>
      <c r="AH2739" s="143">
        <v>-1</v>
      </c>
      <c r="AI2739" s="143">
        <v>-1</v>
      </c>
      <c r="AJ2739" s="143">
        <v>0</v>
      </c>
      <c r="AM2739" s="143" t="s">
        <v>383</v>
      </c>
      <c r="AN2739" s="143">
        <v>-1</v>
      </c>
      <c r="AQ2739" s="143">
        <v>641</v>
      </c>
      <c r="AR2739" s="143" t="s">
        <v>284</v>
      </c>
      <c r="AS2739" s="143" t="s">
        <v>394</v>
      </c>
      <c r="AT2739" s="143" t="s">
        <v>366</v>
      </c>
      <c r="AV2739" s="143">
        <v>133.86575492892501</v>
      </c>
      <c r="AW2739" s="143">
        <v>0.52823376990000004</v>
      </c>
    </row>
    <row r="2740" spans="1:49" x14ac:dyDescent="0.25">
      <c r="A2740" s="153">
        <v>1200000</v>
      </c>
      <c r="B2740" s="153">
        <v>2500000</v>
      </c>
      <c r="C2740" s="153">
        <v>2500000</v>
      </c>
      <c r="D2740" s="143" t="s">
        <v>360</v>
      </c>
      <c r="E2740" s="143" t="s">
        <v>73</v>
      </c>
      <c r="F2740" s="143" t="s">
        <v>378</v>
      </c>
      <c r="G2740" s="143" t="s">
        <v>379</v>
      </c>
      <c r="H2740" s="143">
        <v>0.59</v>
      </c>
      <c r="I2740" s="143">
        <v>0.64</v>
      </c>
      <c r="J2740" s="143" t="s">
        <v>366</v>
      </c>
      <c r="K2740" s="143">
        <v>0.31736777063931998</v>
      </c>
      <c r="L2740" s="143">
        <v>3756.0400165474898</v>
      </c>
      <c r="M2740" s="143">
        <v>7.1502814416367801</v>
      </c>
      <c r="N2740" s="143">
        <v>0.96841197843765003</v>
      </c>
      <c r="O2740" s="143">
        <v>2.2692688805759702</v>
      </c>
      <c r="P2740" s="143">
        <v>0.30734275065716998</v>
      </c>
      <c r="Q2740" s="143">
        <v>1192.0460464837499</v>
      </c>
      <c r="R2740" s="143">
        <v>1400</v>
      </c>
      <c r="S2740" s="143" t="s">
        <v>389</v>
      </c>
      <c r="T2740" s="143">
        <v>1400</v>
      </c>
      <c r="U2740" s="143" t="s">
        <v>385</v>
      </c>
      <c r="V2740" s="143" t="s">
        <v>366</v>
      </c>
      <c r="Z2740" s="143">
        <v>0</v>
      </c>
      <c r="AA2740" s="143">
        <v>1</v>
      </c>
      <c r="AB2740" s="143">
        <v>2.2692688805759702</v>
      </c>
      <c r="AC2740" s="143">
        <v>0.30734275065716998</v>
      </c>
      <c r="AD2740" s="143">
        <v>1192.0460464837499</v>
      </c>
      <c r="AF2740" s="143">
        <v>-1</v>
      </c>
      <c r="AG2740" s="143">
        <v>-1</v>
      </c>
      <c r="AH2740" s="143">
        <v>-1</v>
      </c>
      <c r="AI2740" s="143">
        <v>-1</v>
      </c>
      <c r="AJ2740" s="143">
        <v>0</v>
      </c>
      <c r="AM2740" s="143" t="s">
        <v>383</v>
      </c>
      <c r="AN2740" s="143">
        <v>-1</v>
      </c>
      <c r="AQ2740" s="143">
        <v>641</v>
      </c>
      <c r="AR2740" s="143" t="s">
        <v>284</v>
      </c>
      <c r="AS2740" s="143" t="s">
        <v>394</v>
      </c>
      <c r="AT2740" s="143" t="s">
        <v>366</v>
      </c>
      <c r="AV2740" s="143">
        <v>148.40994760655499</v>
      </c>
      <c r="AW2740" s="143">
        <v>0.96678511469999995</v>
      </c>
    </row>
    <row r="2741" spans="1:49" x14ac:dyDescent="0.25">
      <c r="A2741" s="153">
        <v>1200000</v>
      </c>
      <c r="B2741" s="153">
        <v>2500000</v>
      </c>
      <c r="C2741" s="153">
        <v>2500000</v>
      </c>
      <c r="D2741" s="143" t="s">
        <v>360</v>
      </c>
      <c r="E2741" s="143" t="s">
        <v>73</v>
      </c>
      <c r="F2741" s="143" t="s">
        <v>378</v>
      </c>
      <c r="G2741" s="143" t="s">
        <v>379</v>
      </c>
      <c r="H2741" s="143">
        <v>0.59</v>
      </c>
      <c r="I2741" s="143">
        <v>0.64</v>
      </c>
      <c r="J2741" s="143" t="s">
        <v>363</v>
      </c>
      <c r="K2741" s="143">
        <v>0.12699171619838001</v>
      </c>
      <c r="L2741" s="143">
        <v>3756.0400165474898</v>
      </c>
      <c r="M2741" s="143">
        <v>7.1502814416367801</v>
      </c>
      <c r="N2741" s="143">
        <v>0.96841197843765003</v>
      </c>
      <c r="O2741" s="143">
        <v>0.90802651157489001</v>
      </c>
      <c r="P2741" s="143">
        <v>0.12298029912885999</v>
      </c>
      <c r="Q2741" s="143">
        <v>476.98596781116498</v>
      </c>
      <c r="R2741" s="143">
        <v>3100</v>
      </c>
      <c r="S2741" s="143" t="s">
        <v>371</v>
      </c>
      <c r="T2741" s="143">
        <v>3100</v>
      </c>
      <c r="U2741" s="143" t="s">
        <v>385</v>
      </c>
      <c r="V2741" s="143" t="s">
        <v>366</v>
      </c>
      <c r="Y2741" s="143" t="s">
        <v>363</v>
      </c>
      <c r="Z2741" s="143">
        <v>0</v>
      </c>
      <c r="AA2741" s="143">
        <v>1</v>
      </c>
      <c r="AB2741" s="143">
        <v>0.90802651157489001</v>
      </c>
      <c r="AC2741" s="143">
        <v>0.12298029912885999</v>
      </c>
      <c r="AD2741" s="143">
        <v>476.98596781116498</v>
      </c>
      <c r="AF2741" s="143">
        <v>-1</v>
      </c>
      <c r="AG2741" s="143">
        <v>-1</v>
      </c>
      <c r="AH2741" s="143">
        <v>-1</v>
      </c>
      <c r="AI2741" s="143">
        <v>-1</v>
      </c>
      <c r="AJ2741" s="143">
        <v>0</v>
      </c>
      <c r="AM2741" s="143" t="s">
        <v>383</v>
      </c>
      <c r="AN2741" s="143">
        <v>-1</v>
      </c>
      <c r="AQ2741" s="143">
        <v>641</v>
      </c>
      <c r="AR2741" s="143" t="s">
        <v>284</v>
      </c>
      <c r="AS2741" s="143" t="s">
        <v>394</v>
      </c>
      <c r="AT2741" s="143" t="s">
        <v>366</v>
      </c>
      <c r="AV2741" s="143">
        <v>146.82237858262701</v>
      </c>
      <c r="AW2741" s="143">
        <v>0.3868499333</v>
      </c>
    </row>
    <row r="2742" spans="1:49" x14ac:dyDescent="0.25">
      <c r="A2742" s="153">
        <v>1200000</v>
      </c>
      <c r="B2742" s="153">
        <v>2500000</v>
      </c>
      <c r="C2742" s="153">
        <v>2500000</v>
      </c>
      <c r="D2742" s="143" t="s">
        <v>360</v>
      </c>
      <c r="E2742" s="143" t="s">
        <v>73</v>
      </c>
      <c r="F2742" s="143" t="s">
        <v>378</v>
      </c>
      <c r="G2742" s="143" t="s">
        <v>379</v>
      </c>
      <c r="H2742" s="143">
        <v>0.59</v>
      </c>
      <c r="I2742" s="143">
        <v>0.64</v>
      </c>
      <c r="J2742" s="143" t="s">
        <v>366</v>
      </c>
      <c r="K2742" s="143">
        <v>2.4482605250000001E-5</v>
      </c>
      <c r="L2742" s="143">
        <v>3927.4559724658998</v>
      </c>
      <c r="M2742" s="143">
        <v>7.1563460719478602</v>
      </c>
      <c r="N2742" s="143">
        <v>0.95978623825562004</v>
      </c>
      <c r="O2742" s="143">
        <v>1.7520599595999999E-4</v>
      </c>
      <c r="P2742" s="143">
        <v>2.3498067600000001E-5</v>
      </c>
      <c r="Q2742" s="143">
        <v>9.6154354238119993E-2</v>
      </c>
      <c r="R2742" s="143">
        <v>8140</v>
      </c>
      <c r="S2742" s="143" t="s">
        <v>369</v>
      </c>
      <c r="T2742" s="143">
        <v>8140</v>
      </c>
      <c r="U2742" s="143" t="s">
        <v>385</v>
      </c>
      <c r="V2742" s="143" t="s">
        <v>366</v>
      </c>
      <c r="Z2742" s="143">
        <v>0</v>
      </c>
      <c r="AA2742" s="143">
        <v>1</v>
      </c>
      <c r="AB2742" s="143">
        <v>1.7520599595999999E-4</v>
      </c>
      <c r="AC2742" s="143">
        <v>2.3498067600000001E-5</v>
      </c>
      <c r="AD2742" s="143">
        <v>9.6154354238599998E-2</v>
      </c>
      <c r="AF2742" s="143">
        <v>-1</v>
      </c>
      <c r="AG2742" s="143">
        <v>-1</v>
      </c>
      <c r="AH2742" s="143">
        <v>-1</v>
      </c>
      <c r="AI2742" s="143">
        <v>-1</v>
      </c>
      <c r="AJ2742" s="143">
        <v>0</v>
      </c>
      <c r="AM2742" s="143" t="s">
        <v>383</v>
      </c>
      <c r="AN2742" s="143">
        <v>-1</v>
      </c>
      <c r="AQ2742" s="143">
        <v>641</v>
      </c>
      <c r="AR2742" s="143" t="s">
        <v>284</v>
      </c>
      <c r="AS2742" s="143" t="s">
        <v>394</v>
      </c>
      <c r="AT2742" s="143" t="s">
        <v>366</v>
      </c>
      <c r="AV2742" s="143">
        <v>1.6367879449795499</v>
      </c>
      <c r="AW2742" s="143">
        <v>7.7984099999999998E-5</v>
      </c>
    </row>
    <row r="2743" spans="1:49" x14ac:dyDescent="0.25">
      <c r="A2743" s="153">
        <v>1200000</v>
      </c>
      <c r="B2743" s="153">
        <v>2500000</v>
      </c>
      <c r="C2743" s="153">
        <v>2500000</v>
      </c>
      <c r="D2743" s="143" t="s">
        <v>360</v>
      </c>
      <c r="E2743" s="143" t="s">
        <v>73</v>
      </c>
      <c r="F2743" s="143" t="s">
        <v>378</v>
      </c>
      <c r="G2743" s="143" t="s">
        <v>379</v>
      </c>
      <c r="H2743" s="143">
        <v>0.59</v>
      </c>
      <c r="I2743" s="143">
        <v>0.64</v>
      </c>
      <c r="J2743" s="143" t="s">
        <v>366</v>
      </c>
      <c r="K2743" s="143">
        <v>0.61773897106264997</v>
      </c>
      <c r="L2743" s="143">
        <v>3927.4559724658998</v>
      </c>
      <c r="M2743" s="143">
        <v>7.1563460719478602</v>
      </c>
      <c r="N2743" s="143">
        <v>0.95978623825562004</v>
      </c>
      <c r="O2743" s="143">
        <v>4.4207538590533497</v>
      </c>
      <c r="P2743" s="143">
        <v>0.59289736326011999</v>
      </c>
      <c r="Q2743" s="143">
        <v>2426.1426113249599</v>
      </c>
      <c r="R2743" s="143">
        <v>1400</v>
      </c>
      <c r="S2743" s="143" t="s">
        <v>389</v>
      </c>
      <c r="T2743" s="143">
        <v>1400</v>
      </c>
      <c r="U2743" s="143" t="s">
        <v>385</v>
      </c>
      <c r="V2743" s="143" t="s">
        <v>366</v>
      </c>
      <c r="Z2743" s="143">
        <v>0</v>
      </c>
      <c r="AA2743" s="143">
        <v>1</v>
      </c>
      <c r="AB2743" s="143">
        <v>4.4207538590533497</v>
      </c>
      <c r="AC2743" s="143">
        <v>0.59289736326011999</v>
      </c>
      <c r="AD2743" s="143">
        <v>2426.1426113249599</v>
      </c>
      <c r="AF2743" s="143">
        <v>-1</v>
      </c>
      <c r="AG2743" s="143">
        <v>-1</v>
      </c>
      <c r="AH2743" s="143">
        <v>-1</v>
      </c>
      <c r="AI2743" s="143">
        <v>-1</v>
      </c>
      <c r="AJ2743" s="143">
        <v>0</v>
      </c>
      <c r="AM2743" s="143" t="s">
        <v>383</v>
      </c>
      <c r="AN2743" s="143">
        <v>-1</v>
      </c>
      <c r="AQ2743" s="143">
        <v>641</v>
      </c>
      <c r="AR2743" s="143" t="s">
        <v>284</v>
      </c>
      <c r="AS2743" s="143" t="s">
        <v>394</v>
      </c>
      <c r="AT2743" s="143" t="s">
        <v>366</v>
      </c>
      <c r="AV2743" s="143">
        <v>199.757873123086</v>
      </c>
      <c r="AW2743" s="143">
        <v>1.9676744616999999</v>
      </c>
    </row>
    <row r="2744" spans="1:49" x14ac:dyDescent="0.25">
      <c r="A2744" s="153">
        <v>1200000</v>
      </c>
      <c r="B2744" s="153">
        <v>2500000</v>
      </c>
      <c r="C2744" s="153">
        <v>2500000</v>
      </c>
      <c r="D2744" s="143" t="s">
        <v>360</v>
      </c>
      <c r="E2744" s="143" t="s">
        <v>73</v>
      </c>
      <c r="F2744" s="143" t="s">
        <v>378</v>
      </c>
      <c r="G2744" s="143" t="s">
        <v>379</v>
      </c>
      <c r="H2744" s="143">
        <v>0.59</v>
      </c>
      <c r="I2744" s="143">
        <v>0.64</v>
      </c>
      <c r="J2744" s="143" t="s">
        <v>366</v>
      </c>
      <c r="K2744" s="143">
        <v>0.61776345387502996</v>
      </c>
      <c r="L2744" s="143">
        <v>3758.2269140162698</v>
      </c>
      <c r="M2744" s="143">
        <v>7.3442087071923998</v>
      </c>
      <c r="N2744" s="143">
        <v>1.0344569577810301</v>
      </c>
      <c r="O2744" s="143">
        <v>4.53698373693428</v>
      </c>
      <c r="P2744" s="143">
        <v>0.63904970312386999</v>
      </c>
      <c r="Q2744" s="143">
        <v>2321.6952388487998</v>
      </c>
      <c r="R2744" s="143">
        <v>1820</v>
      </c>
      <c r="S2744" s="143" t="s">
        <v>397</v>
      </c>
      <c r="T2744" s="143">
        <v>1820</v>
      </c>
      <c r="U2744" s="143" t="s">
        <v>385</v>
      </c>
      <c r="V2744" s="143" t="s">
        <v>366</v>
      </c>
      <c r="Z2744" s="143">
        <v>0</v>
      </c>
      <c r="AA2744" s="143">
        <v>1</v>
      </c>
      <c r="AB2744" s="143">
        <v>4.53698373693428</v>
      </c>
      <c r="AC2744" s="143">
        <v>0.63904970312386999</v>
      </c>
      <c r="AD2744" s="143">
        <v>2321.6952388487998</v>
      </c>
      <c r="AF2744" s="143">
        <v>-1</v>
      </c>
      <c r="AG2744" s="143">
        <v>-1</v>
      </c>
      <c r="AH2744" s="143">
        <v>-1</v>
      </c>
      <c r="AI2744" s="143">
        <v>-1</v>
      </c>
      <c r="AJ2744" s="143">
        <v>0</v>
      </c>
      <c r="AM2744" s="143" t="s">
        <v>383</v>
      </c>
      <c r="AN2744" s="143">
        <v>-1</v>
      </c>
      <c r="AQ2744" s="143">
        <v>641</v>
      </c>
      <c r="AR2744" s="143" t="s">
        <v>284</v>
      </c>
      <c r="AS2744" s="143" t="s">
        <v>394</v>
      </c>
      <c r="AT2744" s="143" t="s">
        <v>366</v>
      </c>
      <c r="AV2744" s="143">
        <v>200.00000003352699</v>
      </c>
      <c r="AW2744" s="143">
        <v>1.8829645084</v>
      </c>
    </row>
    <row r="2745" spans="1:49" x14ac:dyDescent="0.25">
      <c r="A2745" s="153">
        <v>1200000</v>
      </c>
      <c r="B2745" s="153">
        <v>2500000</v>
      </c>
      <c r="C2745" s="153">
        <v>2500000</v>
      </c>
      <c r="D2745" s="143" t="s">
        <v>360</v>
      </c>
      <c r="E2745" s="143" t="s">
        <v>73</v>
      </c>
      <c r="F2745" s="143" t="s">
        <v>378</v>
      </c>
      <c r="G2745" s="143" t="s">
        <v>379</v>
      </c>
      <c r="H2745" s="143">
        <v>0.59</v>
      </c>
      <c r="I2745" s="143">
        <v>0.64</v>
      </c>
      <c r="J2745" s="143" t="s">
        <v>366</v>
      </c>
      <c r="K2745" s="143">
        <v>0.26239228115145002</v>
      </c>
      <c r="L2745" s="143">
        <v>2783.88161411488</v>
      </c>
      <c r="M2745" s="143">
        <v>5.4466587873245498</v>
      </c>
      <c r="N2745" s="143">
        <v>0.75473874830609999</v>
      </c>
      <c r="O2745" s="143">
        <v>1.42916122385973</v>
      </c>
      <c r="P2745" s="143">
        <v>0.19803762184143001</v>
      </c>
      <c r="Q2745" s="143">
        <v>730.46904718321002</v>
      </c>
      <c r="R2745" s="143">
        <v>1820</v>
      </c>
      <c r="S2745" s="143" t="s">
        <v>397</v>
      </c>
      <c r="T2745" s="143">
        <v>1820</v>
      </c>
      <c r="U2745" s="143" t="s">
        <v>385</v>
      </c>
      <c r="V2745" s="143" t="s">
        <v>366</v>
      </c>
      <c r="Z2745" s="143">
        <v>0</v>
      </c>
      <c r="AA2745" s="143">
        <v>1</v>
      </c>
      <c r="AB2745" s="143">
        <v>1.42916122385973</v>
      </c>
      <c r="AC2745" s="143">
        <v>0.19803762184143001</v>
      </c>
      <c r="AD2745" s="143">
        <v>1100.47056998167</v>
      </c>
      <c r="AF2745" s="143">
        <v>-1</v>
      </c>
      <c r="AG2745" s="143">
        <v>-1</v>
      </c>
      <c r="AH2745" s="143">
        <v>-1</v>
      </c>
      <c r="AI2745" s="143">
        <v>-1</v>
      </c>
      <c r="AJ2745" s="143">
        <v>0</v>
      </c>
      <c r="AM2745" s="143" t="s">
        <v>383</v>
      </c>
      <c r="AN2745" s="143">
        <v>-1</v>
      </c>
      <c r="AQ2745" s="143">
        <v>641</v>
      </c>
      <c r="AR2745" s="143" t="s">
        <v>284</v>
      </c>
      <c r="AS2745" s="143" t="s">
        <v>394</v>
      </c>
      <c r="AT2745" s="143" t="s">
        <v>366</v>
      </c>
      <c r="AV2745" s="143">
        <v>149.28813528933901</v>
      </c>
      <c r="AW2745" s="143">
        <v>0.89251465529999996</v>
      </c>
    </row>
    <row r="2746" spans="1:49" x14ac:dyDescent="0.25">
      <c r="A2746" s="153">
        <v>1200000</v>
      </c>
      <c r="B2746" s="153">
        <v>2500000</v>
      </c>
      <c r="C2746" s="153">
        <v>2500000</v>
      </c>
      <c r="D2746" s="143" t="s">
        <v>360</v>
      </c>
      <c r="E2746" s="143" t="s">
        <v>73</v>
      </c>
      <c r="F2746" s="143" t="s">
        <v>378</v>
      </c>
      <c r="G2746" s="143" t="s">
        <v>379</v>
      </c>
      <c r="H2746" s="143">
        <v>0.59</v>
      </c>
      <c r="I2746" s="143">
        <v>0.64</v>
      </c>
      <c r="J2746" s="143" t="s">
        <v>366</v>
      </c>
      <c r="K2746" s="143">
        <v>0.55008154110617002</v>
      </c>
      <c r="L2746" s="143">
        <v>3327.2538473588402</v>
      </c>
      <c r="M2746" s="143">
        <v>5.6129350066921004</v>
      </c>
      <c r="N2746" s="143">
        <v>0.77560798701896005</v>
      </c>
      <c r="O2746" s="143">
        <v>3.08757193860998</v>
      </c>
      <c r="P2746" s="143">
        <v>0.42664763679364998</v>
      </c>
      <c r="Q2746" s="143">
        <v>1830.2609240065899</v>
      </c>
      <c r="R2746" s="143">
        <v>1820</v>
      </c>
      <c r="S2746" s="143" t="s">
        <v>397</v>
      </c>
      <c r="T2746" s="143">
        <v>1820</v>
      </c>
      <c r="U2746" s="143" t="s">
        <v>385</v>
      </c>
      <c r="V2746" s="143" t="s">
        <v>366</v>
      </c>
      <c r="Z2746" s="143">
        <v>0</v>
      </c>
      <c r="AA2746" s="143">
        <v>1</v>
      </c>
      <c r="AB2746" s="143">
        <v>3.08757193860998</v>
      </c>
      <c r="AC2746" s="143">
        <v>0.42664763679364998</v>
      </c>
      <c r="AD2746" s="143">
        <v>1830.2609240065899</v>
      </c>
      <c r="AF2746" s="143">
        <v>-1</v>
      </c>
      <c r="AG2746" s="143">
        <v>-1</v>
      </c>
      <c r="AH2746" s="143">
        <v>-1</v>
      </c>
      <c r="AI2746" s="143">
        <v>-1</v>
      </c>
      <c r="AJ2746" s="143">
        <v>0</v>
      </c>
      <c r="AM2746" s="143" t="s">
        <v>383</v>
      </c>
      <c r="AN2746" s="143">
        <v>-1</v>
      </c>
      <c r="AQ2746" s="143">
        <v>641</v>
      </c>
      <c r="AR2746" s="143" t="s">
        <v>284</v>
      </c>
      <c r="AS2746" s="143" t="s">
        <v>394</v>
      </c>
      <c r="AT2746" s="143" t="s">
        <v>366</v>
      </c>
      <c r="AV2746" s="143">
        <v>190.22528501430901</v>
      </c>
      <c r="AW2746" s="143">
        <v>1.4843965320000001</v>
      </c>
    </row>
    <row r="2747" spans="1:49" x14ac:dyDescent="0.25">
      <c r="A2747" s="153">
        <v>1200000</v>
      </c>
      <c r="B2747" s="153">
        <v>2500000</v>
      </c>
      <c r="C2747" s="153">
        <v>2500000</v>
      </c>
      <c r="D2747" s="143" t="s">
        <v>360</v>
      </c>
      <c r="E2747" s="143" t="s">
        <v>73</v>
      </c>
      <c r="F2747" s="143" t="s">
        <v>378</v>
      </c>
      <c r="G2747" s="143" t="s">
        <v>379</v>
      </c>
      <c r="H2747" s="143">
        <v>0.59</v>
      </c>
      <c r="I2747" s="143">
        <v>0.64</v>
      </c>
      <c r="J2747" s="143" t="s">
        <v>363</v>
      </c>
      <c r="K2747" s="143">
        <v>6.7681912515709999E-2</v>
      </c>
      <c r="L2747" s="143">
        <v>3327.2538473588402</v>
      </c>
      <c r="M2747" s="143">
        <v>5.6129350066921004</v>
      </c>
      <c r="N2747" s="143">
        <v>0.77560798701896005</v>
      </c>
      <c r="O2747" s="143">
        <v>0.37989417607930998</v>
      </c>
      <c r="P2747" s="143">
        <v>5.2494631923899998E-2</v>
      </c>
      <c r="Q2747" s="143">
        <v>225.194903814507</v>
      </c>
      <c r="R2747" s="143">
        <v>5300</v>
      </c>
      <c r="S2747" s="143" t="s">
        <v>372</v>
      </c>
      <c r="T2747" s="143">
        <v>5300</v>
      </c>
      <c r="U2747" s="143" t="s">
        <v>385</v>
      </c>
      <c r="V2747" s="143" t="s">
        <v>366</v>
      </c>
      <c r="Y2747" s="143" t="s">
        <v>363</v>
      </c>
      <c r="Z2747" s="143">
        <v>0</v>
      </c>
      <c r="AA2747" s="143">
        <v>1</v>
      </c>
      <c r="AB2747" s="143">
        <v>0.37989417607930998</v>
      </c>
      <c r="AC2747" s="143">
        <v>5.2494631923899998E-2</v>
      </c>
      <c r="AD2747" s="143">
        <v>225.194903814507</v>
      </c>
      <c r="AF2747" s="143">
        <v>-1</v>
      </c>
      <c r="AG2747" s="143">
        <v>-1</v>
      </c>
      <c r="AH2747" s="143">
        <v>-1</v>
      </c>
      <c r="AI2747" s="143">
        <v>-1</v>
      </c>
      <c r="AJ2747" s="143">
        <v>0</v>
      </c>
      <c r="AM2747" s="143" t="s">
        <v>383</v>
      </c>
      <c r="AN2747" s="143">
        <v>-1</v>
      </c>
      <c r="AQ2747" s="143">
        <v>641</v>
      </c>
      <c r="AR2747" s="143" t="s">
        <v>284</v>
      </c>
      <c r="AS2747" s="143" t="s">
        <v>394</v>
      </c>
      <c r="AT2747" s="143" t="s">
        <v>366</v>
      </c>
      <c r="AV2747" s="143">
        <v>72.845393514432502</v>
      </c>
      <c r="AW2747" s="143">
        <v>0.18263982470000001</v>
      </c>
    </row>
    <row r="2748" spans="1:49" x14ac:dyDescent="0.25">
      <c r="A2748" s="153">
        <v>1200000</v>
      </c>
      <c r="B2748" s="153">
        <v>2500000</v>
      </c>
      <c r="C2748" s="153">
        <v>2500000</v>
      </c>
      <c r="D2748" s="143" t="s">
        <v>360</v>
      </c>
      <c r="E2748" s="143" t="s">
        <v>73</v>
      </c>
      <c r="F2748" s="143" t="s">
        <v>378</v>
      </c>
      <c r="G2748" s="143" t="s">
        <v>379</v>
      </c>
      <c r="H2748" s="143">
        <v>0.59</v>
      </c>
      <c r="I2748" s="143">
        <v>0.64</v>
      </c>
      <c r="J2748" s="143" t="s">
        <v>363</v>
      </c>
      <c r="K2748" s="143">
        <v>5.1650164755000002E-3</v>
      </c>
      <c r="L2748" s="143">
        <v>3388.3594927791601</v>
      </c>
      <c r="M2748" s="143">
        <v>6.35305904437487</v>
      </c>
      <c r="N2748" s="143">
        <v>0.89407610146563998</v>
      </c>
      <c r="O2748" s="143">
        <v>3.2813654634059997E-2</v>
      </c>
      <c r="P2748" s="143">
        <v>4.6179177944200003E-3</v>
      </c>
      <c r="Q2748" s="143">
        <v>17.5009326051449</v>
      </c>
      <c r="R2748" s="143">
        <v>5100</v>
      </c>
      <c r="S2748" s="143" t="s">
        <v>373</v>
      </c>
      <c r="T2748" s="143">
        <v>5100</v>
      </c>
      <c r="U2748" s="143" t="s">
        <v>385</v>
      </c>
      <c r="V2748" s="143" t="s">
        <v>366</v>
      </c>
      <c r="Y2748" s="143" t="s">
        <v>363</v>
      </c>
      <c r="Z2748" s="143">
        <v>0</v>
      </c>
      <c r="AA2748" s="143">
        <v>1</v>
      </c>
      <c r="AB2748" s="143">
        <v>3.2813654634059997E-2</v>
      </c>
      <c r="AC2748" s="143">
        <v>4.6179177944200003E-3</v>
      </c>
      <c r="AD2748" s="143">
        <v>74.651672312825298</v>
      </c>
      <c r="AF2748" s="143">
        <v>-1</v>
      </c>
      <c r="AG2748" s="143">
        <v>-1</v>
      </c>
      <c r="AH2748" s="143">
        <v>-1</v>
      </c>
      <c r="AI2748" s="143">
        <v>-1</v>
      </c>
      <c r="AJ2748" s="143">
        <v>0</v>
      </c>
      <c r="AM2748" s="143" t="s">
        <v>383</v>
      </c>
      <c r="AN2748" s="143">
        <v>-1</v>
      </c>
      <c r="AQ2748" s="143">
        <v>641</v>
      </c>
      <c r="AR2748" s="143" t="s">
        <v>284</v>
      </c>
      <c r="AS2748" s="143" t="s">
        <v>394</v>
      </c>
      <c r="AT2748" s="143" t="s">
        <v>366</v>
      </c>
      <c r="AV2748" s="143">
        <v>19.937277235854499</v>
      </c>
      <c r="AW2748" s="143">
        <v>6.0544746400000002E-2</v>
      </c>
    </row>
    <row r="2749" spans="1:49" x14ac:dyDescent="0.25">
      <c r="A2749" s="153">
        <v>1200000</v>
      </c>
      <c r="B2749" s="153">
        <v>2500000</v>
      </c>
      <c r="C2749" s="153">
        <v>2500000</v>
      </c>
      <c r="D2749" s="143" t="s">
        <v>360</v>
      </c>
      <c r="E2749" s="143" t="s">
        <v>73</v>
      </c>
      <c r="F2749" s="143" t="s">
        <v>378</v>
      </c>
      <c r="G2749" s="143" t="s">
        <v>379</v>
      </c>
      <c r="H2749" s="143">
        <v>0.59</v>
      </c>
      <c r="I2749" s="143">
        <v>0.64</v>
      </c>
      <c r="J2749" s="143" t="s">
        <v>366</v>
      </c>
      <c r="K2749" s="143">
        <v>0.17878956981149999</v>
      </c>
      <c r="L2749" s="143">
        <v>3388.3594927791601</v>
      </c>
      <c r="M2749" s="143">
        <v>6.35305904437487</v>
      </c>
      <c r="N2749" s="143">
        <v>0.89407610146563998</v>
      </c>
      <c r="O2749" s="143">
        <v>1.1358606935308799</v>
      </c>
      <c r="P2749" s="143">
        <v>0.15985148155979001</v>
      </c>
      <c r="Q2749" s="143">
        <v>605.80333608071896</v>
      </c>
      <c r="R2749" s="143">
        <v>1460</v>
      </c>
      <c r="S2749" s="143" t="s">
        <v>408</v>
      </c>
      <c r="T2749" s="143">
        <v>1460</v>
      </c>
      <c r="U2749" s="143" t="s">
        <v>385</v>
      </c>
      <c r="V2749" s="143" t="s">
        <v>366</v>
      </c>
      <c r="Z2749" s="143">
        <v>0</v>
      </c>
      <c r="AA2749" s="143">
        <v>1</v>
      </c>
      <c r="AB2749" s="143">
        <v>1.1358606935308799</v>
      </c>
      <c r="AC2749" s="143">
        <v>0.15985148155979001</v>
      </c>
      <c r="AD2749" s="143">
        <v>1854.53519873857</v>
      </c>
      <c r="AF2749" s="143">
        <v>-1</v>
      </c>
      <c r="AG2749" s="143">
        <v>-1</v>
      </c>
      <c r="AH2749" s="143">
        <v>-1</v>
      </c>
      <c r="AI2749" s="143">
        <v>-1</v>
      </c>
      <c r="AJ2749" s="143">
        <v>0</v>
      </c>
      <c r="AM2749" s="143" t="s">
        <v>383</v>
      </c>
      <c r="AN2749" s="143">
        <v>-1</v>
      </c>
      <c r="AQ2749" s="143">
        <v>641</v>
      </c>
      <c r="AR2749" s="143" t="s">
        <v>284</v>
      </c>
      <c r="AS2749" s="143" t="s">
        <v>394</v>
      </c>
      <c r="AT2749" s="143" t="s">
        <v>366</v>
      </c>
      <c r="AV2749" s="143">
        <v>117.839990173614</v>
      </c>
      <c r="AW2749" s="143">
        <v>1.5040836973</v>
      </c>
    </row>
    <row r="2750" spans="1:49" x14ac:dyDescent="0.25">
      <c r="A2750" s="153">
        <v>1200000</v>
      </c>
      <c r="B2750" s="153">
        <v>2500000</v>
      </c>
      <c r="C2750" s="153">
        <v>2500000</v>
      </c>
      <c r="D2750" s="143" t="s">
        <v>360</v>
      </c>
      <c r="E2750" s="143" t="s">
        <v>73</v>
      </c>
      <c r="F2750" s="143" t="s">
        <v>378</v>
      </c>
      <c r="G2750" s="143" t="s">
        <v>379</v>
      </c>
      <c r="H2750" s="143">
        <v>0.59</v>
      </c>
      <c r="I2750" s="143">
        <v>0.64</v>
      </c>
      <c r="J2750" s="143" t="s">
        <v>366</v>
      </c>
      <c r="K2750" s="143">
        <v>0.36099363892922998</v>
      </c>
      <c r="L2750" s="143">
        <v>3556.6400278967899</v>
      </c>
      <c r="M2750" s="143">
        <v>6.7448773482656499</v>
      </c>
      <c r="N2750" s="143">
        <v>0.95294860069537002</v>
      </c>
      <c r="O2750" s="143">
        <v>2.4348578180817899</v>
      </c>
      <c r="P2750" s="143">
        <v>0.34400838307754</v>
      </c>
      <c r="Q2750" s="143">
        <v>1283.9244260318401</v>
      </c>
      <c r="R2750" s="143">
        <v>1460</v>
      </c>
      <c r="S2750" s="143" t="s">
        <v>408</v>
      </c>
      <c r="T2750" s="143">
        <v>1460</v>
      </c>
      <c r="U2750" s="143" t="s">
        <v>385</v>
      </c>
      <c r="V2750" s="143" t="s">
        <v>366</v>
      </c>
      <c r="Z2750" s="143">
        <v>0</v>
      </c>
      <c r="AA2750" s="143">
        <v>1</v>
      </c>
      <c r="AB2750" s="143">
        <v>2.4348578180817899</v>
      </c>
      <c r="AC2750" s="143">
        <v>0.34400838307754</v>
      </c>
      <c r="AD2750" s="143">
        <v>2036.04856521804</v>
      </c>
      <c r="AF2750" s="143">
        <v>-1</v>
      </c>
      <c r="AG2750" s="143">
        <v>-1</v>
      </c>
      <c r="AH2750" s="143">
        <v>-1</v>
      </c>
      <c r="AI2750" s="143">
        <v>-1</v>
      </c>
      <c r="AJ2750" s="143">
        <v>0</v>
      </c>
      <c r="AM2750" s="143" t="s">
        <v>383</v>
      </c>
      <c r="AN2750" s="143">
        <v>-1</v>
      </c>
      <c r="AQ2750" s="143">
        <v>641</v>
      </c>
      <c r="AR2750" s="143" t="s">
        <v>284</v>
      </c>
      <c r="AS2750" s="143" t="s">
        <v>394</v>
      </c>
      <c r="AT2750" s="143" t="s">
        <v>366</v>
      </c>
      <c r="AV2750" s="143">
        <v>156.329660429971</v>
      </c>
      <c r="AW2750" s="143">
        <v>1.6512964844</v>
      </c>
    </row>
    <row r="2751" spans="1:49" x14ac:dyDescent="0.25">
      <c r="A2751" s="153">
        <v>1200000</v>
      </c>
      <c r="B2751" s="153">
        <v>2500000</v>
      </c>
      <c r="C2751" s="153">
        <v>2500000</v>
      </c>
      <c r="D2751" s="143" t="s">
        <v>360</v>
      </c>
      <c r="E2751" s="143" t="s">
        <v>73</v>
      </c>
      <c r="F2751" s="143" t="s">
        <v>378</v>
      </c>
      <c r="G2751" s="143" t="s">
        <v>379</v>
      </c>
      <c r="H2751" s="143">
        <v>0.59</v>
      </c>
      <c r="I2751" s="143">
        <v>0.64</v>
      </c>
      <c r="J2751" s="143" t="s">
        <v>366</v>
      </c>
      <c r="K2751" s="143">
        <v>0.41763078162367001</v>
      </c>
      <c r="L2751" s="143">
        <v>3839.0149232650201</v>
      </c>
      <c r="M2751" s="143">
        <v>7.3538190144265503</v>
      </c>
      <c r="N2751" s="143">
        <v>1.0427426473317301</v>
      </c>
      <c r="O2751" s="143">
        <v>3.0711811829140099</v>
      </c>
      <c r="P2751" s="143">
        <v>0.43548142683749003</v>
      </c>
      <c r="Q2751" s="143">
        <v>1603.2908030681201</v>
      </c>
      <c r="R2751" s="143">
        <v>1460</v>
      </c>
      <c r="S2751" s="143" t="s">
        <v>408</v>
      </c>
      <c r="T2751" s="143">
        <v>1460</v>
      </c>
      <c r="U2751" s="143" t="s">
        <v>385</v>
      </c>
      <c r="V2751" s="143" t="s">
        <v>366</v>
      </c>
      <c r="Z2751" s="143">
        <v>0</v>
      </c>
      <c r="AA2751" s="143">
        <v>1</v>
      </c>
      <c r="AB2751" s="143">
        <v>3.0711811829140099</v>
      </c>
      <c r="AC2751" s="143">
        <v>0.43548142683749003</v>
      </c>
      <c r="AD2751" s="143">
        <v>2371.6031174138102</v>
      </c>
      <c r="AF2751" s="143">
        <v>-1</v>
      </c>
      <c r="AG2751" s="143">
        <v>-1</v>
      </c>
      <c r="AH2751" s="143">
        <v>-1</v>
      </c>
      <c r="AI2751" s="143">
        <v>-1</v>
      </c>
      <c r="AJ2751" s="143">
        <v>0</v>
      </c>
      <c r="AM2751" s="143" t="s">
        <v>383</v>
      </c>
      <c r="AN2751" s="143">
        <v>-1</v>
      </c>
      <c r="AQ2751" s="143">
        <v>641</v>
      </c>
      <c r="AR2751" s="143" t="s">
        <v>284</v>
      </c>
      <c r="AS2751" s="143" t="s">
        <v>394</v>
      </c>
      <c r="AT2751" s="143" t="s">
        <v>366</v>
      </c>
      <c r="AV2751" s="143">
        <v>167.61842022981401</v>
      </c>
      <c r="AW2751" s="143">
        <v>1.9234412956</v>
      </c>
    </row>
    <row r="2752" spans="1:49" x14ac:dyDescent="0.25">
      <c r="A2752" s="153">
        <v>1200000</v>
      </c>
      <c r="B2752" s="153">
        <v>2500000</v>
      </c>
      <c r="C2752" s="153">
        <v>2500000</v>
      </c>
      <c r="D2752" s="143" t="s">
        <v>360</v>
      </c>
      <c r="E2752" s="143" t="s">
        <v>73</v>
      </c>
      <c r="F2752" s="143" t="s">
        <v>378</v>
      </c>
      <c r="G2752" s="143" t="s">
        <v>379</v>
      </c>
      <c r="H2752" s="143">
        <v>0.59</v>
      </c>
      <c r="I2752" s="143">
        <v>0.64</v>
      </c>
      <c r="J2752" s="143" t="s">
        <v>366</v>
      </c>
      <c r="K2752" s="143">
        <v>0.57300511364922002</v>
      </c>
      <c r="L2752" s="143">
        <v>3485.1675722674099</v>
      </c>
      <c r="M2752" s="143">
        <v>6.8089761241684101</v>
      </c>
      <c r="N2752" s="143">
        <v>0.94042153975195997</v>
      </c>
      <c r="O2752" s="143">
        <v>3.9015781378639498</v>
      </c>
      <c r="P2752" s="143">
        <v>0.53886635126374005</v>
      </c>
      <c r="Q2752" s="143">
        <v>1997.0188408336601</v>
      </c>
      <c r="R2752" s="143">
        <v>1820</v>
      </c>
      <c r="S2752" s="143" t="s">
        <v>397</v>
      </c>
      <c r="T2752" s="143">
        <v>1820</v>
      </c>
      <c r="U2752" s="143" t="s">
        <v>385</v>
      </c>
      <c r="V2752" s="143" t="s">
        <v>366</v>
      </c>
      <c r="Z2752" s="143">
        <v>0</v>
      </c>
      <c r="AA2752" s="143">
        <v>1</v>
      </c>
      <c r="AB2752" s="143">
        <v>3.9015781378639498</v>
      </c>
      <c r="AC2752" s="143">
        <v>0.53886635126374005</v>
      </c>
      <c r="AD2752" s="143">
        <v>1997.0188408336601</v>
      </c>
      <c r="AF2752" s="143">
        <v>-1</v>
      </c>
      <c r="AG2752" s="143">
        <v>-1</v>
      </c>
      <c r="AH2752" s="143">
        <v>-1</v>
      </c>
      <c r="AI2752" s="143">
        <v>-1</v>
      </c>
      <c r="AJ2752" s="143">
        <v>0</v>
      </c>
      <c r="AM2752" s="143" t="s">
        <v>383</v>
      </c>
      <c r="AN2752" s="143">
        <v>-1</v>
      </c>
      <c r="AQ2752" s="143">
        <v>641</v>
      </c>
      <c r="AR2752" s="143" t="s">
        <v>284</v>
      </c>
      <c r="AS2752" s="143" t="s">
        <v>394</v>
      </c>
      <c r="AT2752" s="143" t="s">
        <v>366</v>
      </c>
      <c r="AV2752" s="143">
        <v>201.33493615619801</v>
      </c>
      <c r="AW2752" s="143">
        <v>1.6196422067</v>
      </c>
    </row>
    <row r="2753" spans="1:49" x14ac:dyDescent="0.25">
      <c r="A2753" s="153">
        <v>1200000</v>
      </c>
      <c r="B2753" s="153">
        <v>2500000</v>
      </c>
      <c r="C2753" s="153">
        <v>2500000</v>
      </c>
      <c r="D2753" s="143" t="s">
        <v>360</v>
      </c>
      <c r="E2753" s="143" t="s">
        <v>73</v>
      </c>
      <c r="F2753" s="143" t="s">
        <v>378</v>
      </c>
      <c r="G2753" s="143" t="s">
        <v>379</v>
      </c>
      <c r="H2753" s="143">
        <v>0.59</v>
      </c>
      <c r="I2753" s="143">
        <v>0.64</v>
      </c>
      <c r="J2753" s="143" t="s">
        <v>363</v>
      </c>
      <c r="K2753" s="143">
        <v>4.4758340087729998E-2</v>
      </c>
      <c r="L2753" s="143">
        <v>3485.1675722674099</v>
      </c>
      <c r="M2753" s="143">
        <v>6.8089761241684101</v>
      </c>
      <c r="N2753" s="143">
        <v>0.94042153975195997</v>
      </c>
      <c r="O2753" s="143">
        <v>0.30475846901477999</v>
      </c>
      <c r="P2753" s="143">
        <v>4.209170710204E-2</v>
      </c>
      <c r="Q2753" s="143">
        <v>155.99031546228301</v>
      </c>
      <c r="R2753" s="143">
        <v>5100</v>
      </c>
      <c r="S2753" s="143" t="s">
        <v>373</v>
      </c>
      <c r="T2753" s="143">
        <v>5100</v>
      </c>
      <c r="U2753" s="143" t="s">
        <v>385</v>
      </c>
      <c r="V2753" s="143" t="s">
        <v>366</v>
      </c>
      <c r="Y2753" s="143" t="s">
        <v>363</v>
      </c>
      <c r="Z2753" s="143">
        <v>0</v>
      </c>
      <c r="AA2753" s="143">
        <v>1</v>
      </c>
      <c r="AB2753" s="143">
        <v>0.30475846901477999</v>
      </c>
      <c r="AC2753" s="143">
        <v>4.209170710204E-2</v>
      </c>
      <c r="AD2753" s="143">
        <v>155.990315462285</v>
      </c>
      <c r="AF2753" s="143">
        <v>-1</v>
      </c>
      <c r="AG2753" s="143">
        <v>-1</v>
      </c>
      <c r="AH2753" s="143">
        <v>-1</v>
      </c>
      <c r="AI2753" s="143">
        <v>-1</v>
      </c>
      <c r="AJ2753" s="143">
        <v>0</v>
      </c>
      <c r="AM2753" s="143" t="s">
        <v>383</v>
      </c>
      <c r="AN2753" s="143">
        <v>-1</v>
      </c>
      <c r="AQ2753" s="143">
        <v>641</v>
      </c>
      <c r="AR2753" s="143" t="s">
        <v>284</v>
      </c>
      <c r="AS2753" s="143" t="s">
        <v>394</v>
      </c>
      <c r="AT2753" s="143" t="s">
        <v>366</v>
      </c>
      <c r="AV2753" s="143">
        <v>67.101965341046807</v>
      </c>
      <c r="AW2753" s="143">
        <v>0.12651282680000001</v>
      </c>
    </row>
    <row r="2754" spans="1:49" x14ac:dyDescent="0.25">
      <c r="A2754" s="153">
        <v>1200000</v>
      </c>
      <c r="B2754" s="153">
        <v>2500000</v>
      </c>
      <c r="C2754" s="153">
        <v>2500000</v>
      </c>
      <c r="D2754" s="143" t="s">
        <v>360</v>
      </c>
      <c r="E2754" s="143" t="s">
        <v>73</v>
      </c>
      <c r="F2754" s="143" t="s">
        <v>378</v>
      </c>
      <c r="G2754" s="143" t="s">
        <v>379</v>
      </c>
      <c r="H2754" s="143">
        <v>0.59</v>
      </c>
      <c r="I2754" s="143">
        <v>0.64</v>
      </c>
      <c r="J2754" s="143" t="s">
        <v>366</v>
      </c>
      <c r="K2754" s="143">
        <v>0.61776345366790997</v>
      </c>
      <c r="L2754" s="143">
        <v>3847.1537004276702</v>
      </c>
      <c r="M2754" s="143">
        <v>8.0158905028610796</v>
      </c>
      <c r="N2754" s="143">
        <v>1.1260445745005401</v>
      </c>
      <c r="O2754" s="143">
        <v>4.9519242012712796</v>
      </c>
      <c r="P2754" s="143">
        <v>0.69562918532746998</v>
      </c>
      <c r="Q2754" s="143">
        <v>2376.6309567674798</v>
      </c>
      <c r="R2754" s="143">
        <v>1200</v>
      </c>
      <c r="S2754" s="143" t="s">
        <v>398</v>
      </c>
      <c r="T2754" s="143">
        <v>1200</v>
      </c>
      <c r="U2754" s="143" t="s">
        <v>385</v>
      </c>
      <c r="V2754" s="143" t="s">
        <v>366</v>
      </c>
      <c r="Z2754" s="143">
        <v>0</v>
      </c>
      <c r="AA2754" s="143">
        <v>1</v>
      </c>
      <c r="AB2754" s="143">
        <v>4.9519242012712796</v>
      </c>
      <c r="AC2754" s="143">
        <v>0.69562918532746998</v>
      </c>
      <c r="AD2754" s="143">
        <v>2376.6309567674798</v>
      </c>
      <c r="AF2754" s="143">
        <v>-1</v>
      </c>
      <c r="AG2754" s="143">
        <v>-1</v>
      </c>
      <c r="AH2754" s="143">
        <v>-1</v>
      </c>
      <c r="AI2754" s="143">
        <v>-1</v>
      </c>
      <c r="AJ2754" s="143">
        <v>0</v>
      </c>
      <c r="AM2754" s="143" t="s">
        <v>383</v>
      </c>
      <c r="AN2754" s="143">
        <v>-1</v>
      </c>
      <c r="AQ2754" s="143">
        <v>641</v>
      </c>
      <c r="AR2754" s="143" t="s">
        <v>284</v>
      </c>
      <c r="AS2754" s="143" t="s">
        <v>394</v>
      </c>
      <c r="AT2754" s="143" t="s">
        <v>366</v>
      </c>
      <c r="AV2754" s="143">
        <v>200</v>
      </c>
      <c r="AW2754" s="143">
        <v>1.9275190241</v>
      </c>
    </row>
    <row r="2755" spans="1:49" x14ac:dyDescent="0.25">
      <c r="A2755" s="153">
        <v>1200000</v>
      </c>
      <c r="B2755" s="153">
        <v>2500000</v>
      </c>
      <c r="C2755" s="153">
        <v>2500000</v>
      </c>
      <c r="D2755" s="143" t="s">
        <v>360</v>
      </c>
      <c r="E2755" s="143" t="s">
        <v>73</v>
      </c>
      <c r="F2755" s="143" t="s">
        <v>378</v>
      </c>
      <c r="G2755" s="143" t="s">
        <v>379</v>
      </c>
      <c r="H2755" s="143">
        <v>0.59</v>
      </c>
      <c r="I2755" s="143">
        <v>0.64</v>
      </c>
      <c r="J2755" s="143" t="s">
        <v>366</v>
      </c>
      <c r="K2755" s="143">
        <v>4.767064309612E-2</v>
      </c>
      <c r="L2755" s="143">
        <v>3077.5101407694101</v>
      </c>
      <c r="M2755" s="143">
        <v>4.6775433889796503</v>
      </c>
      <c r="N2755" s="143">
        <v>0.66424819224413001</v>
      </c>
      <c r="O2755" s="143">
        <v>0.22298150146269999</v>
      </c>
      <c r="P2755" s="143">
        <v>3.1665138499709998E-2</v>
      </c>
      <c r="Q2755" s="143">
        <v>146.706887545336</v>
      </c>
      <c r="R2755" s="143">
        <v>1200</v>
      </c>
      <c r="S2755" s="143" t="s">
        <v>398</v>
      </c>
      <c r="T2755" s="143">
        <v>1200</v>
      </c>
      <c r="U2755" s="143" t="s">
        <v>385</v>
      </c>
      <c r="V2755" s="143" t="s">
        <v>366</v>
      </c>
      <c r="Z2755" s="143">
        <v>0</v>
      </c>
      <c r="AA2755" s="143">
        <v>1</v>
      </c>
      <c r="AB2755" s="143">
        <v>0.22298150146269999</v>
      </c>
      <c r="AC2755" s="143">
        <v>3.1665138499709998E-2</v>
      </c>
      <c r="AD2755" s="143">
        <v>146.706887545337</v>
      </c>
      <c r="AF2755" s="143">
        <v>-1</v>
      </c>
      <c r="AG2755" s="143">
        <v>-1</v>
      </c>
      <c r="AH2755" s="143">
        <v>-1</v>
      </c>
      <c r="AI2755" s="143">
        <v>-1</v>
      </c>
      <c r="AJ2755" s="143">
        <v>0</v>
      </c>
      <c r="AM2755" s="143" t="s">
        <v>383</v>
      </c>
      <c r="AN2755" s="143">
        <v>-1</v>
      </c>
      <c r="AQ2755" s="143">
        <v>641</v>
      </c>
      <c r="AR2755" s="143" t="s">
        <v>284</v>
      </c>
      <c r="AS2755" s="143" t="s">
        <v>394</v>
      </c>
      <c r="AT2755" s="143" t="s">
        <v>366</v>
      </c>
      <c r="AV2755" s="143">
        <v>68.512390120934796</v>
      </c>
      <c r="AW2755" s="143">
        <v>0.11898368820000001</v>
      </c>
    </row>
    <row r="2756" spans="1:49" x14ac:dyDescent="0.25">
      <c r="A2756" s="153">
        <v>1200000</v>
      </c>
      <c r="B2756" s="153">
        <v>2500000</v>
      </c>
      <c r="C2756" s="153">
        <v>2500000</v>
      </c>
      <c r="D2756" s="143" t="s">
        <v>360</v>
      </c>
      <c r="E2756" s="143" t="s">
        <v>73</v>
      </c>
      <c r="F2756" s="143" t="s">
        <v>378</v>
      </c>
      <c r="G2756" s="143" t="s">
        <v>379</v>
      </c>
      <c r="H2756" s="143">
        <v>0.59</v>
      </c>
      <c r="I2756" s="143">
        <v>0.64</v>
      </c>
      <c r="J2756" s="143" t="s">
        <v>366</v>
      </c>
      <c r="K2756" s="143">
        <v>0.46816764726226001</v>
      </c>
      <c r="L2756" s="143">
        <v>3077.5101407694101</v>
      </c>
      <c r="M2756" s="143">
        <v>4.6775433889796503</v>
      </c>
      <c r="N2756" s="143">
        <v>0.66424819224413001</v>
      </c>
      <c r="O2756" s="143">
        <v>2.18987448338576</v>
      </c>
      <c r="P2756" s="143">
        <v>0.31097951336113999</v>
      </c>
      <c r="Q2756" s="143">
        <v>1440.7906820297701</v>
      </c>
      <c r="R2756" s="143">
        <v>1820</v>
      </c>
      <c r="S2756" s="143" t="s">
        <v>397</v>
      </c>
      <c r="T2756" s="143">
        <v>1820</v>
      </c>
      <c r="U2756" s="143" t="s">
        <v>385</v>
      </c>
      <c r="V2756" s="143" t="s">
        <v>366</v>
      </c>
      <c r="Z2756" s="143">
        <v>0</v>
      </c>
      <c r="AA2756" s="143">
        <v>1</v>
      </c>
      <c r="AB2756" s="143">
        <v>2.18987448338576</v>
      </c>
      <c r="AC2756" s="143">
        <v>0.31097951336113999</v>
      </c>
      <c r="AD2756" s="143">
        <v>1440.7906820297701</v>
      </c>
      <c r="AF2756" s="143">
        <v>-1</v>
      </c>
      <c r="AG2756" s="143">
        <v>-1</v>
      </c>
      <c r="AH2756" s="143">
        <v>-1</v>
      </c>
      <c r="AI2756" s="143">
        <v>-1</v>
      </c>
      <c r="AJ2756" s="143">
        <v>0</v>
      </c>
      <c r="AM2756" s="143" t="s">
        <v>383</v>
      </c>
      <c r="AN2756" s="143">
        <v>-1</v>
      </c>
      <c r="AQ2756" s="143">
        <v>641</v>
      </c>
      <c r="AR2756" s="143" t="s">
        <v>284</v>
      </c>
      <c r="AS2756" s="143" t="s">
        <v>394</v>
      </c>
      <c r="AT2756" s="143" t="s">
        <v>366</v>
      </c>
      <c r="AV2756" s="143">
        <v>196.82906021947699</v>
      </c>
      <c r="AW2756" s="143">
        <v>1.1685244785</v>
      </c>
    </row>
    <row r="2757" spans="1:49" x14ac:dyDescent="0.25">
      <c r="A2757" s="153">
        <v>1200000</v>
      </c>
      <c r="B2757" s="153">
        <v>2500000</v>
      </c>
      <c r="C2757" s="153">
        <v>2500000</v>
      </c>
      <c r="D2757" s="143" t="s">
        <v>360</v>
      </c>
      <c r="E2757" s="143" t="s">
        <v>73</v>
      </c>
      <c r="F2757" s="143" t="s">
        <v>378</v>
      </c>
      <c r="G2757" s="143" t="s">
        <v>379</v>
      </c>
      <c r="H2757" s="143">
        <v>0.59</v>
      </c>
      <c r="I2757" s="143">
        <v>0.64</v>
      </c>
      <c r="J2757" s="143" t="s">
        <v>363</v>
      </c>
      <c r="K2757" s="143">
        <v>0.10192516340157</v>
      </c>
      <c r="L2757" s="143">
        <v>3077.5101407694101</v>
      </c>
      <c r="M2757" s="143">
        <v>4.6775433889796503</v>
      </c>
      <c r="N2757" s="143">
        <v>0.66424819224413001</v>
      </c>
      <c r="O2757" s="143">
        <v>0.47675937423969</v>
      </c>
      <c r="P2757" s="143">
        <v>6.7703605533680003E-2</v>
      </c>
      <c r="Q2757" s="143">
        <v>313.67572396792002</v>
      </c>
      <c r="R2757" s="143">
        <v>5300</v>
      </c>
      <c r="S2757" s="143" t="s">
        <v>372</v>
      </c>
      <c r="T2757" s="143">
        <v>5300</v>
      </c>
      <c r="U2757" s="143" t="s">
        <v>385</v>
      </c>
      <c r="V2757" s="143" t="s">
        <v>366</v>
      </c>
      <c r="Y2757" s="143" t="s">
        <v>363</v>
      </c>
      <c r="Z2757" s="143">
        <v>0</v>
      </c>
      <c r="AA2757" s="143">
        <v>1</v>
      </c>
      <c r="AB2757" s="143">
        <v>0.47675937423969</v>
      </c>
      <c r="AC2757" s="143">
        <v>6.7703605533680003E-2</v>
      </c>
      <c r="AD2757" s="143">
        <v>313.67572396792002</v>
      </c>
      <c r="AF2757" s="143">
        <v>-1</v>
      </c>
      <c r="AG2757" s="143">
        <v>-1</v>
      </c>
      <c r="AH2757" s="143">
        <v>-1</v>
      </c>
      <c r="AI2757" s="143">
        <v>-1</v>
      </c>
      <c r="AJ2757" s="143">
        <v>0</v>
      </c>
      <c r="AM2757" s="143" t="s">
        <v>383</v>
      </c>
      <c r="AN2757" s="143">
        <v>-1</v>
      </c>
      <c r="AQ2757" s="143">
        <v>641</v>
      </c>
      <c r="AR2757" s="143" t="s">
        <v>284</v>
      </c>
      <c r="AS2757" s="143" t="s">
        <v>394</v>
      </c>
      <c r="AT2757" s="143" t="s">
        <v>366</v>
      </c>
      <c r="AV2757" s="143">
        <v>80.153523129611301</v>
      </c>
      <c r="AW2757" s="143">
        <v>0.25440042499999999</v>
      </c>
    </row>
    <row r="2758" spans="1:49" x14ac:dyDescent="0.25">
      <c r="A2758" s="153">
        <v>1200000</v>
      </c>
      <c r="B2758" s="153">
        <v>2500000</v>
      </c>
      <c r="C2758" s="153">
        <v>2500000</v>
      </c>
      <c r="D2758" s="143" t="s">
        <v>360</v>
      </c>
      <c r="E2758" s="143" t="s">
        <v>73</v>
      </c>
      <c r="F2758" s="143" t="s">
        <v>378</v>
      </c>
      <c r="G2758" s="143" t="s">
        <v>379</v>
      </c>
      <c r="H2758" s="143">
        <v>0.59</v>
      </c>
      <c r="I2758" s="143">
        <v>0.64</v>
      </c>
      <c r="J2758" s="143" t="s">
        <v>366</v>
      </c>
      <c r="K2758" s="143">
        <v>6.3423763030100002E-3</v>
      </c>
      <c r="L2758" s="143">
        <v>3848.6050236199799</v>
      </c>
      <c r="M2758" s="143">
        <v>8.0221764511016094</v>
      </c>
      <c r="N2758" s="143">
        <v>1.1255137490604801</v>
      </c>
      <c r="O2758" s="143">
        <v>5.0879661822099999E-2</v>
      </c>
      <c r="P2758" s="143">
        <v>7.13843173076E-3</v>
      </c>
      <c r="Q2758" s="143">
        <v>24.409301301487201</v>
      </c>
      <c r="R2758" s="143">
        <v>8140</v>
      </c>
      <c r="S2758" s="143" t="s">
        <v>369</v>
      </c>
      <c r="T2758" s="143">
        <v>8140</v>
      </c>
      <c r="U2758" s="143" t="s">
        <v>385</v>
      </c>
      <c r="V2758" s="143" t="s">
        <v>366</v>
      </c>
      <c r="Z2758" s="143">
        <v>0</v>
      </c>
      <c r="AA2758" s="143">
        <v>1</v>
      </c>
      <c r="AB2758" s="143">
        <v>5.0879661822099999E-2</v>
      </c>
      <c r="AC2758" s="143">
        <v>7.13843173076E-3</v>
      </c>
      <c r="AD2758" s="143">
        <v>24.4093013014873</v>
      </c>
      <c r="AF2758" s="143">
        <v>-1</v>
      </c>
      <c r="AG2758" s="143">
        <v>-1</v>
      </c>
      <c r="AH2758" s="143">
        <v>-1</v>
      </c>
      <c r="AI2758" s="143">
        <v>-1</v>
      </c>
      <c r="AJ2758" s="143">
        <v>0</v>
      </c>
      <c r="AM2758" s="143" t="s">
        <v>383</v>
      </c>
      <c r="AN2758" s="143">
        <v>-1</v>
      </c>
      <c r="AQ2758" s="143">
        <v>641</v>
      </c>
      <c r="AR2758" s="143" t="s">
        <v>284</v>
      </c>
      <c r="AS2758" s="143" t="s">
        <v>394</v>
      </c>
      <c r="AT2758" s="143" t="s">
        <v>366</v>
      </c>
      <c r="AV2758" s="143">
        <v>39.622156160622701</v>
      </c>
      <c r="AW2758" s="143">
        <v>1.97966758E-2</v>
      </c>
    </row>
    <row r="2759" spans="1:49" x14ac:dyDescent="0.25">
      <c r="A2759" s="153">
        <v>1200000</v>
      </c>
      <c r="B2759" s="153">
        <v>2500000</v>
      </c>
      <c r="C2759" s="153">
        <v>2500000</v>
      </c>
      <c r="D2759" s="143" t="s">
        <v>360</v>
      </c>
      <c r="E2759" s="143" t="s">
        <v>73</v>
      </c>
      <c r="F2759" s="143" t="s">
        <v>378</v>
      </c>
      <c r="G2759" s="143" t="s">
        <v>379</v>
      </c>
      <c r="H2759" s="143">
        <v>0.59</v>
      </c>
      <c r="I2759" s="143">
        <v>0.64</v>
      </c>
      <c r="J2759" s="143" t="s">
        <v>387</v>
      </c>
      <c r="K2759" s="143">
        <v>9.7591193836999996E-4</v>
      </c>
      <c r="L2759" s="143">
        <v>3848.6050236199799</v>
      </c>
      <c r="M2759" s="143">
        <v>8.0221764511016094</v>
      </c>
      <c r="N2759" s="143">
        <v>1.1255137490604801</v>
      </c>
      <c r="O2759" s="143">
        <v>7.8289377703399995E-3</v>
      </c>
      <c r="P2759" s="143">
        <v>1.0984023044999999E-3</v>
      </c>
      <c r="Q2759" s="143">
        <v>3.7558995886253399</v>
      </c>
      <c r="R2759" s="143">
        <v>8140</v>
      </c>
      <c r="S2759" s="143" t="s">
        <v>369</v>
      </c>
      <c r="T2759" s="143">
        <v>8140</v>
      </c>
      <c r="U2759" s="143" t="s">
        <v>388</v>
      </c>
      <c r="V2759" s="143" t="s">
        <v>387</v>
      </c>
      <c r="Z2759" s="143">
        <v>0</v>
      </c>
      <c r="AA2759" s="143">
        <v>1</v>
      </c>
      <c r="AB2759" s="143">
        <v>7.8289377703399995E-3</v>
      </c>
      <c r="AC2759" s="143">
        <v>1.0984023044999999E-3</v>
      </c>
      <c r="AD2759" s="143">
        <v>3.7558995886242799</v>
      </c>
      <c r="AF2759" s="143">
        <v>-1</v>
      </c>
      <c r="AG2759" s="143">
        <v>-1</v>
      </c>
      <c r="AH2759" s="143">
        <v>-1</v>
      </c>
      <c r="AI2759" s="143">
        <v>-1</v>
      </c>
      <c r="AJ2759" s="143">
        <v>0</v>
      </c>
      <c r="AM2759" s="143" t="s">
        <v>383</v>
      </c>
      <c r="AN2759" s="143">
        <v>-1</v>
      </c>
      <c r="AQ2759" s="143">
        <v>641</v>
      </c>
      <c r="AR2759" s="143" t="s">
        <v>284</v>
      </c>
      <c r="AS2759" s="143" t="s">
        <v>394</v>
      </c>
      <c r="AT2759" s="143" t="s">
        <v>366</v>
      </c>
      <c r="AV2759" s="143">
        <v>40.630997909437497</v>
      </c>
      <c r="AW2759" s="143">
        <v>3.0461473E-3</v>
      </c>
    </row>
    <row r="2760" spans="1:49" x14ac:dyDescent="0.25">
      <c r="A2760" s="153">
        <v>1200000</v>
      </c>
      <c r="B2760" s="153">
        <v>2500000</v>
      </c>
      <c r="C2760" s="153">
        <v>2500000</v>
      </c>
      <c r="D2760" s="143" t="s">
        <v>360</v>
      </c>
      <c r="E2760" s="143" t="s">
        <v>73</v>
      </c>
      <c r="F2760" s="143" t="s">
        <v>378</v>
      </c>
      <c r="G2760" s="143" t="s">
        <v>379</v>
      </c>
      <c r="H2760" s="143">
        <v>0.59</v>
      </c>
      <c r="I2760" s="143">
        <v>0.64</v>
      </c>
      <c r="J2760" s="143" t="s">
        <v>366</v>
      </c>
      <c r="K2760" s="143">
        <v>7.9878353881999997E-4</v>
      </c>
      <c r="L2760" s="143">
        <v>3848.6050236199799</v>
      </c>
      <c r="M2760" s="143">
        <v>8.0221764511016094</v>
      </c>
      <c r="N2760" s="143">
        <v>1.1255137490604801</v>
      </c>
      <c r="O2760" s="143">
        <v>6.40798249466E-3</v>
      </c>
      <c r="P2760" s="143">
        <v>8.9904185545999998E-4</v>
      </c>
      <c r="Q2760" s="143">
        <v>3.0742023402952898</v>
      </c>
      <c r="R2760" s="143">
        <v>1200</v>
      </c>
      <c r="S2760" s="143" t="s">
        <v>398</v>
      </c>
      <c r="T2760" s="143">
        <v>1200</v>
      </c>
      <c r="U2760" s="143" t="s">
        <v>385</v>
      </c>
      <c r="V2760" s="143" t="s">
        <v>366</v>
      </c>
      <c r="Z2760" s="143">
        <v>0</v>
      </c>
      <c r="AA2760" s="143">
        <v>1</v>
      </c>
      <c r="AB2760" s="143">
        <v>6.40798249466E-3</v>
      </c>
      <c r="AC2760" s="143">
        <v>8.9904185545999998E-4</v>
      </c>
      <c r="AD2760" s="143">
        <v>3.0742023402941498</v>
      </c>
      <c r="AF2760" s="143">
        <v>-1</v>
      </c>
      <c r="AG2760" s="143">
        <v>-1</v>
      </c>
      <c r="AH2760" s="143">
        <v>-1</v>
      </c>
      <c r="AI2760" s="143">
        <v>-1</v>
      </c>
      <c r="AJ2760" s="143">
        <v>0</v>
      </c>
      <c r="AM2760" s="143" t="s">
        <v>383</v>
      </c>
      <c r="AN2760" s="143">
        <v>-1</v>
      </c>
      <c r="AQ2760" s="143">
        <v>641</v>
      </c>
      <c r="AR2760" s="143" t="s">
        <v>284</v>
      </c>
      <c r="AS2760" s="143" t="s">
        <v>394</v>
      </c>
      <c r="AT2760" s="143" t="s">
        <v>366</v>
      </c>
      <c r="AV2760" s="143">
        <v>15.8427185619647</v>
      </c>
      <c r="AW2760" s="143">
        <v>2.4932702999999998E-3</v>
      </c>
    </row>
    <row r="2761" spans="1:49" x14ac:dyDescent="0.25">
      <c r="A2761" s="153">
        <v>1200000</v>
      </c>
      <c r="B2761" s="153">
        <v>2500000</v>
      </c>
      <c r="C2761" s="153">
        <v>2500000</v>
      </c>
      <c r="D2761" s="143" t="s">
        <v>360</v>
      </c>
      <c r="E2761" s="143" t="s">
        <v>73</v>
      </c>
      <c r="F2761" s="143" t="s">
        <v>378</v>
      </c>
      <c r="G2761" s="143" t="s">
        <v>379</v>
      </c>
      <c r="H2761" s="143">
        <v>0.59</v>
      </c>
      <c r="I2761" s="143">
        <v>0.64</v>
      </c>
      <c r="J2761" s="143" t="s">
        <v>366</v>
      </c>
      <c r="K2761" s="143">
        <v>3.9436636770000003E-5</v>
      </c>
      <c r="L2761" s="143">
        <v>3807.76194885109</v>
      </c>
      <c r="M2761" s="143">
        <v>7.7553968101964701</v>
      </c>
      <c r="N2761" s="143">
        <v>1.04447393190474</v>
      </c>
      <c r="O2761" s="143">
        <v>3.0584676708000002E-4</v>
      </c>
      <c r="P2761" s="143">
        <v>4.119053907E-5</v>
      </c>
      <c r="Q2761" s="143">
        <v>0.15016532491772999</v>
      </c>
      <c r="R2761" s="143">
        <v>1820</v>
      </c>
      <c r="S2761" s="143" t="s">
        <v>397</v>
      </c>
      <c r="T2761" s="143">
        <v>1820</v>
      </c>
      <c r="U2761" s="143" t="s">
        <v>385</v>
      </c>
      <c r="V2761" s="143" t="s">
        <v>366</v>
      </c>
      <c r="Z2761" s="143">
        <v>0</v>
      </c>
      <c r="AA2761" s="143">
        <v>1</v>
      </c>
      <c r="AB2761" s="143">
        <v>3.0584676708000002E-4</v>
      </c>
      <c r="AC2761" s="143">
        <v>4.119053907E-5</v>
      </c>
      <c r="AD2761" s="143">
        <v>0.15016532491715001</v>
      </c>
      <c r="AF2761" s="143">
        <v>-1</v>
      </c>
      <c r="AG2761" s="143">
        <v>-1</v>
      </c>
      <c r="AH2761" s="143">
        <v>-1</v>
      </c>
      <c r="AI2761" s="143">
        <v>-1</v>
      </c>
      <c r="AJ2761" s="143">
        <v>0</v>
      </c>
      <c r="AM2761" s="143" t="s">
        <v>383</v>
      </c>
      <c r="AN2761" s="143">
        <v>-1</v>
      </c>
      <c r="AQ2761" s="143">
        <v>641</v>
      </c>
      <c r="AR2761" s="143" t="s">
        <v>284</v>
      </c>
      <c r="AS2761" s="143" t="s">
        <v>394</v>
      </c>
      <c r="AT2761" s="143" t="s">
        <v>366</v>
      </c>
      <c r="AV2761" s="143">
        <v>2.1264058407289799</v>
      </c>
      <c r="AW2761" s="143">
        <v>1.2178859999999999E-4</v>
      </c>
    </row>
    <row r="2762" spans="1:49" x14ac:dyDescent="0.25">
      <c r="A2762" s="153">
        <v>1200000</v>
      </c>
      <c r="B2762" s="153">
        <v>2500000</v>
      </c>
      <c r="C2762" s="153">
        <v>2500000</v>
      </c>
      <c r="D2762" s="143" t="s">
        <v>360</v>
      </c>
      <c r="E2762" s="143" t="s">
        <v>73</v>
      </c>
      <c r="F2762" s="143" t="s">
        <v>378</v>
      </c>
      <c r="G2762" s="143" t="s">
        <v>379</v>
      </c>
      <c r="H2762" s="143">
        <v>0.59</v>
      </c>
      <c r="I2762" s="143">
        <v>0.64</v>
      </c>
      <c r="J2762" s="143" t="s">
        <v>366</v>
      </c>
      <c r="K2762" s="143">
        <v>0.61776345348380002</v>
      </c>
      <c r="L2762" s="143">
        <v>3833.3871371741402</v>
      </c>
      <c r="M2762" s="143">
        <v>7.5597509185374197</v>
      </c>
      <c r="N2762" s="143">
        <v>1.0729612681668601</v>
      </c>
      <c r="O2762" s="143">
        <v>4.6701378349130396</v>
      </c>
      <c r="P2762" s="143">
        <v>0.66283625847712002</v>
      </c>
      <c r="Q2762" s="143">
        <v>2368.1264764010898</v>
      </c>
      <c r="R2762" s="143">
        <v>1200</v>
      </c>
      <c r="S2762" s="143" t="s">
        <v>398</v>
      </c>
      <c r="T2762" s="143">
        <v>1200</v>
      </c>
      <c r="U2762" s="143" t="s">
        <v>385</v>
      </c>
      <c r="V2762" s="143" t="s">
        <v>366</v>
      </c>
      <c r="Z2762" s="143">
        <v>0</v>
      </c>
      <c r="AA2762" s="143">
        <v>1</v>
      </c>
      <c r="AB2762" s="143">
        <v>4.6701378349130396</v>
      </c>
      <c r="AC2762" s="143">
        <v>0.66283625847712002</v>
      </c>
      <c r="AD2762" s="143">
        <v>2368.1264764010898</v>
      </c>
      <c r="AF2762" s="143">
        <v>-1</v>
      </c>
      <c r="AG2762" s="143">
        <v>-1</v>
      </c>
      <c r="AH2762" s="143">
        <v>-1</v>
      </c>
      <c r="AI2762" s="143">
        <v>-1</v>
      </c>
      <c r="AJ2762" s="143">
        <v>0</v>
      </c>
      <c r="AM2762" s="143" t="s">
        <v>383</v>
      </c>
      <c r="AN2762" s="143">
        <v>-1</v>
      </c>
      <c r="AQ2762" s="143">
        <v>641</v>
      </c>
      <c r="AR2762" s="143" t="s">
        <v>284</v>
      </c>
      <c r="AS2762" s="143" t="s">
        <v>394</v>
      </c>
      <c r="AT2762" s="143" t="s">
        <v>366</v>
      </c>
      <c r="AV2762" s="143">
        <v>199.999999970197</v>
      </c>
      <c r="AW2762" s="143">
        <v>1.9206216354000001</v>
      </c>
    </row>
    <row r="2763" spans="1:49" x14ac:dyDescent="0.25">
      <c r="A2763" s="153">
        <v>1200000</v>
      </c>
      <c r="B2763" s="153">
        <v>2500000</v>
      </c>
      <c r="C2763" s="153">
        <v>2500000</v>
      </c>
      <c r="D2763" s="143" t="s">
        <v>360</v>
      </c>
      <c r="E2763" s="143" t="s">
        <v>73</v>
      </c>
      <c r="F2763" s="143" t="s">
        <v>378</v>
      </c>
      <c r="G2763" s="143" t="s">
        <v>379</v>
      </c>
      <c r="H2763" s="143">
        <v>0.59</v>
      </c>
      <c r="I2763" s="143">
        <v>0.64</v>
      </c>
      <c r="J2763" s="143" t="s">
        <v>366</v>
      </c>
      <c r="K2763" s="143">
        <v>0.49027860854916</v>
      </c>
      <c r="L2763" s="143">
        <v>2958.3548217176699</v>
      </c>
      <c r="M2763" s="143">
        <v>5.7797427394058101</v>
      </c>
      <c r="N2763" s="143">
        <v>0.79828419297345998</v>
      </c>
      <c r="O2763" s="143">
        <v>2.8336842280480101</v>
      </c>
      <c r="P2763" s="143">
        <v>0.39138166335781999</v>
      </c>
      <c r="Q2763" s="143">
        <v>1450.4180855864499</v>
      </c>
      <c r="R2763" s="143">
        <v>1820</v>
      </c>
      <c r="S2763" s="143" t="s">
        <v>397</v>
      </c>
      <c r="T2763" s="143">
        <v>1820</v>
      </c>
      <c r="U2763" s="143" t="s">
        <v>385</v>
      </c>
      <c r="V2763" s="143" t="s">
        <v>366</v>
      </c>
      <c r="Z2763" s="143">
        <v>0</v>
      </c>
      <c r="AA2763" s="143">
        <v>1</v>
      </c>
      <c r="AB2763" s="143">
        <v>2.8336842280480101</v>
      </c>
      <c r="AC2763" s="143">
        <v>0.39138166335781999</v>
      </c>
      <c r="AD2763" s="143">
        <v>1450.4180855864499</v>
      </c>
      <c r="AF2763" s="143">
        <v>-1</v>
      </c>
      <c r="AG2763" s="143">
        <v>-1</v>
      </c>
      <c r="AH2763" s="143">
        <v>-1</v>
      </c>
      <c r="AI2763" s="143">
        <v>-1</v>
      </c>
      <c r="AJ2763" s="143">
        <v>0</v>
      </c>
      <c r="AM2763" s="143" t="s">
        <v>383</v>
      </c>
      <c r="AN2763" s="143">
        <v>-1</v>
      </c>
      <c r="AQ2763" s="143">
        <v>641</v>
      </c>
      <c r="AR2763" s="143" t="s">
        <v>284</v>
      </c>
      <c r="AS2763" s="143" t="s">
        <v>394</v>
      </c>
      <c r="AT2763" s="143" t="s">
        <v>366</v>
      </c>
      <c r="AV2763" s="143">
        <v>178.62612282823201</v>
      </c>
      <c r="AW2763" s="143">
        <v>1.1763325917</v>
      </c>
    </row>
    <row r="2764" spans="1:49" x14ac:dyDescent="0.25">
      <c r="A2764" s="153">
        <v>1200000</v>
      </c>
      <c r="B2764" s="153">
        <v>2500000</v>
      </c>
      <c r="C2764" s="153">
        <v>2500000</v>
      </c>
      <c r="D2764" s="143" t="s">
        <v>360</v>
      </c>
      <c r="E2764" s="143" t="s">
        <v>73</v>
      </c>
      <c r="F2764" s="143" t="s">
        <v>378</v>
      </c>
      <c r="G2764" s="143" t="s">
        <v>379</v>
      </c>
      <c r="H2764" s="143">
        <v>0.59</v>
      </c>
      <c r="I2764" s="143">
        <v>0.64</v>
      </c>
      <c r="J2764" s="143" t="s">
        <v>363</v>
      </c>
      <c r="K2764" s="143">
        <v>0.1274848452108</v>
      </c>
      <c r="L2764" s="143">
        <v>2958.3548217176699</v>
      </c>
      <c r="M2764" s="143">
        <v>5.7797427394058101</v>
      </c>
      <c r="N2764" s="143">
        <v>0.79828419297345998</v>
      </c>
      <c r="O2764" s="143">
        <v>0.73682960849140999</v>
      </c>
      <c r="P2764" s="143">
        <v>0.10176913677545001</v>
      </c>
      <c r="Q2764" s="143">
        <v>377.14540652531099</v>
      </c>
      <c r="R2764" s="143">
        <v>5100</v>
      </c>
      <c r="S2764" s="143" t="s">
        <v>373</v>
      </c>
      <c r="T2764" s="143">
        <v>5100</v>
      </c>
      <c r="U2764" s="143" t="s">
        <v>385</v>
      </c>
      <c r="V2764" s="143" t="s">
        <v>366</v>
      </c>
      <c r="Y2764" s="143" t="s">
        <v>363</v>
      </c>
      <c r="Z2764" s="143">
        <v>0</v>
      </c>
      <c r="AA2764" s="143">
        <v>1</v>
      </c>
      <c r="AB2764" s="143">
        <v>0.73682960849140999</v>
      </c>
      <c r="AC2764" s="143">
        <v>0.10176913677545001</v>
      </c>
      <c r="AD2764" s="143">
        <v>377.14540652531099</v>
      </c>
      <c r="AF2764" s="143">
        <v>-1</v>
      </c>
      <c r="AG2764" s="143">
        <v>-1</v>
      </c>
      <c r="AH2764" s="143">
        <v>-1</v>
      </c>
      <c r="AI2764" s="143">
        <v>-1</v>
      </c>
      <c r="AJ2764" s="143">
        <v>0</v>
      </c>
      <c r="AM2764" s="143" t="s">
        <v>383</v>
      </c>
      <c r="AN2764" s="143">
        <v>-1</v>
      </c>
      <c r="AQ2764" s="143">
        <v>641</v>
      </c>
      <c r="AR2764" s="143" t="s">
        <v>284</v>
      </c>
      <c r="AS2764" s="143" t="s">
        <v>394</v>
      </c>
      <c r="AT2764" s="143" t="s">
        <v>366</v>
      </c>
      <c r="AV2764" s="143">
        <v>147.22996657680099</v>
      </c>
      <c r="AW2764" s="143">
        <v>0.30587624209999997</v>
      </c>
    </row>
    <row r="2765" spans="1:49" x14ac:dyDescent="0.25">
      <c r="A2765" s="153">
        <v>1200000</v>
      </c>
      <c r="B2765" s="153">
        <v>2500000</v>
      </c>
      <c r="C2765" s="153">
        <v>2500000</v>
      </c>
      <c r="D2765" s="143" t="s">
        <v>360</v>
      </c>
      <c r="E2765" s="143" t="s">
        <v>73</v>
      </c>
      <c r="F2765" s="143" t="s">
        <v>378</v>
      </c>
      <c r="G2765" s="143" t="s">
        <v>379</v>
      </c>
      <c r="H2765" s="143">
        <v>0.59</v>
      </c>
      <c r="I2765" s="143">
        <v>0.64</v>
      </c>
      <c r="J2765" s="143" t="s">
        <v>366</v>
      </c>
      <c r="K2765" s="143">
        <v>0.44657748301573003</v>
      </c>
      <c r="L2765" s="143">
        <v>2681.4860848369099</v>
      </c>
      <c r="M2765" s="143">
        <v>5.2388421239114802</v>
      </c>
      <c r="N2765" s="143">
        <v>0.72378582696130001</v>
      </c>
      <c r="O2765" s="143">
        <v>2.3395489296131999</v>
      </c>
      <c r="P2765" s="143">
        <v>0.32322645284683998</v>
      </c>
      <c r="Q2765" s="143">
        <v>1197.4913065081901</v>
      </c>
      <c r="R2765" s="143">
        <v>1820</v>
      </c>
      <c r="S2765" s="143" t="s">
        <v>397</v>
      </c>
      <c r="T2765" s="143">
        <v>1820</v>
      </c>
      <c r="U2765" s="143" t="s">
        <v>385</v>
      </c>
      <c r="V2765" s="143" t="s">
        <v>366</v>
      </c>
      <c r="Z2765" s="143">
        <v>0</v>
      </c>
      <c r="AA2765" s="143">
        <v>1</v>
      </c>
      <c r="AB2765" s="143">
        <v>2.3395489296131999</v>
      </c>
      <c r="AC2765" s="143">
        <v>0.32322645284683998</v>
      </c>
      <c r="AD2765" s="143">
        <v>1197.4913065081901</v>
      </c>
      <c r="AF2765" s="143">
        <v>-1</v>
      </c>
      <c r="AG2765" s="143">
        <v>-1</v>
      </c>
      <c r="AH2765" s="143">
        <v>-1</v>
      </c>
      <c r="AI2765" s="143">
        <v>-1</v>
      </c>
      <c r="AJ2765" s="143">
        <v>0</v>
      </c>
      <c r="AM2765" s="143" t="s">
        <v>383</v>
      </c>
      <c r="AN2765" s="143">
        <v>-1</v>
      </c>
      <c r="AQ2765" s="143">
        <v>641</v>
      </c>
      <c r="AR2765" s="143" t="s">
        <v>284</v>
      </c>
      <c r="AS2765" s="143" t="s">
        <v>394</v>
      </c>
      <c r="AT2765" s="143" t="s">
        <v>366</v>
      </c>
      <c r="AV2765" s="143">
        <v>173.51471869152201</v>
      </c>
      <c r="AW2765" s="143">
        <v>0.971201384</v>
      </c>
    </row>
    <row r="2766" spans="1:49" x14ac:dyDescent="0.25">
      <c r="A2766" s="153">
        <v>1200000</v>
      </c>
      <c r="B2766" s="153">
        <v>2500000</v>
      </c>
      <c r="C2766" s="153">
        <v>2500000</v>
      </c>
      <c r="D2766" s="143" t="s">
        <v>360</v>
      </c>
      <c r="E2766" s="143" t="s">
        <v>73</v>
      </c>
      <c r="F2766" s="143" t="s">
        <v>378</v>
      </c>
      <c r="G2766" s="143" t="s">
        <v>379</v>
      </c>
      <c r="H2766" s="143">
        <v>0.59</v>
      </c>
      <c r="I2766" s="143">
        <v>0.64</v>
      </c>
      <c r="J2766" s="143" t="s">
        <v>363</v>
      </c>
      <c r="K2766" s="143">
        <v>0.17118597085928999</v>
      </c>
      <c r="L2766" s="143">
        <v>2681.4860848369099</v>
      </c>
      <c r="M2766" s="143">
        <v>5.2388421239114802</v>
      </c>
      <c r="N2766" s="143">
        <v>0.72378582696130001</v>
      </c>
      <c r="O2766" s="143">
        <v>0.89681627516036999</v>
      </c>
      <c r="P2766" s="143">
        <v>0.12390197948256999</v>
      </c>
      <c r="Q2766" s="143">
        <v>459.03279877850503</v>
      </c>
      <c r="R2766" s="143">
        <v>5100</v>
      </c>
      <c r="S2766" s="143" t="s">
        <v>373</v>
      </c>
      <c r="T2766" s="143">
        <v>5100</v>
      </c>
      <c r="U2766" s="143" t="s">
        <v>385</v>
      </c>
      <c r="V2766" s="143" t="s">
        <v>366</v>
      </c>
      <c r="Y2766" s="143" t="s">
        <v>363</v>
      </c>
      <c r="Z2766" s="143">
        <v>0</v>
      </c>
      <c r="AA2766" s="143">
        <v>1</v>
      </c>
      <c r="AB2766" s="143">
        <v>0.89681627516036999</v>
      </c>
      <c r="AC2766" s="143">
        <v>0.12390197948256999</v>
      </c>
      <c r="AD2766" s="143">
        <v>459.03279877850503</v>
      </c>
      <c r="AF2766" s="143">
        <v>-1</v>
      </c>
      <c r="AG2766" s="143">
        <v>-1</v>
      </c>
      <c r="AH2766" s="143">
        <v>-1</v>
      </c>
      <c r="AI2766" s="143">
        <v>-1</v>
      </c>
      <c r="AJ2766" s="143">
        <v>0</v>
      </c>
      <c r="AM2766" s="143" t="s">
        <v>383</v>
      </c>
      <c r="AN2766" s="143">
        <v>-1</v>
      </c>
      <c r="AQ2766" s="143">
        <v>641</v>
      </c>
      <c r="AR2766" s="143" t="s">
        <v>284</v>
      </c>
      <c r="AS2766" s="143" t="s">
        <v>394</v>
      </c>
      <c r="AT2766" s="143" t="s">
        <v>366</v>
      </c>
      <c r="AV2766" s="143">
        <v>129.11540885891901</v>
      </c>
      <c r="AW2766" s="143">
        <v>0.37228937449999999</v>
      </c>
    </row>
    <row r="2767" spans="1:49" x14ac:dyDescent="0.25">
      <c r="A2767" s="153">
        <v>1200000</v>
      </c>
      <c r="B2767" s="153">
        <v>2500000</v>
      </c>
      <c r="C2767" s="153">
        <v>2500000</v>
      </c>
      <c r="D2767" s="143" t="s">
        <v>360</v>
      </c>
      <c r="E2767" s="143" t="s">
        <v>73</v>
      </c>
      <c r="F2767" s="143" t="s">
        <v>378</v>
      </c>
      <c r="G2767" s="143" t="s">
        <v>379</v>
      </c>
      <c r="H2767" s="143">
        <v>0.59</v>
      </c>
      <c r="I2767" s="143">
        <v>0.64</v>
      </c>
      <c r="J2767" s="143" t="s">
        <v>366</v>
      </c>
      <c r="K2767" s="143">
        <v>0.21142409343307</v>
      </c>
      <c r="L2767" s="143">
        <v>1481.78049951452</v>
      </c>
      <c r="M2767" s="143">
        <v>0</v>
      </c>
      <c r="N2767" s="143">
        <v>0</v>
      </c>
      <c r="O2767" s="143">
        <v>0</v>
      </c>
      <c r="P2767" s="143">
        <v>0</v>
      </c>
      <c r="Q2767" s="143">
        <v>313.28409877667201</v>
      </c>
      <c r="R2767" s="143">
        <v>1820</v>
      </c>
      <c r="S2767" s="143" t="s">
        <v>397</v>
      </c>
      <c r="T2767" s="143">
        <v>1820</v>
      </c>
      <c r="U2767" s="143" t="s">
        <v>385</v>
      </c>
      <c r="V2767" s="143" t="s">
        <v>366</v>
      </c>
      <c r="Z2767" s="143">
        <v>0</v>
      </c>
      <c r="AA2767" s="143">
        <v>1</v>
      </c>
      <c r="AB2767" s="143">
        <v>0</v>
      </c>
      <c r="AC2767" s="143">
        <v>0</v>
      </c>
      <c r="AD2767" s="143">
        <v>313.28409877667201</v>
      </c>
      <c r="AF2767" s="143">
        <v>-1</v>
      </c>
      <c r="AG2767" s="143">
        <v>-1</v>
      </c>
      <c r="AH2767" s="143">
        <v>-1</v>
      </c>
      <c r="AI2767" s="143">
        <v>-1</v>
      </c>
      <c r="AJ2767" s="143">
        <v>0</v>
      </c>
      <c r="AM2767" s="143" t="s">
        <v>383</v>
      </c>
      <c r="AN2767" s="143">
        <v>-1</v>
      </c>
      <c r="AQ2767" s="143">
        <v>641</v>
      </c>
      <c r="AR2767" s="143" t="s">
        <v>284</v>
      </c>
      <c r="AS2767" s="143" t="s">
        <v>394</v>
      </c>
      <c r="AT2767" s="143" t="s">
        <v>366</v>
      </c>
      <c r="AV2767" s="143">
        <v>142.74468251209501</v>
      </c>
      <c r="AW2767" s="143">
        <v>0.25408280519999998</v>
      </c>
    </row>
    <row r="2768" spans="1:49" x14ac:dyDescent="0.25">
      <c r="A2768" s="153">
        <v>1200000</v>
      </c>
      <c r="B2768" s="153">
        <v>2500000</v>
      </c>
      <c r="C2768" s="153">
        <v>2500000</v>
      </c>
      <c r="D2768" s="143" t="s">
        <v>360</v>
      </c>
      <c r="E2768" s="143" t="s">
        <v>73</v>
      </c>
      <c r="F2768" s="143" t="s">
        <v>378</v>
      </c>
      <c r="G2768" s="143" t="s">
        <v>379</v>
      </c>
      <c r="H2768" s="143">
        <v>0.59</v>
      </c>
      <c r="I2768" s="143">
        <v>0.64</v>
      </c>
      <c r="J2768" s="143" t="s">
        <v>363</v>
      </c>
      <c r="K2768" s="143">
        <v>0.40633936034989998</v>
      </c>
      <c r="L2768" s="143">
        <v>1481.78049951452</v>
      </c>
      <c r="M2768" s="143">
        <v>0</v>
      </c>
      <c r="N2768" s="143">
        <v>0</v>
      </c>
      <c r="O2768" s="143">
        <v>0</v>
      </c>
      <c r="P2768" s="143">
        <v>0</v>
      </c>
      <c r="Q2768" s="143">
        <v>602.10574035169202</v>
      </c>
      <c r="R2768" s="143">
        <v>5300</v>
      </c>
      <c r="S2768" s="143" t="s">
        <v>372</v>
      </c>
      <c r="T2768" s="143">
        <v>5300</v>
      </c>
      <c r="U2768" s="143" t="s">
        <v>385</v>
      </c>
      <c r="V2768" s="143" t="s">
        <v>366</v>
      </c>
      <c r="Y2768" s="143" t="s">
        <v>363</v>
      </c>
      <c r="Z2768" s="143">
        <v>0</v>
      </c>
      <c r="AA2768" s="143">
        <v>1</v>
      </c>
      <c r="AB2768" s="143">
        <v>0</v>
      </c>
      <c r="AC2768" s="143">
        <v>0</v>
      </c>
      <c r="AD2768" s="143">
        <v>602.10574035169202</v>
      </c>
      <c r="AF2768" s="143">
        <v>-1</v>
      </c>
      <c r="AG2768" s="143">
        <v>-1</v>
      </c>
      <c r="AH2768" s="143">
        <v>-1</v>
      </c>
      <c r="AI2768" s="143">
        <v>-1</v>
      </c>
      <c r="AJ2768" s="143">
        <v>0</v>
      </c>
      <c r="AM2768" s="143" t="s">
        <v>383</v>
      </c>
      <c r="AN2768" s="143">
        <v>-1</v>
      </c>
      <c r="AQ2768" s="143">
        <v>641</v>
      </c>
      <c r="AR2768" s="143" t="s">
        <v>284</v>
      </c>
      <c r="AS2768" s="143" t="s">
        <v>394</v>
      </c>
      <c r="AT2768" s="143" t="s">
        <v>366</v>
      </c>
      <c r="AV2768" s="143">
        <v>166.88195820044501</v>
      </c>
      <c r="AW2768" s="143">
        <v>0.48832582349999998</v>
      </c>
    </row>
    <row r="2769" spans="1:49" x14ac:dyDescent="0.25">
      <c r="A2769" s="153">
        <v>1200000</v>
      </c>
      <c r="B2769" s="153">
        <v>2500000</v>
      </c>
      <c r="C2769" s="153">
        <v>2500000</v>
      </c>
      <c r="D2769" s="143" t="s">
        <v>360</v>
      </c>
      <c r="E2769" s="143" t="s">
        <v>73</v>
      </c>
      <c r="F2769" s="143" t="s">
        <v>378</v>
      </c>
      <c r="G2769" s="143" t="s">
        <v>379</v>
      </c>
      <c r="H2769" s="143">
        <v>0.59</v>
      </c>
      <c r="I2769" s="143">
        <v>0.64</v>
      </c>
      <c r="J2769" s="143" t="s">
        <v>366</v>
      </c>
      <c r="K2769" s="143">
        <v>0.61776345362188001</v>
      </c>
      <c r="L2769" s="143">
        <v>3769.74962347878</v>
      </c>
      <c r="M2769" s="143">
        <v>7.3649632495798496</v>
      </c>
      <c r="N2769" s="143">
        <v>1.0171982397499699</v>
      </c>
      <c r="O2769" s="143">
        <v>4.5498051328587099</v>
      </c>
      <c r="P2769" s="143">
        <v>0.62838789760603997</v>
      </c>
      <c r="Q2769" s="143">
        <v>2328.8135466900499</v>
      </c>
      <c r="R2769" s="143">
        <v>1820</v>
      </c>
      <c r="S2769" s="143" t="s">
        <v>397</v>
      </c>
      <c r="T2769" s="143">
        <v>1820</v>
      </c>
      <c r="U2769" s="143" t="s">
        <v>385</v>
      </c>
      <c r="V2769" s="143" t="s">
        <v>366</v>
      </c>
      <c r="Z2769" s="143">
        <v>0</v>
      </c>
      <c r="AA2769" s="143">
        <v>1</v>
      </c>
      <c r="AB2769" s="143">
        <v>4.5498051328587099</v>
      </c>
      <c r="AC2769" s="143">
        <v>0.62838789760603997</v>
      </c>
      <c r="AD2769" s="143">
        <v>2328.8135466900499</v>
      </c>
      <c r="AF2769" s="143">
        <v>-1</v>
      </c>
      <c r="AG2769" s="143">
        <v>-1</v>
      </c>
      <c r="AH2769" s="143">
        <v>-1</v>
      </c>
      <c r="AI2769" s="143">
        <v>-1</v>
      </c>
      <c r="AJ2769" s="143">
        <v>0</v>
      </c>
      <c r="AM2769" s="143" t="s">
        <v>383</v>
      </c>
      <c r="AN2769" s="143">
        <v>-1</v>
      </c>
      <c r="AQ2769" s="143">
        <v>641</v>
      </c>
      <c r="AR2769" s="143" t="s">
        <v>284</v>
      </c>
      <c r="AS2769" s="143" t="s">
        <v>394</v>
      </c>
      <c r="AT2769" s="143" t="s">
        <v>366</v>
      </c>
      <c r="AV2769" s="143">
        <v>199.99999999254899</v>
      </c>
      <c r="AW2769" s="143">
        <v>1.8887376697</v>
      </c>
    </row>
    <row r="2770" spans="1:49" x14ac:dyDescent="0.25">
      <c r="A2770" s="153">
        <v>1200000</v>
      </c>
      <c r="B2770" s="153">
        <v>2500000</v>
      </c>
      <c r="C2770" s="153">
        <v>2500000</v>
      </c>
      <c r="D2770" s="143" t="s">
        <v>360</v>
      </c>
      <c r="E2770" s="143" t="s">
        <v>73</v>
      </c>
      <c r="F2770" s="143" t="s">
        <v>378</v>
      </c>
      <c r="G2770" s="143" t="s">
        <v>379</v>
      </c>
      <c r="H2770" s="143">
        <v>0.59</v>
      </c>
      <c r="I2770" s="143">
        <v>0.64</v>
      </c>
      <c r="J2770" s="143" t="s">
        <v>366</v>
      </c>
      <c r="K2770" s="143">
        <v>0.61776345359886997</v>
      </c>
      <c r="L2770" s="143">
        <v>3760.0133339325898</v>
      </c>
      <c r="M2770" s="143">
        <v>7.3474929251561401</v>
      </c>
      <c r="N2770" s="143">
        <v>1.03255248964591</v>
      </c>
      <c r="O2770" s="143">
        <v>4.5390126047377404</v>
      </c>
      <c r="P2770" s="143">
        <v>0.63787319202576998</v>
      </c>
      <c r="Q2770" s="143">
        <v>2322.79882274801</v>
      </c>
      <c r="R2770" s="143">
        <v>1820</v>
      </c>
      <c r="S2770" s="143" t="s">
        <v>397</v>
      </c>
      <c r="T2770" s="143">
        <v>1820</v>
      </c>
      <c r="U2770" s="143" t="s">
        <v>385</v>
      </c>
      <c r="V2770" s="143" t="s">
        <v>366</v>
      </c>
      <c r="Z2770" s="143">
        <v>0</v>
      </c>
      <c r="AA2770" s="143">
        <v>1</v>
      </c>
      <c r="AB2770" s="143">
        <v>4.5390126047377404</v>
      </c>
      <c r="AC2770" s="143">
        <v>0.63787319202576998</v>
      </c>
      <c r="AD2770" s="143">
        <v>2322.79882274801</v>
      </c>
      <c r="AF2770" s="143">
        <v>-1</v>
      </c>
      <c r="AG2770" s="143">
        <v>-1</v>
      </c>
      <c r="AH2770" s="143">
        <v>-1</v>
      </c>
      <c r="AI2770" s="143">
        <v>-1</v>
      </c>
      <c r="AJ2770" s="143">
        <v>0</v>
      </c>
      <c r="AM2770" s="143" t="s">
        <v>383</v>
      </c>
      <c r="AN2770" s="143">
        <v>-1</v>
      </c>
      <c r="AQ2770" s="143">
        <v>641</v>
      </c>
      <c r="AR2770" s="143" t="s">
        <v>284</v>
      </c>
      <c r="AS2770" s="143" t="s">
        <v>394</v>
      </c>
      <c r="AT2770" s="143" t="s">
        <v>366</v>
      </c>
      <c r="AV2770" s="143">
        <v>199.99999998882399</v>
      </c>
      <c r="AW2770" s="143">
        <v>1.8838595481</v>
      </c>
    </row>
    <row r="2771" spans="1:49" x14ac:dyDescent="0.25">
      <c r="A2771" s="153">
        <v>1200000</v>
      </c>
      <c r="B2771" s="153">
        <v>2500000</v>
      </c>
      <c r="C2771" s="153">
        <v>2500000</v>
      </c>
      <c r="D2771" s="143" t="s">
        <v>360</v>
      </c>
      <c r="E2771" s="143" t="s">
        <v>73</v>
      </c>
      <c r="F2771" s="143" t="s">
        <v>378</v>
      </c>
      <c r="G2771" s="143" t="s">
        <v>379</v>
      </c>
      <c r="H2771" s="143">
        <v>0.59</v>
      </c>
      <c r="I2771" s="143">
        <v>0.64</v>
      </c>
      <c r="J2771" s="143" t="s">
        <v>366</v>
      </c>
      <c r="K2771" s="143">
        <v>0.61776345359886997</v>
      </c>
      <c r="L2771" s="143">
        <v>3774.6344082155501</v>
      </c>
      <c r="M2771" s="143">
        <v>7.3745058602946498</v>
      </c>
      <c r="N2771" s="143">
        <v>1.01850706528299</v>
      </c>
      <c r="O2771" s="143">
        <v>4.5557002088407499</v>
      </c>
      <c r="P2771" s="143">
        <v>0.62919644216407</v>
      </c>
      <c r="Q2771" s="143">
        <v>2331.8311880923802</v>
      </c>
      <c r="R2771" s="143">
        <v>1820</v>
      </c>
      <c r="S2771" s="143" t="s">
        <v>397</v>
      </c>
      <c r="T2771" s="143">
        <v>1820</v>
      </c>
      <c r="U2771" s="143" t="s">
        <v>385</v>
      </c>
      <c r="V2771" s="143" t="s">
        <v>366</v>
      </c>
      <c r="Z2771" s="143">
        <v>0</v>
      </c>
      <c r="AA2771" s="143">
        <v>1</v>
      </c>
      <c r="AB2771" s="143">
        <v>4.5557002088407499</v>
      </c>
      <c r="AC2771" s="143">
        <v>0.62919644216407</v>
      </c>
      <c r="AD2771" s="143">
        <v>2331.8311880923802</v>
      </c>
      <c r="AF2771" s="143">
        <v>-1</v>
      </c>
      <c r="AG2771" s="143">
        <v>-1</v>
      </c>
      <c r="AH2771" s="143">
        <v>-1</v>
      </c>
      <c r="AI2771" s="143">
        <v>-1</v>
      </c>
      <c r="AJ2771" s="143">
        <v>0</v>
      </c>
      <c r="AM2771" s="143" t="s">
        <v>383</v>
      </c>
      <c r="AN2771" s="143">
        <v>-1</v>
      </c>
      <c r="AQ2771" s="143">
        <v>641</v>
      </c>
      <c r="AR2771" s="143" t="s">
        <v>284</v>
      </c>
      <c r="AS2771" s="143" t="s">
        <v>394</v>
      </c>
      <c r="AT2771" s="143" t="s">
        <v>366</v>
      </c>
      <c r="AV2771" s="143">
        <v>199.99999998882399</v>
      </c>
      <c r="AW2771" s="143">
        <v>1.8911850673999999</v>
      </c>
    </row>
    <row r="2772" spans="1:49" x14ac:dyDescent="0.25">
      <c r="A2772" s="153">
        <v>1200000</v>
      </c>
      <c r="B2772" s="153">
        <v>2500000</v>
      </c>
      <c r="C2772" s="153">
        <v>2500000</v>
      </c>
      <c r="D2772" s="143" t="s">
        <v>360</v>
      </c>
      <c r="E2772" s="143" t="s">
        <v>73</v>
      </c>
      <c r="F2772" s="143" t="s">
        <v>378</v>
      </c>
      <c r="G2772" s="143" t="s">
        <v>379</v>
      </c>
      <c r="H2772" s="143">
        <v>0.59</v>
      </c>
      <c r="I2772" s="143">
        <v>0.64</v>
      </c>
      <c r="J2772" s="143" t="s">
        <v>366</v>
      </c>
      <c r="K2772" s="143">
        <v>8.6093120693740005E-2</v>
      </c>
      <c r="L2772" s="143">
        <v>3497.9747091488998</v>
      </c>
      <c r="M2772" s="143">
        <v>7.9614844995013501</v>
      </c>
      <c r="N2772" s="143">
        <v>0.98573108266912002</v>
      </c>
      <c r="O2772" s="143">
        <v>0.68542904591691001</v>
      </c>
      <c r="P2772" s="143">
        <v>8.4864665071800002E-2</v>
      </c>
      <c r="Q2772" s="143">
        <v>301.15155881840701</v>
      </c>
      <c r="R2772" s="143">
        <v>8140</v>
      </c>
      <c r="S2772" s="143" t="s">
        <v>369</v>
      </c>
      <c r="T2772" s="143">
        <v>8140</v>
      </c>
      <c r="U2772" s="143" t="s">
        <v>385</v>
      </c>
      <c r="V2772" s="143" t="s">
        <v>366</v>
      </c>
      <c r="Z2772" s="143">
        <v>0</v>
      </c>
      <c r="AA2772" s="143">
        <v>1</v>
      </c>
      <c r="AB2772" s="143">
        <v>0.68542904591691001</v>
      </c>
      <c r="AC2772" s="143">
        <v>8.4864665071800002E-2</v>
      </c>
      <c r="AD2772" s="143">
        <v>809.04247405497495</v>
      </c>
      <c r="AF2772" s="143">
        <v>-1</v>
      </c>
      <c r="AG2772" s="143">
        <v>-1</v>
      </c>
      <c r="AH2772" s="143">
        <v>-1</v>
      </c>
      <c r="AI2772" s="143">
        <v>-1</v>
      </c>
      <c r="AJ2772" s="143">
        <v>0</v>
      </c>
      <c r="AM2772" s="143" t="s">
        <v>383</v>
      </c>
      <c r="AN2772" s="143">
        <v>-1</v>
      </c>
      <c r="AQ2772" s="143">
        <v>641</v>
      </c>
      <c r="AR2772" s="143" t="s">
        <v>284</v>
      </c>
      <c r="AS2772" s="143" t="s">
        <v>394</v>
      </c>
      <c r="AT2772" s="143" t="s">
        <v>366</v>
      </c>
      <c r="AV2772" s="143">
        <v>113.823602296467</v>
      </c>
      <c r="AW2772" s="143">
        <v>0.65615772429999997</v>
      </c>
    </row>
    <row r="2773" spans="1:49" x14ac:dyDescent="0.25">
      <c r="A2773" s="153">
        <v>1200000</v>
      </c>
      <c r="B2773" s="153">
        <v>2500000</v>
      </c>
      <c r="C2773" s="153">
        <v>2500000</v>
      </c>
      <c r="D2773" s="143" t="s">
        <v>360</v>
      </c>
      <c r="E2773" s="143" t="s">
        <v>73</v>
      </c>
      <c r="F2773" s="143" t="s">
        <v>378</v>
      </c>
      <c r="G2773" s="143" t="s">
        <v>379</v>
      </c>
      <c r="H2773" s="143">
        <v>0.59</v>
      </c>
      <c r="I2773" s="143">
        <v>0.64</v>
      </c>
      <c r="J2773" s="143" t="s">
        <v>366</v>
      </c>
      <c r="K2773" s="143">
        <v>7.2519525401270005E-2</v>
      </c>
      <c r="L2773" s="143">
        <v>3497.9747091488998</v>
      </c>
      <c r="M2773" s="143">
        <v>7.9614844995013501</v>
      </c>
      <c r="N2773" s="143">
        <v>0.98573108266912002</v>
      </c>
      <c r="O2773" s="143">
        <v>0.57736307739345005</v>
      </c>
      <c r="P2773" s="143">
        <v>7.148475028845E-2</v>
      </c>
      <c r="Q2773" s="143">
        <v>253.671465773145</v>
      </c>
      <c r="R2773" s="143">
        <v>1820</v>
      </c>
      <c r="S2773" s="143" t="s">
        <v>397</v>
      </c>
      <c r="T2773" s="143">
        <v>1820</v>
      </c>
      <c r="U2773" s="143" t="s">
        <v>385</v>
      </c>
      <c r="V2773" s="143" t="s">
        <v>366</v>
      </c>
      <c r="Z2773" s="143">
        <v>0</v>
      </c>
      <c r="AA2773" s="143">
        <v>1</v>
      </c>
      <c r="AB2773" s="143">
        <v>0.57736307739345005</v>
      </c>
      <c r="AC2773" s="143">
        <v>7.148475028845E-2</v>
      </c>
      <c r="AD2773" s="143">
        <v>253.671465773145</v>
      </c>
      <c r="AF2773" s="143">
        <v>-1</v>
      </c>
      <c r="AG2773" s="143">
        <v>-1</v>
      </c>
      <c r="AH2773" s="143">
        <v>-1</v>
      </c>
      <c r="AI2773" s="143">
        <v>-1</v>
      </c>
      <c r="AJ2773" s="143">
        <v>0</v>
      </c>
      <c r="AM2773" s="143" t="s">
        <v>383</v>
      </c>
      <c r="AN2773" s="143">
        <v>-1</v>
      </c>
      <c r="AQ2773" s="143">
        <v>641</v>
      </c>
      <c r="AR2773" s="143" t="s">
        <v>284</v>
      </c>
      <c r="AS2773" s="143" t="s">
        <v>394</v>
      </c>
      <c r="AT2773" s="143" t="s">
        <v>366</v>
      </c>
      <c r="AV2773" s="143">
        <v>112.183016542378</v>
      </c>
      <c r="AW2773" s="143">
        <v>0.20573517089999999</v>
      </c>
    </row>
    <row r="2774" spans="1:49" x14ac:dyDescent="0.25">
      <c r="A2774" s="153">
        <v>1200000</v>
      </c>
      <c r="B2774" s="153">
        <v>2500000</v>
      </c>
      <c r="C2774" s="153">
        <v>2500000</v>
      </c>
      <c r="D2774" s="143" t="s">
        <v>360</v>
      </c>
      <c r="E2774" s="143" t="s">
        <v>73</v>
      </c>
      <c r="F2774" s="143" t="s">
        <v>378</v>
      </c>
      <c r="G2774" s="143" t="s">
        <v>379</v>
      </c>
      <c r="H2774" s="143">
        <v>0.59</v>
      </c>
      <c r="I2774" s="143">
        <v>0.64</v>
      </c>
      <c r="J2774" s="143" t="s">
        <v>366</v>
      </c>
      <c r="K2774" s="143">
        <v>0.60529135670111001</v>
      </c>
      <c r="L2774" s="143">
        <v>3844.0619455607298</v>
      </c>
      <c r="M2774" s="143">
        <v>7.2635076108912804</v>
      </c>
      <c r="N2774" s="143">
        <v>1.0248802994189901</v>
      </c>
      <c r="O2774" s="143">
        <v>4.3965383762052603</v>
      </c>
      <c r="P2774" s="143">
        <v>0.62035118689155999</v>
      </c>
      <c r="Q2774" s="143">
        <v>2326.7774702715801</v>
      </c>
      <c r="R2774" s="143">
        <v>1460</v>
      </c>
      <c r="S2774" s="143" t="s">
        <v>408</v>
      </c>
      <c r="T2774" s="143">
        <v>1460</v>
      </c>
      <c r="U2774" s="143" t="s">
        <v>385</v>
      </c>
      <c r="V2774" s="143" t="s">
        <v>366</v>
      </c>
      <c r="Z2774" s="143">
        <v>0</v>
      </c>
      <c r="AA2774" s="143">
        <v>1</v>
      </c>
      <c r="AB2774" s="143">
        <v>4.3965383762052603</v>
      </c>
      <c r="AC2774" s="143">
        <v>0.62035118689155999</v>
      </c>
      <c r="AD2774" s="143">
        <v>2374.7209833376</v>
      </c>
      <c r="AF2774" s="143">
        <v>-1</v>
      </c>
      <c r="AG2774" s="143">
        <v>-1</v>
      </c>
      <c r="AH2774" s="143">
        <v>-1</v>
      </c>
      <c r="AI2774" s="143">
        <v>-1</v>
      </c>
      <c r="AJ2774" s="143">
        <v>0</v>
      </c>
      <c r="AM2774" s="143" t="s">
        <v>383</v>
      </c>
      <c r="AN2774" s="143">
        <v>-1</v>
      </c>
      <c r="AQ2774" s="143">
        <v>641</v>
      </c>
      <c r="AR2774" s="143" t="s">
        <v>284</v>
      </c>
      <c r="AS2774" s="143" t="s">
        <v>394</v>
      </c>
      <c r="AT2774" s="143" t="s">
        <v>366</v>
      </c>
      <c r="AV2774" s="143">
        <v>194.12578086112401</v>
      </c>
      <c r="AW2774" s="143">
        <v>1.9259699783999999</v>
      </c>
    </row>
    <row r="2775" spans="1:49" x14ac:dyDescent="0.25">
      <c r="A2775" s="153">
        <v>1200000</v>
      </c>
      <c r="B2775" s="153">
        <v>2500000</v>
      </c>
      <c r="C2775" s="153">
        <v>2500000</v>
      </c>
      <c r="D2775" s="143" t="s">
        <v>360</v>
      </c>
      <c r="E2775" s="143" t="s">
        <v>73</v>
      </c>
      <c r="F2775" s="143" t="s">
        <v>378</v>
      </c>
      <c r="G2775" s="143" t="s">
        <v>379</v>
      </c>
      <c r="H2775" s="143">
        <v>0.59</v>
      </c>
      <c r="I2775" s="143">
        <v>0.64</v>
      </c>
      <c r="J2775" s="143" t="s">
        <v>366</v>
      </c>
      <c r="K2775" s="143">
        <v>0.38249982430240997</v>
      </c>
      <c r="L2775" s="143">
        <v>2266.1858489326</v>
      </c>
      <c r="M2775" s="143">
        <v>4.4274538658287499</v>
      </c>
      <c r="N2775" s="143">
        <v>0.61154137262532005</v>
      </c>
      <c r="O2775" s="143">
        <v>1.69350032578654</v>
      </c>
      <c r="P2775" s="143">
        <v>0.23391446758284001</v>
      </c>
      <c r="Q2775" s="143">
        <v>866.81568905333802</v>
      </c>
      <c r="R2775" s="143">
        <v>1820</v>
      </c>
      <c r="S2775" s="143" t="s">
        <v>397</v>
      </c>
      <c r="T2775" s="143">
        <v>1820</v>
      </c>
      <c r="U2775" s="143" t="s">
        <v>385</v>
      </c>
      <c r="V2775" s="143" t="s">
        <v>366</v>
      </c>
      <c r="Z2775" s="143">
        <v>0</v>
      </c>
      <c r="AA2775" s="143">
        <v>1</v>
      </c>
      <c r="AB2775" s="143">
        <v>1.69350032578654</v>
      </c>
      <c r="AC2775" s="143">
        <v>0.23391446758284001</v>
      </c>
      <c r="AD2775" s="143">
        <v>866.81568905333802</v>
      </c>
      <c r="AF2775" s="143">
        <v>-1</v>
      </c>
      <c r="AG2775" s="143">
        <v>-1</v>
      </c>
      <c r="AH2775" s="143">
        <v>-1</v>
      </c>
      <c r="AI2775" s="143">
        <v>-1</v>
      </c>
      <c r="AJ2775" s="143">
        <v>0</v>
      </c>
      <c r="AM2775" s="143" t="s">
        <v>383</v>
      </c>
      <c r="AN2775" s="143">
        <v>-1</v>
      </c>
      <c r="AQ2775" s="143">
        <v>641</v>
      </c>
      <c r="AR2775" s="143" t="s">
        <v>284</v>
      </c>
      <c r="AS2775" s="143" t="s">
        <v>394</v>
      </c>
      <c r="AT2775" s="143" t="s">
        <v>366</v>
      </c>
      <c r="AV2775" s="143">
        <v>161.75108149540301</v>
      </c>
      <c r="AW2775" s="143">
        <v>0.70301353529999999</v>
      </c>
    </row>
    <row r="2776" spans="1:49" x14ac:dyDescent="0.25">
      <c r="A2776" s="153">
        <v>1200000</v>
      </c>
      <c r="B2776" s="153">
        <v>2500000</v>
      </c>
      <c r="C2776" s="153">
        <v>2500000</v>
      </c>
      <c r="D2776" s="143" t="s">
        <v>360</v>
      </c>
      <c r="E2776" s="143" t="s">
        <v>73</v>
      </c>
      <c r="F2776" s="143" t="s">
        <v>378</v>
      </c>
      <c r="G2776" s="143" t="s">
        <v>379</v>
      </c>
      <c r="H2776" s="143">
        <v>0.59</v>
      </c>
      <c r="I2776" s="143">
        <v>0.64</v>
      </c>
      <c r="J2776" s="143" t="s">
        <v>363</v>
      </c>
      <c r="K2776" s="143">
        <v>0.23526362929645001</v>
      </c>
      <c r="L2776" s="143">
        <v>2266.1858489326</v>
      </c>
      <c r="M2776" s="143">
        <v>4.4274538658287499</v>
      </c>
      <c r="N2776" s="143">
        <v>0.61154137262532005</v>
      </c>
      <c r="O2776" s="143">
        <v>1.04161886501751</v>
      </c>
      <c r="P2776" s="143">
        <v>0.14387344278877001</v>
      </c>
      <c r="Q2776" s="143">
        <v>533.15110748016104</v>
      </c>
      <c r="R2776" s="143">
        <v>5100</v>
      </c>
      <c r="S2776" s="143" t="s">
        <v>373</v>
      </c>
      <c r="T2776" s="143">
        <v>5100</v>
      </c>
      <c r="U2776" s="143" t="s">
        <v>385</v>
      </c>
      <c r="V2776" s="143" t="s">
        <v>366</v>
      </c>
      <c r="Y2776" s="143" t="s">
        <v>363</v>
      </c>
      <c r="Z2776" s="143">
        <v>0</v>
      </c>
      <c r="AA2776" s="143">
        <v>1</v>
      </c>
      <c r="AB2776" s="143">
        <v>1.04161886501751</v>
      </c>
      <c r="AC2776" s="143">
        <v>0.14387344278877001</v>
      </c>
      <c r="AD2776" s="143">
        <v>533.15110748016104</v>
      </c>
      <c r="AF2776" s="143">
        <v>-1</v>
      </c>
      <c r="AG2776" s="143">
        <v>-1</v>
      </c>
      <c r="AH2776" s="143">
        <v>-1</v>
      </c>
      <c r="AI2776" s="143">
        <v>-1</v>
      </c>
      <c r="AJ2776" s="143">
        <v>0</v>
      </c>
      <c r="AM2776" s="143" t="s">
        <v>383</v>
      </c>
      <c r="AN2776" s="143">
        <v>-1</v>
      </c>
      <c r="AQ2776" s="143">
        <v>641</v>
      </c>
      <c r="AR2776" s="143" t="s">
        <v>284</v>
      </c>
      <c r="AS2776" s="143" t="s">
        <v>394</v>
      </c>
      <c r="AT2776" s="143" t="s">
        <v>366</v>
      </c>
      <c r="AV2776" s="143">
        <v>138.38514472436799</v>
      </c>
      <c r="AW2776" s="143">
        <v>0.432401547</v>
      </c>
    </row>
    <row r="2777" spans="1:49" x14ac:dyDescent="0.25">
      <c r="A2777" s="153">
        <v>1200000</v>
      </c>
      <c r="B2777" s="153">
        <v>2500000</v>
      </c>
      <c r="C2777" s="153">
        <v>2500000</v>
      </c>
      <c r="D2777" s="143" t="s">
        <v>360</v>
      </c>
      <c r="E2777" s="143" t="s">
        <v>73</v>
      </c>
      <c r="F2777" s="143" t="s">
        <v>378</v>
      </c>
      <c r="G2777" s="143" t="s">
        <v>379</v>
      </c>
      <c r="H2777" s="143">
        <v>0.59</v>
      </c>
      <c r="I2777" s="143">
        <v>0.64</v>
      </c>
      <c r="J2777" s="143" t="s">
        <v>366</v>
      </c>
      <c r="K2777" s="143">
        <v>0.55426301707676995</v>
      </c>
      <c r="L2777" s="143">
        <v>3838.6771128566802</v>
      </c>
      <c r="M2777" s="143">
        <v>7.4255598303839001</v>
      </c>
      <c r="N2777" s="143">
        <v>1.05655875285977</v>
      </c>
      <c r="O2777" s="143">
        <v>4.1157131950726598</v>
      </c>
      <c r="P2777" s="143">
        <v>0.58561144207892002</v>
      </c>
      <c r="Q2777" s="143">
        <v>2127.63675815549</v>
      </c>
      <c r="R2777" s="143">
        <v>1460</v>
      </c>
      <c r="S2777" s="143" t="s">
        <v>408</v>
      </c>
      <c r="T2777" s="143">
        <v>1460</v>
      </c>
      <c r="U2777" s="143" t="s">
        <v>385</v>
      </c>
      <c r="V2777" s="143" t="s">
        <v>366</v>
      </c>
      <c r="Z2777" s="143">
        <v>0</v>
      </c>
      <c r="AA2777" s="143">
        <v>1</v>
      </c>
      <c r="AB2777" s="143">
        <v>4.1157131950726598</v>
      </c>
      <c r="AC2777" s="143">
        <v>0.58561144207892002</v>
      </c>
      <c r="AD2777" s="143">
        <v>2371.3944307543102</v>
      </c>
      <c r="AF2777" s="143">
        <v>-1</v>
      </c>
      <c r="AG2777" s="143">
        <v>-1</v>
      </c>
      <c r="AH2777" s="143">
        <v>-1</v>
      </c>
      <c r="AI2777" s="143">
        <v>-1</v>
      </c>
      <c r="AJ2777" s="143">
        <v>0</v>
      </c>
      <c r="AM2777" s="143" t="s">
        <v>383</v>
      </c>
      <c r="AN2777" s="143">
        <v>-1</v>
      </c>
      <c r="AQ2777" s="143">
        <v>641</v>
      </c>
      <c r="AR2777" s="143" t="s">
        <v>284</v>
      </c>
      <c r="AS2777" s="143" t="s">
        <v>394</v>
      </c>
      <c r="AT2777" s="143" t="s">
        <v>366</v>
      </c>
      <c r="AV2777" s="143">
        <v>189.363948839861</v>
      </c>
      <c r="AW2777" s="143">
        <v>1.9232720444</v>
      </c>
    </row>
    <row r="2778" spans="1:49" x14ac:dyDescent="0.25">
      <c r="A2778" s="153">
        <v>1200000</v>
      </c>
      <c r="B2778" s="153">
        <v>2500000</v>
      </c>
      <c r="C2778" s="153">
        <v>2500000</v>
      </c>
      <c r="D2778" s="143" t="s">
        <v>360</v>
      </c>
      <c r="E2778" s="143" t="s">
        <v>73</v>
      </c>
      <c r="F2778" s="143" t="s">
        <v>378</v>
      </c>
      <c r="G2778" s="143" t="s">
        <v>379</v>
      </c>
      <c r="H2778" s="143">
        <v>0.59</v>
      </c>
      <c r="I2778" s="143">
        <v>0.64</v>
      </c>
      <c r="J2778" s="143" t="s">
        <v>366</v>
      </c>
      <c r="K2778" s="143">
        <v>0.43817679300100998</v>
      </c>
      <c r="L2778" s="143">
        <v>2622.5951644318002</v>
      </c>
      <c r="M2778" s="143">
        <v>5.1238492516530902</v>
      </c>
      <c r="N2778" s="143">
        <v>0.70861807255091003</v>
      </c>
      <c r="O2778" s="143">
        <v>2.2451518329100102</v>
      </c>
      <c r="P2778" s="143">
        <v>0.31049999449291998</v>
      </c>
      <c r="Q2778" s="143">
        <v>1149.1603384907</v>
      </c>
      <c r="R2778" s="143">
        <v>1820</v>
      </c>
      <c r="S2778" s="143" t="s">
        <v>397</v>
      </c>
      <c r="T2778" s="143">
        <v>1820</v>
      </c>
      <c r="U2778" s="143" t="s">
        <v>385</v>
      </c>
      <c r="V2778" s="143" t="s">
        <v>366</v>
      </c>
      <c r="Z2778" s="143">
        <v>0</v>
      </c>
      <c r="AA2778" s="143">
        <v>1</v>
      </c>
      <c r="AB2778" s="143">
        <v>2.2451518329100102</v>
      </c>
      <c r="AC2778" s="143">
        <v>0.31049999449291998</v>
      </c>
      <c r="AD2778" s="143">
        <v>1149.1603384907</v>
      </c>
      <c r="AF2778" s="143">
        <v>-1</v>
      </c>
      <c r="AG2778" s="143">
        <v>-1</v>
      </c>
      <c r="AH2778" s="143">
        <v>-1</v>
      </c>
      <c r="AI2778" s="143">
        <v>-1</v>
      </c>
      <c r="AJ2778" s="143">
        <v>0</v>
      </c>
      <c r="AM2778" s="143" t="s">
        <v>383</v>
      </c>
      <c r="AN2778" s="143">
        <v>-1</v>
      </c>
      <c r="AQ2778" s="143">
        <v>641</v>
      </c>
      <c r="AR2778" s="143" t="s">
        <v>284</v>
      </c>
      <c r="AS2778" s="143" t="s">
        <v>394</v>
      </c>
      <c r="AT2778" s="143" t="s">
        <v>366</v>
      </c>
      <c r="AV2778" s="143">
        <v>232.54366135320399</v>
      </c>
      <c r="AW2778" s="143">
        <v>0.93200351859999997</v>
      </c>
    </row>
    <row r="2779" spans="1:49" x14ac:dyDescent="0.25">
      <c r="A2779" s="153">
        <v>1200000</v>
      </c>
      <c r="B2779" s="153">
        <v>2500000</v>
      </c>
      <c r="C2779" s="153">
        <v>2500000</v>
      </c>
      <c r="D2779" s="143" t="s">
        <v>360</v>
      </c>
      <c r="E2779" s="143" t="s">
        <v>73</v>
      </c>
      <c r="F2779" s="143" t="s">
        <v>378</v>
      </c>
      <c r="G2779" s="143" t="s">
        <v>379</v>
      </c>
      <c r="H2779" s="143">
        <v>0.59</v>
      </c>
      <c r="I2779" s="143">
        <v>0.64</v>
      </c>
      <c r="J2779" s="143" t="s">
        <v>363</v>
      </c>
      <c r="K2779" s="143">
        <v>0.17958666062086001</v>
      </c>
      <c r="L2779" s="143">
        <v>2622.5951644318002</v>
      </c>
      <c r="M2779" s="143">
        <v>5.1238492516530902</v>
      </c>
      <c r="N2779" s="143">
        <v>0.70861807255091003</v>
      </c>
      <c r="O2779" s="143">
        <v>0.92017497662910996</v>
      </c>
      <c r="P2779" s="143">
        <v>0.12725835330501001</v>
      </c>
      <c r="Q2779" s="143">
        <v>470.98310774074702</v>
      </c>
      <c r="R2779" s="143">
        <v>5100</v>
      </c>
      <c r="S2779" s="143" t="s">
        <v>373</v>
      </c>
      <c r="T2779" s="143">
        <v>5100</v>
      </c>
      <c r="U2779" s="143" t="s">
        <v>385</v>
      </c>
      <c r="V2779" s="143" t="s">
        <v>366</v>
      </c>
      <c r="Y2779" s="143" t="s">
        <v>363</v>
      </c>
      <c r="Z2779" s="143">
        <v>0</v>
      </c>
      <c r="AA2779" s="143">
        <v>1</v>
      </c>
      <c r="AB2779" s="143">
        <v>0.92017497662910996</v>
      </c>
      <c r="AC2779" s="143">
        <v>0.12725835330501001</v>
      </c>
      <c r="AD2779" s="143">
        <v>470.98310774074702</v>
      </c>
      <c r="AF2779" s="143">
        <v>-1</v>
      </c>
      <c r="AG2779" s="143">
        <v>-1</v>
      </c>
      <c r="AH2779" s="143">
        <v>-1</v>
      </c>
      <c r="AI2779" s="143">
        <v>-1</v>
      </c>
      <c r="AJ2779" s="143">
        <v>0</v>
      </c>
      <c r="AM2779" s="143" t="s">
        <v>383</v>
      </c>
      <c r="AN2779" s="143">
        <v>-1</v>
      </c>
      <c r="AQ2779" s="143">
        <v>641</v>
      </c>
      <c r="AR2779" s="143" t="s">
        <v>284</v>
      </c>
      <c r="AS2779" s="143" t="s">
        <v>394</v>
      </c>
      <c r="AT2779" s="143" t="s">
        <v>366</v>
      </c>
      <c r="AV2779" s="143">
        <v>127.12433878428099</v>
      </c>
      <c r="AW2779" s="143">
        <v>0.38198143369999998</v>
      </c>
    </row>
    <row r="2780" spans="1:49" x14ac:dyDescent="0.25">
      <c r="A2780" s="153">
        <v>1200000</v>
      </c>
      <c r="B2780" s="153">
        <v>2500000</v>
      </c>
      <c r="C2780" s="153">
        <v>2500000</v>
      </c>
      <c r="D2780" s="143" t="s">
        <v>360</v>
      </c>
      <c r="E2780" s="143" t="s">
        <v>73</v>
      </c>
      <c r="F2780" s="143" t="s">
        <v>378</v>
      </c>
      <c r="G2780" s="143" t="s">
        <v>379</v>
      </c>
      <c r="H2780" s="143">
        <v>0.59</v>
      </c>
      <c r="I2780" s="143">
        <v>0.64</v>
      </c>
      <c r="J2780" s="143" t="s">
        <v>366</v>
      </c>
      <c r="K2780" s="143">
        <v>0.37971934590314999</v>
      </c>
      <c r="L2780" s="143">
        <v>3594.9397058724198</v>
      </c>
      <c r="M2780" s="143">
        <v>7.3290531555403797</v>
      </c>
      <c r="N2780" s="143">
        <v>1.0213096829486701</v>
      </c>
      <c r="O2780" s="143">
        <v>2.78298327031127</v>
      </c>
      <c r="P2780" s="143">
        <v>0.38781104477382999</v>
      </c>
      <c r="Q2780" s="143">
        <v>1365.0681536751599</v>
      </c>
      <c r="R2780" s="143">
        <v>1200</v>
      </c>
      <c r="S2780" s="143" t="s">
        <v>398</v>
      </c>
      <c r="T2780" s="143">
        <v>1200</v>
      </c>
      <c r="U2780" s="143" t="s">
        <v>385</v>
      </c>
      <c r="V2780" s="143" t="s">
        <v>366</v>
      </c>
      <c r="Z2780" s="143">
        <v>0</v>
      </c>
      <c r="AA2780" s="143">
        <v>1</v>
      </c>
      <c r="AB2780" s="143">
        <v>2.78298327031127</v>
      </c>
      <c r="AC2780" s="143">
        <v>0.38781104477382999</v>
      </c>
      <c r="AD2780" s="143">
        <v>1365.0681536751599</v>
      </c>
      <c r="AF2780" s="143">
        <v>-1</v>
      </c>
      <c r="AG2780" s="143">
        <v>-1</v>
      </c>
      <c r="AH2780" s="143">
        <v>-1</v>
      </c>
      <c r="AI2780" s="143">
        <v>-1</v>
      </c>
      <c r="AJ2780" s="143">
        <v>0</v>
      </c>
      <c r="AM2780" s="143" t="s">
        <v>383</v>
      </c>
      <c r="AN2780" s="143">
        <v>-1</v>
      </c>
      <c r="AQ2780" s="143">
        <v>641</v>
      </c>
      <c r="AR2780" s="143" t="s">
        <v>284</v>
      </c>
      <c r="AS2780" s="143" t="s">
        <v>394</v>
      </c>
      <c r="AT2780" s="143" t="s">
        <v>366</v>
      </c>
      <c r="AV2780" s="143">
        <v>162.20594473858199</v>
      </c>
      <c r="AW2780" s="143">
        <v>1.1071112356999999</v>
      </c>
    </row>
    <row r="2781" spans="1:49" x14ac:dyDescent="0.25">
      <c r="A2781" s="153">
        <v>1200000</v>
      </c>
      <c r="B2781" s="153">
        <v>2500000</v>
      </c>
      <c r="C2781" s="153">
        <v>2500000</v>
      </c>
      <c r="D2781" s="143" t="s">
        <v>360</v>
      </c>
      <c r="E2781" s="143" t="s">
        <v>73</v>
      </c>
      <c r="F2781" s="143" t="s">
        <v>378</v>
      </c>
      <c r="G2781" s="143" t="s">
        <v>379</v>
      </c>
      <c r="H2781" s="143">
        <v>0.59</v>
      </c>
      <c r="I2781" s="143">
        <v>0.64</v>
      </c>
      <c r="J2781" s="143" t="s">
        <v>363</v>
      </c>
      <c r="K2781" s="143">
        <v>0.23804410787982</v>
      </c>
      <c r="L2781" s="143">
        <v>3594.9397058724198</v>
      </c>
      <c r="M2781" s="143">
        <v>7.3290531555403797</v>
      </c>
      <c r="N2781" s="143">
        <v>1.0213096829486701</v>
      </c>
      <c r="O2781" s="143">
        <v>1.74463792001441</v>
      </c>
      <c r="P2781" s="143">
        <v>0.24311675234654001</v>
      </c>
      <c r="Q2781" s="143">
        <v>855.75421516615404</v>
      </c>
      <c r="R2781" s="143">
        <v>3100</v>
      </c>
      <c r="S2781" s="143" t="s">
        <v>371</v>
      </c>
      <c r="T2781" s="143">
        <v>3100</v>
      </c>
      <c r="U2781" s="143" t="s">
        <v>385</v>
      </c>
      <c r="V2781" s="143" t="s">
        <v>366</v>
      </c>
      <c r="Y2781" s="143" t="s">
        <v>363</v>
      </c>
      <c r="Z2781" s="143">
        <v>0</v>
      </c>
      <c r="AA2781" s="143">
        <v>1</v>
      </c>
      <c r="AB2781" s="143">
        <v>1.74463792001441</v>
      </c>
      <c r="AC2781" s="143">
        <v>0.24311675234654001</v>
      </c>
      <c r="AD2781" s="143">
        <v>855.75421516615404</v>
      </c>
      <c r="AF2781" s="143">
        <v>-1</v>
      </c>
      <c r="AG2781" s="143">
        <v>-1</v>
      </c>
      <c r="AH2781" s="143">
        <v>-1</v>
      </c>
      <c r="AI2781" s="143">
        <v>-1</v>
      </c>
      <c r="AJ2781" s="143">
        <v>0</v>
      </c>
      <c r="AM2781" s="143" t="s">
        <v>383</v>
      </c>
      <c r="AN2781" s="143">
        <v>-1</v>
      </c>
      <c r="AQ2781" s="143">
        <v>641</v>
      </c>
      <c r="AR2781" s="143" t="s">
        <v>284</v>
      </c>
      <c r="AS2781" s="143" t="s">
        <v>394</v>
      </c>
      <c r="AT2781" s="143" t="s">
        <v>366</v>
      </c>
      <c r="AV2781" s="143">
        <v>139.77083343197501</v>
      </c>
      <c r="AW2781" s="143">
        <v>0.69404234809999998</v>
      </c>
    </row>
    <row r="2782" spans="1:49" x14ac:dyDescent="0.25">
      <c r="A2782" s="153">
        <v>1200000</v>
      </c>
      <c r="B2782" s="153">
        <v>2500000</v>
      </c>
      <c r="C2782" s="153">
        <v>2500000</v>
      </c>
      <c r="D2782" s="143" t="s">
        <v>360</v>
      </c>
      <c r="E2782" s="143" t="s">
        <v>73</v>
      </c>
      <c r="F2782" s="143" t="s">
        <v>378</v>
      </c>
      <c r="G2782" s="143" t="s">
        <v>379</v>
      </c>
      <c r="H2782" s="143">
        <v>0.59</v>
      </c>
      <c r="I2782" s="143">
        <v>0.64</v>
      </c>
      <c r="J2782" s="143" t="s">
        <v>366</v>
      </c>
      <c r="K2782" s="143">
        <v>0.38070399373316</v>
      </c>
      <c r="L2782" s="143">
        <v>2254.06785074257</v>
      </c>
      <c r="M2782" s="143">
        <v>4.4038172843509198</v>
      </c>
      <c r="N2782" s="143">
        <v>0.60871616949393004</v>
      </c>
      <c r="O2782" s="143">
        <v>1.6765508278235399</v>
      </c>
      <c r="P2782" s="143">
        <v>0.23174067677629001</v>
      </c>
      <c r="Q2782" s="143">
        <v>858.13263292323597</v>
      </c>
      <c r="R2782" s="143">
        <v>1820</v>
      </c>
      <c r="S2782" s="143" t="s">
        <v>397</v>
      </c>
      <c r="T2782" s="143">
        <v>1820</v>
      </c>
      <c r="U2782" s="143" t="s">
        <v>385</v>
      </c>
      <c r="V2782" s="143" t="s">
        <v>366</v>
      </c>
      <c r="Z2782" s="143">
        <v>0</v>
      </c>
      <c r="AA2782" s="143">
        <v>1</v>
      </c>
      <c r="AB2782" s="143">
        <v>1.6765508278235399</v>
      </c>
      <c r="AC2782" s="143">
        <v>0.23174067677629001</v>
      </c>
      <c r="AD2782" s="143">
        <v>858.13263292323597</v>
      </c>
      <c r="AF2782" s="143">
        <v>-1</v>
      </c>
      <c r="AG2782" s="143">
        <v>-1</v>
      </c>
      <c r="AH2782" s="143">
        <v>-1</v>
      </c>
      <c r="AI2782" s="143">
        <v>-1</v>
      </c>
      <c r="AJ2782" s="143">
        <v>0</v>
      </c>
      <c r="AM2782" s="143" t="s">
        <v>383</v>
      </c>
      <c r="AN2782" s="143">
        <v>-1</v>
      </c>
      <c r="AQ2782" s="143">
        <v>641</v>
      </c>
      <c r="AR2782" s="143" t="s">
        <v>284</v>
      </c>
      <c r="AS2782" s="143" t="s">
        <v>394</v>
      </c>
      <c r="AT2782" s="143" t="s">
        <v>366</v>
      </c>
      <c r="AV2782" s="143">
        <v>171.268334430967</v>
      </c>
      <c r="AW2782" s="143">
        <v>0.69597131619999997</v>
      </c>
    </row>
    <row r="2783" spans="1:49" x14ac:dyDescent="0.25">
      <c r="A2783" s="153">
        <v>1200000</v>
      </c>
      <c r="B2783" s="153">
        <v>2500000</v>
      </c>
      <c r="C2783" s="153">
        <v>2500000</v>
      </c>
      <c r="D2783" s="143" t="s">
        <v>360</v>
      </c>
      <c r="E2783" s="143" t="s">
        <v>73</v>
      </c>
      <c r="F2783" s="143" t="s">
        <v>378</v>
      </c>
      <c r="G2783" s="143" t="s">
        <v>379</v>
      </c>
      <c r="H2783" s="143">
        <v>0.59</v>
      </c>
      <c r="I2783" s="143">
        <v>0.64</v>
      </c>
      <c r="J2783" s="143" t="s">
        <v>363</v>
      </c>
      <c r="K2783" s="143">
        <v>0.23705946000378</v>
      </c>
      <c r="L2783" s="143">
        <v>2254.06785074257</v>
      </c>
      <c r="M2783" s="143">
        <v>4.4038172843509198</v>
      </c>
      <c r="N2783" s="143">
        <v>0.60871616949393004</v>
      </c>
      <c r="O2783" s="143">
        <v>1.04396654738357</v>
      </c>
      <c r="P2783" s="143">
        <v>0.1443019264358</v>
      </c>
      <c r="Q2783" s="143">
        <v>534.34810750892996</v>
      </c>
      <c r="R2783" s="143">
        <v>5100</v>
      </c>
      <c r="S2783" s="143" t="s">
        <v>373</v>
      </c>
      <c r="T2783" s="143">
        <v>5100</v>
      </c>
      <c r="U2783" s="143" t="s">
        <v>385</v>
      </c>
      <c r="V2783" s="143" t="s">
        <v>366</v>
      </c>
      <c r="Y2783" s="143" t="s">
        <v>363</v>
      </c>
      <c r="Z2783" s="143">
        <v>0</v>
      </c>
      <c r="AA2783" s="143">
        <v>1</v>
      </c>
      <c r="AB2783" s="143">
        <v>1.04396654738357</v>
      </c>
      <c r="AC2783" s="143">
        <v>0.1443019264358</v>
      </c>
      <c r="AD2783" s="143">
        <v>534.34810750892996</v>
      </c>
      <c r="AF2783" s="143">
        <v>-1</v>
      </c>
      <c r="AG2783" s="143">
        <v>-1</v>
      </c>
      <c r="AH2783" s="143">
        <v>-1</v>
      </c>
      <c r="AI2783" s="143">
        <v>-1</v>
      </c>
      <c r="AJ2783" s="143">
        <v>0</v>
      </c>
      <c r="AM2783" s="143" t="s">
        <v>383</v>
      </c>
      <c r="AN2783" s="143">
        <v>-1</v>
      </c>
      <c r="AQ2783" s="143">
        <v>641</v>
      </c>
      <c r="AR2783" s="143" t="s">
        <v>284</v>
      </c>
      <c r="AS2783" s="143" t="s">
        <v>394</v>
      </c>
      <c r="AT2783" s="143" t="s">
        <v>366</v>
      </c>
      <c r="AV2783" s="143">
        <v>138.06909248730901</v>
      </c>
      <c r="AW2783" s="143">
        <v>0.43337235000000002</v>
      </c>
    </row>
    <row r="2784" spans="1:49" x14ac:dyDescent="0.25">
      <c r="A2784" s="153">
        <v>1200000</v>
      </c>
      <c r="B2784" s="153">
        <v>2500000</v>
      </c>
      <c r="C2784" s="153">
        <v>2500000</v>
      </c>
      <c r="D2784" s="143" t="s">
        <v>360</v>
      </c>
      <c r="E2784" s="143" t="s">
        <v>73</v>
      </c>
      <c r="F2784" s="143" t="s">
        <v>378</v>
      </c>
      <c r="G2784" s="143" t="s">
        <v>379</v>
      </c>
      <c r="H2784" s="143">
        <v>0.59</v>
      </c>
      <c r="I2784" s="143">
        <v>0.64</v>
      </c>
      <c r="J2784" s="143" t="s">
        <v>366</v>
      </c>
      <c r="K2784" s="143">
        <v>0.61776345387502996</v>
      </c>
      <c r="L2784" s="143">
        <v>3839.7279144070299</v>
      </c>
      <c r="M2784" s="143">
        <v>7.20077630347821</v>
      </c>
      <c r="N2784" s="143">
        <v>1.0132699419889299</v>
      </c>
      <c r="O2784" s="143">
        <v>4.44837643981821</v>
      </c>
      <c r="P2784" s="143">
        <v>0.62596113907083994</v>
      </c>
      <c r="Q2784" s="143">
        <v>2372.04357834447</v>
      </c>
      <c r="R2784" s="143">
        <v>1460</v>
      </c>
      <c r="S2784" s="143" t="s">
        <v>408</v>
      </c>
      <c r="T2784" s="143">
        <v>1460</v>
      </c>
      <c r="U2784" s="143" t="s">
        <v>385</v>
      </c>
      <c r="V2784" s="143" t="s">
        <v>366</v>
      </c>
      <c r="Z2784" s="143">
        <v>0</v>
      </c>
      <c r="AA2784" s="143">
        <v>1</v>
      </c>
      <c r="AB2784" s="143">
        <v>4.44837643981821</v>
      </c>
      <c r="AC2784" s="143">
        <v>0.62596113907083994</v>
      </c>
      <c r="AD2784" s="143">
        <v>2372.04357834447</v>
      </c>
      <c r="AF2784" s="143">
        <v>-1</v>
      </c>
      <c r="AG2784" s="143">
        <v>-1</v>
      </c>
      <c r="AH2784" s="143">
        <v>-1</v>
      </c>
      <c r="AI2784" s="143">
        <v>-1</v>
      </c>
      <c r="AJ2784" s="143">
        <v>0</v>
      </c>
      <c r="AM2784" s="143" t="s">
        <v>383</v>
      </c>
      <c r="AN2784" s="143">
        <v>-1</v>
      </c>
      <c r="AQ2784" s="143">
        <v>641</v>
      </c>
      <c r="AR2784" s="143" t="s">
        <v>284</v>
      </c>
      <c r="AS2784" s="143" t="s">
        <v>394</v>
      </c>
      <c r="AT2784" s="143" t="s">
        <v>366</v>
      </c>
      <c r="AV2784" s="143">
        <v>200.00000003352699</v>
      </c>
      <c r="AW2784" s="143">
        <v>1.9237985226000001</v>
      </c>
    </row>
    <row r="2785" spans="1:49" x14ac:dyDescent="0.25">
      <c r="A2785" s="153">
        <v>1200000</v>
      </c>
      <c r="B2785" s="153">
        <v>2500000</v>
      </c>
      <c r="C2785" s="153">
        <v>2500000</v>
      </c>
      <c r="D2785" s="143" t="s">
        <v>360</v>
      </c>
      <c r="E2785" s="143" t="s">
        <v>73</v>
      </c>
      <c r="F2785" s="143" t="s">
        <v>378</v>
      </c>
      <c r="G2785" s="143" t="s">
        <v>379</v>
      </c>
      <c r="H2785" s="143">
        <v>0.59</v>
      </c>
      <c r="I2785" s="143">
        <v>0.64</v>
      </c>
      <c r="J2785" s="143" t="s">
        <v>366</v>
      </c>
      <c r="K2785" s="143">
        <v>0.61582394396134998</v>
      </c>
      <c r="L2785" s="143">
        <v>3756.8854986309998</v>
      </c>
      <c r="M2785" s="143">
        <v>7.3398306686469796</v>
      </c>
      <c r="N2785" s="143">
        <v>1.01372791782561</v>
      </c>
      <c r="O2785" s="143">
        <v>4.5200434703746497</v>
      </c>
      <c r="P2785" s="143">
        <v>0.62427792445909003</v>
      </c>
      <c r="Q2785" s="143">
        <v>2313.5800447781398</v>
      </c>
      <c r="R2785" s="143">
        <v>1820</v>
      </c>
      <c r="S2785" s="143" t="s">
        <v>397</v>
      </c>
      <c r="T2785" s="143">
        <v>1820</v>
      </c>
      <c r="U2785" s="143" t="s">
        <v>385</v>
      </c>
      <c r="V2785" s="143" t="s">
        <v>366</v>
      </c>
      <c r="Z2785" s="143">
        <v>0</v>
      </c>
      <c r="AA2785" s="143">
        <v>1</v>
      </c>
      <c r="AB2785" s="143">
        <v>4.5200434703746497</v>
      </c>
      <c r="AC2785" s="143">
        <v>0.62427792445909003</v>
      </c>
      <c r="AD2785" s="143">
        <v>2313.5800447781398</v>
      </c>
      <c r="AF2785" s="143">
        <v>-1</v>
      </c>
      <c r="AG2785" s="143">
        <v>-1</v>
      </c>
      <c r="AH2785" s="143">
        <v>-1</v>
      </c>
      <c r="AI2785" s="143">
        <v>-1</v>
      </c>
      <c r="AJ2785" s="143">
        <v>0</v>
      </c>
      <c r="AM2785" s="143" t="s">
        <v>383</v>
      </c>
      <c r="AN2785" s="143">
        <v>-1</v>
      </c>
      <c r="AQ2785" s="143">
        <v>641</v>
      </c>
      <c r="AR2785" s="143" t="s">
        <v>284</v>
      </c>
      <c r="AS2785" s="143" t="s">
        <v>394</v>
      </c>
      <c r="AT2785" s="143" t="s">
        <v>366</v>
      </c>
      <c r="AV2785" s="143">
        <v>197.68718701466199</v>
      </c>
      <c r="AW2785" s="143">
        <v>1.8763828425</v>
      </c>
    </row>
    <row r="2786" spans="1:49" x14ac:dyDescent="0.25">
      <c r="A2786" s="153">
        <v>1200000</v>
      </c>
      <c r="B2786" s="153">
        <v>2500000</v>
      </c>
      <c r="C2786" s="153">
        <v>2500000</v>
      </c>
      <c r="D2786" s="143" t="s">
        <v>360</v>
      </c>
      <c r="E2786" s="143" t="s">
        <v>73</v>
      </c>
      <c r="F2786" s="143" t="s">
        <v>378</v>
      </c>
      <c r="G2786" s="143" t="s">
        <v>379</v>
      </c>
      <c r="H2786" s="143">
        <v>0.59</v>
      </c>
      <c r="I2786" s="143">
        <v>0.64</v>
      </c>
      <c r="J2786" s="143" t="s">
        <v>363</v>
      </c>
      <c r="K2786" s="143">
        <v>1.93950970656E-3</v>
      </c>
      <c r="L2786" s="143">
        <v>3756.8854986309998</v>
      </c>
      <c r="M2786" s="143">
        <v>7.3398306686469796</v>
      </c>
      <c r="N2786" s="143">
        <v>1.01372791782561</v>
      </c>
      <c r="O2786" s="143">
        <v>1.423567282637E-2</v>
      </c>
      <c r="P2786" s="143">
        <v>1.96613513643E-3</v>
      </c>
      <c r="Q2786" s="143">
        <v>7.2865158910406098</v>
      </c>
      <c r="R2786" s="143">
        <v>5100</v>
      </c>
      <c r="S2786" s="143" t="s">
        <v>373</v>
      </c>
      <c r="T2786" s="143">
        <v>5100</v>
      </c>
      <c r="U2786" s="143" t="s">
        <v>385</v>
      </c>
      <c r="V2786" s="143" t="s">
        <v>366</v>
      </c>
      <c r="Y2786" s="143" t="s">
        <v>363</v>
      </c>
      <c r="Z2786" s="143">
        <v>0</v>
      </c>
      <c r="AA2786" s="143">
        <v>1</v>
      </c>
      <c r="AB2786" s="143">
        <v>1.423567282637E-2</v>
      </c>
      <c r="AC2786" s="143">
        <v>1.96613513643E-3</v>
      </c>
      <c r="AD2786" s="143">
        <v>7.2865158910424501</v>
      </c>
      <c r="AF2786" s="143">
        <v>-1</v>
      </c>
      <c r="AG2786" s="143">
        <v>-1</v>
      </c>
      <c r="AH2786" s="143">
        <v>-1</v>
      </c>
      <c r="AI2786" s="143">
        <v>-1</v>
      </c>
      <c r="AJ2786" s="143">
        <v>0</v>
      </c>
      <c r="AM2786" s="143" t="s">
        <v>383</v>
      </c>
      <c r="AN2786" s="143">
        <v>-1</v>
      </c>
      <c r="AQ2786" s="143">
        <v>641</v>
      </c>
      <c r="AR2786" s="143" t="s">
        <v>284</v>
      </c>
      <c r="AS2786" s="143" t="s">
        <v>394</v>
      </c>
      <c r="AT2786" s="143" t="s">
        <v>366</v>
      </c>
      <c r="AV2786" s="143">
        <v>13.574668357663599</v>
      </c>
      <c r="AW2786" s="143">
        <v>5.9095830000000004E-3</v>
      </c>
    </row>
    <row r="2787" spans="1:49" x14ac:dyDescent="0.25">
      <c r="A2787" s="153">
        <v>1200000</v>
      </c>
      <c r="B2787" s="153">
        <v>2500000</v>
      </c>
      <c r="C2787" s="153">
        <v>2500000</v>
      </c>
      <c r="D2787" s="143" t="s">
        <v>360</v>
      </c>
      <c r="E2787" s="143" t="s">
        <v>73</v>
      </c>
      <c r="F2787" s="143" t="s">
        <v>378</v>
      </c>
      <c r="G2787" s="143" t="s">
        <v>379</v>
      </c>
      <c r="H2787" s="143">
        <v>0.59</v>
      </c>
      <c r="I2787" s="143">
        <v>0.64</v>
      </c>
      <c r="J2787" s="143" t="s">
        <v>366</v>
      </c>
      <c r="K2787" s="143">
        <v>0.617763453829</v>
      </c>
      <c r="L2787" s="143">
        <v>3846.54682286461</v>
      </c>
      <c r="M2787" s="143">
        <v>8.02368477988988</v>
      </c>
      <c r="N2787" s="143">
        <v>1.12690643895793</v>
      </c>
      <c r="O2787" s="143">
        <v>4.9567392220600102</v>
      </c>
      <c r="P2787" s="143">
        <v>0.69616161387279996</v>
      </c>
      <c r="Q2787" s="143">
        <v>2376.2560506078298</v>
      </c>
      <c r="R2787" s="143">
        <v>1200</v>
      </c>
      <c r="S2787" s="143" t="s">
        <v>398</v>
      </c>
      <c r="T2787" s="143">
        <v>1200</v>
      </c>
      <c r="U2787" s="143" t="s">
        <v>385</v>
      </c>
      <c r="V2787" s="143" t="s">
        <v>366</v>
      </c>
      <c r="Z2787" s="143">
        <v>0</v>
      </c>
      <c r="AA2787" s="143">
        <v>1</v>
      </c>
      <c r="AB2787" s="143">
        <v>4.9567392220600102</v>
      </c>
      <c r="AC2787" s="143">
        <v>0.69616161387279996</v>
      </c>
      <c r="AD2787" s="143">
        <v>2376.2560506078298</v>
      </c>
      <c r="AF2787" s="143">
        <v>-1</v>
      </c>
      <c r="AG2787" s="143">
        <v>-1</v>
      </c>
      <c r="AH2787" s="143">
        <v>-1</v>
      </c>
      <c r="AI2787" s="143">
        <v>-1</v>
      </c>
      <c r="AJ2787" s="143">
        <v>0</v>
      </c>
      <c r="AM2787" s="143" t="s">
        <v>383</v>
      </c>
      <c r="AN2787" s="143">
        <v>-1</v>
      </c>
      <c r="AQ2787" s="143">
        <v>641</v>
      </c>
      <c r="AR2787" s="143" t="s">
        <v>284</v>
      </c>
      <c r="AS2787" s="143" t="s">
        <v>394</v>
      </c>
      <c r="AT2787" s="143" t="s">
        <v>366</v>
      </c>
      <c r="AV2787" s="143">
        <v>200.000000026077</v>
      </c>
      <c r="AW2787" s="143">
        <v>1.927214964</v>
      </c>
    </row>
    <row r="2788" spans="1:49" x14ac:dyDescent="0.25">
      <c r="A2788" s="153">
        <v>1200000</v>
      </c>
      <c r="B2788" s="153">
        <v>2500000</v>
      </c>
      <c r="C2788" s="153">
        <v>2500000</v>
      </c>
      <c r="D2788" s="143" t="s">
        <v>360</v>
      </c>
      <c r="E2788" s="143" t="s">
        <v>73</v>
      </c>
      <c r="F2788" s="143" t="s">
        <v>378</v>
      </c>
      <c r="G2788" s="143" t="s">
        <v>379</v>
      </c>
      <c r="H2788" s="143">
        <v>0.59</v>
      </c>
      <c r="I2788" s="143">
        <v>0.64</v>
      </c>
      <c r="J2788" s="143" t="s">
        <v>366</v>
      </c>
      <c r="K2788" s="143">
        <v>0.46545876060875002</v>
      </c>
      <c r="L2788" s="143">
        <v>3839.35605294264</v>
      </c>
      <c r="M2788" s="143">
        <v>7.9780551152346799</v>
      </c>
      <c r="N2788" s="143">
        <v>1.1106742272024399</v>
      </c>
      <c r="O2788" s="143">
        <v>3.7134556460054302</v>
      </c>
      <c r="P2788" s="143">
        <v>0.51697304923373</v>
      </c>
      <c r="Q2788" s="143">
        <v>1787.06190993838</v>
      </c>
      <c r="R2788" s="143">
        <v>1200</v>
      </c>
      <c r="S2788" s="143" t="s">
        <v>398</v>
      </c>
      <c r="T2788" s="143">
        <v>1200</v>
      </c>
      <c r="U2788" s="143" t="s">
        <v>385</v>
      </c>
      <c r="V2788" s="143" t="s">
        <v>366</v>
      </c>
      <c r="Z2788" s="143">
        <v>0</v>
      </c>
      <c r="AA2788" s="143">
        <v>1</v>
      </c>
      <c r="AB2788" s="143">
        <v>3.7134556460054302</v>
      </c>
      <c r="AC2788" s="143">
        <v>0.51697304923373</v>
      </c>
      <c r="AD2788" s="143">
        <v>1787.06190993838</v>
      </c>
      <c r="AF2788" s="143">
        <v>-1</v>
      </c>
      <c r="AG2788" s="143">
        <v>-1</v>
      </c>
      <c r="AH2788" s="143">
        <v>-1</v>
      </c>
      <c r="AI2788" s="143">
        <v>-1</v>
      </c>
      <c r="AJ2788" s="143">
        <v>0</v>
      </c>
      <c r="AM2788" s="143" t="s">
        <v>383</v>
      </c>
      <c r="AN2788" s="143">
        <v>-1</v>
      </c>
      <c r="AQ2788" s="143">
        <v>641</v>
      </c>
      <c r="AR2788" s="143" t="s">
        <v>284</v>
      </c>
      <c r="AS2788" s="143" t="s">
        <v>394</v>
      </c>
      <c r="AT2788" s="143" t="s">
        <v>366</v>
      </c>
      <c r="AV2788" s="143">
        <v>179.59547238232599</v>
      </c>
      <c r="AW2788" s="143">
        <v>1.4493608353</v>
      </c>
    </row>
    <row r="2789" spans="1:49" x14ac:dyDescent="0.25">
      <c r="A2789" s="153">
        <v>1200000</v>
      </c>
      <c r="B2789" s="153">
        <v>2500000</v>
      </c>
      <c r="C2789" s="153">
        <v>2500000</v>
      </c>
      <c r="D2789" s="143" t="s">
        <v>360</v>
      </c>
      <c r="E2789" s="143" t="s">
        <v>73</v>
      </c>
      <c r="F2789" s="143" t="s">
        <v>378</v>
      </c>
      <c r="G2789" s="143" t="s">
        <v>379</v>
      </c>
      <c r="H2789" s="143">
        <v>0.59</v>
      </c>
      <c r="I2789" s="143">
        <v>0.64</v>
      </c>
      <c r="J2789" s="143" t="s">
        <v>366</v>
      </c>
      <c r="K2789" s="143">
        <v>0.61776345375996</v>
      </c>
      <c r="L2789" s="143">
        <v>3773.4421988824201</v>
      </c>
      <c r="M2789" s="143">
        <v>7.37217669088718</v>
      </c>
      <c r="N2789" s="143">
        <v>1.01818596092824</v>
      </c>
      <c r="O2789" s="143">
        <v>4.5542613342911897</v>
      </c>
      <c r="P2789" s="143">
        <v>0.62899807579293998</v>
      </c>
      <c r="Q2789" s="143">
        <v>2331.0946853452101</v>
      </c>
      <c r="R2789" s="143">
        <v>1820</v>
      </c>
      <c r="S2789" s="143" t="s">
        <v>397</v>
      </c>
      <c r="T2789" s="143">
        <v>1820</v>
      </c>
      <c r="U2789" s="143" t="s">
        <v>385</v>
      </c>
      <c r="V2789" s="143" t="s">
        <v>366</v>
      </c>
      <c r="Z2789" s="143">
        <v>0</v>
      </c>
      <c r="AA2789" s="143">
        <v>1</v>
      </c>
      <c r="AB2789" s="143">
        <v>4.5542613342911897</v>
      </c>
      <c r="AC2789" s="143">
        <v>0.62899807579293998</v>
      </c>
      <c r="AD2789" s="143">
        <v>2331.0946853452101</v>
      </c>
      <c r="AF2789" s="143">
        <v>-1</v>
      </c>
      <c r="AG2789" s="143">
        <v>-1</v>
      </c>
      <c r="AH2789" s="143">
        <v>-1</v>
      </c>
      <c r="AI2789" s="143">
        <v>-1</v>
      </c>
      <c r="AJ2789" s="143">
        <v>0</v>
      </c>
      <c r="AM2789" s="143" t="s">
        <v>383</v>
      </c>
      <c r="AN2789" s="143">
        <v>-1</v>
      </c>
      <c r="AQ2789" s="143">
        <v>641</v>
      </c>
      <c r="AR2789" s="143" t="s">
        <v>284</v>
      </c>
      <c r="AS2789" s="143" t="s">
        <v>394</v>
      </c>
      <c r="AT2789" s="143" t="s">
        <v>366</v>
      </c>
      <c r="AV2789" s="143">
        <v>200.00000001490099</v>
      </c>
      <c r="AW2789" s="143">
        <v>1.8905877416000001</v>
      </c>
    </row>
    <row r="2790" spans="1:49" x14ac:dyDescent="0.25">
      <c r="A2790" s="153">
        <v>1200000</v>
      </c>
      <c r="B2790" s="153">
        <v>2500000</v>
      </c>
      <c r="C2790" s="153">
        <v>2500000</v>
      </c>
      <c r="D2790" s="143" t="s">
        <v>360</v>
      </c>
      <c r="E2790" s="143" t="s">
        <v>73</v>
      </c>
      <c r="F2790" s="143" t="s">
        <v>378</v>
      </c>
      <c r="G2790" s="143" t="s">
        <v>379</v>
      </c>
      <c r="H2790" s="143">
        <v>0.59</v>
      </c>
      <c r="I2790" s="143">
        <v>0.64</v>
      </c>
      <c r="J2790" s="143" t="s">
        <v>366</v>
      </c>
      <c r="K2790" s="143">
        <v>0.58677163440945002</v>
      </c>
      <c r="L2790" s="143">
        <v>3811.9619314595898</v>
      </c>
      <c r="M2790" s="143">
        <v>7.8516372333531796</v>
      </c>
      <c r="N2790" s="143">
        <v>1.10369290065948</v>
      </c>
      <c r="O2790" s="143">
        <v>4.6071180122047499</v>
      </c>
      <c r="P2790" s="143">
        <v>0.64761568720606999</v>
      </c>
      <c r="Q2790" s="143">
        <v>2236.7511328291498</v>
      </c>
      <c r="R2790" s="143">
        <v>1200</v>
      </c>
      <c r="S2790" s="143" t="s">
        <v>398</v>
      </c>
      <c r="T2790" s="143">
        <v>1200</v>
      </c>
      <c r="U2790" s="143" t="s">
        <v>385</v>
      </c>
      <c r="V2790" s="143" t="s">
        <v>366</v>
      </c>
      <c r="Z2790" s="143">
        <v>0</v>
      </c>
      <c r="AA2790" s="143">
        <v>1</v>
      </c>
      <c r="AB2790" s="143">
        <v>4.6071180122047499</v>
      </c>
      <c r="AC2790" s="143">
        <v>0.64761568720606999</v>
      </c>
      <c r="AD2790" s="143">
        <v>2236.7511328291498</v>
      </c>
      <c r="AF2790" s="143">
        <v>-1</v>
      </c>
      <c r="AG2790" s="143">
        <v>-1</v>
      </c>
      <c r="AH2790" s="143">
        <v>-1</v>
      </c>
      <c r="AI2790" s="143">
        <v>-1</v>
      </c>
      <c r="AJ2790" s="143">
        <v>0</v>
      </c>
      <c r="AM2790" s="143" t="s">
        <v>383</v>
      </c>
      <c r="AN2790" s="143">
        <v>-1</v>
      </c>
      <c r="AQ2790" s="143">
        <v>641</v>
      </c>
      <c r="AR2790" s="143" t="s">
        <v>284</v>
      </c>
      <c r="AS2790" s="143" t="s">
        <v>394</v>
      </c>
      <c r="AT2790" s="143" t="s">
        <v>366</v>
      </c>
      <c r="AV2790" s="143">
        <v>194.18587310674101</v>
      </c>
      <c r="AW2790" s="143">
        <v>1.8140722894000001</v>
      </c>
    </row>
    <row r="2791" spans="1:49" x14ac:dyDescent="0.25">
      <c r="A2791" s="153">
        <v>1200000</v>
      </c>
      <c r="B2791" s="153">
        <v>2500000</v>
      </c>
      <c r="C2791" s="153">
        <v>2500000</v>
      </c>
      <c r="D2791" s="143" t="s">
        <v>360</v>
      </c>
      <c r="E2791" s="143" t="s">
        <v>73</v>
      </c>
      <c r="F2791" s="143" t="s">
        <v>378</v>
      </c>
      <c r="G2791" s="143" t="s">
        <v>379</v>
      </c>
      <c r="H2791" s="143">
        <v>0.59</v>
      </c>
      <c r="I2791" s="143">
        <v>0.64</v>
      </c>
      <c r="J2791" s="143" t="s">
        <v>363</v>
      </c>
      <c r="K2791" s="143">
        <v>3.0991819189420001E-2</v>
      </c>
      <c r="L2791" s="143">
        <v>3811.9619314595898</v>
      </c>
      <c r="M2791" s="143">
        <v>7.8516372333531796</v>
      </c>
      <c r="N2791" s="143">
        <v>1.10369290065948</v>
      </c>
      <c r="O2791" s="143">
        <v>0.24333652147700999</v>
      </c>
      <c r="P2791" s="143">
        <v>3.4205450817879998E-2</v>
      </c>
      <c r="Q2791" s="143">
        <v>118.139634936755</v>
      </c>
      <c r="R2791" s="143">
        <v>3100</v>
      </c>
      <c r="S2791" s="143" t="s">
        <v>371</v>
      </c>
      <c r="T2791" s="143">
        <v>3100</v>
      </c>
      <c r="U2791" s="143" t="s">
        <v>385</v>
      </c>
      <c r="V2791" s="143" t="s">
        <v>366</v>
      </c>
      <c r="Y2791" s="143" t="s">
        <v>363</v>
      </c>
      <c r="Z2791" s="143">
        <v>0</v>
      </c>
      <c r="AA2791" s="143">
        <v>1</v>
      </c>
      <c r="AB2791" s="143">
        <v>0.24333652147700999</v>
      </c>
      <c r="AC2791" s="143">
        <v>3.4205450817879998E-2</v>
      </c>
      <c r="AD2791" s="143">
        <v>118.13963493675401</v>
      </c>
      <c r="AF2791" s="143">
        <v>-1</v>
      </c>
      <c r="AG2791" s="143">
        <v>-1</v>
      </c>
      <c r="AH2791" s="143">
        <v>-1</v>
      </c>
      <c r="AI2791" s="143">
        <v>-1</v>
      </c>
      <c r="AJ2791" s="143">
        <v>0</v>
      </c>
      <c r="AM2791" s="143" t="s">
        <v>383</v>
      </c>
      <c r="AN2791" s="143">
        <v>-1</v>
      </c>
      <c r="AQ2791" s="143">
        <v>641</v>
      </c>
      <c r="AR2791" s="143" t="s">
        <v>284</v>
      </c>
      <c r="AS2791" s="143" t="s">
        <v>394</v>
      </c>
      <c r="AT2791" s="143" t="s">
        <v>366</v>
      </c>
      <c r="AV2791" s="143">
        <v>95.462361273044195</v>
      </c>
      <c r="AW2791" s="143">
        <v>9.5814789100000006E-2</v>
      </c>
    </row>
    <row r="2792" spans="1:49" x14ac:dyDescent="0.25">
      <c r="A2792" s="153">
        <v>1200000</v>
      </c>
      <c r="B2792" s="153">
        <v>2500000</v>
      </c>
      <c r="C2792" s="153">
        <v>2500000</v>
      </c>
      <c r="D2792" s="143" t="s">
        <v>360</v>
      </c>
      <c r="E2792" s="143" t="s">
        <v>73</v>
      </c>
      <c r="F2792" s="143" t="s">
        <v>378</v>
      </c>
      <c r="G2792" s="143" t="s">
        <v>379</v>
      </c>
      <c r="H2792" s="143">
        <v>0.59</v>
      </c>
      <c r="I2792" s="143">
        <v>0.64</v>
      </c>
      <c r="J2792" s="143" t="s">
        <v>366</v>
      </c>
      <c r="K2792" s="143">
        <v>3.8084008345699999E-3</v>
      </c>
      <c r="L2792" s="143">
        <v>3922.4839239031899</v>
      </c>
      <c r="M2792" s="143">
        <v>10.3217705310936</v>
      </c>
      <c r="N2792" s="143">
        <v>1.37277015834065</v>
      </c>
      <c r="O2792" s="143">
        <v>3.9309439504860003E-2</v>
      </c>
      <c r="P2792" s="143">
        <v>5.2280590166900003E-3</v>
      </c>
      <c r="Q2792" s="143">
        <v>14.938391049384199</v>
      </c>
      <c r="R2792" s="143">
        <v>1820</v>
      </c>
      <c r="S2792" s="143" t="s">
        <v>397</v>
      </c>
      <c r="T2792" s="143">
        <v>1820</v>
      </c>
      <c r="U2792" s="143" t="s">
        <v>385</v>
      </c>
      <c r="V2792" s="143" t="s">
        <v>366</v>
      </c>
      <c r="Z2792" s="143">
        <v>0</v>
      </c>
      <c r="AA2792" s="143">
        <v>1</v>
      </c>
      <c r="AB2792" s="143">
        <v>3.9309439504860003E-2</v>
      </c>
      <c r="AC2792" s="143">
        <v>5.2280590166900003E-3</v>
      </c>
      <c r="AD2792" s="143">
        <v>14.938391049383601</v>
      </c>
      <c r="AF2792" s="143">
        <v>-1</v>
      </c>
      <c r="AG2792" s="143">
        <v>-1</v>
      </c>
      <c r="AH2792" s="143">
        <v>-1</v>
      </c>
      <c r="AI2792" s="143">
        <v>-1</v>
      </c>
      <c r="AJ2792" s="143">
        <v>0</v>
      </c>
      <c r="AM2792" s="143" t="s">
        <v>383</v>
      </c>
      <c r="AN2792" s="143">
        <v>-1</v>
      </c>
      <c r="AQ2792" s="143">
        <v>641</v>
      </c>
      <c r="AR2792" s="143" t="s">
        <v>284</v>
      </c>
      <c r="AS2792" s="143" t="s">
        <v>394</v>
      </c>
      <c r="AT2792" s="143" t="s">
        <v>366</v>
      </c>
      <c r="AV2792" s="143">
        <v>20.896130999815998</v>
      </c>
      <c r="AW2792" s="143">
        <v>1.21154834E-2</v>
      </c>
    </row>
    <row r="2793" spans="1:49" x14ac:dyDescent="0.25">
      <c r="A2793" s="153">
        <v>1200000</v>
      </c>
      <c r="B2793" s="153">
        <v>2500000</v>
      </c>
      <c r="C2793" s="153">
        <v>2500000</v>
      </c>
      <c r="D2793" s="143" t="s">
        <v>360</v>
      </c>
      <c r="E2793" s="143" t="s">
        <v>73</v>
      </c>
      <c r="F2793" s="143" t="s">
        <v>378</v>
      </c>
      <c r="G2793" s="143" t="s">
        <v>379</v>
      </c>
      <c r="H2793" s="143">
        <v>0.59</v>
      </c>
      <c r="I2793" s="143">
        <v>0.64</v>
      </c>
      <c r="J2793" s="143" t="s">
        <v>366</v>
      </c>
      <c r="K2793" s="143">
        <v>6.0314232613549998E-2</v>
      </c>
      <c r="L2793" s="143">
        <v>3922.4839239031899</v>
      </c>
      <c r="M2793" s="143">
        <v>10.3217705310936</v>
      </c>
      <c r="N2793" s="143">
        <v>1.37277015834065</v>
      </c>
      <c r="O2793" s="143">
        <v>0.62254966879610996</v>
      </c>
      <c r="P2793" s="143">
        <v>8.2797578655099999E-2</v>
      </c>
      <c r="Q2793" s="143">
        <v>236.58160780922299</v>
      </c>
      <c r="R2793" s="143">
        <v>1400</v>
      </c>
      <c r="S2793" s="143" t="s">
        <v>389</v>
      </c>
      <c r="T2793" s="143">
        <v>1400</v>
      </c>
      <c r="U2793" s="143" t="s">
        <v>385</v>
      </c>
      <c r="V2793" s="143" t="s">
        <v>366</v>
      </c>
      <c r="Z2793" s="143">
        <v>0</v>
      </c>
      <c r="AA2793" s="143">
        <v>1</v>
      </c>
      <c r="AB2793" s="143">
        <v>0.62254966879610996</v>
      </c>
      <c r="AC2793" s="143">
        <v>8.2797578655099999E-2</v>
      </c>
      <c r="AD2793" s="143">
        <v>2408.22882509899</v>
      </c>
      <c r="AF2793" s="143">
        <v>-1</v>
      </c>
      <c r="AG2793" s="143">
        <v>-1</v>
      </c>
      <c r="AH2793" s="143">
        <v>-1</v>
      </c>
      <c r="AI2793" s="143">
        <v>-1</v>
      </c>
      <c r="AJ2793" s="143">
        <v>0</v>
      </c>
      <c r="AM2793" s="143" t="s">
        <v>383</v>
      </c>
      <c r="AN2793" s="143">
        <v>-1</v>
      </c>
      <c r="AQ2793" s="143">
        <v>641</v>
      </c>
      <c r="AR2793" s="143" t="s">
        <v>284</v>
      </c>
      <c r="AS2793" s="143" t="s">
        <v>394</v>
      </c>
      <c r="AT2793" s="143" t="s">
        <v>366</v>
      </c>
      <c r="AV2793" s="143">
        <v>83.5862610895134</v>
      </c>
      <c r="AW2793" s="143">
        <v>1.9531458436</v>
      </c>
    </row>
    <row r="2794" spans="1:49" x14ac:dyDescent="0.25">
      <c r="A2794" s="153">
        <v>1200000</v>
      </c>
      <c r="B2794" s="153">
        <v>2500000</v>
      </c>
      <c r="C2794" s="153">
        <v>2500000</v>
      </c>
      <c r="D2794" s="143" t="s">
        <v>360</v>
      </c>
      <c r="E2794" s="143" t="s">
        <v>73</v>
      </c>
      <c r="F2794" s="143" t="s">
        <v>378</v>
      </c>
      <c r="G2794" s="143" t="s">
        <v>379</v>
      </c>
      <c r="H2794" s="143">
        <v>0.59</v>
      </c>
      <c r="I2794" s="143">
        <v>0.64</v>
      </c>
      <c r="J2794" s="143" t="s">
        <v>366</v>
      </c>
      <c r="K2794" s="143">
        <v>0.53012781446090995</v>
      </c>
      <c r="L2794" s="143">
        <v>3445.2415240861201</v>
      </c>
      <c r="M2794" s="143">
        <v>6.7309715529493799</v>
      </c>
      <c r="N2794" s="143">
        <v>0.92963646215369999</v>
      </c>
      <c r="O2794" s="143">
        <v>3.56827523856367</v>
      </c>
      <c r="P2794" s="143">
        <v>0.49282614592472002</v>
      </c>
      <c r="Q2794" s="143">
        <v>1826.4183594537801</v>
      </c>
      <c r="R2794" s="143">
        <v>1820</v>
      </c>
      <c r="S2794" s="143" t="s">
        <v>397</v>
      </c>
      <c r="T2794" s="143">
        <v>1820</v>
      </c>
      <c r="U2794" s="143" t="s">
        <v>385</v>
      </c>
      <c r="V2794" s="143" t="s">
        <v>366</v>
      </c>
      <c r="Z2794" s="143">
        <v>0</v>
      </c>
      <c r="AA2794" s="143">
        <v>1</v>
      </c>
      <c r="AB2794" s="143">
        <v>3.56827523856367</v>
      </c>
      <c r="AC2794" s="143">
        <v>0.49282614592472002</v>
      </c>
      <c r="AD2794" s="143">
        <v>1949.1047579317501</v>
      </c>
      <c r="AF2794" s="143">
        <v>-1</v>
      </c>
      <c r="AG2794" s="143">
        <v>-1</v>
      </c>
      <c r="AH2794" s="143">
        <v>-1</v>
      </c>
      <c r="AI2794" s="143">
        <v>-1</v>
      </c>
      <c r="AJ2794" s="143">
        <v>0</v>
      </c>
      <c r="AM2794" s="143" t="s">
        <v>383</v>
      </c>
      <c r="AN2794" s="143">
        <v>-1</v>
      </c>
      <c r="AQ2794" s="143">
        <v>641</v>
      </c>
      <c r="AR2794" s="143" t="s">
        <v>284</v>
      </c>
      <c r="AS2794" s="143" t="s">
        <v>394</v>
      </c>
      <c r="AT2794" s="143" t="s">
        <v>366</v>
      </c>
      <c r="AV2794" s="143">
        <v>187.34047003085601</v>
      </c>
      <c r="AW2794" s="143">
        <v>1.5807824476000001</v>
      </c>
    </row>
    <row r="2795" spans="1:49" x14ac:dyDescent="0.25">
      <c r="A2795" s="153">
        <v>1200000</v>
      </c>
      <c r="B2795" s="153">
        <v>2500000</v>
      </c>
      <c r="C2795" s="153">
        <v>2500000</v>
      </c>
      <c r="D2795" s="143" t="s">
        <v>360</v>
      </c>
      <c r="E2795" s="143" t="s">
        <v>73</v>
      </c>
      <c r="F2795" s="143" t="s">
        <v>378</v>
      </c>
      <c r="G2795" s="143" t="s">
        <v>379</v>
      </c>
      <c r="H2795" s="143">
        <v>0.59</v>
      </c>
      <c r="I2795" s="143">
        <v>0.64</v>
      </c>
      <c r="J2795" s="143" t="s">
        <v>363</v>
      </c>
      <c r="K2795" s="143">
        <v>5.20252477921E-2</v>
      </c>
      <c r="L2795" s="143">
        <v>3445.2415240861201</v>
      </c>
      <c r="M2795" s="143">
        <v>6.7309715529493799</v>
      </c>
      <c r="N2795" s="143">
        <v>0.92963646215369999</v>
      </c>
      <c r="O2795" s="143">
        <v>0.35018046292375998</v>
      </c>
      <c r="P2795" s="143">
        <v>4.8364567300109997E-2</v>
      </c>
      <c r="Q2795" s="143">
        <v>179.239543994212</v>
      </c>
      <c r="R2795" s="143">
        <v>5100</v>
      </c>
      <c r="S2795" s="143" t="s">
        <v>373</v>
      </c>
      <c r="T2795" s="143">
        <v>5100</v>
      </c>
      <c r="U2795" s="143" t="s">
        <v>385</v>
      </c>
      <c r="V2795" s="143" t="s">
        <v>366</v>
      </c>
      <c r="Y2795" s="143" t="s">
        <v>363</v>
      </c>
      <c r="Z2795" s="143">
        <v>0</v>
      </c>
      <c r="AA2795" s="143">
        <v>1</v>
      </c>
      <c r="AB2795" s="143">
        <v>0.35018046292375998</v>
      </c>
      <c r="AC2795" s="143">
        <v>4.8364567300109997E-2</v>
      </c>
      <c r="AD2795" s="143">
        <v>179.239543994211</v>
      </c>
      <c r="AF2795" s="143">
        <v>-1</v>
      </c>
      <c r="AG2795" s="143">
        <v>-1</v>
      </c>
      <c r="AH2795" s="143">
        <v>-1</v>
      </c>
      <c r="AI2795" s="143">
        <v>-1</v>
      </c>
      <c r="AJ2795" s="143">
        <v>0</v>
      </c>
      <c r="AM2795" s="143" t="s">
        <v>383</v>
      </c>
      <c r="AN2795" s="143">
        <v>-1</v>
      </c>
      <c r="AQ2795" s="143">
        <v>641</v>
      </c>
      <c r="AR2795" s="143" t="s">
        <v>284</v>
      </c>
      <c r="AS2795" s="143" t="s">
        <v>394</v>
      </c>
      <c r="AT2795" s="143" t="s">
        <v>366</v>
      </c>
      <c r="AV2795" s="143">
        <v>64.389493639796996</v>
      </c>
      <c r="AW2795" s="143">
        <v>0.1453686488</v>
      </c>
    </row>
    <row r="2796" spans="1:49" x14ac:dyDescent="0.25">
      <c r="A2796" s="153">
        <v>1200000</v>
      </c>
      <c r="B2796" s="153">
        <v>2500000</v>
      </c>
      <c r="C2796" s="153">
        <v>2500000</v>
      </c>
      <c r="D2796" s="143" t="s">
        <v>360</v>
      </c>
      <c r="E2796" s="143" t="s">
        <v>73</v>
      </c>
      <c r="F2796" s="143" t="s">
        <v>378</v>
      </c>
      <c r="G2796" s="143" t="s">
        <v>379</v>
      </c>
      <c r="H2796" s="143">
        <v>0.59</v>
      </c>
      <c r="I2796" s="143">
        <v>0.64</v>
      </c>
      <c r="J2796" s="143" t="s">
        <v>366</v>
      </c>
      <c r="K2796" s="143">
        <v>0.61776345373694996</v>
      </c>
      <c r="L2796" s="143">
        <v>3769.3627535831301</v>
      </c>
      <c r="M2796" s="143">
        <v>7.3642073771311303</v>
      </c>
      <c r="N2796" s="143">
        <v>1.0170933355571099</v>
      </c>
      <c r="O2796" s="143">
        <v>4.5493381833316802</v>
      </c>
      <c r="P2796" s="143">
        <v>0.62832309174659995</v>
      </c>
      <c r="Q2796" s="143">
        <v>2328.5745530409499</v>
      </c>
      <c r="R2796" s="143">
        <v>1820</v>
      </c>
      <c r="S2796" s="143" t="s">
        <v>397</v>
      </c>
      <c r="T2796" s="143">
        <v>1820</v>
      </c>
      <c r="U2796" s="143" t="s">
        <v>385</v>
      </c>
      <c r="V2796" s="143" t="s">
        <v>366</v>
      </c>
      <c r="Z2796" s="143">
        <v>0</v>
      </c>
      <c r="AA2796" s="143">
        <v>1</v>
      </c>
      <c r="AB2796" s="143">
        <v>4.5493381833316802</v>
      </c>
      <c r="AC2796" s="143">
        <v>0.62832309174659995</v>
      </c>
      <c r="AD2796" s="143">
        <v>2328.5745530409499</v>
      </c>
      <c r="AF2796" s="143">
        <v>-1</v>
      </c>
      <c r="AG2796" s="143">
        <v>-1</v>
      </c>
      <c r="AH2796" s="143">
        <v>-1</v>
      </c>
      <c r="AI2796" s="143">
        <v>-1</v>
      </c>
      <c r="AJ2796" s="143">
        <v>0</v>
      </c>
      <c r="AM2796" s="143" t="s">
        <v>383</v>
      </c>
      <c r="AN2796" s="143">
        <v>-1</v>
      </c>
      <c r="AQ2796" s="143">
        <v>641</v>
      </c>
      <c r="AR2796" s="143" t="s">
        <v>284</v>
      </c>
      <c r="AS2796" s="143" t="s">
        <v>394</v>
      </c>
      <c r="AT2796" s="143" t="s">
        <v>366</v>
      </c>
      <c r="AV2796" s="143">
        <v>200.00000001117499</v>
      </c>
      <c r="AW2796" s="143">
        <v>1.8885438386</v>
      </c>
    </row>
    <row r="2797" spans="1:49" x14ac:dyDescent="0.25">
      <c r="A2797" s="153">
        <v>1200000</v>
      </c>
      <c r="B2797" s="153">
        <v>2500000</v>
      </c>
      <c r="C2797" s="153">
        <v>2500000</v>
      </c>
      <c r="D2797" s="143" t="s">
        <v>360</v>
      </c>
      <c r="E2797" s="143" t="s">
        <v>73</v>
      </c>
      <c r="F2797" s="143" t="s">
        <v>378</v>
      </c>
      <c r="G2797" s="143" t="s">
        <v>379</v>
      </c>
      <c r="H2797" s="143">
        <v>0.59</v>
      </c>
      <c r="I2797" s="143">
        <v>0.64</v>
      </c>
      <c r="J2797" s="143" t="s">
        <v>366</v>
      </c>
      <c r="K2797" s="143">
        <v>0.61776345375996</v>
      </c>
      <c r="L2797" s="143">
        <v>3754.9871481536602</v>
      </c>
      <c r="M2797" s="143">
        <v>7.33787850667425</v>
      </c>
      <c r="N2797" s="143">
        <v>1.0335750352917501</v>
      </c>
      <c r="O2797" s="143">
        <v>4.5330731695541102</v>
      </c>
      <c r="P2797" s="143">
        <v>0.63850488352191004</v>
      </c>
      <c r="Q2797" s="143">
        <v>2319.6938294676902</v>
      </c>
      <c r="R2797" s="143">
        <v>1820</v>
      </c>
      <c r="S2797" s="143" t="s">
        <v>397</v>
      </c>
      <c r="T2797" s="143">
        <v>1820</v>
      </c>
      <c r="U2797" s="143" t="s">
        <v>385</v>
      </c>
      <c r="V2797" s="143" t="s">
        <v>366</v>
      </c>
      <c r="Z2797" s="143">
        <v>0</v>
      </c>
      <c r="AA2797" s="143">
        <v>1</v>
      </c>
      <c r="AB2797" s="143">
        <v>4.5330731695541102</v>
      </c>
      <c r="AC2797" s="143">
        <v>0.63850488352191004</v>
      </c>
      <c r="AD2797" s="143">
        <v>2319.6938294676902</v>
      </c>
      <c r="AF2797" s="143">
        <v>-1</v>
      </c>
      <c r="AG2797" s="143">
        <v>-1</v>
      </c>
      <c r="AH2797" s="143">
        <v>-1</v>
      </c>
      <c r="AI2797" s="143">
        <v>-1</v>
      </c>
      <c r="AJ2797" s="143">
        <v>0</v>
      </c>
      <c r="AM2797" s="143" t="s">
        <v>383</v>
      </c>
      <c r="AN2797" s="143">
        <v>-1</v>
      </c>
      <c r="AQ2797" s="143">
        <v>641</v>
      </c>
      <c r="AR2797" s="143" t="s">
        <v>284</v>
      </c>
      <c r="AS2797" s="143" t="s">
        <v>394</v>
      </c>
      <c r="AT2797" s="143" t="s">
        <v>366</v>
      </c>
      <c r="AV2797" s="143">
        <v>200.00000001490099</v>
      </c>
      <c r="AW2797" s="143">
        <v>1.8813413053000001</v>
      </c>
    </row>
    <row r="2798" spans="1:49" x14ac:dyDescent="0.25">
      <c r="A2798" s="153">
        <v>1200000</v>
      </c>
      <c r="B2798" s="153">
        <v>2500000</v>
      </c>
      <c r="C2798" s="153">
        <v>2500000</v>
      </c>
      <c r="D2798" s="143" t="s">
        <v>360</v>
      </c>
      <c r="E2798" s="143" t="s">
        <v>73</v>
      </c>
      <c r="F2798" s="143" t="s">
        <v>378</v>
      </c>
      <c r="G2798" s="143" t="s">
        <v>379</v>
      </c>
      <c r="H2798" s="143">
        <v>0.59</v>
      </c>
      <c r="I2798" s="143">
        <v>0.64</v>
      </c>
      <c r="J2798" s="143" t="s">
        <v>366</v>
      </c>
      <c r="K2798" s="143">
        <v>9.9477695830520005E-2</v>
      </c>
      <c r="L2798" s="143">
        <v>3380.4280180393298</v>
      </c>
      <c r="M2798" s="143">
        <v>7.5853246414095601</v>
      </c>
      <c r="N2798" s="143">
        <v>0.92708153060634002</v>
      </c>
      <c r="O2798" s="143">
        <v>0.75457061745395004</v>
      </c>
      <c r="P2798" s="143">
        <v>9.2223934511760003E-2</v>
      </c>
      <c r="Q2798" s="143">
        <v>336.27719015551401</v>
      </c>
      <c r="R2798" s="143">
        <v>8140</v>
      </c>
      <c r="S2798" s="143" t="s">
        <v>369</v>
      </c>
      <c r="T2798" s="143">
        <v>8140</v>
      </c>
      <c r="U2798" s="143" t="s">
        <v>385</v>
      </c>
      <c r="V2798" s="143" t="s">
        <v>366</v>
      </c>
      <c r="Z2798" s="143">
        <v>0</v>
      </c>
      <c r="AA2798" s="143">
        <v>1</v>
      </c>
      <c r="AB2798" s="143">
        <v>0.75457061745395004</v>
      </c>
      <c r="AC2798" s="143">
        <v>9.2223934511760003E-2</v>
      </c>
      <c r="AD2798" s="143">
        <v>714.75119559350298</v>
      </c>
      <c r="AF2798" s="143">
        <v>-1</v>
      </c>
      <c r="AG2798" s="143">
        <v>-1</v>
      </c>
      <c r="AH2798" s="143">
        <v>-1</v>
      </c>
      <c r="AI2798" s="143">
        <v>-1</v>
      </c>
      <c r="AJ2798" s="143">
        <v>0</v>
      </c>
      <c r="AM2798" s="143" t="s">
        <v>383</v>
      </c>
      <c r="AN2798" s="143">
        <v>-1</v>
      </c>
      <c r="AQ2798" s="143">
        <v>641</v>
      </c>
      <c r="AR2798" s="143" t="s">
        <v>284</v>
      </c>
      <c r="AS2798" s="143" t="s">
        <v>394</v>
      </c>
      <c r="AT2798" s="143" t="s">
        <v>366</v>
      </c>
      <c r="AV2798" s="143">
        <v>112.921909456688</v>
      </c>
      <c r="AW2798" s="143">
        <v>0.57968466799999996</v>
      </c>
    </row>
    <row r="2799" spans="1:49" x14ac:dyDescent="0.25">
      <c r="A2799" s="153">
        <v>1200000</v>
      </c>
      <c r="B2799" s="153">
        <v>2500000</v>
      </c>
      <c r="C2799" s="153">
        <v>2500000</v>
      </c>
      <c r="D2799" s="143" t="s">
        <v>360</v>
      </c>
      <c r="E2799" s="143" t="s">
        <v>73</v>
      </c>
      <c r="F2799" s="143" t="s">
        <v>378</v>
      </c>
      <c r="G2799" s="143" t="s">
        <v>379</v>
      </c>
      <c r="H2799" s="143">
        <v>0.59</v>
      </c>
      <c r="I2799" s="143">
        <v>0.64</v>
      </c>
      <c r="J2799" s="143" t="s">
        <v>366</v>
      </c>
      <c r="K2799" s="143">
        <v>0.34002553670696001</v>
      </c>
      <c r="L2799" s="143">
        <v>1985.4567985977201</v>
      </c>
      <c r="M2799" s="143">
        <v>3.8789950010851801</v>
      </c>
      <c r="N2799" s="143">
        <v>0.53581186082957</v>
      </c>
      <c r="O2799" s="143">
        <v>1.3189573571276201</v>
      </c>
      <c r="P2799" s="143">
        <v>0.18218971555253</v>
      </c>
      <c r="Q2799" s="143">
        <v>675.10601355168296</v>
      </c>
      <c r="R2799" s="143">
        <v>1820</v>
      </c>
      <c r="S2799" s="143" t="s">
        <v>397</v>
      </c>
      <c r="T2799" s="143">
        <v>1820</v>
      </c>
      <c r="U2799" s="143" t="s">
        <v>385</v>
      </c>
      <c r="V2799" s="143" t="s">
        <v>366</v>
      </c>
      <c r="Z2799" s="143">
        <v>0</v>
      </c>
      <c r="AA2799" s="143">
        <v>1</v>
      </c>
      <c r="AB2799" s="143">
        <v>1.3189573571276201</v>
      </c>
      <c r="AC2799" s="143">
        <v>0.18218971555253</v>
      </c>
      <c r="AD2799" s="143">
        <v>675.10601355168296</v>
      </c>
      <c r="AF2799" s="143">
        <v>-1</v>
      </c>
      <c r="AG2799" s="143">
        <v>-1</v>
      </c>
      <c r="AH2799" s="143">
        <v>-1</v>
      </c>
      <c r="AI2799" s="143">
        <v>-1</v>
      </c>
      <c r="AJ2799" s="143">
        <v>0</v>
      </c>
      <c r="AM2799" s="143" t="s">
        <v>383</v>
      </c>
      <c r="AN2799" s="143">
        <v>-1</v>
      </c>
      <c r="AQ2799" s="143">
        <v>641</v>
      </c>
      <c r="AR2799" s="143" t="s">
        <v>284</v>
      </c>
      <c r="AS2799" s="143" t="s">
        <v>394</v>
      </c>
      <c r="AT2799" s="143" t="s">
        <v>366</v>
      </c>
      <c r="AV2799" s="143">
        <v>156.294728820508</v>
      </c>
      <c r="AW2799" s="143">
        <v>0.54753123560000005</v>
      </c>
    </row>
    <row r="2800" spans="1:49" x14ac:dyDescent="0.25">
      <c r="A2800" s="153">
        <v>1200000</v>
      </c>
      <c r="B2800" s="153">
        <v>2500000</v>
      </c>
      <c r="C2800" s="153">
        <v>2500000</v>
      </c>
      <c r="D2800" s="143" t="s">
        <v>360</v>
      </c>
      <c r="E2800" s="143" t="s">
        <v>73</v>
      </c>
      <c r="F2800" s="143" t="s">
        <v>378</v>
      </c>
      <c r="G2800" s="143" t="s">
        <v>379</v>
      </c>
      <c r="H2800" s="143">
        <v>0.59</v>
      </c>
      <c r="I2800" s="143">
        <v>0.64</v>
      </c>
      <c r="J2800" s="143" t="s">
        <v>363</v>
      </c>
      <c r="K2800" s="143">
        <v>0.27773791707600998</v>
      </c>
      <c r="L2800" s="143">
        <v>1985.4567985977201</v>
      </c>
      <c r="M2800" s="143">
        <v>3.8789950010851801</v>
      </c>
      <c r="N2800" s="143">
        <v>0.53581186082957</v>
      </c>
      <c r="O2800" s="143">
        <v>1.0773439919496699</v>
      </c>
      <c r="P2800" s="143">
        <v>0.14881527017143001</v>
      </c>
      <c r="Q2800" s="143">
        <v>551.43663568694603</v>
      </c>
      <c r="R2800" s="143">
        <v>5100</v>
      </c>
      <c r="S2800" s="143" t="s">
        <v>373</v>
      </c>
      <c r="T2800" s="143">
        <v>5100</v>
      </c>
      <c r="U2800" s="143" t="s">
        <v>385</v>
      </c>
      <c r="V2800" s="143" t="s">
        <v>366</v>
      </c>
      <c r="Y2800" s="143" t="s">
        <v>363</v>
      </c>
      <c r="Z2800" s="143">
        <v>0</v>
      </c>
      <c r="AA2800" s="143">
        <v>1</v>
      </c>
      <c r="AB2800" s="143">
        <v>1.0773439919496699</v>
      </c>
      <c r="AC2800" s="143">
        <v>0.14881527017143001</v>
      </c>
      <c r="AD2800" s="143">
        <v>551.43663568694603</v>
      </c>
      <c r="AF2800" s="143">
        <v>-1</v>
      </c>
      <c r="AG2800" s="143">
        <v>-1</v>
      </c>
      <c r="AH2800" s="143">
        <v>-1</v>
      </c>
      <c r="AI2800" s="143">
        <v>-1</v>
      </c>
      <c r="AJ2800" s="143">
        <v>0</v>
      </c>
      <c r="AM2800" s="143" t="s">
        <v>383</v>
      </c>
      <c r="AN2800" s="143">
        <v>-1</v>
      </c>
      <c r="AQ2800" s="143">
        <v>641</v>
      </c>
      <c r="AR2800" s="143" t="s">
        <v>284</v>
      </c>
      <c r="AS2800" s="143" t="s">
        <v>394</v>
      </c>
      <c r="AT2800" s="143" t="s">
        <v>366</v>
      </c>
      <c r="AV2800" s="143">
        <v>144.05293056864099</v>
      </c>
      <c r="AW2800" s="143">
        <v>0.44723165910000001</v>
      </c>
    </row>
    <row r="2801" spans="1:49" x14ac:dyDescent="0.25">
      <c r="A2801" s="153">
        <v>1200000</v>
      </c>
      <c r="B2801" s="153">
        <v>2500000</v>
      </c>
      <c r="C2801" s="153">
        <v>2500000</v>
      </c>
      <c r="D2801" s="143" t="s">
        <v>360</v>
      </c>
      <c r="E2801" s="143" t="s">
        <v>73</v>
      </c>
      <c r="F2801" s="143" t="s">
        <v>378</v>
      </c>
      <c r="G2801" s="143" t="s">
        <v>379</v>
      </c>
      <c r="H2801" s="143">
        <v>0.59</v>
      </c>
      <c r="I2801" s="143">
        <v>0.64</v>
      </c>
      <c r="J2801" s="143" t="s">
        <v>366</v>
      </c>
      <c r="K2801" s="143">
        <v>0.61776345366790997</v>
      </c>
      <c r="L2801" s="143">
        <v>3762.03000154744</v>
      </c>
      <c r="M2801" s="143">
        <v>7.3507437917052201</v>
      </c>
      <c r="N2801" s="143">
        <v>1.0251100689103401</v>
      </c>
      <c r="O2801" s="143">
        <v>4.5410208717917904</v>
      </c>
      <c r="P2801" s="143">
        <v>0.63327553655979996</v>
      </c>
      <c r="Q2801" s="143">
        <v>2324.04464655825</v>
      </c>
      <c r="R2801" s="143">
        <v>1820</v>
      </c>
      <c r="S2801" s="143" t="s">
        <v>397</v>
      </c>
      <c r="T2801" s="143">
        <v>1820</v>
      </c>
      <c r="U2801" s="143" t="s">
        <v>385</v>
      </c>
      <c r="V2801" s="143" t="s">
        <v>366</v>
      </c>
      <c r="Z2801" s="143">
        <v>0</v>
      </c>
      <c r="AA2801" s="143">
        <v>1</v>
      </c>
      <c r="AB2801" s="143">
        <v>4.5410208717917904</v>
      </c>
      <c r="AC2801" s="143">
        <v>0.63327553655979996</v>
      </c>
      <c r="AD2801" s="143">
        <v>2324.04464655825</v>
      </c>
      <c r="AF2801" s="143">
        <v>-1</v>
      </c>
      <c r="AG2801" s="143">
        <v>-1</v>
      </c>
      <c r="AH2801" s="143">
        <v>-1</v>
      </c>
      <c r="AI2801" s="143">
        <v>-1</v>
      </c>
      <c r="AJ2801" s="143">
        <v>0</v>
      </c>
      <c r="AM2801" s="143" t="s">
        <v>383</v>
      </c>
      <c r="AN2801" s="143">
        <v>-1</v>
      </c>
      <c r="AQ2801" s="143">
        <v>641</v>
      </c>
      <c r="AR2801" s="143" t="s">
        <v>284</v>
      </c>
      <c r="AS2801" s="143" t="s">
        <v>394</v>
      </c>
      <c r="AT2801" s="143" t="s">
        <v>366</v>
      </c>
      <c r="AV2801" s="143">
        <v>200</v>
      </c>
      <c r="AW2801" s="143">
        <v>1.8848699485</v>
      </c>
    </row>
    <row r="2802" spans="1:49" x14ac:dyDescent="0.25">
      <c r="A2802" s="153">
        <v>1200000</v>
      </c>
      <c r="B2802" s="153">
        <v>2500000</v>
      </c>
      <c r="C2802" s="153">
        <v>2500000</v>
      </c>
      <c r="D2802" s="143" t="s">
        <v>360</v>
      </c>
      <c r="E2802" s="143" t="s">
        <v>73</v>
      </c>
      <c r="F2802" s="143" t="s">
        <v>378</v>
      </c>
      <c r="G2802" s="143" t="s">
        <v>379</v>
      </c>
      <c r="H2802" s="143">
        <v>0.59</v>
      </c>
      <c r="I2802" s="143">
        <v>0.64</v>
      </c>
      <c r="J2802" s="143" t="s">
        <v>366</v>
      </c>
      <c r="K2802" s="143">
        <v>0.61776345362188001</v>
      </c>
      <c r="L2802" s="143">
        <v>3773.8701712051502</v>
      </c>
      <c r="M2802" s="143">
        <v>7.3730128030149498</v>
      </c>
      <c r="N2802" s="143">
        <v>1.01830123531919</v>
      </c>
      <c r="O2802" s="143">
        <v>4.5547778527888996</v>
      </c>
      <c r="P2802" s="143">
        <v>0.62906928795821004</v>
      </c>
      <c r="Q2802" s="143">
        <v>2331.35907048431</v>
      </c>
      <c r="R2802" s="143">
        <v>1820</v>
      </c>
      <c r="S2802" s="143" t="s">
        <v>397</v>
      </c>
      <c r="T2802" s="143">
        <v>1820</v>
      </c>
      <c r="U2802" s="143" t="s">
        <v>385</v>
      </c>
      <c r="V2802" s="143" t="s">
        <v>366</v>
      </c>
      <c r="Z2802" s="143">
        <v>0</v>
      </c>
      <c r="AA2802" s="143">
        <v>1</v>
      </c>
      <c r="AB2802" s="143">
        <v>4.5547778527888996</v>
      </c>
      <c r="AC2802" s="143">
        <v>0.62906928795821004</v>
      </c>
      <c r="AD2802" s="143">
        <v>2331.35907048431</v>
      </c>
      <c r="AF2802" s="143">
        <v>-1</v>
      </c>
      <c r="AG2802" s="143">
        <v>-1</v>
      </c>
      <c r="AH2802" s="143">
        <v>-1</v>
      </c>
      <c r="AI2802" s="143">
        <v>-1</v>
      </c>
      <c r="AJ2802" s="143">
        <v>0</v>
      </c>
      <c r="AM2802" s="143" t="s">
        <v>383</v>
      </c>
      <c r="AN2802" s="143">
        <v>-1</v>
      </c>
      <c r="AQ2802" s="143">
        <v>641</v>
      </c>
      <c r="AR2802" s="143" t="s">
        <v>284</v>
      </c>
      <c r="AS2802" s="143" t="s">
        <v>394</v>
      </c>
      <c r="AT2802" s="143" t="s">
        <v>366</v>
      </c>
      <c r="AV2802" s="143">
        <v>199.99999999254899</v>
      </c>
      <c r="AW2802" s="143">
        <v>1.8908021658</v>
      </c>
    </row>
    <row r="2803" spans="1:49" x14ac:dyDescent="0.25">
      <c r="A2803" s="153">
        <v>1200000</v>
      </c>
      <c r="B2803" s="153">
        <v>2500000</v>
      </c>
      <c r="C2803" s="153">
        <v>2500000</v>
      </c>
      <c r="D2803" s="143" t="s">
        <v>360</v>
      </c>
      <c r="E2803" s="143" t="s">
        <v>73</v>
      </c>
      <c r="F2803" s="143" t="s">
        <v>378</v>
      </c>
      <c r="G2803" s="143" t="s">
        <v>379</v>
      </c>
      <c r="H2803" s="143">
        <v>0.59</v>
      </c>
      <c r="I2803" s="143">
        <v>0.64</v>
      </c>
      <c r="J2803" s="143" t="s">
        <v>366</v>
      </c>
      <c r="K2803" s="143">
        <v>0.61776345348380002</v>
      </c>
      <c r="L2803" s="143">
        <v>3774.6344086374002</v>
      </c>
      <c r="M2803" s="143">
        <v>7.3745058611188101</v>
      </c>
      <c r="N2803" s="143">
        <v>1.01850706539681</v>
      </c>
      <c r="O2803" s="143">
        <v>4.5557002085013201</v>
      </c>
      <c r="P2803" s="143">
        <v>0.62919644211718995</v>
      </c>
      <c r="Q2803" s="143">
        <v>2331.8311879186399</v>
      </c>
      <c r="R2803" s="143">
        <v>1820</v>
      </c>
      <c r="S2803" s="143" t="s">
        <v>397</v>
      </c>
      <c r="T2803" s="143">
        <v>1820</v>
      </c>
      <c r="U2803" s="143" t="s">
        <v>385</v>
      </c>
      <c r="V2803" s="143" t="s">
        <v>366</v>
      </c>
      <c r="Z2803" s="143">
        <v>0</v>
      </c>
      <c r="AA2803" s="143">
        <v>1</v>
      </c>
      <c r="AB2803" s="143">
        <v>4.5557002085013201</v>
      </c>
      <c r="AC2803" s="143">
        <v>0.62919644211718995</v>
      </c>
      <c r="AD2803" s="143">
        <v>2331.8311879186399</v>
      </c>
      <c r="AF2803" s="143">
        <v>-1</v>
      </c>
      <c r="AG2803" s="143">
        <v>-1</v>
      </c>
      <c r="AH2803" s="143">
        <v>-1</v>
      </c>
      <c r="AI2803" s="143">
        <v>-1</v>
      </c>
      <c r="AJ2803" s="143">
        <v>0</v>
      </c>
      <c r="AM2803" s="143" t="s">
        <v>383</v>
      </c>
      <c r="AN2803" s="143">
        <v>-1</v>
      </c>
      <c r="AQ2803" s="143">
        <v>641</v>
      </c>
      <c r="AR2803" s="143" t="s">
        <v>284</v>
      </c>
      <c r="AS2803" s="143" t="s">
        <v>394</v>
      </c>
      <c r="AT2803" s="143" t="s">
        <v>366</v>
      </c>
      <c r="AV2803" s="143">
        <v>199.999999970197</v>
      </c>
      <c r="AW2803" s="143">
        <v>1.8911850671999999</v>
      </c>
    </row>
    <row r="2804" spans="1:49" x14ac:dyDescent="0.25">
      <c r="A2804" s="153">
        <v>1200000</v>
      </c>
      <c r="B2804" s="153">
        <v>2500000</v>
      </c>
      <c r="C2804" s="153">
        <v>2500000</v>
      </c>
      <c r="D2804" s="143" t="s">
        <v>360</v>
      </c>
      <c r="E2804" s="143" t="s">
        <v>73</v>
      </c>
      <c r="F2804" s="143" t="s">
        <v>378</v>
      </c>
      <c r="G2804" s="143" t="s">
        <v>379</v>
      </c>
      <c r="H2804" s="143">
        <v>0.59</v>
      </c>
      <c r="I2804" s="143">
        <v>0.64</v>
      </c>
      <c r="J2804" s="143" t="s">
        <v>363</v>
      </c>
      <c r="K2804" s="143">
        <v>0.14453497540082</v>
      </c>
      <c r="L2804" s="143">
        <v>2900.0573006008799</v>
      </c>
      <c r="M2804" s="143">
        <v>5.4353447189212201</v>
      </c>
      <c r="N2804" s="143">
        <v>0.76508778784706</v>
      </c>
      <c r="O2804" s="143">
        <v>0.78559741524429005</v>
      </c>
      <c r="P2804" s="143">
        <v>0.11058194459593999</v>
      </c>
      <c r="Q2804" s="143">
        <v>419.15971060333999</v>
      </c>
      <c r="R2804" s="143">
        <v>5100</v>
      </c>
      <c r="S2804" s="143" t="s">
        <v>373</v>
      </c>
      <c r="T2804" s="143">
        <v>5100</v>
      </c>
      <c r="U2804" s="143" t="s">
        <v>385</v>
      </c>
      <c r="V2804" s="143" t="s">
        <v>366</v>
      </c>
      <c r="Y2804" s="143" t="s">
        <v>363</v>
      </c>
      <c r="Z2804" s="143">
        <v>0</v>
      </c>
      <c r="AA2804" s="143">
        <v>1</v>
      </c>
      <c r="AB2804" s="143">
        <v>0.78559741524429005</v>
      </c>
      <c r="AC2804" s="143">
        <v>0.11058194459593999</v>
      </c>
      <c r="AD2804" s="143">
        <v>419.15971060333999</v>
      </c>
      <c r="AF2804" s="143">
        <v>-1</v>
      </c>
      <c r="AG2804" s="143">
        <v>-1</v>
      </c>
      <c r="AH2804" s="143">
        <v>-1</v>
      </c>
      <c r="AI2804" s="143">
        <v>-1</v>
      </c>
      <c r="AJ2804" s="143">
        <v>0</v>
      </c>
      <c r="AM2804" s="143" t="s">
        <v>383</v>
      </c>
      <c r="AN2804" s="143">
        <v>-1</v>
      </c>
      <c r="AQ2804" s="143">
        <v>641</v>
      </c>
      <c r="AR2804" s="143" t="s">
        <v>284</v>
      </c>
      <c r="AS2804" s="143" t="s">
        <v>394</v>
      </c>
      <c r="AT2804" s="143" t="s">
        <v>366</v>
      </c>
      <c r="AV2804" s="143">
        <v>142.15420135368501</v>
      </c>
      <c r="AW2804" s="143">
        <v>0.33995110350000002</v>
      </c>
    </row>
    <row r="2805" spans="1:49" x14ac:dyDescent="0.25">
      <c r="A2805" s="153">
        <v>1200000</v>
      </c>
      <c r="B2805" s="153">
        <v>2500000</v>
      </c>
      <c r="C2805" s="153">
        <v>2500000</v>
      </c>
      <c r="D2805" s="143" t="s">
        <v>360</v>
      </c>
      <c r="E2805" s="143" t="s">
        <v>73</v>
      </c>
      <c r="F2805" s="143" t="s">
        <v>378</v>
      </c>
      <c r="G2805" s="143" t="s">
        <v>379</v>
      </c>
      <c r="H2805" s="143">
        <v>0.59</v>
      </c>
      <c r="I2805" s="143">
        <v>0.64</v>
      </c>
      <c r="J2805" s="143" t="s">
        <v>366</v>
      </c>
      <c r="K2805" s="143">
        <v>0.47322847822105002</v>
      </c>
      <c r="L2805" s="143">
        <v>2900.0573006008799</v>
      </c>
      <c r="M2805" s="143">
        <v>5.4353447189212201</v>
      </c>
      <c r="N2805" s="143">
        <v>0.76508778784706</v>
      </c>
      <c r="O2805" s="143">
        <v>2.5721599099419499</v>
      </c>
      <c r="P2805" s="143">
        <v>0.36206132954838</v>
      </c>
      <c r="Q2805" s="143">
        <v>1372.3897031172201</v>
      </c>
      <c r="R2805" s="143">
        <v>1460</v>
      </c>
      <c r="S2805" s="143" t="s">
        <v>408</v>
      </c>
      <c r="T2805" s="143">
        <v>1460</v>
      </c>
      <c r="U2805" s="143" t="s">
        <v>385</v>
      </c>
      <c r="V2805" s="143" t="s">
        <v>366</v>
      </c>
      <c r="Z2805" s="143">
        <v>0</v>
      </c>
      <c r="AA2805" s="143">
        <v>1</v>
      </c>
      <c r="AB2805" s="143">
        <v>2.5721599099419499</v>
      </c>
      <c r="AC2805" s="143">
        <v>0.36206132954838</v>
      </c>
      <c r="AD2805" s="143">
        <v>1372.3897031172201</v>
      </c>
      <c r="AF2805" s="143">
        <v>-1</v>
      </c>
      <c r="AG2805" s="143">
        <v>-1</v>
      </c>
      <c r="AH2805" s="143">
        <v>-1</v>
      </c>
      <c r="AI2805" s="143">
        <v>-1</v>
      </c>
      <c r="AJ2805" s="143">
        <v>0</v>
      </c>
      <c r="AM2805" s="143" t="s">
        <v>383</v>
      </c>
      <c r="AN2805" s="143">
        <v>-1</v>
      </c>
      <c r="AQ2805" s="143">
        <v>641</v>
      </c>
      <c r="AR2805" s="143" t="s">
        <v>284</v>
      </c>
      <c r="AS2805" s="143" t="s">
        <v>394</v>
      </c>
      <c r="AT2805" s="143" t="s">
        <v>366</v>
      </c>
      <c r="AV2805" s="143">
        <v>285.59356344004101</v>
      </c>
      <c r="AW2805" s="143">
        <v>1.1130492320000001</v>
      </c>
    </row>
    <row r="2806" spans="1:49" x14ac:dyDescent="0.25">
      <c r="A2806" s="153">
        <v>1200000</v>
      </c>
      <c r="B2806" s="153">
        <v>2500000</v>
      </c>
      <c r="C2806" s="153">
        <v>2500000</v>
      </c>
      <c r="D2806" s="143" t="s">
        <v>360</v>
      </c>
      <c r="E2806" s="143" t="s">
        <v>73</v>
      </c>
      <c r="F2806" s="143" t="s">
        <v>378</v>
      </c>
      <c r="G2806" s="143" t="s">
        <v>379</v>
      </c>
      <c r="H2806" s="143">
        <v>0.59</v>
      </c>
      <c r="I2806" s="143">
        <v>0.64</v>
      </c>
      <c r="J2806" s="143" t="s">
        <v>366</v>
      </c>
      <c r="K2806" s="143">
        <v>0.23280269861229</v>
      </c>
      <c r="L2806" s="143">
        <v>3862.0782518524602</v>
      </c>
      <c r="M2806" s="143">
        <v>9.0264146890691599</v>
      </c>
      <c r="N2806" s="143">
        <v>1.2191075149875801</v>
      </c>
      <c r="O2806" s="143">
        <v>2.1013736984089402</v>
      </c>
      <c r="P2806" s="143">
        <v>0.28381151938763</v>
      </c>
      <c r="Q2806" s="143">
        <v>899.10223928309995</v>
      </c>
      <c r="R2806" s="143">
        <v>1820</v>
      </c>
      <c r="S2806" s="143" t="s">
        <v>397</v>
      </c>
      <c r="T2806" s="143">
        <v>1820</v>
      </c>
      <c r="U2806" s="143" t="s">
        <v>385</v>
      </c>
      <c r="V2806" s="143" t="s">
        <v>366</v>
      </c>
      <c r="Z2806" s="143">
        <v>0</v>
      </c>
      <c r="AA2806" s="143">
        <v>1</v>
      </c>
      <c r="AB2806" s="143">
        <v>2.1013736984089402</v>
      </c>
      <c r="AC2806" s="143">
        <v>0.28381151938763</v>
      </c>
      <c r="AD2806" s="143">
        <v>899.10223928309995</v>
      </c>
      <c r="AF2806" s="143">
        <v>-1</v>
      </c>
      <c r="AG2806" s="143">
        <v>-1</v>
      </c>
      <c r="AH2806" s="143">
        <v>-1</v>
      </c>
      <c r="AI2806" s="143">
        <v>-1</v>
      </c>
      <c r="AJ2806" s="143">
        <v>0</v>
      </c>
      <c r="AM2806" s="143" t="s">
        <v>383</v>
      </c>
      <c r="AN2806" s="143">
        <v>-1</v>
      </c>
      <c r="AQ2806" s="143">
        <v>641</v>
      </c>
      <c r="AR2806" s="143" t="s">
        <v>284</v>
      </c>
      <c r="AS2806" s="143" t="s">
        <v>394</v>
      </c>
      <c r="AT2806" s="143" t="s">
        <v>366</v>
      </c>
      <c r="AV2806" s="143">
        <v>142.84644858054199</v>
      </c>
      <c r="AW2806" s="143">
        <v>0.72919889640000002</v>
      </c>
    </row>
    <row r="2807" spans="1:49" x14ac:dyDescent="0.25">
      <c r="A2807" s="153">
        <v>1200000</v>
      </c>
      <c r="B2807" s="153">
        <v>2500000</v>
      </c>
      <c r="C2807" s="153">
        <v>2500000</v>
      </c>
      <c r="D2807" s="143" t="s">
        <v>360</v>
      </c>
      <c r="E2807" s="143" t="s">
        <v>73</v>
      </c>
      <c r="F2807" s="143" t="s">
        <v>378</v>
      </c>
      <c r="G2807" s="143" t="s">
        <v>379</v>
      </c>
      <c r="H2807" s="143">
        <v>0.59</v>
      </c>
      <c r="I2807" s="143">
        <v>0.64</v>
      </c>
      <c r="J2807" s="143" t="s">
        <v>366</v>
      </c>
      <c r="K2807" s="143">
        <v>0.16136469636361001</v>
      </c>
      <c r="L2807" s="143">
        <v>3862.0782518524602</v>
      </c>
      <c r="M2807" s="143">
        <v>9.0264146890691599</v>
      </c>
      <c r="N2807" s="143">
        <v>1.2191075149875801</v>
      </c>
      <c r="O2807" s="143">
        <v>1.45654466555372</v>
      </c>
      <c r="P2807" s="143">
        <v>0.19672091399057001</v>
      </c>
      <c r="Q2807" s="143">
        <v>623.20308444269301</v>
      </c>
      <c r="R2807" s="143">
        <v>1400</v>
      </c>
      <c r="S2807" s="143" t="s">
        <v>389</v>
      </c>
      <c r="T2807" s="143">
        <v>1400</v>
      </c>
      <c r="U2807" s="143" t="s">
        <v>385</v>
      </c>
      <c r="V2807" s="143" t="s">
        <v>366</v>
      </c>
      <c r="Z2807" s="143">
        <v>0</v>
      </c>
      <c r="AA2807" s="143">
        <v>1</v>
      </c>
      <c r="AB2807" s="143">
        <v>1.45654466555372</v>
      </c>
      <c r="AC2807" s="143">
        <v>0.19672091399057001</v>
      </c>
      <c r="AD2807" s="143">
        <v>1486.7485584060501</v>
      </c>
      <c r="AF2807" s="143">
        <v>-1</v>
      </c>
      <c r="AG2807" s="143">
        <v>-1</v>
      </c>
      <c r="AH2807" s="143">
        <v>-1</v>
      </c>
      <c r="AI2807" s="143">
        <v>-1</v>
      </c>
      <c r="AJ2807" s="143">
        <v>0</v>
      </c>
      <c r="AM2807" s="143" t="s">
        <v>383</v>
      </c>
      <c r="AN2807" s="143">
        <v>-1</v>
      </c>
      <c r="AQ2807" s="143">
        <v>641</v>
      </c>
      <c r="AR2807" s="143" t="s">
        <v>284</v>
      </c>
      <c r="AS2807" s="143" t="s">
        <v>394</v>
      </c>
      <c r="AT2807" s="143" t="s">
        <v>366</v>
      </c>
      <c r="AV2807" s="143">
        <v>135.87492227983</v>
      </c>
      <c r="AW2807" s="143">
        <v>1.2057976954</v>
      </c>
    </row>
    <row r="2808" spans="1:49" x14ac:dyDescent="0.25">
      <c r="A2808" s="153">
        <v>1200000</v>
      </c>
      <c r="B2808" s="153">
        <v>2500000</v>
      </c>
      <c r="C2808" s="153">
        <v>2500000</v>
      </c>
      <c r="D2808" s="143" t="s">
        <v>360</v>
      </c>
      <c r="E2808" s="143" t="s">
        <v>73</v>
      </c>
      <c r="F2808" s="143" t="s">
        <v>378</v>
      </c>
      <c r="G2808" s="143" t="s">
        <v>379</v>
      </c>
      <c r="H2808" s="143">
        <v>0.59</v>
      </c>
      <c r="I2808" s="143">
        <v>0.64</v>
      </c>
      <c r="J2808" s="143" t="s">
        <v>366</v>
      </c>
      <c r="K2808" s="143">
        <v>0.61776345387502996</v>
      </c>
      <c r="L2808" s="143">
        <v>3767.2794313090099</v>
      </c>
      <c r="M2808" s="143">
        <v>7.3606800234530398</v>
      </c>
      <c r="N2808" s="143">
        <v>1.0228225881550399</v>
      </c>
      <c r="O2808" s="143">
        <v>4.5471591141573198</v>
      </c>
      <c r="P2808" s="143">
        <v>0.63186241476006</v>
      </c>
      <c r="Q2808" s="143">
        <v>2327.2875531978302</v>
      </c>
      <c r="R2808" s="143">
        <v>1820</v>
      </c>
      <c r="S2808" s="143" t="s">
        <v>397</v>
      </c>
      <c r="T2808" s="143">
        <v>1820</v>
      </c>
      <c r="U2808" s="143" t="s">
        <v>385</v>
      </c>
      <c r="V2808" s="143" t="s">
        <v>366</v>
      </c>
      <c r="Z2808" s="143">
        <v>0</v>
      </c>
      <c r="AA2808" s="143">
        <v>1</v>
      </c>
      <c r="AB2808" s="143">
        <v>4.5471591141573198</v>
      </c>
      <c r="AC2808" s="143">
        <v>0.63186241476006</v>
      </c>
      <c r="AD2808" s="143">
        <v>2327.2875531978302</v>
      </c>
      <c r="AF2808" s="143">
        <v>-1</v>
      </c>
      <c r="AG2808" s="143">
        <v>-1</v>
      </c>
      <c r="AH2808" s="143">
        <v>-1</v>
      </c>
      <c r="AI2808" s="143">
        <v>-1</v>
      </c>
      <c r="AJ2808" s="143">
        <v>0</v>
      </c>
      <c r="AM2808" s="143" t="s">
        <v>383</v>
      </c>
      <c r="AN2808" s="143">
        <v>-1</v>
      </c>
      <c r="AQ2808" s="143">
        <v>641</v>
      </c>
      <c r="AR2808" s="143" t="s">
        <v>284</v>
      </c>
      <c r="AS2808" s="143" t="s">
        <v>394</v>
      </c>
      <c r="AT2808" s="143" t="s">
        <v>366</v>
      </c>
      <c r="AV2808" s="143">
        <v>200.00000003352699</v>
      </c>
      <c r="AW2808" s="143">
        <v>1.8875000431</v>
      </c>
    </row>
    <row r="2809" spans="1:49" x14ac:dyDescent="0.25">
      <c r="A2809" s="153">
        <v>1200000</v>
      </c>
      <c r="B2809" s="153">
        <v>2500000</v>
      </c>
      <c r="C2809" s="153">
        <v>2500000</v>
      </c>
      <c r="D2809" s="143" t="s">
        <v>360</v>
      </c>
      <c r="E2809" s="143" t="s">
        <v>73</v>
      </c>
      <c r="F2809" s="143" t="s">
        <v>378</v>
      </c>
      <c r="G2809" s="143" t="s">
        <v>379</v>
      </c>
      <c r="H2809" s="143">
        <v>0.59</v>
      </c>
      <c r="I2809" s="143">
        <v>0.64</v>
      </c>
      <c r="J2809" s="143" t="s">
        <v>366</v>
      </c>
      <c r="K2809" s="143">
        <v>3.6316527345320003E-2</v>
      </c>
      <c r="L2809" s="143">
        <v>3832.8247696451499</v>
      </c>
      <c r="M2809" s="143">
        <v>7.5425708785239696</v>
      </c>
      <c r="N2809" s="143">
        <v>1.0709602221794201</v>
      </c>
      <c r="O2809" s="143">
        <v>0.27391998156394998</v>
      </c>
      <c r="P2809" s="143">
        <v>3.8893556194529999E-2</v>
      </c>
      <c r="Q2809" s="143">
        <v>139.19488555664901</v>
      </c>
      <c r="R2809" s="143">
        <v>8140</v>
      </c>
      <c r="S2809" s="143" t="s">
        <v>369</v>
      </c>
      <c r="T2809" s="143">
        <v>8140</v>
      </c>
      <c r="U2809" s="143" t="s">
        <v>385</v>
      </c>
      <c r="V2809" s="143" t="s">
        <v>366</v>
      </c>
      <c r="Z2809" s="143">
        <v>0</v>
      </c>
      <c r="AA2809" s="143">
        <v>1</v>
      </c>
      <c r="AB2809" s="143">
        <v>0.27391998156394998</v>
      </c>
      <c r="AC2809" s="143">
        <v>3.8893556194529999E-2</v>
      </c>
      <c r="AD2809" s="143">
        <v>139.194885556651</v>
      </c>
      <c r="AF2809" s="143">
        <v>-1</v>
      </c>
      <c r="AG2809" s="143">
        <v>-1</v>
      </c>
      <c r="AH2809" s="143">
        <v>-1</v>
      </c>
      <c r="AI2809" s="143">
        <v>-1</v>
      </c>
      <c r="AJ2809" s="143">
        <v>0</v>
      </c>
      <c r="AM2809" s="143" t="s">
        <v>383</v>
      </c>
      <c r="AN2809" s="143">
        <v>-1</v>
      </c>
      <c r="AQ2809" s="143">
        <v>641</v>
      </c>
      <c r="AR2809" s="143" t="s">
        <v>284</v>
      </c>
      <c r="AS2809" s="143" t="s">
        <v>394</v>
      </c>
      <c r="AT2809" s="143" t="s">
        <v>366</v>
      </c>
      <c r="AV2809" s="143">
        <v>106.099789817445</v>
      </c>
      <c r="AW2809" s="143">
        <v>0.1128912292</v>
      </c>
    </row>
    <row r="2810" spans="1:49" x14ac:dyDescent="0.25">
      <c r="A2810" s="153">
        <v>1200000</v>
      </c>
      <c r="B2810" s="153">
        <v>2500000</v>
      </c>
      <c r="C2810" s="153">
        <v>2500000</v>
      </c>
      <c r="D2810" s="143" t="s">
        <v>360</v>
      </c>
      <c r="E2810" s="143" t="s">
        <v>73</v>
      </c>
      <c r="F2810" s="143" t="s">
        <v>378</v>
      </c>
      <c r="G2810" s="143" t="s">
        <v>379</v>
      </c>
      <c r="H2810" s="143">
        <v>0.59</v>
      </c>
      <c r="I2810" s="143">
        <v>0.64</v>
      </c>
      <c r="J2810" s="143" t="s">
        <v>387</v>
      </c>
      <c r="K2810" s="143">
        <v>4.8968199558000001E-4</v>
      </c>
      <c r="L2810" s="143">
        <v>3832.8247696451499</v>
      </c>
      <c r="M2810" s="143">
        <v>7.5425708785239696</v>
      </c>
      <c r="N2810" s="143">
        <v>1.0709602221794201</v>
      </c>
      <c r="O2810" s="143">
        <v>3.6934611595899999E-3</v>
      </c>
      <c r="P2810" s="143">
        <v>5.2442993878E-4</v>
      </c>
      <c r="Q2810" s="143">
        <v>1.8768652819082901</v>
      </c>
      <c r="R2810" s="143">
        <v>8140</v>
      </c>
      <c r="S2810" s="143" t="s">
        <v>369</v>
      </c>
      <c r="T2810" s="143">
        <v>8140</v>
      </c>
      <c r="U2810" s="143" t="s">
        <v>388</v>
      </c>
      <c r="V2810" s="143" t="s">
        <v>387</v>
      </c>
      <c r="Z2810" s="143">
        <v>0</v>
      </c>
      <c r="AA2810" s="143">
        <v>1</v>
      </c>
      <c r="AB2810" s="143">
        <v>3.6934611595899999E-3</v>
      </c>
      <c r="AC2810" s="143">
        <v>5.2442993878E-4</v>
      </c>
      <c r="AD2810" s="143">
        <v>1.87686528190948</v>
      </c>
      <c r="AF2810" s="143">
        <v>-1</v>
      </c>
      <c r="AG2810" s="143">
        <v>-1</v>
      </c>
      <c r="AH2810" s="143">
        <v>-1</v>
      </c>
      <c r="AI2810" s="143">
        <v>-1</v>
      </c>
      <c r="AJ2810" s="143">
        <v>0</v>
      </c>
      <c r="AM2810" s="143" t="s">
        <v>383</v>
      </c>
      <c r="AN2810" s="143">
        <v>-1</v>
      </c>
      <c r="AQ2810" s="143">
        <v>641</v>
      </c>
      <c r="AR2810" s="143" t="s">
        <v>284</v>
      </c>
      <c r="AS2810" s="143" t="s">
        <v>394</v>
      </c>
      <c r="AT2810" s="143" t="s">
        <v>366</v>
      </c>
      <c r="AV2810" s="143">
        <v>53.1497309021576</v>
      </c>
      <c r="AW2810" s="143">
        <v>1.5221941E-3</v>
      </c>
    </row>
    <row r="2811" spans="1:49" x14ac:dyDescent="0.25">
      <c r="A2811" s="153">
        <v>1200000</v>
      </c>
      <c r="B2811" s="153">
        <v>2500000</v>
      </c>
      <c r="C2811" s="153">
        <v>2500000</v>
      </c>
      <c r="D2811" s="143" t="s">
        <v>360</v>
      </c>
      <c r="E2811" s="143" t="s">
        <v>73</v>
      </c>
      <c r="F2811" s="143" t="s">
        <v>378</v>
      </c>
      <c r="G2811" s="143" t="s">
        <v>379</v>
      </c>
      <c r="H2811" s="143">
        <v>0.59</v>
      </c>
      <c r="I2811" s="143">
        <v>0.64</v>
      </c>
      <c r="J2811" s="143" t="s">
        <v>366</v>
      </c>
      <c r="K2811" s="143">
        <v>5.3815464384209998E-2</v>
      </c>
      <c r="L2811" s="143">
        <v>3832.8247696451499</v>
      </c>
      <c r="M2811" s="143">
        <v>7.5425708785239696</v>
      </c>
      <c r="N2811" s="143">
        <v>1.0709602221794201</v>
      </c>
      <c r="O2811" s="143">
        <v>0.40590695447861003</v>
      </c>
      <c r="P2811" s="143">
        <v>5.7634221693600003E-2</v>
      </c>
      <c r="Q2811" s="143">
        <v>206.26524488177199</v>
      </c>
      <c r="R2811" s="143">
        <v>1200</v>
      </c>
      <c r="S2811" s="143" t="s">
        <v>398</v>
      </c>
      <c r="T2811" s="143">
        <v>1200</v>
      </c>
      <c r="U2811" s="143" t="s">
        <v>385</v>
      </c>
      <c r="V2811" s="143" t="s">
        <v>366</v>
      </c>
      <c r="Z2811" s="143">
        <v>0</v>
      </c>
      <c r="AA2811" s="143">
        <v>1</v>
      </c>
      <c r="AB2811" s="143">
        <v>0.40590695447861003</v>
      </c>
      <c r="AC2811" s="143">
        <v>5.7634221693600003E-2</v>
      </c>
      <c r="AD2811" s="143">
        <v>206.26524488177299</v>
      </c>
      <c r="AF2811" s="143">
        <v>-1</v>
      </c>
      <c r="AG2811" s="143">
        <v>-1</v>
      </c>
      <c r="AH2811" s="143">
        <v>-1</v>
      </c>
      <c r="AI2811" s="143">
        <v>-1</v>
      </c>
      <c r="AJ2811" s="143">
        <v>0</v>
      </c>
      <c r="AM2811" s="143" t="s">
        <v>383</v>
      </c>
      <c r="AN2811" s="143">
        <v>-1</v>
      </c>
      <c r="AQ2811" s="143">
        <v>641</v>
      </c>
      <c r="AR2811" s="143" t="s">
        <v>284</v>
      </c>
      <c r="AS2811" s="143" t="s">
        <v>394</v>
      </c>
      <c r="AT2811" s="143" t="s">
        <v>366</v>
      </c>
      <c r="AV2811" s="143">
        <v>110.467405018037</v>
      </c>
      <c r="AW2811" s="143">
        <v>0.16728730319999999</v>
      </c>
    </row>
    <row r="2812" spans="1:49" x14ac:dyDescent="0.25">
      <c r="A2812" s="153">
        <v>1200000</v>
      </c>
      <c r="B2812" s="153">
        <v>2500000</v>
      </c>
      <c r="C2812" s="153">
        <v>2500000</v>
      </c>
      <c r="D2812" s="143" t="s">
        <v>360</v>
      </c>
      <c r="E2812" s="143" t="s">
        <v>73</v>
      </c>
      <c r="F2812" s="143" t="s">
        <v>378</v>
      </c>
      <c r="G2812" s="143" t="s">
        <v>379</v>
      </c>
      <c r="H2812" s="143">
        <v>0.59</v>
      </c>
      <c r="I2812" s="143">
        <v>0.64</v>
      </c>
      <c r="J2812" s="143" t="s">
        <v>366</v>
      </c>
      <c r="K2812" s="143">
        <v>0.26548488349102001</v>
      </c>
      <c r="L2812" s="143">
        <v>3640.7798488107601</v>
      </c>
      <c r="M2812" s="143">
        <v>7.43163266329445</v>
      </c>
      <c r="N2812" s="143">
        <v>0.97827976403130001</v>
      </c>
      <c r="O2812" s="143">
        <v>1.9729861317628199</v>
      </c>
      <c r="P2812" s="143">
        <v>0.25971848917547002</v>
      </c>
      <c r="Q2812" s="143">
        <v>966.57201397799599</v>
      </c>
      <c r="R2812" s="143">
        <v>8140</v>
      </c>
      <c r="S2812" s="143" t="s">
        <v>369</v>
      </c>
      <c r="T2812" s="143">
        <v>8140</v>
      </c>
      <c r="U2812" s="143" t="s">
        <v>385</v>
      </c>
      <c r="V2812" s="143" t="s">
        <v>366</v>
      </c>
      <c r="Z2812" s="143">
        <v>0</v>
      </c>
      <c r="AA2812" s="143">
        <v>1</v>
      </c>
      <c r="AB2812" s="143">
        <v>1.9729861317628199</v>
      </c>
      <c r="AC2812" s="143">
        <v>0.25971848917547002</v>
      </c>
      <c r="AD2812" s="143">
        <v>1261.0797330963201</v>
      </c>
      <c r="AF2812" s="143">
        <v>-1</v>
      </c>
      <c r="AG2812" s="143">
        <v>-1</v>
      </c>
      <c r="AH2812" s="143">
        <v>-1</v>
      </c>
      <c r="AI2812" s="143">
        <v>-1</v>
      </c>
      <c r="AJ2812" s="143">
        <v>0</v>
      </c>
      <c r="AM2812" s="143" t="s">
        <v>383</v>
      </c>
      <c r="AN2812" s="143">
        <v>-1</v>
      </c>
      <c r="AQ2812" s="143">
        <v>641</v>
      </c>
      <c r="AR2812" s="143" t="s">
        <v>284</v>
      </c>
      <c r="AS2812" s="143" t="s">
        <v>394</v>
      </c>
      <c r="AT2812" s="143" t="s">
        <v>366</v>
      </c>
      <c r="AV2812" s="143">
        <v>178.994328607146</v>
      </c>
      <c r="AW2812" s="143">
        <v>1.0227735062000001</v>
      </c>
    </row>
    <row r="2813" spans="1:49" x14ac:dyDescent="0.25">
      <c r="A2813" s="153">
        <v>1200000</v>
      </c>
      <c r="B2813" s="153">
        <v>2500000</v>
      </c>
      <c r="C2813" s="153">
        <v>2500000</v>
      </c>
      <c r="D2813" s="143" t="s">
        <v>360</v>
      </c>
      <c r="E2813" s="143" t="s">
        <v>73</v>
      </c>
      <c r="F2813" s="143" t="s">
        <v>378</v>
      </c>
      <c r="G2813" s="143" t="s">
        <v>379</v>
      </c>
      <c r="H2813" s="143">
        <v>0.59</v>
      </c>
      <c r="I2813" s="143">
        <v>0.64</v>
      </c>
      <c r="J2813" s="143" t="s">
        <v>366</v>
      </c>
      <c r="K2813" s="143">
        <v>7.6039271934040004E-2</v>
      </c>
      <c r="L2813" s="143">
        <v>3640.7798488107601</v>
      </c>
      <c r="M2813" s="143">
        <v>7.43163266329445</v>
      </c>
      <c r="N2813" s="143">
        <v>0.97827976403130001</v>
      </c>
      <c r="O2813" s="143">
        <v>0.56509593699814997</v>
      </c>
      <c r="P2813" s="143">
        <v>7.4387681004739997E-2</v>
      </c>
      <c r="Q2813" s="143">
        <v>276.84224897570101</v>
      </c>
      <c r="R2813" s="143">
        <v>1820</v>
      </c>
      <c r="S2813" s="143" t="s">
        <v>397</v>
      </c>
      <c r="T2813" s="143">
        <v>1820</v>
      </c>
      <c r="U2813" s="143" t="s">
        <v>385</v>
      </c>
      <c r="V2813" s="143" t="s">
        <v>366</v>
      </c>
      <c r="Z2813" s="143">
        <v>0</v>
      </c>
      <c r="AA2813" s="143">
        <v>1</v>
      </c>
      <c r="AB2813" s="143">
        <v>0.56509593699814997</v>
      </c>
      <c r="AC2813" s="143">
        <v>7.4387681004739997E-2</v>
      </c>
      <c r="AD2813" s="143">
        <v>276.84224897570198</v>
      </c>
      <c r="AF2813" s="143">
        <v>-1</v>
      </c>
      <c r="AG2813" s="143">
        <v>-1</v>
      </c>
      <c r="AH2813" s="143">
        <v>-1</v>
      </c>
      <c r="AI2813" s="143">
        <v>-1</v>
      </c>
      <c r="AJ2813" s="143">
        <v>0</v>
      </c>
      <c r="AM2813" s="143" t="s">
        <v>383</v>
      </c>
      <c r="AN2813" s="143">
        <v>-1</v>
      </c>
      <c r="AQ2813" s="143">
        <v>641</v>
      </c>
      <c r="AR2813" s="143" t="s">
        <v>284</v>
      </c>
      <c r="AS2813" s="143" t="s">
        <v>394</v>
      </c>
      <c r="AT2813" s="143" t="s">
        <v>366</v>
      </c>
      <c r="AV2813" s="143">
        <v>112.00985478607799</v>
      </c>
      <c r="AW2813" s="143">
        <v>0.22452737140000001</v>
      </c>
    </row>
    <row r="2814" spans="1:49" x14ac:dyDescent="0.25">
      <c r="A2814" s="153">
        <v>1200000</v>
      </c>
      <c r="B2814" s="153">
        <v>2500000</v>
      </c>
      <c r="C2814" s="153">
        <v>2500000</v>
      </c>
      <c r="D2814" s="143" t="s">
        <v>360</v>
      </c>
      <c r="E2814" s="143" t="s">
        <v>73</v>
      </c>
      <c r="F2814" s="143" t="s">
        <v>378</v>
      </c>
      <c r="G2814" s="143" t="s">
        <v>379</v>
      </c>
      <c r="H2814" s="143">
        <v>0.59</v>
      </c>
      <c r="I2814" s="143">
        <v>0.64</v>
      </c>
      <c r="J2814" s="143" t="s">
        <v>363</v>
      </c>
      <c r="K2814" s="143">
        <v>0.18167795149846</v>
      </c>
      <c r="L2814" s="143">
        <v>3640.7798488107601</v>
      </c>
      <c r="M2814" s="143">
        <v>7.43163266329445</v>
      </c>
      <c r="N2814" s="143">
        <v>0.97827976403130001</v>
      </c>
      <c r="O2814" s="143">
        <v>1.3501637985564101</v>
      </c>
      <c r="P2814" s="143">
        <v>0.1777318635216</v>
      </c>
      <c r="Q2814" s="143">
        <v>661.44942478883002</v>
      </c>
      <c r="R2814" s="143">
        <v>3100</v>
      </c>
      <c r="S2814" s="143" t="s">
        <v>371</v>
      </c>
      <c r="T2814" s="143">
        <v>3100</v>
      </c>
      <c r="U2814" s="143" t="s">
        <v>385</v>
      </c>
      <c r="V2814" s="143" t="s">
        <v>366</v>
      </c>
      <c r="Y2814" s="143" t="s">
        <v>363</v>
      </c>
      <c r="Z2814" s="143">
        <v>0</v>
      </c>
      <c r="AA2814" s="143">
        <v>1</v>
      </c>
      <c r="AB2814" s="143">
        <v>1.3501637985564101</v>
      </c>
      <c r="AC2814" s="143">
        <v>0.1777318635216</v>
      </c>
      <c r="AD2814" s="143">
        <v>661.44942478882604</v>
      </c>
      <c r="AF2814" s="143">
        <v>-1</v>
      </c>
      <c r="AG2814" s="143">
        <v>-1</v>
      </c>
      <c r="AH2814" s="143">
        <v>-1</v>
      </c>
      <c r="AI2814" s="143">
        <v>-1</v>
      </c>
      <c r="AJ2814" s="143">
        <v>0</v>
      </c>
      <c r="AM2814" s="143" t="s">
        <v>383</v>
      </c>
      <c r="AN2814" s="143">
        <v>-1</v>
      </c>
      <c r="AQ2814" s="143">
        <v>641</v>
      </c>
      <c r="AR2814" s="143" t="s">
        <v>284</v>
      </c>
      <c r="AS2814" s="143" t="s">
        <v>394</v>
      </c>
      <c r="AT2814" s="143" t="s">
        <v>366</v>
      </c>
      <c r="AV2814" s="143">
        <v>108.314832150783</v>
      </c>
      <c r="AW2814" s="143">
        <v>0.53645533239999998</v>
      </c>
    </row>
    <row r="2815" spans="1:49" x14ac:dyDescent="0.25">
      <c r="A2815" s="153">
        <v>1200000</v>
      </c>
      <c r="B2815" s="153">
        <v>2500000</v>
      </c>
      <c r="C2815" s="153">
        <v>2500000</v>
      </c>
      <c r="D2815" s="143" t="s">
        <v>360</v>
      </c>
      <c r="E2815" s="143" t="s">
        <v>73</v>
      </c>
      <c r="F2815" s="143" t="s">
        <v>378</v>
      </c>
      <c r="G2815" s="143" t="s">
        <v>379</v>
      </c>
      <c r="H2815" s="143">
        <v>0.59</v>
      </c>
      <c r="I2815" s="143">
        <v>0.64</v>
      </c>
      <c r="J2815" s="143" t="s">
        <v>366</v>
      </c>
      <c r="K2815" s="143">
        <v>0.54320121560955004</v>
      </c>
      <c r="L2815" s="143">
        <v>3299.7923848809601</v>
      </c>
      <c r="M2815" s="143">
        <v>6.44687085728492</v>
      </c>
      <c r="N2815" s="143">
        <v>0.89112468397333999</v>
      </c>
      <c r="O2815" s="143">
        <v>3.5019480865549499</v>
      </c>
      <c r="P2815" s="143">
        <v>0.48406001159398998</v>
      </c>
      <c r="Q2815" s="143">
        <v>1792.4512347264699</v>
      </c>
      <c r="R2815" s="143">
        <v>1820</v>
      </c>
      <c r="S2815" s="143" t="s">
        <v>397</v>
      </c>
      <c r="T2815" s="143">
        <v>1820</v>
      </c>
      <c r="U2815" s="143" t="s">
        <v>385</v>
      </c>
      <c r="V2815" s="143" t="s">
        <v>366</v>
      </c>
      <c r="Z2815" s="143">
        <v>0</v>
      </c>
      <c r="AA2815" s="143">
        <v>1</v>
      </c>
      <c r="AB2815" s="143">
        <v>3.5019480865549499</v>
      </c>
      <c r="AC2815" s="143">
        <v>0.48406001159398998</v>
      </c>
      <c r="AD2815" s="143">
        <v>1792.4512347264699</v>
      </c>
      <c r="AF2815" s="143">
        <v>-1</v>
      </c>
      <c r="AG2815" s="143">
        <v>-1</v>
      </c>
      <c r="AH2815" s="143">
        <v>-1</v>
      </c>
      <c r="AI2815" s="143">
        <v>-1</v>
      </c>
      <c r="AJ2815" s="143">
        <v>0</v>
      </c>
      <c r="AM2815" s="143" t="s">
        <v>383</v>
      </c>
      <c r="AN2815" s="143">
        <v>-1</v>
      </c>
      <c r="AQ2815" s="143">
        <v>641</v>
      </c>
      <c r="AR2815" s="143" t="s">
        <v>284</v>
      </c>
      <c r="AS2815" s="143" t="s">
        <v>394</v>
      </c>
      <c r="AT2815" s="143" t="s">
        <v>366</v>
      </c>
      <c r="AV2815" s="143">
        <v>187.43101226675799</v>
      </c>
      <c r="AW2815" s="143">
        <v>1.4537317394</v>
      </c>
    </row>
    <row r="2816" spans="1:49" x14ac:dyDescent="0.25">
      <c r="A2816" s="153">
        <v>1200000</v>
      </c>
      <c r="B2816" s="153">
        <v>2500000</v>
      </c>
      <c r="C2816" s="153">
        <v>2500000</v>
      </c>
      <c r="D2816" s="143" t="s">
        <v>360</v>
      </c>
      <c r="E2816" s="143" t="s">
        <v>73</v>
      </c>
      <c r="F2816" s="143" t="s">
        <v>378</v>
      </c>
      <c r="G2816" s="143" t="s">
        <v>379</v>
      </c>
      <c r="H2816" s="143">
        <v>0.59</v>
      </c>
      <c r="I2816" s="143">
        <v>0.64</v>
      </c>
      <c r="J2816" s="143" t="s">
        <v>363</v>
      </c>
      <c r="K2816" s="143">
        <v>7.4562238265480002E-2</v>
      </c>
      <c r="L2816" s="143">
        <v>3299.7923848809601</v>
      </c>
      <c r="M2816" s="143">
        <v>6.44687085728492</v>
      </c>
      <c r="N2816" s="143">
        <v>0.89112468397333999</v>
      </c>
      <c r="O2816" s="143">
        <v>0.48069312092768002</v>
      </c>
      <c r="P2816" s="143">
        <v>6.6444251010670002E-2</v>
      </c>
      <c r="Q2816" s="143">
        <v>246.039906028123</v>
      </c>
      <c r="R2816" s="143">
        <v>5100</v>
      </c>
      <c r="S2816" s="143" t="s">
        <v>373</v>
      </c>
      <c r="T2816" s="143">
        <v>5100</v>
      </c>
      <c r="U2816" s="143" t="s">
        <v>385</v>
      </c>
      <c r="V2816" s="143" t="s">
        <v>366</v>
      </c>
      <c r="Y2816" s="143" t="s">
        <v>363</v>
      </c>
      <c r="Z2816" s="143">
        <v>0</v>
      </c>
      <c r="AA2816" s="143">
        <v>1</v>
      </c>
      <c r="AB2816" s="143">
        <v>0.48069312092768002</v>
      </c>
      <c r="AC2816" s="143">
        <v>6.6444251010670002E-2</v>
      </c>
      <c r="AD2816" s="143">
        <v>246.039906028123</v>
      </c>
      <c r="AF2816" s="143">
        <v>-1</v>
      </c>
      <c r="AG2816" s="143">
        <v>-1</v>
      </c>
      <c r="AH2816" s="143">
        <v>-1</v>
      </c>
      <c r="AI2816" s="143">
        <v>-1</v>
      </c>
      <c r="AJ2816" s="143">
        <v>0</v>
      </c>
      <c r="AM2816" s="143" t="s">
        <v>383</v>
      </c>
      <c r="AN2816" s="143">
        <v>-1</v>
      </c>
      <c r="AQ2816" s="143">
        <v>641</v>
      </c>
      <c r="AR2816" s="143" t="s">
        <v>284</v>
      </c>
      <c r="AS2816" s="143" t="s">
        <v>394</v>
      </c>
      <c r="AT2816" s="143" t="s">
        <v>366</v>
      </c>
      <c r="AV2816" s="143">
        <v>97.4215587205031</v>
      </c>
      <c r="AW2816" s="143">
        <v>0.199545747</v>
      </c>
    </row>
    <row r="2817" spans="1:49" x14ac:dyDescent="0.25">
      <c r="A2817" s="153">
        <v>1200000</v>
      </c>
      <c r="B2817" s="153">
        <v>2500000</v>
      </c>
      <c r="C2817" s="153">
        <v>2500000</v>
      </c>
      <c r="D2817" s="143" t="s">
        <v>360</v>
      </c>
      <c r="E2817" s="143" t="s">
        <v>73</v>
      </c>
      <c r="F2817" s="143" t="s">
        <v>378</v>
      </c>
      <c r="G2817" s="143" t="s">
        <v>379</v>
      </c>
      <c r="H2817" s="143">
        <v>0.59</v>
      </c>
      <c r="I2817" s="143">
        <v>0.64</v>
      </c>
      <c r="J2817" s="143" t="s">
        <v>366</v>
      </c>
      <c r="K2817" s="143">
        <v>1.6998304869480001E-2</v>
      </c>
      <c r="L2817" s="143">
        <v>3848.6050236199799</v>
      </c>
      <c r="M2817" s="143">
        <v>8.0221764511016094</v>
      </c>
      <c r="N2817" s="143">
        <v>1.1255137490604801</v>
      </c>
      <c r="O2817" s="143">
        <v>0.13636340103264</v>
      </c>
      <c r="P2817" s="143">
        <v>1.9131825841320001E-2</v>
      </c>
      <c r="Q2817" s="143">
        <v>65.4197615137317</v>
      </c>
      <c r="R2817" s="143">
        <v>8140</v>
      </c>
      <c r="S2817" s="143" t="s">
        <v>369</v>
      </c>
      <c r="T2817" s="143">
        <v>8140</v>
      </c>
      <c r="U2817" s="143" t="s">
        <v>385</v>
      </c>
      <c r="V2817" s="143" t="s">
        <v>366</v>
      </c>
      <c r="Z2817" s="143">
        <v>0</v>
      </c>
      <c r="AA2817" s="143">
        <v>1</v>
      </c>
      <c r="AB2817" s="143">
        <v>0.13636340103264</v>
      </c>
      <c r="AC2817" s="143">
        <v>1.9131825841320001E-2</v>
      </c>
      <c r="AD2817" s="143">
        <v>65.419761513730506</v>
      </c>
      <c r="AF2817" s="143">
        <v>-1</v>
      </c>
      <c r="AG2817" s="143">
        <v>-1</v>
      </c>
      <c r="AH2817" s="143">
        <v>-1</v>
      </c>
      <c r="AI2817" s="143">
        <v>-1</v>
      </c>
      <c r="AJ2817" s="143">
        <v>0</v>
      </c>
      <c r="AM2817" s="143" t="s">
        <v>383</v>
      </c>
      <c r="AN2817" s="143">
        <v>-1</v>
      </c>
      <c r="AQ2817" s="143">
        <v>641</v>
      </c>
      <c r="AR2817" s="143" t="s">
        <v>284</v>
      </c>
      <c r="AS2817" s="143" t="s">
        <v>394</v>
      </c>
      <c r="AT2817" s="143" t="s">
        <v>366</v>
      </c>
      <c r="AV2817" s="143">
        <v>88.087815103721695</v>
      </c>
      <c r="AW2817" s="143">
        <v>5.3057389699999999E-2</v>
      </c>
    </row>
    <row r="2818" spans="1:49" x14ac:dyDescent="0.25">
      <c r="A2818" s="153">
        <v>1200000</v>
      </c>
      <c r="B2818" s="153">
        <v>2500000</v>
      </c>
      <c r="C2818" s="153">
        <v>2500000</v>
      </c>
      <c r="D2818" s="143" t="s">
        <v>360</v>
      </c>
      <c r="E2818" s="143" t="s">
        <v>73</v>
      </c>
      <c r="F2818" s="143" t="s">
        <v>378</v>
      </c>
      <c r="G2818" s="143" t="s">
        <v>379</v>
      </c>
      <c r="H2818" s="143">
        <v>0.59</v>
      </c>
      <c r="I2818" s="143">
        <v>0.64</v>
      </c>
      <c r="J2818" s="143" t="s">
        <v>387</v>
      </c>
      <c r="K2818" s="143">
        <v>1.9684472780099999E-3</v>
      </c>
      <c r="L2818" s="143">
        <v>3848.6050236199799</v>
      </c>
      <c r="M2818" s="143">
        <v>8.0221764511016094</v>
      </c>
      <c r="N2818" s="143">
        <v>1.1255137490604801</v>
      </c>
      <c r="O2818" s="143">
        <v>1.5791231398880001E-2</v>
      </c>
      <c r="P2818" s="143">
        <v>2.2155144756999998E-3</v>
      </c>
      <c r="Q2818" s="143">
        <v>7.5757760828803598</v>
      </c>
      <c r="R2818" s="143">
        <v>8140</v>
      </c>
      <c r="S2818" s="143" t="s">
        <v>369</v>
      </c>
      <c r="T2818" s="143">
        <v>8140</v>
      </c>
      <c r="U2818" s="143" t="s">
        <v>388</v>
      </c>
      <c r="V2818" s="143" t="s">
        <v>387</v>
      </c>
      <c r="Z2818" s="143">
        <v>0</v>
      </c>
      <c r="AA2818" s="143">
        <v>1</v>
      </c>
      <c r="AB2818" s="143">
        <v>1.5791231398880001E-2</v>
      </c>
      <c r="AC2818" s="143">
        <v>2.2155144756999998E-3</v>
      </c>
      <c r="AD2818" s="143">
        <v>7.5757760828822098</v>
      </c>
      <c r="AF2818" s="143">
        <v>-1</v>
      </c>
      <c r="AG2818" s="143">
        <v>-1</v>
      </c>
      <c r="AH2818" s="143">
        <v>-1</v>
      </c>
      <c r="AI2818" s="143">
        <v>-1</v>
      </c>
      <c r="AJ2818" s="143">
        <v>0</v>
      </c>
      <c r="AM2818" s="143" t="s">
        <v>383</v>
      </c>
      <c r="AN2818" s="143">
        <v>-1</v>
      </c>
      <c r="AQ2818" s="143">
        <v>641</v>
      </c>
      <c r="AR2818" s="143" t="s">
        <v>284</v>
      </c>
      <c r="AS2818" s="143" t="s">
        <v>394</v>
      </c>
      <c r="AT2818" s="143" t="s">
        <v>366</v>
      </c>
      <c r="AV2818" s="143">
        <v>64.077106701311706</v>
      </c>
      <c r="AW2818" s="143">
        <v>6.1441817000000001E-3</v>
      </c>
    </row>
    <row r="2819" spans="1:49" x14ac:dyDescent="0.25">
      <c r="A2819" s="153">
        <v>1200000</v>
      </c>
      <c r="B2819" s="153">
        <v>2500000</v>
      </c>
      <c r="C2819" s="153">
        <v>2500000</v>
      </c>
      <c r="D2819" s="143" t="s">
        <v>360</v>
      </c>
      <c r="E2819" s="143" t="s">
        <v>73</v>
      </c>
      <c r="F2819" s="143" t="s">
        <v>378</v>
      </c>
      <c r="G2819" s="143" t="s">
        <v>379</v>
      </c>
      <c r="H2819" s="143">
        <v>0.59</v>
      </c>
      <c r="I2819" s="143">
        <v>0.64</v>
      </c>
      <c r="J2819" s="143" t="s">
        <v>366</v>
      </c>
      <c r="K2819" s="143">
        <v>0.58016471741317999</v>
      </c>
      <c r="L2819" s="143">
        <v>3848.6050236199799</v>
      </c>
      <c r="M2819" s="143">
        <v>8.0221764511016094</v>
      </c>
      <c r="N2819" s="143">
        <v>1.1255137490604801</v>
      </c>
      <c r="O2819" s="143">
        <v>4.6541837337920997</v>
      </c>
      <c r="P2819" s="143">
        <v>0.65298336616832997</v>
      </c>
      <c r="Q2819" s="143">
        <v>2232.8248459634601</v>
      </c>
      <c r="R2819" s="143">
        <v>1200</v>
      </c>
      <c r="S2819" s="143" t="s">
        <v>398</v>
      </c>
      <c r="T2819" s="143">
        <v>1200</v>
      </c>
      <c r="U2819" s="143" t="s">
        <v>385</v>
      </c>
      <c r="V2819" s="143" t="s">
        <v>366</v>
      </c>
      <c r="Z2819" s="143">
        <v>0</v>
      </c>
      <c r="AA2819" s="143">
        <v>1</v>
      </c>
      <c r="AB2819" s="143">
        <v>4.6541837337920997</v>
      </c>
      <c r="AC2819" s="143">
        <v>0.65298336616832997</v>
      </c>
      <c r="AD2819" s="143">
        <v>2232.8248459634601</v>
      </c>
      <c r="AF2819" s="143">
        <v>-1</v>
      </c>
      <c r="AG2819" s="143">
        <v>-1</v>
      </c>
      <c r="AH2819" s="143">
        <v>-1</v>
      </c>
      <c r="AI2819" s="143">
        <v>-1</v>
      </c>
      <c r="AJ2819" s="143">
        <v>0</v>
      </c>
      <c r="AM2819" s="143" t="s">
        <v>383</v>
      </c>
      <c r="AN2819" s="143">
        <v>-1</v>
      </c>
      <c r="AQ2819" s="143">
        <v>641</v>
      </c>
      <c r="AR2819" s="143" t="s">
        <v>284</v>
      </c>
      <c r="AS2819" s="143" t="s">
        <v>394</v>
      </c>
      <c r="AT2819" s="143" t="s">
        <v>366</v>
      </c>
      <c r="AV2819" s="143">
        <v>193.40538294901299</v>
      </c>
      <c r="AW2819" s="143">
        <v>1.8108879528999999</v>
      </c>
    </row>
    <row r="2820" spans="1:49" x14ac:dyDescent="0.25">
      <c r="A2820" s="153">
        <v>1200000</v>
      </c>
      <c r="B2820" s="153">
        <v>2500000</v>
      </c>
      <c r="C2820" s="153">
        <v>2500000</v>
      </c>
      <c r="D2820" s="143" t="s">
        <v>360</v>
      </c>
      <c r="E2820" s="143" t="s">
        <v>73</v>
      </c>
      <c r="F2820" s="143" t="s">
        <v>378</v>
      </c>
      <c r="G2820" s="143" t="s">
        <v>379</v>
      </c>
      <c r="H2820" s="143">
        <v>0.59</v>
      </c>
      <c r="I2820" s="143">
        <v>0.64</v>
      </c>
      <c r="J2820" s="143" t="s">
        <v>366</v>
      </c>
      <c r="K2820" s="143">
        <v>0.42857277331076998</v>
      </c>
      <c r="L2820" s="143">
        <v>3773.9543202152399</v>
      </c>
      <c r="M2820" s="143">
        <v>7.3872963157792801</v>
      </c>
      <c r="N2820" s="143">
        <v>1.0199478565996001</v>
      </c>
      <c r="O2820" s="143">
        <v>3.1659940693220001</v>
      </c>
      <c r="P2820" s="143">
        <v>0.43712188153526998</v>
      </c>
      <c r="Q2820" s="143">
        <v>1617.4140693628301</v>
      </c>
      <c r="R2820" s="143">
        <v>1820</v>
      </c>
      <c r="S2820" s="143" t="s">
        <v>397</v>
      </c>
      <c r="T2820" s="143">
        <v>1820</v>
      </c>
      <c r="U2820" s="143" t="s">
        <v>385</v>
      </c>
      <c r="V2820" s="143" t="s">
        <v>366</v>
      </c>
      <c r="Z2820" s="143">
        <v>0</v>
      </c>
      <c r="AA2820" s="143">
        <v>1</v>
      </c>
      <c r="AB2820" s="143">
        <v>3.1659940693220001</v>
      </c>
      <c r="AC2820" s="143">
        <v>0.43712188153526998</v>
      </c>
      <c r="AD2820" s="143">
        <v>2331.4110546674001</v>
      </c>
      <c r="AF2820" s="143">
        <v>-1</v>
      </c>
      <c r="AG2820" s="143">
        <v>-1</v>
      </c>
      <c r="AH2820" s="143">
        <v>-1</v>
      </c>
      <c r="AI2820" s="143">
        <v>-1</v>
      </c>
      <c r="AJ2820" s="143">
        <v>0</v>
      </c>
      <c r="AM2820" s="143" t="s">
        <v>383</v>
      </c>
      <c r="AN2820" s="143">
        <v>-1</v>
      </c>
      <c r="AQ2820" s="143">
        <v>641</v>
      </c>
      <c r="AR2820" s="143" t="s">
        <v>284</v>
      </c>
      <c r="AS2820" s="143" t="s">
        <v>394</v>
      </c>
      <c r="AT2820" s="143" t="s">
        <v>366</v>
      </c>
      <c r="AV2820" s="143">
        <v>194.95176069291799</v>
      </c>
      <c r="AW2820" s="143">
        <v>1.8908443265999999</v>
      </c>
    </row>
    <row r="2821" spans="1:49" x14ac:dyDescent="0.25">
      <c r="A2821" s="153">
        <v>1200000</v>
      </c>
      <c r="B2821" s="153">
        <v>2500000</v>
      </c>
      <c r="C2821" s="153">
        <v>2500000</v>
      </c>
      <c r="D2821" s="143" t="s">
        <v>360</v>
      </c>
      <c r="E2821" s="143" t="s">
        <v>73</v>
      </c>
      <c r="F2821" s="143" t="s">
        <v>378</v>
      </c>
      <c r="G2821" s="143" t="s">
        <v>379</v>
      </c>
      <c r="H2821" s="143">
        <v>0.59</v>
      </c>
      <c r="I2821" s="143">
        <v>0.64</v>
      </c>
      <c r="J2821" s="143" t="s">
        <v>366</v>
      </c>
      <c r="K2821" s="143">
        <v>0.22458170606808001</v>
      </c>
      <c r="L2821" s="143">
        <v>3786.0144274691802</v>
      </c>
      <c r="M2821" s="143">
        <v>7.3988255107996901</v>
      </c>
      <c r="N2821" s="143">
        <v>1.0457600297359699</v>
      </c>
      <c r="O2821" s="143">
        <v>1.6616408561154801</v>
      </c>
      <c r="P2821" s="143">
        <v>0.23485857161591001</v>
      </c>
      <c r="Q2821" s="143">
        <v>850.26957931942104</v>
      </c>
      <c r="R2821" s="143">
        <v>1200</v>
      </c>
      <c r="S2821" s="143" t="s">
        <v>398</v>
      </c>
      <c r="T2821" s="143">
        <v>1200</v>
      </c>
      <c r="U2821" s="143" t="s">
        <v>385</v>
      </c>
      <c r="V2821" s="143" t="s">
        <v>366</v>
      </c>
      <c r="Z2821" s="143">
        <v>0</v>
      </c>
      <c r="AA2821" s="143">
        <v>1</v>
      </c>
      <c r="AB2821" s="143">
        <v>1.6616408561154801</v>
      </c>
      <c r="AC2821" s="143">
        <v>0.23485857161591001</v>
      </c>
      <c r="AD2821" s="143">
        <v>850.26957931942104</v>
      </c>
      <c r="AF2821" s="143">
        <v>-1</v>
      </c>
      <c r="AG2821" s="143">
        <v>-1</v>
      </c>
      <c r="AH2821" s="143">
        <v>-1</v>
      </c>
      <c r="AI2821" s="143">
        <v>-1</v>
      </c>
      <c r="AJ2821" s="143">
        <v>0</v>
      </c>
      <c r="AM2821" s="143" t="s">
        <v>383</v>
      </c>
      <c r="AN2821" s="143">
        <v>-1</v>
      </c>
      <c r="AQ2821" s="143">
        <v>641</v>
      </c>
      <c r="AR2821" s="143" t="s">
        <v>284</v>
      </c>
      <c r="AS2821" s="143" t="s">
        <v>394</v>
      </c>
      <c r="AT2821" s="143" t="s">
        <v>366</v>
      </c>
      <c r="AV2821" s="143">
        <v>134.915380531415</v>
      </c>
      <c r="AW2821" s="143">
        <v>0.68959414379999995</v>
      </c>
    </row>
    <row r="2822" spans="1:49" x14ac:dyDescent="0.25">
      <c r="A2822" s="153">
        <v>1200000</v>
      </c>
      <c r="B2822" s="153">
        <v>2500000</v>
      </c>
      <c r="C2822" s="153">
        <v>2500000</v>
      </c>
      <c r="D2822" s="143" t="s">
        <v>360</v>
      </c>
      <c r="E2822" s="143" t="s">
        <v>73</v>
      </c>
      <c r="F2822" s="143" t="s">
        <v>378</v>
      </c>
      <c r="G2822" s="143" t="s">
        <v>379</v>
      </c>
      <c r="H2822" s="143">
        <v>0.59</v>
      </c>
      <c r="I2822" s="143">
        <v>0.64</v>
      </c>
      <c r="J2822" s="143" t="s">
        <v>366</v>
      </c>
      <c r="K2822" s="143">
        <v>0.39318174762284003</v>
      </c>
      <c r="L2822" s="143">
        <v>3786.0144274691802</v>
      </c>
      <c r="M2822" s="143">
        <v>7.3988255107996901</v>
      </c>
      <c r="N2822" s="143">
        <v>1.0457600297359699</v>
      </c>
      <c r="O2822" s="143">
        <v>2.9090831446926702</v>
      </c>
      <c r="P2822" s="143">
        <v>0.4111737560857</v>
      </c>
      <c r="Q2822" s="143">
        <v>1488.5917691176201</v>
      </c>
      <c r="R2822" s="143">
        <v>1820</v>
      </c>
      <c r="S2822" s="143" t="s">
        <v>397</v>
      </c>
      <c r="T2822" s="143">
        <v>1820</v>
      </c>
      <c r="U2822" s="143" t="s">
        <v>385</v>
      </c>
      <c r="V2822" s="143" t="s">
        <v>366</v>
      </c>
      <c r="Z2822" s="143">
        <v>0</v>
      </c>
      <c r="AA2822" s="143">
        <v>1</v>
      </c>
      <c r="AB2822" s="143">
        <v>2.9090831446926702</v>
      </c>
      <c r="AC2822" s="143">
        <v>0.4111737560857</v>
      </c>
      <c r="AD2822" s="143">
        <v>1488.5917691176201</v>
      </c>
      <c r="AF2822" s="143">
        <v>-1</v>
      </c>
      <c r="AG2822" s="143">
        <v>-1</v>
      </c>
      <c r="AH2822" s="143">
        <v>-1</v>
      </c>
      <c r="AI2822" s="143">
        <v>-1</v>
      </c>
      <c r="AJ2822" s="143">
        <v>0</v>
      </c>
      <c r="AM2822" s="143" t="s">
        <v>383</v>
      </c>
      <c r="AN2822" s="143">
        <v>-1</v>
      </c>
      <c r="AQ2822" s="143">
        <v>641</v>
      </c>
      <c r="AR2822" s="143" t="s">
        <v>284</v>
      </c>
      <c r="AS2822" s="143" t="s">
        <v>394</v>
      </c>
      <c r="AT2822" s="143" t="s">
        <v>366</v>
      </c>
      <c r="AV2822" s="143">
        <v>166.52406057106001</v>
      </c>
      <c r="AW2822" s="143">
        <v>1.2072925945999999</v>
      </c>
    </row>
    <row r="2823" spans="1:49" x14ac:dyDescent="0.25">
      <c r="A2823" s="153">
        <v>1200000</v>
      </c>
      <c r="B2823" s="153">
        <v>2500000</v>
      </c>
      <c r="C2823" s="153">
        <v>2500000</v>
      </c>
      <c r="D2823" s="143" t="s">
        <v>360</v>
      </c>
      <c r="E2823" s="143" t="s">
        <v>73</v>
      </c>
      <c r="F2823" s="143" t="s">
        <v>378</v>
      </c>
      <c r="G2823" s="143" t="s">
        <v>379</v>
      </c>
      <c r="H2823" s="143">
        <v>0.59</v>
      </c>
      <c r="I2823" s="143">
        <v>0.64</v>
      </c>
      <c r="J2823" s="143" t="s">
        <v>366</v>
      </c>
      <c r="K2823" s="143">
        <v>0.61776345366790997</v>
      </c>
      <c r="L2823" s="143">
        <v>3773.4421986012799</v>
      </c>
      <c r="M2823" s="143">
        <v>7.37217669033791</v>
      </c>
      <c r="N2823" s="143">
        <v>1.01818596085238</v>
      </c>
      <c r="O2823" s="143">
        <v>4.5542613332732298</v>
      </c>
      <c r="P2823" s="143">
        <v>0.62899807565235</v>
      </c>
      <c r="Q2823" s="143">
        <v>2331.0946848241701</v>
      </c>
      <c r="R2823" s="143">
        <v>1820</v>
      </c>
      <c r="S2823" s="143" t="s">
        <v>397</v>
      </c>
      <c r="T2823" s="143">
        <v>1820</v>
      </c>
      <c r="U2823" s="143" t="s">
        <v>385</v>
      </c>
      <c r="V2823" s="143" t="s">
        <v>366</v>
      </c>
      <c r="Z2823" s="143">
        <v>0</v>
      </c>
      <c r="AA2823" s="143">
        <v>1</v>
      </c>
      <c r="AB2823" s="143">
        <v>4.5542613332732298</v>
      </c>
      <c r="AC2823" s="143">
        <v>0.62899807565235</v>
      </c>
      <c r="AD2823" s="143">
        <v>2331.0946848241701</v>
      </c>
      <c r="AF2823" s="143">
        <v>-1</v>
      </c>
      <c r="AG2823" s="143">
        <v>-1</v>
      </c>
      <c r="AH2823" s="143">
        <v>-1</v>
      </c>
      <c r="AI2823" s="143">
        <v>-1</v>
      </c>
      <c r="AJ2823" s="143">
        <v>0</v>
      </c>
      <c r="AM2823" s="143" t="s">
        <v>383</v>
      </c>
      <c r="AN2823" s="143">
        <v>-1</v>
      </c>
      <c r="AQ2823" s="143">
        <v>641</v>
      </c>
      <c r="AR2823" s="143" t="s">
        <v>284</v>
      </c>
      <c r="AS2823" s="143" t="s">
        <v>394</v>
      </c>
      <c r="AT2823" s="143" t="s">
        <v>366</v>
      </c>
      <c r="AV2823" s="143">
        <v>200</v>
      </c>
      <c r="AW2823" s="143">
        <v>1.8905877411000001</v>
      </c>
    </row>
    <row r="2824" spans="1:49" x14ac:dyDescent="0.25">
      <c r="A2824" s="153">
        <v>1200000</v>
      </c>
      <c r="B2824" s="153">
        <v>2500000</v>
      </c>
      <c r="C2824" s="153">
        <v>2500000</v>
      </c>
      <c r="D2824" s="143" t="s">
        <v>360</v>
      </c>
      <c r="E2824" s="143" t="s">
        <v>73</v>
      </c>
      <c r="F2824" s="143" t="s">
        <v>378</v>
      </c>
      <c r="G2824" s="143" t="s">
        <v>379</v>
      </c>
      <c r="H2824" s="143">
        <v>0.59</v>
      </c>
      <c r="I2824" s="143">
        <v>0.64</v>
      </c>
      <c r="J2824" s="143" t="s">
        <v>366</v>
      </c>
      <c r="K2824" s="143">
        <v>0.61776345378298003</v>
      </c>
      <c r="L2824" s="143">
        <v>3926.8931051086001</v>
      </c>
      <c r="M2824" s="143">
        <v>7.1553121916679796</v>
      </c>
      <c r="N2824" s="143">
        <v>0.95964700022414995</v>
      </c>
      <c r="O2824" s="143">
        <v>4.42029037242028</v>
      </c>
      <c r="P2824" s="143">
        <v>0.59283484527093999</v>
      </c>
      <c r="Q2824" s="143">
        <v>2425.8910472484599</v>
      </c>
      <c r="R2824" s="143">
        <v>1400</v>
      </c>
      <c r="S2824" s="143" t="s">
        <v>389</v>
      </c>
      <c r="T2824" s="143">
        <v>1400</v>
      </c>
      <c r="U2824" s="143" t="s">
        <v>385</v>
      </c>
      <c r="V2824" s="143" t="s">
        <v>366</v>
      </c>
      <c r="Z2824" s="143">
        <v>0</v>
      </c>
      <c r="AA2824" s="143">
        <v>1</v>
      </c>
      <c r="AB2824" s="143">
        <v>4.42029037242028</v>
      </c>
      <c r="AC2824" s="143">
        <v>0.59283484527093999</v>
      </c>
      <c r="AD2824" s="143">
        <v>2425.8910472484599</v>
      </c>
      <c r="AF2824" s="143">
        <v>-1</v>
      </c>
      <c r="AG2824" s="143">
        <v>-1</v>
      </c>
      <c r="AH2824" s="143">
        <v>-1</v>
      </c>
      <c r="AI2824" s="143">
        <v>-1</v>
      </c>
      <c r="AJ2824" s="143">
        <v>0</v>
      </c>
      <c r="AM2824" s="143" t="s">
        <v>383</v>
      </c>
      <c r="AN2824" s="143">
        <v>-1</v>
      </c>
      <c r="AQ2824" s="143">
        <v>641</v>
      </c>
      <c r="AR2824" s="143" t="s">
        <v>284</v>
      </c>
      <c r="AS2824" s="143" t="s">
        <v>394</v>
      </c>
      <c r="AT2824" s="143" t="s">
        <v>366</v>
      </c>
      <c r="AV2824" s="143">
        <v>200.000000018626</v>
      </c>
      <c r="AW2824" s="143">
        <v>1.9674704356999999</v>
      </c>
    </row>
    <row r="2825" spans="1:49" x14ac:dyDescent="0.25">
      <c r="A2825" s="153">
        <v>1200000</v>
      </c>
      <c r="B2825" s="153">
        <v>2500000</v>
      </c>
      <c r="C2825" s="153">
        <v>2500000</v>
      </c>
      <c r="D2825" s="143" t="s">
        <v>360</v>
      </c>
      <c r="E2825" s="143" t="s">
        <v>73</v>
      </c>
      <c r="F2825" s="143" t="s">
        <v>378</v>
      </c>
      <c r="G2825" s="143" t="s">
        <v>379</v>
      </c>
      <c r="H2825" s="143">
        <v>0.59</v>
      </c>
      <c r="I2825" s="143">
        <v>0.64</v>
      </c>
      <c r="J2825" s="143" t="s">
        <v>366</v>
      </c>
      <c r="K2825" s="143">
        <v>0.22320547316226</v>
      </c>
      <c r="L2825" s="143">
        <v>1995.1530545984999</v>
      </c>
      <c r="M2825" s="143">
        <v>2.2041938327909998E-2</v>
      </c>
      <c r="N2825" s="143">
        <v>8.03777600237E-3</v>
      </c>
      <c r="O2825" s="143">
        <v>4.9198812738900002E-3</v>
      </c>
      <c r="P2825" s="143">
        <v>1.79407559578E-3</v>
      </c>
      <c r="Q2825" s="143">
        <v>445.329081582801</v>
      </c>
      <c r="R2825" s="143">
        <v>1820</v>
      </c>
      <c r="S2825" s="143" t="s">
        <v>397</v>
      </c>
      <c r="T2825" s="143">
        <v>1820</v>
      </c>
      <c r="U2825" s="143" t="s">
        <v>385</v>
      </c>
      <c r="V2825" s="143" t="s">
        <v>366</v>
      </c>
      <c r="Z2825" s="143">
        <v>0</v>
      </c>
      <c r="AA2825" s="143">
        <v>1</v>
      </c>
      <c r="AB2825" s="143">
        <v>4.9198812738900002E-3</v>
      </c>
      <c r="AC2825" s="143">
        <v>1.79407559578E-3</v>
      </c>
      <c r="AD2825" s="143">
        <v>584.14263762053599</v>
      </c>
      <c r="AF2825" s="143">
        <v>-1</v>
      </c>
      <c r="AG2825" s="143">
        <v>-1</v>
      </c>
      <c r="AH2825" s="143">
        <v>-1</v>
      </c>
      <c r="AI2825" s="143">
        <v>-1</v>
      </c>
      <c r="AJ2825" s="143">
        <v>0</v>
      </c>
      <c r="AM2825" s="143" t="s">
        <v>383</v>
      </c>
      <c r="AN2825" s="143">
        <v>-1</v>
      </c>
      <c r="AQ2825" s="143">
        <v>641</v>
      </c>
      <c r="AR2825" s="143" t="s">
        <v>284</v>
      </c>
      <c r="AS2825" s="143" t="s">
        <v>394</v>
      </c>
      <c r="AT2825" s="143" t="s">
        <v>366</v>
      </c>
      <c r="AV2825" s="143">
        <v>184.27916260738999</v>
      </c>
      <c r="AW2825" s="143">
        <v>0.47375720809999999</v>
      </c>
    </row>
    <row r="2826" spans="1:49" x14ac:dyDescent="0.25">
      <c r="A2826" s="153">
        <v>1200000</v>
      </c>
      <c r="B2826" s="153">
        <v>2500000</v>
      </c>
      <c r="C2826" s="153">
        <v>2500000</v>
      </c>
      <c r="D2826" s="143" t="s">
        <v>360</v>
      </c>
      <c r="E2826" s="143" t="s">
        <v>73</v>
      </c>
      <c r="F2826" s="143" t="s">
        <v>378</v>
      </c>
      <c r="G2826" s="143" t="s">
        <v>379</v>
      </c>
      <c r="H2826" s="143">
        <v>0.59</v>
      </c>
      <c r="I2826" s="143">
        <v>0.64</v>
      </c>
      <c r="J2826" s="143" t="s">
        <v>363</v>
      </c>
      <c r="K2826" s="143">
        <v>0.32497281725260002</v>
      </c>
      <c r="L2826" s="143">
        <v>1995.1530545984999</v>
      </c>
      <c r="M2826" s="143">
        <v>2.2041938327909998E-2</v>
      </c>
      <c r="N2826" s="143">
        <v>8.03777600237E-3</v>
      </c>
      <c r="O2826" s="143">
        <v>7.1630307961300004E-3</v>
      </c>
      <c r="P2826" s="143">
        <v>2.6120587119300002E-3</v>
      </c>
      <c r="Q2826" s="143">
        <v>648.37050900301404</v>
      </c>
      <c r="R2826" s="143">
        <v>5300</v>
      </c>
      <c r="S2826" s="143" t="s">
        <v>372</v>
      </c>
      <c r="T2826" s="143">
        <v>5300</v>
      </c>
      <c r="U2826" s="143" t="s">
        <v>385</v>
      </c>
      <c r="V2826" s="143" t="s">
        <v>366</v>
      </c>
      <c r="Y2826" s="143" t="s">
        <v>363</v>
      </c>
      <c r="Z2826" s="143">
        <v>0</v>
      </c>
      <c r="AA2826" s="143">
        <v>1</v>
      </c>
      <c r="AB2826" s="143">
        <v>7.1630307961300004E-3</v>
      </c>
      <c r="AC2826" s="143">
        <v>2.6120587119300002E-3</v>
      </c>
      <c r="AD2826" s="143">
        <v>648.39000421389596</v>
      </c>
      <c r="AF2826" s="143">
        <v>-1</v>
      </c>
      <c r="AG2826" s="143">
        <v>-1</v>
      </c>
      <c r="AH2826" s="143">
        <v>-1</v>
      </c>
      <c r="AI2826" s="143">
        <v>-1</v>
      </c>
      <c r="AJ2826" s="143">
        <v>0</v>
      </c>
      <c r="AM2826" s="143" t="s">
        <v>383</v>
      </c>
      <c r="AN2826" s="143">
        <v>-1</v>
      </c>
      <c r="AQ2826" s="143">
        <v>641</v>
      </c>
      <c r="AR2826" s="143" t="s">
        <v>284</v>
      </c>
      <c r="AS2826" s="143" t="s">
        <v>394</v>
      </c>
      <c r="AT2826" s="143" t="s">
        <v>366</v>
      </c>
      <c r="AV2826" s="143">
        <v>145.600347515935</v>
      </c>
      <c r="AW2826" s="143">
        <v>0.5258637504</v>
      </c>
    </row>
    <row r="2827" spans="1:49" x14ac:dyDescent="0.25">
      <c r="A2827" s="153">
        <v>1200000</v>
      </c>
      <c r="B2827" s="153">
        <v>2500000</v>
      </c>
      <c r="C2827" s="153">
        <v>2500000</v>
      </c>
      <c r="D2827" s="143" t="s">
        <v>360</v>
      </c>
      <c r="E2827" s="143" t="s">
        <v>73</v>
      </c>
      <c r="F2827" s="143" t="s">
        <v>378</v>
      </c>
      <c r="G2827" s="143" t="s">
        <v>379</v>
      </c>
      <c r="H2827" s="143">
        <v>0.59</v>
      </c>
      <c r="I2827" s="143">
        <v>0.64</v>
      </c>
      <c r="J2827" s="143" t="s">
        <v>366</v>
      </c>
      <c r="K2827" s="143">
        <v>0.61776345355284001</v>
      </c>
      <c r="L2827" s="143">
        <v>3773.7093419046</v>
      </c>
      <c r="M2827" s="143">
        <v>7.3726985983639901</v>
      </c>
      <c r="N2827" s="143">
        <v>1.0182579276941099</v>
      </c>
      <c r="O2827" s="143">
        <v>4.5545837481295699</v>
      </c>
      <c r="P2827" s="143">
        <v>0.62904253401986998</v>
      </c>
      <c r="Q2827" s="143">
        <v>2331.2597157596201</v>
      </c>
      <c r="R2827" s="143">
        <v>1820</v>
      </c>
      <c r="S2827" s="143" t="s">
        <v>397</v>
      </c>
      <c r="T2827" s="143">
        <v>1820</v>
      </c>
      <c r="U2827" s="143" t="s">
        <v>385</v>
      </c>
      <c r="V2827" s="143" t="s">
        <v>366</v>
      </c>
      <c r="Z2827" s="143">
        <v>0</v>
      </c>
      <c r="AA2827" s="143">
        <v>1</v>
      </c>
      <c r="AB2827" s="143">
        <v>4.5545837481295699</v>
      </c>
      <c r="AC2827" s="143">
        <v>0.62904253401986998</v>
      </c>
      <c r="AD2827" s="143">
        <v>2331.2597157596201</v>
      </c>
      <c r="AF2827" s="143">
        <v>-1</v>
      </c>
      <c r="AG2827" s="143">
        <v>-1</v>
      </c>
      <c r="AH2827" s="143">
        <v>-1</v>
      </c>
      <c r="AI2827" s="143">
        <v>-1</v>
      </c>
      <c r="AJ2827" s="143">
        <v>0</v>
      </c>
      <c r="AM2827" s="143" t="s">
        <v>383</v>
      </c>
      <c r="AN2827" s="143">
        <v>-1</v>
      </c>
      <c r="AQ2827" s="143">
        <v>641</v>
      </c>
      <c r="AR2827" s="143" t="s">
        <v>284</v>
      </c>
      <c r="AS2827" s="143" t="s">
        <v>394</v>
      </c>
      <c r="AT2827" s="143" t="s">
        <v>366</v>
      </c>
      <c r="AV2827" s="143">
        <v>199.99999998137301</v>
      </c>
      <c r="AW2827" s="143">
        <v>1.8907215862</v>
      </c>
    </row>
    <row r="2828" spans="1:49" x14ac:dyDescent="0.25">
      <c r="A2828" s="153">
        <v>1200000</v>
      </c>
      <c r="B2828" s="153">
        <v>2500000</v>
      </c>
      <c r="C2828" s="153">
        <v>2500000</v>
      </c>
      <c r="D2828" s="143" t="s">
        <v>360</v>
      </c>
      <c r="E2828" s="143" t="s">
        <v>73</v>
      </c>
      <c r="F2828" s="143" t="s">
        <v>378</v>
      </c>
      <c r="G2828" s="143" t="s">
        <v>379</v>
      </c>
      <c r="H2828" s="143">
        <v>0.59</v>
      </c>
      <c r="I2828" s="143">
        <v>0.64</v>
      </c>
      <c r="J2828" s="143" t="s">
        <v>366</v>
      </c>
      <c r="K2828" s="143">
        <v>0.22652507493685001</v>
      </c>
      <c r="L2828" s="143">
        <v>1236.6067893766001</v>
      </c>
      <c r="M2828" s="143">
        <v>2.4159702201157098</v>
      </c>
      <c r="N2828" s="143">
        <v>0.33379653995205</v>
      </c>
      <c r="O2828" s="143">
        <v>0.54727783515690998</v>
      </c>
      <c r="P2828" s="143">
        <v>7.5613286226299994E-2</v>
      </c>
      <c r="Q2828" s="143">
        <v>280.12244563095402</v>
      </c>
      <c r="R2828" s="143">
        <v>1820</v>
      </c>
      <c r="S2828" s="143" t="s">
        <v>397</v>
      </c>
      <c r="T2828" s="143">
        <v>1820</v>
      </c>
      <c r="U2828" s="143" t="s">
        <v>385</v>
      </c>
      <c r="V2828" s="143" t="s">
        <v>366</v>
      </c>
      <c r="Z2828" s="143">
        <v>0</v>
      </c>
      <c r="AA2828" s="143">
        <v>1</v>
      </c>
      <c r="AB2828" s="143">
        <v>0.54727783515690998</v>
      </c>
      <c r="AC2828" s="143">
        <v>7.5613286226299994E-2</v>
      </c>
      <c r="AD2828" s="143">
        <v>280.12244563095402</v>
      </c>
      <c r="AF2828" s="143">
        <v>-1</v>
      </c>
      <c r="AG2828" s="143">
        <v>-1</v>
      </c>
      <c r="AH2828" s="143">
        <v>-1</v>
      </c>
      <c r="AI2828" s="143">
        <v>-1</v>
      </c>
      <c r="AJ2828" s="143">
        <v>0</v>
      </c>
      <c r="AM2828" s="143" t="s">
        <v>383</v>
      </c>
      <c r="AN2828" s="143">
        <v>-1</v>
      </c>
      <c r="AQ2828" s="143">
        <v>641</v>
      </c>
      <c r="AR2828" s="143" t="s">
        <v>284</v>
      </c>
      <c r="AS2828" s="143" t="s">
        <v>394</v>
      </c>
      <c r="AT2828" s="143" t="s">
        <v>366</v>
      </c>
      <c r="AV2828" s="143">
        <v>130.689840378295</v>
      </c>
      <c r="AW2828" s="143">
        <v>0.22718770939999999</v>
      </c>
    </row>
    <row r="2829" spans="1:49" x14ac:dyDescent="0.25">
      <c r="A2829" s="153">
        <v>1200000</v>
      </c>
      <c r="B2829" s="153">
        <v>2500000</v>
      </c>
      <c r="C2829" s="153">
        <v>2500000</v>
      </c>
      <c r="D2829" s="143" t="s">
        <v>360</v>
      </c>
      <c r="E2829" s="143" t="s">
        <v>73</v>
      </c>
      <c r="F2829" s="143" t="s">
        <v>378</v>
      </c>
      <c r="G2829" s="143" t="s">
        <v>379</v>
      </c>
      <c r="H2829" s="143">
        <v>0.59</v>
      </c>
      <c r="I2829" s="143">
        <v>0.64</v>
      </c>
      <c r="J2829" s="143" t="s">
        <v>363</v>
      </c>
      <c r="K2829" s="143">
        <v>0.39123837884613</v>
      </c>
      <c r="L2829" s="143">
        <v>1236.6067893766001</v>
      </c>
      <c r="M2829" s="143">
        <v>2.4159702201157098</v>
      </c>
      <c r="N2829" s="143">
        <v>0.33379653995205</v>
      </c>
      <c r="O2829" s="143">
        <v>0.94522027225859995</v>
      </c>
      <c r="P2829" s="143">
        <v>0.13059401715529001</v>
      </c>
      <c r="Q2829" s="143">
        <v>483.80803554582297</v>
      </c>
      <c r="R2829" s="143">
        <v>5100</v>
      </c>
      <c r="S2829" s="143" t="s">
        <v>373</v>
      </c>
      <c r="T2829" s="143">
        <v>5100</v>
      </c>
      <c r="U2829" s="143" t="s">
        <v>385</v>
      </c>
      <c r="V2829" s="143" t="s">
        <v>366</v>
      </c>
      <c r="Y2829" s="143" t="s">
        <v>363</v>
      </c>
      <c r="Z2829" s="143">
        <v>0</v>
      </c>
      <c r="AA2829" s="143">
        <v>1</v>
      </c>
      <c r="AB2829" s="143">
        <v>0.94522027225859995</v>
      </c>
      <c r="AC2829" s="143">
        <v>0.13059401715529001</v>
      </c>
      <c r="AD2829" s="143">
        <v>483.80803554582297</v>
      </c>
      <c r="AF2829" s="143">
        <v>-1</v>
      </c>
      <c r="AG2829" s="143">
        <v>-1</v>
      </c>
      <c r="AH2829" s="143">
        <v>-1</v>
      </c>
      <c r="AI2829" s="143">
        <v>-1</v>
      </c>
      <c r="AJ2829" s="143">
        <v>0</v>
      </c>
      <c r="AM2829" s="143" t="s">
        <v>383</v>
      </c>
      <c r="AN2829" s="143">
        <v>-1</v>
      </c>
      <c r="AQ2829" s="143">
        <v>641</v>
      </c>
      <c r="AR2829" s="143" t="s">
        <v>284</v>
      </c>
      <c r="AS2829" s="143" t="s">
        <v>394</v>
      </c>
      <c r="AT2829" s="143" t="s">
        <v>366</v>
      </c>
      <c r="AV2829" s="143">
        <v>191.01422069413499</v>
      </c>
      <c r="AW2829" s="143">
        <v>0.39238283499999999</v>
      </c>
    </row>
    <row r="2830" spans="1:49" x14ac:dyDescent="0.25">
      <c r="A2830" s="153">
        <v>1200000</v>
      </c>
      <c r="B2830" s="153">
        <v>2500000</v>
      </c>
      <c r="C2830" s="153">
        <v>2500000</v>
      </c>
      <c r="D2830" s="143" t="s">
        <v>360</v>
      </c>
      <c r="E2830" s="143" t="s">
        <v>73</v>
      </c>
      <c r="F2830" s="143" t="s">
        <v>378</v>
      </c>
      <c r="G2830" s="143" t="s">
        <v>379</v>
      </c>
      <c r="H2830" s="143">
        <v>0.59</v>
      </c>
      <c r="I2830" s="143">
        <v>0.64</v>
      </c>
      <c r="J2830" s="143" t="s">
        <v>366</v>
      </c>
      <c r="K2830" s="143">
        <v>0.13112390136867999</v>
      </c>
      <c r="L2830" s="143">
        <v>3833.81906667975</v>
      </c>
      <c r="M2830" s="143">
        <v>7.3742091061120796</v>
      </c>
      <c r="N2830" s="143">
        <v>1.0319696720248499</v>
      </c>
      <c r="O2830" s="143">
        <v>0.96693506750189995</v>
      </c>
      <c r="P2830" s="143">
        <v>0.13531588949005999</v>
      </c>
      <c r="Q2830" s="143">
        <v>502.705313164703</v>
      </c>
      <c r="R2830" s="143">
        <v>8140</v>
      </c>
      <c r="S2830" s="143" t="s">
        <v>369</v>
      </c>
      <c r="T2830" s="143">
        <v>8140</v>
      </c>
      <c r="U2830" s="143" t="s">
        <v>385</v>
      </c>
      <c r="V2830" s="143" t="s">
        <v>366</v>
      </c>
      <c r="Z2830" s="143">
        <v>0</v>
      </c>
      <c r="AA2830" s="143">
        <v>1</v>
      </c>
      <c r="AB2830" s="143">
        <v>0.96693506750189995</v>
      </c>
      <c r="AC2830" s="143">
        <v>0.13531588949005999</v>
      </c>
      <c r="AD2830" s="143">
        <v>502.705313164703</v>
      </c>
      <c r="AF2830" s="143">
        <v>-1</v>
      </c>
      <c r="AG2830" s="143">
        <v>-1</v>
      </c>
      <c r="AH2830" s="143">
        <v>-1</v>
      </c>
      <c r="AI2830" s="143">
        <v>-1</v>
      </c>
      <c r="AJ2830" s="143">
        <v>0</v>
      </c>
      <c r="AM2830" s="143" t="s">
        <v>383</v>
      </c>
      <c r="AN2830" s="143">
        <v>-1</v>
      </c>
      <c r="AQ2830" s="143">
        <v>641</v>
      </c>
      <c r="AR2830" s="143" t="s">
        <v>284</v>
      </c>
      <c r="AS2830" s="143" t="s">
        <v>394</v>
      </c>
      <c r="AT2830" s="143" t="s">
        <v>366</v>
      </c>
      <c r="AV2830" s="143">
        <v>125.56402878711199</v>
      </c>
      <c r="AW2830" s="143">
        <v>0.40770909420000001</v>
      </c>
    </row>
    <row r="2831" spans="1:49" x14ac:dyDescent="0.25">
      <c r="A2831" s="153">
        <v>1200000</v>
      </c>
      <c r="B2831" s="153">
        <v>2500000</v>
      </c>
      <c r="C2831" s="153">
        <v>2500000</v>
      </c>
      <c r="D2831" s="143" t="s">
        <v>360</v>
      </c>
      <c r="E2831" s="143" t="s">
        <v>73</v>
      </c>
      <c r="F2831" s="143" t="s">
        <v>378</v>
      </c>
      <c r="G2831" s="143" t="s">
        <v>379</v>
      </c>
      <c r="H2831" s="143">
        <v>0.59</v>
      </c>
      <c r="I2831" s="143">
        <v>0.64</v>
      </c>
      <c r="J2831" s="143" t="s">
        <v>366</v>
      </c>
      <c r="K2831" s="143">
        <v>0.38964995762121002</v>
      </c>
      <c r="L2831" s="143">
        <v>3833.81906667975</v>
      </c>
      <c r="M2831" s="143">
        <v>7.3742091061120796</v>
      </c>
      <c r="N2831" s="143">
        <v>1.0319696720248499</v>
      </c>
      <c r="O2831" s="143">
        <v>2.8733602656865398</v>
      </c>
      <c r="P2831" s="143">
        <v>0.40210693897085997</v>
      </c>
      <c r="Q2831" s="143">
        <v>1493.8474368591601</v>
      </c>
      <c r="R2831" s="143">
        <v>1200</v>
      </c>
      <c r="S2831" s="143" t="s">
        <v>398</v>
      </c>
      <c r="T2831" s="143">
        <v>1200</v>
      </c>
      <c r="U2831" s="143" t="s">
        <v>385</v>
      </c>
      <c r="V2831" s="143" t="s">
        <v>366</v>
      </c>
      <c r="Z2831" s="143">
        <v>0</v>
      </c>
      <c r="AA2831" s="143">
        <v>1</v>
      </c>
      <c r="AB2831" s="143">
        <v>2.8733602656865398</v>
      </c>
      <c r="AC2831" s="143">
        <v>0.40210693897085997</v>
      </c>
      <c r="AD2831" s="143">
        <v>1493.8474368591601</v>
      </c>
      <c r="AF2831" s="143">
        <v>-1</v>
      </c>
      <c r="AG2831" s="143">
        <v>-1</v>
      </c>
      <c r="AH2831" s="143">
        <v>-1</v>
      </c>
      <c r="AI2831" s="143">
        <v>-1</v>
      </c>
      <c r="AJ2831" s="143">
        <v>0</v>
      </c>
      <c r="AM2831" s="143" t="s">
        <v>383</v>
      </c>
      <c r="AN2831" s="143">
        <v>-1</v>
      </c>
      <c r="AQ2831" s="143">
        <v>641</v>
      </c>
      <c r="AR2831" s="143" t="s">
        <v>284</v>
      </c>
      <c r="AS2831" s="143" t="s">
        <v>394</v>
      </c>
      <c r="AT2831" s="143" t="s">
        <v>366</v>
      </c>
      <c r="AV2831" s="143">
        <v>168.04124583631901</v>
      </c>
      <c r="AW2831" s="143">
        <v>1.2115550987999999</v>
      </c>
    </row>
    <row r="2832" spans="1:49" x14ac:dyDescent="0.25">
      <c r="A2832" s="153">
        <v>1200000</v>
      </c>
      <c r="B2832" s="153">
        <v>2500000</v>
      </c>
      <c r="C2832" s="153">
        <v>2500000</v>
      </c>
      <c r="D2832" s="143" t="s">
        <v>360</v>
      </c>
      <c r="E2832" s="143" t="s">
        <v>73</v>
      </c>
      <c r="F2832" s="143" t="s">
        <v>378</v>
      </c>
      <c r="G2832" s="143" t="s">
        <v>379</v>
      </c>
      <c r="H2832" s="143">
        <v>0.59</v>
      </c>
      <c r="I2832" s="143">
        <v>0.64</v>
      </c>
      <c r="J2832" s="143" t="s">
        <v>366</v>
      </c>
      <c r="K2832" s="143">
        <v>9.6989594470890006E-2</v>
      </c>
      <c r="L2832" s="143">
        <v>3833.81906667975</v>
      </c>
      <c r="M2832" s="143">
        <v>7.3742091061120796</v>
      </c>
      <c r="N2832" s="143">
        <v>1.0319696720248499</v>
      </c>
      <c r="O2832" s="143">
        <v>0.71522155074536997</v>
      </c>
      <c r="P2832" s="143">
        <v>0.10009031999595</v>
      </c>
      <c r="Q2832" s="143">
        <v>371.84055655204202</v>
      </c>
      <c r="R2832" s="143">
        <v>1820</v>
      </c>
      <c r="S2832" s="143" t="s">
        <v>397</v>
      </c>
      <c r="T2832" s="143">
        <v>1820</v>
      </c>
      <c r="U2832" s="143" t="s">
        <v>385</v>
      </c>
      <c r="V2832" s="143" t="s">
        <v>366</v>
      </c>
      <c r="Z2832" s="143">
        <v>0</v>
      </c>
      <c r="AA2832" s="143">
        <v>1</v>
      </c>
      <c r="AB2832" s="143">
        <v>0.71522155074536997</v>
      </c>
      <c r="AC2832" s="143">
        <v>0.10009031999595</v>
      </c>
      <c r="AD2832" s="143">
        <v>371.84055655204298</v>
      </c>
      <c r="AF2832" s="143">
        <v>-1</v>
      </c>
      <c r="AG2832" s="143">
        <v>-1</v>
      </c>
      <c r="AH2832" s="143">
        <v>-1</v>
      </c>
      <c r="AI2832" s="143">
        <v>-1</v>
      </c>
      <c r="AJ2832" s="143">
        <v>0</v>
      </c>
      <c r="AM2832" s="143" t="s">
        <v>383</v>
      </c>
      <c r="AN2832" s="143">
        <v>-1</v>
      </c>
      <c r="AQ2832" s="143">
        <v>641</v>
      </c>
      <c r="AR2832" s="143" t="s">
        <v>284</v>
      </c>
      <c r="AS2832" s="143" t="s">
        <v>394</v>
      </c>
      <c r="AT2832" s="143" t="s">
        <v>366</v>
      </c>
      <c r="AV2832" s="143">
        <v>125.689245367594</v>
      </c>
      <c r="AW2832" s="143">
        <v>0.3015738496</v>
      </c>
    </row>
    <row r="2833" spans="1:49" x14ac:dyDescent="0.25">
      <c r="A2833" s="153">
        <v>1200000</v>
      </c>
      <c r="B2833" s="153">
        <v>2500000</v>
      </c>
      <c r="C2833" s="153">
        <v>2500000</v>
      </c>
      <c r="D2833" s="143" t="s">
        <v>360</v>
      </c>
      <c r="E2833" s="143" t="s">
        <v>73</v>
      </c>
      <c r="F2833" s="143" t="s">
        <v>378</v>
      </c>
      <c r="G2833" s="143" t="s">
        <v>379</v>
      </c>
      <c r="H2833" s="143">
        <v>0.59</v>
      </c>
      <c r="I2833" s="143">
        <v>0.64</v>
      </c>
      <c r="J2833" s="143" t="s">
        <v>366</v>
      </c>
      <c r="K2833" s="143">
        <v>0.23933803336827</v>
      </c>
      <c r="L2833" s="143">
        <v>3516.1076386857499</v>
      </c>
      <c r="M2833" s="143">
        <v>6.7326895579145498</v>
      </c>
      <c r="N2833" s="143">
        <v>0.94789704009268005</v>
      </c>
      <c r="O2833" s="143">
        <v>1.6113886780703599</v>
      </c>
      <c r="P2833" s="143">
        <v>0.22686781341137999</v>
      </c>
      <c r="Q2833" s="143">
        <v>841.53828735420404</v>
      </c>
      <c r="R2833" s="143">
        <v>1820</v>
      </c>
      <c r="S2833" s="143" t="s">
        <v>397</v>
      </c>
      <c r="T2833" s="143">
        <v>1820</v>
      </c>
      <c r="U2833" s="143" t="s">
        <v>385</v>
      </c>
      <c r="V2833" s="143" t="s">
        <v>366</v>
      </c>
      <c r="Z2833" s="143">
        <v>0</v>
      </c>
      <c r="AA2833" s="143">
        <v>1</v>
      </c>
      <c r="AB2833" s="143">
        <v>1.6113886780703599</v>
      </c>
      <c r="AC2833" s="143">
        <v>0.22686781341137999</v>
      </c>
      <c r="AD2833" s="143">
        <v>1018.85374315234</v>
      </c>
      <c r="AF2833" s="143">
        <v>-1</v>
      </c>
      <c r="AG2833" s="143">
        <v>-1</v>
      </c>
      <c r="AH2833" s="143">
        <v>-1</v>
      </c>
      <c r="AI2833" s="143">
        <v>-1</v>
      </c>
      <c r="AJ2833" s="143">
        <v>0</v>
      </c>
      <c r="AM2833" s="143" t="s">
        <v>383</v>
      </c>
      <c r="AN2833" s="143">
        <v>-1</v>
      </c>
      <c r="AQ2833" s="143">
        <v>641</v>
      </c>
      <c r="AR2833" s="143" t="s">
        <v>284</v>
      </c>
      <c r="AS2833" s="143" t="s">
        <v>394</v>
      </c>
      <c r="AT2833" s="143" t="s">
        <v>366</v>
      </c>
      <c r="AV2833" s="143">
        <v>133.678836255531</v>
      </c>
      <c r="AW2833" s="143">
        <v>0.82632095959999996</v>
      </c>
    </row>
    <row r="2834" spans="1:49" x14ac:dyDescent="0.25">
      <c r="A2834" s="153">
        <v>1200000</v>
      </c>
      <c r="B2834" s="153">
        <v>2500000</v>
      </c>
      <c r="C2834" s="153">
        <v>2500000</v>
      </c>
      <c r="D2834" s="143" t="s">
        <v>360</v>
      </c>
      <c r="E2834" s="143" t="s">
        <v>73</v>
      </c>
      <c r="F2834" s="143" t="s">
        <v>378</v>
      </c>
      <c r="G2834" s="143" t="s">
        <v>379</v>
      </c>
      <c r="H2834" s="143">
        <v>0.59</v>
      </c>
      <c r="I2834" s="143">
        <v>0.64</v>
      </c>
      <c r="J2834" s="143" t="s">
        <v>366</v>
      </c>
      <c r="K2834" s="143">
        <v>0.21140481938448999</v>
      </c>
      <c r="L2834" s="143">
        <v>3516.1076386857499</v>
      </c>
      <c r="M2834" s="143">
        <v>6.7326895579145498</v>
      </c>
      <c r="N2834" s="143">
        <v>0.94789704009268005</v>
      </c>
      <c r="O2834" s="143">
        <v>1.42332301996276</v>
      </c>
      <c r="P2834" s="143">
        <v>0.20039000255587999</v>
      </c>
      <c r="Q2834" s="143">
        <v>743.32210029278804</v>
      </c>
      <c r="R2834" s="143">
        <v>1460</v>
      </c>
      <c r="S2834" s="143" t="s">
        <v>408</v>
      </c>
      <c r="T2834" s="143">
        <v>1460</v>
      </c>
      <c r="U2834" s="143" t="s">
        <v>385</v>
      </c>
      <c r="V2834" s="143" t="s">
        <v>366</v>
      </c>
      <c r="Z2834" s="143">
        <v>0</v>
      </c>
      <c r="AA2834" s="143">
        <v>1</v>
      </c>
      <c r="AB2834" s="143">
        <v>1.42332301996276</v>
      </c>
      <c r="AC2834" s="143">
        <v>0.20039000255587999</v>
      </c>
      <c r="AD2834" s="143">
        <v>997.57243019471605</v>
      </c>
      <c r="AF2834" s="143">
        <v>-1</v>
      </c>
      <c r="AG2834" s="143">
        <v>-1</v>
      </c>
      <c r="AH2834" s="143">
        <v>-1</v>
      </c>
      <c r="AI2834" s="143">
        <v>-1</v>
      </c>
      <c r="AJ2834" s="143">
        <v>0</v>
      </c>
      <c r="AM2834" s="143" t="s">
        <v>383</v>
      </c>
      <c r="AN2834" s="143">
        <v>-1</v>
      </c>
      <c r="AQ2834" s="143">
        <v>641</v>
      </c>
      <c r="AR2834" s="143" t="s">
        <v>284</v>
      </c>
      <c r="AS2834" s="143" t="s">
        <v>394</v>
      </c>
      <c r="AT2834" s="143" t="s">
        <v>366</v>
      </c>
      <c r="AV2834" s="143">
        <v>120.32069497125499</v>
      </c>
      <c r="AW2834" s="143">
        <v>0.80906117619999995</v>
      </c>
    </row>
    <row r="2835" spans="1:49" x14ac:dyDescent="0.25">
      <c r="A2835" s="153">
        <v>1200000</v>
      </c>
      <c r="B2835" s="153">
        <v>2500000</v>
      </c>
      <c r="C2835" s="153">
        <v>2500000</v>
      </c>
      <c r="D2835" s="143" t="s">
        <v>360</v>
      </c>
      <c r="E2835" s="143" t="s">
        <v>73</v>
      </c>
      <c r="F2835" s="143" t="s">
        <v>378</v>
      </c>
      <c r="G2835" s="143" t="s">
        <v>379</v>
      </c>
      <c r="H2835" s="143">
        <v>0.59</v>
      </c>
      <c r="I2835" s="143">
        <v>0.64</v>
      </c>
      <c r="J2835" s="143" t="s">
        <v>366</v>
      </c>
      <c r="K2835" s="143">
        <v>0.47627319418919001</v>
      </c>
      <c r="L2835" s="143">
        <v>3692.63694337268</v>
      </c>
      <c r="M2835" s="143">
        <v>7.6437130265817901</v>
      </c>
      <c r="N2835" s="143">
        <v>1.05580608325808</v>
      </c>
      <c r="O2835" s="143">
        <v>3.6404956186356299</v>
      </c>
      <c r="P2835" s="143">
        <v>0.50285213571770004</v>
      </c>
      <c r="Q2835" s="143">
        <v>1758.70399200111</v>
      </c>
      <c r="R2835" s="143">
        <v>1200</v>
      </c>
      <c r="S2835" s="143" t="s">
        <v>398</v>
      </c>
      <c r="T2835" s="143">
        <v>1200</v>
      </c>
      <c r="U2835" s="143" t="s">
        <v>385</v>
      </c>
      <c r="V2835" s="143" t="s">
        <v>366</v>
      </c>
      <c r="Z2835" s="143">
        <v>0</v>
      </c>
      <c r="AA2835" s="143">
        <v>1</v>
      </c>
      <c r="AB2835" s="143">
        <v>3.6404956186356299</v>
      </c>
      <c r="AC2835" s="143">
        <v>0.50285213571770004</v>
      </c>
      <c r="AD2835" s="143">
        <v>1758.70399200111</v>
      </c>
      <c r="AF2835" s="143">
        <v>-1</v>
      </c>
      <c r="AG2835" s="143">
        <v>-1</v>
      </c>
      <c r="AH2835" s="143">
        <v>-1</v>
      </c>
      <c r="AI2835" s="143">
        <v>-1</v>
      </c>
      <c r="AJ2835" s="143">
        <v>0</v>
      </c>
      <c r="AM2835" s="143" t="s">
        <v>383</v>
      </c>
      <c r="AN2835" s="143">
        <v>-1</v>
      </c>
      <c r="AQ2835" s="143">
        <v>641</v>
      </c>
      <c r="AR2835" s="143" t="s">
        <v>284</v>
      </c>
      <c r="AS2835" s="143" t="s">
        <v>394</v>
      </c>
      <c r="AT2835" s="143" t="s">
        <v>366</v>
      </c>
      <c r="AV2835" s="143">
        <v>184.19991365806499</v>
      </c>
      <c r="AW2835" s="143">
        <v>1.4263617128999999</v>
      </c>
    </row>
    <row r="2836" spans="1:49" x14ac:dyDescent="0.25">
      <c r="A2836" s="153">
        <v>1200000</v>
      </c>
      <c r="B2836" s="153">
        <v>2500000</v>
      </c>
      <c r="C2836" s="153">
        <v>2500000</v>
      </c>
      <c r="D2836" s="143" t="s">
        <v>360</v>
      </c>
      <c r="E2836" s="143" t="s">
        <v>73</v>
      </c>
      <c r="F2836" s="143" t="s">
        <v>378</v>
      </c>
      <c r="G2836" s="143" t="s">
        <v>379</v>
      </c>
      <c r="H2836" s="143">
        <v>0.59</v>
      </c>
      <c r="I2836" s="143">
        <v>0.64</v>
      </c>
      <c r="J2836" s="143" t="s">
        <v>363</v>
      </c>
      <c r="K2836" s="143">
        <v>0.14149025940967999</v>
      </c>
      <c r="L2836" s="143">
        <v>3692.63694337268</v>
      </c>
      <c r="M2836" s="143">
        <v>7.6437130265817901</v>
      </c>
      <c r="N2836" s="143">
        <v>1.05580608325808</v>
      </c>
      <c r="O2836" s="143">
        <v>1.0815109389842299</v>
      </c>
      <c r="P2836" s="143">
        <v>0.1493862766065</v>
      </c>
      <c r="Q2836" s="143">
        <v>522.47215902357902</v>
      </c>
      <c r="R2836" s="143">
        <v>3100</v>
      </c>
      <c r="S2836" s="143" t="s">
        <v>371</v>
      </c>
      <c r="T2836" s="143">
        <v>3100</v>
      </c>
      <c r="U2836" s="143" t="s">
        <v>385</v>
      </c>
      <c r="V2836" s="143" t="s">
        <v>366</v>
      </c>
      <c r="Y2836" s="143" t="s">
        <v>363</v>
      </c>
      <c r="Z2836" s="143">
        <v>0</v>
      </c>
      <c r="AA2836" s="143">
        <v>1</v>
      </c>
      <c r="AB2836" s="143">
        <v>1.0815109389842299</v>
      </c>
      <c r="AC2836" s="143">
        <v>0.1493862766065</v>
      </c>
      <c r="AD2836" s="143">
        <v>522.47215902357902</v>
      </c>
      <c r="AF2836" s="143">
        <v>-1</v>
      </c>
      <c r="AG2836" s="143">
        <v>-1</v>
      </c>
      <c r="AH2836" s="143">
        <v>-1</v>
      </c>
      <c r="AI2836" s="143">
        <v>-1</v>
      </c>
      <c r="AJ2836" s="143">
        <v>0</v>
      </c>
      <c r="AM2836" s="143" t="s">
        <v>383</v>
      </c>
      <c r="AN2836" s="143">
        <v>-1</v>
      </c>
      <c r="AQ2836" s="143">
        <v>641</v>
      </c>
      <c r="AR2836" s="143" t="s">
        <v>284</v>
      </c>
      <c r="AS2836" s="143" t="s">
        <v>394</v>
      </c>
      <c r="AT2836" s="143" t="s">
        <v>366</v>
      </c>
      <c r="AV2836" s="143">
        <v>118.052973162246</v>
      </c>
      <c r="AW2836" s="143">
        <v>0.42374059939999997</v>
      </c>
    </row>
    <row r="2837" spans="1:49" x14ac:dyDescent="0.25">
      <c r="A2837" s="153">
        <v>1200000</v>
      </c>
      <c r="B2837" s="153">
        <v>2500000</v>
      </c>
      <c r="C2837" s="153">
        <v>2500000</v>
      </c>
      <c r="D2837" s="143" t="s">
        <v>360</v>
      </c>
      <c r="E2837" s="143" t="s">
        <v>73</v>
      </c>
      <c r="F2837" s="143" t="s">
        <v>378</v>
      </c>
      <c r="G2837" s="143" t="s">
        <v>379</v>
      </c>
      <c r="H2837" s="143">
        <v>0.59</v>
      </c>
      <c r="I2837" s="143">
        <v>0.64</v>
      </c>
      <c r="J2837" s="143" t="s">
        <v>366</v>
      </c>
      <c r="K2837" s="143">
        <v>4.5816195372719998E-2</v>
      </c>
      <c r="L2837" s="143">
        <v>3459.23220424497</v>
      </c>
      <c r="M2837" s="143">
        <v>7.6445389953663803</v>
      </c>
      <c r="N2837" s="143">
        <v>0.97204744751472005</v>
      </c>
      <c r="O2837" s="143">
        <v>0.35024369214612999</v>
      </c>
      <c r="P2837" s="143">
        <v>4.4535515766890001E-2</v>
      </c>
      <c r="Q2837" s="143">
        <v>158.488858509316</v>
      </c>
      <c r="R2837" s="143">
        <v>8140</v>
      </c>
      <c r="S2837" s="143" t="s">
        <v>369</v>
      </c>
      <c r="T2837" s="143">
        <v>8140</v>
      </c>
      <c r="U2837" s="143" t="s">
        <v>385</v>
      </c>
      <c r="V2837" s="143" t="s">
        <v>366</v>
      </c>
      <c r="Z2837" s="143">
        <v>0</v>
      </c>
      <c r="AA2837" s="143">
        <v>1</v>
      </c>
      <c r="AB2837" s="143">
        <v>0.35024369214612999</v>
      </c>
      <c r="AC2837" s="143">
        <v>4.4535515766890001E-2</v>
      </c>
      <c r="AD2837" s="143">
        <v>761.64469373424004</v>
      </c>
      <c r="AF2837" s="143">
        <v>-1</v>
      </c>
      <c r="AG2837" s="143">
        <v>-1</v>
      </c>
      <c r="AH2837" s="143">
        <v>-1</v>
      </c>
      <c r="AI2837" s="143">
        <v>-1</v>
      </c>
      <c r="AJ2837" s="143">
        <v>0</v>
      </c>
      <c r="AM2837" s="143" t="s">
        <v>383</v>
      </c>
      <c r="AN2837" s="143">
        <v>-1</v>
      </c>
      <c r="AQ2837" s="143">
        <v>641</v>
      </c>
      <c r="AR2837" s="143" t="s">
        <v>284</v>
      </c>
      <c r="AS2837" s="143" t="s">
        <v>394</v>
      </c>
      <c r="AT2837" s="143" t="s">
        <v>366</v>
      </c>
      <c r="AV2837" s="143">
        <v>107.49597144646</v>
      </c>
      <c r="AW2837" s="143">
        <v>0.61771670209999996</v>
      </c>
    </row>
    <row r="2838" spans="1:49" x14ac:dyDescent="0.25">
      <c r="A2838" s="153">
        <v>1200000</v>
      </c>
      <c r="B2838" s="153">
        <v>2500000</v>
      </c>
      <c r="C2838" s="153">
        <v>2500000</v>
      </c>
      <c r="D2838" s="143" t="s">
        <v>360</v>
      </c>
      <c r="E2838" s="143" t="s">
        <v>73</v>
      </c>
      <c r="F2838" s="143" t="s">
        <v>378</v>
      </c>
      <c r="G2838" s="143" t="s">
        <v>379</v>
      </c>
      <c r="H2838" s="143">
        <v>0.59</v>
      </c>
      <c r="I2838" s="143">
        <v>0.64</v>
      </c>
      <c r="J2838" s="143" t="s">
        <v>366</v>
      </c>
      <c r="K2838" s="143">
        <v>5.4166103108269997E-2</v>
      </c>
      <c r="L2838" s="143">
        <v>3459.23220424497</v>
      </c>
      <c r="M2838" s="143">
        <v>7.6445389953663803</v>
      </c>
      <c r="N2838" s="143">
        <v>0.97204744751472005</v>
      </c>
      <c r="O2838" s="143">
        <v>0.41407488743826998</v>
      </c>
      <c r="P2838" s="143">
        <v>5.2652022268220001E-2</v>
      </c>
      <c r="Q2838" s="143">
        <v>187.37312825061201</v>
      </c>
      <c r="R2838" s="143">
        <v>1820</v>
      </c>
      <c r="S2838" s="143" t="s">
        <v>397</v>
      </c>
      <c r="T2838" s="143">
        <v>1820</v>
      </c>
      <c r="U2838" s="143" t="s">
        <v>385</v>
      </c>
      <c r="V2838" s="143" t="s">
        <v>366</v>
      </c>
      <c r="Z2838" s="143">
        <v>0</v>
      </c>
      <c r="AA2838" s="143">
        <v>1</v>
      </c>
      <c r="AB2838" s="143">
        <v>0.41407488743826998</v>
      </c>
      <c r="AC2838" s="143">
        <v>5.2652022268220001E-2</v>
      </c>
      <c r="AD2838" s="143">
        <v>187.37312825061201</v>
      </c>
      <c r="AF2838" s="143">
        <v>-1</v>
      </c>
      <c r="AG2838" s="143">
        <v>-1</v>
      </c>
      <c r="AH2838" s="143">
        <v>-1</v>
      </c>
      <c r="AI2838" s="143">
        <v>-1</v>
      </c>
      <c r="AJ2838" s="143">
        <v>0</v>
      </c>
      <c r="AM2838" s="143" t="s">
        <v>383</v>
      </c>
      <c r="AN2838" s="143">
        <v>-1</v>
      </c>
      <c r="AQ2838" s="143">
        <v>641</v>
      </c>
      <c r="AR2838" s="143" t="s">
        <v>284</v>
      </c>
      <c r="AS2838" s="143" t="s">
        <v>394</v>
      </c>
      <c r="AT2838" s="143" t="s">
        <v>366</v>
      </c>
      <c r="AV2838" s="143">
        <v>108.847582103778</v>
      </c>
      <c r="AW2838" s="143">
        <v>0.15196522970000001</v>
      </c>
    </row>
    <row r="2839" spans="1:49" x14ac:dyDescent="0.25">
      <c r="A2839" s="153">
        <v>1200000</v>
      </c>
      <c r="B2839" s="153">
        <v>2500000</v>
      </c>
      <c r="C2839" s="153">
        <v>2500000</v>
      </c>
      <c r="D2839" s="143" t="s">
        <v>360</v>
      </c>
      <c r="E2839" s="143" t="s">
        <v>73</v>
      </c>
      <c r="F2839" s="143" t="s">
        <v>378</v>
      </c>
      <c r="G2839" s="143" t="s">
        <v>379</v>
      </c>
      <c r="H2839" s="143">
        <v>0.59</v>
      </c>
      <c r="I2839" s="143">
        <v>0.64</v>
      </c>
      <c r="J2839" s="143" t="s">
        <v>366</v>
      </c>
      <c r="K2839" s="143">
        <v>0.49733822171807002</v>
      </c>
      <c r="L2839" s="143">
        <v>2953.3950573710299</v>
      </c>
      <c r="M2839" s="143">
        <v>4.19173826039379</v>
      </c>
      <c r="N2839" s="143">
        <v>0.58899575810590998</v>
      </c>
      <c r="O2839" s="143">
        <v>2.0847116523318499</v>
      </c>
      <c r="P2839" s="143">
        <v>0.29293010293588001</v>
      </c>
      <c r="Q2839" s="143">
        <v>1468.8362458638501</v>
      </c>
      <c r="R2839" s="143">
        <v>1820</v>
      </c>
      <c r="S2839" s="143" t="s">
        <v>397</v>
      </c>
      <c r="T2839" s="143">
        <v>1820</v>
      </c>
      <c r="U2839" s="143" t="s">
        <v>385</v>
      </c>
      <c r="V2839" s="143" t="s">
        <v>366</v>
      </c>
      <c r="Z2839" s="143">
        <v>0</v>
      </c>
      <c r="AA2839" s="143">
        <v>1</v>
      </c>
      <c r="AB2839" s="143">
        <v>2.0847116523318499</v>
      </c>
      <c r="AC2839" s="143">
        <v>0.29293010293588001</v>
      </c>
      <c r="AD2839" s="143">
        <v>1468.8362458638501</v>
      </c>
      <c r="AF2839" s="143">
        <v>-1</v>
      </c>
      <c r="AG2839" s="143">
        <v>-1</v>
      </c>
      <c r="AH2839" s="143">
        <v>-1</v>
      </c>
      <c r="AI2839" s="143">
        <v>-1</v>
      </c>
      <c r="AJ2839" s="143">
        <v>0</v>
      </c>
      <c r="AM2839" s="143" t="s">
        <v>383</v>
      </c>
      <c r="AN2839" s="143">
        <v>-1</v>
      </c>
      <c r="AQ2839" s="143">
        <v>641</v>
      </c>
      <c r="AR2839" s="143" t="s">
        <v>284</v>
      </c>
      <c r="AS2839" s="143" t="s">
        <v>394</v>
      </c>
      <c r="AT2839" s="143" t="s">
        <v>366</v>
      </c>
      <c r="AV2839" s="143">
        <v>189.029359327207</v>
      </c>
      <c r="AW2839" s="143">
        <v>1.1912702723999999</v>
      </c>
    </row>
    <row r="2840" spans="1:49" x14ac:dyDescent="0.25">
      <c r="A2840" s="153">
        <v>1200000</v>
      </c>
      <c r="B2840" s="153">
        <v>2500000</v>
      </c>
      <c r="C2840" s="153">
        <v>2500000</v>
      </c>
      <c r="D2840" s="143" t="s">
        <v>360</v>
      </c>
      <c r="E2840" s="143" t="s">
        <v>73</v>
      </c>
      <c r="F2840" s="143" t="s">
        <v>378</v>
      </c>
      <c r="G2840" s="143" t="s">
        <v>379</v>
      </c>
      <c r="H2840" s="143">
        <v>0.59</v>
      </c>
      <c r="I2840" s="143">
        <v>0.64</v>
      </c>
      <c r="J2840" s="143" t="s">
        <v>363</v>
      </c>
      <c r="K2840" s="143">
        <v>0.1204252320649</v>
      </c>
      <c r="L2840" s="143">
        <v>2953.3950573710299</v>
      </c>
      <c r="M2840" s="143">
        <v>4.19173826039379</v>
      </c>
      <c r="N2840" s="143">
        <v>0.58899575810590998</v>
      </c>
      <c r="O2840" s="143">
        <v>0.50479105276326997</v>
      </c>
      <c r="P2840" s="143">
        <v>7.0929950855149998E-2</v>
      </c>
      <c r="Q2840" s="143">
        <v>355.66328516325802</v>
      </c>
      <c r="R2840" s="143">
        <v>5300</v>
      </c>
      <c r="S2840" s="143" t="s">
        <v>372</v>
      </c>
      <c r="T2840" s="143">
        <v>5300</v>
      </c>
      <c r="U2840" s="143" t="s">
        <v>385</v>
      </c>
      <c r="V2840" s="143" t="s">
        <v>366</v>
      </c>
      <c r="Y2840" s="143" t="s">
        <v>363</v>
      </c>
      <c r="Z2840" s="143">
        <v>0</v>
      </c>
      <c r="AA2840" s="143">
        <v>1</v>
      </c>
      <c r="AB2840" s="143">
        <v>0.50479105276326997</v>
      </c>
      <c r="AC2840" s="143">
        <v>7.0929950855149998E-2</v>
      </c>
      <c r="AD2840" s="143">
        <v>355.66328516325802</v>
      </c>
      <c r="AF2840" s="143">
        <v>-1</v>
      </c>
      <c r="AG2840" s="143">
        <v>-1</v>
      </c>
      <c r="AH2840" s="143">
        <v>-1</v>
      </c>
      <c r="AI2840" s="143">
        <v>-1</v>
      </c>
      <c r="AJ2840" s="143">
        <v>0</v>
      </c>
      <c r="AM2840" s="143" t="s">
        <v>383</v>
      </c>
      <c r="AN2840" s="143">
        <v>-1</v>
      </c>
      <c r="AQ2840" s="143">
        <v>641</v>
      </c>
      <c r="AR2840" s="143" t="s">
        <v>284</v>
      </c>
      <c r="AS2840" s="143" t="s">
        <v>394</v>
      </c>
      <c r="AT2840" s="143" t="s">
        <v>366</v>
      </c>
      <c r="AV2840" s="143">
        <v>96.501274926166204</v>
      </c>
      <c r="AW2840" s="143">
        <v>0.28845359710000001</v>
      </c>
    </row>
    <row r="2841" spans="1:49" x14ac:dyDescent="0.25">
      <c r="A2841" s="153">
        <v>1200000</v>
      </c>
      <c r="B2841" s="153">
        <v>2500000</v>
      </c>
      <c r="C2841" s="153">
        <v>2500000</v>
      </c>
      <c r="D2841" s="143" t="s">
        <v>360</v>
      </c>
      <c r="E2841" s="143" t="s">
        <v>73</v>
      </c>
      <c r="F2841" s="143" t="s">
        <v>378</v>
      </c>
      <c r="G2841" s="143" t="s">
        <v>379</v>
      </c>
      <c r="H2841" s="143">
        <v>0.59</v>
      </c>
      <c r="I2841" s="143">
        <v>0.64</v>
      </c>
      <c r="J2841" s="143" t="s">
        <v>366</v>
      </c>
      <c r="K2841" s="143">
        <v>0.61776345378298003</v>
      </c>
      <c r="L2841" s="143">
        <v>3773.4421981795599</v>
      </c>
      <c r="M2841" s="143">
        <v>7.37217668951401</v>
      </c>
      <c r="N2841" s="143">
        <v>1.0181859607385899</v>
      </c>
      <c r="O2841" s="143">
        <v>4.5542613336125601</v>
      </c>
      <c r="P2841" s="143">
        <v>0.62899807569920996</v>
      </c>
      <c r="Q2841" s="143">
        <v>2331.09468499785</v>
      </c>
      <c r="R2841" s="143">
        <v>1820</v>
      </c>
      <c r="S2841" s="143" t="s">
        <v>397</v>
      </c>
      <c r="T2841" s="143">
        <v>1820</v>
      </c>
      <c r="U2841" s="143" t="s">
        <v>385</v>
      </c>
      <c r="V2841" s="143" t="s">
        <v>366</v>
      </c>
      <c r="Z2841" s="143">
        <v>0</v>
      </c>
      <c r="AA2841" s="143">
        <v>1</v>
      </c>
      <c r="AB2841" s="143">
        <v>4.5542613336125601</v>
      </c>
      <c r="AC2841" s="143">
        <v>0.62899807569920996</v>
      </c>
      <c r="AD2841" s="143">
        <v>2331.09468499785</v>
      </c>
      <c r="AF2841" s="143">
        <v>-1</v>
      </c>
      <c r="AG2841" s="143">
        <v>-1</v>
      </c>
      <c r="AH2841" s="143">
        <v>-1</v>
      </c>
      <c r="AI2841" s="143">
        <v>-1</v>
      </c>
      <c r="AJ2841" s="143">
        <v>0</v>
      </c>
      <c r="AM2841" s="143" t="s">
        <v>383</v>
      </c>
      <c r="AN2841" s="143">
        <v>-1</v>
      </c>
      <c r="AQ2841" s="143">
        <v>641</v>
      </c>
      <c r="AR2841" s="143" t="s">
        <v>284</v>
      </c>
      <c r="AS2841" s="143" t="s">
        <v>394</v>
      </c>
      <c r="AT2841" s="143" t="s">
        <v>366</v>
      </c>
      <c r="AV2841" s="143">
        <v>200.000000018626</v>
      </c>
      <c r="AW2841" s="143">
        <v>1.8905877413000001</v>
      </c>
    </row>
    <row r="2842" spans="1:49" x14ac:dyDescent="0.25">
      <c r="A2842" s="153">
        <v>1200000</v>
      </c>
      <c r="B2842" s="153">
        <v>2500000</v>
      </c>
      <c r="C2842" s="153">
        <v>2500000</v>
      </c>
      <c r="D2842" s="143" t="s">
        <v>360</v>
      </c>
      <c r="E2842" s="143" t="s">
        <v>73</v>
      </c>
      <c r="F2842" s="143" t="s">
        <v>378</v>
      </c>
      <c r="G2842" s="143" t="s">
        <v>379</v>
      </c>
      <c r="H2842" s="143">
        <v>0.59</v>
      </c>
      <c r="I2842" s="143">
        <v>0.64</v>
      </c>
      <c r="J2842" s="143" t="s">
        <v>366</v>
      </c>
      <c r="K2842" s="143">
        <v>0.61776345341476002</v>
      </c>
      <c r="L2842" s="143">
        <v>3846.4641283600099</v>
      </c>
      <c r="M2842" s="143">
        <v>8.0235263633376608</v>
      </c>
      <c r="N2842" s="143">
        <v>1.12688476143134</v>
      </c>
      <c r="O2842" s="143">
        <v>4.9566413547798804</v>
      </c>
      <c r="P2842" s="143">
        <v>0.69614822182228997</v>
      </c>
      <c r="Q2842" s="143">
        <v>2376.2049633716902</v>
      </c>
      <c r="R2842" s="143">
        <v>1200</v>
      </c>
      <c r="S2842" s="143" t="s">
        <v>398</v>
      </c>
      <c r="T2842" s="143">
        <v>1200</v>
      </c>
      <c r="U2842" s="143" t="s">
        <v>385</v>
      </c>
      <c r="V2842" s="143" t="s">
        <v>366</v>
      </c>
      <c r="Z2842" s="143">
        <v>0</v>
      </c>
      <c r="AA2842" s="143">
        <v>1</v>
      </c>
      <c r="AB2842" s="143">
        <v>4.9566413547798804</v>
      </c>
      <c r="AC2842" s="143">
        <v>0.69614822182228997</v>
      </c>
      <c r="AD2842" s="143">
        <v>2376.2049633716902</v>
      </c>
      <c r="AF2842" s="143">
        <v>-1</v>
      </c>
      <c r="AG2842" s="143">
        <v>-1</v>
      </c>
      <c r="AH2842" s="143">
        <v>-1</v>
      </c>
      <c r="AI2842" s="143">
        <v>-1</v>
      </c>
      <c r="AJ2842" s="143">
        <v>0</v>
      </c>
      <c r="AM2842" s="143" t="s">
        <v>383</v>
      </c>
      <c r="AN2842" s="143">
        <v>-1</v>
      </c>
      <c r="AQ2842" s="143">
        <v>641</v>
      </c>
      <c r="AR2842" s="143" t="s">
        <v>284</v>
      </c>
      <c r="AS2842" s="143" t="s">
        <v>394</v>
      </c>
      <c r="AT2842" s="143" t="s">
        <v>366</v>
      </c>
      <c r="AV2842" s="143">
        <v>199.99999995902101</v>
      </c>
      <c r="AW2842" s="143">
        <v>1.9271735307</v>
      </c>
    </row>
    <row r="2843" spans="1:49" x14ac:dyDescent="0.25">
      <c r="A2843" s="153">
        <v>1200000</v>
      </c>
      <c r="B2843" s="153">
        <v>2500000</v>
      </c>
      <c r="C2843" s="153">
        <v>2500000</v>
      </c>
      <c r="D2843" s="143" t="s">
        <v>360</v>
      </c>
      <c r="E2843" s="143" t="s">
        <v>73</v>
      </c>
      <c r="F2843" s="143" t="s">
        <v>378</v>
      </c>
      <c r="G2843" s="143" t="s">
        <v>379</v>
      </c>
      <c r="H2843" s="143">
        <v>0.59</v>
      </c>
      <c r="I2843" s="143">
        <v>0.64</v>
      </c>
      <c r="J2843" s="143" t="s">
        <v>366</v>
      </c>
      <c r="K2843" s="143">
        <v>9.8130132441029999E-2</v>
      </c>
      <c r="L2843" s="143">
        <v>3422.48824180675</v>
      </c>
      <c r="M2843" s="143">
        <v>7.91577069637838</v>
      </c>
      <c r="N2843" s="143">
        <v>0.95485988974711999</v>
      </c>
      <c r="O2843" s="143">
        <v>0.77677562680848</v>
      </c>
      <c r="P2843" s="143">
        <v>9.3700527443509998E-2</v>
      </c>
      <c r="Q2843" s="143">
        <v>335.84922444638499</v>
      </c>
      <c r="R2843" s="143">
        <v>8140</v>
      </c>
      <c r="S2843" s="143" t="s">
        <v>369</v>
      </c>
      <c r="T2843" s="143">
        <v>8140</v>
      </c>
      <c r="U2843" s="143" t="s">
        <v>385</v>
      </c>
      <c r="V2843" s="143" t="s">
        <v>366</v>
      </c>
      <c r="Z2843" s="143">
        <v>0</v>
      </c>
      <c r="AA2843" s="143">
        <v>1</v>
      </c>
      <c r="AB2843" s="143">
        <v>0.77677562680848</v>
      </c>
      <c r="AC2843" s="143">
        <v>9.3700527443509998E-2</v>
      </c>
      <c r="AD2843" s="143">
        <v>825.46066112810502</v>
      </c>
      <c r="AF2843" s="143">
        <v>-1</v>
      </c>
      <c r="AG2843" s="143">
        <v>-1</v>
      </c>
      <c r="AH2843" s="143">
        <v>-1</v>
      </c>
      <c r="AI2843" s="143">
        <v>-1</v>
      </c>
      <c r="AJ2843" s="143">
        <v>0</v>
      </c>
      <c r="AM2843" s="143" t="s">
        <v>383</v>
      </c>
      <c r="AN2843" s="143">
        <v>-1</v>
      </c>
      <c r="AQ2843" s="143">
        <v>641</v>
      </c>
      <c r="AR2843" s="143" t="s">
        <v>284</v>
      </c>
      <c r="AS2843" s="143" t="s">
        <v>394</v>
      </c>
      <c r="AT2843" s="143" t="s">
        <v>366</v>
      </c>
      <c r="AV2843" s="143">
        <v>115.545412624314</v>
      </c>
      <c r="AW2843" s="143">
        <v>0.66947336670000002</v>
      </c>
    </row>
    <row r="2844" spans="1:49" x14ac:dyDescent="0.25">
      <c r="A2844" s="153">
        <v>1200000</v>
      </c>
      <c r="B2844" s="153">
        <v>2500000</v>
      </c>
      <c r="C2844" s="153">
        <v>2500000</v>
      </c>
      <c r="D2844" s="143" t="s">
        <v>360</v>
      </c>
      <c r="E2844" s="143" t="s">
        <v>73</v>
      </c>
      <c r="F2844" s="143" t="s">
        <v>378</v>
      </c>
      <c r="G2844" s="143" t="s">
        <v>379</v>
      </c>
      <c r="H2844" s="143">
        <v>0.59</v>
      </c>
      <c r="I2844" s="143">
        <v>0.64</v>
      </c>
      <c r="J2844" s="143" t="s">
        <v>366</v>
      </c>
      <c r="K2844" s="143">
        <v>3.23559153816E-3</v>
      </c>
      <c r="L2844" s="143">
        <v>3422.48824180675</v>
      </c>
      <c r="M2844" s="143">
        <v>7.91577069637838</v>
      </c>
      <c r="N2844" s="143">
        <v>0.95485988974711999</v>
      </c>
      <c r="O2844" s="143">
        <v>2.561220068328E-2</v>
      </c>
      <c r="P2844" s="143">
        <v>3.0895365794000001E-3</v>
      </c>
      <c r="Q2844" s="143">
        <v>11.0737739946728</v>
      </c>
      <c r="R2844" s="143">
        <v>1820</v>
      </c>
      <c r="S2844" s="143" t="s">
        <v>397</v>
      </c>
      <c r="T2844" s="143">
        <v>1820</v>
      </c>
      <c r="U2844" s="143" t="s">
        <v>385</v>
      </c>
      <c r="V2844" s="143" t="s">
        <v>366</v>
      </c>
      <c r="Z2844" s="143">
        <v>0</v>
      </c>
      <c r="AA2844" s="143">
        <v>1</v>
      </c>
      <c r="AB2844" s="143">
        <v>2.561220068328E-2</v>
      </c>
      <c r="AC2844" s="143">
        <v>3.0895365794000001E-3</v>
      </c>
      <c r="AD2844" s="143">
        <v>11.0737739946735</v>
      </c>
      <c r="AF2844" s="143">
        <v>-1</v>
      </c>
      <c r="AG2844" s="143">
        <v>-1</v>
      </c>
      <c r="AH2844" s="143">
        <v>-1</v>
      </c>
      <c r="AI2844" s="143">
        <v>-1</v>
      </c>
      <c r="AJ2844" s="143">
        <v>0</v>
      </c>
      <c r="AM2844" s="143" t="s">
        <v>383</v>
      </c>
      <c r="AN2844" s="143">
        <v>-1</v>
      </c>
      <c r="AQ2844" s="143">
        <v>641</v>
      </c>
      <c r="AR2844" s="143" t="s">
        <v>284</v>
      </c>
      <c r="AS2844" s="143" t="s">
        <v>394</v>
      </c>
      <c r="AT2844" s="143" t="s">
        <v>366</v>
      </c>
      <c r="AV2844" s="143">
        <v>58.974515478492897</v>
      </c>
      <c r="AW2844" s="143">
        <v>8.9811630000000003E-3</v>
      </c>
    </row>
    <row r="2845" spans="1:49" x14ac:dyDescent="0.25">
      <c r="A2845" s="153">
        <v>1200000</v>
      </c>
      <c r="B2845" s="153">
        <v>2500000</v>
      </c>
      <c r="C2845" s="153">
        <v>2500000</v>
      </c>
      <c r="D2845" s="143" t="s">
        <v>360</v>
      </c>
      <c r="E2845" s="143" t="s">
        <v>73</v>
      </c>
      <c r="F2845" s="143" t="s">
        <v>378</v>
      </c>
      <c r="G2845" s="143" t="s">
        <v>379</v>
      </c>
      <c r="H2845" s="143">
        <v>0.59</v>
      </c>
      <c r="I2845" s="143">
        <v>0.64</v>
      </c>
      <c r="J2845" s="143" t="s">
        <v>366</v>
      </c>
      <c r="K2845" s="143">
        <v>0.61776345355284001</v>
      </c>
      <c r="L2845" s="143">
        <v>3774.3470548773798</v>
      </c>
      <c r="M2845" s="143">
        <v>7.3739444706587403</v>
      </c>
      <c r="N2845" s="143">
        <v>1.0184296770449199</v>
      </c>
      <c r="O2845" s="143">
        <v>4.5553534025010496</v>
      </c>
      <c r="P2845" s="143">
        <v>0.62914863449198</v>
      </c>
      <c r="Q2845" s="143">
        <v>2331.6536715280599</v>
      </c>
      <c r="R2845" s="143">
        <v>1820</v>
      </c>
      <c r="S2845" s="143" t="s">
        <v>397</v>
      </c>
      <c r="T2845" s="143">
        <v>1820</v>
      </c>
      <c r="U2845" s="143" t="s">
        <v>385</v>
      </c>
      <c r="V2845" s="143" t="s">
        <v>366</v>
      </c>
      <c r="Z2845" s="143">
        <v>0</v>
      </c>
      <c r="AA2845" s="143">
        <v>1</v>
      </c>
      <c r="AB2845" s="143">
        <v>4.5553534025010496</v>
      </c>
      <c r="AC2845" s="143">
        <v>0.62914863449198</v>
      </c>
      <c r="AD2845" s="143">
        <v>2331.6536715280599</v>
      </c>
      <c r="AF2845" s="143">
        <v>-1</v>
      </c>
      <c r="AG2845" s="143">
        <v>-1</v>
      </c>
      <c r="AH2845" s="143">
        <v>-1</v>
      </c>
      <c r="AI2845" s="143">
        <v>-1</v>
      </c>
      <c r="AJ2845" s="143">
        <v>0</v>
      </c>
      <c r="AM2845" s="143" t="s">
        <v>383</v>
      </c>
      <c r="AN2845" s="143">
        <v>-1</v>
      </c>
      <c r="AQ2845" s="143">
        <v>641</v>
      </c>
      <c r="AR2845" s="143" t="s">
        <v>284</v>
      </c>
      <c r="AS2845" s="143" t="s">
        <v>394</v>
      </c>
      <c r="AT2845" s="143" t="s">
        <v>366</v>
      </c>
      <c r="AV2845" s="143">
        <v>199.99999998137301</v>
      </c>
      <c r="AW2845" s="143">
        <v>1.8910410960999999</v>
      </c>
    </row>
    <row r="2846" spans="1:49" x14ac:dyDescent="0.25">
      <c r="A2846" s="153">
        <v>1200000</v>
      </c>
      <c r="B2846" s="153">
        <v>2500000</v>
      </c>
      <c r="C2846" s="153">
        <v>2500000</v>
      </c>
      <c r="D2846" s="143" t="s">
        <v>360</v>
      </c>
      <c r="E2846" s="143" t="s">
        <v>73</v>
      </c>
      <c r="F2846" s="143" t="s">
        <v>378</v>
      </c>
      <c r="G2846" s="143" t="s">
        <v>379</v>
      </c>
      <c r="H2846" s="143">
        <v>0.59</v>
      </c>
      <c r="I2846" s="143">
        <v>0.64</v>
      </c>
      <c r="J2846" s="143" t="s">
        <v>366</v>
      </c>
      <c r="K2846" s="143">
        <v>0.61776345366790997</v>
      </c>
      <c r="L2846" s="143">
        <v>3833.8810274256898</v>
      </c>
      <c r="M2846" s="143">
        <v>7.5750582238749899</v>
      </c>
      <c r="N2846" s="143">
        <v>1.07474384226828</v>
      </c>
      <c r="O2846" s="143">
        <v>4.6795941301165396</v>
      </c>
      <c r="P2846" s="143">
        <v>0.66393746780797003</v>
      </c>
      <c r="Q2846" s="143">
        <v>2368.4315844543798</v>
      </c>
      <c r="R2846" s="143">
        <v>1200</v>
      </c>
      <c r="S2846" s="143" t="s">
        <v>398</v>
      </c>
      <c r="T2846" s="143">
        <v>1200</v>
      </c>
      <c r="U2846" s="143" t="s">
        <v>385</v>
      </c>
      <c r="V2846" s="143" t="s">
        <v>366</v>
      </c>
      <c r="Z2846" s="143">
        <v>0</v>
      </c>
      <c r="AA2846" s="143">
        <v>1</v>
      </c>
      <c r="AB2846" s="143">
        <v>4.6795941301165396</v>
      </c>
      <c r="AC2846" s="143">
        <v>0.66393746780797003</v>
      </c>
      <c r="AD2846" s="143">
        <v>2368.4315844543798</v>
      </c>
      <c r="AF2846" s="143">
        <v>-1</v>
      </c>
      <c r="AG2846" s="143">
        <v>-1</v>
      </c>
      <c r="AH2846" s="143">
        <v>-1</v>
      </c>
      <c r="AI2846" s="143">
        <v>-1</v>
      </c>
      <c r="AJ2846" s="143">
        <v>0</v>
      </c>
      <c r="AM2846" s="143" t="s">
        <v>383</v>
      </c>
      <c r="AN2846" s="143">
        <v>-1</v>
      </c>
      <c r="AQ2846" s="143">
        <v>641</v>
      </c>
      <c r="AR2846" s="143" t="s">
        <v>284</v>
      </c>
      <c r="AS2846" s="143" t="s">
        <v>394</v>
      </c>
      <c r="AT2846" s="143" t="s">
        <v>366</v>
      </c>
      <c r="AV2846" s="143">
        <v>200</v>
      </c>
      <c r="AW2846" s="143">
        <v>1.9208690871</v>
      </c>
    </row>
    <row r="2847" spans="1:49" x14ac:dyDescent="0.25">
      <c r="A2847" s="153">
        <v>1200000</v>
      </c>
      <c r="B2847" s="153">
        <v>2500000</v>
      </c>
      <c r="C2847" s="153">
        <v>2500000</v>
      </c>
      <c r="D2847" s="143" t="s">
        <v>360</v>
      </c>
      <c r="E2847" s="143" t="s">
        <v>73</v>
      </c>
      <c r="F2847" s="143" t="s">
        <v>378</v>
      </c>
      <c r="G2847" s="143" t="s">
        <v>379</v>
      </c>
      <c r="H2847" s="143">
        <v>0.59</v>
      </c>
      <c r="I2847" s="143">
        <v>0.64</v>
      </c>
      <c r="J2847" s="143" t="s">
        <v>366</v>
      </c>
      <c r="K2847" s="143">
        <v>0.617763453829</v>
      </c>
      <c r="L2847" s="143">
        <v>3927.2316109201402</v>
      </c>
      <c r="M2847" s="143">
        <v>7.1559349418406697</v>
      </c>
      <c r="N2847" s="143">
        <v>0.95973083787796998</v>
      </c>
      <c r="O2847" s="143">
        <v>4.4206750850471703</v>
      </c>
      <c r="P2847" s="143">
        <v>0.59288663715370005</v>
      </c>
      <c r="Q2847" s="143">
        <v>2426.1001639484798</v>
      </c>
      <c r="R2847" s="143">
        <v>1400</v>
      </c>
      <c r="S2847" s="143" t="s">
        <v>389</v>
      </c>
      <c r="T2847" s="143">
        <v>1400</v>
      </c>
      <c r="U2847" s="143" t="s">
        <v>385</v>
      </c>
      <c r="V2847" s="143" t="s">
        <v>366</v>
      </c>
      <c r="Z2847" s="143">
        <v>0</v>
      </c>
      <c r="AA2847" s="143">
        <v>1</v>
      </c>
      <c r="AB2847" s="143">
        <v>4.4206750850471703</v>
      </c>
      <c r="AC2847" s="143">
        <v>0.59288663715370005</v>
      </c>
      <c r="AD2847" s="143">
        <v>2426.1001639484798</v>
      </c>
      <c r="AF2847" s="143">
        <v>-1</v>
      </c>
      <c r="AG2847" s="143">
        <v>-1</v>
      </c>
      <c r="AH2847" s="143">
        <v>-1</v>
      </c>
      <c r="AI2847" s="143">
        <v>-1</v>
      </c>
      <c r="AJ2847" s="143">
        <v>0</v>
      </c>
      <c r="AM2847" s="143" t="s">
        <v>383</v>
      </c>
      <c r="AN2847" s="143">
        <v>-1</v>
      </c>
      <c r="AQ2847" s="143">
        <v>641</v>
      </c>
      <c r="AR2847" s="143" t="s">
        <v>284</v>
      </c>
      <c r="AS2847" s="143" t="s">
        <v>394</v>
      </c>
      <c r="AT2847" s="143" t="s">
        <v>366</v>
      </c>
      <c r="AV2847" s="143">
        <v>200.000000026077</v>
      </c>
      <c r="AW2847" s="143">
        <v>1.9676400355999999</v>
      </c>
    </row>
    <row r="2848" spans="1:49" x14ac:dyDescent="0.25">
      <c r="A2848" s="153">
        <v>1200000</v>
      </c>
      <c r="B2848" s="153">
        <v>2500000</v>
      </c>
      <c r="C2848" s="153">
        <v>2500000</v>
      </c>
      <c r="D2848" s="143" t="s">
        <v>360</v>
      </c>
      <c r="E2848" s="143" t="s">
        <v>73</v>
      </c>
      <c r="F2848" s="143" t="s">
        <v>378</v>
      </c>
      <c r="G2848" s="143" t="s">
        <v>379</v>
      </c>
      <c r="H2848" s="143">
        <v>0.59</v>
      </c>
      <c r="I2848" s="143">
        <v>0.64</v>
      </c>
      <c r="J2848" s="143" t="s">
        <v>366</v>
      </c>
      <c r="K2848" s="143">
        <v>0.34685247186936002</v>
      </c>
      <c r="L2848" s="143">
        <v>2029.5572996287301</v>
      </c>
      <c r="M2848" s="143">
        <v>3.9651933399849399</v>
      </c>
      <c r="N2848" s="143">
        <v>0.54816532336357005</v>
      </c>
      <c r="O2848" s="143">
        <v>1.3753371114137101</v>
      </c>
      <c r="P2848" s="143">
        <v>0.19013249740172</v>
      </c>
      <c r="Q2848" s="143">
        <v>703.95696617673605</v>
      </c>
      <c r="R2848" s="143">
        <v>1820</v>
      </c>
      <c r="S2848" s="143" t="s">
        <v>397</v>
      </c>
      <c r="T2848" s="143">
        <v>1820</v>
      </c>
      <c r="U2848" s="143" t="s">
        <v>385</v>
      </c>
      <c r="V2848" s="143" t="s">
        <v>366</v>
      </c>
      <c r="Z2848" s="143">
        <v>0</v>
      </c>
      <c r="AA2848" s="143">
        <v>1</v>
      </c>
      <c r="AB2848" s="143">
        <v>1.3753371114137101</v>
      </c>
      <c r="AC2848" s="143">
        <v>0.19013249740172</v>
      </c>
      <c r="AD2848" s="143">
        <v>703.95696617673605</v>
      </c>
      <c r="AF2848" s="143">
        <v>-1</v>
      </c>
      <c r="AG2848" s="143">
        <v>-1</v>
      </c>
      <c r="AH2848" s="143">
        <v>-1</v>
      </c>
      <c r="AI2848" s="143">
        <v>-1</v>
      </c>
      <c r="AJ2848" s="143">
        <v>0</v>
      </c>
      <c r="AM2848" s="143" t="s">
        <v>383</v>
      </c>
      <c r="AN2848" s="143">
        <v>-1</v>
      </c>
      <c r="AQ2848" s="143">
        <v>641</v>
      </c>
      <c r="AR2848" s="143" t="s">
        <v>284</v>
      </c>
      <c r="AS2848" s="143" t="s">
        <v>394</v>
      </c>
      <c r="AT2848" s="143" t="s">
        <v>366</v>
      </c>
      <c r="AV2848" s="143">
        <v>215.22977827189899</v>
      </c>
      <c r="AW2848" s="143">
        <v>0.57093022400000004</v>
      </c>
    </row>
    <row r="2849" spans="1:49" x14ac:dyDescent="0.25">
      <c r="A2849" s="153">
        <v>1200000</v>
      </c>
      <c r="B2849" s="153">
        <v>2500000</v>
      </c>
      <c r="C2849" s="153">
        <v>2500000</v>
      </c>
      <c r="D2849" s="143" t="s">
        <v>360</v>
      </c>
      <c r="E2849" s="143" t="s">
        <v>73</v>
      </c>
      <c r="F2849" s="143" t="s">
        <v>378</v>
      </c>
      <c r="G2849" s="143" t="s">
        <v>379</v>
      </c>
      <c r="H2849" s="143">
        <v>0.59</v>
      </c>
      <c r="I2849" s="143">
        <v>0.64</v>
      </c>
      <c r="J2849" s="143" t="s">
        <v>363</v>
      </c>
      <c r="K2849" s="143">
        <v>0.2709109815454</v>
      </c>
      <c r="L2849" s="143">
        <v>2029.5572996287301</v>
      </c>
      <c r="M2849" s="143">
        <v>3.9651933399849399</v>
      </c>
      <c r="N2849" s="143">
        <v>0.54816532336357005</v>
      </c>
      <c r="O2849" s="143">
        <v>1.0742144197526</v>
      </c>
      <c r="P2849" s="143">
        <v>0.14850400580157</v>
      </c>
      <c r="Q2849" s="143">
        <v>549.82936014505299</v>
      </c>
      <c r="R2849" s="143">
        <v>5100</v>
      </c>
      <c r="S2849" s="143" t="s">
        <v>373</v>
      </c>
      <c r="T2849" s="143">
        <v>5100</v>
      </c>
      <c r="U2849" s="143" t="s">
        <v>385</v>
      </c>
      <c r="V2849" s="143" t="s">
        <v>366</v>
      </c>
      <c r="Y2849" s="143" t="s">
        <v>363</v>
      </c>
      <c r="Z2849" s="143">
        <v>0</v>
      </c>
      <c r="AA2849" s="143">
        <v>1</v>
      </c>
      <c r="AB2849" s="143">
        <v>1.0742144197526</v>
      </c>
      <c r="AC2849" s="143">
        <v>0.14850400580157</v>
      </c>
      <c r="AD2849" s="143">
        <v>549.82936014505299</v>
      </c>
      <c r="AF2849" s="143">
        <v>-1</v>
      </c>
      <c r="AG2849" s="143">
        <v>-1</v>
      </c>
      <c r="AH2849" s="143">
        <v>-1</v>
      </c>
      <c r="AI2849" s="143">
        <v>-1</v>
      </c>
      <c r="AJ2849" s="143">
        <v>0</v>
      </c>
      <c r="AM2849" s="143" t="s">
        <v>383</v>
      </c>
      <c r="AN2849" s="143">
        <v>-1</v>
      </c>
      <c r="AQ2849" s="143">
        <v>641</v>
      </c>
      <c r="AR2849" s="143" t="s">
        <v>284</v>
      </c>
      <c r="AS2849" s="143" t="s">
        <v>394</v>
      </c>
      <c r="AT2849" s="143" t="s">
        <v>366</v>
      </c>
      <c r="AV2849" s="143">
        <v>149.98398070855501</v>
      </c>
      <c r="AW2849" s="143">
        <v>0.44592811040000002</v>
      </c>
    </row>
    <row r="2850" spans="1:49" x14ac:dyDescent="0.25">
      <c r="A2850" s="153">
        <v>1200000</v>
      </c>
      <c r="B2850" s="153">
        <v>2500000</v>
      </c>
      <c r="C2850" s="153">
        <v>2500000</v>
      </c>
      <c r="D2850" s="143" t="s">
        <v>360</v>
      </c>
      <c r="E2850" s="143" t="s">
        <v>73</v>
      </c>
      <c r="F2850" s="143" t="s">
        <v>378</v>
      </c>
      <c r="G2850" s="143" t="s">
        <v>379</v>
      </c>
      <c r="H2850" s="143">
        <v>0.59</v>
      </c>
      <c r="I2850" s="143">
        <v>0.64</v>
      </c>
      <c r="J2850" s="143" t="s">
        <v>366</v>
      </c>
      <c r="K2850" s="143">
        <v>0.30625547792987001</v>
      </c>
      <c r="L2850" s="143">
        <v>1763.53572868068</v>
      </c>
      <c r="M2850" s="143">
        <v>3.44542873821994</v>
      </c>
      <c r="N2850" s="143">
        <v>0.47594362609322999</v>
      </c>
      <c r="O2850" s="143">
        <v>1.05518142489688</v>
      </c>
      <c r="P2850" s="143">
        <v>0.14576034267686</v>
      </c>
      <c r="Q2850" s="143">
        <v>540.09247743352103</v>
      </c>
      <c r="R2850" s="143">
        <v>1820</v>
      </c>
      <c r="S2850" s="143" t="s">
        <v>397</v>
      </c>
      <c r="T2850" s="143">
        <v>1820</v>
      </c>
      <c r="U2850" s="143" t="s">
        <v>385</v>
      </c>
      <c r="V2850" s="143" t="s">
        <v>366</v>
      </c>
      <c r="Z2850" s="143">
        <v>0</v>
      </c>
      <c r="AA2850" s="143">
        <v>1</v>
      </c>
      <c r="AB2850" s="143">
        <v>1.05518142489688</v>
      </c>
      <c r="AC2850" s="143">
        <v>0.14576034267686</v>
      </c>
      <c r="AD2850" s="143">
        <v>540.09247743352103</v>
      </c>
      <c r="AF2850" s="143">
        <v>-1</v>
      </c>
      <c r="AG2850" s="143">
        <v>-1</v>
      </c>
      <c r="AH2850" s="143">
        <v>-1</v>
      </c>
      <c r="AI2850" s="143">
        <v>-1</v>
      </c>
      <c r="AJ2850" s="143">
        <v>0</v>
      </c>
      <c r="AM2850" s="143" t="s">
        <v>383</v>
      </c>
      <c r="AN2850" s="143">
        <v>-1</v>
      </c>
      <c r="AQ2850" s="143">
        <v>641</v>
      </c>
      <c r="AR2850" s="143" t="s">
        <v>284</v>
      </c>
      <c r="AS2850" s="143" t="s">
        <v>394</v>
      </c>
      <c r="AT2850" s="143" t="s">
        <v>366</v>
      </c>
      <c r="AV2850" s="143">
        <v>153.34021393684301</v>
      </c>
      <c r="AW2850" s="143">
        <v>0.43803120639999998</v>
      </c>
    </row>
    <row r="2851" spans="1:49" x14ac:dyDescent="0.25">
      <c r="A2851" s="153">
        <v>1200000</v>
      </c>
      <c r="B2851" s="153">
        <v>2500000</v>
      </c>
      <c r="C2851" s="153">
        <v>2500000</v>
      </c>
      <c r="D2851" s="143" t="s">
        <v>360</v>
      </c>
      <c r="E2851" s="143" t="s">
        <v>73</v>
      </c>
      <c r="F2851" s="143" t="s">
        <v>378</v>
      </c>
      <c r="G2851" s="143" t="s">
        <v>379</v>
      </c>
      <c r="H2851" s="143">
        <v>0.59</v>
      </c>
      <c r="I2851" s="143">
        <v>0.64</v>
      </c>
      <c r="J2851" s="143" t="s">
        <v>363</v>
      </c>
      <c r="K2851" s="143">
        <v>0.31150797585310003</v>
      </c>
      <c r="L2851" s="143">
        <v>1763.53572868068</v>
      </c>
      <c r="M2851" s="143">
        <v>3.44542873821994</v>
      </c>
      <c r="N2851" s="143">
        <v>0.47594362609322999</v>
      </c>
      <c r="O2851" s="143">
        <v>1.0732785321889999</v>
      </c>
      <c r="P2851" s="143">
        <v>0.14826023558449</v>
      </c>
      <c r="Q2851" s="143">
        <v>549.355445185946</v>
      </c>
      <c r="R2851" s="143">
        <v>5100</v>
      </c>
      <c r="S2851" s="143" t="s">
        <v>373</v>
      </c>
      <c r="T2851" s="143">
        <v>5100</v>
      </c>
      <c r="U2851" s="143" t="s">
        <v>385</v>
      </c>
      <c r="V2851" s="143" t="s">
        <v>366</v>
      </c>
      <c r="Y2851" s="143" t="s">
        <v>363</v>
      </c>
      <c r="Z2851" s="143">
        <v>0</v>
      </c>
      <c r="AA2851" s="143">
        <v>1</v>
      </c>
      <c r="AB2851" s="143">
        <v>1.0732785321889999</v>
      </c>
      <c r="AC2851" s="143">
        <v>0.14826023558449</v>
      </c>
      <c r="AD2851" s="143">
        <v>549.355445185946</v>
      </c>
      <c r="AF2851" s="143">
        <v>-1</v>
      </c>
      <c r="AG2851" s="143">
        <v>-1</v>
      </c>
      <c r="AH2851" s="143">
        <v>-1</v>
      </c>
      <c r="AI2851" s="143">
        <v>-1</v>
      </c>
      <c r="AJ2851" s="143">
        <v>0</v>
      </c>
      <c r="AM2851" s="143" t="s">
        <v>383</v>
      </c>
      <c r="AN2851" s="143">
        <v>-1</v>
      </c>
      <c r="AQ2851" s="143">
        <v>641</v>
      </c>
      <c r="AR2851" s="143" t="s">
        <v>284</v>
      </c>
      <c r="AS2851" s="143" t="s">
        <v>394</v>
      </c>
      <c r="AT2851" s="143" t="s">
        <v>366</v>
      </c>
      <c r="AV2851" s="143">
        <v>159.47866447744499</v>
      </c>
      <c r="AW2851" s="143">
        <v>0.4455437512</v>
      </c>
    </row>
    <row r="2852" spans="1:49" x14ac:dyDescent="0.25">
      <c r="A2852" s="153">
        <v>1200000</v>
      </c>
      <c r="B2852" s="153">
        <v>2500000</v>
      </c>
      <c r="C2852" s="153">
        <v>2500000</v>
      </c>
      <c r="D2852" s="143" t="s">
        <v>360</v>
      </c>
      <c r="E2852" s="143" t="s">
        <v>73</v>
      </c>
      <c r="F2852" s="143" t="s">
        <v>378</v>
      </c>
      <c r="G2852" s="143" t="s">
        <v>379</v>
      </c>
      <c r="H2852" s="143">
        <v>0.59</v>
      </c>
      <c r="I2852" s="143">
        <v>0.64</v>
      </c>
      <c r="J2852" s="143" t="s">
        <v>366</v>
      </c>
      <c r="K2852" s="143">
        <v>7.1381960364700001E-3</v>
      </c>
      <c r="L2852" s="143">
        <v>3859.2682780229502</v>
      </c>
      <c r="M2852" s="143">
        <v>8.0865606113629003</v>
      </c>
      <c r="N2852" s="143">
        <v>1.1227244506256999</v>
      </c>
      <c r="O2852" s="143">
        <v>5.7723454904739999E-2</v>
      </c>
      <c r="P2852" s="143">
        <v>8.0142272235099992E-3</v>
      </c>
      <c r="Q2852" s="143">
        <v>27.548213525877099</v>
      </c>
      <c r="R2852" s="143">
        <v>8140</v>
      </c>
      <c r="S2852" s="143" t="s">
        <v>369</v>
      </c>
      <c r="T2852" s="143">
        <v>8140</v>
      </c>
      <c r="U2852" s="143" t="s">
        <v>385</v>
      </c>
      <c r="V2852" s="143" t="s">
        <v>366</v>
      </c>
      <c r="Z2852" s="143">
        <v>0</v>
      </c>
      <c r="AA2852" s="143">
        <v>1</v>
      </c>
      <c r="AB2852" s="143">
        <v>5.7723454904739999E-2</v>
      </c>
      <c r="AC2852" s="143">
        <v>8.0142272235099992E-3</v>
      </c>
      <c r="AD2852" s="143">
        <v>117.72698954128199</v>
      </c>
      <c r="AF2852" s="143">
        <v>-1</v>
      </c>
      <c r="AG2852" s="143">
        <v>-1</v>
      </c>
      <c r="AH2852" s="143">
        <v>-1</v>
      </c>
      <c r="AI2852" s="143">
        <v>-1</v>
      </c>
      <c r="AJ2852" s="143">
        <v>0</v>
      </c>
      <c r="AM2852" s="143" t="s">
        <v>383</v>
      </c>
      <c r="AN2852" s="143">
        <v>-1</v>
      </c>
      <c r="AQ2852" s="143">
        <v>641</v>
      </c>
      <c r="AR2852" s="143" t="s">
        <v>284</v>
      </c>
      <c r="AS2852" s="143" t="s">
        <v>394</v>
      </c>
      <c r="AT2852" s="143" t="s">
        <v>366</v>
      </c>
      <c r="AV2852" s="143">
        <v>28.859562170478402</v>
      </c>
      <c r="AW2852" s="143">
        <v>9.5480121299999998E-2</v>
      </c>
    </row>
    <row r="2853" spans="1:49" x14ac:dyDescent="0.25">
      <c r="A2853" s="153">
        <v>1200000</v>
      </c>
      <c r="B2853" s="153">
        <v>2500000</v>
      </c>
      <c r="C2853" s="153">
        <v>2500000</v>
      </c>
      <c r="D2853" s="143" t="s">
        <v>360</v>
      </c>
      <c r="E2853" s="143" t="s">
        <v>73</v>
      </c>
      <c r="F2853" s="143" t="s">
        <v>378</v>
      </c>
      <c r="G2853" s="143" t="s">
        <v>379</v>
      </c>
      <c r="H2853" s="143">
        <v>0.59</v>
      </c>
      <c r="I2853" s="143">
        <v>0.64</v>
      </c>
      <c r="J2853" s="143" t="s">
        <v>387</v>
      </c>
      <c r="K2853" s="143">
        <v>2.7085585040299998E-3</v>
      </c>
      <c r="L2853" s="143">
        <v>3859.2682780229502</v>
      </c>
      <c r="M2853" s="143">
        <v>8.0865606113629003</v>
      </c>
      <c r="N2853" s="143">
        <v>1.1227244506256999</v>
      </c>
      <c r="O2853" s="143">
        <v>2.1902922512299999E-2</v>
      </c>
      <c r="P2853" s="143">
        <v>3.04096485843E-3</v>
      </c>
      <c r="Q2853" s="143">
        <v>10.4530539137915</v>
      </c>
      <c r="R2853" s="143">
        <v>8140</v>
      </c>
      <c r="S2853" s="143" t="s">
        <v>369</v>
      </c>
      <c r="T2853" s="143">
        <v>8140</v>
      </c>
      <c r="U2853" s="143" t="s">
        <v>390</v>
      </c>
      <c r="V2853" s="143" t="s">
        <v>387</v>
      </c>
      <c r="Z2853" s="143">
        <v>0</v>
      </c>
      <c r="AA2853" s="143">
        <v>1</v>
      </c>
      <c r="AB2853" s="143">
        <v>2.1902922512299999E-2</v>
      </c>
      <c r="AC2853" s="143">
        <v>3.04096485843E-3</v>
      </c>
      <c r="AD2853" s="143">
        <v>68.4182396973941</v>
      </c>
      <c r="AF2853" s="143">
        <v>-1</v>
      </c>
      <c r="AG2853" s="143">
        <v>-1</v>
      </c>
      <c r="AH2853" s="143">
        <v>-1</v>
      </c>
      <c r="AI2853" s="143">
        <v>-1</v>
      </c>
      <c r="AJ2853" s="143">
        <v>0</v>
      </c>
      <c r="AM2853" s="143" t="s">
        <v>383</v>
      </c>
      <c r="AN2853" s="143">
        <v>-1</v>
      </c>
      <c r="AQ2853" s="143">
        <v>641</v>
      </c>
      <c r="AR2853" s="143" t="s">
        <v>284</v>
      </c>
      <c r="AS2853" s="143" t="s">
        <v>394</v>
      </c>
      <c r="AT2853" s="143" t="s">
        <v>366</v>
      </c>
      <c r="AV2853" s="143">
        <v>26.287774601102999</v>
      </c>
      <c r="AW2853" s="143">
        <v>5.5489245499999999E-2</v>
      </c>
    </row>
    <row r="2854" spans="1:49" x14ac:dyDescent="0.25">
      <c r="A2854" s="153">
        <v>1200000</v>
      </c>
      <c r="B2854" s="153">
        <v>2500000</v>
      </c>
      <c r="C2854" s="153">
        <v>2500000</v>
      </c>
      <c r="D2854" s="143" t="s">
        <v>360</v>
      </c>
      <c r="E2854" s="143" t="s">
        <v>73</v>
      </c>
      <c r="F2854" s="143" t="s">
        <v>378</v>
      </c>
      <c r="G2854" s="143" t="s">
        <v>379</v>
      </c>
      <c r="H2854" s="143">
        <v>0.59</v>
      </c>
      <c r="I2854" s="143">
        <v>0.64</v>
      </c>
      <c r="J2854" s="143" t="s">
        <v>387</v>
      </c>
      <c r="K2854" s="143">
        <v>1.0769507941199999E-3</v>
      </c>
      <c r="L2854" s="143">
        <v>3859.2682780229502</v>
      </c>
      <c r="M2854" s="143">
        <v>8.0865606113629003</v>
      </c>
      <c r="N2854" s="143">
        <v>1.1227244506256999</v>
      </c>
      <c r="O2854" s="143">
        <v>8.7088278721200001E-3</v>
      </c>
      <c r="P2854" s="143">
        <v>1.20911898868E-3</v>
      </c>
      <c r="Q2854" s="143">
        <v>4.1562420367466597</v>
      </c>
      <c r="R2854" s="143">
        <v>8140</v>
      </c>
      <c r="S2854" s="143" t="s">
        <v>369</v>
      </c>
      <c r="T2854" s="143">
        <v>8140</v>
      </c>
      <c r="U2854" s="143" t="s">
        <v>388</v>
      </c>
      <c r="V2854" s="143" t="s">
        <v>387</v>
      </c>
      <c r="Z2854" s="143">
        <v>0</v>
      </c>
      <c r="AA2854" s="143">
        <v>1</v>
      </c>
      <c r="AB2854" s="143">
        <v>8.7088278721200001E-3</v>
      </c>
      <c r="AC2854" s="143">
        <v>1.20911898868E-3</v>
      </c>
      <c r="AD2854" s="143">
        <v>14.476545963449301</v>
      </c>
      <c r="AF2854" s="143">
        <v>-1</v>
      </c>
      <c r="AG2854" s="143">
        <v>-1</v>
      </c>
      <c r="AH2854" s="143">
        <v>-1</v>
      </c>
      <c r="AI2854" s="143">
        <v>-1</v>
      </c>
      <c r="AJ2854" s="143">
        <v>0</v>
      </c>
      <c r="AM2854" s="143" t="s">
        <v>383</v>
      </c>
      <c r="AN2854" s="143">
        <v>-1</v>
      </c>
      <c r="AQ2854" s="143">
        <v>641</v>
      </c>
      <c r="AR2854" s="143" t="s">
        <v>284</v>
      </c>
      <c r="AS2854" s="143" t="s">
        <v>394</v>
      </c>
      <c r="AT2854" s="143" t="s">
        <v>366</v>
      </c>
      <c r="AV2854" s="143">
        <v>25.0731334077397</v>
      </c>
      <c r="AW2854" s="143">
        <v>1.17409132E-2</v>
      </c>
    </row>
    <row r="2855" spans="1:49" x14ac:dyDescent="0.25">
      <c r="A2855" s="153">
        <v>1200000</v>
      </c>
      <c r="B2855" s="153">
        <v>2500000</v>
      </c>
      <c r="C2855" s="153">
        <v>2500000</v>
      </c>
      <c r="D2855" s="143" t="s">
        <v>360</v>
      </c>
      <c r="E2855" s="143" t="s">
        <v>73</v>
      </c>
      <c r="F2855" s="143" t="s">
        <v>378</v>
      </c>
      <c r="G2855" s="143" t="s">
        <v>379</v>
      </c>
      <c r="H2855" s="143">
        <v>0.59</v>
      </c>
      <c r="I2855" s="143">
        <v>0.64</v>
      </c>
      <c r="J2855" s="143" t="s">
        <v>366</v>
      </c>
      <c r="K2855" s="143">
        <v>4.2596327702860003E-2</v>
      </c>
      <c r="L2855" s="143">
        <v>3859.2682780229502</v>
      </c>
      <c r="M2855" s="143">
        <v>8.0865606113629003</v>
      </c>
      <c r="N2855" s="143">
        <v>1.1227244506256999</v>
      </c>
      <c r="O2855" s="143">
        <v>0.34445778579065001</v>
      </c>
      <c r="P2855" s="143">
        <v>4.7823938618860001E-2</v>
      </c>
      <c r="Q2855" s="143">
        <v>164.390656263918</v>
      </c>
      <c r="R2855" s="143">
        <v>1200</v>
      </c>
      <c r="S2855" s="143" t="s">
        <v>398</v>
      </c>
      <c r="T2855" s="143">
        <v>1200</v>
      </c>
      <c r="U2855" s="143" t="s">
        <v>385</v>
      </c>
      <c r="V2855" s="143" t="s">
        <v>366</v>
      </c>
      <c r="Z2855" s="143">
        <v>0</v>
      </c>
      <c r="AA2855" s="143">
        <v>1</v>
      </c>
      <c r="AB2855" s="143">
        <v>0.34445778579065001</v>
      </c>
      <c r="AC2855" s="143">
        <v>4.7823938618860001E-2</v>
      </c>
      <c r="AD2855" s="143">
        <v>609.00622592925299</v>
      </c>
      <c r="AF2855" s="143">
        <v>-1</v>
      </c>
      <c r="AG2855" s="143">
        <v>-1</v>
      </c>
      <c r="AH2855" s="143">
        <v>-1</v>
      </c>
      <c r="AI2855" s="143">
        <v>-1</v>
      </c>
      <c r="AJ2855" s="143">
        <v>0</v>
      </c>
      <c r="AM2855" s="143" t="s">
        <v>383</v>
      </c>
      <c r="AN2855" s="143">
        <v>-1</v>
      </c>
      <c r="AQ2855" s="143">
        <v>641</v>
      </c>
      <c r="AR2855" s="143" t="s">
        <v>284</v>
      </c>
      <c r="AS2855" s="143" t="s">
        <v>394</v>
      </c>
      <c r="AT2855" s="143" t="s">
        <v>366</v>
      </c>
      <c r="AV2855" s="143">
        <v>53.72021534113</v>
      </c>
      <c r="AW2855" s="143">
        <v>0.4939223244</v>
      </c>
    </row>
    <row r="2856" spans="1:49" x14ac:dyDescent="0.25">
      <c r="A2856" s="153">
        <v>1200000</v>
      </c>
      <c r="B2856" s="153">
        <v>2500000</v>
      </c>
      <c r="C2856" s="153">
        <v>2500000</v>
      </c>
      <c r="D2856" s="143" t="s">
        <v>360</v>
      </c>
      <c r="E2856" s="143" t="s">
        <v>73</v>
      </c>
      <c r="F2856" s="143" t="s">
        <v>378</v>
      </c>
      <c r="G2856" s="143" t="s">
        <v>379</v>
      </c>
      <c r="H2856" s="143">
        <v>0.59</v>
      </c>
      <c r="I2856" s="143">
        <v>0.64</v>
      </c>
      <c r="J2856" s="143" t="s">
        <v>366</v>
      </c>
      <c r="K2856" s="143">
        <v>0.50358020997466002</v>
      </c>
      <c r="L2856" s="143">
        <v>3727.1214380908</v>
      </c>
      <c r="M2856" s="143">
        <v>7.7016984010276897</v>
      </c>
      <c r="N2856" s="143">
        <v>1.06594126057645</v>
      </c>
      <c r="O2856" s="143">
        <v>3.87842289795103</v>
      </c>
      <c r="P2856" s="143">
        <v>0.53678692382173998</v>
      </c>
      <c r="Q2856" s="143">
        <v>1876.9045963948199</v>
      </c>
      <c r="R2856" s="143">
        <v>1200</v>
      </c>
      <c r="S2856" s="143" t="s">
        <v>398</v>
      </c>
      <c r="T2856" s="143">
        <v>1200</v>
      </c>
      <c r="U2856" s="143" t="s">
        <v>385</v>
      </c>
      <c r="V2856" s="143" t="s">
        <v>366</v>
      </c>
      <c r="Z2856" s="143">
        <v>0</v>
      </c>
      <c r="AA2856" s="143">
        <v>1</v>
      </c>
      <c r="AB2856" s="143">
        <v>3.87842289795103</v>
      </c>
      <c r="AC2856" s="143">
        <v>0.53678692382173998</v>
      </c>
      <c r="AD2856" s="143">
        <v>1876.9045963948199</v>
      </c>
      <c r="AF2856" s="143">
        <v>-1</v>
      </c>
      <c r="AG2856" s="143">
        <v>-1</v>
      </c>
      <c r="AH2856" s="143">
        <v>-1</v>
      </c>
      <c r="AI2856" s="143">
        <v>-1</v>
      </c>
      <c r="AJ2856" s="143">
        <v>0</v>
      </c>
      <c r="AM2856" s="143" t="s">
        <v>383</v>
      </c>
      <c r="AN2856" s="143">
        <v>-1</v>
      </c>
      <c r="AQ2856" s="143">
        <v>641</v>
      </c>
      <c r="AR2856" s="143" t="s">
        <v>284</v>
      </c>
      <c r="AS2856" s="143" t="s">
        <v>394</v>
      </c>
      <c r="AT2856" s="143" t="s">
        <v>366</v>
      </c>
      <c r="AV2856" s="143">
        <v>184.436513196334</v>
      </c>
      <c r="AW2856" s="143">
        <v>1.5222259499999999</v>
      </c>
    </row>
    <row r="2857" spans="1:49" x14ac:dyDescent="0.25">
      <c r="A2857" s="153">
        <v>1200000</v>
      </c>
      <c r="B2857" s="153">
        <v>2500000</v>
      </c>
      <c r="C2857" s="153">
        <v>2500000</v>
      </c>
      <c r="D2857" s="143" t="s">
        <v>360</v>
      </c>
      <c r="E2857" s="143" t="s">
        <v>73</v>
      </c>
      <c r="F2857" s="143" t="s">
        <v>378</v>
      </c>
      <c r="G2857" s="143" t="s">
        <v>379</v>
      </c>
      <c r="H2857" s="143">
        <v>0.59</v>
      </c>
      <c r="I2857" s="143">
        <v>0.64</v>
      </c>
      <c r="J2857" s="143" t="s">
        <v>366</v>
      </c>
      <c r="K2857" s="143">
        <v>2.7844640726199998E-3</v>
      </c>
      <c r="L2857" s="143">
        <v>3727.1214380908</v>
      </c>
      <c r="M2857" s="143">
        <v>7.7016984010276897</v>
      </c>
      <c r="N2857" s="143">
        <v>1.06594126057645</v>
      </c>
      <c r="O2857" s="143">
        <v>2.1445102495869998E-2</v>
      </c>
      <c r="P2857" s="143">
        <v>2.9680751436000001E-3</v>
      </c>
      <c r="Q2857" s="143">
        <v>10.3780357386854</v>
      </c>
      <c r="R2857" s="143">
        <v>1400</v>
      </c>
      <c r="S2857" s="143" t="s">
        <v>389</v>
      </c>
      <c r="T2857" s="143">
        <v>1400</v>
      </c>
      <c r="U2857" s="143" t="s">
        <v>385</v>
      </c>
      <c r="V2857" s="143" t="s">
        <v>366</v>
      </c>
      <c r="Z2857" s="143">
        <v>0</v>
      </c>
      <c r="AA2857" s="143">
        <v>1</v>
      </c>
      <c r="AB2857" s="143">
        <v>2.1445102495869998E-2</v>
      </c>
      <c r="AC2857" s="143">
        <v>2.9680751436000001E-3</v>
      </c>
      <c r="AD2857" s="143">
        <v>10.3780357386871</v>
      </c>
      <c r="AF2857" s="143">
        <v>-1</v>
      </c>
      <c r="AG2857" s="143">
        <v>-1</v>
      </c>
      <c r="AH2857" s="143">
        <v>-1</v>
      </c>
      <c r="AI2857" s="143">
        <v>-1</v>
      </c>
      <c r="AJ2857" s="143">
        <v>0</v>
      </c>
      <c r="AM2857" s="143" t="s">
        <v>383</v>
      </c>
      <c r="AN2857" s="143">
        <v>-1</v>
      </c>
      <c r="AQ2857" s="143">
        <v>641</v>
      </c>
      <c r="AR2857" s="143" t="s">
        <v>284</v>
      </c>
      <c r="AS2857" s="143" t="s">
        <v>394</v>
      </c>
      <c r="AT2857" s="143" t="s">
        <v>366</v>
      </c>
      <c r="AV2857" s="143">
        <v>19.236889036225001</v>
      </c>
      <c r="AW2857" s="143">
        <v>8.4168983999999992E-3</v>
      </c>
    </row>
    <row r="2858" spans="1:49" x14ac:dyDescent="0.25">
      <c r="A2858" s="153">
        <v>1200000</v>
      </c>
      <c r="B2858" s="153">
        <v>2500000</v>
      </c>
      <c r="C2858" s="153">
        <v>2500000</v>
      </c>
      <c r="D2858" s="143" t="s">
        <v>360</v>
      </c>
      <c r="E2858" s="143" t="s">
        <v>73</v>
      </c>
      <c r="F2858" s="143" t="s">
        <v>378</v>
      </c>
      <c r="G2858" s="143" t="s">
        <v>379</v>
      </c>
      <c r="H2858" s="143">
        <v>0.59</v>
      </c>
      <c r="I2858" s="143">
        <v>0.64</v>
      </c>
      <c r="J2858" s="143" t="s">
        <v>363</v>
      </c>
      <c r="K2858" s="143">
        <v>0.11139877968966</v>
      </c>
      <c r="L2858" s="143">
        <v>3727.1214380908</v>
      </c>
      <c r="M2858" s="143">
        <v>7.7016984010276897</v>
      </c>
      <c r="N2858" s="143">
        <v>1.06594126057645</v>
      </c>
      <c r="O2858" s="143">
        <v>0.85795980341232003</v>
      </c>
      <c r="P2858" s="143">
        <v>0.11874455564906999</v>
      </c>
      <c r="Q2858" s="143">
        <v>415.196779958501</v>
      </c>
      <c r="R2858" s="143">
        <v>3100</v>
      </c>
      <c r="S2858" s="143" t="s">
        <v>371</v>
      </c>
      <c r="T2858" s="143">
        <v>3100</v>
      </c>
      <c r="U2858" s="143" t="s">
        <v>385</v>
      </c>
      <c r="V2858" s="143" t="s">
        <v>366</v>
      </c>
      <c r="Y2858" s="143" t="s">
        <v>363</v>
      </c>
      <c r="Z2858" s="143">
        <v>0</v>
      </c>
      <c r="AA2858" s="143">
        <v>1</v>
      </c>
      <c r="AB2858" s="143">
        <v>0.85795980341232003</v>
      </c>
      <c r="AC2858" s="143">
        <v>0.11874455564906999</v>
      </c>
      <c r="AD2858" s="143">
        <v>415.196779958501</v>
      </c>
      <c r="AF2858" s="143">
        <v>-1</v>
      </c>
      <c r="AG2858" s="143">
        <v>-1</v>
      </c>
      <c r="AH2858" s="143">
        <v>-1</v>
      </c>
      <c r="AI2858" s="143">
        <v>-1</v>
      </c>
      <c r="AJ2858" s="143">
        <v>0</v>
      </c>
      <c r="AM2858" s="143" t="s">
        <v>383</v>
      </c>
      <c r="AN2858" s="143">
        <v>-1</v>
      </c>
      <c r="AQ2858" s="143">
        <v>641</v>
      </c>
      <c r="AR2858" s="143" t="s">
        <v>284</v>
      </c>
      <c r="AS2858" s="143" t="s">
        <v>394</v>
      </c>
      <c r="AT2858" s="143" t="s">
        <v>366</v>
      </c>
      <c r="AV2858" s="143">
        <v>95.687903848918097</v>
      </c>
      <c r="AW2858" s="143">
        <v>0.33673704780000002</v>
      </c>
    </row>
    <row r="2859" spans="1:49" x14ac:dyDescent="0.25">
      <c r="A2859" s="153">
        <v>1200000</v>
      </c>
      <c r="B2859" s="153">
        <v>2500000</v>
      </c>
      <c r="C2859" s="153">
        <v>2500000</v>
      </c>
      <c r="D2859" s="143" t="s">
        <v>360</v>
      </c>
      <c r="E2859" s="143" t="s">
        <v>73</v>
      </c>
      <c r="F2859" s="143" t="s">
        <v>378</v>
      </c>
      <c r="G2859" s="143" t="s">
        <v>379</v>
      </c>
      <c r="H2859" s="143">
        <v>0.59</v>
      </c>
      <c r="I2859" s="143">
        <v>0.64</v>
      </c>
      <c r="J2859" s="143" t="s">
        <v>366</v>
      </c>
      <c r="K2859" s="143">
        <v>0.61776345362188001</v>
      </c>
      <c r="L2859" s="143">
        <v>3774.3667988920802</v>
      </c>
      <c r="M2859" s="143">
        <v>7.37398304172432</v>
      </c>
      <c r="N2859" s="143">
        <v>1.01843497176401</v>
      </c>
      <c r="O2859" s="143">
        <v>4.5553772308048304</v>
      </c>
      <c r="P2859" s="143">
        <v>0.62915190544624</v>
      </c>
      <c r="Q2859" s="143">
        <v>2331.66586891935</v>
      </c>
      <c r="R2859" s="143">
        <v>1820</v>
      </c>
      <c r="S2859" s="143" t="s">
        <v>397</v>
      </c>
      <c r="T2859" s="143">
        <v>1820</v>
      </c>
      <c r="U2859" s="143" t="s">
        <v>385</v>
      </c>
      <c r="V2859" s="143" t="s">
        <v>366</v>
      </c>
      <c r="Z2859" s="143">
        <v>0</v>
      </c>
      <c r="AA2859" s="143">
        <v>1</v>
      </c>
      <c r="AB2859" s="143">
        <v>4.5553772308048304</v>
      </c>
      <c r="AC2859" s="143">
        <v>0.62915190544624</v>
      </c>
      <c r="AD2859" s="143">
        <v>2331.66586891935</v>
      </c>
      <c r="AF2859" s="143">
        <v>-1</v>
      </c>
      <c r="AG2859" s="143">
        <v>-1</v>
      </c>
      <c r="AH2859" s="143">
        <v>-1</v>
      </c>
      <c r="AI2859" s="143">
        <v>-1</v>
      </c>
      <c r="AJ2859" s="143">
        <v>0</v>
      </c>
      <c r="AM2859" s="143" t="s">
        <v>383</v>
      </c>
      <c r="AN2859" s="143">
        <v>-1</v>
      </c>
      <c r="AQ2859" s="143">
        <v>641</v>
      </c>
      <c r="AR2859" s="143" t="s">
        <v>284</v>
      </c>
      <c r="AS2859" s="143" t="s">
        <v>394</v>
      </c>
      <c r="AT2859" s="143" t="s">
        <v>366</v>
      </c>
      <c r="AV2859" s="143">
        <v>199.99999999254899</v>
      </c>
      <c r="AW2859" s="143">
        <v>1.8910509886</v>
      </c>
    </row>
    <row r="2860" spans="1:49" x14ac:dyDescent="0.25">
      <c r="A2860" s="153">
        <v>1200000</v>
      </c>
      <c r="B2860" s="153">
        <v>2500000</v>
      </c>
      <c r="C2860" s="153">
        <v>2500000</v>
      </c>
      <c r="D2860" s="143" t="s">
        <v>360</v>
      </c>
      <c r="E2860" s="143" t="s">
        <v>73</v>
      </c>
      <c r="F2860" s="143" t="s">
        <v>378</v>
      </c>
      <c r="G2860" s="143" t="s">
        <v>379</v>
      </c>
      <c r="H2860" s="143">
        <v>0.59</v>
      </c>
      <c r="I2860" s="143">
        <v>0.64</v>
      </c>
      <c r="J2860" s="143" t="s">
        <v>366</v>
      </c>
      <c r="K2860" s="143">
        <v>0.61776345366790997</v>
      </c>
      <c r="L2860" s="143">
        <v>3959.89139947985</v>
      </c>
      <c r="M2860" s="143">
        <v>7.8319528996729604</v>
      </c>
      <c r="N2860" s="143">
        <v>1.0561706568220299</v>
      </c>
      <c r="O2860" s="143">
        <v>4.8382942722663902</v>
      </c>
      <c r="P2860" s="143">
        <v>0.65246363262107998</v>
      </c>
      <c r="Q2860" s="143">
        <v>2446.2761870925401</v>
      </c>
      <c r="R2860" s="143">
        <v>1400</v>
      </c>
      <c r="S2860" s="143" t="s">
        <v>389</v>
      </c>
      <c r="T2860" s="143">
        <v>1400</v>
      </c>
      <c r="U2860" s="143" t="s">
        <v>385</v>
      </c>
      <c r="V2860" s="143" t="s">
        <v>366</v>
      </c>
      <c r="Z2860" s="143">
        <v>0</v>
      </c>
      <c r="AA2860" s="143">
        <v>1</v>
      </c>
      <c r="AB2860" s="143">
        <v>4.8382942722663902</v>
      </c>
      <c r="AC2860" s="143">
        <v>0.65246363262107998</v>
      </c>
      <c r="AD2860" s="143">
        <v>2446.2761870925401</v>
      </c>
      <c r="AF2860" s="143">
        <v>-1</v>
      </c>
      <c r="AG2860" s="143">
        <v>-1</v>
      </c>
      <c r="AH2860" s="143">
        <v>-1</v>
      </c>
      <c r="AI2860" s="143">
        <v>-1</v>
      </c>
      <c r="AJ2860" s="143">
        <v>0</v>
      </c>
      <c r="AM2860" s="143" t="s">
        <v>383</v>
      </c>
      <c r="AN2860" s="143">
        <v>-1</v>
      </c>
      <c r="AQ2860" s="143">
        <v>641</v>
      </c>
      <c r="AR2860" s="143" t="s">
        <v>284</v>
      </c>
      <c r="AS2860" s="143" t="s">
        <v>394</v>
      </c>
      <c r="AT2860" s="143" t="s">
        <v>366</v>
      </c>
      <c r="AV2860" s="143">
        <v>200</v>
      </c>
      <c r="AW2860" s="143">
        <v>1.9840033959000001</v>
      </c>
    </row>
    <row r="2861" spans="1:49" x14ac:dyDescent="0.25">
      <c r="A2861" s="153">
        <v>1200000</v>
      </c>
      <c r="B2861" s="153">
        <v>2500000</v>
      </c>
      <c r="C2861" s="153">
        <v>2500000</v>
      </c>
      <c r="D2861" s="143" t="s">
        <v>360</v>
      </c>
      <c r="E2861" s="143" t="s">
        <v>73</v>
      </c>
      <c r="F2861" s="143" t="s">
        <v>378</v>
      </c>
      <c r="G2861" s="143" t="s">
        <v>379</v>
      </c>
      <c r="H2861" s="143">
        <v>0.59</v>
      </c>
      <c r="I2861" s="143">
        <v>0.64</v>
      </c>
      <c r="J2861" s="143" t="s">
        <v>366</v>
      </c>
      <c r="K2861" s="143">
        <v>0.33580218885953</v>
      </c>
      <c r="L2861" s="143">
        <v>3765.41485786885</v>
      </c>
      <c r="M2861" s="143">
        <v>7.4658016125661204</v>
      </c>
      <c r="N2861" s="143">
        <v>1.0453236731798701</v>
      </c>
      <c r="O2861" s="143">
        <v>2.50703252309071</v>
      </c>
      <c r="P2861" s="143">
        <v>0.35102197752047998</v>
      </c>
      <c r="Q2861" s="143">
        <v>1264.4345512365501</v>
      </c>
      <c r="R2861" s="143">
        <v>1820</v>
      </c>
      <c r="S2861" s="143" t="s">
        <v>397</v>
      </c>
      <c r="T2861" s="143">
        <v>1820</v>
      </c>
      <c r="U2861" s="143" t="s">
        <v>385</v>
      </c>
      <c r="V2861" s="143" t="s">
        <v>366</v>
      </c>
      <c r="Z2861" s="143">
        <v>0</v>
      </c>
      <c r="AA2861" s="143">
        <v>1</v>
      </c>
      <c r="AB2861" s="143">
        <v>2.50703252309071</v>
      </c>
      <c r="AC2861" s="143">
        <v>0.35102197752047998</v>
      </c>
      <c r="AD2861" s="143">
        <v>2326.1356868295702</v>
      </c>
      <c r="AF2861" s="143">
        <v>-1</v>
      </c>
      <c r="AG2861" s="143">
        <v>-1</v>
      </c>
      <c r="AH2861" s="143">
        <v>-1</v>
      </c>
      <c r="AI2861" s="143">
        <v>-1</v>
      </c>
      <c r="AJ2861" s="143">
        <v>0</v>
      </c>
      <c r="AM2861" s="143" t="s">
        <v>383</v>
      </c>
      <c r="AN2861" s="143">
        <v>-1</v>
      </c>
      <c r="AQ2861" s="143">
        <v>641</v>
      </c>
      <c r="AR2861" s="143" t="s">
        <v>284</v>
      </c>
      <c r="AS2861" s="143" t="s">
        <v>394</v>
      </c>
      <c r="AT2861" s="143" t="s">
        <v>366</v>
      </c>
      <c r="AV2861" s="143">
        <v>158.50082568268701</v>
      </c>
      <c r="AW2861" s="143">
        <v>1.886565845</v>
      </c>
    </row>
    <row r="2862" spans="1:49" x14ac:dyDescent="0.25">
      <c r="A2862" s="153">
        <v>1200000</v>
      </c>
      <c r="B2862" s="153">
        <v>2500000</v>
      </c>
      <c r="C2862" s="153">
        <v>2500000</v>
      </c>
      <c r="D2862" s="143" t="s">
        <v>360</v>
      </c>
      <c r="E2862" s="143" t="s">
        <v>73</v>
      </c>
      <c r="F2862" s="143" t="s">
        <v>378</v>
      </c>
      <c r="G2862" s="143" t="s">
        <v>379</v>
      </c>
      <c r="H2862" s="143">
        <v>0.59</v>
      </c>
      <c r="I2862" s="143">
        <v>0.64</v>
      </c>
      <c r="J2862" s="143" t="s">
        <v>366</v>
      </c>
      <c r="K2862" s="143">
        <v>0.51204394357750005</v>
      </c>
      <c r="L2862" s="143">
        <v>3102.07320180843</v>
      </c>
      <c r="M2862" s="143">
        <v>6.0605254155988302</v>
      </c>
      <c r="N2862" s="143">
        <v>0.83706336458785002</v>
      </c>
      <c r="O2862" s="143">
        <v>3.1032553339549001</v>
      </c>
      <c r="P2862" s="143">
        <v>0.42861322622781001</v>
      </c>
      <c r="Q2862" s="143">
        <v>1588.3977955200801</v>
      </c>
      <c r="R2862" s="143">
        <v>1820</v>
      </c>
      <c r="S2862" s="143" t="s">
        <v>397</v>
      </c>
      <c r="T2862" s="143">
        <v>1820</v>
      </c>
      <c r="U2862" s="143" t="s">
        <v>385</v>
      </c>
      <c r="V2862" s="143" t="s">
        <v>366</v>
      </c>
      <c r="Z2862" s="143">
        <v>0</v>
      </c>
      <c r="AA2862" s="143">
        <v>1</v>
      </c>
      <c r="AB2862" s="143">
        <v>3.1032553339549001</v>
      </c>
      <c r="AC2862" s="143">
        <v>0.42861322622781001</v>
      </c>
      <c r="AD2862" s="143">
        <v>1588.3977955200801</v>
      </c>
      <c r="AF2862" s="143">
        <v>-1</v>
      </c>
      <c r="AG2862" s="143">
        <v>-1</v>
      </c>
      <c r="AH2862" s="143">
        <v>-1</v>
      </c>
      <c r="AI2862" s="143">
        <v>-1</v>
      </c>
      <c r="AJ2862" s="143">
        <v>0</v>
      </c>
      <c r="AM2862" s="143" t="s">
        <v>383</v>
      </c>
      <c r="AN2862" s="143">
        <v>-1</v>
      </c>
      <c r="AQ2862" s="143">
        <v>641</v>
      </c>
      <c r="AR2862" s="143" t="s">
        <v>284</v>
      </c>
      <c r="AS2862" s="143" t="s">
        <v>394</v>
      </c>
      <c r="AT2862" s="143" t="s">
        <v>366</v>
      </c>
      <c r="AV2862" s="143">
        <v>184.714872403697</v>
      </c>
      <c r="AW2862" s="143">
        <v>1.288238277</v>
      </c>
    </row>
    <row r="2863" spans="1:49" x14ac:dyDescent="0.25">
      <c r="A2863" s="153">
        <v>1200000</v>
      </c>
      <c r="B2863" s="153">
        <v>2500000</v>
      </c>
      <c r="C2863" s="153">
        <v>2500000</v>
      </c>
      <c r="D2863" s="143" t="s">
        <v>360</v>
      </c>
      <c r="E2863" s="143" t="s">
        <v>73</v>
      </c>
      <c r="F2863" s="143" t="s">
        <v>378</v>
      </c>
      <c r="G2863" s="143" t="s">
        <v>379</v>
      </c>
      <c r="H2863" s="143">
        <v>0.59</v>
      </c>
      <c r="I2863" s="143">
        <v>0.64</v>
      </c>
      <c r="J2863" s="143" t="s">
        <v>363</v>
      </c>
      <c r="K2863" s="143">
        <v>0.10571951029753</v>
      </c>
      <c r="L2863" s="143">
        <v>3102.07320180843</v>
      </c>
      <c r="M2863" s="143">
        <v>6.0605254155988302</v>
      </c>
      <c r="N2863" s="143">
        <v>0.83706336458785002</v>
      </c>
      <c r="O2863" s="143">
        <v>0.64071577908285005</v>
      </c>
      <c r="P2863" s="143">
        <v>8.8493928992230006E-2</v>
      </c>
      <c r="Q2863" s="143">
        <v>327.949659802285</v>
      </c>
      <c r="R2863" s="143">
        <v>5100</v>
      </c>
      <c r="S2863" s="143" t="s">
        <v>373</v>
      </c>
      <c r="T2863" s="143">
        <v>5100</v>
      </c>
      <c r="U2863" s="143" t="s">
        <v>385</v>
      </c>
      <c r="V2863" s="143" t="s">
        <v>366</v>
      </c>
      <c r="Y2863" s="143" t="s">
        <v>363</v>
      </c>
      <c r="Z2863" s="143">
        <v>0</v>
      </c>
      <c r="AA2863" s="143">
        <v>1</v>
      </c>
      <c r="AB2863" s="143">
        <v>0.64071577908285005</v>
      </c>
      <c r="AC2863" s="143">
        <v>8.8493928992230006E-2</v>
      </c>
      <c r="AD2863" s="143">
        <v>327.949659802285</v>
      </c>
      <c r="AF2863" s="143">
        <v>-1</v>
      </c>
      <c r="AG2863" s="143">
        <v>-1</v>
      </c>
      <c r="AH2863" s="143">
        <v>-1</v>
      </c>
      <c r="AI2863" s="143">
        <v>-1</v>
      </c>
      <c r="AJ2863" s="143">
        <v>0</v>
      </c>
      <c r="AM2863" s="143" t="s">
        <v>383</v>
      </c>
      <c r="AN2863" s="143">
        <v>-1</v>
      </c>
      <c r="AQ2863" s="143">
        <v>641</v>
      </c>
      <c r="AR2863" s="143" t="s">
        <v>284</v>
      </c>
      <c r="AS2863" s="143" t="s">
        <v>394</v>
      </c>
      <c r="AT2863" s="143" t="s">
        <v>366</v>
      </c>
      <c r="AV2863" s="143">
        <v>117.974261942015</v>
      </c>
      <c r="AW2863" s="143">
        <v>0.2659770152</v>
      </c>
    </row>
    <row r="2864" spans="1:49" x14ac:dyDescent="0.25">
      <c r="A2864" s="153">
        <v>1200000</v>
      </c>
      <c r="B2864" s="153">
        <v>2500000</v>
      </c>
      <c r="C2864" s="153">
        <v>2500000</v>
      </c>
      <c r="D2864" s="143" t="s">
        <v>360</v>
      </c>
      <c r="E2864" s="143" t="s">
        <v>73</v>
      </c>
      <c r="F2864" s="143" t="s">
        <v>378</v>
      </c>
      <c r="G2864" s="143" t="s">
        <v>379</v>
      </c>
      <c r="H2864" s="143">
        <v>0.59</v>
      </c>
      <c r="I2864" s="143">
        <v>0.64</v>
      </c>
      <c r="J2864" s="143" t="s">
        <v>366</v>
      </c>
      <c r="K2864" s="143">
        <v>0.61776345369092001</v>
      </c>
      <c r="L2864" s="143">
        <v>3760.38663892059</v>
      </c>
      <c r="M2864" s="143">
        <v>7.3484286083819104</v>
      </c>
      <c r="N2864" s="143">
        <v>1.0350448741020899</v>
      </c>
      <c r="O2864" s="143">
        <v>4.5395906363152196</v>
      </c>
      <c r="P2864" s="143">
        <v>0.63941289615039998</v>
      </c>
      <c r="Q2864" s="143">
        <v>2323.0294372727999</v>
      </c>
      <c r="R2864" s="143">
        <v>1820</v>
      </c>
      <c r="S2864" s="143" t="s">
        <v>397</v>
      </c>
      <c r="T2864" s="143">
        <v>1820</v>
      </c>
      <c r="U2864" s="143" t="s">
        <v>385</v>
      </c>
      <c r="V2864" s="143" t="s">
        <v>366</v>
      </c>
      <c r="Z2864" s="143">
        <v>0</v>
      </c>
      <c r="AA2864" s="143">
        <v>1</v>
      </c>
      <c r="AB2864" s="143">
        <v>4.5395906363152196</v>
      </c>
      <c r="AC2864" s="143">
        <v>0.63941289615039998</v>
      </c>
      <c r="AD2864" s="143">
        <v>2323.0294372727999</v>
      </c>
      <c r="AF2864" s="143">
        <v>-1</v>
      </c>
      <c r="AG2864" s="143">
        <v>-1</v>
      </c>
      <c r="AH2864" s="143">
        <v>-1</v>
      </c>
      <c r="AI2864" s="143">
        <v>-1</v>
      </c>
      <c r="AJ2864" s="143">
        <v>0</v>
      </c>
      <c r="AM2864" s="143" t="s">
        <v>383</v>
      </c>
      <c r="AN2864" s="143">
        <v>-1</v>
      </c>
      <c r="AQ2864" s="143">
        <v>641</v>
      </c>
      <c r="AR2864" s="143" t="s">
        <v>284</v>
      </c>
      <c r="AS2864" s="143" t="s">
        <v>394</v>
      </c>
      <c r="AT2864" s="143" t="s">
        <v>366</v>
      </c>
      <c r="AV2864" s="143">
        <v>200.00000000372501</v>
      </c>
      <c r="AW2864" s="143">
        <v>1.8840465834</v>
      </c>
    </row>
    <row r="2865" spans="1:49" x14ac:dyDescent="0.25">
      <c r="A2865" s="153">
        <v>1200000</v>
      </c>
      <c r="B2865" s="153">
        <v>2500000</v>
      </c>
      <c r="C2865" s="153">
        <v>2500000</v>
      </c>
      <c r="D2865" s="143" t="s">
        <v>360</v>
      </c>
      <c r="E2865" s="143" t="s">
        <v>73</v>
      </c>
      <c r="F2865" s="143" t="s">
        <v>378</v>
      </c>
      <c r="G2865" s="143" t="s">
        <v>379</v>
      </c>
      <c r="H2865" s="143">
        <v>0.59</v>
      </c>
      <c r="I2865" s="143">
        <v>0.64</v>
      </c>
      <c r="J2865" s="143" t="s">
        <v>366</v>
      </c>
      <c r="K2865" s="143">
        <v>0.61776345366790997</v>
      </c>
      <c r="L2865" s="143">
        <v>3774.1554840672502</v>
      </c>
      <c r="M2865" s="143">
        <v>7.3735702071543097</v>
      </c>
      <c r="N2865" s="143">
        <v>1.01837808436959</v>
      </c>
      <c r="O2865" s="143">
        <v>4.5551221970344704</v>
      </c>
      <c r="P2865" s="143">
        <v>0.62911676253987003</v>
      </c>
      <c r="Q2865" s="143">
        <v>2331.5353265170702</v>
      </c>
      <c r="R2865" s="143">
        <v>1820</v>
      </c>
      <c r="S2865" s="143" t="s">
        <v>397</v>
      </c>
      <c r="T2865" s="143">
        <v>1820</v>
      </c>
      <c r="U2865" s="143" t="s">
        <v>385</v>
      </c>
      <c r="V2865" s="143" t="s">
        <v>366</v>
      </c>
      <c r="Z2865" s="143">
        <v>0</v>
      </c>
      <c r="AA2865" s="143">
        <v>1</v>
      </c>
      <c r="AB2865" s="143">
        <v>4.5551221970344704</v>
      </c>
      <c r="AC2865" s="143">
        <v>0.62911676253987003</v>
      </c>
      <c r="AD2865" s="143">
        <v>2331.5353265170702</v>
      </c>
      <c r="AF2865" s="143">
        <v>-1</v>
      </c>
      <c r="AG2865" s="143">
        <v>-1</v>
      </c>
      <c r="AH2865" s="143">
        <v>-1</v>
      </c>
      <c r="AI2865" s="143">
        <v>-1</v>
      </c>
      <c r="AJ2865" s="143">
        <v>0</v>
      </c>
      <c r="AM2865" s="143" t="s">
        <v>383</v>
      </c>
      <c r="AN2865" s="143">
        <v>-1</v>
      </c>
      <c r="AQ2865" s="143">
        <v>641</v>
      </c>
      <c r="AR2865" s="143" t="s">
        <v>284</v>
      </c>
      <c r="AS2865" s="143" t="s">
        <v>394</v>
      </c>
      <c r="AT2865" s="143" t="s">
        <v>366</v>
      </c>
      <c r="AV2865" s="143">
        <v>200</v>
      </c>
      <c r="AW2865" s="143">
        <v>1.8909451148</v>
      </c>
    </row>
    <row r="2866" spans="1:49" x14ac:dyDescent="0.25">
      <c r="A2866" s="153">
        <v>1200000</v>
      </c>
      <c r="B2866" s="153">
        <v>2500000</v>
      </c>
      <c r="C2866" s="153">
        <v>2500000</v>
      </c>
      <c r="D2866" s="143" t="s">
        <v>360</v>
      </c>
      <c r="E2866" s="143" t="s">
        <v>73</v>
      </c>
      <c r="F2866" s="143" t="s">
        <v>378</v>
      </c>
      <c r="G2866" s="143" t="s">
        <v>379</v>
      </c>
      <c r="H2866" s="143">
        <v>0.59</v>
      </c>
      <c r="I2866" s="143">
        <v>0.64</v>
      </c>
      <c r="J2866" s="143" t="s">
        <v>366</v>
      </c>
      <c r="K2866" s="143">
        <v>0.59542868088913004</v>
      </c>
      <c r="L2866" s="143">
        <v>3623.4157222407398</v>
      </c>
      <c r="M2866" s="143">
        <v>7.0795358542160098</v>
      </c>
      <c r="N2866" s="143">
        <v>0.98310524725566995</v>
      </c>
      <c r="O2866" s="143">
        <v>4.2153586949832</v>
      </c>
      <c r="P2866" s="143">
        <v>0.58536906054863003</v>
      </c>
      <c r="Q2866" s="143">
        <v>2157.48564380676</v>
      </c>
      <c r="R2866" s="143">
        <v>1820</v>
      </c>
      <c r="S2866" s="143" t="s">
        <v>397</v>
      </c>
      <c r="T2866" s="143">
        <v>1820</v>
      </c>
      <c r="U2866" s="143" t="s">
        <v>385</v>
      </c>
      <c r="V2866" s="143" t="s">
        <v>366</v>
      </c>
      <c r="Z2866" s="143">
        <v>0</v>
      </c>
      <c r="AA2866" s="143">
        <v>1</v>
      </c>
      <c r="AB2866" s="143">
        <v>4.2153586949832</v>
      </c>
      <c r="AC2866" s="143">
        <v>0.58536906054863003</v>
      </c>
      <c r="AD2866" s="143">
        <v>2157.48564380676</v>
      </c>
      <c r="AF2866" s="143">
        <v>-1</v>
      </c>
      <c r="AG2866" s="143">
        <v>-1</v>
      </c>
      <c r="AH2866" s="143">
        <v>-1</v>
      </c>
      <c r="AI2866" s="143">
        <v>-1</v>
      </c>
      <c r="AJ2866" s="143">
        <v>0</v>
      </c>
      <c r="AM2866" s="143" t="s">
        <v>383</v>
      </c>
      <c r="AN2866" s="143">
        <v>-1</v>
      </c>
      <c r="AQ2866" s="143">
        <v>641</v>
      </c>
      <c r="AR2866" s="143" t="s">
        <v>284</v>
      </c>
      <c r="AS2866" s="143" t="s">
        <v>394</v>
      </c>
      <c r="AT2866" s="143" t="s">
        <v>366</v>
      </c>
      <c r="AV2866" s="143">
        <v>192.187346353159</v>
      </c>
      <c r="AW2866" s="143">
        <v>1.7497855992</v>
      </c>
    </row>
    <row r="2867" spans="1:49" x14ac:dyDescent="0.25">
      <c r="A2867" s="153">
        <v>1200000</v>
      </c>
      <c r="B2867" s="153">
        <v>2500000</v>
      </c>
      <c r="C2867" s="153">
        <v>2500000</v>
      </c>
      <c r="D2867" s="143" t="s">
        <v>360</v>
      </c>
      <c r="E2867" s="143" t="s">
        <v>73</v>
      </c>
      <c r="F2867" s="143" t="s">
        <v>378</v>
      </c>
      <c r="G2867" s="143" t="s">
        <v>379</v>
      </c>
      <c r="H2867" s="143">
        <v>0.59</v>
      </c>
      <c r="I2867" s="143">
        <v>0.64</v>
      </c>
      <c r="J2867" s="143" t="s">
        <v>363</v>
      </c>
      <c r="K2867" s="143">
        <v>2.2334772985890001E-2</v>
      </c>
      <c r="L2867" s="143">
        <v>3623.4157222407398</v>
      </c>
      <c r="M2867" s="143">
        <v>7.0795358542160098</v>
      </c>
      <c r="N2867" s="143">
        <v>0.98310524725566995</v>
      </c>
      <c r="O2867" s="143">
        <v>0.15811982614942999</v>
      </c>
      <c r="P2867" s="143">
        <v>2.1957432518699999E-2</v>
      </c>
      <c r="Q2867" s="143">
        <v>80.928167589776905</v>
      </c>
      <c r="R2867" s="143">
        <v>5100</v>
      </c>
      <c r="S2867" s="143" t="s">
        <v>373</v>
      </c>
      <c r="T2867" s="143">
        <v>5100</v>
      </c>
      <c r="U2867" s="143" t="s">
        <v>385</v>
      </c>
      <c r="V2867" s="143" t="s">
        <v>366</v>
      </c>
      <c r="Y2867" s="143" t="s">
        <v>363</v>
      </c>
      <c r="Z2867" s="143">
        <v>0</v>
      </c>
      <c r="AA2867" s="143">
        <v>1</v>
      </c>
      <c r="AB2867" s="143">
        <v>0.15811982614942999</v>
      </c>
      <c r="AC2867" s="143">
        <v>2.1957432518699999E-2</v>
      </c>
      <c r="AD2867" s="143">
        <v>80.928167589775398</v>
      </c>
      <c r="AF2867" s="143">
        <v>-1</v>
      </c>
      <c r="AG2867" s="143">
        <v>-1</v>
      </c>
      <c r="AH2867" s="143">
        <v>-1</v>
      </c>
      <c r="AI2867" s="143">
        <v>-1</v>
      </c>
      <c r="AJ2867" s="143">
        <v>0</v>
      </c>
      <c r="AM2867" s="143" t="s">
        <v>383</v>
      </c>
      <c r="AN2867" s="143">
        <v>-1</v>
      </c>
      <c r="AQ2867" s="143">
        <v>641</v>
      </c>
      <c r="AR2867" s="143" t="s">
        <v>284</v>
      </c>
      <c r="AS2867" s="143" t="s">
        <v>394</v>
      </c>
      <c r="AT2867" s="143" t="s">
        <v>366</v>
      </c>
      <c r="AV2867" s="143">
        <v>46.276526874825997</v>
      </c>
      <c r="AW2867" s="143">
        <v>6.5635172399999997E-2</v>
      </c>
    </row>
    <row r="2868" spans="1:49" x14ac:dyDescent="0.25">
      <c r="A2868" s="153">
        <v>1200000</v>
      </c>
      <c r="B2868" s="153">
        <v>2500000</v>
      </c>
      <c r="C2868" s="153">
        <v>2500000</v>
      </c>
      <c r="D2868" s="143" t="s">
        <v>360</v>
      </c>
      <c r="E2868" s="143" t="s">
        <v>73</v>
      </c>
      <c r="F2868" s="143" t="s">
        <v>378</v>
      </c>
      <c r="G2868" s="143" t="s">
        <v>379</v>
      </c>
      <c r="H2868" s="143">
        <v>0.59</v>
      </c>
      <c r="I2868" s="143">
        <v>0.64</v>
      </c>
      <c r="J2868" s="143" t="s">
        <v>366</v>
      </c>
      <c r="K2868" s="143">
        <v>1.7547267782419999E-2</v>
      </c>
      <c r="L2868" s="143">
        <v>3769.0849670380499</v>
      </c>
      <c r="M2868" s="143">
        <v>7.3823106960772202</v>
      </c>
      <c r="N2868" s="143">
        <v>1.0265063403264101</v>
      </c>
      <c r="O2868" s="143">
        <v>0.12953938263715001</v>
      </c>
      <c r="P2868" s="143">
        <v>1.801238163406E-2</v>
      </c>
      <c r="Q2868" s="143">
        <v>66.137143211344295</v>
      </c>
      <c r="R2868" s="143">
        <v>8140</v>
      </c>
      <c r="S2868" s="143" t="s">
        <v>369</v>
      </c>
      <c r="T2868" s="143">
        <v>8140</v>
      </c>
      <c r="U2868" s="143" t="s">
        <v>385</v>
      </c>
      <c r="V2868" s="143" t="s">
        <v>366</v>
      </c>
      <c r="Z2868" s="143">
        <v>0</v>
      </c>
      <c r="AA2868" s="143">
        <v>1</v>
      </c>
      <c r="AB2868" s="143">
        <v>0.12953938263715001</v>
      </c>
      <c r="AC2868" s="143">
        <v>1.801238163406E-2</v>
      </c>
      <c r="AD2868" s="143">
        <v>66.137143211343499</v>
      </c>
      <c r="AF2868" s="143">
        <v>-1</v>
      </c>
      <c r="AG2868" s="143">
        <v>-1</v>
      </c>
      <c r="AH2868" s="143">
        <v>-1</v>
      </c>
      <c r="AI2868" s="143">
        <v>-1</v>
      </c>
      <c r="AJ2868" s="143">
        <v>0</v>
      </c>
      <c r="AM2868" s="143" t="s">
        <v>383</v>
      </c>
      <c r="AN2868" s="143">
        <v>-1</v>
      </c>
      <c r="AQ2868" s="143">
        <v>641</v>
      </c>
      <c r="AR2868" s="143" t="s">
        <v>284</v>
      </c>
      <c r="AS2868" s="143" t="s">
        <v>394</v>
      </c>
      <c r="AT2868" s="143" t="s">
        <v>366</v>
      </c>
      <c r="AV2868" s="143">
        <v>102.723150108609</v>
      </c>
      <c r="AW2868" s="143">
        <v>5.3639207799999998E-2</v>
      </c>
    </row>
    <row r="2869" spans="1:49" x14ac:dyDescent="0.25">
      <c r="A2869" s="153">
        <v>1200000</v>
      </c>
      <c r="B2869" s="153">
        <v>2500000</v>
      </c>
      <c r="C2869" s="153">
        <v>2500000</v>
      </c>
      <c r="D2869" s="143" t="s">
        <v>360</v>
      </c>
      <c r="E2869" s="143" t="s">
        <v>73</v>
      </c>
      <c r="F2869" s="143" t="s">
        <v>378</v>
      </c>
      <c r="G2869" s="143" t="s">
        <v>379</v>
      </c>
      <c r="H2869" s="143">
        <v>0.59</v>
      </c>
      <c r="I2869" s="143">
        <v>0.64</v>
      </c>
      <c r="J2869" s="143" t="s">
        <v>366</v>
      </c>
      <c r="K2869" s="143">
        <v>0.60021618600055004</v>
      </c>
      <c r="L2869" s="143">
        <v>3769.0849670380499</v>
      </c>
      <c r="M2869" s="143">
        <v>7.3823106960772202</v>
      </c>
      <c r="N2869" s="143">
        <v>1.0265063403264101</v>
      </c>
      <c r="O2869" s="143">
        <v>4.4309823698705504</v>
      </c>
      <c r="P2869" s="143">
        <v>0.61612572049610004</v>
      </c>
      <c r="Q2869" s="143">
        <v>2262.2658036275898</v>
      </c>
      <c r="R2869" s="143">
        <v>1820</v>
      </c>
      <c r="S2869" s="143" t="s">
        <v>397</v>
      </c>
      <c r="T2869" s="143">
        <v>1820</v>
      </c>
      <c r="U2869" s="143" t="s">
        <v>385</v>
      </c>
      <c r="V2869" s="143" t="s">
        <v>366</v>
      </c>
      <c r="Z2869" s="143">
        <v>0</v>
      </c>
      <c r="AA2869" s="143">
        <v>1</v>
      </c>
      <c r="AB2869" s="143">
        <v>4.4309823698705504</v>
      </c>
      <c r="AC2869" s="143">
        <v>0.61612572049610004</v>
      </c>
      <c r="AD2869" s="143">
        <v>2262.2658036275898</v>
      </c>
      <c r="AF2869" s="143">
        <v>-1</v>
      </c>
      <c r="AG2869" s="143">
        <v>-1</v>
      </c>
      <c r="AH2869" s="143">
        <v>-1</v>
      </c>
      <c r="AI2869" s="143">
        <v>-1</v>
      </c>
      <c r="AJ2869" s="143">
        <v>0</v>
      </c>
      <c r="AM2869" s="143" t="s">
        <v>383</v>
      </c>
      <c r="AN2869" s="143">
        <v>-1</v>
      </c>
      <c r="AQ2869" s="143">
        <v>641</v>
      </c>
      <c r="AR2869" s="143" t="s">
        <v>284</v>
      </c>
      <c r="AS2869" s="143" t="s">
        <v>394</v>
      </c>
      <c r="AT2869" s="143" t="s">
        <v>366</v>
      </c>
      <c r="AV2869" s="143">
        <v>197.31484651998099</v>
      </c>
      <c r="AW2869" s="143">
        <v>1.8347654530999999</v>
      </c>
    </row>
    <row r="2870" spans="1:49" x14ac:dyDescent="0.25">
      <c r="A2870" s="153">
        <v>1200000</v>
      </c>
      <c r="B2870" s="153">
        <v>2500000</v>
      </c>
      <c r="C2870" s="153">
        <v>2500000</v>
      </c>
      <c r="D2870" s="143" t="s">
        <v>360</v>
      </c>
      <c r="E2870" s="143" t="s">
        <v>73</v>
      </c>
      <c r="F2870" s="143" t="s">
        <v>378</v>
      </c>
      <c r="G2870" s="143" t="s">
        <v>379</v>
      </c>
      <c r="H2870" s="143">
        <v>0.59</v>
      </c>
      <c r="I2870" s="143">
        <v>0.64</v>
      </c>
      <c r="J2870" s="143" t="s">
        <v>366</v>
      </c>
      <c r="K2870" s="143">
        <v>0.54956882363231996</v>
      </c>
      <c r="L2870" s="143">
        <v>3341.1865550349298</v>
      </c>
      <c r="M2870" s="143">
        <v>6.5276855409460097</v>
      </c>
      <c r="N2870" s="143">
        <v>0.90163185341023999</v>
      </c>
      <c r="O2870" s="143">
        <v>3.58741246377945</v>
      </c>
      <c r="P2870" s="143">
        <v>0.49550875702809999</v>
      </c>
      <c r="Q2870" s="143">
        <v>1836.2119645867001</v>
      </c>
      <c r="R2870" s="143">
        <v>1820</v>
      </c>
      <c r="S2870" s="143" t="s">
        <v>397</v>
      </c>
      <c r="T2870" s="143">
        <v>1820</v>
      </c>
      <c r="U2870" s="143" t="s">
        <v>385</v>
      </c>
      <c r="V2870" s="143" t="s">
        <v>366</v>
      </c>
      <c r="Z2870" s="143">
        <v>0</v>
      </c>
      <c r="AA2870" s="143">
        <v>1</v>
      </c>
      <c r="AB2870" s="143">
        <v>3.58741246377945</v>
      </c>
      <c r="AC2870" s="143">
        <v>0.49550875702809999</v>
      </c>
      <c r="AD2870" s="143">
        <v>1836.2119645867001</v>
      </c>
      <c r="AF2870" s="143">
        <v>-1</v>
      </c>
      <c r="AG2870" s="143">
        <v>-1</v>
      </c>
      <c r="AH2870" s="143">
        <v>-1</v>
      </c>
      <c r="AI2870" s="143">
        <v>-1</v>
      </c>
      <c r="AJ2870" s="143">
        <v>0</v>
      </c>
      <c r="AM2870" s="143" t="s">
        <v>383</v>
      </c>
      <c r="AN2870" s="143">
        <v>-1</v>
      </c>
      <c r="AQ2870" s="143">
        <v>641</v>
      </c>
      <c r="AR2870" s="143" t="s">
        <v>284</v>
      </c>
      <c r="AS2870" s="143" t="s">
        <v>394</v>
      </c>
      <c r="AT2870" s="143" t="s">
        <v>366</v>
      </c>
      <c r="AV2870" s="143">
        <v>190.99399206662</v>
      </c>
      <c r="AW2870" s="143">
        <v>1.4892230044999999</v>
      </c>
    </row>
    <row r="2871" spans="1:49" x14ac:dyDescent="0.25">
      <c r="A2871" s="153">
        <v>1200000</v>
      </c>
      <c r="B2871" s="153">
        <v>2500000</v>
      </c>
      <c r="C2871" s="153">
        <v>2500000</v>
      </c>
      <c r="D2871" s="143" t="s">
        <v>360</v>
      </c>
      <c r="E2871" s="143" t="s">
        <v>73</v>
      </c>
      <c r="F2871" s="143" t="s">
        <v>378</v>
      </c>
      <c r="G2871" s="143" t="s">
        <v>379</v>
      </c>
      <c r="H2871" s="143">
        <v>0.59</v>
      </c>
      <c r="I2871" s="143">
        <v>0.64</v>
      </c>
      <c r="J2871" s="143" t="s">
        <v>363</v>
      </c>
      <c r="K2871" s="143">
        <v>6.8194630104619999E-2</v>
      </c>
      <c r="L2871" s="143">
        <v>3341.1865550349298</v>
      </c>
      <c r="M2871" s="143">
        <v>6.5276855409460097</v>
      </c>
      <c r="N2871" s="143">
        <v>0.90163185341023999</v>
      </c>
      <c r="O2871" s="143">
        <v>0.44515310090412002</v>
      </c>
      <c r="P2871" s="143">
        <v>6.1486450733859999E-2</v>
      </c>
      <c r="Q2871" s="143">
        <v>227.85098123115699</v>
      </c>
      <c r="R2871" s="143">
        <v>5100</v>
      </c>
      <c r="S2871" s="143" t="s">
        <v>373</v>
      </c>
      <c r="T2871" s="143">
        <v>5100</v>
      </c>
      <c r="U2871" s="143" t="s">
        <v>385</v>
      </c>
      <c r="V2871" s="143" t="s">
        <v>366</v>
      </c>
      <c r="Y2871" s="143" t="s">
        <v>363</v>
      </c>
      <c r="Z2871" s="143">
        <v>0</v>
      </c>
      <c r="AA2871" s="143">
        <v>1</v>
      </c>
      <c r="AB2871" s="143">
        <v>0.44515310090412002</v>
      </c>
      <c r="AC2871" s="143">
        <v>6.1486450733859999E-2</v>
      </c>
      <c r="AD2871" s="143">
        <v>227.850981231156</v>
      </c>
      <c r="AF2871" s="143">
        <v>-1</v>
      </c>
      <c r="AG2871" s="143">
        <v>-1</v>
      </c>
      <c r="AH2871" s="143">
        <v>-1</v>
      </c>
      <c r="AI2871" s="143">
        <v>-1</v>
      </c>
      <c r="AJ2871" s="143">
        <v>0</v>
      </c>
      <c r="AM2871" s="143" t="s">
        <v>383</v>
      </c>
      <c r="AN2871" s="143">
        <v>-1</v>
      </c>
      <c r="AQ2871" s="143">
        <v>641</v>
      </c>
      <c r="AR2871" s="143" t="s">
        <v>284</v>
      </c>
      <c r="AS2871" s="143" t="s">
        <v>394</v>
      </c>
      <c r="AT2871" s="143" t="s">
        <v>366</v>
      </c>
      <c r="AV2871" s="143">
        <v>68.819855398176898</v>
      </c>
      <c r="AW2871" s="143">
        <v>0.18479398320000001</v>
      </c>
    </row>
    <row r="2872" spans="1:49" x14ac:dyDescent="0.25">
      <c r="A2872" s="153">
        <v>1200000</v>
      </c>
      <c r="B2872" s="153">
        <v>2500000</v>
      </c>
      <c r="C2872" s="153">
        <v>2500000</v>
      </c>
      <c r="D2872" s="143" t="s">
        <v>360</v>
      </c>
      <c r="E2872" s="143" t="s">
        <v>73</v>
      </c>
      <c r="F2872" s="143" t="s">
        <v>378</v>
      </c>
      <c r="G2872" s="143" t="s">
        <v>379</v>
      </c>
      <c r="H2872" s="143">
        <v>0.59</v>
      </c>
      <c r="I2872" s="143">
        <v>0.64</v>
      </c>
      <c r="J2872" s="143" t="s">
        <v>366</v>
      </c>
      <c r="K2872" s="143">
        <v>0.1939469068902</v>
      </c>
      <c r="L2872" s="143">
        <v>2763.5874626179502</v>
      </c>
      <c r="M2872" s="143">
        <v>5.2718375326363196</v>
      </c>
      <c r="N2872" s="143">
        <v>0.73608440502048</v>
      </c>
      <c r="O2872" s="143">
        <v>1.0224565830825101</v>
      </c>
      <c r="P2872" s="143">
        <v>0.14276129356384001</v>
      </c>
      <c r="Q2872" s="143">
        <v>535.98924029530394</v>
      </c>
      <c r="R2872" s="143">
        <v>1820</v>
      </c>
      <c r="S2872" s="143" t="s">
        <v>397</v>
      </c>
      <c r="T2872" s="143">
        <v>1820</v>
      </c>
      <c r="U2872" s="143" t="s">
        <v>385</v>
      </c>
      <c r="V2872" s="143" t="s">
        <v>366</v>
      </c>
      <c r="Z2872" s="143">
        <v>0</v>
      </c>
      <c r="AA2872" s="143">
        <v>1</v>
      </c>
      <c r="AB2872" s="143">
        <v>1.0224565830825101</v>
      </c>
      <c r="AC2872" s="143">
        <v>0.14276129356384001</v>
      </c>
      <c r="AD2872" s="143">
        <v>535.98924029530394</v>
      </c>
      <c r="AF2872" s="143">
        <v>-1</v>
      </c>
      <c r="AG2872" s="143">
        <v>-1</v>
      </c>
      <c r="AH2872" s="143">
        <v>-1</v>
      </c>
      <c r="AI2872" s="143">
        <v>-1</v>
      </c>
      <c r="AJ2872" s="143">
        <v>0</v>
      </c>
      <c r="AM2872" s="143" t="s">
        <v>383</v>
      </c>
      <c r="AN2872" s="143">
        <v>-1</v>
      </c>
      <c r="AQ2872" s="143">
        <v>641</v>
      </c>
      <c r="AR2872" s="143" t="s">
        <v>284</v>
      </c>
      <c r="AS2872" s="143" t="s">
        <v>394</v>
      </c>
      <c r="AT2872" s="143" t="s">
        <v>366</v>
      </c>
      <c r="AV2872" s="143">
        <v>131.39905100284901</v>
      </c>
      <c r="AW2872" s="143">
        <v>0.43470335789999998</v>
      </c>
    </row>
    <row r="2873" spans="1:49" x14ac:dyDescent="0.25">
      <c r="A2873" s="153">
        <v>1200000</v>
      </c>
      <c r="B2873" s="153">
        <v>2500000</v>
      </c>
      <c r="C2873" s="153">
        <v>2500000</v>
      </c>
      <c r="D2873" s="143" t="s">
        <v>360</v>
      </c>
      <c r="E2873" s="143" t="s">
        <v>73</v>
      </c>
      <c r="F2873" s="143" t="s">
        <v>378</v>
      </c>
      <c r="G2873" s="143" t="s">
        <v>379</v>
      </c>
      <c r="H2873" s="143">
        <v>0.59</v>
      </c>
      <c r="I2873" s="143">
        <v>0.64</v>
      </c>
      <c r="J2873" s="143" t="s">
        <v>363</v>
      </c>
      <c r="K2873" s="143">
        <v>0.16234447161592999</v>
      </c>
      <c r="L2873" s="143">
        <v>2763.5874626179502</v>
      </c>
      <c r="M2873" s="143">
        <v>5.2718375326363196</v>
      </c>
      <c r="N2873" s="143">
        <v>0.73608440502048</v>
      </c>
      <c r="O2873" s="143">
        <v>0.85585367868089002</v>
      </c>
      <c r="P2873" s="143">
        <v>0.11949923379778001</v>
      </c>
      <c r="Q2873" s="143">
        <v>448.65314638313401</v>
      </c>
      <c r="R2873" s="143">
        <v>5100</v>
      </c>
      <c r="S2873" s="143" t="s">
        <v>373</v>
      </c>
      <c r="T2873" s="143">
        <v>5100</v>
      </c>
      <c r="U2873" s="143" t="s">
        <v>385</v>
      </c>
      <c r="V2873" s="143" t="s">
        <v>366</v>
      </c>
      <c r="Y2873" s="143" t="s">
        <v>363</v>
      </c>
      <c r="Z2873" s="143">
        <v>0</v>
      </c>
      <c r="AA2873" s="143">
        <v>1</v>
      </c>
      <c r="AB2873" s="143">
        <v>0.85585367868089002</v>
      </c>
      <c r="AC2873" s="143">
        <v>0.11949923379778001</v>
      </c>
      <c r="AD2873" s="143">
        <v>448.65314638313401</v>
      </c>
      <c r="AF2873" s="143">
        <v>-1</v>
      </c>
      <c r="AG2873" s="143">
        <v>-1</v>
      </c>
      <c r="AH2873" s="143">
        <v>-1</v>
      </c>
      <c r="AI2873" s="143">
        <v>-1</v>
      </c>
      <c r="AJ2873" s="143">
        <v>0</v>
      </c>
      <c r="AM2873" s="143" t="s">
        <v>383</v>
      </c>
      <c r="AN2873" s="143">
        <v>-1</v>
      </c>
      <c r="AQ2873" s="143">
        <v>641</v>
      </c>
      <c r="AR2873" s="143" t="s">
        <v>284</v>
      </c>
      <c r="AS2873" s="143" t="s">
        <v>394</v>
      </c>
      <c r="AT2873" s="143" t="s">
        <v>366</v>
      </c>
      <c r="AV2873" s="143">
        <v>124.705429453722</v>
      </c>
      <c r="AW2873" s="143">
        <v>0.36387116489999999</v>
      </c>
    </row>
    <row r="2874" spans="1:49" x14ac:dyDescent="0.25">
      <c r="A2874" s="153">
        <v>1200000</v>
      </c>
      <c r="B2874" s="153">
        <v>2500000</v>
      </c>
      <c r="C2874" s="153">
        <v>2500000</v>
      </c>
      <c r="D2874" s="143" t="s">
        <v>360</v>
      </c>
      <c r="E2874" s="143" t="s">
        <v>73</v>
      </c>
      <c r="F2874" s="143" t="s">
        <v>378</v>
      </c>
      <c r="G2874" s="143" t="s">
        <v>379</v>
      </c>
      <c r="H2874" s="143">
        <v>0.59</v>
      </c>
      <c r="I2874" s="143">
        <v>0.64</v>
      </c>
      <c r="J2874" s="143" t="s">
        <v>366</v>
      </c>
      <c r="K2874" s="143">
        <v>0.26147207497766001</v>
      </c>
      <c r="L2874" s="143">
        <v>2763.5874626179502</v>
      </c>
      <c r="M2874" s="143">
        <v>5.2718375326363196</v>
      </c>
      <c r="N2874" s="143">
        <v>0.73608440502048</v>
      </c>
      <c r="O2874" s="143">
        <v>1.3784382986035499</v>
      </c>
      <c r="P2874" s="143">
        <v>0.19246551673939999</v>
      </c>
      <c r="Q2874" s="143">
        <v>722.60094823297595</v>
      </c>
      <c r="R2874" s="143">
        <v>1460</v>
      </c>
      <c r="S2874" s="143" t="s">
        <v>408</v>
      </c>
      <c r="T2874" s="143">
        <v>1460</v>
      </c>
      <c r="U2874" s="143" t="s">
        <v>385</v>
      </c>
      <c r="V2874" s="143" t="s">
        <v>366</v>
      </c>
      <c r="Z2874" s="143">
        <v>0</v>
      </c>
      <c r="AA2874" s="143">
        <v>1</v>
      </c>
      <c r="AB2874" s="143">
        <v>1.3784382986035499</v>
      </c>
      <c r="AC2874" s="143">
        <v>0.19246551673939999</v>
      </c>
      <c r="AD2874" s="143">
        <v>722.60094823297595</v>
      </c>
      <c r="AF2874" s="143">
        <v>-1</v>
      </c>
      <c r="AG2874" s="143">
        <v>-1</v>
      </c>
      <c r="AH2874" s="143">
        <v>-1</v>
      </c>
      <c r="AI2874" s="143">
        <v>-1</v>
      </c>
      <c r="AJ2874" s="143">
        <v>0</v>
      </c>
      <c r="AM2874" s="143" t="s">
        <v>383</v>
      </c>
      <c r="AN2874" s="143">
        <v>-1</v>
      </c>
      <c r="AQ2874" s="143">
        <v>641</v>
      </c>
      <c r="AR2874" s="143" t="s">
        <v>284</v>
      </c>
      <c r="AS2874" s="143" t="s">
        <v>394</v>
      </c>
      <c r="AT2874" s="143" t="s">
        <v>366</v>
      </c>
      <c r="AV2874" s="143">
        <v>144.212700043502</v>
      </c>
      <c r="AW2874" s="143">
        <v>0.58605105290000004</v>
      </c>
    </row>
    <row r="2875" spans="1:49" x14ac:dyDescent="0.25">
      <c r="A2875" s="153">
        <v>1200000</v>
      </c>
      <c r="B2875" s="153">
        <v>2500000</v>
      </c>
      <c r="C2875" s="153">
        <v>2500000</v>
      </c>
      <c r="D2875" s="143" t="s">
        <v>360</v>
      </c>
      <c r="E2875" s="143" t="s">
        <v>73</v>
      </c>
      <c r="F2875" s="143" t="s">
        <v>378</v>
      </c>
      <c r="G2875" s="143" t="s">
        <v>379</v>
      </c>
      <c r="H2875" s="143">
        <v>0.59</v>
      </c>
      <c r="I2875" s="143">
        <v>0.64</v>
      </c>
      <c r="J2875" s="143" t="s">
        <v>366</v>
      </c>
      <c r="K2875" s="143">
        <v>0.61776345378298003</v>
      </c>
      <c r="L2875" s="143">
        <v>3846.6899786167101</v>
      </c>
      <c r="M2875" s="143">
        <v>8.0239788606954701</v>
      </c>
      <c r="N2875" s="143">
        <v>1.1269475577663299</v>
      </c>
      <c r="O2875" s="143">
        <v>4.9569208940648597</v>
      </c>
      <c r="P2875" s="143">
        <v>0.69618701551801998</v>
      </c>
      <c r="Q2875" s="143">
        <v>2376.3444868226402</v>
      </c>
      <c r="R2875" s="143">
        <v>1200</v>
      </c>
      <c r="S2875" s="143" t="s">
        <v>398</v>
      </c>
      <c r="T2875" s="143">
        <v>1200</v>
      </c>
      <c r="U2875" s="143" t="s">
        <v>385</v>
      </c>
      <c r="V2875" s="143" t="s">
        <v>366</v>
      </c>
      <c r="Z2875" s="143">
        <v>0</v>
      </c>
      <c r="AA2875" s="143">
        <v>1</v>
      </c>
      <c r="AB2875" s="143">
        <v>4.9569208940648597</v>
      </c>
      <c r="AC2875" s="143">
        <v>0.69618701551801998</v>
      </c>
      <c r="AD2875" s="143">
        <v>2376.3444868226402</v>
      </c>
      <c r="AF2875" s="143">
        <v>-1</v>
      </c>
      <c r="AG2875" s="143">
        <v>-1</v>
      </c>
      <c r="AH2875" s="143">
        <v>-1</v>
      </c>
      <c r="AI2875" s="143">
        <v>-1</v>
      </c>
      <c r="AJ2875" s="143">
        <v>0</v>
      </c>
      <c r="AM2875" s="143" t="s">
        <v>383</v>
      </c>
      <c r="AN2875" s="143">
        <v>-1</v>
      </c>
      <c r="AQ2875" s="143">
        <v>641</v>
      </c>
      <c r="AR2875" s="143" t="s">
        <v>284</v>
      </c>
      <c r="AS2875" s="143" t="s">
        <v>394</v>
      </c>
      <c r="AT2875" s="143" t="s">
        <v>366</v>
      </c>
      <c r="AV2875" s="143">
        <v>200.000000018626</v>
      </c>
      <c r="AW2875" s="143">
        <v>1.9272866883999999</v>
      </c>
    </row>
    <row r="2876" spans="1:49" x14ac:dyDescent="0.25">
      <c r="A2876" s="153">
        <v>1200000</v>
      </c>
      <c r="B2876" s="153">
        <v>2500000</v>
      </c>
      <c r="C2876" s="153">
        <v>2500000</v>
      </c>
      <c r="D2876" s="143" t="s">
        <v>360</v>
      </c>
      <c r="E2876" s="143" t="s">
        <v>73</v>
      </c>
      <c r="F2876" s="143" t="s">
        <v>378</v>
      </c>
      <c r="G2876" s="143" t="s">
        <v>379</v>
      </c>
      <c r="H2876" s="143">
        <v>0.59</v>
      </c>
      <c r="I2876" s="143">
        <v>0.64</v>
      </c>
      <c r="J2876" s="143" t="s">
        <v>366</v>
      </c>
      <c r="K2876" s="143">
        <v>0.48393352209093998</v>
      </c>
      <c r="L2876" s="143">
        <v>3766.8425857275301</v>
      </c>
      <c r="M2876" s="143">
        <v>7.37953785079673</v>
      </c>
      <c r="N2876" s="143">
        <v>1.0302591631511</v>
      </c>
      <c r="O2876" s="143">
        <v>3.57120574353947</v>
      </c>
      <c r="P2876" s="143">
        <v>0.49857694549017001</v>
      </c>
      <c r="Q2876" s="143">
        <v>1822.9013996732699</v>
      </c>
      <c r="R2876" s="143">
        <v>1820</v>
      </c>
      <c r="S2876" s="143" t="s">
        <v>397</v>
      </c>
      <c r="T2876" s="143">
        <v>1820</v>
      </c>
      <c r="U2876" s="143" t="s">
        <v>385</v>
      </c>
      <c r="V2876" s="143" t="s">
        <v>366</v>
      </c>
      <c r="Z2876" s="143">
        <v>0</v>
      </c>
      <c r="AA2876" s="143">
        <v>1</v>
      </c>
      <c r="AB2876" s="143">
        <v>3.57120574353947</v>
      </c>
      <c r="AC2876" s="143">
        <v>0.49857694549017001</v>
      </c>
      <c r="AD2876" s="143">
        <v>2327.0176851824099</v>
      </c>
      <c r="AF2876" s="143">
        <v>-1</v>
      </c>
      <c r="AG2876" s="143">
        <v>-1</v>
      </c>
      <c r="AH2876" s="143">
        <v>-1</v>
      </c>
      <c r="AI2876" s="143">
        <v>-1</v>
      </c>
      <c r="AJ2876" s="143">
        <v>0</v>
      </c>
      <c r="AM2876" s="143" t="s">
        <v>383</v>
      </c>
      <c r="AN2876" s="143">
        <v>-1</v>
      </c>
      <c r="AQ2876" s="143">
        <v>641</v>
      </c>
      <c r="AR2876" s="143" t="s">
        <v>284</v>
      </c>
      <c r="AS2876" s="143" t="s">
        <v>394</v>
      </c>
      <c r="AT2876" s="143" t="s">
        <v>366</v>
      </c>
      <c r="AV2876" s="143">
        <v>201.19387837452601</v>
      </c>
      <c r="AW2876" s="143">
        <v>1.8872811721</v>
      </c>
    </row>
    <row r="2877" spans="1:49" x14ac:dyDescent="0.25">
      <c r="A2877" s="153">
        <v>1200000</v>
      </c>
      <c r="B2877" s="153">
        <v>2500000</v>
      </c>
      <c r="C2877" s="153">
        <v>2500000</v>
      </c>
      <c r="D2877" s="143" t="s">
        <v>360</v>
      </c>
      <c r="E2877" s="143" t="s">
        <v>73</v>
      </c>
      <c r="F2877" s="143" t="s">
        <v>378</v>
      </c>
      <c r="G2877" s="143" t="s">
        <v>379</v>
      </c>
      <c r="H2877" s="143">
        <v>0.59</v>
      </c>
      <c r="I2877" s="143">
        <v>0.64</v>
      </c>
      <c r="J2877" s="143" t="s">
        <v>366</v>
      </c>
      <c r="K2877" s="143">
        <v>0.61776345378298003</v>
      </c>
      <c r="L2877" s="143">
        <v>3759.3641767705399</v>
      </c>
      <c r="M2877" s="143">
        <v>7.3458887628022103</v>
      </c>
      <c r="N2877" s="143">
        <v>1.0284842415097999</v>
      </c>
      <c r="O2877" s="143">
        <v>4.5380216132142799</v>
      </c>
      <c r="P2877" s="143">
        <v>0.63535997719645998</v>
      </c>
      <c r="Q2877" s="143">
        <v>2322.3977978697799</v>
      </c>
      <c r="R2877" s="143">
        <v>1820</v>
      </c>
      <c r="S2877" s="143" t="s">
        <v>397</v>
      </c>
      <c r="T2877" s="143">
        <v>1820</v>
      </c>
      <c r="U2877" s="143" t="s">
        <v>385</v>
      </c>
      <c r="V2877" s="143" t="s">
        <v>366</v>
      </c>
      <c r="Z2877" s="143">
        <v>0</v>
      </c>
      <c r="AA2877" s="143">
        <v>1</v>
      </c>
      <c r="AB2877" s="143">
        <v>4.5380216132142799</v>
      </c>
      <c r="AC2877" s="143">
        <v>0.63535997719645998</v>
      </c>
      <c r="AD2877" s="143">
        <v>2322.3977978697799</v>
      </c>
      <c r="AF2877" s="143">
        <v>-1</v>
      </c>
      <c r="AG2877" s="143">
        <v>-1</v>
      </c>
      <c r="AH2877" s="143">
        <v>-1</v>
      </c>
      <c r="AI2877" s="143">
        <v>-1</v>
      </c>
      <c r="AJ2877" s="143">
        <v>0</v>
      </c>
      <c r="AM2877" s="143" t="s">
        <v>383</v>
      </c>
      <c r="AN2877" s="143">
        <v>-1</v>
      </c>
      <c r="AQ2877" s="143">
        <v>641</v>
      </c>
      <c r="AR2877" s="143" t="s">
        <v>284</v>
      </c>
      <c r="AS2877" s="143" t="s">
        <v>394</v>
      </c>
      <c r="AT2877" s="143" t="s">
        <v>366</v>
      </c>
      <c r="AV2877" s="143">
        <v>200.000000018626</v>
      </c>
      <c r="AW2877" s="143">
        <v>1.8835343047999999</v>
      </c>
    </row>
    <row r="2878" spans="1:49" x14ac:dyDescent="0.25">
      <c r="A2878" s="153">
        <v>1200000</v>
      </c>
      <c r="B2878" s="153">
        <v>2500000</v>
      </c>
      <c r="C2878" s="153">
        <v>2500000</v>
      </c>
      <c r="D2878" s="143" t="s">
        <v>360</v>
      </c>
      <c r="E2878" s="143" t="s">
        <v>73</v>
      </c>
      <c r="F2878" s="143" t="s">
        <v>378</v>
      </c>
      <c r="G2878" s="143" t="s">
        <v>379</v>
      </c>
      <c r="H2878" s="143">
        <v>0.59</v>
      </c>
      <c r="I2878" s="143">
        <v>0.64</v>
      </c>
      <c r="J2878" s="143" t="s">
        <v>366</v>
      </c>
      <c r="K2878" s="143">
        <v>0.1000181870779</v>
      </c>
      <c r="L2878" s="143">
        <v>3623.3991727747698</v>
      </c>
      <c r="M2878" s="143">
        <v>7.0790378502747497</v>
      </c>
      <c r="N2878" s="143">
        <v>0.97770370159803999</v>
      </c>
      <c r="O2878" s="143">
        <v>0.70803253204032002</v>
      </c>
      <c r="P2878" s="143">
        <v>9.7788151733180007E-2</v>
      </c>
      <c r="Q2878" s="143">
        <v>362.40581632049799</v>
      </c>
      <c r="R2878" s="143">
        <v>1820</v>
      </c>
      <c r="S2878" s="143" t="s">
        <v>397</v>
      </c>
      <c r="T2878" s="143">
        <v>1820</v>
      </c>
      <c r="U2878" s="143" t="s">
        <v>385</v>
      </c>
      <c r="V2878" s="143" t="s">
        <v>366</v>
      </c>
      <c r="Z2878" s="143">
        <v>0</v>
      </c>
      <c r="AA2878" s="143">
        <v>1</v>
      </c>
      <c r="AB2878" s="143">
        <v>0.70803253204032002</v>
      </c>
      <c r="AC2878" s="143">
        <v>9.7788151733180007E-2</v>
      </c>
      <c r="AD2878" s="143">
        <v>2151.8582961576499</v>
      </c>
      <c r="AF2878" s="143">
        <v>-1</v>
      </c>
      <c r="AG2878" s="143">
        <v>-1</v>
      </c>
      <c r="AH2878" s="143">
        <v>-1</v>
      </c>
      <c r="AI2878" s="143">
        <v>-1</v>
      </c>
      <c r="AJ2878" s="143">
        <v>0</v>
      </c>
      <c r="AM2878" s="143" t="s">
        <v>383</v>
      </c>
      <c r="AN2878" s="143">
        <v>-1</v>
      </c>
      <c r="AQ2878" s="143">
        <v>641</v>
      </c>
      <c r="AR2878" s="143" t="s">
        <v>284</v>
      </c>
      <c r="AS2878" s="143" t="s">
        <v>394</v>
      </c>
      <c r="AT2878" s="143" t="s">
        <v>366</v>
      </c>
      <c r="AV2878" s="143">
        <v>149.55409108107301</v>
      </c>
      <c r="AW2878" s="143">
        <v>1.7452216514000001</v>
      </c>
    </row>
    <row r="2879" spans="1:49" x14ac:dyDescent="0.25">
      <c r="A2879" s="153">
        <v>1200000</v>
      </c>
      <c r="B2879" s="153">
        <v>2500000</v>
      </c>
      <c r="C2879" s="153">
        <v>2500000</v>
      </c>
      <c r="D2879" s="143" t="s">
        <v>360</v>
      </c>
      <c r="E2879" s="143" t="s">
        <v>73</v>
      </c>
      <c r="F2879" s="143" t="s">
        <v>378</v>
      </c>
      <c r="G2879" s="143" t="s">
        <v>379</v>
      </c>
      <c r="H2879" s="143">
        <v>0.59</v>
      </c>
      <c r="I2879" s="143">
        <v>0.64</v>
      </c>
      <c r="J2879" s="143" t="s">
        <v>363</v>
      </c>
      <c r="K2879" s="143">
        <v>2.1811066311420001E-2</v>
      </c>
      <c r="L2879" s="143">
        <v>3623.3991727747698</v>
      </c>
      <c r="M2879" s="143">
        <v>7.0790378502747497</v>
      </c>
      <c r="N2879" s="143">
        <v>0.97770370159803999</v>
      </c>
      <c r="O2879" s="143">
        <v>0.15440136397342999</v>
      </c>
      <c r="P2879" s="143">
        <v>2.132476026848E-2</v>
      </c>
      <c r="Q2879" s="143">
        <v>79.030199630156602</v>
      </c>
      <c r="R2879" s="143">
        <v>5100</v>
      </c>
      <c r="S2879" s="143" t="s">
        <v>373</v>
      </c>
      <c r="T2879" s="143">
        <v>5100</v>
      </c>
      <c r="U2879" s="143" t="s">
        <v>385</v>
      </c>
      <c r="V2879" s="143" t="s">
        <v>366</v>
      </c>
      <c r="Y2879" s="143" t="s">
        <v>363</v>
      </c>
      <c r="Z2879" s="143">
        <v>0</v>
      </c>
      <c r="AA2879" s="143">
        <v>1</v>
      </c>
      <c r="AB2879" s="143">
        <v>0.15440136397342999</v>
      </c>
      <c r="AC2879" s="143">
        <v>2.132476026848E-2</v>
      </c>
      <c r="AD2879" s="143">
        <v>86.545291250087402</v>
      </c>
      <c r="AF2879" s="143">
        <v>-1</v>
      </c>
      <c r="AG2879" s="143">
        <v>-1</v>
      </c>
      <c r="AH2879" s="143">
        <v>-1</v>
      </c>
      <c r="AI2879" s="143">
        <v>-1</v>
      </c>
      <c r="AJ2879" s="143">
        <v>0</v>
      </c>
      <c r="AM2879" s="143" t="s">
        <v>383</v>
      </c>
      <c r="AN2879" s="143">
        <v>-1</v>
      </c>
      <c r="AQ2879" s="143">
        <v>641</v>
      </c>
      <c r="AR2879" s="143" t="s">
        <v>284</v>
      </c>
      <c r="AS2879" s="143" t="s">
        <v>394</v>
      </c>
      <c r="AT2879" s="143" t="s">
        <v>366</v>
      </c>
      <c r="AV2879" s="143">
        <v>52.8996969843747</v>
      </c>
      <c r="AW2879" s="143">
        <v>7.0190828299999994E-2</v>
      </c>
    </row>
    <row r="2880" spans="1:49" x14ac:dyDescent="0.25">
      <c r="A2880" s="153">
        <v>1200000</v>
      </c>
      <c r="B2880" s="153">
        <v>2500000</v>
      </c>
      <c r="C2880" s="153">
        <v>2500000</v>
      </c>
      <c r="D2880" s="143" t="s">
        <v>360</v>
      </c>
      <c r="E2880" s="143" t="s">
        <v>73</v>
      </c>
      <c r="F2880" s="143" t="s">
        <v>378</v>
      </c>
      <c r="G2880" s="143" t="s">
        <v>379</v>
      </c>
      <c r="H2880" s="143">
        <v>0.59</v>
      </c>
      <c r="I2880" s="143">
        <v>0.64</v>
      </c>
      <c r="J2880" s="143" t="s">
        <v>366</v>
      </c>
      <c r="K2880" s="143">
        <v>2.131702846074E-2</v>
      </c>
      <c r="L2880" s="143">
        <v>3836.8829344136102</v>
      </c>
      <c r="M2880" s="143">
        <v>7.4366609970454398</v>
      </c>
      <c r="N2880" s="143">
        <v>1.05112929595979</v>
      </c>
      <c r="O2880" s="143">
        <v>0.15852751412696001</v>
      </c>
      <c r="P2880" s="143">
        <v>2.2406953117899999E-2</v>
      </c>
      <c r="Q2880" s="143">
        <v>81.790942713457099</v>
      </c>
      <c r="R2880" s="143">
        <v>8140</v>
      </c>
      <c r="S2880" s="143" t="s">
        <v>369</v>
      </c>
      <c r="T2880" s="143">
        <v>8140</v>
      </c>
      <c r="U2880" s="143" t="s">
        <v>385</v>
      </c>
      <c r="V2880" s="143" t="s">
        <v>366</v>
      </c>
      <c r="Z2880" s="143">
        <v>0</v>
      </c>
      <c r="AA2880" s="143">
        <v>1</v>
      </c>
      <c r="AB2880" s="143">
        <v>0.15852751412696001</v>
      </c>
      <c r="AC2880" s="143">
        <v>2.2406953117899999E-2</v>
      </c>
      <c r="AD2880" s="143">
        <v>81.790942713455195</v>
      </c>
      <c r="AF2880" s="143">
        <v>-1</v>
      </c>
      <c r="AG2880" s="143">
        <v>-1</v>
      </c>
      <c r="AH2880" s="143">
        <v>-1</v>
      </c>
      <c r="AI2880" s="143">
        <v>-1</v>
      </c>
      <c r="AJ2880" s="143">
        <v>0</v>
      </c>
      <c r="AM2880" s="143" t="s">
        <v>383</v>
      </c>
      <c r="AN2880" s="143">
        <v>-1</v>
      </c>
      <c r="AQ2880" s="143">
        <v>641</v>
      </c>
      <c r="AR2880" s="143" t="s">
        <v>284</v>
      </c>
      <c r="AS2880" s="143" t="s">
        <v>394</v>
      </c>
      <c r="AT2880" s="143" t="s">
        <v>366</v>
      </c>
      <c r="AV2880" s="143">
        <v>105.38504331463</v>
      </c>
      <c r="AW2880" s="143">
        <v>6.6334908900000003E-2</v>
      </c>
    </row>
    <row r="2881" spans="1:49" x14ac:dyDescent="0.25">
      <c r="A2881" s="153">
        <v>1200000</v>
      </c>
      <c r="B2881" s="153">
        <v>2500000</v>
      </c>
      <c r="C2881" s="153">
        <v>2500000</v>
      </c>
      <c r="D2881" s="143" t="s">
        <v>360</v>
      </c>
      <c r="E2881" s="143" t="s">
        <v>73</v>
      </c>
      <c r="F2881" s="143" t="s">
        <v>378</v>
      </c>
      <c r="G2881" s="143" t="s">
        <v>379</v>
      </c>
      <c r="H2881" s="143">
        <v>0.59</v>
      </c>
      <c r="I2881" s="143">
        <v>0.64</v>
      </c>
      <c r="J2881" s="143" t="s">
        <v>366</v>
      </c>
      <c r="K2881" s="143">
        <v>0.16972163230094001</v>
      </c>
      <c r="L2881" s="143">
        <v>3836.8829344136102</v>
      </c>
      <c r="M2881" s="143">
        <v>7.4366609970454398</v>
      </c>
      <c r="N2881" s="143">
        <v>1.05112929595979</v>
      </c>
      <c r="O2881" s="143">
        <v>1.2621622432873301</v>
      </c>
      <c r="P2881" s="143">
        <v>0.17839937986964</v>
      </c>
      <c r="Q2881" s="143">
        <v>651.20203457632203</v>
      </c>
      <c r="R2881" s="143">
        <v>1200</v>
      </c>
      <c r="S2881" s="143" t="s">
        <v>398</v>
      </c>
      <c r="T2881" s="143">
        <v>1200</v>
      </c>
      <c r="U2881" s="143" t="s">
        <v>385</v>
      </c>
      <c r="V2881" s="143" t="s">
        <v>366</v>
      </c>
      <c r="Z2881" s="143">
        <v>0</v>
      </c>
      <c r="AA2881" s="143">
        <v>1</v>
      </c>
      <c r="AB2881" s="143">
        <v>1.2621622432873301</v>
      </c>
      <c r="AC2881" s="143">
        <v>0.17839937986964</v>
      </c>
      <c r="AD2881" s="143">
        <v>651.20203457632203</v>
      </c>
      <c r="AF2881" s="143">
        <v>-1</v>
      </c>
      <c r="AG2881" s="143">
        <v>-1</v>
      </c>
      <c r="AH2881" s="143">
        <v>-1</v>
      </c>
      <c r="AI2881" s="143">
        <v>-1</v>
      </c>
      <c r="AJ2881" s="143">
        <v>0</v>
      </c>
      <c r="AM2881" s="143" t="s">
        <v>383</v>
      </c>
      <c r="AN2881" s="143">
        <v>-1</v>
      </c>
      <c r="AQ2881" s="143">
        <v>641</v>
      </c>
      <c r="AR2881" s="143" t="s">
        <v>284</v>
      </c>
      <c r="AS2881" s="143" t="s">
        <v>394</v>
      </c>
      <c r="AT2881" s="143" t="s">
        <v>366</v>
      </c>
      <c r="AV2881" s="143">
        <v>127.902009631544</v>
      </c>
      <c r="AW2881" s="143">
        <v>0.52814439140000002</v>
      </c>
    </row>
    <row r="2882" spans="1:49" x14ac:dyDescent="0.25">
      <c r="A2882" s="153">
        <v>1200000</v>
      </c>
      <c r="B2882" s="153">
        <v>2500000</v>
      </c>
      <c r="C2882" s="153">
        <v>2500000</v>
      </c>
      <c r="D2882" s="143" t="s">
        <v>360</v>
      </c>
      <c r="E2882" s="143" t="s">
        <v>73</v>
      </c>
      <c r="F2882" s="143" t="s">
        <v>378</v>
      </c>
      <c r="G2882" s="143" t="s">
        <v>379</v>
      </c>
      <c r="H2882" s="143">
        <v>0.59</v>
      </c>
      <c r="I2882" s="143">
        <v>0.64</v>
      </c>
      <c r="J2882" s="143" t="s">
        <v>366</v>
      </c>
      <c r="K2882" s="143">
        <v>0.52361073230157995</v>
      </c>
      <c r="L2882" s="143">
        <v>3818.16873617388</v>
      </c>
      <c r="M2882" s="143">
        <v>7.0222058044512599</v>
      </c>
      <c r="N2882" s="143">
        <v>0.94402180703871996</v>
      </c>
      <c r="O2882" s="143">
        <v>3.67690232364115</v>
      </c>
      <c r="P2882" s="143">
        <v>0.49429994969220997</v>
      </c>
      <c r="Q2882" s="143">
        <v>1999.2341279990101</v>
      </c>
      <c r="R2882" s="143">
        <v>1400</v>
      </c>
      <c r="S2882" s="143" t="s">
        <v>389</v>
      </c>
      <c r="T2882" s="143">
        <v>1400</v>
      </c>
      <c r="U2882" s="143" t="s">
        <v>385</v>
      </c>
      <c r="V2882" s="143" t="s">
        <v>366</v>
      </c>
      <c r="Z2882" s="143">
        <v>0</v>
      </c>
      <c r="AA2882" s="143">
        <v>1</v>
      </c>
      <c r="AB2882" s="143">
        <v>3.67690232364115</v>
      </c>
      <c r="AC2882" s="143">
        <v>0.49429994969220997</v>
      </c>
      <c r="AD2882" s="143">
        <v>1999.2341279990101</v>
      </c>
      <c r="AF2882" s="143">
        <v>-1</v>
      </c>
      <c r="AG2882" s="143">
        <v>-1</v>
      </c>
      <c r="AH2882" s="143">
        <v>-1</v>
      </c>
      <c r="AI2882" s="143">
        <v>-1</v>
      </c>
      <c r="AJ2882" s="143">
        <v>0</v>
      </c>
      <c r="AM2882" s="143" t="s">
        <v>383</v>
      </c>
      <c r="AN2882" s="143">
        <v>-1</v>
      </c>
      <c r="AQ2882" s="143">
        <v>641</v>
      </c>
      <c r="AR2882" s="143" t="s">
        <v>284</v>
      </c>
      <c r="AS2882" s="143" t="s">
        <v>394</v>
      </c>
      <c r="AT2882" s="143" t="s">
        <v>366</v>
      </c>
      <c r="AV2882" s="143">
        <v>184.55891000433499</v>
      </c>
      <c r="AW2882" s="143">
        <v>1.6214388710000001</v>
      </c>
    </row>
    <row r="2883" spans="1:49" x14ac:dyDescent="0.25">
      <c r="A2883" s="153">
        <v>1200000</v>
      </c>
      <c r="B2883" s="153">
        <v>2500000</v>
      </c>
      <c r="C2883" s="153">
        <v>2500000</v>
      </c>
      <c r="D2883" s="143" t="s">
        <v>360</v>
      </c>
      <c r="E2883" s="143" t="s">
        <v>73</v>
      </c>
      <c r="F2883" s="143" t="s">
        <v>378</v>
      </c>
      <c r="G2883" s="143" t="s">
        <v>379</v>
      </c>
      <c r="H2883" s="143">
        <v>0.59</v>
      </c>
      <c r="I2883" s="143">
        <v>0.64</v>
      </c>
      <c r="J2883" s="143" t="s">
        <v>363</v>
      </c>
      <c r="K2883" s="143">
        <v>9.4152721435369999E-2</v>
      </c>
      <c r="L2883" s="143">
        <v>3818.16873617388</v>
      </c>
      <c r="M2883" s="143">
        <v>7.0222058044512599</v>
      </c>
      <c r="N2883" s="143">
        <v>0.94402180703871996</v>
      </c>
      <c r="O2883" s="143">
        <v>0.66115978696833999</v>
      </c>
      <c r="P2883" s="143">
        <v>8.8882222227030003E-2</v>
      </c>
      <c r="Q2883" s="143">
        <v>359.490977410222</v>
      </c>
      <c r="R2883" s="143">
        <v>3100</v>
      </c>
      <c r="S2883" s="143" t="s">
        <v>371</v>
      </c>
      <c r="T2883" s="143">
        <v>3100</v>
      </c>
      <c r="U2883" s="143" t="s">
        <v>385</v>
      </c>
      <c r="V2883" s="143" t="s">
        <v>366</v>
      </c>
      <c r="Y2883" s="143" t="s">
        <v>363</v>
      </c>
      <c r="Z2883" s="143">
        <v>0</v>
      </c>
      <c r="AA2883" s="143">
        <v>1</v>
      </c>
      <c r="AB2883" s="143">
        <v>0.66115978696833999</v>
      </c>
      <c r="AC2883" s="143">
        <v>8.8882222227030003E-2</v>
      </c>
      <c r="AD2883" s="143">
        <v>359.49097741022098</v>
      </c>
      <c r="AF2883" s="143">
        <v>-1</v>
      </c>
      <c r="AG2883" s="143">
        <v>-1</v>
      </c>
      <c r="AH2883" s="143">
        <v>-1</v>
      </c>
      <c r="AI2883" s="143">
        <v>-1</v>
      </c>
      <c r="AJ2883" s="143">
        <v>0</v>
      </c>
      <c r="AM2883" s="143" t="s">
        <v>383</v>
      </c>
      <c r="AN2883" s="143">
        <v>-1</v>
      </c>
      <c r="AQ2883" s="143">
        <v>641</v>
      </c>
      <c r="AR2883" s="143" t="s">
        <v>284</v>
      </c>
      <c r="AS2883" s="143" t="s">
        <v>394</v>
      </c>
      <c r="AT2883" s="143" t="s">
        <v>366</v>
      </c>
      <c r="AV2883" s="143">
        <v>115.78572578682299</v>
      </c>
      <c r="AW2883" s="143">
        <v>0.29155797030000002</v>
      </c>
    </row>
    <row r="2884" spans="1:49" x14ac:dyDescent="0.25">
      <c r="A2884" s="153">
        <v>1200000</v>
      </c>
      <c r="B2884" s="153">
        <v>2500000</v>
      </c>
      <c r="C2884" s="153">
        <v>2500000</v>
      </c>
      <c r="D2884" s="143" t="s">
        <v>360</v>
      </c>
      <c r="E2884" s="143" t="s">
        <v>73</v>
      </c>
      <c r="F2884" s="143" t="s">
        <v>378</v>
      </c>
      <c r="G2884" s="143" t="s">
        <v>379</v>
      </c>
      <c r="H2884" s="143">
        <v>0.59</v>
      </c>
      <c r="I2884" s="143">
        <v>0.64</v>
      </c>
      <c r="J2884" s="143" t="s">
        <v>366</v>
      </c>
      <c r="K2884" s="143">
        <v>0.60538452414423005</v>
      </c>
      <c r="L2884" s="143">
        <v>3693.5863469518799</v>
      </c>
      <c r="M2884" s="143">
        <v>7.2161626918080897</v>
      </c>
      <c r="N2884" s="143">
        <v>0.99664354242981001</v>
      </c>
      <c r="O2884" s="143">
        <v>4.3685532173275901</v>
      </c>
      <c r="P2884" s="143">
        <v>0.60335257667528996</v>
      </c>
      <c r="Q2884" s="143">
        <v>2236.0400130350899</v>
      </c>
      <c r="R2884" s="143">
        <v>1820</v>
      </c>
      <c r="S2884" s="143" t="s">
        <v>397</v>
      </c>
      <c r="T2884" s="143">
        <v>1820</v>
      </c>
      <c r="U2884" s="143" t="s">
        <v>385</v>
      </c>
      <c r="V2884" s="143" t="s">
        <v>366</v>
      </c>
      <c r="Z2884" s="143">
        <v>0</v>
      </c>
      <c r="AA2884" s="143">
        <v>1</v>
      </c>
      <c r="AB2884" s="143">
        <v>4.3685532173275901</v>
      </c>
      <c r="AC2884" s="143">
        <v>0.60335257667528996</v>
      </c>
      <c r="AD2884" s="143">
        <v>2236.0400130350899</v>
      </c>
      <c r="AF2884" s="143">
        <v>-1</v>
      </c>
      <c r="AG2884" s="143">
        <v>-1</v>
      </c>
      <c r="AH2884" s="143">
        <v>-1</v>
      </c>
      <c r="AI2884" s="143">
        <v>-1</v>
      </c>
      <c r="AJ2884" s="143">
        <v>0</v>
      </c>
      <c r="AM2884" s="143" t="s">
        <v>383</v>
      </c>
      <c r="AN2884" s="143">
        <v>-1</v>
      </c>
      <c r="AQ2884" s="143">
        <v>641</v>
      </c>
      <c r="AR2884" s="143" t="s">
        <v>284</v>
      </c>
      <c r="AS2884" s="143" t="s">
        <v>394</v>
      </c>
      <c r="AT2884" s="143" t="s">
        <v>366</v>
      </c>
      <c r="AV2884" s="143">
        <v>194.926509848547</v>
      </c>
      <c r="AW2884" s="143">
        <v>1.8134955499000001</v>
      </c>
    </row>
    <row r="2885" spans="1:49" x14ac:dyDescent="0.25">
      <c r="A2885" s="153">
        <v>1200000</v>
      </c>
      <c r="B2885" s="153">
        <v>2500000</v>
      </c>
      <c r="C2885" s="153">
        <v>2500000</v>
      </c>
      <c r="D2885" s="143" t="s">
        <v>360</v>
      </c>
      <c r="E2885" s="143" t="s">
        <v>73</v>
      </c>
      <c r="F2885" s="143" t="s">
        <v>378</v>
      </c>
      <c r="G2885" s="143" t="s">
        <v>379</v>
      </c>
      <c r="H2885" s="143">
        <v>0.59</v>
      </c>
      <c r="I2885" s="143">
        <v>0.64</v>
      </c>
      <c r="J2885" s="143" t="s">
        <v>363</v>
      </c>
      <c r="K2885" s="143">
        <v>1.237892959272E-2</v>
      </c>
      <c r="L2885" s="143">
        <v>3693.5863469518799</v>
      </c>
      <c r="M2885" s="143">
        <v>7.2161626918080897</v>
      </c>
      <c r="N2885" s="143">
        <v>0.99664354242981001</v>
      </c>
      <c r="O2885" s="143">
        <v>8.9328369891520001E-2</v>
      </c>
      <c r="P2885" s="143">
        <v>1.233738024078E-2</v>
      </c>
      <c r="Q2885" s="143">
        <v>45.722645333560202</v>
      </c>
      <c r="R2885" s="143">
        <v>5100</v>
      </c>
      <c r="S2885" s="143" t="s">
        <v>373</v>
      </c>
      <c r="T2885" s="143">
        <v>5100</v>
      </c>
      <c r="U2885" s="143" t="s">
        <v>385</v>
      </c>
      <c r="V2885" s="143" t="s">
        <v>366</v>
      </c>
      <c r="Y2885" s="143" t="s">
        <v>363</v>
      </c>
      <c r="Z2885" s="143">
        <v>0</v>
      </c>
      <c r="AA2885" s="143">
        <v>1</v>
      </c>
      <c r="AB2885" s="143">
        <v>8.9328369891520001E-2</v>
      </c>
      <c r="AC2885" s="143">
        <v>1.233738024078E-2</v>
      </c>
      <c r="AD2885" s="143">
        <v>45.722645333559498</v>
      </c>
      <c r="AF2885" s="143">
        <v>-1</v>
      </c>
      <c r="AG2885" s="143">
        <v>-1</v>
      </c>
      <c r="AH2885" s="143">
        <v>-1</v>
      </c>
      <c r="AI2885" s="143">
        <v>-1</v>
      </c>
      <c r="AJ2885" s="143">
        <v>0</v>
      </c>
      <c r="AM2885" s="143" t="s">
        <v>383</v>
      </c>
      <c r="AN2885" s="143">
        <v>-1</v>
      </c>
      <c r="AQ2885" s="143">
        <v>641</v>
      </c>
      <c r="AR2885" s="143" t="s">
        <v>284</v>
      </c>
      <c r="AS2885" s="143" t="s">
        <v>394</v>
      </c>
      <c r="AT2885" s="143" t="s">
        <v>366</v>
      </c>
      <c r="AV2885" s="143">
        <v>39.278386044067403</v>
      </c>
      <c r="AW2885" s="143">
        <v>3.7082437400000001E-2</v>
      </c>
    </row>
    <row r="2886" spans="1:49" x14ac:dyDescent="0.25">
      <c r="A2886" s="153">
        <v>1200000</v>
      </c>
      <c r="B2886" s="153">
        <v>2500000</v>
      </c>
      <c r="C2886" s="153">
        <v>2500000</v>
      </c>
      <c r="D2886" s="143" t="s">
        <v>360</v>
      </c>
      <c r="E2886" s="143" t="s">
        <v>73</v>
      </c>
      <c r="F2886" s="143" t="s">
        <v>378</v>
      </c>
      <c r="G2886" s="143" t="s">
        <v>379</v>
      </c>
      <c r="H2886" s="143">
        <v>0.59</v>
      </c>
      <c r="I2886" s="143">
        <v>0.64</v>
      </c>
      <c r="J2886" s="143" t="s">
        <v>366</v>
      </c>
      <c r="K2886" s="143">
        <v>0.61776345378298003</v>
      </c>
      <c r="L2886" s="143">
        <v>3766.6446482004299</v>
      </c>
      <c r="M2886" s="143">
        <v>7.3595677342234698</v>
      </c>
      <c r="N2886" s="143">
        <v>1.0241335014342701</v>
      </c>
      <c r="O2886" s="143">
        <v>4.5464719818436796</v>
      </c>
      <c r="P2886" s="143">
        <v>0.63267224898089003</v>
      </c>
      <c r="Q2886" s="143">
        <v>2326.8954070454802</v>
      </c>
      <c r="R2886" s="143">
        <v>1820</v>
      </c>
      <c r="S2886" s="143" t="s">
        <v>397</v>
      </c>
      <c r="T2886" s="143">
        <v>1820</v>
      </c>
      <c r="U2886" s="143" t="s">
        <v>385</v>
      </c>
      <c r="V2886" s="143" t="s">
        <v>366</v>
      </c>
      <c r="Z2886" s="143">
        <v>0</v>
      </c>
      <c r="AA2886" s="143">
        <v>1</v>
      </c>
      <c r="AB2886" s="143">
        <v>4.5464719818436796</v>
      </c>
      <c r="AC2886" s="143">
        <v>0.63267224898089003</v>
      </c>
      <c r="AD2886" s="143">
        <v>2326.8954070454802</v>
      </c>
      <c r="AF2886" s="143">
        <v>-1</v>
      </c>
      <c r="AG2886" s="143">
        <v>-1</v>
      </c>
      <c r="AH2886" s="143">
        <v>-1</v>
      </c>
      <c r="AI2886" s="143">
        <v>-1</v>
      </c>
      <c r="AJ2886" s="143">
        <v>0</v>
      </c>
      <c r="AM2886" s="143" t="s">
        <v>383</v>
      </c>
      <c r="AN2886" s="143">
        <v>-1</v>
      </c>
      <c r="AQ2886" s="143">
        <v>641</v>
      </c>
      <c r="AR2886" s="143" t="s">
        <v>284</v>
      </c>
      <c r="AS2886" s="143" t="s">
        <v>394</v>
      </c>
      <c r="AT2886" s="143" t="s">
        <v>366</v>
      </c>
      <c r="AV2886" s="143">
        <v>200.000000018626</v>
      </c>
      <c r="AW2886" s="143">
        <v>1.8871820008</v>
      </c>
    </row>
    <row r="2887" spans="1:49" x14ac:dyDescent="0.25">
      <c r="A2887" s="153">
        <v>1200000</v>
      </c>
      <c r="B2887" s="153">
        <v>2500000</v>
      </c>
      <c r="C2887" s="153">
        <v>2500000</v>
      </c>
      <c r="D2887" s="143" t="s">
        <v>360</v>
      </c>
      <c r="E2887" s="143" t="s">
        <v>73</v>
      </c>
      <c r="F2887" s="143" t="s">
        <v>378</v>
      </c>
      <c r="G2887" s="143" t="s">
        <v>379</v>
      </c>
      <c r="H2887" s="143">
        <v>0.59</v>
      </c>
      <c r="I2887" s="143">
        <v>0.64</v>
      </c>
      <c r="J2887" s="143" t="s">
        <v>366</v>
      </c>
      <c r="K2887" s="143">
        <v>0.14003634770109999</v>
      </c>
      <c r="L2887" s="143">
        <v>3515.25325537956</v>
      </c>
      <c r="M2887" s="143">
        <v>8.0580893256095596</v>
      </c>
      <c r="N2887" s="143">
        <v>0.99210609883220002</v>
      </c>
      <c r="O2887" s="143">
        <v>1.1284253986075901</v>
      </c>
      <c r="P2887" s="143">
        <v>0.13893091461245</v>
      </c>
      <c r="Q2887" s="143">
        <v>492.26322712775999</v>
      </c>
      <c r="R2887" s="143">
        <v>8140</v>
      </c>
      <c r="S2887" s="143" t="s">
        <v>369</v>
      </c>
      <c r="T2887" s="143">
        <v>8140</v>
      </c>
      <c r="U2887" s="143" t="s">
        <v>385</v>
      </c>
      <c r="V2887" s="143" t="s">
        <v>366</v>
      </c>
      <c r="Z2887" s="143">
        <v>0</v>
      </c>
      <c r="AA2887" s="143">
        <v>1</v>
      </c>
      <c r="AB2887" s="143">
        <v>1.1284253986075901</v>
      </c>
      <c r="AC2887" s="143">
        <v>0.13893091461245</v>
      </c>
      <c r="AD2887" s="143">
        <v>896.76521802595403</v>
      </c>
      <c r="AF2887" s="143">
        <v>-1</v>
      </c>
      <c r="AG2887" s="143">
        <v>-1</v>
      </c>
      <c r="AH2887" s="143">
        <v>-1</v>
      </c>
      <c r="AI2887" s="143">
        <v>-1</v>
      </c>
      <c r="AJ2887" s="143">
        <v>0</v>
      </c>
      <c r="AM2887" s="143" t="s">
        <v>383</v>
      </c>
      <c r="AN2887" s="143">
        <v>-1</v>
      </c>
      <c r="AQ2887" s="143">
        <v>641</v>
      </c>
      <c r="AR2887" s="143" t="s">
        <v>284</v>
      </c>
      <c r="AS2887" s="143" t="s">
        <v>394</v>
      </c>
      <c r="AT2887" s="143" t="s">
        <v>366</v>
      </c>
      <c r="AV2887" s="143">
        <v>122.921023670379</v>
      </c>
      <c r="AW2887" s="143">
        <v>0.72730350200000005</v>
      </c>
    </row>
    <row r="2888" spans="1:49" x14ac:dyDescent="0.25">
      <c r="A2888" s="153">
        <v>1200000</v>
      </c>
      <c r="B2888" s="153">
        <v>2500000</v>
      </c>
      <c r="C2888" s="153">
        <v>2500000</v>
      </c>
      <c r="D2888" s="143" t="s">
        <v>360</v>
      </c>
      <c r="E2888" s="143" t="s">
        <v>73</v>
      </c>
      <c r="F2888" s="143" t="s">
        <v>378</v>
      </c>
      <c r="G2888" s="143" t="s">
        <v>379</v>
      </c>
      <c r="H2888" s="143">
        <v>0.59</v>
      </c>
      <c r="I2888" s="143">
        <v>0.64</v>
      </c>
      <c r="J2888" s="143" t="s">
        <v>366</v>
      </c>
      <c r="K2888" s="143">
        <v>6.5101989590250001E-2</v>
      </c>
      <c r="L2888" s="143">
        <v>3515.25325537956</v>
      </c>
      <c r="M2888" s="143">
        <v>8.0580893256095596</v>
      </c>
      <c r="N2888" s="143">
        <v>0.99210609883220002</v>
      </c>
      <c r="O2888" s="143">
        <v>0.52459764739321002</v>
      </c>
      <c r="P2888" s="143">
        <v>6.4588080918599994E-2</v>
      </c>
      <c r="Q2888" s="143">
        <v>228.849980838844</v>
      </c>
      <c r="R2888" s="143">
        <v>1820</v>
      </c>
      <c r="S2888" s="143" t="s">
        <v>397</v>
      </c>
      <c r="T2888" s="143">
        <v>1820</v>
      </c>
      <c r="U2888" s="143" t="s">
        <v>385</v>
      </c>
      <c r="V2888" s="143" t="s">
        <v>366</v>
      </c>
      <c r="Z2888" s="143">
        <v>0</v>
      </c>
      <c r="AA2888" s="143">
        <v>1</v>
      </c>
      <c r="AB2888" s="143">
        <v>0.52459764739321002</v>
      </c>
      <c r="AC2888" s="143">
        <v>6.4588080918599994E-2</v>
      </c>
      <c r="AD2888" s="143">
        <v>228.849980838844</v>
      </c>
      <c r="AF2888" s="143">
        <v>-1</v>
      </c>
      <c r="AG2888" s="143">
        <v>-1</v>
      </c>
      <c r="AH2888" s="143">
        <v>-1</v>
      </c>
      <c r="AI2888" s="143">
        <v>-1</v>
      </c>
      <c r="AJ2888" s="143">
        <v>0</v>
      </c>
      <c r="AM2888" s="143" t="s">
        <v>383</v>
      </c>
      <c r="AN2888" s="143">
        <v>-1</v>
      </c>
      <c r="AQ2888" s="143">
        <v>641</v>
      </c>
      <c r="AR2888" s="143" t="s">
        <v>284</v>
      </c>
      <c r="AS2888" s="143" t="s">
        <v>394</v>
      </c>
      <c r="AT2888" s="143" t="s">
        <v>366</v>
      </c>
      <c r="AV2888" s="143">
        <v>110.44451750794801</v>
      </c>
      <c r="AW2888" s="143">
        <v>0.18560420180000001</v>
      </c>
    </row>
    <row r="2889" spans="1:49" x14ac:dyDescent="0.25">
      <c r="A2889" s="153">
        <v>1200000</v>
      </c>
      <c r="B2889" s="153">
        <v>2500000</v>
      </c>
      <c r="C2889" s="153">
        <v>2500000</v>
      </c>
      <c r="D2889" s="143" t="s">
        <v>360</v>
      </c>
      <c r="E2889" s="143" t="s">
        <v>73</v>
      </c>
      <c r="F2889" s="143" t="s">
        <v>378</v>
      </c>
      <c r="G2889" s="143" t="s">
        <v>379</v>
      </c>
      <c r="H2889" s="143">
        <v>0.59</v>
      </c>
      <c r="I2889" s="143">
        <v>0.64</v>
      </c>
      <c r="J2889" s="143" t="s">
        <v>366</v>
      </c>
      <c r="K2889" s="143">
        <v>0.34164759298269998</v>
      </c>
      <c r="L2889" s="143">
        <v>1997.9010431342199</v>
      </c>
      <c r="M2889" s="143">
        <v>3.9033070464664399</v>
      </c>
      <c r="N2889" s="143">
        <v>0.53916639378780995</v>
      </c>
      <c r="O2889" s="143">
        <v>1.33355545709769</v>
      </c>
      <c r="P2889" s="143">
        <v>0.18420490065476999</v>
      </c>
      <c r="Q2889" s="143">
        <v>682.57808240444399</v>
      </c>
      <c r="R2889" s="143">
        <v>1820</v>
      </c>
      <c r="S2889" s="143" t="s">
        <v>397</v>
      </c>
      <c r="T2889" s="143">
        <v>1820</v>
      </c>
      <c r="U2889" s="143" t="s">
        <v>385</v>
      </c>
      <c r="V2889" s="143" t="s">
        <v>366</v>
      </c>
      <c r="Z2889" s="143">
        <v>0</v>
      </c>
      <c r="AA2889" s="143">
        <v>1</v>
      </c>
      <c r="AB2889" s="143">
        <v>1.33355545709769</v>
      </c>
      <c r="AC2889" s="143">
        <v>0.18420490065476999</v>
      </c>
      <c r="AD2889" s="143">
        <v>682.57808240444399</v>
      </c>
      <c r="AF2889" s="143">
        <v>-1</v>
      </c>
      <c r="AG2889" s="143">
        <v>-1</v>
      </c>
      <c r="AH2889" s="143">
        <v>-1</v>
      </c>
      <c r="AI2889" s="143">
        <v>-1</v>
      </c>
      <c r="AJ2889" s="143">
        <v>0</v>
      </c>
      <c r="AM2889" s="143" t="s">
        <v>383</v>
      </c>
      <c r="AN2889" s="143">
        <v>-1</v>
      </c>
      <c r="AQ2889" s="143">
        <v>641</v>
      </c>
      <c r="AR2889" s="143" t="s">
        <v>284</v>
      </c>
      <c r="AS2889" s="143" t="s">
        <v>394</v>
      </c>
      <c r="AT2889" s="143" t="s">
        <v>366</v>
      </c>
      <c r="AV2889" s="143">
        <v>155.90944516016501</v>
      </c>
      <c r="AW2889" s="143">
        <v>0.55359130769999998</v>
      </c>
    </row>
    <row r="2890" spans="1:49" x14ac:dyDescent="0.25">
      <c r="A2890" s="153">
        <v>1200000</v>
      </c>
      <c r="B2890" s="153">
        <v>2500000</v>
      </c>
      <c r="C2890" s="153">
        <v>2500000</v>
      </c>
      <c r="D2890" s="143" t="s">
        <v>360</v>
      </c>
      <c r="E2890" s="143" t="s">
        <v>73</v>
      </c>
      <c r="F2890" s="143" t="s">
        <v>378</v>
      </c>
      <c r="G2890" s="143" t="s">
        <v>379</v>
      </c>
      <c r="H2890" s="143">
        <v>0.59</v>
      </c>
      <c r="I2890" s="143">
        <v>0.64</v>
      </c>
      <c r="J2890" s="143" t="s">
        <v>363</v>
      </c>
      <c r="K2890" s="143">
        <v>0.27611586080027001</v>
      </c>
      <c r="L2890" s="143">
        <v>1997.9010431342199</v>
      </c>
      <c r="M2890" s="143">
        <v>3.9033070464664399</v>
      </c>
      <c r="N2890" s="143">
        <v>0.53916639378780995</v>
      </c>
      <c r="O2890" s="143">
        <v>1.0777649851028599</v>
      </c>
      <c r="P2890" s="143">
        <v>0.1488723929353</v>
      </c>
      <c r="Q2890" s="143">
        <v>551.65216631877195</v>
      </c>
      <c r="R2890" s="143">
        <v>5100</v>
      </c>
      <c r="S2890" s="143" t="s">
        <v>373</v>
      </c>
      <c r="T2890" s="143">
        <v>5100</v>
      </c>
      <c r="U2890" s="143" t="s">
        <v>385</v>
      </c>
      <c r="V2890" s="143" t="s">
        <v>366</v>
      </c>
      <c r="Y2890" s="143" t="s">
        <v>363</v>
      </c>
      <c r="Z2890" s="143">
        <v>0</v>
      </c>
      <c r="AA2890" s="143">
        <v>1</v>
      </c>
      <c r="AB2890" s="143">
        <v>1.0777649851028599</v>
      </c>
      <c r="AC2890" s="143">
        <v>0.1488723929353</v>
      </c>
      <c r="AD2890" s="143">
        <v>551.65216631877195</v>
      </c>
      <c r="AF2890" s="143">
        <v>-1</v>
      </c>
      <c r="AG2890" s="143">
        <v>-1</v>
      </c>
      <c r="AH2890" s="143">
        <v>-1</v>
      </c>
      <c r="AI2890" s="143">
        <v>-1</v>
      </c>
      <c r="AJ2890" s="143">
        <v>0</v>
      </c>
      <c r="AM2890" s="143" t="s">
        <v>383</v>
      </c>
      <c r="AN2890" s="143">
        <v>-1</v>
      </c>
      <c r="AQ2890" s="143">
        <v>641</v>
      </c>
      <c r="AR2890" s="143" t="s">
        <v>284</v>
      </c>
      <c r="AS2890" s="143" t="s">
        <v>394</v>
      </c>
      <c r="AT2890" s="143" t="s">
        <v>366</v>
      </c>
      <c r="AV2890" s="143">
        <v>144.35809256239199</v>
      </c>
      <c r="AW2890" s="143">
        <v>0.44740646090000002</v>
      </c>
    </row>
    <row r="2891" spans="1:49" x14ac:dyDescent="0.25">
      <c r="A2891" s="153">
        <v>1200000</v>
      </c>
      <c r="B2891" s="153">
        <v>2500000</v>
      </c>
      <c r="C2891" s="153">
        <v>2500000</v>
      </c>
      <c r="D2891" s="143" t="s">
        <v>360</v>
      </c>
      <c r="E2891" s="143" t="s">
        <v>73</v>
      </c>
      <c r="F2891" s="143" t="s">
        <v>378</v>
      </c>
      <c r="G2891" s="143" t="s">
        <v>379</v>
      </c>
      <c r="H2891" s="143">
        <v>0.59</v>
      </c>
      <c r="I2891" s="143">
        <v>0.64</v>
      </c>
      <c r="J2891" s="143" t="s">
        <v>366</v>
      </c>
      <c r="K2891" s="143">
        <v>0.61776345362188001</v>
      </c>
      <c r="L2891" s="143">
        <v>3769.36275428523</v>
      </c>
      <c r="M2891" s="143">
        <v>7.3642073785028197</v>
      </c>
      <c r="N2891" s="143">
        <v>1.0170933357465599</v>
      </c>
      <c r="O2891" s="143">
        <v>4.5493381833316802</v>
      </c>
      <c r="P2891" s="143">
        <v>0.62832309174659995</v>
      </c>
      <c r="Q2891" s="143">
        <v>2328.5745530409399</v>
      </c>
      <c r="R2891" s="143">
        <v>1820</v>
      </c>
      <c r="S2891" s="143" t="s">
        <v>397</v>
      </c>
      <c r="T2891" s="143">
        <v>1820</v>
      </c>
      <c r="U2891" s="143" t="s">
        <v>385</v>
      </c>
      <c r="V2891" s="143" t="s">
        <v>366</v>
      </c>
      <c r="Z2891" s="143">
        <v>0</v>
      </c>
      <c r="AA2891" s="143">
        <v>1</v>
      </c>
      <c r="AB2891" s="143">
        <v>4.5493381833316802</v>
      </c>
      <c r="AC2891" s="143">
        <v>0.62832309174659995</v>
      </c>
      <c r="AD2891" s="143">
        <v>2328.5745530409399</v>
      </c>
      <c r="AF2891" s="143">
        <v>-1</v>
      </c>
      <c r="AG2891" s="143">
        <v>-1</v>
      </c>
      <c r="AH2891" s="143">
        <v>-1</v>
      </c>
      <c r="AI2891" s="143">
        <v>-1</v>
      </c>
      <c r="AJ2891" s="143">
        <v>0</v>
      </c>
      <c r="AM2891" s="143" t="s">
        <v>383</v>
      </c>
      <c r="AN2891" s="143">
        <v>-1</v>
      </c>
      <c r="AQ2891" s="143">
        <v>641</v>
      </c>
      <c r="AR2891" s="143" t="s">
        <v>284</v>
      </c>
      <c r="AS2891" s="143" t="s">
        <v>394</v>
      </c>
      <c r="AT2891" s="143" t="s">
        <v>366</v>
      </c>
      <c r="AV2891" s="143">
        <v>199.99999999254899</v>
      </c>
      <c r="AW2891" s="143">
        <v>1.8885438386</v>
      </c>
    </row>
    <row r="2892" spans="1:49" x14ac:dyDescent="0.25">
      <c r="A2892" s="153">
        <v>1200000</v>
      </c>
      <c r="B2892" s="153">
        <v>2500000</v>
      </c>
      <c r="C2892" s="153">
        <v>2500000</v>
      </c>
      <c r="D2892" s="143" t="s">
        <v>360</v>
      </c>
      <c r="E2892" s="143" t="s">
        <v>73</v>
      </c>
      <c r="F2892" s="143" t="s">
        <v>378</v>
      </c>
      <c r="G2892" s="143" t="s">
        <v>379</v>
      </c>
      <c r="H2892" s="143">
        <v>0.59</v>
      </c>
      <c r="I2892" s="143">
        <v>0.64</v>
      </c>
      <c r="J2892" s="143" t="s">
        <v>366</v>
      </c>
      <c r="K2892" s="143">
        <v>0.61776345373694996</v>
      </c>
      <c r="L2892" s="143">
        <v>3764.0438112557099</v>
      </c>
      <c r="M2892" s="143">
        <v>7.3548530035189401</v>
      </c>
      <c r="N2892" s="143">
        <v>1.0276797194628999</v>
      </c>
      <c r="O2892" s="143">
        <v>4.5435593931814697</v>
      </c>
      <c r="P2892" s="143">
        <v>0.63486297283082005</v>
      </c>
      <c r="Q2892" s="143">
        <v>2325.2887048585299</v>
      </c>
      <c r="R2892" s="143">
        <v>1820</v>
      </c>
      <c r="S2892" s="143" t="s">
        <v>397</v>
      </c>
      <c r="T2892" s="143">
        <v>1820</v>
      </c>
      <c r="U2892" s="143" t="s">
        <v>385</v>
      </c>
      <c r="V2892" s="143" t="s">
        <v>366</v>
      </c>
      <c r="Z2892" s="143">
        <v>0</v>
      </c>
      <c r="AA2892" s="143">
        <v>1</v>
      </c>
      <c r="AB2892" s="143">
        <v>4.5435593931814697</v>
      </c>
      <c r="AC2892" s="143">
        <v>0.63486297283082005</v>
      </c>
      <c r="AD2892" s="143">
        <v>2325.2887048585299</v>
      </c>
      <c r="AF2892" s="143">
        <v>-1</v>
      </c>
      <c r="AG2892" s="143">
        <v>-1</v>
      </c>
      <c r="AH2892" s="143">
        <v>-1</v>
      </c>
      <c r="AI2892" s="143">
        <v>-1</v>
      </c>
      <c r="AJ2892" s="143">
        <v>0</v>
      </c>
      <c r="AM2892" s="143" t="s">
        <v>383</v>
      </c>
      <c r="AN2892" s="143">
        <v>-1</v>
      </c>
      <c r="AQ2892" s="143">
        <v>641</v>
      </c>
      <c r="AR2892" s="143" t="s">
        <v>284</v>
      </c>
      <c r="AS2892" s="143" t="s">
        <v>394</v>
      </c>
      <c r="AT2892" s="143" t="s">
        <v>366</v>
      </c>
      <c r="AV2892" s="143">
        <v>200.00000001117499</v>
      </c>
      <c r="AW2892" s="143">
        <v>1.8858789171999999</v>
      </c>
    </row>
    <row r="2893" spans="1:49" x14ac:dyDescent="0.25">
      <c r="A2893" s="153">
        <v>1200000</v>
      </c>
      <c r="B2893" s="153">
        <v>2500000</v>
      </c>
      <c r="C2893" s="153">
        <v>2500000</v>
      </c>
      <c r="D2893" s="143" t="s">
        <v>360</v>
      </c>
      <c r="E2893" s="143" t="s">
        <v>73</v>
      </c>
      <c r="F2893" s="143" t="s">
        <v>378</v>
      </c>
      <c r="G2893" s="143" t="s">
        <v>379</v>
      </c>
      <c r="H2893" s="143">
        <v>0.59</v>
      </c>
      <c r="I2893" s="143">
        <v>0.64</v>
      </c>
      <c r="J2893" s="143" t="s">
        <v>366</v>
      </c>
      <c r="K2893" s="143">
        <v>0.46842368857984001</v>
      </c>
      <c r="L2893" s="143">
        <v>3753.21661558289</v>
      </c>
      <c r="M2893" s="143">
        <v>6.94287766142397</v>
      </c>
      <c r="N2893" s="143">
        <v>0.93251050009914005</v>
      </c>
      <c r="O2893" s="143">
        <v>3.25220836352285</v>
      </c>
      <c r="P2893" s="143">
        <v>0.43681000809588</v>
      </c>
      <c r="Q2893" s="143">
        <v>1758.09557111051</v>
      </c>
      <c r="R2893" s="143">
        <v>1400</v>
      </c>
      <c r="S2893" s="143" t="s">
        <v>389</v>
      </c>
      <c r="T2893" s="143">
        <v>1400</v>
      </c>
      <c r="U2893" s="143" t="s">
        <v>385</v>
      </c>
      <c r="V2893" s="143" t="s">
        <v>366</v>
      </c>
      <c r="Z2893" s="143">
        <v>0</v>
      </c>
      <c r="AA2893" s="143">
        <v>1</v>
      </c>
      <c r="AB2893" s="143">
        <v>3.25220836352285</v>
      </c>
      <c r="AC2893" s="143">
        <v>0.43681000809588</v>
      </c>
      <c r="AD2893" s="143">
        <v>1758.09557111051</v>
      </c>
      <c r="AF2893" s="143">
        <v>-1</v>
      </c>
      <c r="AG2893" s="143">
        <v>-1</v>
      </c>
      <c r="AH2893" s="143">
        <v>-1</v>
      </c>
      <c r="AI2893" s="143">
        <v>-1</v>
      </c>
      <c r="AJ2893" s="143">
        <v>0</v>
      </c>
      <c r="AM2893" s="143" t="s">
        <v>383</v>
      </c>
      <c r="AN2893" s="143">
        <v>-1</v>
      </c>
      <c r="AQ2893" s="143">
        <v>641</v>
      </c>
      <c r="AR2893" s="143" t="s">
        <v>284</v>
      </c>
      <c r="AS2893" s="143" t="s">
        <v>394</v>
      </c>
      <c r="AT2893" s="143" t="s">
        <v>366</v>
      </c>
      <c r="AV2893" s="143">
        <v>176.02894797948301</v>
      </c>
      <c r="AW2893" s="143">
        <v>1.4258682653000001</v>
      </c>
    </row>
    <row r="2894" spans="1:49" x14ac:dyDescent="0.25">
      <c r="A2894" s="153">
        <v>1200000</v>
      </c>
      <c r="B2894" s="153">
        <v>2500000</v>
      </c>
      <c r="C2894" s="153">
        <v>2500000</v>
      </c>
      <c r="D2894" s="143" t="s">
        <v>360</v>
      </c>
      <c r="E2894" s="143" t="s">
        <v>73</v>
      </c>
      <c r="F2894" s="143" t="s">
        <v>378</v>
      </c>
      <c r="G2894" s="143" t="s">
        <v>379</v>
      </c>
      <c r="H2894" s="143">
        <v>0.59</v>
      </c>
      <c r="I2894" s="143">
        <v>0.64</v>
      </c>
      <c r="J2894" s="143" t="s">
        <v>363</v>
      </c>
      <c r="K2894" s="143">
        <v>0.14933976515710001</v>
      </c>
      <c r="L2894" s="143">
        <v>3753.21661558289</v>
      </c>
      <c r="M2894" s="143">
        <v>6.94287766142397</v>
      </c>
      <c r="N2894" s="143">
        <v>0.93251050009914005</v>
      </c>
      <c r="O2894" s="143">
        <v>1.03684771947156</v>
      </c>
      <c r="P2894" s="143">
        <v>0.13926089909134001</v>
      </c>
      <c r="Q2894" s="143">
        <v>560.50448795489001</v>
      </c>
      <c r="R2894" s="143">
        <v>3100</v>
      </c>
      <c r="S2894" s="143" t="s">
        <v>371</v>
      </c>
      <c r="T2894" s="143">
        <v>3100</v>
      </c>
      <c r="U2894" s="143" t="s">
        <v>385</v>
      </c>
      <c r="V2894" s="143" t="s">
        <v>366</v>
      </c>
      <c r="Y2894" s="143" t="s">
        <v>363</v>
      </c>
      <c r="Z2894" s="143">
        <v>0</v>
      </c>
      <c r="AA2894" s="143">
        <v>1</v>
      </c>
      <c r="AB2894" s="143">
        <v>1.03684771947156</v>
      </c>
      <c r="AC2894" s="143">
        <v>0.13926089909134001</v>
      </c>
      <c r="AD2894" s="143">
        <v>560.50448795489001</v>
      </c>
      <c r="AF2894" s="143">
        <v>-1</v>
      </c>
      <c r="AG2894" s="143">
        <v>-1</v>
      </c>
      <c r="AH2894" s="143">
        <v>-1</v>
      </c>
      <c r="AI2894" s="143">
        <v>-1</v>
      </c>
      <c r="AJ2894" s="143">
        <v>0</v>
      </c>
      <c r="AM2894" s="143" t="s">
        <v>383</v>
      </c>
      <c r="AN2894" s="143">
        <v>-1</v>
      </c>
      <c r="AQ2894" s="143">
        <v>641</v>
      </c>
      <c r="AR2894" s="143" t="s">
        <v>284</v>
      </c>
      <c r="AS2894" s="143" t="s">
        <v>394</v>
      </c>
      <c r="AT2894" s="143" t="s">
        <v>366</v>
      </c>
      <c r="AV2894" s="143">
        <v>124.37747499373801</v>
      </c>
      <c r="AW2894" s="143">
        <v>0.45458595940000002</v>
      </c>
    </row>
    <row r="2895" spans="1:49" x14ac:dyDescent="0.25">
      <c r="A2895" s="153">
        <v>1200000</v>
      </c>
      <c r="B2895" s="153">
        <v>2500000</v>
      </c>
      <c r="C2895" s="153">
        <v>2500000</v>
      </c>
      <c r="D2895" s="143" t="s">
        <v>360</v>
      </c>
      <c r="E2895" s="143" t="s">
        <v>73</v>
      </c>
      <c r="F2895" s="143" t="s">
        <v>378</v>
      </c>
      <c r="G2895" s="143" t="s">
        <v>379</v>
      </c>
      <c r="H2895" s="143">
        <v>0.59</v>
      </c>
      <c r="I2895" s="143">
        <v>0.64</v>
      </c>
      <c r="J2895" s="143" t="s">
        <v>366</v>
      </c>
      <c r="K2895" s="143">
        <v>0.36979195529544001</v>
      </c>
      <c r="L2895" s="143">
        <v>2107.2034415510698</v>
      </c>
      <c r="M2895" s="143">
        <v>0.86627428865610001</v>
      </c>
      <c r="N2895" s="143">
        <v>0.13316200971587999</v>
      </c>
      <c r="O2895" s="143">
        <v>0.32034126302429999</v>
      </c>
      <c r="P2895" s="143">
        <v>4.92422399439E-2</v>
      </c>
      <c r="Q2895" s="143">
        <v>779.226880856462</v>
      </c>
      <c r="R2895" s="143">
        <v>1820</v>
      </c>
      <c r="S2895" s="143" t="s">
        <v>397</v>
      </c>
      <c r="T2895" s="143">
        <v>1820</v>
      </c>
      <c r="U2895" s="143" t="s">
        <v>385</v>
      </c>
      <c r="V2895" s="143" t="s">
        <v>366</v>
      </c>
      <c r="Z2895" s="143">
        <v>0</v>
      </c>
      <c r="AA2895" s="143">
        <v>1</v>
      </c>
      <c r="AB2895" s="143">
        <v>0.32034126302429999</v>
      </c>
      <c r="AC2895" s="143">
        <v>4.92422399439E-2</v>
      </c>
      <c r="AD2895" s="143">
        <v>779.226880856462</v>
      </c>
      <c r="AF2895" s="143">
        <v>-1</v>
      </c>
      <c r="AG2895" s="143">
        <v>-1</v>
      </c>
      <c r="AH2895" s="143">
        <v>-1</v>
      </c>
      <c r="AI2895" s="143">
        <v>-1</v>
      </c>
      <c r="AJ2895" s="143">
        <v>0</v>
      </c>
      <c r="AM2895" s="143" t="s">
        <v>383</v>
      </c>
      <c r="AN2895" s="143">
        <v>-1</v>
      </c>
      <c r="AQ2895" s="143">
        <v>641</v>
      </c>
      <c r="AR2895" s="143" t="s">
        <v>284</v>
      </c>
      <c r="AS2895" s="143" t="s">
        <v>394</v>
      </c>
      <c r="AT2895" s="143" t="s">
        <v>366</v>
      </c>
      <c r="AV2895" s="143">
        <v>169.38177028298</v>
      </c>
      <c r="AW2895" s="143">
        <v>0.63197638349999996</v>
      </c>
    </row>
    <row r="2896" spans="1:49" x14ac:dyDescent="0.25">
      <c r="A2896" s="153">
        <v>1200000</v>
      </c>
      <c r="B2896" s="153">
        <v>2500000</v>
      </c>
      <c r="C2896" s="153">
        <v>2500000</v>
      </c>
      <c r="D2896" s="143" t="s">
        <v>360</v>
      </c>
      <c r="E2896" s="143" t="s">
        <v>73</v>
      </c>
      <c r="F2896" s="143" t="s">
        <v>378</v>
      </c>
      <c r="G2896" s="143" t="s">
        <v>379</v>
      </c>
      <c r="H2896" s="143">
        <v>0.59</v>
      </c>
      <c r="I2896" s="143">
        <v>0.64</v>
      </c>
      <c r="J2896" s="143" t="s">
        <v>363</v>
      </c>
      <c r="K2896" s="143">
        <v>8.2811028775319998E-2</v>
      </c>
      <c r="L2896" s="143">
        <v>2107.2034415510698</v>
      </c>
      <c r="M2896" s="143">
        <v>0.86627428865610001</v>
      </c>
      <c r="N2896" s="143">
        <v>0.13316200971587999</v>
      </c>
      <c r="O2896" s="143">
        <v>7.1737065045219997E-2</v>
      </c>
      <c r="P2896" s="143">
        <v>1.102728301836E-2</v>
      </c>
      <c r="Q2896" s="143">
        <v>174.49968483375201</v>
      </c>
      <c r="R2896" s="143">
        <v>5300</v>
      </c>
      <c r="S2896" s="143" t="s">
        <v>372</v>
      </c>
      <c r="T2896" s="143">
        <v>5300</v>
      </c>
      <c r="U2896" s="143" t="s">
        <v>385</v>
      </c>
      <c r="V2896" s="143" t="s">
        <v>366</v>
      </c>
      <c r="Y2896" s="143" t="s">
        <v>363</v>
      </c>
      <c r="Z2896" s="143">
        <v>0</v>
      </c>
      <c r="AA2896" s="143">
        <v>1</v>
      </c>
      <c r="AB2896" s="143">
        <v>7.1737065045219997E-2</v>
      </c>
      <c r="AC2896" s="143">
        <v>1.102728301836E-2</v>
      </c>
      <c r="AD2896" s="143">
        <v>174.49968483375099</v>
      </c>
      <c r="AF2896" s="143">
        <v>-1</v>
      </c>
      <c r="AG2896" s="143">
        <v>-1</v>
      </c>
      <c r="AH2896" s="143">
        <v>-1</v>
      </c>
      <c r="AI2896" s="143">
        <v>-1</v>
      </c>
      <c r="AJ2896" s="143">
        <v>0</v>
      </c>
      <c r="AM2896" s="143" t="s">
        <v>383</v>
      </c>
      <c r="AN2896" s="143">
        <v>-1</v>
      </c>
      <c r="AQ2896" s="143">
        <v>641</v>
      </c>
      <c r="AR2896" s="143" t="s">
        <v>284</v>
      </c>
      <c r="AS2896" s="143" t="s">
        <v>394</v>
      </c>
      <c r="AT2896" s="143" t="s">
        <v>366</v>
      </c>
      <c r="AV2896" s="143">
        <v>114.501156365022</v>
      </c>
      <c r="AW2896" s="143">
        <v>0.14152448079999999</v>
      </c>
    </row>
    <row r="2897" spans="1:49" x14ac:dyDescent="0.25">
      <c r="A2897" s="153">
        <v>1200000</v>
      </c>
      <c r="B2897" s="153">
        <v>2500000</v>
      </c>
      <c r="C2897" s="153">
        <v>2500000</v>
      </c>
      <c r="D2897" s="143" t="s">
        <v>360</v>
      </c>
      <c r="E2897" s="143" t="s">
        <v>73</v>
      </c>
      <c r="F2897" s="143" t="s">
        <v>378</v>
      </c>
      <c r="G2897" s="143" t="s">
        <v>379</v>
      </c>
      <c r="H2897" s="143">
        <v>0.59</v>
      </c>
      <c r="I2897" s="143">
        <v>0.64</v>
      </c>
      <c r="J2897" s="143" t="s">
        <v>363</v>
      </c>
      <c r="K2897" s="143">
        <v>0.16516046980426</v>
      </c>
      <c r="L2897" s="143">
        <v>2107.2034415510698</v>
      </c>
      <c r="M2897" s="143">
        <v>0.86627428865610001</v>
      </c>
      <c r="N2897" s="143">
        <v>0.13316200971587999</v>
      </c>
      <c r="O2897" s="143">
        <v>0.14307426849379001</v>
      </c>
      <c r="P2897" s="143">
        <v>2.199310008475E-2</v>
      </c>
      <c r="Q2897" s="143">
        <v>348.02671037974</v>
      </c>
      <c r="R2897" s="143">
        <v>5300</v>
      </c>
      <c r="S2897" s="143" t="s">
        <v>372</v>
      </c>
      <c r="T2897" s="143">
        <v>5300</v>
      </c>
      <c r="U2897" s="143" t="s">
        <v>385</v>
      </c>
      <c r="V2897" s="143" t="s">
        <v>366</v>
      </c>
      <c r="Y2897" s="143" t="s">
        <v>363</v>
      </c>
      <c r="Z2897" s="143">
        <v>0</v>
      </c>
      <c r="AA2897" s="143">
        <v>1</v>
      </c>
      <c r="AB2897" s="143">
        <v>0.14307426849379001</v>
      </c>
      <c r="AC2897" s="143">
        <v>2.199310008475E-2</v>
      </c>
      <c r="AD2897" s="143">
        <v>348.02671037974</v>
      </c>
      <c r="AF2897" s="143">
        <v>-1</v>
      </c>
      <c r="AG2897" s="143">
        <v>-1</v>
      </c>
      <c r="AH2897" s="143">
        <v>-1</v>
      </c>
      <c r="AI2897" s="143">
        <v>-1</v>
      </c>
      <c r="AJ2897" s="143">
        <v>0</v>
      </c>
      <c r="AM2897" s="143" t="s">
        <v>383</v>
      </c>
      <c r="AN2897" s="143">
        <v>-1</v>
      </c>
      <c r="AQ2897" s="143">
        <v>641</v>
      </c>
      <c r="AR2897" s="143" t="s">
        <v>284</v>
      </c>
      <c r="AS2897" s="143" t="s">
        <v>394</v>
      </c>
      <c r="AT2897" s="143" t="s">
        <v>366</v>
      </c>
      <c r="AV2897" s="143">
        <v>130.76418519253599</v>
      </c>
      <c r="AW2897" s="143">
        <v>0.28226010569999999</v>
      </c>
    </row>
    <row r="2898" spans="1:49" x14ac:dyDescent="0.25">
      <c r="A2898" s="153">
        <v>1200000</v>
      </c>
      <c r="B2898" s="153">
        <v>2500000</v>
      </c>
      <c r="C2898" s="153">
        <v>2500000</v>
      </c>
      <c r="D2898" s="143" t="s">
        <v>360</v>
      </c>
      <c r="E2898" s="143" t="s">
        <v>73</v>
      </c>
      <c r="F2898" s="143" t="s">
        <v>378</v>
      </c>
      <c r="G2898" s="143" t="s">
        <v>379</v>
      </c>
      <c r="H2898" s="143">
        <v>0.59</v>
      </c>
      <c r="I2898" s="143">
        <v>0.64</v>
      </c>
      <c r="J2898" s="143" t="s">
        <v>366</v>
      </c>
      <c r="K2898" s="143">
        <v>0.61763341658898996</v>
      </c>
      <c r="L2898" s="143">
        <v>3846.1253458722699</v>
      </c>
      <c r="M2898" s="143">
        <v>8.0228476031784304</v>
      </c>
      <c r="N2898" s="143">
        <v>1.1267905649735199</v>
      </c>
      <c r="O2898" s="143">
        <v>4.9551787759239199</v>
      </c>
      <c r="P2898" s="143">
        <v>0.69594350642484004</v>
      </c>
      <c r="Q2898" s="143">
        <v>2375.4955380006199</v>
      </c>
      <c r="R2898" s="143">
        <v>1200</v>
      </c>
      <c r="S2898" s="143" t="s">
        <v>398</v>
      </c>
      <c r="T2898" s="143">
        <v>1200</v>
      </c>
      <c r="U2898" s="143" t="s">
        <v>385</v>
      </c>
      <c r="V2898" s="143" t="s">
        <v>366</v>
      </c>
      <c r="Z2898" s="143">
        <v>0</v>
      </c>
      <c r="AA2898" s="143">
        <v>1</v>
      </c>
      <c r="AB2898" s="143">
        <v>4.9551787759239199</v>
      </c>
      <c r="AC2898" s="143">
        <v>0.69594350642484004</v>
      </c>
      <c r="AD2898" s="143">
        <v>2375.99567717129</v>
      </c>
      <c r="AF2898" s="143">
        <v>-1</v>
      </c>
      <c r="AG2898" s="143">
        <v>-1</v>
      </c>
      <c r="AH2898" s="143">
        <v>-1</v>
      </c>
      <c r="AI2898" s="143">
        <v>-1</v>
      </c>
      <c r="AJ2898" s="143">
        <v>0</v>
      </c>
      <c r="AM2898" s="143" t="s">
        <v>383</v>
      </c>
      <c r="AN2898" s="143">
        <v>-1</v>
      </c>
      <c r="AQ2898" s="143">
        <v>641</v>
      </c>
      <c r="AR2898" s="143" t="s">
        <v>284</v>
      </c>
      <c r="AS2898" s="143" t="s">
        <v>394</v>
      </c>
      <c r="AT2898" s="143" t="s">
        <v>366</v>
      </c>
      <c r="AV2898" s="143">
        <v>199.58437017454199</v>
      </c>
      <c r="AW2898" s="143">
        <v>1.9270037932999999</v>
      </c>
    </row>
    <row r="2899" spans="1:49" x14ac:dyDescent="0.25">
      <c r="A2899" s="153">
        <v>1200000</v>
      </c>
      <c r="B2899" s="153">
        <v>2500000</v>
      </c>
      <c r="C2899" s="153">
        <v>2500000</v>
      </c>
      <c r="D2899" s="143" t="s">
        <v>360</v>
      </c>
      <c r="E2899" s="143" t="s">
        <v>73</v>
      </c>
      <c r="F2899" s="143" t="s">
        <v>378</v>
      </c>
      <c r="G2899" s="143" t="s">
        <v>379</v>
      </c>
      <c r="H2899" s="143">
        <v>0.59</v>
      </c>
      <c r="I2899" s="143">
        <v>0.64</v>
      </c>
      <c r="J2899" s="143" t="s">
        <v>366</v>
      </c>
      <c r="K2899" s="143">
        <v>0.61776345373694996</v>
      </c>
      <c r="L2899" s="143">
        <v>3758.1511214530401</v>
      </c>
      <c r="M2899" s="143">
        <v>7.3440625084953997</v>
      </c>
      <c r="N2899" s="143">
        <v>1.0344582642735201</v>
      </c>
      <c r="O2899" s="143">
        <v>4.53689341970819</v>
      </c>
      <c r="P2899" s="143">
        <v>0.63905051008434</v>
      </c>
      <c r="Q2899" s="143">
        <v>2321.6484164542399</v>
      </c>
      <c r="R2899" s="143">
        <v>1820</v>
      </c>
      <c r="S2899" s="143" t="s">
        <v>397</v>
      </c>
      <c r="T2899" s="143">
        <v>1820</v>
      </c>
      <c r="U2899" s="143" t="s">
        <v>385</v>
      </c>
      <c r="V2899" s="143" t="s">
        <v>366</v>
      </c>
      <c r="Z2899" s="143">
        <v>0</v>
      </c>
      <c r="AA2899" s="143">
        <v>1</v>
      </c>
      <c r="AB2899" s="143">
        <v>4.53689341970819</v>
      </c>
      <c r="AC2899" s="143">
        <v>0.63905051008434</v>
      </c>
      <c r="AD2899" s="143">
        <v>2321.6484164542399</v>
      </c>
      <c r="AF2899" s="143">
        <v>-1</v>
      </c>
      <c r="AG2899" s="143">
        <v>-1</v>
      </c>
      <c r="AH2899" s="143">
        <v>-1</v>
      </c>
      <c r="AI2899" s="143">
        <v>-1</v>
      </c>
      <c r="AJ2899" s="143">
        <v>0</v>
      </c>
      <c r="AM2899" s="143" t="s">
        <v>383</v>
      </c>
      <c r="AN2899" s="143">
        <v>-1</v>
      </c>
      <c r="AQ2899" s="143">
        <v>641</v>
      </c>
      <c r="AR2899" s="143" t="s">
        <v>284</v>
      </c>
      <c r="AS2899" s="143" t="s">
        <v>394</v>
      </c>
      <c r="AT2899" s="143" t="s">
        <v>366</v>
      </c>
      <c r="AV2899" s="143">
        <v>200.00000001117499</v>
      </c>
      <c r="AW2899" s="143">
        <v>1.8829265340000001</v>
      </c>
    </row>
    <row r="2900" spans="1:49" x14ac:dyDescent="0.25">
      <c r="A2900" s="153">
        <v>1200000</v>
      </c>
      <c r="B2900" s="153">
        <v>2500000</v>
      </c>
      <c r="C2900" s="153">
        <v>2500000</v>
      </c>
      <c r="D2900" s="143" t="s">
        <v>360</v>
      </c>
      <c r="E2900" s="143" t="s">
        <v>73</v>
      </c>
      <c r="F2900" s="143" t="s">
        <v>378</v>
      </c>
      <c r="G2900" s="143" t="s">
        <v>379</v>
      </c>
      <c r="H2900" s="143">
        <v>0.59</v>
      </c>
      <c r="I2900" s="143">
        <v>0.64</v>
      </c>
      <c r="J2900" s="143" t="s">
        <v>366</v>
      </c>
      <c r="K2900" s="143">
        <v>0.15213169486839001</v>
      </c>
      <c r="L2900" s="143">
        <v>3822.9752950105699</v>
      </c>
      <c r="M2900" s="143">
        <v>7.87153428805376</v>
      </c>
      <c r="N2900" s="143">
        <v>1.07597598493325</v>
      </c>
      <c r="O2900" s="143">
        <v>1.1975098524563299</v>
      </c>
      <c r="P2900" s="143">
        <v>0.16369005022558999</v>
      </c>
      <c r="Q2900" s="143">
        <v>581.59571106997601</v>
      </c>
      <c r="R2900" s="143">
        <v>1200</v>
      </c>
      <c r="S2900" s="143" t="s">
        <v>398</v>
      </c>
      <c r="T2900" s="143">
        <v>1200</v>
      </c>
      <c r="U2900" s="143" t="s">
        <v>385</v>
      </c>
      <c r="V2900" s="143" t="s">
        <v>366</v>
      </c>
      <c r="Z2900" s="143">
        <v>0</v>
      </c>
      <c r="AA2900" s="143">
        <v>1</v>
      </c>
      <c r="AB2900" s="143">
        <v>1.1975098524563299</v>
      </c>
      <c r="AC2900" s="143">
        <v>0.16369005022558999</v>
      </c>
      <c r="AD2900" s="143">
        <v>581.59571106997601</v>
      </c>
      <c r="AF2900" s="143">
        <v>-1</v>
      </c>
      <c r="AG2900" s="143">
        <v>-1</v>
      </c>
      <c r="AH2900" s="143">
        <v>-1</v>
      </c>
      <c r="AI2900" s="143">
        <v>-1</v>
      </c>
      <c r="AJ2900" s="143">
        <v>0</v>
      </c>
      <c r="AM2900" s="143" t="s">
        <v>383</v>
      </c>
      <c r="AN2900" s="143">
        <v>-1</v>
      </c>
      <c r="AQ2900" s="143">
        <v>641</v>
      </c>
      <c r="AR2900" s="143" t="s">
        <v>284</v>
      </c>
      <c r="AS2900" s="143" t="s">
        <v>394</v>
      </c>
      <c r="AT2900" s="143" t="s">
        <v>366</v>
      </c>
      <c r="AV2900" s="143">
        <v>129.383969333175</v>
      </c>
      <c r="AW2900" s="143">
        <v>0.47169157430000003</v>
      </c>
    </row>
    <row r="2901" spans="1:49" x14ac:dyDescent="0.25">
      <c r="A2901" s="153">
        <v>1200000</v>
      </c>
      <c r="B2901" s="153">
        <v>2500000</v>
      </c>
      <c r="C2901" s="153">
        <v>2500000</v>
      </c>
      <c r="D2901" s="143" t="s">
        <v>360</v>
      </c>
      <c r="E2901" s="143" t="s">
        <v>73</v>
      </c>
      <c r="F2901" s="143" t="s">
        <v>378</v>
      </c>
      <c r="G2901" s="143" t="s">
        <v>379</v>
      </c>
      <c r="H2901" s="143">
        <v>0.59</v>
      </c>
      <c r="I2901" s="143">
        <v>0.64</v>
      </c>
      <c r="J2901" s="143" t="s">
        <v>366</v>
      </c>
      <c r="K2901" s="143">
        <v>0.61776345359886997</v>
      </c>
      <c r="L2901" s="143">
        <v>3765.2816713725101</v>
      </c>
      <c r="M2901" s="143">
        <v>7.3573816210870504</v>
      </c>
      <c r="N2901" s="143">
        <v>1.02929104564823</v>
      </c>
      <c r="O2901" s="143">
        <v>4.5451214796876096</v>
      </c>
      <c r="P2901" s="143">
        <v>0.63585839111804998</v>
      </c>
      <c r="Q2901" s="143">
        <v>2326.05340907962</v>
      </c>
      <c r="R2901" s="143">
        <v>1820</v>
      </c>
      <c r="S2901" s="143" t="s">
        <v>397</v>
      </c>
      <c r="T2901" s="143">
        <v>1820</v>
      </c>
      <c r="U2901" s="143" t="s">
        <v>385</v>
      </c>
      <c r="V2901" s="143" t="s">
        <v>366</v>
      </c>
      <c r="Z2901" s="143">
        <v>0</v>
      </c>
      <c r="AA2901" s="143">
        <v>1</v>
      </c>
      <c r="AB2901" s="143">
        <v>4.5451214796876096</v>
      </c>
      <c r="AC2901" s="143">
        <v>0.63585839111804998</v>
      </c>
      <c r="AD2901" s="143">
        <v>2326.05340907962</v>
      </c>
      <c r="AF2901" s="143">
        <v>-1</v>
      </c>
      <c r="AG2901" s="143">
        <v>-1</v>
      </c>
      <c r="AH2901" s="143">
        <v>-1</v>
      </c>
      <c r="AI2901" s="143">
        <v>-1</v>
      </c>
      <c r="AJ2901" s="143">
        <v>0</v>
      </c>
      <c r="AM2901" s="143" t="s">
        <v>383</v>
      </c>
      <c r="AN2901" s="143">
        <v>-1</v>
      </c>
      <c r="AQ2901" s="143">
        <v>641</v>
      </c>
      <c r="AR2901" s="143" t="s">
        <v>284</v>
      </c>
      <c r="AS2901" s="143" t="s">
        <v>394</v>
      </c>
      <c r="AT2901" s="143" t="s">
        <v>366</v>
      </c>
      <c r="AV2901" s="143">
        <v>199.99999998882399</v>
      </c>
      <c r="AW2901" s="143">
        <v>1.8864991151999999</v>
      </c>
    </row>
    <row r="2902" spans="1:49" x14ac:dyDescent="0.25">
      <c r="A2902" s="153">
        <v>1200000</v>
      </c>
      <c r="B2902" s="153">
        <v>2500000</v>
      </c>
      <c r="C2902" s="153">
        <v>2500000</v>
      </c>
      <c r="D2902" s="143" t="s">
        <v>360</v>
      </c>
      <c r="E2902" s="143" t="s">
        <v>73</v>
      </c>
      <c r="F2902" s="143" t="s">
        <v>378</v>
      </c>
      <c r="G2902" s="143" t="s">
        <v>379</v>
      </c>
      <c r="H2902" s="143">
        <v>0.59</v>
      </c>
      <c r="I2902" s="143">
        <v>0.64</v>
      </c>
      <c r="J2902" s="143" t="s">
        <v>366</v>
      </c>
      <c r="K2902" s="143">
        <v>0.61776345378298003</v>
      </c>
      <c r="L2902" s="143">
        <v>3760.8129570316701</v>
      </c>
      <c r="M2902" s="143">
        <v>7.3485296946911598</v>
      </c>
      <c r="N2902" s="143">
        <v>1.0266782876882401</v>
      </c>
      <c r="O2902" s="143">
        <v>4.5396530844192098</v>
      </c>
      <c r="P2902" s="143">
        <v>0.63424432492628002</v>
      </c>
      <c r="Q2902" s="143">
        <v>2323.2928013676701</v>
      </c>
      <c r="R2902" s="143">
        <v>1820</v>
      </c>
      <c r="S2902" s="143" t="s">
        <v>397</v>
      </c>
      <c r="T2902" s="143">
        <v>1820</v>
      </c>
      <c r="U2902" s="143" t="s">
        <v>385</v>
      </c>
      <c r="V2902" s="143" t="s">
        <v>366</v>
      </c>
      <c r="Z2902" s="143">
        <v>0</v>
      </c>
      <c r="AA2902" s="143">
        <v>1</v>
      </c>
      <c r="AB2902" s="143">
        <v>4.5396530844192098</v>
      </c>
      <c r="AC2902" s="143">
        <v>0.63424432492628002</v>
      </c>
      <c r="AD2902" s="143">
        <v>2323.2928013676701</v>
      </c>
      <c r="AF2902" s="143">
        <v>-1</v>
      </c>
      <c r="AG2902" s="143">
        <v>-1</v>
      </c>
      <c r="AH2902" s="143">
        <v>-1</v>
      </c>
      <c r="AI2902" s="143">
        <v>-1</v>
      </c>
      <c r="AJ2902" s="143">
        <v>0</v>
      </c>
      <c r="AM2902" s="143" t="s">
        <v>383</v>
      </c>
      <c r="AN2902" s="143">
        <v>-1</v>
      </c>
      <c r="AQ2902" s="143">
        <v>641</v>
      </c>
      <c r="AR2902" s="143" t="s">
        <v>284</v>
      </c>
      <c r="AS2902" s="143" t="s">
        <v>394</v>
      </c>
      <c r="AT2902" s="143" t="s">
        <v>366</v>
      </c>
      <c r="AV2902" s="143">
        <v>200.000000018626</v>
      </c>
      <c r="AW2902" s="143">
        <v>1.8842601795</v>
      </c>
    </row>
    <row r="2903" spans="1:49" x14ac:dyDescent="0.25">
      <c r="A2903" s="153">
        <v>1200000</v>
      </c>
      <c r="B2903" s="153">
        <v>2500000</v>
      </c>
      <c r="C2903" s="153">
        <v>2500000</v>
      </c>
      <c r="D2903" s="143" t="s">
        <v>360</v>
      </c>
      <c r="E2903" s="143" t="s">
        <v>73</v>
      </c>
      <c r="F2903" s="143" t="s">
        <v>378</v>
      </c>
      <c r="G2903" s="143" t="s">
        <v>379</v>
      </c>
      <c r="H2903" s="143">
        <v>0.59</v>
      </c>
      <c r="I2903" s="143">
        <v>0.64</v>
      </c>
      <c r="J2903" s="143" t="s">
        <v>366</v>
      </c>
      <c r="K2903" s="143">
        <v>0.61776345378298003</v>
      </c>
      <c r="L2903" s="143">
        <v>3767.3730922814102</v>
      </c>
      <c r="M2903" s="143">
        <v>7.3611882056942299</v>
      </c>
      <c r="N2903" s="143">
        <v>1.0266168562004101</v>
      </c>
      <c r="O2903" s="143">
        <v>4.5474730498962099</v>
      </c>
      <c r="P2903" s="143">
        <v>0.63420637479818998</v>
      </c>
      <c r="Q2903" s="143">
        <v>2327.3454131768299</v>
      </c>
      <c r="R2903" s="143">
        <v>1820</v>
      </c>
      <c r="S2903" s="143" t="s">
        <v>397</v>
      </c>
      <c r="T2903" s="143">
        <v>1820</v>
      </c>
      <c r="U2903" s="143" t="s">
        <v>385</v>
      </c>
      <c r="V2903" s="143" t="s">
        <v>366</v>
      </c>
      <c r="Z2903" s="143">
        <v>0</v>
      </c>
      <c r="AA2903" s="143">
        <v>1</v>
      </c>
      <c r="AB2903" s="143">
        <v>4.5474730498962099</v>
      </c>
      <c r="AC2903" s="143">
        <v>0.63420637479818998</v>
      </c>
      <c r="AD2903" s="143">
        <v>2327.3454131768299</v>
      </c>
      <c r="AF2903" s="143">
        <v>-1</v>
      </c>
      <c r="AG2903" s="143">
        <v>-1</v>
      </c>
      <c r="AH2903" s="143">
        <v>-1</v>
      </c>
      <c r="AI2903" s="143">
        <v>-1</v>
      </c>
      <c r="AJ2903" s="143">
        <v>0</v>
      </c>
      <c r="AM2903" s="143" t="s">
        <v>383</v>
      </c>
      <c r="AN2903" s="143">
        <v>-1</v>
      </c>
      <c r="AQ2903" s="143">
        <v>641</v>
      </c>
      <c r="AR2903" s="143" t="s">
        <v>284</v>
      </c>
      <c r="AS2903" s="143" t="s">
        <v>394</v>
      </c>
      <c r="AT2903" s="143" t="s">
        <v>366</v>
      </c>
      <c r="AV2903" s="143">
        <v>200.000000018626</v>
      </c>
      <c r="AW2903" s="143">
        <v>1.8875469693</v>
      </c>
    </row>
    <row r="2904" spans="1:49" x14ac:dyDescent="0.25">
      <c r="A2904" s="153">
        <v>1200000</v>
      </c>
      <c r="B2904" s="153">
        <v>2500000</v>
      </c>
      <c r="C2904" s="153">
        <v>2500000</v>
      </c>
      <c r="D2904" s="143" t="s">
        <v>360</v>
      </c>
      <c r="E2904" s="143" t="s">
        <v>73</v>
      </c>
      <c r="F2904" s="143" t="s">
        <v>378</v>
      </c>
      <c r="G2904" s="143" t="s">
        <v>379</v>
      </c>
      <c r="H2904" s="143">
        <v>0.59</v>
      </c>
      <c r="I2904" s="143">
        <v>0.64</v>
      </c>
      <c r="J2904" s="143" t="s">
        <v>366</v>
      </c>
      <c r="K2904" s="143">
        <v>0.61776345341476002</v>
      </c>
      <c r="L2904" s="143">
        <v>3758.2916757786702</v>
      </c>
      <c r="M2904" s="143">
        <v>7.3443371572557297</v>
      </c>
      <c r="N2904" s="143">
        <v>1.03449674252304</v>
      </c>
      <c r="O2904" s="143">
        <v>4.53706308530868</v>
      </c>
      <c r="P2904" s="143">
        <v>0.63907428020736001</v>
      </c>
      <c r="Q2904" s="143">
        <v>2321.7352445689899</v>
      </c>
      <c r="R2904" s="143">
        <v>1820</v>
      </c>
      <c r="S2904" s="143" t="s">
        <v>397</v>
      </c>
      <c r="T2904" s="143">
        <v>1820</v>
      </c>
      <c r="U2904" s="143" t="s">
        <v>385</v>
      </c>
      <c r="V2904" s="143" t="s">
        <v>366</v>
      </c>
      <c r="Z2904" s="143">
        <v>0</v>
      </c>
      <c r="AA2904" s="143">
        <v>1</v>
      </c>
      <c r="AB2904" s="143">
        <v>4.53706308530868</v>
      </c>
      <c r="AC2904" s="143">
        <v>0.63907428020736001</v>
      </c>
      <c r="AD2904" s="143">
        <v>2321.7352445689899</v>
      </c>
      <c r="AF2904" s="143">
        <v>-1</v>
      </c>
      <c r="AG2904" s="143">
        <v>-1</v>
      </c>
      <c r="AH2904" s="143">
        <v>-1</v>
      </c>
      <c r="AI2904" s="143">
        <v>-1</v>
      </c>
      <c r="AJ2904" s="143">
        <v>0</v>
      </c>
      <c r="AM2904" s="143" t="s">
        <v>383</v>
      </c>
      <c r="AN2904" s="143">
        <v>-1</v>
      </c>
      <c r="AQ2904" s="143">
        <v>641</v>
      </c>
      <c r="AR2904" s="143" t="s">
        <v>284</v>
      </c>
      <c r="AS2904" s="143" t="s">
        <v>394</v>
      </c>
      <c r="AT2904" s="143" t="s">
        <v>366</v>
      </c>
      <c r="AV2904" s="143">
        <v>199.99999995902101</v>
      </c>
      <c r="AW2904" s="143">
        <v>1.8829969542</v>
      </c>
    </row>
    <row r="2905" spans="1:49" x14ac:dyDescent="0.25">
      <c r="A2905" s="153">
        <v>1200000</v>
      </c>
      <c r="B2905" s="153">
        <v>2500000</v>
      </c>
      <c r="C2905" s="153">
        <v>2500000</v>
      </c>
      <c r="D2905" s="143" t="s">
        <v>360</v>
      </c>
      <c r="E2905" s="143" t="s">
        <v>73</v>
      </c>
      <c r="F2905" s="143" t="s">
        <v>378</v>
      </c>
      <c r="G2905" s="143" t="s">
        <v>379</v>
      </c>
      <c r="H2905" s="143">
        <v>0.59</v>
      </c>
      <c r="I2905" s="143">
        <v>0.64</v>
      </c>
      <c r="J2905" s="143" t="s">
        <v>366</v>
      </c>
      <c r="K2905" s="143">
        <v>0.61776345373694996</v>
      </c>
      <c r="L2905" s="143">
        <v>3772.36525275757</v>
      </c>
      <c r="M2905" s="143">
        <v>7.37007291652702</v>
      </c>
      <c r="N2905" s="143">
        <v>1.01789833664669</v>
      </c>
      <c r="O2905" s="143">
        <v>4.55296169920691</v>
      </c>
      <c r="P2905" s="143">
        <v>0.62882039199995998</v>
      </c>
      <c r="Q2905" s="143">
        <v>2330.42938730079</v>
      </c>
      <c r="R2905" s="143">
        <v>1820</v>
      </c>
      <c r="S2905" s="143" t="s">
        <v>397</v>
      </c>
      <c r="T2905" s="143">
        <v>1820</v>
      </c>
      <c r="U2905" s="143" t="s">
        <v>385</v>
      </c>
      <c r="V2905" s="143" t="s">
        <v>366</v>
      </c>
      <c r="Z2905" s="143">
        <v>0</v>
      </c>
      <c r="AA2905" s="143">
        <v>1</v>
      </c>
      <c r="AB2905" s="143">
        <v>4.55296169920691</v>
      </c>
      <c r="AC2905" s="143">
        <v>0.62882039199995998</v>
      </c>
      <c r="AD2905" s="143">
        <v>2330.42938730079</v>
      </c>
      <c r="AF2905" s="143">
        <v>-1</v>
      </c>
      <c r="AG2905" s="143">
        <v>-1</v>
      </c>
      <c r="AH2905" s="143">
        <v>-1</v>
      </c>
      <c r="AI2905" s="143">
        <v>-1</v>
      </c>
      <c r="AJ2905" s="143">
        <v>0</v>
      </c>
      <c r="AM2905" s="143" t="s">
        <v>383</v>
      </c>
      <c r="AN2905" s="143">
        <v>-1</v>
      </c>
      <c r="AQ2905" s="143">
        <v>641</v>
      </c>
      <c r="AR2905" s="143" t="s">
        <v>284</v>
      </c>
      <c r="AS2905" s="143" t="s">
        <v>394</v>
      </c>
      <c r="AT2905" s="143" t="s">
        <v>366</v>
      </c>
      <c r="AV2905" s="143">
        <v>200.00000001117499</v>
      </c>
      <c r="AW2905" s="143">
        <v>1.8900481649</v>
      </c>
    </row>
    <row r="2906" spans="1:49" x14ac:dyDescent="0.25">
      <c r="A2906" s="153">
        <v>1200000</v>
      </c>
      <c r="B2906" s="153">
        <v>2500000</v>
      </c>
      <c r="C2906" s="153">
        <v>2500000</v>
      </c>
      <c r="D2906" s="143" t="s">
        <v>360</v>
      </c>
      <c r="E2906" s="143" t="s">
        <v>73</v>
      </c>
      <c r="F2906" s="143" t="s">
        <v>378</v>
      </c>
      <c r="G2906" s="143" t="s">
        <v>379</v>
      </c>
      <c r="H2906" s="143">
        <v>0.59</v>
      </c>
      <c r="I2906" s="143">
        <v>0.64</v>
      </c>
      <c r="J2906" s="143" t="s">
        <v>363</v>
      </c>
      <c r="K2906" s="143">
        <v>3.0748558571299999E-2</v>
      </c>
      <c r="L2906" s="143">
        <v>3245.47842135463</v>
      </c>
      <c r="M2906" s="143">
        <v>6.0965627555049204</v>
      </c>
      <c r="N2906" s="143">
        <v>0.85689813379337998</v>
      </c>
      <c r="O2906" s="143">
        <v>0.18746051697126001</v>
      </c>
      <c r="P2906" s="143">
        <v>2.634838245658E-2</v>
      </c>
      <c r="Q2906" s="143">
        <v>99.793783330919595</v>
      </c>
      <c r="R2906" s="143">
        <v>5100</v>
      </c>
      <c r="S2906" s="143" t="s">
        <v>373</v>
      </c>
      <c r="T2906" s="143">
        <v>5100</v>
      </c>
      <c r="U2906" s="143" t="s">
        <v>385</v>
      </c>
      <c r="V2906" s="143" t="s">
        <v>366</v>
      </c>
      <c r="Y2906" s="143" t="s">
        <v>363</v>
      </c>
      <c r="Z2906" s="143">
        <v>0</v>
      </c>
      <c r="AA2906" s="143">
        <v>1</v>
      </c>
      <c r="AB2906" s="143">
        <v>0.18746051697126001</v>
      </c>
      <c r="AC2906" s="143">
        <v>2.634838245658E-2</v>
      </c>
      <c r="AD2906" s="143">
        <v>99.793783330920505</v>
      </c>
      <c r="AF2906" s="143">
        <v>-1</v>
      </c>
      <c r="AG2906" s="143">
        <v>-1</v>
      </c>
      <c r="AH2906" s="143">
        <v>-1</v>
      </c>
      <c r="AI2906" s="143">
        <v>-1</v>
      </c>
      <c r="AJ2906" s="143">
        <v>0</v>
      </c>
      <c r="AM2906" s="143" t="s">
        <v>383</v>
      </c>
      <c r="AN2906" s="143">
        <v>-1</v>
      </c>
      <c r="AQ2906" s="143">
        <v>641</v>
      </c>
      <c r="AR2906" s="143" t="s">
        <v>284</v>
      </c>
      <c r="AS2906" s="143" t="s">
        <v>394</v>
      </c>
      <c r="AT2906" s="143" t="s">
        <v>366</v>
      </c>
      <c r="AV2906" s="143">
        <v>55.730130096910202</v>
      </c>
      <c r="AW2906" s="143">
        <v>8.0935752900000005E-2</v>
      </c>
    </row>
    <row r="2907" spans="1:49" x14ac:dyDescent="0.25">
      <c r="A2907" s="153">
        <v>1200000</v>
      </c>
      <c r="B2907" s="153">
        <v>2500000</v>
      </c>
      <c r="C2907" s="153">
        <v>2500000</v>
      </c>
      <c r="D2907" s="143" t="s">
        <v>360</v>
      </c>
      <c r="E2907" s="143" t="s">
        <v>73</v>
      </c>
      <c r="F2907" s="143" t="s">
        <v>378</v>
      </c>
      <c r="G2907" s="143" t="s">
        <v>379</v>
      </c>
      <c r="H2907" s="143">
        <v>0.59</v>
      </c>
      <c r="I2907" s="143">
        <v>0.64</v>
      </c>
      <c r="J2907" s="143" t="s">
        <v>366</v>
      </c>
      <c r="K2907" s="143">
        <v>0.32851984291462</v>
      </c>
      <c r="L2907" s="143">
        <v>3245.47842135463</v>
      </c>
      <c r="M2907" s="143">
        <v>6.0965627555049204</v>
      </c>
      <c r="N2907" s="143">
        <v>0.85689813379337998</v>
      </c>
      <c r="O2907" s="143">
        <v>2.0028418387575999</v>
      </c>
      <c r="P2907" s="143">
        <v>0.28150804030762999</v>
      </c>
      <c r="Q2907" s="143">
        <v>1066.2040611662101</v>
      </c>
      <c r="R2907" s="143">
        <v>1460</v>
      </c>
      <c r="S2907" s="143" t="s">
        <v>408</v>
      </c>
      <c r="T2907" s="143">
        <v>1460</v>
      </c>
      <c r="U2907" s="143" t="s">
        <v>385</v>
      </c>
      <c r="V2907" s="143" t="s">
        <v>366</v>
      </c>
      <c r="Z2907" s="143">
        <v>0</v>
      </c>
      <c r="AA2907" s="143">
        <v>1</v>
      </c>
      <c r="AB2907" s="143">
        <v>2.0028418387575999</v>
      </c>
      <c r="AC2907" s="143">
        <v>0.28150804030762999</v>
      </c>
      <c r="AD2907" s="143">
        <v>1644.1724340987901</v>
      </c>
      <c r="AF2907" s="143">
        <v>-1</v>
      </c>
      <c r="AG2907" s="143">
        <v>-1</v>
      </c>
      <c r="AH2907" s="143">
        <v>-1</v>
      </c>
      <c r="AI2907" s="143">
        <v>-1</v>
      </c>
      <c r="AJ2907" s="143">
        <v>0</v>
      </c>
      <c r="AM2907" s="143" t="s">
        <v>383</v>
      </c>
      <c r="AN2907" s="143">
        <v>-1</v>
      </c>
      <c r="AQ2907" s="143">
        <v>641</v>
      </c>
      <c r="AR2907" s="143" t="s">
        <v>284</v>
      </c>
      <c r="AS2907" s="143" t="s">
        <v>394</v>
      </c>
      <c r="AT2907" s="143" t="s">
        <v>366</v>
      </c>
      <c r="AV2907" s="143">
        <v>158.161776613265</v>
      </c>
      <c r="AW2907" s="143">
        <v>1.3334731825999999</v>
      </c>
    </row>
    <row r="2908" spans="1:49" x14ac:dyDescent="0.25">
      <c r="A2908" s="153">
        <v>1200000</v>
      </c>
      <c r="B2908" s="153">
        <v>2500000</v>
      </c>
      <c r="C2908" s="153">
        <v>2500000</v>
      </c>
      <c r="D2908" s="143" t="s">
        <v>360</v>
      </c>
      <c r="E2908" s="143" t="s">
        <v>73</v>
      </c>
      <c r="F2908" s="143" t="s">
        <v>378</v>
      </c>
      <c r="G2908" s="143" t="s">
        <v>379</v>
      </c>
      <c r="H2908" s="143">
        <v>0.59</v>
      </c>
      <c r="I2908" s="143">
        <v>0.64</v>
      </c>
      <c r="J2908" s="143" t="s">
        <v>366</v>
      </c>
      <c r="K2908" s="143">
        <v>0.57476131914344997</v>
      </c>
      <c r="L2908" s="143">
        <v>3496.6053197838201</v>
      </c>
      <c r="M2908" s="143">
        <v>6.8313215925978001</v>
      </c>
      <c r="N2908" s="143">
        <v>0.94350236904483997</v>
      </c>
      <c r="O2908" s="143">
        <v>3.9263794100546998</v>
      </c>
      <c r="P2908" s="143">
        <v>0.54228866624718997</v>
      </c>
      <c r="Q2908" s="143">
        <v>2009.7134861229799</v>
      </c>
      <c r="R2908" s="143">
        <v>1820</v>
      </c>
      <c r="S2908" s="143" t="s">
        <v>397</v>
      </c>
      <c r="T2908" s="143">
        <v>1820</v>
      </c>
      <c r="U2908" s="143" t="s">
        <v>385</v>
      </c>
      <c r="V2908" s="143" t="s">
        <v>366</v>
      </c>
      <c r="Z2908" s="143">
        <v>0</v>
      </c>
      <c r="AA2908" s="143">
        <v>1</v>
      </c>
      <c r="AB2908" s="143">
        <v>3.9263794100546998</v>
      </c>
      <c r="AC2908" s="143">
        <v>0.54228866624718997</v>
      </c>
      <c r="AD2908" s="143">
        <v>2009.7134861229799</v>
      </c>
      <c r="AF2908" s="143">
        <v>-1</v>
      </c>
      <c r="AG2908" s="143">
        <v>-1</v>
      </c>
      <c r="AH2908" s="143">
        <v>-1</v>
      </c>
      <c r="AI2908" s="143">
        <v>-1</v>
      </c>
      <c r="AJ2908" s="143">
        <v>0</v>
      </c>
      <c r="AM2908" s="143" t="s">
        <v>383</v>
      </c>
      <c r="AN2908" s="143">
        <v>-1</v>
      </c>
      <c r="AQ2908" s="143">
        <v>641</v>
      </c>
      <c r="AR2908" s="143" t="s">
        <v>284</v>
      </c>
      <c r="AS2908" s="143" t="s">
        <v>394</v>
      </c>
      <c r="AT2908" s="143" t="s">
        <v>366</v>
      </c>
      <c r="AV2908" s="143">
        <v>189.93330384505899</v>
      </c>
      <c r="AW2908" s="143">
        <v>1.6299379449</v>
      </c>
    </row>
    <row r="2909" spans="1:49" x14ac:dyDescent="0.25">
      <c r="A2909" s="153">
        <v>1200000</v>
      </c>
      <c r="B2909" s="153">
        <v>2500000</v>
      </c>
      <c r="C2909" s="153">
        <v>2500000</v>
      </c>
      <c r="D2909" s="143" t="s">
        <v>360</v>
      </c>
      <c r="E2909" s="143" t="s">
        <v>73</v>
      </c>
      <c r="F2909" s="143" t="s">
        <v>378</v>
      </c>
      <c r="G2909" s="143" t="s">
        <v>379</v>
      </c>
      <c r="H2909" s="143">
        <v>0.59</v>
      </c>
      <c r="I2909" s="143">
        <v>0.64</v>
      </c>
      <c r="J2909" s="143" t="s">
        <v>363</v>
      </c>
      <c r="K2909" s="143">
        <v>4.3002134731570003E-2</v>
      </c>
      <c r="L2909" s="143">
        <v>3496.6053197838201</v>
      </c>
      <c r="M2909" s="143">
        <v>6.8313215925978001</v>
      </c>
      <c r="N2909" s="143">
        <v>0.94350236904483997</v>
      </c>
      <c r="O2909" s="143">
        <v>0.29376141151960999</v>
      </c>
      <c r="P2909" s="143">
        <v>4.0572615993219999E-2</v>
      </c>
      <c r="Q2909" s="143">
        <v>150.361493064489</v>
      </c>
      <c r="R2909" s="143">
        <v>5100</v>
      </c>
      <c r="S2909" s="143" t="s">
        <v>373</v>
      </c>
      <c r="T2909" s="143">
        <v>5100</v>
      </c>
      <c r="U2909" s="143" t="s">
        <v>385</v>
      </c>
      <c r="V2909" s="143" t="s">
        <v>366</v>
      </c>
      <c r="Y2909" s="143" t="s">
        <v>363</v>
      </c>
      <c r="Z2909" s="143">
        <v>0</v>
      </c>
      <c r="AA2909" s="143">
        <v>1</v>
      </c>
      <c r="AB2909" s="143">
        <v>0.29376141151960999</v>
      </c>
      <c r="AC2909" s="143">
        <v>4.0572615993219999E-2</v>
      </c>
      <c r="AD2909" s="143">
        <v>150.361493064489</v>
      </c>
      <c r="AF2909" s="143">
        <v>-1</v>
      </c>
      <c r="AG2909" s="143">
        <v>-1</v>
      </c>
      <c r="AH2909" s="143">
        <v>-1</v>
      </c>
      <c r="AI2909" s="143">
        <v>-1</v>
      </c>
      <c r="AJ2909" s="143">
        <v>0</v>
      </c>
      <c r="AM2909" s="143" t="s">
        <v>383</v>
      </c>
      <c r="AN2909" s="143">
        <v>-1</v>
      </c>
      <c r="AQ2909" s="143">
        <v>641</v>
      </c>
      <c r="AR2909" s="143" t="s">
        <v>284</v>
      </c>
      <c r="AS2909" s="143" t="s">
        <v>394</v>
      </c>
      <c r="AT2909" s="143" t="s">
        <v>366</v>
      </c>
      <c r="AV2909" s="143">
        <v>112.794153270256</v>
      </c>
      <c r="AW2909" s="143">
        <v>0.12194768290000001</v>
      </c>
    </row>
    <row r="2910" spans="1:49" x14ac:dyDescent="0.25">
      <c r="A2910" s="153">
        <v>1200000</v>
      </c>
      <c r="B2910" s="153">
        <v>2500000</v>
      </c>
      <c r="C2910" s="153">
        <v>2500000</v>
      </c>
      <c r="D2910" s="143" t="s">
        <v>360</v>
      </c>
      <c r="E2910" s="143" t="s">
        <v>73</v>
      </c>
      <c r="F2910" s="143" t="s">
        <v>378</v>
      </c>
      <c r="G2910" s="143" t="s">
        <v>379</v>
      </c>
      <c r="H2910" s="143">
        <v>0.59</v>
      </c>
      <c r="I2910" s="143">
        <v>0.64</v>
      </c>
      <c r="J2910" s="143" t="s">
        <v>366</v>
      </c>
      <c r="K2910" s="143">
        <v>5.5363754386999998E-4</v>
      </c>
      <c r="L2910" s="143">
        <v>2087.7036769207698</v>
      </c>
      <c r="M2910" s="143">
        <v>4.8204569446843903</v>
      </c>
      <c r="N2910" s="143">
        <v>0.55106744490559001</v>
      </c>
      <c r="O2910" s="143">
        <v>2.66878594319E-3</v>
      </c>
      <c r="P2910" s="143">
        <v>3.0509162670000001E-4</v>
      </c>
      <c r="Q2910" s="143">
        <v>1.1558311360229601</v>
      </c>
      <c r="R2910" s="143">
        <v>1820</v>
      </c>
      <c r="S2910" s="143" t="s">
        <v>397</v>
      </c>
      <c r="T2910" s="143">
        <v>1820</v>
      </c>
      <c r="U2910" s="143" t="s">
        <v>385</v>
      </c>
      <c r="V2910" s="143" t="s">
        <v>366</v>
      </c>
      <c r="Z2910" s="143">
        <v>0</v>
      </c>
      <c r="AA2910" s="143">
        <v>1</v>
      </c>
      <c r="AB2910" s="143">
        <v>2.66878594319E-3</v>
      </c>
      <c r="AC2910" s="143">
        <v>3.0509162670000001E-4</v>
      </c>
      <c r="AD2910" s="143">
        <v>50.983186999021903</v>
      </c>
      <c r="AF2910" s="143">
        <v>-1</v>
      </c>
      <c r="AG2910" s="143">
        <v>-1</v>
      </c>
      <c r="AH2910" s="143">
        <v>-1</v>
      </c>
      <c r="AI2910" s="143">
        <v>-1</v>
      </c>
      <c r="AJ2910" s="143">
        <v>0</v>
      </c>
      <c r="AM2910" s="143" t="s">
        <v>383</v>
      </c>
      <c r="AN2910" s="143">
        <v>-1</v>
      </c>
      <c r="AQ2910" s="143">
        <v>641</v>
      </c>
      <c r="AR2910" s="143" t="s">
        <v>284</v>
      </c>
      <c r="AS2910" s="143" t="s">
        <v>394</v>
      </c>
      <c r="AT2910" s="143" t="s">
        <v>366</v>
      </c>
      <c r="AV2910" s="143">
        <v>7.6602088132182997</v>
      </c>
      <c r="AW2910" s="143">
        <v>4.1348894599999998E-2</v>
      </c>
    </row>
    <row r="2911" spans="1:49" x14ac:dyDescent="0.25">
      <c r="A2911" s="153">
        <v>1200000</v>
      </c>
      <c r="B2911" s="153">
        <v>2500000</v>
      </c>
      <c r="C2911" s="153">
        <v>2500000</v>
      </c>
      <c r="D2911" s="143" t="s">
        <v>360</v>
      </c>
      <c r="E2911" s="143" t="s">
        <v>73</v>
      </c>
      <c r="F2911" s="143" t="s">
        <v>378</v>
      </c>
      <c r="G2911" s="143" t="s">
        <v>379</v>
      </c>
      <c r="H2911" s="143">
        <v>0.59</v>
      </c>
      <c r="I2911" s="143">
        <v>0.64</v>
      </c>
      <c r="J2911" s="143" t="s">
        <v>363</v>
      </c>
      <c r="K2911" s="143">
        <v>0.19312168041155001</v>
      </c>
      <c r="L2911" s="143">
        <v>2581.2005086480799</v>
      </c>
      <c r="M2911" s="143">
        <v>4.8360122932683103</v>
      </c>
      <c r="N2911" s="143">
        <v>0.68085481259844005</v>
      </c>
      <c r="O2911" s="143">
        <v>0.93393882056691002</v>
      </c>
      <c r="P2911" s="143">
        <v>0.1314878255253</v>
      </c>
      <c r="Q2911" s="143">
        <v>498.48577970927801</v>
      </c>
      <c r="R2911" s="143">
        <v>5100</v>
      </c>
      <c r="S2911" s="143" t="s">
        <v>373</v>
      </c>
      <c r="T2911" s="143">
        <v>5100</v>
      </c>
      <c r="U2911" s="143" t="s">
        <v>385</v>
      </c>
      <c r="V2911" s="143" t="s">
        <v>366</v>
      </c>
      <c r="Y2911" s="143" t="s">
        <v>363</v>
      </c>
      <c r="Z2911" s="143">
        <v>0</v>
      </c>
      <c r="AA2911" s="143">
        <v>1</v>
      </c>
      <c r="AB2911" s="143">
        <v>0.93393882056691002</v>
      </c>
      <c r="AC2911" s="143">
        <v>0.1314878255253</v>
      </c>
      <c r="AD2911" s="143">
        <v>498.48577970927801</v>
      </c>
      <c r="AF2911" s="143">
        <v>-1</v>
      </c>
      <c r="AG2911" s="143">
        <v>-1</v>
      </c>
      <c r="AH2911" s="143">
        <v>-1</v>
      </c>
      <c r="AI2911" s="143">
        <v>-1</v>
      </c>
      <c r="AJ2911" s="143">
        <v>0</v>
      </c>
      <c r="AM2911" s="143" t="s">
        <v>383</v>
      </c>
      <c r="AN2911" s="143">
        <v>-1</v>
      </c>
      <c r="AQ2911" s="143">
        <v>641</v>
      </c>
      <c r="AR2911" s="143" t="s">
        <v>284</v>
      </c>
      <c r="AS2911" s="143" t="s">
        <v>394</v>
      </c>
      <c r="AT2911" s="143" t="s">
        <v>366</v>
      </c>
      <c r="AV2911" s="143">
        <v>139.66408138756501</v>
      </c>
      <c r="AW2911" s="143">
        <v>0.40428692599999999</v>
      </c>
    </row>
    <row r="2912" spans="1:49" x14ac:dyDescent="0.25">
      <c r="A2912" s="153">
        <v>1200000</v>
      </c>
      <c r="B2912" s="153">
        <v>2500000</v>
      </c>
      <c r="C2912" s="153">
        <v>2500000</v>
      </c>
      <c r="D2912" s="143" t="s">
        <v>360</v>
      </c>
      <c r="E2912" s="143" t="s">
        <v>73</v>
      </c>
      <c r="F2912" s="143" t="s">
        <v>378</v>
      </c>
      <c r="G2912" s="143" t="s">
        <v>379</v>
      </c>
      <c r="H2912" s="143">
        <v>0.59</v>
      </c>
      <c r="I2912" s="143">
        <v>0.64</v>
      </c>
      <c r="J2912" s="143" t="s">
        <v>366</v>
      </c>
      <c r="K2912" s="143">
        <v>0.42464177321032998</v>
      </c>
      <c r="L2912" s="143">
        <v>2581.2005086480799</v>
      </c>
      <c r="M2912" s="143">
        <v>4.8360122932683103</v>
      </c>
      <c r="N2912" s="143">
        <v>0.68085481259844005</v>
      </c>
      <c r="O2912" s="143">
        <v>2.0535728354804199</v>
      </c>
      <c r="P2912" s="143">
        <v>0.28911939492059002</v>
      </c>
      <c r="Q2912" s="143">
        <v>1096.0855610037299</v>
      </c>
      <c r="R2912" s="143">
        <v>1460</v>
      </c>
      <c r="S2912" s="143" t="s">
        <v>408</v>
      </c>
      <c r="T2912" s="143">
        <v>1460</v>
      </c>
      <c r="U2912" s="143" t="s">
        <v>385</v>
      </c>
      <c r="V2912" s="143" t="s">
        <v>366</v>
      </c>
      <c r="Z2912" s="143">
        <v>0</v>
      </c>
      <c r="AA2912" s="143">
        <v>1</v>
      </c>
      <c r="AB2912" s="143">
        <v>2.0535728354804199</v>
      </c>
      <c r="AC2912" s="143">
        <v>0.28911939492059002</v>
      </c>
      <c r="AD2912" s="143">
        <v>1096.0855610037299</v>
      </c>
      <c r="AF2912" s="143">
        <v>-1</v>
      </c>
      <c r="AG2912" s="143">
        <v>-1</v>
      </c>
      <c r="AH2912" s="143">
        <v>-1</v>
      </c>
      <c r="AI2912" s="143">
        <v>-1</v>
      </c>
      <c r="AJ2912" s="143">
        <v>0</v>
      </c>
      <c r="AM2912" s="143" t="s">
        <v>383</v>
      </c>
      <c r="AN2912" s="143">
        <v>-1</v>
      </c>
      <c r="AQ2912" s="143">
        <v>641</v>
      </c>
      <c r="AR2912" s="143" t="s">
        <v>284</v>
      </c>
      <c r="AS2912" s="143" t="s">
        <v>394</v>
      </c>
      <c r="AT2912" s="143" t="s">
        <v>366</v>
      </c>
      <c r="AV2912" s="143">
        <v>255.873133067384</v>
      </c>
      <c r="AW2912" s="143">
        <v>0.88895828139999999</v>
      </c>
    </row>
    <row r="2913" spans="1:49" x14ac:dyDescent="0.25">
      <c r="A2913" s="153">
        <v>1200000</v>
      </c>
      <c r="B2913" s="153">
        <v>2500000</v>
      </c>
      <c r="C2913" s="153">
        <v>2500000</v>
      </c>
      <c r="D2913" s="143" t="s">
        <v>360</v>
      </c>
      <c r="E2913" s="143" t="s">
        <v>73</v>
      </c>
      <c r="F2913" s="143" t="s">
        <v>378</v>
      </c>
      <c r="G2913" s="143" t="s">
        <v>379</v>
      </c>
      <c r="H2913" s="143">
        <v>0.59</v>
      </c>
      <c r="I2913" s="143">
        <v>0.64</v>
      </c>
      <c r="J2913" s="143" t="s">
        <v>366</v>
      </c>
      <c r="K2913" s="143">
        <v>0.61776345387502996</v>
      </c>
      <c r="L2913" s="143">
        <v>3754.9871477340098</v>
      </c>
      <c r="M2913" s="143">
        <v>7.3378785058541798</v>
      </c>
      <c r="N2913" s="143">
        <v>1.0335750351762401</v>
      </c>
      <c r="O2913" s="143">
        <v>4.5330731698918596</v>
      </c>
      <c r="P2913" s="143">
        <v>0.63850488356947999</v>
      </c>
      <c r="Q2913" s="143">
        <v>2319.6938296405301</v>
      </c>
      <c r="R2913" s="143">
        <v>1820</v>
      </c>
      <c r="S2913" s="143" t="s">
        <v>397</v>
      </c>
      <c r="T2913" s="143">
        <v>1820</v>
      </c>
      <c r="U2913" s="143" t="s">
        <v>385</v>
      </c>
      <c r="V2913" s="143" t="s">
        <v>366</v>
      </c>
      <c r="Z2913" s="143">
        <v>0</v>
      </c>
      <c r="AA2913" s="143">
        <v>1</v>
      </c>
      <c r="AB2913" s="143">
        <v>4.5330731698918596</v>
      </c>
      <c r="AC2913" s="143">
        <v>0.63850488356947999</v>
      </c>
      <c r="AD2913" s="143">
        <v>2319.6938296405301</v>
      </c>
      <c r="AF2913" s="143">
        <v>-1</v>
      </c>
      <c r="AG2913" s="143">
        <v>-1</v>
      </c>
      <c r="AH2913" s="143">
        <v>-1</v>
      </c>
      <c r="AI2913" s="143">
        <v>-1</v>
      </c>
      <c r="AJ2913" s="143">
        <v>0</v>
      </c>
      <c r="AM2913" s="143" t="s">
        <v>383</v>
      </c>
      <c r="AN2913" s="143">
        <v>-1</v>
      </c>
      <c r="AQ2913" s="143">
        <v>641</v>
      </c>
      <c r="AR2913" s="143" t="s">
        <v>284</v>
      </c>
      <c r="AS2913" s="143" t="s">
        <v>394</v>
      </c>
      <c r="AT2913" s="143" t="s">
        <v>366</v>
      </c>
      <c r="AV2913" s="143">
        <v>200.00000003352699</v>
      </c>
      <c r="AW2913" s="143">
        <v>1.8813413054999999</v>
      </c>
    </row>
    <row r="2914" spans="1:49" x14ac:dyDescent="0.25">
      <c r="A2914" s="153">
        <v>1200000</v>
      </c>
      <c r="B2914" s="153">
        <v>2500000</v>
      </c>
      <c r="C2914" s="153">
        <v>2500000</v>
      </c>
      <c r="D2914" s="143" t="s">
        <v>360</v>
      </c>
      <c r="E2914" s="143" t="s">
        <v>73</v>
      </c>
      <c r="F2914" s="143" t="s">
        <v>378</v>
      </c>
      <c r="G2914" s="143" t="s">
        <v>379</v>
      </c>
      <c r="H2914" s="143">
        <v>0.59</v>
      </c>
      <c r="I2914" s="143">
        <v>0.64</v>
      </c>
      <c r="J2914" s="143" t="s">
        <v>366</v>
      </c>
      <c r="K2914" s="143">
        <v>0.42967911009020998</v>
      </c>
      <c r="L2914" s="143">
        <v>2569.8635746147402</v>
      </c>
      <c r="M2914" s="143">
        <v>5.0207751527886701</v>
      </c>
      <c r="N2914" s="143">
        <v>0.69378275098770004</v>
      </c>
      <c r="O2914" s="143">
        <v>2.1573221996132999</v>
      </c>
      <c r="P2914" s="143">
        <v>0.29810395504032999</v>
      </c>
      <c r="Q2914" s="143">
        <v>1104.21669379372</v>
      </c>
      <c r="R2914" s="143">
        <v>1820</v>
      </c>
      <c r="S2914" s="143" t="s">
        <v>397</v>
      </c>
      <c r="T2914" s="143">
        <v>1820</v>
      </c>
      <c r="U2914" s="143" t="s">
        <v>385</v>
      </c>
      <c r="V2914" s="143" t="s">
        <v>366</v>
      </c>
      <c r="Z2914" s="143">
        <v>0</v>
      </c>
      <c r="AA2914" s="143">
        <v>1</v>
      </c>
      <c r="AB2914" s="143">
        <v>2.1573221996132999</v>
      </c>
      <c r="AC2914" s="143">
        <v>0.29810395504032999</v>
      </c>
      <c r="AD2914" s="143">
        <v>1104.21669379372</v>
      </c>
      <c r="AF2914" s="143">
        <v>-1</v>
      </c>
      <c r="AG2914" s="143">
        <v>-1</v>
      </c>
      <c r="AH2914" s="143">
        <v>-1</v>
      </c>
      <c r="AI2914" s="143">
        <v>-1</v>
      </c>
      <c r="AJ2914" s="143">
        <v>0</v>
      </c>
      <c r="AM2914" s="143" t="s">
        <v>383</v>
      </c>
      <c r="AN2914" s="143">
        <v>-1</v>
      </c>
      <c r="AQ2914" s="143">
        <v>641</v>
      </c>
      <c r="AR2914" s="143" t="s">
        <v>284</v>
      </c>
      <c r="AS2914" s="143" t="s">
        <v>394</v>
      </c>
      <c r="AT2914" s="143" t="s">
        <v>366</v>
      </c>
      <c r="AV2914" s="143">
        <v>280.04450758900299</v>
      </c>
      <c r="AW2914" s="143">
        <v>0.89555287409999995</v>
      </c>
    </row>
    <row r="2915" spans="1:49" x14ac:dyDescent="0.25">
      <c r="A2915" s="153">
        <v>1200000</v>
      </c>
      <c r="B2915" s="153">
        <v>2500000</v>
      </c>
      <c r="C2915" s="153">
        <v>2500000</v>
      </c>
      <c r="D2915" s="143" t="s">
        <v>360</v>
      </c>
      <c r="E2915" s="143" t="s">
        <v>73</v>
      </c>
      <c r="F2915" s="143" t="s">
        <v>378</v>
      </c>
      <c r="G2915" s="143" t="s">
        <v>379</v>
      </c>
      <c r="H2915" s="143">
        <v>0.59</v>
      </c>
      <c r="I2915" s="143">
        <v>0.64</v>
      </c>
      <c r="J2915" s="143" t="s">
        <v>363</v>
      </c>
      <c r="K2915" s="143">
        <v>0.18808434378482</v>
      </c>
      <c r="L2915" s="143">
        <v>2569.8635746147402</v>
      </c>
      <c r="M2915" s="143">
        <v>5.0207751527886701</v>
      </c>
      <c r="N2915" s="143">
        <v>0.69378275098770004</v>
      </c>
      <c r="O2915" s="143">
        <v>0.94432919990338005</v>
      </c>
      <c r="P2915" s="143">
        <v>0.13048967344873999</v>
      </c>
      <c r="Q2915" s="143">
        <v>483.35110404792601</v>
      </c>
      <c r="R2915" s="143">
        <v>5100</v>
      </c>
      <c r="S2915" s="143" t="s">
        <v>373</v>
      </c>
      <c r="T2915" s="143">
        <v>5100</v>
      </c>
      <c r="U2915" s="143" t="s">
        <v>385</v>
      </c>
      <c r="V2915" s="143" t="s">
        <v>366</v>
      </c>
      <c r="Y2915" s="143" t="s">
        <v>363</v>
      </c>
      <c r="Z2915" s="143">
        <v>0</v>
      </c>
      <c r="AA2915" s="143">
        <v>1</v>
      </c>
      <c r="AB2915" s="143">
        <v>0.94432919990338005</v>
      </c>
      <c r="AC2915" s="143">
        <v>0.13048967344873999</v>
      </c>
      <c r="AD2915" s="143">
        <v>483.35110404792601</v>
      </c>
      <c r="AF2915" s="143">
        <v>-1</v>
      </c>
      <c r="AG2915" s="143">
        <v>-1</v>
      </c>
      <c r="AH2915" s="143">
        <v>-1</v>
      </c>
      <c r="AI2915" s="143">
        <v>-1</v>
      </c>
      <c r="AJ2915" s="143">
        <v>0</v>
      </c>
      <c r="AM2915" s="143" t="s">
        <v>383</v>
      </c>
      <c r="AN2915" s="143">
        <v>-1</v>
      </c>
      <c r="AQ2915" s="143">
        <v>641</v>
      </c>
      <c r="AR2915" s="143" t="s">
        <v>284</v>
      </c>
      <c r="AS2915" s="143" t="s">
        <v>394</v>
      </c>
      <c r="AT2915" s="143" t="s">
        <v>366</v>
      </c>
      <c r="AV2915" s="143">
        <v>118.343000955691</v>
      </c>
      <c r="AW2915" s="143">
        <v>0.39201224979999999</v>
      </c>
    </row>
    <row r="2916" spans="1:49" x14ac:dyDescent="0.25">
      <c r="A2916" s="153">
        <v>1200000</v>
      </c>
      <c r="B2916" s="153">
        <v>2500000</v>
      </c>
      <c r="C2916" s="153">
        <v>2500000</v>
      </c>
      <c r="D2916" s="143" t="s">
        <v>360</v>
      </c>
      <c r="E2916" s="143" t="s">
        <v>73</v>
      </c>
      <c r="F2916" s="143" t="s">
        <v>378</v>
      </c>
      <c r="G2916" s="143" t="s">
        <v>379</v>
      </c>
      <c r="H2916" s="143">
        <v>0.59</v>
      </c>
      <c r="I2916" s="143">
        <v>0.64</v>
      </c>
      <c r="J2916" s="143" t="s">
        <v>366</v>
      </c>
      <c r="K2916" s="143">
        <v>0.48195095452345998</v>
      </c>
      <c r="L2916" s="143">
        <v>2907.9706773399098</v>
      </c>
      <c r="M2916" s="143">
        <v>5.68139860369598</v>
      </c>
      <c r="N2916" s="143">
        <v>0.78574841369245996</v>
      </c>
      <c r="O2916" s="143">
        <v>2.7381554800795702</v>
      </c>
      <c r="P2916" s="143">
        <v>0.37869219799437998</v>
      </c>
      <c r="Q2916" s="143">
        <v>1401.49924367022</v>
      </c>
      <c r="R2916" s="143">
        <v>1820</v>
      </c>
      <c r="S2916" s="143" t="s">
        <v>397</v>
      </c>
      <c r="T2916" s="143">
        <v>1820</v>
      </c>
      <c r="U2916" s="143" t="s">
        <v>385</v>
      </c>
      <c r="V2916" s="143" t="s">
        <v>366</v>
      </c>
      <c r="Z2916" s="143">
        <v>0</v>
      </c>
      <c r="AA2916" s="143">
        <v>1</v>
      </c>
      <c r="AB2916" s="143">
        <v>2.7381554800795702</v>
      </c>
      <c r="AC2916" s="143">
        <v>0.37869219799437998</v>
      </c>
      <c r="AD2916" s="143">
        <v>1401.49924367022</v>
      </c>
      <c r="AF2916" s="143">
        <v>-1</v>
      </c>
      <c r="AG2916" s="143">
        <v>-1</v>
      </c>
      <c r="AH2916" s="143">
        <v>-1</v>
      </c>
      <c r="AI2916" s="143">
        <v>-1</v>
      </c>
      <c r="AJ2916" s="143">
        <v>0</v>
      </c>
      <c r="AM2916" s="143" t="s">
        <v>383</v>
      </c>
      <c r="AN2916" s="143">
        <v>-1</v>
      </c>
      <c r="AQ2916" s="143">
        <v>641</v>
      </c>
      <c r="AR2916" s="143" t="s">
        <v>284</v>
      </c>
      <c r="AS2916" s="143" t="s">
        <v>394</v>
      </c>
      <c r="AT2916" s="143" t="s">
        <v>366</v>
      </c>
      <c r="AV2916" s="143">
        <v>191.08484391063899</v>
      </c>
      <c r="AW2916" s="143">
        <v>1.1366579429999999</v>
      </c>
    </row>
    <row r="2917" spans="1:49" x14ac:dyDescent="0.25">
      <c r="A2917" s="153">
        <v>1200000</v>
      </c>
      <c r="B2917" s="153">
        <v>2500000</v>
      </c>
      <c r="C2917" s="153">
        <v>2500000</v>
      </c>
      <c r="D2917" s="143" t="s">
        <v>360</v>
      </c>
      <c r="E2917" s="143" t="s">
        <v>73</v>
      </c>
      <c r="F2917" s="143" t="s">
        <v>378</v>
      </c>
      <c r="G2917" s="143" t="s">
        <v>379</v>
      </c>
      <c r="H2917" s="143">
        <v>0.59</v>
      </c>
      <c r="I2917" s="143">
        <v>0.64</v>
      </c>
      <c r="J2917" s="143" t="s">
        <v>363</v>
      </c>
      <c r="K2917" s="143">
        <v>0.13581249902937001</v>
      </c>
      <c r="L2917" s="143">
        <v>2907.9706773399098</v>
      </c>
      <c r="M2917" s="143">
        <v>5.68139860369598</v>
      </c>
      <c r="N2917" s="143">
        <v>0.78574841369245996</v>
      </c>
      <c r="O2917" s="143">
        <v>0.77160494234997001</v>
      </c>
      <c r="P2917" s="143">
        <v>0.10671445567194</v>
      </c>
      <c r="Q2917" s="143">
        <v>394.938764793686</v>
      </c>
      <c r="R2917" s="143">
        <v>5100</v>
      </c>
      <c r="S2917" s="143" t="s">
        <v>373</v>
      </c>
      <c r="T2917" s="143">
        <v>5100</v>
      </c>
      <c r="U2917" s="143" t="s">
        <v>385</v>
      </c>
      <c r="V2917" s="143" t="s">
        <v>366</v>
      </c>
      <c r="Y2917" s="143" t="s">
        <v>363</v>
      </c>
      <c r="Z2917" s="143">
        <v>0</v>
      </c>
      <c r="AA2917" s="143">
        <v>1</v>
      </c>
      <c r="AB2917" s="143">
        <v>0.77160494234997001</v>
      </c>
      <c r="AC2917" s="143">
        <v>0.10671445567194</v>
      </c>
      <c r="AD2917" s="143">
        <v>394.938764793686</v>
      </c>
      <c r="AF2917" s="143">
        <v>-1</v>
      </c>
      <c r="AG2917" s="143">
        <v>-1</v>
      </c>
      <c r="AH2917" s="143">
        <v>-1</v>
      </c>
      <c r="AI2917" s="143">
        <v>-1</v>
      </c>
      <c r="AJ2917" s="143">
        <v>0</v>
      </c>
      <c r="AM2917" s="143" t="s">
        <v>383</v>
      </c>
      <c r="AN2917" s="143">
        <v>-1</v>
      </c>
      <c r="AQ2917" s="143">
        <v>641</v>
      </c>
      <c r="AR2917" s="143" t="s">
        <v>284</v>
      </c>
      <c r="AS2917" s="143" t="s">
        <v>394</v>
      </c>
      <c r="AT2917" s="143" t="s">
        <v>366</v>
      </c>
      <c r="AV2917" s="143">
        <v>111.222844272261</v>
      </c>
      <c r="AW2917" s="143">
        <v>0.32030718959999999</v>
      </c>
    </row>
    <row r="2918" spans="1:49" x14ac:dyDescent="0.25">
      <c r="A2918" s="153">
        <v>1200000</v>
      </c>
      <c r="B2918" s="153">
        <v>2500000</v>
      </c>
      <c r="C2918" s="153">
        <v>2500000</v>
      </c>
      <c r="D2918" s="143" t="s">
        <v>360</v>
      </c>
      <c r="E2918" s="143" t="s">
        <v>73</v>
      </c>
      <c r="F2918" s="143" t="s">
        <v>378</v>
      </c>
      <c r="G2918" s="143" t="s">
        <v>379</v>
      </c>
      <c r="H2918" s="143">
        <v>0.59</v>
      </c>
      <c r="I2918" s="143">
        <v>0.64</v>
      </c>
      <c r="J2918" s="143" t="s">
        <v>366</v>
      </c>
      <c r="K2918" s="143">
        <v>0.61776345387502996</v>
      </c>
      <c r="L2918" s="143">
        <v>3773.4421984607102</v>
      </c>
      <c r="M2918" s="143">
        <v>7.3721766900632799</v>
      </c>
      <c r="N2918" s="143">
        <v>1.0181859608144499</v>
      </c>
      <c r="O2918" s="143">
        <v>4.5542613346305103</v>
      </c>
      <c r="P2918" s="143">
        <v>0.62899807583980005</v>
      </c>
      <c r="Q2918" s="143">
        <v>2331.0946855188899</v>
      </c>
      <c r="R2918" s="143">
        <v>1820</v>
      </c>
      <c r="S2918" s="143" t="s">
        <v>397</v>
      </c>
      <c r="T2918" s="143">
        <v>1820</v>
      </c>
      <c r="U2918" s="143" t="s">
        <v>385</v>
      </c>
      <c r="V2918" s="143" t="s">
        <v>366</v>
      </c>
      <c r="Z2918" s="143">
        <v>0</v>
      </c>
      <c r="AA2918" s="143">
        <v>1</v>
      </c>
      <c r="AB2918" s="143">
        <v>4.5542613346305103</v>
      </c>
      <c r="AC2918" s="143">
        <v>0.62899807583980005</v>
      </c>
      <c r="AD2918" s="143">
        <v>2331.0946855188899</v>
      </c>
      <c r="AF2918" s="143">
        <v>-1</v>
      </c>
      <c r="AG2918" s="143">
        <v>-1</v>
      </c>
      <c r="AH2918" s="143">
        <v>-1</v>
      </c>
      <c r="AI2918" s="143">
        <v>-1</v>
      </c>
      <c r="AJ2918" s="143">
        <v>0</v>
      </c>
      <c r="AM2918" s="143" t="s">
        <v>383</v>
      </c>
      <c r="AN2918" s="143">
        <v>-1</v>
      </c>
      <c r="AQ2918" s="143">
        <v>641</v>
      </c>
      <c r="AR2918" s="143" t="s">
        <v>284</v>
      </c>
      <c r="AS2918" s="143" t="s">
        <v>394</v>
      </c>
      <c r="AT2918" s="143" t="s">
        <v>366</v>
      </c>
      <c r="AV2918" s="143">
        <v>200.00000003352699</v>
      </c>
      <c r="AW2918" s="143">
        <v>1.8905877417000001</v>
      </c>
    </row>
    <row r="2919" spans="1:49" x14ac:dyDescent="0.25">
      <c r="A2919" s="153">
        <v>1200000</v>
      </c>
      <c r="B2919" s="153">
        <v>2500000</v>
      </c>
      <c r="C2919" s="153">
        <v>2500000</v>
      </c>
      <c r="D2919" s="143" t="s">
        <v>360</v>
      </c>
      <c r="E2919" s="143" t="s">
        <v>73</v>
      </c>
      <c r="F2919" s="143" t="s">
        <v>378</v>
      </c>
      <c r="G2919" s="143" t="s">
        <v>379</v>
      </c>
      <c r="H2919" s="143">
        <v>0.59</v>
      </c>
      <c r="I2919" s="143">
        <v>0.64</v>
      </c>
      <c r="J2919" s="143" t="s">
        <v>366</v>
      </c>
      <c r="K2919" s="143">
        <v>0.61776345378298003</v>
      </c>
      <c r="L2919" s="143">
        <v>3846.68997890331</v>
      </c>
      <c r="M2919" s="143">
        <v>8.0239788612933101</v>
      </c>
      <c r="N2919" s="143">
        <v>1.1269475578502901</v>
      </c>
      <c r="O2919" s="143">
        <v>4.9569208944341803</v>
      </c>
      <c r="P2919" s="143">
        <v>0.69618701556989004</v>
      </c>
      <c r="Q2919" s="143">
        <v>2376.3444869996902</v>
      </c>
      <c r="R2919" s="143">
        <v>1200</v>
      </c>
      <c r="S2919" s="143" t="s">
        <v>398</v>
      </c>
      <c r="T2919" s="143">
        <v>1200</v>
      </c>
      <c r="U2919" s="143" t="s">
        <v>385</v>
      </c>
      <c r="V2919" s="143" t="s">
        <v>366</v>
      </c>
      <c r="Z2919" s="143">
        <v>0</v>
      </c>
      <c r="AA2919" s="143">
        <v>1</v>
      </c>
      <c r="AB2919" s="143">
        <v>4.9569208944341803</v>
      </c>
      <c r="AC2919" s="143">
        <v>0.69618701556989004</v>
      </c>
      <c r="AD2919" s="143">
        <v>2376.3444869996902</v>
      </c>
      <c r="AF2919" s="143">
        <v>-1</v>
      </c>
      <c r="AG2919" s="143">
        <v>-1</v>
      </c>
      <c r="AH2919" s="143">
        <v>-1</v>
      </c>
      <c r="AI2919" s="143">
        <v>-1</v>
      </c>
      <c r="AJ2919" s="143">
        <v>0</v>
      </c>
      <c r="AM2919" s="143" t="s">
        <v>383</v>
      </c>
      <c r="AN2919" s="143">
        <v>-1</v>
      </c>
      <c r="AQ2919" s="143">
        <v>641</v>
      </c>
      <c r="AR2919" s="143" t="s">
        <v>284</v>
      </c>
      <c r="AS2919" s="143" t="s">
        <v>394</v>
      </c>
      <c r="AT2919" s="143" t="s">
        <v>366</v>
      </c>
      <c r="AV2919" s="143">
        <v>200.000000018626</v>
      </c>
      <c r="AW2919" s="143">
        <v>1.9272866886</v>
      </c>
    </row>
    <row r="2920" spans="1:49" x14ac:dyDescent="0.25">
      <c r="A2920" s="153">
        <v>1200000</v>
      </c>
      <c r="B2920" s="153">
        <v>2500000</v>
      </c>
      <c r="C2920" s="153">
        <v>2500000</v>
      </c>
      <c r="D2920" s="143" t="s">
        <v>360</v>
      </c>
      <c r="E2920" s="143" t="s">
        <v>73</v>
      </c>
      <c r="F2920" s="143" t="s">
        <v>378</v>
      </c>
      <c r="G2920" s="143" t="s">
        <v>379</v>
      </c>
      <c r="H2920" s="143">
        <v>0.59</v>
      </c>
      <c r="I2920" s="143">
        <v>0.64</v>
      </c>
      <c r="J2920" s="143" t="s">
        <v>366</v>
      </c>
      <c r="K2920" s="143">
        <v>0.617763453829</v>
      </c>
      <c r="L2920" s="143">
        <v>3846.5468225780201</v>
      </c>
      <c r="M2920" s="143">
        <v>8.0236847792920702</v>
      </c>
      <c r="N2920" s="143">
        <v>1.12690643887397</v>
      </c>
      <c r="O2920" s="143">
        <v>4.95673922169071</v>
      </c>
      <c r="P2920" s="143">
        <v>0.69616161382093</v>
      </c>
      <c r="Q2920" s="143">
        <v>2376.2560504307899</v>
      </c>
      <c r="R2920" s="143">
        <v>1200</v>
      </c>
      <c r="S2920" s="143" t="s">
        <v>398</v>
      </c>
      <c r="T2920" s="143">
        <v>1200</v>
      </c>
      <c r="U2920" s="143" t="s">
        <v>385</v>
      </c>
      <c r="V2920" s="143" t="s">
        <v>366</v>
      </c>
      <c r="Z2920" s="143">
        <v>0</v>
      </c>
      <c r="AA2920" s="143">
        <v>1</v>
      </c>
      <c r="AB2920" s="143">
        <v>4.95673922169071</v>
      </c>
      <c r="AC2920" s="143">
        <v>0.69616161382093</v>
      </c>
      <c r="AD2920" s="143">
        <v>2376.2560504307899</v>
      </c>
      <c r="AF2920" s="143">
        <v>-1</v>
      </c>
      <c r="AG2920" s="143">
        <v>-1</v>
      </c>
      <c r="AH2920" s="143">
        <v>-1</v>
      </c>
      <c r="AI2920" s="143">
        <v>-1</v>
      </c>
      <c r="AJ2920" s="143">
        <v>0</v>
      </c>
      <c r="AM2920" s="143" t="s">
        <v>383</v>
      </c>
      <c r="AN2920" s="143">
        <v>-1</v>
      </c>
      <c r="AQ2920" s="143">
        <v>641</v>
      </c>
      <c r="AR2920" s="143" t="s">
        <v>284</v>
      </c>
      <c r="AS2920" s="143" t="s">
        <v>394</v>
      </c>
      <c r="AT2920" s="143" t="s">
        <v>366</v>
      </c>
      <c r="AV2920" s="143">
        <v>200.000000026077</v>
      </c>
      <c r="AW2920" s="143">
        <v>1.9272149639</v>
      </c>
    </row>
    <row r="2921" spans="1:49" x14ac:dyDescent="0.25">
      <c r="A2921" s="153">
        <v>1200000</v>
      </c>
      <c r="B2921" s="153">
        <v>2500000</v>
      </c>
      <c r="C2921" s="153">
        <v>2500000</v>
      </c>
      <c r="D2921" s="143" t="s">
        <v>360</v>
      </c>
      <c r="E2921" s="143" t="s">
        <v>73</v>
      </c>
      <c r="F2921" s="143" t="s">
        <v>378</v>
      </c>
      <c r="G2921" s="143" t="s">
        <v>379</v>
      </c>
      <c r="H2921" s="143">
        <v>0.59</v>
      </c>
      <c r="I2921" s="143">
        <v>0.64</v>
      </c>
      <c r="J2921" s="143" t="s">
        <v>366</v>
      </c>
      <c r="K2921" s="143">
        <v>0.61776345355284001</v>
      </c>
      <c r="L2921" s="143">
        <v>3846.4641283600099</v>
      </c>
      <c r="M2921" s="143">
        <v>8.0235263633376608</v>
      </c>
      <c r="N2921" s="143">
        <v>1.12688476143134</v>
      </c>
      <c r="O2921" s="143">
        <v>4.95664135588778</v>
      </c>
      <c r="P2921" s="143">
        <v>0.69614822197790005</v>
      </c>
      <c r="Q2921" s="143">
        <v>2376.2049639028201</v>
      </c>
      <c r="R2921" s="143">
        <v>1200</v>
      </c>
      <c r="S2921" s="143" t="s">
        <v>398</v>
      </c>
      <c r="T2921" s="143">
        <v>1200</v>
      </c>
      <c r="U2921" s="143" t="s">
        <v>385</v>
      </c>
      <c r="V2921" s="143" t="s">
        <v>366</v>
      </c>
      <c r="Z2921" s="143">
        <v>0</v>
      </c>
      <c r="AA2921" s="143">
        <v>1</v>
      </c>
      <c r="AB2921" s="143">
        <v>4.95664135588778</v>
      </c>
      <c r="AC2921" s="143">
        <v>0.69614822197790005</v>
      </c>
      <c r="AD2921" s="143">
        <v>2376.2049639028201</v>
      </c>
      <c r="AF2921" s="143">
        <v>-1</v>
      </c>
      <c r="AG2921" s="143">
        <v>-1</v>
      </c>
      <c r="AH2921" s="143">
        <v>-1</v>
      </c>
      <c r="AI2921" s="143">
        <v>-1</v>
      </c>
      <c r="AJ2921" s="143">
        <v>0</v>
      </c>
      <c r="AM2921" s="143" t="s">
        <v>383</v>
      </c>
      <c r="AN2921" s="143">
        <v>-1</v>
      </c>
      <c r="AQ2921" s="143">
        <v>641</v>
      </c>
      <c r="AR2921" s="143" t="s">
        <v>284</v>
      </c>
      <c r="AS2921" s="143" t="s">
        <v>394</v>
      </c>
      <c r="AT2921" s="143" t="s">
        <v>366</v>
      </c>
      <c r="AV2921" s="143">
        <v>199.99999998137301</v>
      </c>
      <c r="AW2921" s="143">
        <v>1.9271735311</v>
      </c>
    </row>
    <row r="2922" spans="1:49" x14ac:dyDescent="0.25">
      <c r="A2922" s="153">
        <v>1200000</v>
      </c>
      <c r="B2922" s="153">
        <v>2500000</v>
      </c>
      <c r="C2922" s="153">
        <v>2500000</v>
      </c>
      <c r="D2922" s="143" t="s">
        <v>360</v>
      </c>
      <c r="E2922" s="143" t="s">
        <v>73</v>
      </c>
      <c r="F2922" s="143" t="s">
        <v>378</v>
      </c>
      <c r="G2922" s="143" t="s">
        <v>379</v>
      </c>
      <c r="H2922" s="143">
        <v>0.59</v>
      </c>
      <c r="I2922" s="143">
        <v>0.64</v>
      </c>
      <c r="J2922" s="143" t="s">
        <v>366</v>
      </c>
      <c r="K2922" s="143">
        <v>0.37429269603799997</v>
      </c>
      <c r="L2922" s="143">
        <v>2617.6430697726901</v>
      </c>
      <c r="M2922" s="143">
        <v>5.0842098599958403</v>
      </c>
      <c r="N2922" s="143">
        <v>0.70409385509667</v>
      </c>
      <c r="O2922" s="143">
        <v>1.9029826157208301</v>
      </c>
      <c r="P2922" s="143">
        <v>0.26353718728792003</v>
      </c>
      <c r="Q2922" s="143">
        <v>979.76468185041006</v>
      </c>
      <c r="R2922" s="143">
        <v>1820</v>
      </c>
      <c r="S2922" s="143" t="s">
        <v>397</v>
      </c>
      <c r="T2922" s="143">
        <v>1820</v>
      </c>
      <c r="U2922" s="143" t="s">
        <v>385</v>
      </c>
      <c r="V2922" s="143" t="s">
        <v>366</v>
      </c>
      <c r="Z2922" s="143">
        <v>0</v>
      </c>
      <c r="AA2922" s="143">
        <v>1</v>
      </c>
      <c r="AB2922" s="143">
        <v>1.9029826157208301</v>
      </c>
      <c r="AC2922" s="143">
        <v>0.26353718728792003</v>
      </c>
      <c r="AD2922" s="143">
        <v>979.76468185041006</v>
      </c>
      <c r="AF2922" s="143">
        <v>-1</v>
      </c>
      <c r="AG2922" s="143">
        <v>-1</v>
      </c>
      <c r="AH2922" s="143">
        <v>-1</v>
      </c>
      <c r="AI2922" s="143">
        <v>-1</v>
      </c>
      <c r="AJ2922" s="143">
        <v>0</v>
      </c>
      <c r="AM2922" s="143" t="s">
        <v>383</v>
      </c>
      <c r="AN2922" s="143">
        <v>-1</v>
      </c>
      <c r="AQ2922" s="143">
        <v>641</v>
      </c>
      <c r="AR2922" s="143" t="s">
        <v>284</v>
      </c>
      <c r="AS2922" s="143" t="s">
        <v>394</v>
      </c>
      <c r="AT2922" s="143" t="s">
        <v>366</v>
      </c>
      <c r="AV2922" s="143">
        <v>180.09180946831</v>
      </c>
      <c r="AW2922" s="143">
        <v>0.79461855790000002</v>
      </c>
    </row>
    <row r="2923" spans="1:49" x14ac:dyDescent="0.25">
      <c r="A2923" s="153">
        <v>1200000</v>
      </c>
      <c r="B2923" s="153">
        <v>2500000</v>
      </c>
      <c r="C2923" s="153">
        <v>2500000</v>
      </c>
      <c r="D2923" s="143" t="s">
        <v>360</v>
      </c>
      <c r="E2923" s="143" t="s">
        <v>73</v>
      </c>
      <c r="F2923" s="143" t="s">
        <v>378</v>
      </c>
      <c r="G2923" s="143" t="s">
        <v>379</v>
      </c>
      <c r="H2923" s="143">
        <v>0.59</v>
      </c>
      <c r="I2923" s="143">
        <v>0.64</v>
      </c>
      <c r="J2923" s="143" t="s">
        <v>363</v>
      </c>
      <c r="K2923" s="143">
        <v>0.18214999275879001</v>
      </c>
      <c r="L2923" s="143">
        <v>2617.6430697726901</v>
      </c>
      <c r="M2923" s="143">
        <v>5.0842098599958403</v>
      </c>
      <c r="N2923" s="143">
        <v>0.70409385509667</v>
      </c>
      <c r="O2923" s="143">
        <v>0.92608878918241999</v>
      </c>
      <c r="P2923" s="143">
        <v>0.12825069060736999</v>
      </c>
      <c r="Q2923" s="143">
        <v>476.8036662042</v>
      </c>
      <c r="R2923" s="143">
        <v>5100</v>
      </c>
      <c r="S2923" s="143" t="s">
        <v>373</v>
      </c>
      <c r="T2923" s="143">
        <v>5100</v>
      </c>
      <c r="U2923" s="143" t="s">
        <v>385</v>
      </c>
      <c r="V2923" s="143" t="s">
        <v>366</v>
      </c>
      <c r="Y2923" s="143" t="s">
        <v>363</v>
      </c>
      <c r="Z2923" s="143">
        <v>0</v>
      </c>
      <c r="AA2923" s="143">
        <v>1</v>
      </c>
      <c r="AB2923" s="143">
        <v>0.92608878918241999</v>
      </c>
      <c r="AC2923" s="143">
        <v>0.12825069060736999</v>
      </c>
      <c r="AD2923" s="143">
        <v>476.8036662042</v>
      </c>
      <c r="AF2923" s="143">
        <v>-1</v>
      </c>
      <c r="AG2923" s="143">
        <v>-1</v>
      </c>
      <c r="AH2923" s="143">
        <v>-1</v>
      </c>
      <c r="AI2923" s="143">
        <v>-1</v>
      </c>
      <c r="AJ2923" s="143">
        <v>0</v>
      </c>
      <c r="AM2923" s="143" t="s">
        <v>383</v>
      </c>
      <c r="AN2923" s="143">
        <v>-1</v>
      </c>
      <c r="AQ2923" s="143">
        <v>641</v>
      </c>
      <c r="AR2923" s="143" t="s">
        <v>284</v>
      </c>
      <c r="AS2923" s="143" t="s">
        <v>394</v>
      </c>
      <c r="AT2923" s="143" t="s">
        <v>366</v>
      </c>
      <c r="AV2923" s="143">
        <v>128.48185427276999</v>
      </c>
      <c r="AW2923" s="143">
        <v>0.3867020813</v>
      </c>
    </row>
    <row r="2924" spans="1:49" x14ac:dyDescent="0.25">
      <c r="A2924" s="153">
        <v>1200000</v>
      </c>
      <c r="B2924" s="153">
        <v>2500000</v>
      </c>
      <c r="C2924" s="153">
        <v>2500000</v>
      </c>
      <c r="D2924" s="143" t="s">
        <v>360</v>
      </c>
      <c r="E2924" s="143" t="s">
        <v>73</v>
      </c>
      <c r="F2924" s="143" t="s">
        <v>378</v>
      </c>
      <c r="G2924" s="143" t="s">
        <v>379</v>
      </c>
      <c r="H2924" s="143">
        <v>0.59</v>
      </c>
      <c r="I2924" s="143">
        <v>0.64</v>
      </c>
      <c r="J2924" s="143" t="s">
        <v>366</v>
      </c>
      <c r="K2924" s="143">
        <v>6.1320764802070001E-2</v>
      </c>
      <c r="L2924" s="143">
        <v>2617.6430697726901</v>
      </c>
      <c r="M2924" s="143">
        <v>5.0842098599958403</v>
      </c>
      <c r="N2924" s="143">
        <v>0.70409385509667</v>
      </c>
      <c r="O2924" s="143">
        <v>0.31176763702921001</v>
      </c>
      <c r="P2924" s="143">
        <v>4.3175573686969997E-2</v>
      </c>
      <c r="Q2924" s="143">
        <v>160.515875017323</v>
      </c>
      <c r="R2924" s="143">
        <v>1460</v>
      </c>
      <c r="S2924" s="143" t="s">
        <v>408</v>
      </c>
      <c r="T2924" s="143">
        <v>1460</v>
      </c>
      <c r="U2924" s="143" t="s">
        <v>385</v>
      </c>
      <c r="V2924" s="143" t="s">
        <v>366</v>
      </c>
      <c r="Z2924" s="143">
        <v>0</v>
      </c>
      <c r="AA2924" s="143">
        <v>1</v>
      </c>
      <c r="AB2924" s="143">
        <v>0.31176763702921001</v>
      </c>
      <c r="AC2924" s="143">
        <v>4.3175573686969997E-2</v>
      </c>
      <c r="AD2924" s="143">
        <v>160.515875017322</v>
      </c>
      <c r="AF2924" s="143">
        <v>-1</v>
      </c>
      <c r="AG2924" s="143">
        <v>-1</v>
      </c>
      <c r="AH2924" s="143">
        <v>-1</v>
      </c>
      <c r="AI2924" s="143">
        <v>-1</v>
      </c>
      <c r="AJ2924" s="143">
        <v>0</v>
      </c>
      <c r="AM2924" s="143" t="s">
        <v>383</v>
      </c>
      <c r="AN2924" s="143">
        <v>-1</v>
      </c>
      <c r="AQ2924" s="143">
        <v>641</v>
      </c>
      <c r="AR2924" s="143" t="s">
        <v>284</v>
      </c>
      <c r="AS2924" s="143" t="s">
        <v>394</v>
      </c>
      <c r="AT2924" s="143" t="s">
        <v>366</v>
      </c>
      <c r="AV2924" s="143">
        <v>67.123503871059697</v>
      </c>
      <c r="AW2924" s="143">
        <v>0.13018319140000001</v>
      </c>
    </row>
    <row r="2925" spans="1:49" x14ac:dyDescent="0.25">
      <c r="A2925" s="153">
        <v>1200000</v>
      </c>
      <c r="B2925" s="153">
        <v>2500000</v>
      </c>
      <c r="C2925" s="153">
        <v>2500000</v>
      </c>
      <c r="D2925" s="143" t="s">
        <v>360</v>
      </c>
      <c r="E2925" s="143" t="s">
        <v>73</v>
      </c>
      <c r="F2925" s="143" t="s">
        <v>378</v>
      </c>
      <c r="G2925" s="143" t="s">
        <v>379</v>
      </c>
      <c r="H2925" s="143">
        <v>0.59</v>
      </c>
      <c r="I2925" s="143">
        <v>0.64</v>
      </c>
      <c r="J2925" s="143" t="s">
        <v>366</v>
      </c>
      <c r="K2925" s="143">
        <v>0.61776345355284001</v>
      </c>
      <c r="L2925" s="143">
        <v>3774.3667990326899</v>
      </c>
      <c r="M2925" s="143">
        <v>7.3739830419990202</v>
      </c>
      <c r="N2925" s="143">
        <v>1.0184349718019501</v>
      </c>
      <c r="O2925" s="143">
        <v>4.5553772304654299</v>
      </c>
      <c r="P2925" s="143">
        <v>0.62915190539937005</v>
      </c>
      <c r="Q2925" s="143">
        <v>2331.6658687456302</v>
      </c>
      <c r="R2925" s="143">
        <v>1820</v>
      </c>
      <c r="S2925" s="143" t="s">
        <v>397</v>
      </c>
      <c r="T2925" s="143">
        <v>1820</v>
      </c>
      <c r="U2925" s="143" t="s">
        <v>385</v>
      </c>
      <c r="V2925" s="143" t="s">
        <v>366</v>
      </c>
      <c r="Z2925" s="143">
        <v>0</v>
      </c>
      <c r="AA2925" s="143">
        <v>1</v>
      </c>
      <c r="AB2925" s="143">
        <v>4.5553772304654299</v>
      </c>
      <c r="AC2925" s="143">
        <v>0.62915190539937005</v>
      </c>
      <c r="AD2925" s="143">
        <v>2331.6658687456302</v>
      </c>
      <c r="AF2925" s="143">
        <v>-1</v>
      </c>
      <c r="AG2925" s="143">
        <v>-1</v>
      </c>
      <c r="AH2925" s="143">
        <v>-1</v>
      </c>
      <c r="AI2925" s="143">
        <v>-1</v>
      </c>
      <c r="AJ2925" s="143">
        <v>0</v>
      </c>
      <c r="AM2925" s="143" t="s">
        <v>383</v>
      </c>
      <c r="AN2925" s="143">
        <v>-1</v>
      </c>
      <c r="AQ2925" s="143">
        <v>641</v>
      </c>
      <c r="AR2925" s="143" t="s">
        <v>284</v>
      </c>
      <c r="AS2925" s="143" t="s">
        <v>394</v>
      </c>
      <c r="AT2925" s="143" t="s">
        <v>366</v>
      </c>
      <c r="AV2925" s="143">
        <v>199.99999998137301</v>
      </c>
      <c r="AW2925" s="143">
        <v>1.8910509884</v>
      </c>
    </row>
    <row r="2926" spans="1:49" x14ac:dyDescent="0.25">
      <c r="A2926" s="153">
        <v>1200000</v>
      </c>
      <c r="B2926" s="153">
        <v>2500000</v>
      </c>
      <c r="C2926" s="153">
        <v>2500000</v>
      </c>
      <c r="D2926" s="143" t="s">
        <v>360</v>
      </c>
      <c r="E2926" s="143" t="s">
        <v>73</v>
      </c>
      <c r="F2926" s="143" t="s">
        <v>378</v>
      </c>
      <c r="G2926" s="143" t="s">
        <v>379</v>
      </c>
      <c r="H2926" s="143">
        <v>0.59</v>
      </c>
      <c r="I2926" s="143">
        <v>0.64</v>
      </c>
      <c r="J2926" s="143" t="s">
        <v>366</v>
      </c>
      <c r="K2926" s="143">
        <v>1.42892665585E-3</v>
      </c>
      <c r="L2926" s="143">
        <v>3831.7600823556299</v>
      </c>
      <c r="M2926" s="143">
        <v>8.1033975517236492</v>
      </c>
      <c r="N2926" s="143">
        <v>1.11682824796497</v>
      </c>
      <c r="O2926" s="143">
        <v>1.1579160764670001E-2</v>
      </c>
      <c r="P2926" s="143">
        <v>1.59586565353E-3</v>
      </c>
      <c r="Q2926" s="143">
        <v>5.4753041205306099</v>
      </c>
      <c r="R2926" s="143">
        <v>8140</v>
      </c>
      <c r="S2926" s="143" t="s">
        <v>369</v>
      </c>
      <c r="T2926" s="143">
        <v>8140</v>
      </c>
      <c r="U2926" s="143" t="s">
        <v>385</v>
      </c>
      <c r="V2926" s="143" t="s">
        <v>366</v>
      </c>
      <c r="Z2926" s="143">
        <v>0</v>
      </c>
      <c r="AA2926" s="143">
        <v>1</v>
      </c>
      <c r="AB2926" s="143">
        <v>1.1579160764670001E-2</v>
      </c>
      <c r="AC2926" s="143">
        <v>1.59586565353E-3</v>
      </c>
      <c r="AD2926" s="143">
        <v>295.729978171151</v>
      </c>
      <c r="AF2926" s="143">
        <v>-1</v>
      </c>
      <c r="AG2926" s="143">
        <v>-1</v>
      </c>
      <c r="AH2926" s="143">
        <v>-1</v>
      </c>
      <c r="AI2926" s="143">
        <v>-1</v>
      </c>
      <c r="AJ2926" s="143">
        <v>0</v>
      </c>
      <c r="AM2926" s="143" t="s">
        <v>383</v>
      </c>
      <c r="AN2926" s="143">
        <v>-1</v>
      </c>
      <c r="AQ2926" s="143">
        <v>641</v>
      </c>
      <c r="AR2926" s="143" t="s">
        <v>284</v>
      </c>
      <c r="AS2926" s="143" t="s">
        <v>394</v>
      </c>
      <c r="AT2926" s="143" t="s">
        <v>366</v>
      </c>
      <c r="AV2926" s="143">
        <v>36.684851733110101</v>
      </c>
      <c r="AW2926" s="143">
        <v>0.2398458866</v>
      </c>
    </row>
    <row r="2927" spans="1:49" x14ac:dyDescent="0.25">
      <c r="A2927" s="153">
        <v>1200000</v>
      </c>
      <c r="B2927" s="153">
        <v>2500000</v>
      </c>
      <c r="C2927" s="153">
        <v>2500000</v>
      </c>
      <c r="D2927" s="143" t="s">
        <v>360</v>
      </c>
      <c r="E2927" s="143" t="s">
        <v>73</v>
      </c>
      <c r="F2927" s="143" t="s">
        <v>378</v>
      </c>
      <c r="G2927" s="143" t="s">
        <v>379</v>
      </c>
      <c r="H2927" s="143">
        <v>0.59</v>
      </c>
      <c r="I2927" s="143">
        <v>0.64</v>
      </c>
      <c r="J2927" s="143" t="s">
        <v>366</v>
      </c>
      <c r="K2927" s="143">
        <v>0.39172711830925</v>
      </c>
      <c r="L2927" s="143">
        <v>3831.7600823556299</v>
      </c>
      <c r="M2927" s="143">
        <v>8.1033975517236492</v>
      </c>
      <c r="N2927" s="143">
        <v>1.11682824796497</v>
      </c>
      <c r="O2927" s="143">
        <v>3.1743205714509601</v>
      </c>
      <c r="P2927" s="143">
        <v>0.43749191122169001</v>
      </c>
      <c r="Q2927" s="143">
        <v>1501.0043351135901</v>
      </c>
      <c r="R2927" s="143">
        <v>1200</v>
      </c>
      <c r="S2927" s="143" t="s">
        <v>398</v>
      </c>
      <c r="T2927" s="143">
        <v>1200</v>
      </c>
      <c r="U2927" s="143" t="s">
        <v>385</v>
      </c>
      <c r="V2927" s="143" t="s">
        <v>366</v>
      </c>
      <c r="Z2927" s="143">
        <v>0</v>
      </c>
      <c r="AA2927" s="143">
        <v>1</v>
      </c>
      <c r="AB2927" s="143">
        <v>3.1743205714509601</v>
      </c>
      <c r="AC2927" s="143">
        <v>0.43749191122169001</v>
      </c>
      <c r="AD2927" s="143">
        <v>1501.6238261237099</v>
      </c>
      <c r="AF2927" s="143">
        <v>-1</v>
      </c>
      <c r="AG2927" s="143">
        <v>-1</v>
      </c>
      <c r="AH2927" s="143">
        <v>-1</v>
      </c>
      <c r="AI2927" s="143">
        <v>-1</v>
      </c>
      <c r="AJ2927" s="143">
        <v>0</v>
      </c>
      <c r="AM2927" s="143" t="s">
        <v>383</v>
      </c>
      <c r="AN2927" s="143">
        <v>-1</v>
      </c>
      <c r="AQ2927" s="143">
        <v>641</v>
      </c>
      <c r="AR2927" s="143" t="s">
        <v>284</v>
      </c>
      <c r="AS2927" s="143" t="s">
        <v>394</v>
      </c>
      <c r="AT2927" s="143" t="s">
        <v>366</v>
      </c>
      <c r="AV2927" s="143">
        <v>160.414302748968</v>
      </c>
      <c r="AW2927" s="143">
        <v>1.2178619839</v>
      </c>
    </row>
    <row r="2928" spans="1:49" x14ac:dyDescent="0.25">
      <c r="A2928" s="153">
        <v>1200000</v>
      </c>
      <c r="B2928" s="153">
        <v>2500000</v>
      </c>
      <c r="C2928" s="153">
        <v>2500000</v>
      </c>
      <c r="D2928" s="143" t="s">
        <v>360</v>
      </c>
      <c r="E2928" s="143" t="s">
        <v>73</v>
      </c>
      <c r="F2928" s="143" t="s">
        <v>378</v>
      </c>
      <c r="G2928" s="143" t="s">
        <v>379</v>
      </c>
      <c r="H2928" s="143">
        <v>0.59</v>
      </c>
      <c r="I2928" s="143">
        <v>0.64</v>
      </c>
      <c r="J2928" s="143" t="s">
        <v>366</v>
      </c>
      <c r="K2928" s="143">
        <v>0.55039673218407004</v>
      </c>
      <c r="L2928" s="143">
        <v>3847.5354224116099</v>
      </c>
      <c r="M2928" s="143">
        <v>7.0603763525456502</v>
      </c>
      <c r="N2928" s="143">
        <v>0.94176803941853005</v>
      </c>
      <c r="O2928" s="143">
        <v>3.8860080724308101</v>
      </c>
      <c r="P2928" s="143">
        <v>0.51834605137136003</v>
      </c>
      <c r="Q2928" s="143">
        <v>2117.6709234578102</v>
      </c>
      <c r="R2928" s="143">
        <v>1400</v>
      </c>
      <c r="S2928" s="143" t="s">
        <v>389</v>
      </c>
      <c r="T2928" s="143">
        <v>1400</v>
      </c>
      <c r="U2928" s="143" t="s">
        <v>385</v>
      </c>
      <c r="V2928" s="143" t="s">
        <v>366</v>
      </c>
      <c r="Z2928" s="143">
        <v>0</v>
      </c>
      <c r="AA2928" s="143">
        <v>1</v>
      </c>
      <c r="AB2928" s="143">
        <v>3.8860080724308101</v>
      </c>
      <c r="AC2928" s="143">
        <v>0.51834605137136003</v>
      </c>
      <c r="AD2928" s="143">
        <v>2117.6709234578102</v>
      </c>
      <c r="AF2928" s="143">
        <v>-1</v>
      </c>
      <c r="AG2928" s="143">
        <v>-1</v>
      </c>
      <c r="AH2928" s="143">
        <v>-1</v>
      </c>
      <c r="AI2928" s="143">
        <v>-1</v>
      </c>
      <c r="AJ2928" s="143">
        <v>0</v>
      </c>
      <c r="AM2928" s="143" t="s">
        <v>383</v>
      </c>
      <c r="AN2928" s="143">
        <v>-1</v>
      </c>
      <c r="AQ2928" s="143">
        <v>641</v>
      </c>
      <c r="AR2928" s="143" t="s">
        <v>284</v>
      </c>
      <c r="AS2928" s="143" t="s">
        <v>394</v>
      </c>
      <c r="AT2928" s="143" t="s">
        <v>366</v>
      </c>
      <c r="AV2928" s="143">
        <v>186.772025222889</v>
      </c>
      <c r="AW2928" s="143">
        <v>1.7174946661999999</v>
      </c>
    </row>
    <row r="2929" spans="1:49" x14ac:dyDescent="0.25">
      <c r="A2929" s="153">
        <v>1200000</v>
      </c>
      <c r="B2929" s="153">
        <v>2500000</v>
      </c>
      <c r="C2929" s="153">
        <v>2500000</v>
      </c>
      <c r="D2929" s="143" t="s">
        <v>360</v>
      </c>
      <c r="E2929" s="143" t="s">
        <v>73</v>
      </c>
      <c r="F2929" s="143" t="s">
        <v>378</v>
      </c>
      <c r="G2929" s="143" t="s">
        <v>379</v>
      </c>
      <c r="H2929" s="143">
        <v>0.59</v>
      </c>
      <c r="I2929" s="143">
        <v>0.64</v>
      </c>
      <c r="J2929" s="143" t="s">
        <v>363</v>
      </c>
      <c r="K2929" s="143">
        <v>6.7366721437810001E-2</v>
      </c>
      <c r="L2929" s="143">
        <v>3847.5354224116099</v>
      </c>
      <c r="M2929" s="143">
        <v>7.0603763525456502</v>
      </c>
      <c r="N2929" s="143">
        <v>0.94176803941853005</v>
      </c>
      <c r="O2929" s="143">
        <v>0.47563440698807002</v>
      </c>
      <c r="P2929" s="143">
        <v>6.3443825170539994E-2</v>
      </c>
      <c r="Q2929" s="143">
        <v>259.19584702372902</v>
      </c>
      <c r="R2929" s="143">
        <v>3100</v>
      </c>
      <c r="S2929" s="143" t="s">
        <v>371</v>
      </c>
      <c r="T2929" s="143">
        <v>3100</v>
      </c>
      <c r="U2929" s="143" t="s">
        <v>385</v>
      </c>
      <c r="V2929" s="143" t="s">
        <v>366</v>
      </c>
      <c r="Y2929" s="143" t="s">
        <v>363</v>
      </c>
      <c r="Z2929" s="143">
        <v>0</v>
      </c>
      <c r="AA2929" s="143">
        <v>1</v>
      </c>
      <c r="AB2929" s="143">
        <v>0.47563440698807002</v>
      </c>
      <c r="AC2929" s="143">
        <v>6.3443825170539994E-2</v>
      </c>
      <c r="AD2929" s="143">
        <v>259.19584702372902</v>
      </c>
      <c r="AF2929" s="143">
        <v>-1</v>
      </c>
      <c r="AG2929" s="143">
        <v>-1</v>
      </c>
      <c r="AH2929" s="143">
        <v>-1</v>
      </c>
      <c r="AI2929" s="143">
        <v>-1</v>
      </c>
      <c r="AJ2929" s="143">
        <v>0</v>
      </c>
      <c r="AM2929" s="143" t="s">
        <v>383</v>
      </c>
      <c r="AN2929" s="143">
        <v>-1</v>
      </c>
      <c r="AQ2929" s="143">
        <v>641</v>
      </c>
      <c r="AR2929" s="143" t="s">
        <v>284</v>
      </c>
      <c r="AS2929" s="143" t="s">
        <v>394</v>
      </c>
      <c r="AT2929" s="143" t="s">
        <v>366</v>
      </c>
      <c r="AV2929" s="143">
        <v>113.922191235236</v>
      </c>
      <c r="AW2929" s="143">
        <v>0.21021560989999999</v>
      </c>
    </row>
    <row r="2930" spans="1:49" x14ac:dyDescent="0.25">
      <c r="A2930" s="153">
        <v>1200000</v>
      </c>
      <c r="B2930" s="153">
        <v>2500000</v>
      </c>
      <c r="C2930" s="153">
        <v>2500000</v>
      </c>
      <c r="D2930" s="143" t="s">
        <v>360</v>
      </c>
      <c r="E2930" s="143" t="s">
        <v>73</v>
      </c>
      <c r="F2930" s="143" t="s">
        <v>378</v>
      </c>
      <c r="G2930" s="143" t="s">
        <v>379</v>
      </c>
      <c r="H2930" s="143">
        <v>0.59</v>
      </c>
      <c r="I2930" s="143">
        <v>0.64</v>
      </c>
      <c r="J2930" s="143" t="s">
        <v>366</v>
      </c>
      <c r="K2930" s="143">
        <v>8.1794032683599992E-3</v>
      </c>
      <c r="L2930" s="143">
        <v>655.345085525473</v>
      </c>
      <c r="M2930" s="143">
        <v>0</v>
      </c>
      <c r="N2930" s="143">
        <v>0</v>
      </c>
      <c r="O2930" s="143">
        <v>0</v>
      </c>
      <c r="P2930" s="143">
        <v>0</v>
      </c>
      <c r="Q2930" s="143">
        <v>5.3603317344526902</v>
      </c>
      <c r="R2930" s="143">
        <v>1820</v>
      </c>
      <c r="S2930" s="143" t="s">
        <v>397</v>
      </c>
      <c r="T2930" s="143">
        <v>1820</v>
      </c>
      <c r="U2930" s="143" t="s">
        <v>385</v>
      </c>
      <c r="V2930" s="143" t="s">
        <v>366</v>
      </c>
      <c r="Z2930" s="143">
        <v>0</v>
      </c>
      <c r="AA2930" s="143">
        <v>1</v>
      </c>
      <c r="AB2930" s="143">
        <v>0</v>
      </c>
      <c r="AC2930" s="143">
        <v>0</v>
      </c>
      <c r="AD2930" s="143">
        <v>5.3603317344525596</v>
      </c>
      <c r="AF2930" s="143">
        <v>-1</v>
      </c>
      <c r="AG2930" s="143">
        <v>-1</v>
      </c>
      <c r="AH2930" s="143">
        <v>-1</v>
      </c>
      <c r="AI2930" s="143">
        <v>-1</v>
      </c>
      <c r="AJ2930" s="143">
        <v>0</v>
      </c>
      <c r="AM2930" s="143" t="s">
        <v>383</v>
      </c>
      <c r="AN2930" s="143">
        <v>-1</v>
      </c>
      <c r="AQ2930" s="143">
        <v>641</v>
      </c>
      <c r="AR2930" s="143" t="s">
        <v>284</v>
      </c>
      <c r="AS2930" s="143" t="s">
        <v>394</v>
      </c>
      <c r="AT2930" s="143" t="s">
        <v>366</v>
      </c>
      <c r="AV2930" s="143">
        <v>29.366734230656199</v>
      </c>
      <c r="AW2930" s="143">
        <v>4.3473899E-3</v>
      </c>
    </row>
    <row r="2931" spans="1:49" x14ac:dyDescent="0.25">
      <c r="A2931" s="153">
        <v>1200000</v>
      </c>
      <c r="B2931" s="153">
        <v>2500000</v>
      </c>
      <c r="C2931" s="153">
        <v>2500000</v>
      </c>
      <c r="D2931" s="143" t="s">
        <v>360</v>
      </c>
      <c r="E2931" s="143" t="s">
        <v>73</v>
      </c>
      <c r="F2931" s="143" t="s">
        <v>378</v>
      </c>
      <c r="G2931" s="143" t="s">
        <v>379</v>
      </c>
      <c r="H2931" s="143">
        <v>0.59</v>
      </c>
      <c r="I2931" s="143">
        <v>0.64</v>
      </c>
      <c r="J2931" s="143" t="s">
        <v>363</v>
      </c>
      <c r="K2931" s="143">
        <v>0.60958405033051</v>
      </c>
      <c r="L2931" s="143">
        <v>655.345085525473</v>
      </c>
      <c r="M2931" s="143">
        <v>0</v>
      </c>
      <c r="N2931" s="143">
        <v>0</v>
      </c>
      <c r="O2931" s="143">
        <v>0</v>
      </c>
      <c r="P2931" s="143">
        <v>0</v>
      </c>
      <c r="Q2931" s="143">
        <v>399.48791159881199</v>
      </c>
      <c r="R2931" s="143">
        <v>5300</v>
      </c>
      <c r="S2931" s="143" t="s">
        <v>372</v>
      </c>
      <c r="T2931" s="143">
        <v>5300</v>
      </c>
      <c r="U2931" s="143" t="s">
        <v>385</v>
      </c>
      <c r="V2931" s="143" t="s">
        <v>366</v>
      </c>
      <c r="Y2931" s="143" t="s">
        <v>363</v>
      </c>
      <c r="Z2931" s="143">
        <v>0</v>
      </c>
      <c r="AA2931" s="143">
        <v>1</v>
      </c>
      <c r="AB2931" s="143">
        <v>0</v>
      </c>
      <c r="AC2931" s="143">
        <v>0</v>
      </c>
      <c r="AD2931" s="143">
        <v>399.48791159881199</v>
      </c>
      <c r="AF2931" s="143">
        <v>-1</v>
      </c>
      <c r="AG2931" s="143">
        <v>-1</v>
      </c>
      <c r="AH2931" s="143">
        <v>-1</v>
      </c>
      <c r="AI2931" s="143">
        <v>-1</v>
      </c>
      <c r="AJ2931" s="143">
        <v>0</v>
      </c>
      <c r="AM2931" s="143" t="s">
        <v>383</v>
      </c>
      <c r="AN2931" s="143">
        <v>-1</v>
      </c>
      <c r="AQ2931" s="143">
        <v>641</v>
      </c>
      <c r="AR2931" s="143" t="s">
        <v>284</v>
      </c>
      <c r="AS2931" s="143" t="s">
        <v>394</v>
      </c>
      <c r="AT2931" s="143" t="s">
        <v>366</v>
      </c>
      <c r="AV2931" s="143">
        <v>195.350149200994</v>
      </c>
      <c r="AW2931" s="143">
        <v>0.3239966842</v>
      </c>
    </row>
    <row r="2932" spans="1:49" x14ac:dyDescent="0.25">
      <c r="A2932" s="153">
        <v>1200000</v>
      </c>
      <c r="B2932" s="153">
        <v>2500000</v>
      </c>
      <c r="C2932" s="153">
        <v>2500000</v>
      </c>
      <c r="D2932" s="143" t="s">
        <v>360</v>
      </c>
      <c r="E2932" s="143" t="s">
        <v>73</v>
      </c>
      <c r="F2932" s="143" t="s">
        <v>378</v>
      </c>
      <c r="G2932" s="143" t="s">
        <v>379</v>
      </c>
      <c r="H2932" s="143">
        <v>0.59</v>
      </c>
      <c r="I2932" s="143">
        <v>0.64</v>
      </c>
      <c r="J2932" s="143" t="s">
        <v>366</v>
      </c>
      <c r="K2932" s="143">
        <v>0.57124436135365997</v>
      </c>
      <c r="L2932" s="143">
        <v>3479.2448645455902</v>
      </c>
      <c r="M2932" s="143">
        <v>6.7974143817796202</v>
      </c>
      <c r="N2932" s="143">
        <v>0.93893301115004002</v>
      </c>
      <c r="O2932" s="143">
        <v>3.88298463737592</v>
      </c>
      <c r="P2932" s="143">
        <v>0.53636018830828003</v>
      </c>
      <c r="Q2932" s="143">
        <v>1987.49901064036</v>
      </c>
      <c r="R2932" s="143">
        <v>1820</v>
      </c>
      <c r="S2932" s="143" t="s">
        <v>397</v>
      </c>
      <c r="T2932" s="143">
        <v>1820</v>
      </c>
      <c r="U2932" s="143" t="s">
        <v>385</v>
      </c>
      <c r="V2932" s="143" t="s">
        <v>366</v>
      </c>
      <c r="Z2932" s="143">
        <v>0</v>
      </c>
      <c r="AA2932" s="143">
        <v>1</v>
      </c>
      <c r="AB2932" s="143">
        <v>3.88298463737592</v>
      </c>
      <c r="AC2932" s="143">
        <v>0.53636018830828003</v>
      </c>
      <c r="AD2932" s="143">
        <v>1987.49901064036</v>
      </c>
      <c r="AF2932" s="143">
        <v>-1</v>
      </c>
      <c r="AG2932" s="143">
        <v>-1</v>
      </c>
      <c r="AH2932" s="143">
        <v>-1</v>
      </c>
      <c r="AI2932" s="143">
        <v>-1</v>
      </c>
      <c r="AJ2932" s="143">
        <v>0</v>
      </c>
      <c r="AM2932" s="143" t="s">
        <v>383</v>
      </c>
      <c r="AN2932" s="143">
        <v>-1</v>
      </c>
      <c r="AQ2932" s="143">
        <v>641</v>
      </c>
      <c r="AR2932" s="143" t="s">
        <v>284</v>
      </c>
      <c r="AS2932" s="143" t="s">
        <v>394</v>
      </c>
      <c r="AT2932" s="143" t="s">
        <v>366</v>
      </c>
      <c r="AV2932" s="143">
        <v>192.57517244385801</v>
      </c>
      <c r="AW2932" s="143">
        <v>1.6119213387</v>
      </c>
    </row>
    <row r="2933" spans="1:49" x14ac:dyDescent="0.25">
      <c r="A2933" s="153">
        <v>1200000</v>
      </c>
      <c r="B2933" s="153">
        <v>2500000</v>
      </c>
      <c r="C2933" s="153">
        <v>2500000</v>
      </c>
      <c r="D2933" s="143" t="s">
        <v>360</v>
      </c>
      <c r="E2933" s="143" t="s">
        <v>73</v>
      </c>
      <c r="F2933" s="143" t="s">
        <v>378</v>
      </c>
      <c r="G2933" s="143" t="s">
        <v>379</v>
      </c>
      <c r="H2933" s="143">
        <v>0.59</v>
      </c>
      <c r="I2933" s="143">
        <v>0.64</v>
      </c>
      <c r="J2933" s="143" t="s">
        <v>363</v>
      </c>
      <c r="K2933" s="143">
        <v>4.6519092383280003E-2</v>
      </c>
      <c r="L2933" s="143">
        <v>3479.2448645455902</v>
      </c>
      <c r="M2933" s="143">
        <v>6.7974143817796202</v>
      </c>
      <c r="N2933" s="143">
        <v>0.93893301115004002</v>
      </c>
      <c r="O2933" s="143">
        <v>0.31620954759350001</v>
      </c>
      <c r="P2933" s="143">
        <v>4.36783114874E-2</v>
      </c>
      <c r="Q2933" s="143">
        <v>161.85131327788</v>
      </c>
      <c r="R2933" s="143">
        <v>5100</v>
      </c>
      <c r="S2933" s="143" t="s">
        <v>373</v>
      </c>
      <c r="T2933" s="143">
        <v>5100</v>
      </c>
      <c r="U2933" s="143" t="s">
        <v>385</v>
      </c>
      <c r="V2933" s="143" t="s">
        <v>366</v>
      </c>
      <c r="Y2933" s="143" t="s">
        <v>363</v>
      </c>
      <c r="Z2933" s="143">
        <v>0</v>
      </c>
      <c r="AA2933" s="143">
        <v>1</v>
      </c>
      <c r="AB2933" s="143">
        <v>0.31620954759350001</v>
      </c>
      <c r="AC2933" s="143">
        <v>4.36783114874E-2</v>
      </c>
      <c r="AD2933" s="143">
        <v>161.85131327788</v>
      </c>
      <c r="AF2933" s="143">
        <v>-1</v>
      </c>
      <c r="AG2933" s="143">
        <v>-1</v>
      </c>
      <c r="AH2933" s="143">
        <v>-1</v>
      </c>
      <c r="AI2933" s="143">
        <v>-1</v>
      </c>
      <c r="AJ2933" s="143">
        <v>0</v>
      </c>
      <c r="AM2933" s="143" t="s">
        <v>383</v>
      </c>
      <c r="AN2933" s="143">
        <v>-1</v>
      </c>
      <c r="AQ2933" s="143">
        <v>641</v>
      </c>
      <c r="AR2933" s="143" t="s">
        <v>284</v>
      </c>
      <c r="AS2933" s="143" t="s">
        <v>394</v>
      </c>
      <c r="AT2933" s="143" t="s">
        <v>366</v>
      </c>
      <c r="AV2933" s="143">
        <v>101.419776321372</v>
      </c>
      <c r="AW2933" s="143">
        <v>0.13126627190000001</v>
      </c>
    </row>
    <row r="2934" spans="1:49" x14ac:dyDescent="0.25">
      <c r="A2934" s="153">
        <v>1200000</v>
      </c>
      <c r="B2934" s="153">
        <v>2500000</v>
      </c>
      <c r="C2934" s="153">
        <v>2500000</v>
      </c>
      <c r="D2934" s="143" t="s">
        <v>360</v>
      </c>
      <c r="E2934" s="143" t="s">
        <v>73</v>
      </c>
      <c r="F2934" s="143" t="s">
        <v>378</v>
      </c>
      <c r="G2934" s="143" t="s">
        <v>379</v>
      </c>
      <c r="H2934" s="143">
        <v>0.59</v>
      </c>
      <c r="I2934" s="143">
        <v>0.64</v>
      </c>
      <c r="J2934" s="143" t="s">
        <v>366</v>
      </c>
      <c r="K2934" s="143">
        <v>0.55613635103891002</v>
      </c>
      <c r="L2934" s="143">
        <v>3790.6996639970498</v>
      </c>
      <c r="M2934" s="143">
        <v>7.34014583574002</v>
      </c>
      <c r="N2934" s="143">
        <v>1.04307443898629</v>
      </c>
      <c r="O2934" s="143">
        <v>4.0821219211819297</v>
      </c>
      <c r="P2934" s="143">
        <v>0.5800916123598</v>
      </c>
      <c r="Q2934" s="143">
        <v>2108.1458790197498</v>
      </c>
      <c r="R2934" s="143">
        <v>1200</v>
      </c>
      <c r="S2934" s="143" t="s">
        <v>398</v>
      </c>
      <c r="T2934" s="143">
        <v>1200</v>
      </c>
      <c r="U2934" s="143" t="s">
        <v>385</v>
      </c>
      <c r="V2934" s="143" t="s">
        <v>366</v>
      </c>
      <c r="Z2934" s="143">
        <v>0</v>
      </c>
      <c r="AA2934" s="143">
        <v>1</v>
      </c>
      <c r="AB2934" s="143">
        <v>4.0821219211819297</v>
      </c>
      <c r="AC2934" s="143">
        <v>0.5800916123598</v>
      </c>
      <c r="AD2934" s="143">
        <v>2108.1458790197498</v>
      </c>
      <c r="AF2934" s="143">
        <v>-1</v>
      </c>
      <c r="AG2934" s="143">
        <v>-1</v>
      </c>
      <c r="AH2934" s="143">
        <v>-1</v>
      </c>
      <c r="AI2934" s="143">
        <v>-1</v>
      </c>
      <c r="AJ2934" s="143">
        <v>0</v>
      </c>
      <c r="AM2934" s="143" t="s">
        <v>383</v>
      </c>
      <c r="AN2934" s="143">
        <v>-1</v>
      </c>
      <c r="AQ2934" s="143">
        <v>641</v>
      </c>
      <c r="AR2934" s="143" t="s">
        <v>284</v>
      </c>
      <c r="AS2934" s="143" t="s">
        <v>394</v>
      </c>
      <c r="AT2934" s="143" t="s">
        <v>366</v>
      </c>
      <c r="AV2934" s="143">
        <v>187.19380677848301</v>
      </c>
      <c r="AW2934" s="143">
        <v>1.7097695693999999</v>
      </c>
    </row>
    <row r="2935" spans="1:49" x14ac:dyDescent="0.25">
      <c r="A2935" s="153">
        <v>1200000</v>
      </c>
      <c r="B2935" s="153">
        <v>2500000</v>
      </c>
      <c r="C2935" s="153">
        <v>2500000</v>
      </c>
      <c r="D2935" s="143" t="s">
        <v>360</v>
      </c>
      <c r="E2935" s="143" t="s">
        <v>73</v>
      </c>
      <c r="F2935" s="143" t="s">
        <v>378</v>
      </c>
      <c r="G2935" s="143" t="s">
        <v>379</v>
      </c>
      <c r="H2935" s="143">
        <v>0.59</v>
      </c>
      <c r="I2935" s="143">
        <v>0.64</v>
      </c>
      <c r="J2935" s="143" t="s">
        <v>366</v>
      </c>
      <c r="K2935" s="143">
        <v>5.6418112696879998E-2</v>
      </c>
      <c r="L2935" s="143">
        <v>3790.6996639970498</v>
      </c>
      <c r="M2935" s="143">
        <v>7.34014583574002</v>
      </c>
      <c r="N2935" s="143">
        <v>1.04307443898629</v>
      </c>
      <c r="O2935" s="143">
        <v>0.41411717497235001</v>
      </c>
      <c r="P2935" s="143">
        <v>5.8848291249960001E-2</v>
      </c>
      <c r="Q2935" s="143">
        <v>213.86412084342899</v>
      </c>
      <c r="R2935" s="143">
        <v>1820</v>
      </c>
      <c r="S2935" s="143" t="s">
        <v>397</v>
      </c>
      <c r="T2935" s="143">
        <v>1820</v>
      </c>
      <c r="U2935" s="143" t="s">
        <v>385</v>
      </c>
      <c r="V2935" s="143" t="s">
        <v>366</v>
      </c>
      <c r="Z2935" s="143">
        <v>0</v>
      </c>
      <c r="AA2935" s="143">
        <v>1</v>
      </c>
      <c r="AB2935" s="143">
        <v>0.41411717497235001</v>
      </c>
      <c r="AC2935" s="143">
        <v>5.8848291249960001E-2</v>
      </c>
      <c r="AD2935" s="143">
        <v>213.86412084343101</v>
      </c>
      <c r="AF2935" s="143">
        <v>-1</v>
      </c>
      <c r="AG2935" s="143">
        <v>-1</v>
      </c>
      <c r="AH2935" s="143">
        <v>-1</v>
      </c>
      <c r="AI2935" s="143">
        <v>-1</v>
      </c>
      <c r="AJ2935" s="143">
        <v>0</v>
      </c>
      <c r="AM2935" s="143" t="s">
        <v>383</v>
      </c>
      <c r="AN2935" s="143">
        <v>-1</v>
      </c>
      <c r="AQ2935" s="143">
        <v>641</v>
      </c>
      <c r="AR2935" s="143" t="s">
        <v>284</v>
      </c>
      <c r="AS2935" s="143" t="s">
        <v>394</v>
      </c>
      <c r="AT2935" s="143" t="s">
        <v>366</v>
      </c>
      <c r="AV2935" s="143">
        <v>74.291946689608096</v>
      </c>
      <c r="AW2935" s="143">
        <v>0.17345021969999999</v>
      </c>
    </row>
    <row r="2936" spans="1:49" x14ac:dyDescent="0.25">
      <c r="A2936" s="153">
        <v>1200000</v>
      </c>
      <c r="B2936" s="153">
        <v>2500000</v>
      </c>
      <c r="C2936" s="153">
        <v>2500000</v>
      </c>
      <c r="D2936" s="143" t="s">
        <v>360</v>
      </c>
      <c r="E2936" s="143" t="s">
        <v>73</v>
      </c>
      <c r="F2936" s="143" t="s">
        <v>378</v>
      </c>
      <c r="G2936" s="143" t="s">
        <v>379</v>
      </c>
      <c r="H2936" s="143">
        <v>0.59</v>
      </c>
      <c r="I2936" s="143">
        <v>0.64</v>
      </c>
      <c r="J2936" s="143" t="s">
        <v>363</v>
      </c>
      <c r="K2936" s="143">
        <v>5.2089896099199997E-3</v>
      </c>
      <c r="L2936" s="143">
        <v>3790.6996639970498</v>
      </c>
      <c r="M2936" s="143">
        <v>7.34014583574002</v>
      </c>
      <c r="N2936" s="143">
        <v>1.04307443898629</v>
      </c>
      <c r="O2936" s="143">
        <v>3.8234743393699998E-2</v>
      </c>
      <c r="P2936" s="143">
        <v>5.4333639150500003E-3</v>
      </c>
      <c r="Q2936" s="143">
        <v>19.745715164106802</v>
      </c>
      <c r="R2936" s="143">
        <v>5300</v>
      </c>
      <c r="S2936" s="143" t="s">
        <v>372</v>
      </c>
      <c r="T2936" s="143">
        <v>5300</v>
      </c>
      <c r="U2936" s="143" t="s">
        <v>385</v>
      </c>
      <c r="V2936" s="143" t="s">
        <v>366</v>
      </c>
      <c r="Y2936" s="143" t="s">
        <v>363</v>
      </c>
      <c r="Z2936" s="143">
        <v>0</v>
      </c>
      <c r="AA2936" s="143">
        <v>1</v>
      </c>
      <c r="AB2936" s="143">
        <v>3.8234743393699998E-2</v>
      </c>
      <c r="AC2936" s="143">
        <v>5.4333639150500003E-3</v>
      </c>
      <c r="AD2936" s="143">
        <v>19.745715164105899</v>
      </c>
      <c r="AF2936" s="143">
        <v>-1</v>
      </c>
      <c r="AG2936" s="143">
        <v>-1</v>
      </c>
      <c r="AH2936" s="143">
        <v>-1</v>
      </c>
      <c r="AI2936" s="143">
        <v>-1</v>
      </c>
      <c r="AJ2936" s="143">
        <v>0</v>
      </c>
      <c r="AM2936" s="143" t="s">
        <v>383</v>
      </c>
      <c r="AN2936" s="143">
        <v>-1</v>
      </c>
      <c r="AQ2936" s="143">
        <v>641</v>
      </c>
      <c r="AR2936" s="143" t="s">
        <v>284</v>
      </c>
      <c r="AS2936" s="143" t="s">
        <v>394</v>
      </c>
      <c r="AT2936" s="143" t="s">
        <v>366</v>
      </c>
      <c r="AV2936" s="143">
        <v>23.273139770308401</v>
      </c>
      <c r="AW2936" s="143">
        <v>1.6014367500000001E-2</v>
      </c>
    </row>
    <row r="2937" spans="1:49" x14ac:dyDescent="0.25">
      <c r="A2937" s="153">
        <v>1200000</v>
      </c>
      <c r="B2937" s="153">
        <v>2500000</v>
      </c>
      <c r="C2937" s="153">
        <v>2500000</v>
      </c>
      <c r="D2937" s="143" t="s">
        <v>360</v>
      </c>
      <c r="E2937" s="143" t="s">
        <v>73</v>
      </c>
      <c r="F2937" s="143" t="s">
        <v>378</v>
      </c>
      <c r="G2937" s="143" t="s">
        <v>379</v>
      </c>
      <c r="H2937" s="143">
        <v>0.59</v>
      </c>
      <c r="I2937" s="143">
        <v>0.64</v>
      </c>
      <c r="J2937" s="143" t="s">
        <v>366</v>
      </c>
      <c r="K2937" s="143">
        <v>0.61776345359886997</v>
      </c>
      <c r="L2937" s="143">
        <v>3758.5912404208598</v>
      </c>
      <c r="M2937" s="143">
        <v>7.3448445252120402</v>
      </c>
      <c r="N2937" s="143">
        <v>1.03367481741293</v>
      </c>
      <c r="O2937" s="143">
        <v>4.53737652004176</v>
      </c>
      <c r="P2937" s="143">
        <v>0.6385665251032</v>
      </c>
      <c r="Q2937" s="143">
        <v>2321.92030534886</v>
      </c>
      <c r="R2937" s="143">
        <v>1820</v>
      </c>
      <c r="S2937" s="143" t="s">
        <v>397</v>
      </c>
      <c r="T2937" s="143">
        <v>1820</v>
      </c>
      <c r="U2937" s="143" t="s">
        <v>385</v>
      </c>
      <c r="V2937" s="143" t="s">
        <v>366</v>
      </c>
      <c r="Z2937" s="143">
        <v>0</v>
      </c>
      <c r="AA2937" s="143">
        <v>1</v>
      </c>
      <c r="AB2937" s="143">
        <v>4.53737652004176</v>
      </c>
      <c r="AC2937" s="143">
        <v>0.6385665251032</v>
      </c>
      <c r="AD2937" s="143">
        <v>2321.92030534886</v>
      </c>
      <c r="AF2937" s="143">
        <v>-1</v>
      </c>
      <c r="AG2937" s="143">
        <v>-1</v>
      </c>
      <c r="AH2937" s="143">
        <v>-1</v>
      </c>
      <c r="AI2937" s="143">
        <v>-1</v>
      </c>
      <c r="AJ2937" s="143">
        <v>0</v>
      </c>
      <c r="AM2937" s="143" t="s">
        <v>383</v>
      </c>
      <c r="AN2937" s="143">
        <v>-1</v>
      </c>
      <c r="AQ2937" s="143">
        <v>641</v>
      </c>
      <c r="AR2937" s="143" t="s">
        <v>284</v>
      </c>
      <c r="AS2937" s="143" t="s">
        <v>394</v>
      </c>
      <c r="AT2937" s="143" t="s">
        <v>366</v>
      </c>
      <c r="AV2937" s="143">
        <v>199.99999998882399</v>
      </c>
      <c r="AW2937" s="143">
        <v>1.8831470441</v>
      </c>
    </row>
    <row r="2938" spans="1:49" x14ac:dyDescent="0.25">
      <c r="A2938" s="153">
        <v>1200000</v>
      </c>
      <c r="B2938" s="153">
        <v>2500000</v>
      </c>
      <c r="C2938" s="153">
        <v>2500000</v>
      </c>
      <c r="D2938" s="143" t="s">
        <v>360</v>
      </c>
      <c r="E2938" s="143" t="s">
        <v>73</v>
      </c>
      <c r="F2938" s="143" t="s">
        <v>378</v>
      </c>
      <c r="G2938" s="143" t="s">
        <v>379</v>
      </c>
      <c r="H2938" s="143">
        <v>0.59</v>
      </c>
      <c r="I2938" s="143">
        <v>0.64</v>
      </c>
      <c r="J2938" s="143" t="s">
        <v>366</v>
      </c>
      <c r="K2938" s="143">
        <v>0.2682859219557</v>
      </c>
      <c r="L2938" s="143">
        <v>1511.76869072198</v>
      </c>
      <c r="M2938" s="143">
        <v>2.9536016708913801</v>
      </c>
      <c r="N2938" s="143">
        <v>0.40859327008667001</v>
      </c>
      <c r="O2938" s="143">
        <v>0.79240974736501002</v>
      </c>
      <c r="P2938" s="143">
        <v>0.1096198221701</v>
      </c>
      <c r="Q2938" s="143">
        <v>405.58625697411998</v>
      </c>
      <c r="R2938" s="143">
        <v>1820</v>
      </c>
      <c r="S2938" s="143" t="s">
        <v>397</v>
      </c>
      <c r="T2938" s="143">
        <v>1820</v>
      </c>
      <c r="U2938" s="143" t="s">
        <v>385</v>
      </c>
      <c r="V2938" s="143" t="s">
        <v>366</v>
      </c>
      <c r="Z2938" s="143">
        <v>0</v>
      </c>
      <c r="AA2938" s="143">
        <v>1</v>
      </c>
      <c r="AB2938" s="143">
        <v>0.79240974736501002</v>
      </c>
      <c r="AC2938" s="143">
        <v>0.1096198221701</v>
      </c>
      <c r="AD2938" s="143">
        <v>405.58625697411998</v>
      </c>
      <c r="AF2938" s="143">
        <v>-1</v>
      </c>
      <c r="AG2938" s="143">
        <v>-1</v>
      </c>
      <c r="AH2938" s="143">
        <v>-1</v>
      </c>
      <c r="AI2938" s="143">
        <v>-1</v>
      </c>
      <c r="AJ2938" s="143">
        <v>0</v>
      </c>
      <c r="AM2938" s="143" t="s">
        <v>383</v>
      </c>
      <c r="AN2938" s="143">
        <v>-1</v>
      </c>
      <c r="AQ2938" s="143">
        <v>641</v>
      </c>
      <c r="AR2938" s="143" t="s">
        <v>284</v>
      </c>
      <c r="AS2938" s="143" t="s">
        <v>394</v>
      </c>
      <c r="AT2938" s="143" t="s">
        <v>366</v>
      </c>
      <c r="AV2938" s="143">
        <v>225.86447145452999</v>
      </c>
      <c r="AW2938" s="143">
        <v>0.32894262530000001</v>
      </c>
    </row>
    <row r="2939" spans="1:49" x14ac:dyDescent="0.25">
      <c r="A2939" s="153">
        <v>1200000</v>
      </c>
      <c r="B2939" s="153">
        <v>2500000</v>
      </c>
      <c r="C2939" s="153">
        <v>2500000</v>
      </c>
      <c r="D2939" s="143" t="s">
        <v>360</v>
      </c>
      <c r="E2939" s="143" t="s">
        <v>73</v>
      </c>
      <c r="F2939" s="143" t="s">
        <v>378</v>
      </c>
      <c r="G2939" s="143" t="s">
        <v>379</v>
      </c>
      <c r="H2939" s="143">
        <v>0.59</v>
      </c>
      <c r="I2939" s="143">
        <v>0.64</v>
      </c>
      <c r="J2939" s="143" t="s">
        <v>363</v>
      </c>
      <c r="K2939" s="143">
        <v>0.34947753178124003</v>
      </c>
      <c r="L2939" s="143">
        <v>1511.76869072198</v>
      </c>
      <c r="M2939" s="143">
        <v>2.9536016708913801</v>
      </c>
      <c r="N2939" s="143">
        <v>0.40859327008667001</v>
      </c>
      <c r="O2939" s="143">
        <v>1.03221742180808</v>
      </c>
      <c r="P2939" s="143">
        <v>0.14279416753231999</v>
      </c>
      <c r="Q2939" s="143">
        <v>528.32919065768397</v>
      </c>
      <c r="R2939" s="143">
        <v>5100</v>
      </c>
      <c r="S2939" s="143" t="s">
        <v>373</v>
      </c>
      <c r="T2939" s="143">
        <v>5100</v>
      </c>
      <c r="U2939" s="143" t="s">
        <v>385</v>
      </c>
      <c r="V2939" s="143" t="s">
        <v>366</v>
      </c>
      <c r="Y2939" s="143" t="s">
        <v>363</v>
      </c>
      <c r="Z2939" s="143">
        <v>0</v>
      </c>
      <c r="AA2939" s="143">
        <v>1</v>
      </c>
      <c r="AB2939" s="143">
        <v>1.03221742180808</v>
      </c>
      <c r="AC2939" s="143">
        <v>0.14279416753231999</v>
      </c>
      <c r="AD2939" s="143">
        <v>528.32919065768397</v>
      </c>
      <c r="AF2939" s="143">
        <v>-1</v>
      </c>
      <c r="AG2939" s="143">
        <v>-1</v>
      </c>
      <c r="AH2939" s="143">
        <v>-1</v>
      </c>
      <c r="AI2939" s="143">
        <v>-1</v>
      </c>
      <c r="AJ2939" s="143">
        <v>0</v>
      </c>
      <c r="AM2939" s="143" t="s">
        <v>383</v>
      </c>
      <c r="AN2939" s="143">
        <v>-1</v>
      </c>
      <c r="AQ2939" s="143">
        <v>641</v>
      </c>
      <c r="AR2939" s="143" t="s">
        <v>284</v>
      </c>
      <c r="AS2939" s="143" t="s">
        <v>394</v>
      </c>
      <c r="AT2939" s="143" t="s">
        <v>366</v>
      </c>
      <c r="AV2939" s="143">
        <v>171.46762501111601</v>
      </c>
      <c r="AW2939" s="143">
        <v>0.42849082779999997</v>
      </c>
    </row>
    <row r="2940" spans="1:49" x14ac:dyDescent="0.25">
      <c r="A2940" s="153">
        <v>1200000</v>
      </c>
      <c r="B2940" s="153">
        <v>2500000</v>
      </c>
      <c r="C2940" s="153">
        <v>2500000</v>
      </c>
      <c r="D2940" s="143" t="s">
        <v>360</v>
      </c>
      <c r="E2940" s="143" t="s">
        <v>73</v>
      </c>
      <c r="F2940" s="143" t="s">
        <v>378</v>
      </c>
      <c r="G2940" s="143" t="s">
        <v>379</v>
      </c>
      <c r="H2940" s="143">
        <v>0.59</v>
      </c>
      <c r="I2940" s="143">
        <v>0.64</v>
      </c>
      <c r="J2940" s="143" t="s">
        <v>366</v>
      </c>
      <c r="K2940" s="143">
        <v>0.61776345348380002</v>
      </c>
      <c r="L2940" s="143">
        <v>3758.2916756386599</v>
      </c>
      <c r="M2940" s="143">
        <v>7.3443371569821299</v>
      </c>
      <c r="N2940" s="143">
        <v>1.03449674248451</v>
      </c>
      <c r="O2940" s="143">
        <v>4.53706308564671</v>
      </c>
      <c r="P2940" s="143">
        <v>0.63907428025497004</v>
      </c>
      <c r="Q2940" s="143">
        <v>2321.7352447419698</v>
      </c>
      <c r="R2940" s="143">
        <v>1820</v>
      </c>
      <c r="S2940" s="143" t="s">
        <v>397</v>
      </c>
      <c r="T2940" s="143">
        <v>1820</v>
      </c>
      <c r="U2940" s="143" t="s">
        <v>385</v>
      </c>
      <c r="V2940" s="143" t="s">
        <v>366</v>
      </c>
      <c r="Z2940" s="143">
        <v>0</v>
      </c>
      <c r="AA2940" s="143">
        <v>1</v>
      </c>
      <c r="AB2940" s="143">
        <v>4.53706308564671</v>
      </c>
      <c r="AC2940" s="143">
        <v>0.63907428025497004</v>
      </c>
      <c r="AD2940" s="143">
        <v>2321.7352447419698</v>
      </c>
      <c r="AF2940" s="143">
        <v>-1</v>
      </c>
      <c r="AG2940" s="143">
        <v>-1</v>
      </c>
      <c r="AH2940" s="143">
        <v>-1</v>
      </c>
      <c r="AI2940" s="143">
        <v>-1</v>
      </c>
      <c r="AJ2940" s="143">
        <v>0</v>
      </c>
      <c r="AM2940" s="143" t="s">
        <v>383</v>
      </c>
      <c r="AN2940" s="143">
        <v>-1</v>
      </c>
      <c r="AQ2940" s="143">
        <v>641</v>
      </c>
      <c r="AR2940" s="143" t="s">
        <v>284</v>
      </c>
      <c r="AS2940" s="143" t="s">
        <v>394</v>
      </c>
      <c r="AT2940" s="143" t="s">
        <v>366</v>
      </c>
      <c r="AV2940" s="143">
        <v>199.999999970197</v>
      </c>
      <c r="AW2940" s="143">
        <v>1.8829969544</v>
      </c>
    </row>
    <row r="2941" spans="1:49" x14ac:dyDescent="0.25">
      <c r="A2941" s="153">
        <v>1200000</v>
      </c>
      <c r="B2941" s="153">
        <v>2500000</v>
      </c>
      <c r="C2941" s="153">
        <v>2500000</v>
      </c>
      <c r="D2941" s="143" t="s">
        <v>360</v>
      </c>
      <c r="E2941" s="143" t="s">
        <v>73</v>
      </c>
      <c r="F2941" s="143" t="s">
        <v>378</v>
      </c>
      <c r="G2941" s="143" t="s">
        <v>379</v>
      </c>
      <c r="H2941" s="143">
        <v>0.59</v>
      </c>
      <c r="I2941" s="143">
        <v>0.64</v>
      </c>
      <c r="J2941" s="143" t="s">
        <v>366</v>
      </c>
      <c r="K2941" s="143">
        <v>1.5711985055E-4</v>
      </c>
      <c r="L2941" s="143">
        <v>3047.4139628207099</v>
      </c>
      <c r="M2941" s="143">
        <v>5.9537367738951703</v>
      </c>
      <c r="N2941" s="143">
        <v>0.82230486371051004</v>
      </c>
      <c r="O2941" s="143">
        <v>9.3545023214999996E-4</v>
      </c>
      <c r="P2941" s="143">
        <v>1.2920041729E-4</v>
      </c>
      <c r="Q2941" s="143">
        <v>0.47880922641760998</v>
      </c>
      <c r="R2941" s="143">
        <v>1820</v>
      </c>
      <c r="S2941" s="143" t="s">
        <v>397</v>
      </c>
      <c r="T2941" s="143">
        <v>1820</v>
      </c>
      <c r="U2941" s="143" t="s">
        <v>385</v>
      </c>
      <c r="V2941" s="143" t="s">
        <v>366</v>
      </c>
      <c r="Z2941" s="143">
        <v>0</v>
      </c>
      <c r="AA2941" s="143">
        <v>1</v>
      </c>
      <c r="AB2941" s="143">
        <v>9.3545023214999996E-4</v>
      </c>
      <c r="AC2941" s="143">
        <v>1.2920041729E-4</v>
      </c>
      <c r="AD2941" s="143">
        <v>1533.8568806093499</v>
      </c>
      <c r="AF2941" s="143">
        <v>-1</v>
      </c>
      <c r="AG2941" s="143">
        <v>-1</v>
      </c>
      <c r="AH2941" s="143">
        <v>-1</v>
      </c>
      <c r="AI2941" s="143">
        <v>-1</v>
      </c>
      <c r="AJ2941" s="143">
        <v>0</v>
      </c>
      <c r="AM2941" s="143" t="s">
        <v>383</v>
      </c>
      <c r="AN2941" s="143">
        <v>-1</v>
      </c>
      <c r="AQ2941" s="143">
        <v>641</v>
      </c>
      <c r="AR2941" s="143" t="s">
        <v>284</v>
      </c>
      <c r="AS2941" s="143" t="s">
        <v>394</v>
      </c>
      <c r="AT2941" s="143" t="s">
        <v>366</v>
      </c>
      <c r="AV2941" s="143">
        <v>3.6725916658362401</v>
      </c>
      <c r="AW2941" s="143">
        <v>1.2440039583</v>
      </c>
    </row>
    <row r="2942" spans="1:49" x14ac:dyDescent="0.25">
      <c r="A2942" s="153">
        <v>1200000</v>
      </c>
      <c r="B2942" s="153">
        <v>2500000</v>
      </c>
      <c r="C2942" s="153">
        <v>2500000</v>
      </c>
      <c r="D2942" s="143" t="s">
        <v>360</v>
      </c>
      <c r="E2942" s="143" t="s">
        <v>73</v>
      </c>
      <c r="F2942" s="143" t="s">
        <v>378</v>
      </c>
      <c r="G2942" s="143" t="s">
        <v>379</v>
      </c>
      <c r="H2942" s="143">
        <v>0.59</v>
      </c>
      <c r="I2942" s="143">
        <v>0.64</v>
      </c>
      <c r="J2942" s="143" t="s">
        <v>363</v>
      </c>
      <c r="K2942" s="143">
        <v>2.8044125645E-4</v>
      </c>
      <c r="L2942" s="143">
        <v>3047.4139628207099</v>
      </c>
      <c r="M2942" s="143">
        <v>5.9537367738951703</v>
      </c>
      <c r="N2942" s="143">
        <v>0.82230486371051004</v>
      </c>
      <c r="O2942" s="143">
        <v>1.66967342147E-3</v>
      </c>
      <c r="P2942" s="143">
        <v>2.3060820915999999E-4</v>
      </c>
      <c r="Q2942" s="143">
        <v>0.85462060067499002</v>
      </c>
      <c r="R2942" s="143">
        <v>5100</v>
      </c>
      <c r="S2942" s="143" t="s">
        <v>373</v>
      </c>
      <c r="T2942" s="143">
        <v>5100</v>
      </c>
      <c r="U2942" s="143" t="s">
        <v>385</v>
      </c>
      <c r="V2942" s="143" t="s">
        <v>366</v>
      </c>
      <c r="Y2942" s="143" t="s">
        <v>363</v>
      </c>
      <c r="Z2942" s="143">
        <v>0</v>
      </c>
      <c r="AA2942" s="143">
        <v>1</v>
      </c>
      <c r="AB2942" s="143">
        <v>1.66967342147E-3</v>
      </c>
      <c r="AC2942" s="143">
        <v>2.3060820915999999E-4</v>
      </c>
      <c r="AD2942" s="143">
        <v>73.308891384000106</v>
      </c>
      <c r="AF2942" s="143">
        <v>-1</v>
      </c>
      <c r="AG2942" s="143">
        <v>-1</v>
      </c>
      <c r="AH2942" s="143">
        <v>-1</v>
      </c>
      <c r="AI2942" s="143">
        <v>-1</v>
      </c>
      <c r="AJ2942" s="143">
        <v>0</v>
      </c>
      <c r="AM2942" s="143" t="s">
        <v>383</v>
      </c>
      <c r="AN2942" s="143">
        <v>-1</v>
      </c>
      <c r="AQ2942" s="143">
        <v>641</v>
      </c>
      <c r="AR2942" s="143" t="s">
        <v>284</v>
      </c>
      <c r="AS2942" s="143" t="s">
        <v>394</v>
      </c>
      <c r="AT2942" s="143" t="s">
        <v>366</v>
      </c>
      <c r="AV2942" s="143">
        <v>4.7687686347002796</v>
      </c>
      <c r="AW2942" s="143">
        <v>5.9455710799999999E-2</v>
      </c>
    </row>
    <row r="2943" spans="1:49" x14ac:dyDescent="0.25">
      <c r="A2943" s="153">
        <v>1200000</v>
      </c>
      <c r="B2943" s="153">
        <v>2500000</v>
      </c>
      <c r="C2943" s="153">
        <v>2500000</v>
      </c>
      <c r="D2943" s="143" t="s">
        <v>360</v>
      </c>
      <c r="E2943" s="143" t="s">
        <v>73</v>
      </c>
      <c r="F2943" s="143" t="s">
        <v>378</v>
      </c>
      <c r="G2943" s="143" t="s">
        <v>379</v>
      </c>
      <c r="H2943" s="143">
        <v>0.59</v>
      </c>
      <c r="I2943" s="143">
        <v>0.64</v>
      </c>
      <c r="J2943" s="143" t="s">
        <v>366</v>
      </c>
      <c r="K2943" s="143">
        <v>2.7396677055899999E-3</v>
      </c>
      <c r="L2943" s="143">
        <v>3789.62444994412</v>
      </c>
      <c r="M2943" s="143">
        <v>7.4027739601529401</v>
      </c>
      <c r="N2943" s="143">
        <v>1.03878132725721</v>
      </c>
      <c r="O2943" s="143">
        <v>2.028114075042E-2</v>
      </c>
      <c r="P2943" s="143">
        <v>2.8459156554499999E-3</v>
      </c>
      <c r="Q2943" s="143">
        <v>10.3823117218337</v>
      </c>
      <c r="R2943" s="143">
        <v>8140</v>
      </c>
      <c r="S2943" s="143" t="s">
        <v>369</v>
      </c>
      <c r="T2943" s="143">
        <v>8140</v>
      </c>
      <c r="U2943" s="143" t="s">
        <v>385</v>
      </c>
      <c r="V2943" s="143" t="s">
        <v>366</v>
      </c>
      <c r="Z2943" s="143">
        <v>0</v>
      </c>
      <c r="AA2943" s="143">
        <v>1</v>
      </c>
      <c r="AB2943" s="143">
        <v>2.028114075042E-2</v>
      </c>
      <c r="AC2943" s="143">
        <v>2.8459156554499999E-3</v>
      </c>
      <c r="AD2943" s="143">
        <v>10.382311721834499</v>
      </c>
      <c r="AF2943" s="143">
        <v>-1</v>
      </c>
      <c r="AG2943" s="143">
        <v>-1</v>
      </c>
      <c r="AH2943" s="143">
        <v>-1</v>
      </c>
      <c r="AI2943" s="143">
        <v>-1</v>
      </c>
      <c r="AJ2943" s="143">
        <v>0</v>
      </c>
      <c r="AM2943" s="143" t="s">
        <v>383</v>
      </c>
      <c r="AN2943" s="143">
        <v>-1</v>
      </c>
      <c r="AQ2943" s="143">
        <v>641</v>
      </c>
      <c r="AR2943" s="143" t="s">
        <v>284</v>
      </c>
      <c r="AS2943" s="143" t="s">
        <v>394</v>
      </c>
      <c r="AT2943" s="143" t="s">
        <v>366</v>
      </c>
      <c r="AV2943" s="143">
        <v>24.230349823996601</v>
      </c>
      <c r="AW2943" s="143">
        <v>8.4203664000000004E-3</v>
      </c>
    </row>
    <row r="2944" spans="1:49" x14ac:dyDescent="0.25">
      <c r="A2944" s="153">
        <v>1200000</v>
      </c>
      <c r="B2944" s="153">
        <v>2500000</v>
      </c>
      <c r="C2944" s="153">
        <v>2500000</v>
      </c>
      <c r="D2944" s="143" t="s">
        <v>360</v>
      </c>
      <c r="E2944" s="143" t="s">
        <v>73</v>
      </c>
      <c r="F2944" s="143" t="s">
        <v>378</v>
      </c>
      <c r="G2944" s="143" t="s">
        <v>379</v>
      </c>
      <c r="H2944" s="143">
        <v>0.59</v>
      </c>
      <c r="I2944" s="143">
        <v>0.64</v>
      </c>
      <c r="J2944" s="143" t="s">
        <v>366</v>
      </c>
      <c r="K2944" s="143">
        <v>0.20299021784445001</v>
      </c>
      <c r="L2944" s="143">
        <v>3789.62444994412</v>
      </c>
      <c r="M2944" s="143">
        <v>7.4027739601529401</v>
      </c>
      <c r="N2944" s="143">
        <v>1.03878132725721</v>
      </c>
      <c r="O2944" s="143">
        <v>1.50269069882472</v>
      </c>
      <c r="P2944" s="143">
        <v>0.21086244791268999</v>
      </c>
      <c r="Q2944" s="143">
        <v>769.25669264283897</v>
      </c>
      <c r="R2944" s="143">
        <v>1200</v>
      </c>
      <c r="S2944" s="143" t="s">
        <v>398</v>
      </c>
      <c r="T2944" s="143">
        <v>1200</v>
      </c>
      <c r="U2944" s="143" t="s">
        <v>385</v>
      </c>
      <c r="V2944" s="143" t="s">
        <v>366</v>
      </c>
      <c r="Z2944" s="143">
        <v>0</v>
      </c>
      <c r="AA2944" s="143">
        <v>1</v>
      </c>
      <c r="AB2944" s="143">
        <v>1.50269069882472</v>
      </c>
      <c r="AC2944" s="143">
        <v>0.21086244791268999</v>
      </c>
      <c r="AD2944" s="143">
        <v>769.25669264283897</v>
      </c>
      <c r="AF2944" s="143">
        <v>-1</v>
      </c>
      <c r="AG2944" s="143">
        <v>-1</v>
      </c>
      <c r="AH2944" s="143">
        <v>-1</v>
      </c>
      <c r="AI2944" s="143">
        <v>-1</v>
      </c>
      <c r="AJ2944" s="143">
        <v>0</v>
      </c>
      <c r="AM2944" s="143" t="s">
        <v>383</v>
      </c>
      <c r="AN2944" s="143">
        <v>-1</v>
      </c>
      <c r="AQ2944" s="143">
        <v>641</v>
      </c>
      <c r="AR2944" s="143" t="s">
        <v>284</v>
      </c>
      <c r="AS2944" s="143" t="s">
        <v>394</v>
      </c>
      <c r="AT2944" s="143" t="s">
        <v>366</v>
      </c>
      <c r="AV2944" s="143">
        <v>127.584913179263</v>
      </c>
      <c r="AW2944" s="143">
        <v>0.62389026169999995</v>
      </c>
    </row>
    <row r="2945" spans="1:49" x14ac:dyDescent="0.25">
      <c r="A2945" s="153">
        <v>1200000</v>
      </c>
      <c r="B2945" s="153">
        <v>2500000</v>
      </c>
      <c r="C2945" s="153">
        <v>2500000</v>
      </c>
      <c r="D2945" s="143" t="s">
        <v>360</v>
      </c>
      <c r="E2945" s="143" t="s">
        <v>73</v>
      </c>
      <c r="F2945" s="143" t="s">
        <v>378</v>
      </c>
      <c r="G2945" s="143" t="s">
        <v>379</v>
      </c>
      <c r="H2945" s="143">
        <v>0.59</v>
      </c>
      <c r="I2945" s="143">
        <v>0.64</v>
      </c>
      <c r="J2945" s="143" t="s">
        <v>366</v>
      </c>
      <c r="K2945" s="143">
        <v>0.41203356823293003</v>
      </c>
      <c r="L2945" s="143">
        <v>3789.62444994412</v>
      </c>
      <c r="M2945" s="143">
        <v>7.4027739601529401</v>
      </c>
      <c r="N2945" s="143">
        <v>1.03878132725721</v>
      </c>
      <c r="O2945" s="143">
        <v>3.0501913696236498</v>
      </c>
      <c r="P2945" s="143">
        <v>0.42801277688353001</v>
      </c>
      <c r="Q2945" s="143">
        <v>1561.4524843732399</v>
      </c>
      <c r="R2945" s="143">
        <v>1820</v>
      </c>
      <c r="S2945" s="143" t="s">
        <v>397</v>
      </c>
      <c r="T2945" s="143">
        <v>1820</v>
      </c>
      <c r="U2945" s="143" t="s">
        <v>385</v>
      </c>
      <c r="V2945" s="143" t="s">
        <v>366</v>
      </c>
      <c r="Z2945" s="143">
        <v>0</v>
      </c>
      <c r="AA2945" s="143">
        <v>1</v>
      </c>
      <c r="AB2945" s="143">
        <v>3.0501913696236498</v>
      </c>
      <c r="AC2945" s="143">
        <v>0.42801277688353001</v>
      </c>
      <c r="AD2945" s="143">
        <v>1561.4524843732399</v>
      </c>
      <c r="AF2945" s="143">
        <v>-1</v>
      </c>
      <c r="AG2945" s="143">
        <v>-1</v>
      </c>
      <c r="AH2945" s="143">
        <v>-1</v>
      </c>
      <c r="AI2945" s="143">
        <v>-1</v>
      </c>
      <c r="AJ2945" s="143">
        <v>0</v>
      </c>
      <c r="AM2945" s="143" t="s">
        <v>383</v>
      </c>
      <c r="AN2945" s="143">
        <v>-1</v>
      </c>
      <c r="AQ2945" s="143">
        <v>641</v>
      </c>
      <c r="AR2945" s="143" t="s">
        <v>284</v>
      </c>
      <c r="AS2945" s="143" t="s">
        <v>394</v>
      </c>
      <c r="AT2945" s="143" t="s">
        <v>366</v>
      </c>
      <c r="AV2945" s="143">
        <v>192.39401147529401</v>
      </c>
      <c r="AW2945" s="143">
        <v>1.2663848210999999</v>
      </c>
    </row>
    <row r="2946" spans="1:49" x14ac:dyDescent="0.25">
      <c r="A2946" s="153">
        <v>1200000</v>
      </c>
      <c r="B2946" s="153">
        <v>2500000</v>
      </c>
      <c r="C2946" s="153">
        <v>2500000</v>
      </c>
      <c r="D2946" s="143" t="s">
        <v>360</v>
      </c>
      <c r="E2946" s="143" t="s">
        <v>73</v>
      </c>
      <c r="F2946" s="143" t="s">
        <v>378</v>
      </c>
      <c r="G2946" s="143" t="s">
        <v>379</v>
      </c>
      <c r="H2946" s="143">
        <v>0.59</v>
      </c>
      <c r="I2946" s="143">
        <v>0.64</v>
      </c>
      <c r="J2946" s="143" t="s">
        <v>366</v>
      </c>
      <c r="K2946" s="143">
        <v>0.61776345373694996</v>
      </c>
      <c r="L2946" s="143">
        <v>3774.3667984702602</v>
      </c>
      <c r="M2946" s="143">
        <v>7.3739830409002103</v>
      </c>
      <c r="N2946" s="143">
        <v>1.0184349716501899</v>
      </c>
      <c r="O2946" s="143">
        <v>4.5553772311442398</v>
      </c>
      <c r="P2946" s="143">
        <v>0.62915190549311995</v>
      </c>
      <c r="Q2946" s="143">
        <v>2331.6658690930799</v>
      </c>
      <c r="R2946" s="143">
        <v>1820</v>
      </c>
      <c r="S2946" s="143" t="s">
        <v>397</v>
      </c>
      <c r="T2946" s="143">
        <v>1820</v>
      </c>
      <c r="U2946" s="143" t="s">
        <v>385</v>
      </c>
      <c r="V2946" s="143" t="s">
        <v>366</v>
      </c>
      <c r="Z2946" s="143">
        <v>0</v>
      </c>
      <c r="AA2946" s="143">
        <v>1</v>
      </c>
      <c r="AB2946" s="143">
        <v>4.5553772311442398</v>
      </c>
      <c r="AC2946" s="143">
        <v>0.62915190549311995</v>
      </c>
      <c r="AD2946" s="143">
        <v>2331.6658690930799</v>
      </c>
      <c r="AF2946" s="143">
        <v>-1</v>
      </c>
      <c r="AG2946" s="143">
        <v>-1</v>
      </c>
      <c r="AH2946" s="143">
        <v>-1</v>
      </c>
      <c r="AI2946" s="143">
        <v>-1</v>
      </c>
      <c r="AJ2946" s="143">
        <v>0</v>
      </c>
      <c r="AM2946" s="143" t="s">
        <v>383</v>
      </c>
      <c r="AN2946" s="143">
        <v>-1</v>
      </c>
      <c r="AQ2946" s="143">
        <v>641</v>
      </c>
      <c r="AR2946" s="143" t="s">
        <v>284</v>
      </c>
      <c r="AS2946" s="143" t="s">
        <v>394</v>
      </c>
      <c r="AT2946" s="143" t="s">
        <v>366</v>
      </c>
      <c r="AV2946" s="143">
        <v>200.00000001117499</v>
      </c>
      <c r="AW2946" s="143">
        <v>1.8910509887</v>
      </c>
    </row>
    <row r="2947" spans="1:49" x14ac:dyDescent="0.25">
      <c r="A2947" s="153">
        <v>1200000</v>
      </c>
      <c r="B2947" s="153">
        <v>2500000</v>
      </c>
      <c r="C2947" s="153">
        <v>2500000</v>
      </c>
      <c r="D2947" s="143" t="s">
        <v>360</v>
      </c>
      <c r="E2947" s="143" t="s">
        <v>73</v>
      </c>
      <c r="F2947" s="143" t="s">
        <v>378</v>
      </c>
      <c r="G2947" s="143" t="s">
        <v>379</v>
      </c>
      <c r="H2947" s="143">
        <v>0.59</v>
      </c>
      <c r="I2947" s="143">
        <v>0.64</v>
      </c>
      <c r="J2947" s="143" t="s">
        <v>366</v>
      </c>
      <c r="K2947" s="143">
        <v>8.9787028143540004E-2</v>
      </c>
      <c r="L2947" s="143">
        <v>354.95915524582603</v>
      </c>
      <c r="M2947" s="143">
        <v>0.69349770343933004</v>
      </c>
      <c r="N2947" s="143">
        <v>9.5937817857899996E-2</v>
      </c>
      <c r="O2947" s="143">
        <v>6.2267097816189998E-2</v>
      </c>
      <c r="P2947" s="143">
        <v>8.6139715520299996E-3</v>
      </c>
      <c r="Q2947" s="143">
        <v>31.870727661867001</v>
      </c>
      <c r="R2947" s="143">
        <v>1820</v>
      </c>
      <c r="S2947" s="143" t="s">
        <v>397</v>
      </c>
      <c r="T2947" s="143">
        <v>1820</v>
      </c>
      <c r="U2947" s="143" t="s">
        <v>385</v>
      </c>
      <c r="V2947" s="143" t="s">
        <v>366</v>
      </c>
      <c r="Z2947" s="143">
        <v>0</v>
      </c>
      <c r="AA2947" s="143">
        <v>1</v>
      </c>
      <c r="AB2947" s="143">
        <v>6.2267097816189998E-2</v>
      </c>
      <c r="AC2947" s="143">
        <v>8.6139715520299996E-3</v>
      </c>
      <c r="AD2947" s="143">
        <v>31.8707276618672</v>
      </c>
      <c r="AF2947" s="143">
        <v>-1</v>
      </c>
      <c r="AG2947" s="143">
        <v>-1</v>
      </c>
      <c r="AH2947" s="143">
        <v>-1</v>
      </c>
      <c r="AI2947" s="143">
        <v>-1</v>
      </c>
      <c r="AJ2947" s="143">
        <v>0</v>
      </c>
      <c r="AM2947" s="143" t="s">
        <v>383</v>
      </c>
      <c r="AN2947" s="143">
        <v>-1</v>
      </c>
      <c r="AQ2947" s="143">
        <v>641</v>
      </c>
      <c r="AR2947" s="143" t="s">
        <v>284</v>
      </c>
      <c r="AS2947" s="143" t="s">
        <v>394</v>
      </c>
      <c r="AT2947" s="143" t="s">
        <v>366</v>
      </c>
      <c r="AV2947" s="143">
        <v>123.611580166843</v>
      </c>
      <c r="AW2947" s="143">
        <v>2.5848116500000001E-2</v>
      </c>
    </row>
    <row r="2948" spans="1:49" x14ac:dyDescent="0.25">
      <c r="A2948" s="153">
        <v>1200000</v>
      </c>
      <c r="B2948" s="153">
        <v>2500000</v>
      </c>
      <c r="C2948" s="153">
        <v>2500000</v>
      </c>
      <c r="D2948" s="143" t="s">
        <v>360</v>
      </c>
      <c r="E2948" s="143" t="s">
        <v>73</v>
      </c>
      <c r="F2948" s="143" t="s">
        <v>378</v>
      </c>
      <c r="G2948" s="143" t="s">
        <v>379</v>
      </c>
      <c r="H2948" s="143">
        <v>0.59</v>
      </c>
      <c r="I2948" s="143">
        <v>0.64</v>
      </c>
      <c r="J2948" s="143" t="s">
        <v>363</v>
      </c>
      <c r="K2948" s="143">
        <v>0.52797642561641001</v>
      </c>
      <c r="L2948" s="143">
        <v>354.95915524582603</v>
      </c>
      <c r="M2948" s="143">
        <v>0.69349770343933004</v>
      </c>
      <c r="N2948" s="143">
        <v>9.5937817857899996E-2</v>
      </c>
      <c r="O2948" s="143">
        <v>0.36615043863509</v>
      </c>
      <c r="P2948" s="143">
        <v>5.0652906154049999E-2</v>
      </c>
      <c r="Q2948" s="143">
        <v>187.41006602651501</v>
      </c>
      <c r="R2948" s="143">
        <v>5100</v>
      </c>
      <c r="S2948" s="143" t="s">
        <v>373</v>
      </c>
      <c r="T2948" s="143">
        <v>5100</v>
      </c>
      <c r="U2948" s="143" t="s">
        <v>385</v>
      </c>
      <c r="V2948" s="143" t="s">
        <v>366</v>
      </c>
      <c r="Y2948" s="143" t="s">
        <v>363</v>
      </c>
      <c r="Z2948" s="143">
        <v>0</v>
      </c>
      <c r="AA2948" s="143">
        <v>1</v>
      </c>
      <c r="AB2948" s="143">
        <v>0.36615043863509</v>
      </c>
      <c r="AC2948" s="143">
        <v>5.0652906154049999E-2</v>
      </c>
      <c r="AD2948" s="143">
        <v>187.41006602651501</v>
      </c>
      <c r="AF2948" s="143">
        <v>-1</v>
      </c>
      <c r="AG2948" s="143">
        <v>-1</v>
      </c>
      <c r="AH2948" s="143">
        <v>-1</v>
      </c>
      <c r="AI2948" s="143">
        <v>-1</v>
      </c>
      <c r="AJ2948" s="143">
        <v>0</v>
      </c>
      <c r="AM2948" s="143" t="s">
        <v>383</v>
      </c>
      <c r="AN2948" s="143">
        <v>-1</v>
      </c>
      <c r="AQ2948" s="143">
        <v>641</v>
      </c>
      <c r="AR2948" s="143" t="s">
        <v>284</v>
      </c>
      <c r="AS2948" s="143" t="s">
        <v>394</v>
      </c>
      <c r="AT2948" s="143" t="s">
        <v>366</v>
      </c>
      <c r="AV2948" s="143">
        <v>181.503045882907</v>
      </c>
      <c r="AW2948" s="143">
        <v>0.15199518740000001</v>
      </c>
    </row>
    <row r="2949" spans="1:49" x14ac:dyDescent="0.25">
      <c r="A2949" s="153">
        <v>1200000</v>
      </c>
      <c r="B2949" s="153">
        <v>2500000</v>
      </c>
      <c r="C2949" s="153">
        <v>2500000</v>
      </c>
      <c r="D2949" s="143" t="s">
        <v>360</v>
      </c>
      <c r="E2949" s="143" t="s">
        <v>73</v>
      </c>
      <c r="F2949" s="143" t="s">
        <v>378</v>
      </c>
      <c r="G2949" s="143" t="s">
        <v>379</v>
      </c>
      <c r="H2949" s="143">
        <v>0.59</v>
      </c>
      <c r="I2949" s="143">
        <v>0.64</v>
      </c>
      <c r="J2949" s="143" t="s">
        <v>366</v>
      </c>
      <c r="K2949" s="143">
        <v>0.61776345371394004</v>
      </c>
      <c r="L2949" s="143">
        <v>3836.2453925892901</v>
      </c>
      <c r="M2949" s="143">
        <v>7.6545018747451099</v>
      </c>
      <c r="N2949" s="143">
        <v>1.0839854933803299</v>
      </c>
      <c r="O2949" s="143">
        <v>4.7286715146023601</v>
      </c>
      <c r="P2949" s="143">
        <v>0.66964662216644</v>
      </c>
      <c r="Q2949" s="143">
        <v>2369.8922030201502</v>
      </c>
      <c r="R2949" s="143">
        <v>1200</v>
      </c>
      <c r="S2949" s="143" t="s">
        <v>398</v>
      </c>
      <c r="T2949" s="143">
        <v>1200</v>
      </c>
      <c r="U2949" s="143" t="s">
        <v>385</v>
      </c>
      <c r="V2949" s="143" t="s">
        <v>366</v>
      </c>
      <c r="Z2949" s="143">
        <v>0</v>
      </c>
      <c r="AA2949" s="143">
        <v>1</v>
      </c>
      <c r="AB2949" s="143">
        <v>4.7286715146023601</v>
      </c>
      <c r="AC2949" s="143">
        <v>0.66964662216644</v>
      </c>
      <c r="AD2949" s="143">
        <v>2369.8922030201502</v>
      </c>
      <c r="AF2949" s="143">
        <v>-1</v>
      </c>
      <c r="AG2949" s="143">
        <v>-1</v>
      </c>
      <c r="AH2949" s="143">
        <v>-1</v>
      </c>
      <c r="AI2949" s="143">
        <v>-1</v>
      </c>
      <c r="AJ2949" s="143">
        <v>0</v>
      </c>
      <c r="AM2949" s="143" t="s">
        <v>383</v>
      </c>
      <c r="AN2949" s="143">
        <v>-1</v>
      </c>
      <c r="AQ2949" s="143">
        <v>641</v>
      </c>
      <c r="AR2949" s="143" t="s">
        <v>284</v>
      </c>
      <c r="AS2949" s="143" t="s">
        <v>394</v>
      </c>
      <c r="AT2949" s="143" t="s">
        <v>366</v>
      </c>
      <c r="AV2949" s="143">
        <v>200.00000000745001</v>
      </c>
      <c r="AW2949" s="143">
        <v>1.9220536926</v>
      </c>
    </row>
    <row r="2950" spans="1:49" x14ac:dyDescent="0.25">
      <c r="A2950" s="153">
        <v>1200000</v>
      </c>
      <c r="B2950" s="153">
        <v>2500000</v>
      </c>
      <c r="C2950" s="153">
        <v>2500000</v>
      </c>
      <c r="D2950" s="143" t="s">
        <v>360</v>
      </c>
      <c r="E2950" s="143" t="s">
        <v>73</v>
      </c>
      <c r="F2950" s="143" t="s">
        <v>378</v>
      </c>
      <c r="G2950" s="143" t="s">
        <v>379</v>
      </c>
      <c r="H2950" s="143">
        <v>0.59</v>
      </c>
      <c r="I2950" s="143">
        <v>0.64</v>
      </c>
      <c r="J2950" s="143" t="s">
        <v>366</v>
      </c>
      <c r="K2950" s="143">
        <v>0.61776345327668003</v>
      </c>
      <c r="L2950" s="143">
        <v>3754.9871491328499</v>
      </c>
      <c r="M2950" s="143">
        <v>7.3378785085877496</v>
      </c>
      <c r="N2950" s="143">
        <v>1.0335750355612701</v>
      </c>
      <c r="O2950" s="143">
        <v>4.5330731671899303</v>
      </c>
      <c r="P2950" s="143">
        <v>0.63850488318889997</v>
      </c>
      <c r="Q2950" s="143">
        <v>2319.6938282578799</v>
      </c>
      <c r="R2950" s="143">
        <v>1820</v>
      </c>
      <c r="S2950" s="143" t="s">
        <v>397</v>
      </c>
      <c r="T2950" s="143">
        <v>1820</v>
      </c>
      <c r="U2950" s="143" t="s">
        <v>385</v>
      </c>
      <c r="V2950" s="143" t="s">
        <v>366</v>
      </c>
      <c r="Z2950" s="143">
        <v>0</v>
      </c>
      <c r="AA2950" s="143">
        <v>1</v>
      </c>
      <c r="AB2950" s="143">
        <v>4.5330731671899303</v>
      </c>
      <c r="AC2950" s="143">
        <v>0.63850488318889997</v>
      </c>
      <c r="AD2950" s="143">
        <v>2319.6938282578799</v>
      </c>
      <c r="AF2950" s="143">
        <v>-1</v>
      </c>
      <c r="AG2950" s="143">
        <v>-1</v>
      </c>
      <c r="AH2950" s="143">
        <v>-1</v>
      </c>
      <c r="AI2950" s="143">
        <v>-1</v>
      </c>
      <c r="AJ2950" s="143">
        <v>0</v>
      </c>
      <c r="AM2950" s="143" t="s">
        <v>383</v>
      </c>
      <c r="AN2950" s="143">
        <v>-1</v>
      </c>
      <c r="AQ2950" s="143">
        <v>641</v>
      </c>
      <c r="AR2950" s="143" t="s">
        <v>284</v>
      </c>
      <c r="AS2950" s="143" t="s">
        <v>394</v>
      </c>
      <c r="AT2950" s="143" t="s">
        <v>366</v>
      </c>
      <c r="AV2950" s="143">
        <v>199.99999993667001</v>
      </c>
      <c r="AW2950" s="143">
        <v>1.8813413043</v>
      </c>
    </row>
    <row r="2951" spans="1:49" x14ac:dyDescent="0.25">
      <c r="A2951" s="153">
        <v>1200000</v>
      </c>
      <c r="B2951" s="153">
        <v>2500000</v>
      </c>
      <c r="C2951" s="153">
        <v>2500000</v>
      </c>
      <c r="D2951" s="143" t="s">
        <v>360</v>
      </c>
      <c r="E2951" s="143" t="s">
        <v>73</v>
      </c>
      <c r="F2951" s="143" t="s">
        <v>378</v>
      </c>
      <c r="G2951" s="143" t="s">
        <v>379</v>
      </c>
      <c r="H2951" s="143">
        <v>0.59</v>
      </c>
      <c r="I2951" s="143">
        <v>0.64</v>
      </c>
      <c r="J2951" s="143" t="s">
        <v>366</v>
      </c>
      <c r="K2951" s="143">
        <v>5.7064958663070001E-2</v>
      </c>
      <c r="L2951" s="143">
        <v>3846.1291916865698</v>
      </c>
      <c r="M2951" s="143">
        <v>8.0228556253795809</v>
      </c>
      <c r="N2951" s="143">
        <v>1.12679169167339</v>
      </c>
      <c r="O2951" s="143">
        <v>0.45782392462208998</v>
      </c>
      <c r="P2951" s="143">
        <v>6.4300321307229999E-2</v>
      </c>
      <c r="Q2951" s="143">
        <v>219.479203336436</v>
      </c>
      <c r="R2951" s="143">
        <v>1200</v>
      </c>
      <c r="S2951" s="143" t="s">
        <v>398</v>
      </c>
      <c r="T2951" s="143">
        <v>1200</v>
      </c>
      <c r="U2951" s="143" t="s">
        <v>385</v>
      </c>
      <c r="V2951" s="143" t="s">
        <v>366</v>
      </c>
      <c r="Z2951" s="143">
        <v>0</v>
      </c>
      <c r="AA2951" s="143">
        <v>1</v>
      </c>
      <c r="AB2951" s="143">
        <v>0.45782392462208998</v>
      </c>
      <c r="AC2951" s="143">
        <v>6.4300321307229999E-2</v>
      </c>
      <c r="AD2951" s="143">
        <v>2375.99805297481</v>
      </c>
      <c r="AF2951" s="143">
        <v>-1</v>
      </c>
      <c r="AG2951" s="143">
        <v>-1</v>
      </c>
      <c r="AH2951" s="143">
        <v>-1</v>
      </c>
      <c r="AI2951" s="143">
        <v>-1</v>
      </c>
      <c r="AJ2951" s="143">
        <v>0</v>
      </c>
      <c r="AM2951" s="143" t="s">
        <v>383</v>
      </c>
      <c r="AN2951" s="143">
        <v>-1</v>
      </c>
      <c r="AQ2951" s="143">
        <v>641</v>
      </c>
      <c r="AR2951" s="143" t="s">
        <v>284</v>
      </c>
      <c r="AS2951" s="143" t="s">
        <v>394</v>
      </c>
      <c r="AT2951" s="143" t="s">
        <v>366</v>
      </c>
      <c r="AV2951" s="143">
        <v>106.09368696287</v>
      </c>
      <c r="AW2951" s="143">
        <v>1.9270057201999999</v>
      </c>
    </row>
    <row r="2952" spans="1:49" x14ac:dyDescent="0.25">
      <c r="A2952" s="153">
        <v>1200000</v>
      </c>
      <c r="B2952" s="153">
        <v>2500000</v>
      </c>
      <c r="C2952" s="153">
        <v>2500000</v>
      </c>
      <c r="D2952" s="143" t="s">
        <v>360</v>
      </c>
      <c r="E2952" s="143" t="s">
        <v>73</v>
      </c>
      <c r="F2952" s="143" t="s">
        <v>378</v>
      </c>
      <c r="G2952" s="143" t="s">
        <v>379</v>
      </c>
      <c r="H2952" s="143">
        <v>0.59</v>
      </c>
      <c r="I2952" s="143">
        <v>0.64</v>
      </c>
      <c r="J2952" s="143" t="s">
        <v>366</v>
      </c>
      <c r="K2952" s="143">
        <v>0.25379185711337998</v>
      </c>
      <c r="L2952" s="143">
        <v>3942.1565200513</v>
      </c>
      <c r="M2952" s="143">
        <v>8.0836114768200602</v>
      </c>
      <c r="N2952" s="143">
        <v>1.09421282054261</v>
      </c>
      <c r="O2952" s="143">
        <v>2.0515547688852598</v>
      </c>
      <c r="P2952" s="143">
        <v>0.27770230380277999</v>
      </c>
      <c r="Q2952" s="143">
        <v>1000.48722425547</v>
      </c>
      <c r="R2952" s="143">
        <v>8140</v>
      </c>
      <c r="S2952" s="143" t="s">
        <v>369</v>
      </c>
      <c r="T2952" s="143">
        <v>8140</v>
      </c>
      <c r="U2952" s="143" t="s">
        <v>385</v>
      </c>
      <c r="V2952" s="143" t="s">
        <v>366</v>
      </c>
      <c r="Z2952" s="143">
        <v>0</v>
      </c>
      <c r="AA2952" s="143">
        <v>1</v>
      </c>
      <c r="AB2952" s="143">
        <v>2.0515547688852598</v>
      </c>
      <c r="AC2952" s="143">
        <v>0.27770230380277999</v>
      </c>
      <c r="AD2952" s="143">
        <v>1000.48722425547</v>
      </c>
      <c r="AF2952" s="143">
        <v>-1</v>
      </c>
      <c r="AG2952" s="143">
        <v>-1</v>
      </c>
      <c r="AH2952" s="143">
        <v>-1</v>
      </c>
      <c r="AI2952" s="143">
        <v>-1</v>
      </c>
      <c r="AJ2952" s="143">
        <v>0</v>
      </c>
      <c r="AM2952" s="143" t="s">
        <v>383</v>
      </c>
      <c r="AN2952" s="143">
        <v>-1</v>
      </c>
      <c r="AQ2952" s="143">
        <v>641</v>
      </c>
      <c r="AR2952" s="143" t="s">
        <v>284</v>
      </c>
      <c r="AS2952" s="143" t="s">
        <v>394</v>
      </c>
      <c r="AT2952" s="143" t="s">
        <v>366</v>
      </c>
      <c r="AV2952" s="143">
        <v>140.854268301226</v>
      </c>
      <c r="AW2952" s="143">
        <v>0.8114251616</v>
      </c>
    </row>
    <row r="2953" spans="1:49" x14ac:dyDescent="0.25">
      <c r="A2953" s="153">
        <v>1200000</v>
      </c>
      <c r="B2953" s="153">
        <v>2500000</v>
      </c>
      <c r="C2953" s="153">
        <v>2500000</v>
      </c>
      <c r="D2953" s="143" t="s">
        <v>360</v>
      </c>
      <c r="E2953" s="143" t="s">
        <v>73</v>
      </c>
      <c r="F2953" s="143" t="s">
        <v>378</v>
      </c>
      <c r="G2953" s="143" t="s">
        <v>379</v>
      </c>
      <c r="H2953" s="143">
        <v>0.59</v>
      </c>
      <c r="I2953" s="143">
        <v>0.64</v>
      </c>
      <c r="J2953" s="143" t="s">
        <v>366</v>
      </c>
      <c r="K2953" s="143">
        <v>0.34013802630535001</v>
      </c>
      <c r="L2953" s="143">
        <v>3942.1565200513</v>
      </c>
      <c r="M2953" s="143">
        <v>8.0836114768200602</v>
      </c>
      <c r="N2953" s="143">
        <v>1.09421282054261</v>
      </c>
      <c r="O2953" s="143">
        <v>2.7495436531449</v>
      </c>
      <c r="P2953" s="143">
        <v>0.37218338913738003</v>
      </c>
      <c r="Q2953" s="143">
        <v>1340.8773381170399</v>
      </c>
      <c r="R2953" s="143">
        <v>1400</v>
      </c>
      <c r="S2953" s="143" t="s">
        <v>389</v>
      </c>
      <c r="T2953" s="143">
        <v>1400</v>
      </c>
      <c r="U2953" s="143" t="s">
        <v>385</v>
      </c>
      <c r="V2953" s="143" t="s">
        <v>366</v>
      </c>
      <c r="Z2953" s="143">
        <v>0</v>
      </c>
      <c r="AA2953" s="143">
        <v>1</v>
      </c>
      <c r="AB2953" s="143">
        <v>2.7495436531449</v>
      </c>
      <c r="AC2953" s="143">
        <v>0.37218338913738003</v>
      </c>
      <c r="AD2953" s="143">
        <v>1340.8794347242599</v>
      </c>
      <c r="AF2953" s="143">
        <v>-1</v>
      </c>
      <c r="AG2953" s="143">
        <v>-1</v>
      </c>
      <c r="AH2953" s="143">
        <v>-1</v>
      </c>
      <c r="AI2953" s="143">
        <v>-1</v>
      </c>
      <c r="AJ2953" s="143">
        <v>0</v>
      </c>
      <c r="AM2953" s="143" t="s">
        <v>383</v>
      </c>
      <c r="AN2953" s="143">
        <v>-1</v>
      </c>
      <c r="AQ2953" s="143">
        <v>641</v>
      </c>
      <c r="AR2953" s="143" t="s">
        <v>284</v>
      </c>
      <c r="AS2953" s="143" t="s">
        <v>394</v>
      </c>
      <c r="AT2953" s="143" t="s">
        <v>366</v>
      </c>
      <c r="AV2953" s="143">
        <v>155.78071550538399</v>
      </c>
      <c r="AW2953" s="143">
        <v>1.0874934588</v>
      </c>
    </row>
    <row r="2954" spans="1:49" x14ac:dyDescent="0.25">
      <c r="A2954" s="153">
        <v>1200000</v>
      </c>
      <c r="B2954" s="153">
        <v>2500000</v>
      </c>
      <c r="C2954" s="153">
        <v>2500000</v>
      </c>
      <c r="D2954" s="143" t="s">
        <v>360</v>
      </c>
      <c r="E2954" s="143" t="s">
        <v>73</v>
      </c>
      <c r="F2954" s="143" t="s">
        <v>378</v>
      </c>
      <c r="G2954" s="143" t="s">
        <v>379</v>
      </c>
      <c r="H2954" s="143">
        <v>0.59</v>
      </c>
      <c r="I2954" s="143">
        <v>0.64</v>
      </c>
      <c r="J2954" s="143" t="s">
        <v>366</v>
      </c>
      <c r="K2954" s="143">
        <v>2.3833038567539998E-2</v>
      </c>
      <c r="L2954" s="143">
        <v>3942.1565200513</v>
      </c>
      <c r="M2954" s="143">
        <v>8.0836114768200602</v>
      </c>
      <c r="N2954" s="143">
        <v>1.09421282054261</v>
      </c>
      <c r="O2954" s="143">
        <v>0.19265702409213001</v>
      </c>
      <c r="P2954" s="143">
        <v>2.6078416353089998E-2</v>
      </c>
      <c r="Q2954" s="143">
        <v>93.953568381697494</v>
      </c>
      <c r="R2954" s="143">
        <v>1820</v>
      </c>
      <c r="S2954" s="143" t="s">
        <v>397</v>
      </c>
      <c r="T2954" s="143">
        <v>1820</v>
      </c>
      <c r="U2954" s="143" t="s">
        <v>385</v>
      </c>
      <c r="V2954" s="143" t="s">
        <v>366</v>
      </c>
      <c r="Z2954" s="143">
        <v>0</v>
      </c>
      <c r="AA2954" s="143">
        <v>1</v>
      </c>
      <c r="AB2954" s="143">
        <v>0.19265702409213001</v>
      </c>
      <c r="AC2954" s="143">
        <v>2.6078416353089998E-2</v>
      </c>
      <c r="AD2954" s="143">
        <v>93.953568381697096</v>
      </c>
      <c r="AF2954" s="143">
        <v>-1</v>
      </c>
      <c r="AG2954" s="143">
        <v>-1</v>
      </c>
      <c r="AH2954" s="143">
        <v>-1</v>
      </c>
      <c r="AI2954" s="143">
        <v>-1</v>
      </c>
      <c r="AJ2954" s="143">
        <v>0</v>
      </c>
      <c r="AM2954" s="143" t="s">
        <v>383</v>
      </c>
      <c r="AN2954" s="143">
        <v>-1</v>
      </c>
      <c r="AQ2954" s="143">
        <v>641</v>
      </c>
      <c r="AR2954" s="143" t="s">
        <v>284</v>
      </c>
      <c r="AS2954" s="143" t="s">
        <v>394</v>
      </c>
      <c r="AT2954" s="143" t="s">
        <v>366</v>
      </c>
      <c r="AV2954" s="143">
        <v>82.971036127368706</v>
      </c>
      <c r="AW2954" s="143">
        <v>7.6199163299999997E-2</v>
      </c>
    </row>
    <row r="2955" spans="1:49" x14ac:dyDescent="0.25">
      <c r="A2955" s="153">
        <v>1200000</v>
      </c>
      <c r="B2955" s="153">
        <v>2500000</v>
      </c>
      <c r="C2955" s="153">
        <v>2500000</v>
      </c>
      <c r="D2955" s="143" t="s">
        <v>360</v>
      </c>
      <c r="E2955" s="143" t="s">
        <v>73</v>
      </c>
      <c r="F2955" s="143" t="s">
        <v>378</v>
      </c>
      <c r="G2955" s="143" t="s">
        <v>379</v>
      </c>
      <c r="H2955" s="143">
        <v>0.59</v>
      </c>
      <c r="I2955" s="143">
        <v>0.64</v>
      </c>
      <c r="J2955" s="143" t="s">
        <v>366</v>
      </c>
      <c r="K2955" s="143">
        <v>0.16213766732559001</v>
      </c>
      <c r="L2955" s="143">
        <v>2791.2259718811401</v>
      </c>
      <c r="M2955" s="143">
        <v>5.3085174859705004</v>
      </c>
      <c r="N2955" s="143">
        <v>0.74222838575934003</v>
      </c>
      <c r="O2955" s="143">
        <v>0.86071064213239001</v>
      </c>
      <c r="P2955" s="143">
        <v>0.12034317908986</v>
      </c>
      <c r="Q2955" s="143">
        <v>452.56286805942801</v>
      </c>
      <c r="R2955" s="143">
        <v>1820</v>
      </c>
      <c r="S2955" s="143" t="s">
        <v>397</v>
      </c>
      <c r="T2955" s="143">
        <v>1820</v>
      </c>
      <c r="U2955" s="143" t="s">
        <v>385</v>
      </c>
      <c r="V2955" s="143" t="s">
        <v>366</v>
      </c>
      <c r="Z2955" s="143">
        <v>0</v>
      </c>
      <c r="AA2955" s="143">
        <v>1</v>
      </c>
      <c r="AB2955" s="143">
        <v>0.86071064213239001</v>
      </c>
      <c r="AC2955" s="143">
        <v>0.12034317908986</v>
      </c>
      <c r="AD2955" s="143">
        <v>452.56286805942801</v>
      </c>
      <c r="AF2955" s="143">
        <v>-1</v>
      </c>
      <c r="AG2955" s="143">
        <v>-1</v>
      </c>
      <c r="AH2955" s="143">
        <v>-1</v>
      </c>
      <c r="AI2955" s="143">
        <v>-1</v>
      </c>
      <c r="AJ2955" s="143">
        <v>0</v>
      </c>
      <c r="AM2955" s="143" t="s">
        <v>383</v>
      </c>
      <c r="AN2955" s="143">
        <v>-1</v>
      </c>
      <c r="AQ2955" s="143">
        <v>641</v>
      </c>
      <c r="AR2955" s="143" t="s">
        <v>284</v>
      </c>
      <c r="AS2955" s="143" t="s">
        <v>394</v>
      </c>
      <c r="AT2955" s="143" t="s">
        <v>366</v>
      </c>
      <c r="AV2955" s="143">
        <v>125.420827454747</v>
      </c>
      <c r="AW2955" s="143">
        <v>0.36704206659999999</v>
      </c>
    </row>
    <row r="2956" spans="1:49" x14ac:dyDescent="0.25">
      <c r="A2956" s="153">
        <v>1200000</v>
      </c>
      <c r="B2956" s="153">
        <v>2500000</v>
      </c>
      <c r="C2956" s="153">
        <v>2500000</v>
      </c>
      <c r="D2956" s="143" t="s">
        <v>360</v>
      </c>
      <c r="E2956" s="143" t="s">
        <v>73</v>
      </c>
      <c r="F2956" s="143" t="s">
        <v>378</v>
      </c>
      <c r="G2956" s="143" t="s">
        <v>379</v>
      </c>
      <c r="H2956" s="143">
        <v>0.59</v>
      </c>
      <c r="I2956" s="143">
        <v>0.64</v>
      </c>
      <c r="J2956" s="143" t="s">
        <v>363</v>
      </c>
      <c r="K2956" s="143">
        <v>0.15853919195303001</v>
      </c>
      <c r="L2956" s="143">
        <v>2791.2259718811401</v>
      </c>
      <c r="M2956" s="143">
        <v>5.3085174859705004</v>
      </c>
      <c r="N2956" s="143">
        <v>0.74222838575934003</v>
      </c>
      <c r="O2956" s="143">
        <v>0.84160807269434001</v>
      </c>
      <c r="P2956" s="143">
        <v>0.11767228852289</v>
      </c>
      <c r="Q2956" s="143">
        <v>442.51871014037198</v>
      </c>
      <c r="R2956" s="143">
        <v>5100</v>
      </c>
      <c r="S2956" s="143" t="s">
        <v>373</v>
      </c>
      <c r="T2956" s="143">
        <v>5100</v>
      </c>
      <c r="U2956" s="143" t="s">
        <v>385</v>
      </c>
      <c r="V2956" s="143" t="s">
        <v>366</v>
      </c>
      <c r="Y2956" s="143" t="s">
        <v>363</v>
      </c>
      <c r="Z2956" s="143">
        <v>0</v>
      </c>
      <c r="AA2956" s="143">
        <v>1</v>
      </c>
      <c r="AB2956" s="143">
        <v>0.84160807269434001</v>
      </c>
      <c r="AC2956" s="143">
        <v>0.11767228852289</v>
      </c>
      <c r="AD2956" s="143">
        <v>442.51871014037198</v>
      </c>
      <c r="AF2956" s="143">
        <v>-1</v>
      </c>
      <c r="AG2956" s="143">
        <v>-1</v>
      </c>
      <c r="AH2956" s="143">
        <v>-1</v>
      </c>
      <c r="AI2956" s="143">
        <v>-1</v>
      </c>
      <c r="AJ2956" s="143">
        <v>0</v>
      </c>
      <c r="AM2956" s="143" t="s">
        <v>383</v>
      </c>
      <c r="AN2956" s="143">
        <v>-1</v>
      </c>
      <c r="AQ2956" s="143">
        <v>641</v>
      </c>
      <c r="AR2956" s="143" t="s">
        <v>284</v>
      </c>
      <c r="AS2956" s="143" t="s">
        <v>394</v>
      </c>
      <c r="AT2956" s="143" t="s">
        <v>366</v>
      </c>
      <c r="AV2956" s="143">
        <v>128.126127337583</v>
      </c>
      <c r="AW2956" s="143">
        <v>0.3588959531</v>
      </c>
    </row>
    <row r="2957" spans="1:49" x14ac:dyDescent="0.25">
      <c r="A2957" s="153">
        <v>1200000</v>
      </c>
      <c r="B2957" s="153">
        <v>2500000</v>
      </c>
      <c r="C2957" s="153">
        <v>2500000</v>
      </c>
      <c r="D2957" s="143" t="s">
        <v>360</v>
      </c>
      <c r="E2957" s="143" t="s">
        <v>73</v>
      </c>
      <c r="F2957" s="143" t="s">
        <v>378</v>
      </c>
      <c r="G2957" s="143" t="s">
        <v>379</v>
      </c>
      <c r="H2957" s="143">
        <v>0.59</v>
      </c>
      <c r="I2957" s="143">
        <v>0.64</v>
      </c>
      <c r="J2957" s="143" t="s">
        <v>366</v>
      </c>
      <c r="K2957" s="143">
        <v>0.29708659432022999</v>
      </c>
      <c r="L2957" s="143">
        <v>2791.2259718811401</v>
      </c>
      <c r="M2957" s="143">
        <v>5.3085174859705004</v>
      </c>
      <c r="N2957" s="143">
        <v>0.74222838575934003</v>
      </c>
      <c r="O2957" s="143">
        <v>1.5770893807963999</v>
      </c>
      <c r="P2957" s="143">
        <v>0.22050610333305001</v>
      </c>
      <c r="Q2957" s="143">
        <v>829.23581796436599</v>
      </c>
      <c r="R2957" s="143">
        <v>1460</v>
      </c>
      <c r="S2957" s="143" t="s">
        <v>408</v>
      </c>
      <c r="T2957" s="143">
        <v>1460</v>
      </c>
      <c r="U2957" s="143" t="s">
        <v>385</v>
      </c>
      <c r="V2957" s="143" t="s">
        <v>366</v>
      </c>
      <c r="Z2957" s="143">
        <v>0</v>
      </c>
      <c r="AA2957" s="143">
        <v>1</v>
      </c>
      <c r="AB2957" s="143">
        <v>1.5770893807963999</v>
      </c>
      <c r="AC2957" s="143">
        <v>0.22050610333305001</v>
      </c>
      <c r="AD2957" s="143">
        <v>829.23581796436599</v>
      </c>
      <c r="AF2957" s="143">
        <v>-1</v>
      </c>
      <c r="AG2957" s="143">
        <v>-1</v>
      </c>
      <c r="AH2957" s="143">
        <v>-1</v>
      </c>
      <c r="AI2957" s="143">
        <v>-1</v>
      </c>
      <c r="AJ2957" s="143">
        <v>0</v>
      </c>
      <c r="AM2957" s="143" t="s">
        <v>383</v>
      </c>
      <c r="AN2957" s="143">
        <v>-1</v>
      </c>
      <c r="AQ2957" s="143">
        <v>641</v>
      </c>
      <c r="AR2957" s="143" t="s">
        <v>284</v>
      </c>
      <c r="AS2957" s="143" t="s">
        <v>394</v>
      </c>
      <c r="AT2957" s="143" t="s">
        <v>366</v>
      </c>
      <c r="AV2957" s="143">
        <v>147.31278599301601</v>
      </c>
      <c r="AW2957" s="143">
        <v>0.67253513220000005</v>
      </c>
    </row>
    <row r="2958" spans="1:49" x14ac:dyDescent="0.25">
      <c r="A2958" s="153">
        <v>1200000</v>
      </c>
      <c r="B2958" s="153">
        <v>2500000</v>
      </c>
      <c r="C2958" s="153">
        <v>2500000</v>
      </c>
      <c r="D2958" s="143" t="s">
        <v>360</v>
      </c>
      <c r="E2958" s="143" t="s">
        <v>73</v>
      </c>
      <c r="F2958" s="143" t="s">
        <v>378</v>
      </c>
      <c r="G2958" s="143" t="s">
        <v>379</v>
      </c>
      <c r="H2958" s="143">
        <v>0.59</v>
      </c>
      <c r="I2958" s="143">
        <v>0.64</v>
      </c>
      <c r="J2958" s="143" t="s">
        <v>366</v>
      </c>
      <c r="K2958" s="143">
        <v>0.32280253215062998</v>
      </c>
      <c r="L2958" s="143">
        <v>3363.97207433331</v>
      </c>
      <c r="M2958" s="143">
        <v>5.7738928253570796</v>
      </c>
      <c r="N2958" s="143">
        <v>0.79742961072146001</v>
      </c>
      <c r="O2958" s="143">
        <v>1.86382722439166</v>
      </c>
      <c r="P2958" s="143">
        <v>0.25741229755278</v>
      </c>
      <c r="Q2958" s="143">
        <v>1085.8987036788201</v>
      </c>
      <c r="R2958" s="143">
        <v>1820</v>
      </c>
      <c r="S2958" s="143" t="s">
        <v>397</v>
      </c>
      <c r="T2958" s="143">
        <v>1820</v>
      </c>
      <c r="U2958" s="143" t="s">
        <v>385</v>
      </c>
      <c r="V2958" s="143" t="s">
        <v>366</v>
      </c>
      <c r="Z2958" s="143">
        <v>0</v>
      </c>
      <c r="AA2958" s="143">
        <v>1</v>
      </c>
      <c r="AB2958" s="143">
        <v>1.86382722439166</v>
      </c>
      <c r="AC2958" s="143">
        <v>0.25741229755278</v>
      </c>
      <c r="AD2958" s="143">
        <v>1868.7400290747401</v>
      </c>
      <c r="AF2958" s="143">
        <v>-1</v>
      </c>
      <c r="AG2958" s="143">
        <v>-1</v>
      </c>
      <c r="AH2958" s="143">
        <v>-1</v>
      </c>
      <c r="AI2958" s="143">
        <v>-1</v>
      </c>
      <c r="AJ2958" s="143">
        <v>0</v>
      </c>
      <c r="AM2958" s="143" t="s">
        <v>383</v>
      </c>
      <c r="AN2958" s="143">
        <v>-1</v>
      </c>
      <c r="AQ2958" s="143">
        <v>641</v>
      </c>
      <c r="AR2958" s="143" t="s">
        <v>284</v>
      </c>
      <c r="AS2958" s="143" t="s">
        <v>394</v>
      </c>
      <c r="AT2958" s="143" t="s">
        <v>366</v>
      </c>
      <c r="AV2958" s="143">
        <v>158.80513641244301</v>
      </c>
      <c r="AW2958" s="143">
        <v>1.5156042408999999</v>
      </c>
    </row>
    <row r="2959" spans="1:49" x14ac:dyDescent="0.25">
      <c r="A2959" s="153">
        <v>1200000</v>
      </c>
      <c r="B2959" s="153">
        <v>2500000</v>
      </c>
      <c r="C2959" s="153">
        <v>2500000</v>
      </c>
      <c r="D2959" s="143" t="s">
        <v>360</v>
      </c>
      <c r="E2959" s="143" t="s">
        <v>73</v>
      </c>
      <c r="F2959" s="143" t="s">
        <v>378</v>
      </c>
      <c r="G2959" s="143" t="s">
        <v>379</v>
      </c>
      <c r="H2959" s="143">
        <v>0.59</v>
      </c>
      <c r="I2959" s="143">
        <v>0.64</v>
      </c>
      <c r="J2959" s="143" t="s">
        <v>363</v>
      </c>
      <c r="K2959" s="143">
        <v>6.2247537314119999E-2</v>
      </c>
      <c r="L2959" s="143">
        <v>3363.97207433331</v>
      </c>
      <c r="M2959" s="143">
        <v>5.7738928253570796</v>
      </c>
      <c r="N2959" s="143">
        <v>0.79742961072146001</v>
      </c>
      <c r="O2959" s="143">
        <v>0.35941060909417</v>
      </c>
      <c r="P2959" s="143">
        <v>4.9638029448770001E-2</v>
      </c>
      <c r="Q2959" s="143">
        <v>209.39897722073701</v>
      </c>
      <c r="R2959" s="143">
        <v>5300</v>
      </c>
      <c r="S2959" s="143" t="s">
        <v>372</v>
      </c>
      <c r="T2959" s="143">
        <v>5300</v>
      </c>
      <c r="U2959" s="143" t="s">
        <v>385</v>
      </c>
      <c r="V2959" s="143" t="s">
        <v>366</v>
      </c>
      <c r="Y2959" s="143" t="s">
        <v>363</v>
      </c>
      <c r="Z2959" s="143">
        <v>0</v>
      </c>
      <c r="AA2959" s="143">
        <v>1</v>
      </c>
      <c r="AB2959" s="143">
        <v>0.35941060909417</v>
      </c>
      <c r="AC2959" s="143">
        <v>4.9638029448770001E-2</v>
      </c>
      <c r="AD2959" s="143">
        <v>209.39897722073701</v>
      </c>
      <c r="AF2959" s="143">
        <v>-1</v>
      </c>
      <c r="AG2959" s="143">
        <v>-1</v>
      </c>
      <c r="AH2959" s="143">
        <v>-1</v>
      </c>
      <c r="AI2959" s="143">
        <v>-1</v>
      </c>
      <c r="AJ2959" s="143">
        <v>0</v>
      </c>
      <c r="AM2959" s="143" t="s">
        <v>383</v>
      </c>
      <c r="AN2959" s="143">
        <v>-1</v>
      </c>
      <c r="AQ2959" s="143">
        <v>641</v>
      </c>
      <c r="AR2959" s="143" t="s">
        <v>284</v>
      </c>
      <c r="AS2959" s="143" t="s">
        <v>394</v>
      </c>
      <c r="AT2959" s="143" t="s">
        <v>366</v>
      </c>
      <c r="AV2959" s="143">
        <v>80.0623539403812</v>
      </c>
      <c r="AW2959" s="143">
        <v>0.16982885419999999</v>
      </c>
    </row>
    <row r="2960" spans="1:49" x14ac:dyDescent="0.25">
      <c r="A2960" s="153">
        <v>1200000</v>
      </c>
      <c r="B2960" s="153">
        <v>2500000</v>
      </c>
      <c r="C2960" s="153">
        <v>2500000</v>
      </c>
      <c r="D2960" s="143" t="s">
        <v>360</v>
      </c>
      <c r="E2960" s="143" t="s">
        <v>73</v>
      </c>
      <c r="F2960" s="143" t="s">
        <v>378</v>
      </c>
      <c r="G2960" s="143" t="s">
        <v>379</v>
      </c>
      <c r="H2960" s="143">
        <v>0.59</v>
      </c>
      <c r="I2960" s="143">
        <v>0.64</v>
      </c>
      <c r="J2960" s="143" t="s">
        <v>366</v>
      </c>
      <c r="K2960" s="143">
        <v>0.61776345378298003</v>
      </c>
      <c r="L2960" s="143">
        <v>3832.8247696451499</v>
      </c>
      <c r="M2960" s="143">
        <v>7.5425708785239696</v>
      </c>
      <c r="N2960" s="143">
        <v>1.0709602221794201</v>
      </c>
      <c r="O2960" s="143">
        <v>4.6595246363199001</v>
      </c>
      <c r="P2960" s="143">
        <v>0.66160008571774997</v>
      </c>
      <c r="Q2960" s="143">
        <v>2367.7790674409498</v>
      </c>
      <c r="R2960" s="143">
        <v>1200</v>
      </c>
      <c r="S2960" s="143" t="s">
        <v>398</v>
      </c>
      <c r="T2960" s="143">
        <v>1200</v>
      </c>
      <c r="U2960" s="143" t="s">
        <v>385</v>
      </c>
      <c r="V2960" s="143" t="s">
        <v>366</v>
      </c>
      <c r="Z2960" s="143">
        <v>0</v>
      </c>
      <c r="AA2960" s="143">
        <v>1</v>
      </c>
      <c r="AB2960" s="143">
        <v>4.6595246363199001</v>
      </c>
      <c r="AC2960" s="143">
        <v>0.66160008571774997</v>
      </c>
      <c r="AD2960" s="143">
        <v>2367.7790674409498</v>
      </c>
      <c r="AF2960" s="143">
        <v>-1</v>
      </c>
      <c r="AG2960" s="143">
        <v>-1</v>
      </c>
      <c r="AH2960" s="143">
        <v>-1</v>
      </c>
      <c r="AI2960" s="143">
        <v>-1</v>
      </c>
      <c r="AJ2960" s="143">
        <v>0</v>
      </c>
      <c r="AM2960" s="143" t="s">
        <v>383</v>
      </c>
      <c r="AN2960" s="143">
        <v>-1</v>
      </c>
      <c r="AQ2960" s="143">
        <v>641</v>
      </c>
      <c r="AR2960" s="143" t="s">
        <v>284</v>
      </c>
      <c r="AS2960" s="143" t="s">
        <v>394</v>
      </c>
      <c r="AT2960" s="143" t="s">
        <v>366</v>
      </c>
      <c r="AV2960" s="143">
        <v>200.000000018626</v>
      </c>
      <c r="AW2960" s="143">
        <v>1.9203398762999999</v>
      </c>
    </row>
    <row r="2961" spans="1:49" x14ac:dyDescent="0.25">
      <c r="A2961" s="153">
        <v>1200000</v>
      </c>
      <c r="B2961" s="153">
        <v>2500000</v>
      </c>
      <c r="C2961" s="153">
        <v>2500000</v>
      </c>
      <c r="D2961" s="143" t="s">
        <v>360</v>
      </c>
      <c r="E2961" s="143" t="s">
        <v>73</v>
      </c>
      <c r="F2961" s="143" t="s">
        <v>378</v>
      </c>
      <c r="G2961" s="143" t="s">
        <v>379</v>
      </c>
      <c r="H2961" s="143">
        <v>0.59</v>
      </c>
      <c r="I2961" s="143">
        <v>0.64</v>
      </c>
      <c r="J2961" s="143" t="s">
        <v>366</v>
      </c>
      <c r="K2961" s="143">
        <v>0.48971476210719</v>
      </c>
      <c r="L2961" s="143">
        <v>3710.3668160366601</v>
      </c>
      <c r="M2961" s="143">
        <v>7.6187441752625702</v>
      </c>
      <c r="N2961" s="143">
        <v>1.06646808025071</v>
      </c>
      <c r="O2961" s="143">
        <v>3.7310114913443</v>
      </c>
      <c r="P2961" s="143">
        <v>0.52226516221489006</v>
      </c>
      <c r="Q2961" s="143">
        <v>1817.02140264583</v>
      </c>
      <c r="R2961" s="143">
        <v>1200</v>
      </c>
      <c r="S2961" s="143" t="s">
        <v>398</v>
      </c>
      <c r="T2961" s="143">
        <v>1200</v>
      </c>
      <c r="U2961" s="143" t="s">
        <v>385</v>
      </c>
      <c r="V2961" s="143" t="s">
        <v>366</v>
      </c>
      <c r="Z2961" s="143">
        <v>0</v>
      </c>
      <c r="AA2961" s="143">
        <v>1</v>
      </c>
      <c r="AB2961" s="143">
        <v>3.7310114913443</v>
      </c>
      <c r="AC2961" s="143">
        <v>0.52226516221489006</v>
      </c>
      <c r="AD2961" s="143">
        <v>1817.02140264583</v>
      </c>
      <c r="AF2961" s="143">
        <v>-1</v>
      </c>
      <c r="AG2961" s="143">
        <v>-1</v>
      </c>
      <c r="AH2961" s="143">
        <v>-1</v>
      </c>
      <c r="AI2961" s="143">
        <v>-1</v>
      </c>
      <c r="AJ2961" s="143">
        <v>0</v>
      </c>
      <c r="AM2961" s="143" t="s">
        <v>383</v>
      </c>
      <c r="AN2961" s="143">
        <v>-1</v>
      </c>
      <c r="AQ2961" s="143">
        <v>641</v>
      </c>
      <c r="AR2961" s="143" t="s">
        <v>284</v>
      </c>
      <c r="AS2961" s="143" t="s">
        <v>394</v>
      </c>
      <c r="AT2961" s="143" t="s">
        <v>366</v>
      </c>
      <c r="AV2961" s="143">
        <v>179.922465238542</v>
      </c>
      <c r="AW2961" s="143">
        <v>1.4736588828999999</v>
      </c>
    </row>
    <row r="2962" spans="1:49" x14ac:dyDescent="0.25">
      <c r="A2962" s="153">
        <v>1200000</v>
      </c>
      <c r="B2962" s="153">
        <v>2500000</v>
      </c>
      <c r="C2962" s="153">
        <v>2500000</v>
      </c>
      <c r="D2962" s="143" t="s">
        <v>360</v>
      </c>
      <c r="E2962" s="143" t="s">
        <v>73</v>
      </c>
      <c r="F2962" s="143" t="s">
        <v>378</v>
      </c>
      <c r="G2962" s="143" t="s">
        <v>379</v>
      </c>
      <c r="H2962" s="143">
        <v>0.59</v>
      </c>
      <c r="I2962" s="143">
        <v>0.64</v>
      </c>
      <c r="J2962" s="143" t="s">
        <v>363</v>
      </c>
      <c r="K2962" s="143">
        <v>0.12804869167578001</v>
      </c>
      <c r="L2962" s="143">
        <v>3710.3668160366601</v>
      </c>
      <c r="M2962" s="143">
        <v>7.6187441752625702</v>
      </c>
      <c r="N2962" s="143">
        <v>1.06646808025071</v>
      </c>
      <c r="O2962" s="143">
        <v>0.97557022385487002</v>
      </c>
      <c r="P2962" s="143">
        <v>0.13655984239008001</v>
      </c>
      <c r="Q2962" s="143">
        <v>475.10761643073897</v>
      </c>
      <c r="R2962" s="143">
        <v>3100</v>
      </c>
      <c r="S2962" s="143" t="s">
        <v>371</v>
      </c>
      <c r="T2962" s="143">
        <v>3100</v>
      </c>
      <c r="U2962" s="143" t="s">
        <v>385</v>
      </c>
      <c r="V2962" s="143" t="s">
        <v>366</v>
      </c>
      <c r="Y2962" s="143" t="s">
        <v>363</v>
      </c>
      <c r="Z2962" s="143">
        <v>0</v>
      </c>
      <c r="AA2962" s="143">
        <v>1</v>
      </c>
      <c r="AB2962" s="143">
        <v>0.97557022385487002</v>
      </c>
      <c r="AC2962" s="143">
        <v>0.13655984239008001</v>
      </c>
      <c r="AD2962" s="143">
        <v>475.10761643073897</v>
      </c>
      <c r="AF2962" s="143">
        <v>-1</v>
      </c>
      <c r="AG2962" s="143">
        <v>-1</v>
      </c>
      <c r="AH2962" s="143">
        <v>-1</v>
      </c>
      <c r="AI2962" s="143">
        <v>-1</v>
      </c>
      <c r="AJ2962" s="143">
        <v>0</v>
      </c>
      <c r="AM2962" s="143" t="s">
        <v>383</v>
      </c>
      <c r="AN2962" s="143">
        <v>-1</v>
      </c>
      <c r="AQ2962" s="143">
        <v>641</v>
      </c>
      <c r="AR2962" s="143" t="s">
        <v>284</v>
      </c>
      <c r="AS2962" s="143" t="s">
        <v>394</v>
      </c>
      <c r="AT2962" s="143" t="s">
        <v>366</v>
      </c>
      <c r="AV2962" s="143">
        <v>121.37803884950399</v>
      </c>
      <c r="AW2962" s="143">
        <v>0.385326534</v>
      </c>
    </row>
    <row r="2963" spans="1:49" x14ac:dyDescent="0.25">
      <c r="A2963" s="153">
        <v>1200000</v>
      </c>
      <c r="B2963" s="153">
        <v>2500000</v>
      </c>
      <c r="C2963" s="153">
        <v>2500000</v>
      </c>
      <c r="D2963" s="143" t="s">
        <v>360</v>
      </c>
      <c r="E2963" s="143" t="s">
        <v>73</v>
      </c>
      <c r="F2963" s="143" t="s">
        <v>378</v>
      </c>
      <c r="G2963" s="143" t="s">
        <v>379</v>
      </c>
      <c r="H2963" s="143">
        <v>0.59</v>
      </c>
      <c r="I2963" s="143">
        <v>0.64</v>
      </c>
      <c r="J2963" s="143" t="s">
        <v>366</v>
      </c>
      <c r="K2963" s="143">
        <v>0.49903924861463</v>
      </c>
      <c r="L2963" s="143">
        <v>2953.84824429438</v>
      </c>
      <c r="M2963" s="143">
        <v>4.21582255175597</v>
      </c>
      <c r="N2963" s="143">
        <v>0.59922726005382998</v>
      </c>
      <c r="O2963" s="143">
        <v>2.10386091852093</v>
      </c>
      <c r="P2963" s="143">
        <v>0.29903792160666998</v>
      </c>
      <c r="Q2963" s="143">
        <v>1474.08620835432</v>
      </c>
      <c r="R2963" s="143">
        <v>1820</v>
      </c>
      <c r="S2963" s="143" t="s">
        <v>397</v>
      </c>
      <c r="T2963" s="143">
        <v>1820</v>
      </c>
      <c r="U2963" s="143" t="s">
        <v>385</v>
      </c>
      <c r="V2963" s="143" t="s">
        <v>366</v>
      </c>
      <c r="Z2963" s="143">
        <v>0</v>
      </c>
      <c r="AA2963" s="143">
        <v>1</v>
      </c>
      <c r="AB2963" s="143">
        <v>2.10386091852093</v>
      </c>
      <c r="AC2963" s="143">
        <v>0.29903792160666998</v>
      </c>
      <c r="AD2963" s="143">
        <v>1474.08620835432</v>
      </c>
      <c r="AF2963" s="143">
        <v>-1</v>
      </c>
      <c r="AG2963" s="143">
        <v>-1</v>
      </c>
      <c r="AH2963" s="143">
        <v>-1</v>
      </c>
      <c r="AI2963" s="143">
        <v>-1</v>
      </c>
      <c r="AJ2963" s="143">
        <v>0</v>
      </c>
      <c r="AM2963" s="143" t="s">
        <v>383</v>
      </c>
      <c r="AN2963" s="143">
        <v>-1</v>
      </c>
      <c r="AQ2963" s="143">
        <v>641</v>
      </c>
      <c r="AR2963" s="143" t="s">
        <v>284</v>
      </c>
      <c r="AS2963" s="143" t="s">
        <v>394</v>
      </c>
      <c r="AT2963" s="143" t="s">
        <v>366</v>
      </c>
      <c r="AV2963" s="143">
        <v>183.2385717871</v>
      </c>
      <c r="AW2963" s="143">
        <v>1.1955281495000001</v>
      </c>
    </row>
    <row r="2964" spans="1:49" x14ac:dyDescent="0.25">
      <c r="A2964" s="153">
        <v>1200000</v>
      </c>
      <c r="B2964" s="153">
        <v>2500000</v>
      </c>
      <c r="C2964" s="153">
        <v>2500000</v>
      </c>
      <c r="D2964" s="143" t="s">
        <v>360</v>
      </c>
      <c r="E2964" s="143" t="s">
        <v>73</v>
      </c>
      <c r="F2964" s="143" t="s">
        <v>378</v>
      </c>
      <c r="G2964" s="143" t="s">
        <v>379</v>
      </c>
      <c r="H2964" s="143">
        <v>0.59</v>
      </c>
      <c r="I2964" s="143">
        <v>0.64</v>
      </c>
      <c r="J2964" s="143" t="s">
        <v>363</v>
      </c>
      <c r="K2964" s="143">
        <v>0.11872420505327</v>
      </c>
      <c r="L2964" s="143">
        <v>2953.84824429438</v>
      </c>
      <c r="M2964" s="143">
        <v>4.21582255175597</v>
      </c>
      <c r="N2964" s="143">
        <v>0.59922726005382998</v>
      </c>
      <c r="O2964" s="143">
        <v>0.50052018110290997</v>
      </c>
      <c r="P2964" s="143">
        <v>7.1142780096140001E-2</v>
      </c>
      <c r="Q2964" s="143">
        <v>350.69328465187198</v>
      </c>
      <c r="R2964" s="143">
        <v>5300</v>
      </c>
      <c r="S2964" s="143" t="s">
        <v>372</v>
      </c>
      <c r="T2964" s="143">
        <v>5300</v>
      </c>
      <c r="U2964" s="143" t="s">
        <v>385</v>
      </c>
      <c r="V2964" s="143" t="s">
        <v>366</v>
      </c>
      <c r="Y2964" s="143" t="s">
        <v>363</v>
      </c>
      <c r="Z2964" s="143">
        <v>0</v>
      </c>
      <c r="AA2964" s="143">
        <v>1</v>
      </c>
      <c r="AB2964" s="143">
        <v>0.50052018110290997</v>
      </c>
      <c r="AC2964" s="143">
        <v>7.1142780096140001E-2</v>
      </c>
      <c r="AD2964" s="143">
        <v>350.69328465187198</v>
      </c>
      <c r="AF2964" s="143">
        <v>-1</v>
      </c>
      <c r="AG2964" s="143">
        <v>-1</v>
      </c>
      <c r="AH2964" s="143">
        <v>-1</v>
      </c>
      <c r="AI2964" s="143">
        <v>-1</v>
      </c>
      <c r="AJ2964" s="143">
        <v>0</v>
      </c>
      <c r="AM2964" s="143" t="s">
        <v>383</v>
      </c>
      <c r="AN2964" s="143">
        <v>-1</v>
      </c>
      <c r="AQ2964" s="143">
        <v>641</v>
      </c>
      <c r="AR2964" s="143" t="s">
        <v>284</v>
      </c>
      <c r="AS2964" s="143" t="s">
        <v>394</v>
      </c>
      <c r="AT2964" s="143" t="s">
        <v>366</v>
      </c>
      <c r="AV2964" s="143">
        <v>113.743047693591</v>
      </c>
      <c r="AW2964" s="143">
        <v>0.2844227775</v>
      </c>
    </row>
    <row r="2965" spans="1:49" x14ac:dyDescent="0.25">
      <c r="A2965" s="153">
        <v>1200000</v>
      </c>
      <c r="B2965" s="153">
        <v>2500000</v>
      </c>
      <c r="C2965" s="153">
        <v>2500000</v>
      </c>
      <c r="D2965" s="143" t="s">
        <v>360</v>
      </c>
      <c r="E2965" s="143" t="s">
        <v>73</v>
      </c>
      <c r="F2965" s="143" t="s">
        <v>378</v>
      </c>
      <c r="G2965" s="143" t="s">
        <v>379</v>
      </c>
      <c r="H2965" s="143">
        <v>0.59</v>
      </c>
      <c r="I2965" s="143">
        <v>0.64</v>
      </c>
      <c r="J2965" s="143" t="s">
        <v>363</v>
      </c>
      <c r="K2965" s="143">
        <v>0.18160448522316</v>
      </c>
      <c r="L2965" s="143">
        <v>2111.08309597366</v>
      </c>
      <c r="M2965" s="143">
        <v>0.89921256741752997</v>
      </c>
      <c r="N2965" s="143">
        <v>0.13729866706711999</v>
      </c>
      <c r="O2965" s="143">
        <v>0.16330103541204999</v>
      </c>
      <c r="P2965" s="143">
        <v>2.493405375455E-2</v>
      </c>
      <c r="Q2965" s="143">
        <v>383.38215890761199</v>
      </c>
      <c r="R2965" s="143">
        <v>5300</v>
      </c>
      <c r="S2965" s="143" t="s">
        <v>372</v>
      </c>
      <c r="T2965" s="143">
        <v>5300</v>
      </c>
      <c r="U2965" s="143" t="s">
        <v>385</v>
      </c>
      <c r="V2965" s="143" t="s">
        <v>366</v>
      </c>
      <c r="Y2965" s="143" t="s">
        <v>363</v>
      </c>
      <c r="Z2965" s="143">
        <v>0</v>
      </c>
      <c r="AA2965" s="143">
        <v>1</v>
      </c>
      <c r="AB2965" s="143">
        <v>0.16330103541204999</v>
      </c>
      <c r="AC2965" s="143">
        <v>2.493405375455E-2</v>
      </c>
      <c r="AD2965" s="143">
        <v>383.38215890761199</v>
      </c>
      <c r="AF2965" s="143">
        <v>-1</v>
      </c>
      <c r="AG2965" s="143">
        <v>-1</v>
      </c>
      <c r="AH2965" s="143">
        <v>-1</v>
      </c>
      <c r="AI2965" s="143">
        <v>-1</v>
      </c>
      <c r="AJ2965" s="143">
        <v>0</v>
      </c>
      <c r="AM2965" s="143" t="s">
        <v>383</v>
      </c>
      <c r="AN2965" s="143">
        <v>-1</v>
      </c>
      <c r="AQ2965" s="143">
        <v>641</v>
      </c>
      <c r="AR2965" s="143" t="s">
        <v>284</v>
      </c>
      <c r="AS2965" s="143" t="s">
        <v>394</v>
      </c>
      <c r="AT2965" s="143" t="s">
        <v>366</v>
      </c>
      <c r="AV2965" s="143">
        <v>112.860482037658</v>
      </c>
      <c r="AW2965" s="143">
        <v>0.31093443539999999</v>
      </c>
    </row>
    <row r="2966" spans="1:49" x14ac:dyDescent="0.25">
      <c r="A2966" s="153">
        <v>1200000</v>
      </c>
      <c r="B2966" s="153">
        <v>2500000</v>
      </c>
      <c r="C2966" s="153">
        <v>2500000</v>
      </c>
      <c r="D2966" s="143" t="s">
        <v>360</v>
      </c>
      <c r="E2966" s="143" t="s">
        <v>73</v>
      </c>
      <c r="F2966" s="143" t="s">
        <v>378</v>
      </c>
      <c r="G2966" s="143" t="s">
        <v>379</v>
      </c>
      <c r="H2966" s="143">
        <v>0.59</v>
      </c>
      <c r="I2966" s="143">
        <v>0.64</v>
      </c>
      <c r="J2966" s="143" t="s">
        <v>366</v>
      </c>
      <c r="K2966" s="143">
        <v>0.34795820981748998</v>
      </c>
      <c r="L2966" s="143">
        <v>1974.3721788545399</v>
      </c>
      <c r="M2966" s="143">
        <v>0.31933162771757001</v>
      </c>
      <c r="N2966" s="143">
        <v>4.5692219596820002E-2</v>
      </c>
      <c r="O2966" s="143">
        <v>0.11111406151871001</v>
      </c>
      <c r="P2966" s="143">
        <v>1.589898293349E-2</v>
      </c>
      <c r="Q2966" s="143">
        <v>686.99900886768796</v>
      </c>
      <c r="R2966" s="143">
        <v>1820</v>
      </c>
      <c r="S2966" s="143" t="s">
        <v>397</v>
      </c>
      <c r="T2966" s="143">
        <v>1820</v>
      </c>
      <c r="U2966" s="143" t="s">
        <v>385</v>
      </c>
      <c r="V2966" s="143" t="s">
        <v>366</v>
      </c>
      <c r="Z2966" s="143">
        <v>0</v>
      </c>
      <c r="AA2966" s="143">
        <v>1</v>
      </c>
      <c r="AB2966" s="143">
        <v>0.11111406151871001</v>
      </c>
      <c r="AC2966" s="143">
        <v>1.589898293349E-2</v>
      </c>
      <c r="AD2966" s="143">
        <v>686.99900886768796</v>
      </c>
      <c r="AF2966" s="143">
        <v>-1</v>
      </c>
      <c r="AG2966" s="143">
        <v>-1</v>
      </c>
      <c r="AH2966" s="143">
        <v>-1</v>
      </c>
      <c r="AI2966" s="143">
        <v>-1</v>
      </c>
      <c r="AJ2966" s="143">
        <v>0</v>
      </c>
      <c r="AM2966" s="143" t="s">
        <v>383</v>
      </c>
      <c r="AN2966" s="143">
        <v>-1</v>
      </c>
      <c r="AQ2966" s="143">
        <v>641</v>
      </c>
      <c r="AR2966" s="143" t="s">
        <v>284</v>
      </c>
      <c r="AS2966" s="143" t="s">
        <v>394</v>
      </c>
      <c r="AT2966" s="143" t="s">
        <v>366</v>
      </c>
      <c r="AV2966" s="143">
        <v>154.31992183734499</v>
      </c>
      <c r="AW2966" s="143">
        <v>0.5571768117</v>
      </c>
    </row>
    <row r="2967" spans="1:49" x14ac:dyDescent="0.25">
      <c r="A2967" s="153">
        <v>1200000</v>
      </c>
      <c r="B2967" s="153">
        <v>2500000</v>
      </c>
      <c r="C2967" s="153">
        <v>2500000</v>
      </c>
      <c r="D2967" s="143" t="s">
        <v>360</v>
      </c>
      <c r="E2967" s="143" t="s">
        <v>73</v>
      </c>
      <c r="F2967" s="143" t="s">
        <v>378</v>
      </c>
      <c r="G2967" s="143" t="s">
        <v>379</v>
      </c>
      <c r="H2967" s="143">
        <v>0.59</v>
      </c>
      <c r="I2967" s="143">
        <v>0.64</v>
      </c>
      <c r="J2967" s="143" t="s">
        <v>363</v>
      </c>
      <c r="K2967" s="143">
        <v>0.26980524366630998</v>
      </c>
      <c r="L2967" s="143">
        <v>1974.3721788545399</v>
      </c>
      <c r="M2967" s="143">
        <v>0.31933162771757001</v>
      </c>
      <c r="N2967" s="143">
        <v>4.5692219596820002E-2</v>
      </c>
      <c r="O2967" s="143">
        <v>8.6157347626700007E-2</v>
      </c>
      <c r="P2967" s="143">
        <v>1.2328000441969999E-2</v>
      </c>
      <c r="Q2967" s="143">
        <v>532.69596680384097</v>
      </c>
      <c r="R2967" s="143">
        <v>5300</v>
      </c>
      <c r="S2967" s="143" t="s">
        <v>372</v>
      </c>
      <c r="T2967" s="143">
        <v>5300</v>
      </c>
      <c r="U2967" s="143" t="s">
        <v>385</v>
      </c>
      <c r="V2967" s="143" t="s">
        <v>366</v>
      </c>
      <c r="Y2967" s="143" t="s">
        <v>363</v>
      </c>
      <c r="Z2967" s="143">
        <v>0</v>
      </c>
      <c r="AA2967" s="143">
        <v>1</v>
      </c>
      <c r="AB2967" s="143">
        <v>8.6157347626700007E-2</v>
      </c>
      <c r="AC2967" s="143">
        <v>1.2328000441969999E-2</v>
      </c>
      <c r="AD2967" s="143">
        <v>532.69596680384097</v>
      </c>
      <c r="AF2967" s="143">
        <v>-1</v>
      </c>
      <c r="AG2967" s="143">
        <v>-1</v>
      </c>
      <c r="AH2967" s="143">
        <v>-1</v>
      </c>
      <c r="AI2967" s="143">
        <v>-1</v>
      </c>
      <c r="AJ2967" s="143">
        <v>0</v>
      </c>
      <c r="AM2967" s="143" t="s">
        <v>383</v>
      </c>
      <c r="AN2967" s="143">
        <v>-1</v>
      </c>
      <c r="AQ2967" s="143">
        <v>641</v>
      </c>
      <c r="AR2967" s="143" t="s">
        <v>284</v>
      </c>
      <c r="AS2967" s="143" t="s">
        <v>394</v>
      </c>
      <c r="AT2967" s="143" t="s">
        <v>366</v>
      </c>
      <c r="AV2967" s="143">
        <v>168.37938569594999</v>
      </c>
      <c r="AW2967" s="143">
        <v>0.4320324143</v>
      </c>
    </row>
    <row r="2968" spans="1:49" x14ac:dyDescent="0.25">
      <c r="A2968" s="153">
        <v>1200000</v>
      </c>
      <c r="B2968" s="153">
        <v>77000</v>
      </c>
      <c r="C2968" s="153">
        <v>77000</v>
      </c>
      <c r="D2968" s="143" t="s">
        <v>360</v>
      </c>
      <c r="E2968" s="143" t="s">
        <v>73</v>
      </c>
      <c r="F2968" s="143" t="s">
        <v>378</v>
      </c>
      <c r="G2968" s="143" t="s">
        <v>379</v>
      </c>
      <c r="H2968" s="143">
        <v>0.59</v>
      </c>
      <c r="I2968" s="143">
        <v>0.64</v>
      </c>
      <c r="J2968" s="143" t="s">
        <v>366</v>
      </c>
      <c r="K2968" s="143">
        <v>2.30495009975E-3</v>
      </c>
      <c r="L2968" s="143">
        <v>3578.2288388369798</v>
      </c>
      <c r="M2968" s="143">
        <v>6.7566975448098203</v>
      </c>
      <c r="N2968" s="143">
        <v>0.88272902662966002</v>
      </c>
      <c r="O2968" s="143">
        <v>1.557385067991E-2</v>
      </c>
      <c r="P2968" s="143">
        <v>2.03464635798E-3</v>
      </c>
      <c r="Q2968" s="143">
        <v>8.2476389190163601</v>
      </c>
      <c r="R2968" s="143">
        <v>1740</v>
      </c>
      <c r="S2968" s="143" t="s">
        <v>393</v>
      </c>
      <c r="T2968" s="143">
        <v>1740</v>
      </c>
      <c r="U2968" s="143" t="s">
        <v>385</v>
      </c>
      <c r="V2968" s="143" t="s">
        <v>366</v>
      </c>
      <c r="Z2968" s="143">
        <v>0</v>
      </c>
      <c r="AA2968" s="143">
        <v>1</v>
      </c>
      <c r="AB2968" s="143">
        <v>1.557385067991E-2</v>
      </c>
      <c r="AC2968" s="143">
        <v>2.03464635798E-3</v>
      </c>
      <c r="AD2968" s="143">
        <v>8.2476389190153192</v>
      </c>
      <c r="AF2968" s="143">
        <v>-1</v>
      </c>
      <c r="AG2968" s="143">
        <v>-1</v>
      </c>
      <c r="AH2968" s="143">
        <v>-1</v>
      </c>
      <c r="AI2968" s="143">
        <v>-1</v>
      </c>
      <c r="AJ2968" s="143">
        <v>0</v>
      </c>
      <c r="AM2968" s="143" t="s">
        <v>383</v>
      </c>
      <c r="AN2968" s="143">
        <v>-1</v>
      </c>
      <c r="AQ2968" s="143">
        <v>641</v>
      </c>
      <c r="AR2968" s="143" t="s">
        <v>284</v>
      </c>
      <c r="AS2968" s="143" t="s">
        <v>394</v>
      </c>
      <c r="AT2968" s="143" t="s">
        <v>366</v>
      </c>
      <c r="AV2968" s="143">
        <v>31.1584042144998</v>
      </c>
      <c r="AW2968" s="143">
        <v>6.6890826999999996E-3</v>
      </c>
    </row>
    <row r="2969" spans="1:49" x14ac:dyDescent="0.25">
      <c r="A2969" s="153">
        <v>1200000</v>
      </c>
      <c r="B2969" s="153">
        <v>80000</v>
      </c>
      <c r="C2969" s="153">
        <v>80000</v>
      </c>
      <c r="D2969" s="143" t="s">
        <v>360</v>
      </c>
      <c r="E2969" s="143" t="s">
        <v>73</v>
      </c>
      <c r="F2969" s="143" t="s">
        <v>378</v>
      </c>
      <c r="G2969" s="143" t="s">
        <v>379</v>
      </c>
      <c r="H2969" s="143">
        <v>0.59</v>
      </c>
      <c r="I2969" s="143">
        <v>0.64</v>
      </c>
      <c r="J2969" s="143" t="s">
        <v>366</v>
      </c>
      <c r="K2969" s="143">
        <v>0.13474127704818001</v>
      </c>
      <c r="L2969" s="143">
        <v>3819.9203531899502</v>
      </c>
      <c r="M2969" s="143">
        <v>7.4178019119174401</v>
      </c>
      <c r="N2969" s="143">
        <v>1.0098358184646801</v>
      </c>
      <c r="O2969" s="143">
        <v>0.99948410250221997</v>
      </c>
      <c r="P2969" s="143">
        <v>0.13606656778893</v>
      </c>
      <c r="Q2969" s="143">
        <v>514.70094661116696</v>
      </c>
      <c r="R2969" s="143">
        <v>1740</v>
      </c>
      <c r="S2969" s="143" t="s">
        <v>393</v>
      </c>
      <c r="T2969" s="143">
        <v>1740</v>
      </c>
      <c r="U2969" s="143" t="s">
        <v>385</v>
      </c>
      <c r="V2969" s="143" t="s">
        <v>366</v>
      </c>
      <c r="Z2969" s="143">
        <v>0</v>
      </c>
      <c r="AA2969" s="143">
        <v>1</v>
      </c>
      <c r="AB2969" s="143">
        <v>0.99948410250221997</v>
      </c>
      <c r="AC2969" s="143">
        <v>0.13606656778893</v>
      </c>
      <c r="AD2969" s="143">
        <v>2251.2396952752501</v>
      </c>
      <c r="AF2969" s="143">
        <v>-1</v>
      </c>
      <c r="AG2969" s="143">
        <v>-1</v>
      </c>
      <c r="AH2969" s="143">
        <v>-1</v>
      </c>
      <c r="AI2969" s="143">
        <v>-1</v>
      </c>
      <c r="AJ2969" s="143">
        <v>0</v>
      </c>
      <c r="AM2969" s="143" t="s">
        <v>383</v>
      </c>
      <c r="AN2969" s="143">
        <v>-1</v>
      </c>
      <c r="AQ2969" s="143">
        <v>641</v>
      </c>
      <c r="AR2969" s="143" t="s">
        <v>284</v>
      </c>
      <c r="AS2969" s="143" t="s">
        <v>394</v>
      </c>
      <c r="AT2969" s="143" t="s">
        <v>366</v>
      </c>
      <c r="AV2969" s="143">
        <v>121.351233691481</v>
      </c>
      <c r="AW2969" s="143">
        <v>1.8258229482999999</v>
      </c>
    </row>
    <row r="2970" spans="1:49" x14ac:dyDescent="0.25">
      <c r="A2970" s="153">
        <v>1200000</v>
      </c>
      <c r="B2970" s="153">
        <v>81000</v>
      </c>
      <c r="C2970" s="153">
        <v>81000</v>
      </c>
      <c r="D2970" s="143" t="s">
        <v>360</v>
      </c>
      <c r="E2970" s="143" t="s">
        <v>73</v>
      </c>
      <c r="F2970" s="143" t="s">
        <v>378</v>
      </c>
      <c r="G2970" s="143" t="s">
        <v>379</v>
      </c>
      <c r="H2970" s="143">
        <v>0.59</v>
      </c>
      <c r="I2970" s="143">
        <v>0.64</v>
      </c>
      <c r="J2970" s="143" t="s">
        <v>366</v>
      </c>
      <c r="K2970" s="143">
        <v>0.21768352192979001</v>
      </c>
      <c r="L2970" s="143">
        <v>3825.5785139301802</v>
      </c>
      <c r="M2970" s="143">
        <v>7.5112164114103903</v>
      </c>
      <c r="N2970" s="143">
        <v>1.0226648756429999</v>
      </c>
      <c r="O2970" s="143">
        <v>1.63506804241269</v>
      </c>
      <c r="P2970" s="143">
        <v>0.22261729188386001</v>
      </c>
      <c r="Q2970" s="143">
        <v>832.76540433127298</v>
      </c>
      <c r="R2970" s="143">
        <v>1740</v>
      </c>
      <c r="S2970" s="143" t="s">
        <v>393</v>
      </c>
      <c r="T2970" s="143">
        <v>1740</v>
      </c>
      <c r="U2970" s="143" t="s">
        <v>385</v>
      </c>
      <c r="V2970" s="143" t="s">
        <v>366</v>
      </c>
      <c r="Z2970" s="143">
        <v>0</v>
      </c>
      <c r="AA2970" s="143">
        <v>1</v>
      </c>
      <c r="AB2970" s="143">
        <v>1.63506804241269</v>
      </c>
      <c r="AC2970" s="143">
        <v>0.22261729188386001</v>
      </c>
      <c r="AD2970" s="143">
        <v>2218.6791451327699</v>
      </c>
      <c r="AF2970" s="143">
        <v>-1</v>
      </c>
      <c r="AG2970" s="143">
        <v>-1</v>
      </c>
      <c r="AH2970" s="143">
        <v>-1</v>
      </c>
      <c r="AI2970" s="143">
        <v>-1</v>
      </c>
      <c r="AJ2970" s="143">
        <v>0</v>
      </c>
      <c r="AM2970" s="143" t="s">
        <v>383</v>
      </c>
      <c r="AN2970" s="143">
        <v>-1</v>
      </c>
      <c r="AQ2970" s="143">
        <v>641</v>
      </c>
      <c r="AR2970" s="143" t="s">
        <v>284</v>
      </c>
      <c r="AS2970" s="143" t="s">
        <v>394</v>
      </c>
      <c r="AT2970" s="143" t="s">
        <v>366</v>
      </c>
      <c r="AV2970" s="143">
        <v>133.16968267025501</v>
      </c>
      <c r="AW2970" s="143">
        <v>1.7994153651</v>
      </c>
    </row>
    <row r="2971" spans="1:49" x14ac:dyDescent="0.25">
      <c r="A2971" s="153">
        <v>1200000</v>
      </c>
      <c r="B2971" s="153">
        <v>81000</v>
      </c>
      <c r="C2971" s="153">
        <v>81000</v>
      </c>
      <c r="D2971" s="143" t="s">
        <v>360</v>
      </c>
      <c r="E2971" s="143" t="s">
        <v>73</v>
      </c>
      <c r="F2971" s="143" t="s">
        <v>378</v>
      </c>
      <c r="G2971" s="143" t="s">
        <v>379</v>
      </c>
      <c r="H2971" s="143">
        <v>0.59</v>
      </c>
      <c r="I2971" s="143">
        <v>0.64</v>
      </c>
      <c r="J2971" s="143" t="s">
        <v>366</v>
      </c>
      <c r="K2971" s="143">
        <v>0.19398367818088</v>
      </c>
      <c r="L2971" s="143">
        <v>2688.79389780881</v>
      </c>
      <c r="M2971" s="143">
        <v>3.38509246492309</v>
      </c>
      <c r="N2971" s="143">
        <v>0.45177057762345002</v>
      </c>
      <c r="O2971" s="143">
        <v>0.65665268732816995</v>
      </c>
      <c r="P2971" s="143">
        <v>8.7636118341300001E-2</v>
      </c>
      <c r="Q2971" s="143">
        <v>521.58213016726404</v>
      </c>
      <c r="R2971" s="143">
        <v>1730</v>
      </c>
      <c r="S2971" s="143" t="s">
        <v>368</v>
      </c>
      <c r="T2971" s="143">
        <v>1730</v>
      </c>
      <c r="U2971" s="143" t="s">
        <v>385</v>
      </c>
      <c r="V2971" s="143" t="s">
        <v>366</v>
      </c>
      <c r="Z2971" s="143">
        <v>0</v>
      </c>
      <c r="AA2971" s="143">
        <v>1</v>
      </c>
      <c r="AB2971" s="143">
        <v>0.65665268732816995</v>
      </c>
      <c r="AC2971" s="143">
        <v>8.7636118341300001E-2</v>
      </c>
      <c r="AD2971" s="143">
        <v>962.64303332495194</v>
      </c>
      <c r="AF2971" s="143">
        <v>-1</v>
      </c>
      <c r="AG2971" s="143">
        <v>-1</v>
      </c>
      <c r="AH2971" s="143">
        <v>-1</v>
      </c>
      <c r="AI2971" s="143">
        <v>-1</v>
      </c>
      <c r="AJ2971" s="143">
        <v>0</v>
      </c>
      <c r="AM2971" s="143" t="s">
        <v>383</v>
      </c>
      <c r="AN2971" s="143">
        <v>-1</v>
      </c>
      <c r="AQ2971" s="143">
        <v>641</v>
      </c>
      <c r="AR2971" s="143" t="s">
        <v>284</v>
      </c>
      <c r="AS2971" s="143" t="s">
        <v>394</v>
      </c>
      <c r="AT2971" s="143" t="s">
        <v>366</v>
      </c>
      <c r="AV2971" s="143">
        <v>131.67829156383999</v>
      </c>
      <c r="AW2971" s="143">
        <v>0.78073238710000004</v>
      </c>
    </row>
    <row r="2972" spans="1:49" x14ac:dyDescent="0.25">
      <c r="A2972" s="153">
        <v>1200000</v>
      </c>
      <c r="B2972" s="153">
        <v>81000</v>
      </c>
      <c r="C2972" s="153">
        <v>81000</v>
      </c>
      <c r="D2972" s="143" t="s">
        <v>360</v>
      </c>
      <c r="E2972" s="143" t="s">
        <v>73</v>
      </c>
      <c r="F2972" s="143" t="s">
        <v>378</v>
      </c>
      <c r="G2972" s="143" t="s">
        <v>379</v>
      </c>
      <c r="H2972" s="143">
        <v>0.59</v>
      </c>
      <c r="I2972" s="143">
        <v>0.64</v>
      </c>
      <c r="J2972" s="143" t="s">
        <v>366</v>
      </c>
      <c r="K2972" s="143">
        <v>8.9899295857620007E-2</v>
      </c>
      <c r="L2972" s="143">
        <v>2041.1277483424301</v>
      </c>
      <c r="M2972" s="143">
        <v>0.65953157282416996</v>
      </c>
      <c r="N2972" s="143">
        <v>8.2820701625980001E-2</v>
      </c>
      <c r="O2972" s="143">
        <v>5.9291423992760002E-2</v>
      </c>
      <c r="P2972" s="143">
        <v>7.4455227586099999E-3</v>
      </c>
      <c r="Q2972" s="143">
        <v>183.495947331438</v>
      </c>
      <c r="R2972" s="143">
        <v>1730</v>
      </c>
      <c r="S2972" s="143" t="s">
        <v>368</v>
      </c>
      <c r="T2972" s="143">
        <v>1730</v>
      </c>
      <c r="U2972" s="143" t="s">
        <v>385</v>
      </c>
      <c r="V2972" s="143" t="s">
        <v>366</v>
      </c>
      <c r="Z2972" s="143">
        <v>0</v>
      </c>
      <c r="AA2972" s="143">
        <v>1</v>
      </c>
      <c r="AB2972" s="143">
        <v>5.9291423992760002E-2</v>
      </c>
      <c r="AC2972" s="143">
        <v>7.4455227586099999E-3</v>
      </c>
      <c r="AD2972" s="143">
        <v>184.33043737346401</v>
      </c>
      <c r="AF2972" s="143">
        <v>-1</v>
      </c>
      <c r="AG2972" s="143">
        <v>-1</v>
      </c>
      <c r="AH2972" s="143">
        <v>-1</v>
      </c>
      <c r="AI2972" s="143">
        <v>-1</v>
      </c>
      <c r="AJ2972" s="143">
        <v>0</v>
      </c>
      <c r="AM2972" s="143" t="s">
        <v>383</v>
      </c>
      <c r="AN2972" s="143">
        <v>-1</v>
      </c>
      <c r="AQ2972" s="143">
        <v>641</v>
      </c>
      <c r="AR2972" s="143" t="s">
        <v>284</v>
      </c>
      <c r="AS2972" s="143" t="s">
        <v>394</v>
      </c>
      <c r="AT2972" s="143" t="s">
        <v>366</v>
      </c>
      <c r="AV2972" s="143">
        <v>87.902321518231702</v>
      </c>
      <c r="AW2972" s="143">
        <v>0.14949751610000001</v>
      </c>
    </row>
    <row r="2973" spans="1:49" x14ac:dyDescent="0.25">
      <c r="A2973" s="153">
        <v>1200000</v>
      </c>
      <c r="B2973" s="153">
        <v>81000</v>
      </c>
      <c r="C2973" s="153">
        <v>81000</v>
      </c>
      <c r="D2973" s="143" t="s">
        <v>360</v>
      </c>
      <c r="E2973" s="143" t="s">
        <v>73</v>
      </c>
      <c r="F2973" s="143" t="s">
        <v>378</v>
      </c>
      <c r="G2973" s="143" t="s">
        <v>379</v>
      </c>
      <c r="H2973" s="143">
        <v>0.59</v>
      </c>
      <c r="I2973" s="143">
        <v>0.64</v>
      </c>
      <c r="J2973" s="143" t="s">
        <v>366</v>
      </c>
      <c r="K2973" s="143">
        <v>4.0270121612810003E-2</v>
      </c>
      <c r="L2973" s="143">
        <v>2041.1277483424301</v>
      </c>
      <c r="M2973" s="143">
        <v>0.65953157282416996</v>
      </c>
      <c r="N2973" s="143">
        <v>8.2820701625980001E-2</v>
      </c>
      <c r="O2973" s="143">
        <v>2.6559416645109999E-2</v>
      </c>
      <c r="P2973" s="143">
        <v>3.3351997265299999E-3</v>
      </c>
      <c r="Q2973" s="143">
        <v>82.196462653031006</v>
      </c>
      <c r="R2973" s="143">
        <v>1740</v>
      </c>
      <c r="S2973" s="143" t="s">
        <v>393</v>
      </c>
      <c r="T2973" s="143">
        <v>1740</v>
      </c>
      <c r="U2973" s="143" t="s">
        <v>385</v>
      </c>
      <c r="V2973" s="143" t="s">
        <v>366</v>
      </c>
      <c r="Z2973" s="143">
        <v>0</v>
      </c>
      <c r="AA2973" s="143">
        <v>1</v>
      </c>
      <c r="AB2973" s="143">
        <v>2.6559416645109999E-2</v>
      </c>
      <c r="AC2973" s="143">
        <v>3.3351997265299999E-3</v>
      </c>
      <c r="AD2973" s="143">
        <v>490.64697754967398</v>
      </c>
      <c r="AF2973" s="143">
        <v>-1</v>
      </c>
      <c r="AG2973" s="143">
        <v>-1</v>
      </c>
      <c r="AH2973" s="143">
        <v>-1</v>
      </c>
      <c r="AI2973" s="143">
        <v>-1</v>
      </c>
      <c r="AJ2973" s="143">
        <v>0</v>
      </c>
      <c r="AM2973" s="143" t="s">
        <v>383</v>
      </c>
      <c r="AN2973" s="143">
        <v>-1</v>
      </c>
      <c r="AQ2973" s="143">
        <v>641</v>
      </c>
      <c r="AR2973" s="143" t="s">
        <v>284</v>
      </c>
      <c r="AS2973" s="143" t="s">
        <v>394</v>
      </c>
      <c r="AT2973" s="143" t="s">
        <v>366</v>
      </c>
      <c r="AV2973" s="143">
        <v>57.863781310714998</v>
      </c>
      <c r="AW2973" s="143">
        <v>0.39792942219999999</v>
      </c>
    </row>
    <row r="2974" spans="1:49" x14ac:dyDescent="0.25">
      <c r="A2974" s="153">
        <v>1200000</v>
      </c>
      <c r="B2974" s="153">
        <v>87000</v>
      </c>
      <c r="C2974" s="153">
        <v>87000</v>
      </c>
      <c r="D2974" s="143" t="s">
        <v>360</v>
      </c>
      <c r="E2974" s="143" t="s">
        <v>73</v>
      </c>
      <c r="F2974" s="143" t="s">
        <v>378</v>
      </c>
      <c r="G2974" s="143" t="s">
        <v>379</v>
      </c>
      <c r="H2974" s="143">
        <v>0.59</v>
      </c>
      <c r="I2974" s="143">
        <v>0.64</v>
      </c>
      <c r="J2974" s="143" t="s">
        <v>366</v>
      </c>
      <c r="K2974" s="143">
        <v>0.11009551143089</v>
      </c>
      <c r="L2974" s="143">
        <v>3860.3111537380801</v>
      </c>
      <c r="M2974" s="143">
        <v>7.4850532947403998</v>
      </c>
      <c r="N2974" s="143">
        <v>1.0158594381049899</v>
      </c>
      <c r="O2974" s="143">
        <v>0.82407077057195</v>
      </c>
      <c r="P2974" s="143">
        <v>0.11184156438006999</v>
      </c>
      <c r="Q2974" s="143">
        <v>425.00293075318598</v>
      </c>
      <c r="R2974" s="143">
        <v>1740</v>
      </c>
      <c r="S2974" s="143" t="s">
        <v>393</v>
      </c>
      <c r="T2974" s="143">
        <v>1740</v>
      </c>
      <c r="U2974" s="143" t="s">
        <v>385</v>
      </c>
      <c r="V2974" s="143" t="s">
        <v>366</v>
      </c>
      <c r="Z2974" s="143">
        <v>0</v>
      </c>
      <c r="AA2974" s="143">
        <v>1</v>
      </c>
      <c r="AB2974" s="143">
        <v>0.82407077057195</v>
      </c>
      <c r="AC2974" s="143">
        <v>0.11184156438006999</v>
      </c>
      <c r="AD2974" s="143">
        <v>1633.3227865169399</v>
      </c>
      <c r="AF2974" s="143">
        <v>-1</v>
      </c>
      <c r="AG2974" s="143">
        <v>-1</v>
      </c>
      <c r="AH2974" s="143">
        <v>-1</v>
      </c>
      <c r="AI2974" s="143">
        <v>-1</v>
      </c>
      <c r="AJ2974" s="143">
        <v>0</v>
      </c>
      <c r="AM2974" s="143" t="s">
        <v>383</v>
      </c>
      <c r="AN2974" s="143">
        <v>-1</v>
      </c>
      <c r="AQ2974" s="143">
        <v>641</v>
      </c>
      <c r="AR2974" s="143" t="s">
        <v>284</v>
      </c>
      <c r="AS2974" s="143" t="s">
        <v>394</v>
      </c>
      <c r="AT2974" s="143" t="s">
        <v>366</v>
      </c>
      <c r="AV2974" s="143">
        <v>123.704445748342</v>
      </c>
      <c r="AW2974" s="143">
        <v>1.3246737928000001</v>
      </c>
    </row>
    <row r="2975" spans="1:49" x14ac:dyDescent="0.25">
      <c r="A2975" s="153">
        <v>1200000</v>
      </c>
      <c r="B2975" s="153">
        <v>96000</v>
      </c>
      <c r="C2975" s="153">
        <v>96000</v>
      </c>
      <c r="D2975" s="143" t="s">
        <v>360</v>
      </c>
      <c r="E2975" s="143" t="s">
        <v>73</v>
      </c>
      <c r="F2975" s="143" t="s">
        <v>378</v>
      </c>
      <c r="G2975" s="143" t="s">
        <v>379</v>
      </c>
      <c r="H2975" s="143">
        <v>0.59</v>
      </c>
      <c r="I2975" s="143">
        <v>0.64</v>
      </c>
      <c r="J2975" s="143" t="s">
        <v>366</v>
      </c>
      <c r="K2975" s="143">
        <v>5.8078703489559999E-2</v>
      </c>
      <c r="L2975" s="143">
        <v>3834.0457557893001</v>
      </c>
      <c r="M2975" s="143">
        <v>7.25118965282992</v>
      </c>
      <c r="N2975" s="143">
        <v>0.98276240453621999</v>
      </c>
      <c r="O2975" s="143">
        <v>0.42113969379327998</v>
      </c>
      <c r="P2975" s="143">
        <v>5.7077566293740001E-2</v>
      </c>
      <c r="Q2975" s="143">
        <v>222.67640661589601</v>
      </c>
      <c r="R2975" s="143">
        <v>1740</v>
      </c>
      <c r="S2975" s="143" t="s">
        <v>393</v>
      </c>
      <c r="T2975" s="143">
        <v>1740</v>
      </c>
      <c r="U2975" s="143" t="s">
        <v>385</v>
      </c>
      <c r="V2975" s="143" t="s">
        <v>366</v>
      </c>
      <c r="Z2975" s="143">
        <v>0</v>
      </c>
      <c r="AA2975" s="143">
        <v>1</v>
      </c>
      <c r="AB2975" s="143">
        <v>0.42113969379327998</v>
      </c>
      <c r="AC2975" s="143">
        <v>5.7077566293740001E-2</v>
      </c>
      <c r="AD2975" s="143">
        <v>1684.97540644681</v>
      </c>
      <c r="AF2975" s="143">
        <v>-1</v>
      </c>
      <c r="AG2975" s="143">
        <v>-1</v>
      </c>
      <c r="AH2975" s="143">
        <v>-1</v>
      </c>
      <c r="AI2975" s="143">
        <v>-1</v>
      </c>
      <c r="AJ2975" s="143">
        <v>0</v>
      </c>
      <c r="AM2975" s="143" t="s">
        <v>383</v>
      </c>
      <c r="AN2975" s="143">
        <v>-1</v>
      </c>
      <c r="AQ2975" s="143">
        <v>641</v>
      </c>
      <c r="AR2975" s="143" t="s">
        <v>284</v>
      </c>
      <c r="AS2975" s="143" t="s">
        <v>394</v>
      </c>
      <c r="AT2975" s="143" t="s">
        <v>366</v>
      </c>
      <c r="AV2975" s="143">
        <v>66.265999698474602</v>
      </c>
      <c r="AW2975" s="143">
        <v>1.3665656176000001</v>
      </c>
    </row>
    <row r="2976" spans="1:49" x14ac:dyDescent="0.25">
      <c r="A2976" s="153">
        <v>1200000</v>
      </c>
      <c r="B2976" s="153">
        <v>96000</v>
      </c>
      <c r="C2976" s="153">
        <v>96000</v>
      </c>
      <c r="D2976" s="143" t="s">
        <v>360</v>
      </c>
      <c r="E2976" s="143" t="s">
        <v>73</v>
      </c>
      <c r="F2976" s="143" t="s">
        <v>378</v>
      </c>
      <c r="G2976" s="143" t="s">
        <v>379</v>
      </c>
      <c r="H2976" s="143">
        <v>0.59</v>
      </c>
      <c r="I2976" s="143">
        <v>0.64</v>
      </c>
      <c r="J2976" s="143" t="s">
        <v>366</v>
      </c>
      <c r="K2976" s="143">
        <v>0.10679080348675001</v>
      </c>
      <c r="L2976" s="143">
        <v>3604.0754070256698</v>
      </c>
      <c r="M2976" s="143">
        <v>7.0268741920964599</v>
      </c>
      <c r="N2976" s="143">
        <v>0.95721720517427</v>
      </c>
      <c r="O2976" s="143">
        <v>0.75040554097432999</v>
      </c>
      <c r="P2976" s="143">
        <v>0.1022219944519</v>
      </c>
      <c r="Q2976" s="143">
        <v>384.88210854313297</v>
      </c>
      <c r="R2976" s="143">
        <v>1730</v>
      </c>
      <c r="S2976" s="143" t="s">
        <v>368</v>
      </c>
      <c r="T2976" s="143">
        <v>1730</v>
      </c>
      <c r="U2976" s="143" t="s">
        <v>385</v>
      </c>
      <c r="V2976" s="143" t="s">
        <v>366</v>
      </c>
      <c r="Z2976" s="143">
        <v>0</v>
      </c>
      <c r="AA2976" s="143">
        <v>1</v>
      </c>
      <c r="AB2976" s="143">
        <v>0.75040554097432999</v>
      </c>
      <c r="AC2976" s="143">
        <v>0.1022219944519</v>
      </c>
      <c r="AD2976" s="143">
        <v>1400.4132511989701</v>
      </c>
      <c r="AF2976" s="143">
        <v>-1</v>
      </c>
      <c r="AG2976" s="143">
        <v>-1</v>
      </c>
      <c r="AH2976" s="143">
        <v>-1</v>
      </c>
      <c r="AI2976" s="143">
        <v>-1</v>
      </c>
      <c r="AJ2976" s="143">
        <v>0</v>
      </c>
      <c r="AM2976" s="143" t="s">
        <v>383</v>
      </c>
      <c r="AN2976" s="143">
        <v>-1</v>
      </c>
      <c r="AQ2976" s="143">
        <v>641</v>
      </c>
      <c r="AR2976" s="143" t="s">
        <v>284</v>
      </c>
      <c r="AS2976" s="143" t="s">
        <v>394</v>
      </c>
      <c r="AT2976" s="143" t="s">
        <v>366</v>
      </c>
      <c r="AV2976" s="143">
        <v>99.027263229161704</v>
      </c>
      <c r="AW2976" s="143">
        <v>1.1357771704999999</v>
      </c>
    </row>
    <row r="2977" spans="1:49" x14ac:dyDescent="0.25">
      <c r="A2977" s="153">
        <v>1200000</v>
      </c>
      <c r="B2977" s="153">
        <v>100000</v>
      </c>
      <c r="C2977" s="153">
        <v>100000</v>
      </c>
      <c r="D2977" s="143" t="s">
        <v>360</v>
      </c>
      <c r="E2977" s="143" t="s">
        <v>73</v>
      </c>
      <c r="F2977" s="143" t="s">
        <v>378</v>
      </c>
      <c r="G2977" s="143" t="s">
        <v>379</v>
      </c>
      <c r="H2977" s="143">
        <v>0.59</v>
      </c>
      <c r="I2977" s="143">
        <v>0.64</v>
      </c>
      <c r="J2977" s="143" t="s">
        <v>366</v>
      </c>
      <c r="K2977" s="143">
        <v>4.0791008023799997E-3</v>
      </c>
      <c r="L2977" s="143">
        <v>3948.2353693709101</v>
      </c>
      <c r="M2977" s="143">
        <v>7.6027517052243399</v>
      </c>
      <c r="N2977" s="143">
        <v>1.0236870065947401</v>
      </c>
      <c r="O2977" s="143">
        <v>3.1012390581069998E-2</v>
      </c>
      <c r="P2977" s="143">
        <v>4.1757224899799999E-3</v>
      </c>
      <c r="Q2977" s="143">
        <v>16.105250063185998</v>
      </c>
      <c r="R2977" s="143">
        <v>1740</v>
      </c>
      <c r="S2977" s="143" t="s">
        <v>393</v>
      </c>
      <c r="T2977" s="143">
        <v>1740</v>
      </c>
      <c r="U2977" s="143" t="s">
        <v>385</v>
      </c>
      <c r="V2977" s="143" t="s">
        <v>366</v>
      </c>
      <c r="Z2977" s="143">
        <v>0</v>
      </c>
      <c r="AA2977" s="143">
        <v>1</v>
      </c>
      <c r="AB2977" s="143">
        <v>3.1012390581069998E-2</v>
      </c>
      <c r="AC2977" s="143">
        <v>4.1757224899799999E-3</v>
      </c>
      <c r="AD2977" s="143">
        <v>43.857491970552601</v>
      </c>
      <c r="AF2977" s="143">
        <v>-1</v>
      </c>
      <c r="AG2977" s="143">
        <v>-1</v>
      </c>
      <c r="AH2977" s="143">
        <v>-1</v>
      </c>
      <c r="AI2977" s="143">
        <v>-1</v>
      </c>
      <c r="AJ2977" s="143">
        <v>0</v>
      </c>
      <c r="AM2977" s="143" t="s">
        <v>383</v>
      </c>
      <c r="AN2977" s="143">
        <v>-1</v>
      </c>
      <c r="AQ2977" s="143">
        <v>641</v>
      </c>
      <c r="AR2977" s="143" t="s">
        <v>284</v>
      </c>
      <c r="AS2977" s="143" t="s">
        <v>394</v>
      </c>
      <c r="AT2977" s="143" t="s">
        <v>366</v>
      </c>
      <c r="AV2977" s="143">
        <v>25.410701390680298</v>
      </c>
      <c r="AW2977" s="143">
        <v>3.5569742100000003E-2</v>
      </c>
    </row>
    <row r="2978" spans="1:49" x14ac:dyDescent="0.25">
      <c r="A2978" s="153">
        <v>1200000</v>
      </c>
      <c r="B2978" s="153">
        <v>1800000</v>
      </c>
      <c r="C2978" s="153">
        <v>1800000</v>
      </c>
      <c r="D2978" s="143" t="s">
        <v>360</v>
      </c>
      <c r="E2978" s="143" t="s">
        <v>73</v>
      </c>
      <c r="F2978" s="143" t="s">
        <v>378</v>
      </c>
      <c r="G2978" s="143" t="s">
        <v>379</v>
      </c>
      <c r="H2978" s="143">
        <v>0.59</v>
      </c>
      <c r="I2978" s="143">
        <v>0.64</v>
      </c>
      <c r="J2978" s="143" t="s">
        <v>366</v>
      </c>
      <c r="K2978" s="143">
        <v>2.8861607736400002E-3</v>
      </c>
      <c r="L2978" s="143">
        <v>3928.6003155868402</v>
      </c>
      <c r="M2978" s="143">
        <v>7.1659810869790403</v>
      </c>
      <c r="N2978" s="143">
        <v>0.96115025114747998</v>
      </c>
      <c r="O2978" s="143">
        <v>2.068217351792E-2</v>
      </c>
      <c r="P2978" s="143">
        <v>2.7740341524400002E-3</v>
      </c>
      <c r="Q2978" s="143">
        <v>11.338572126180001</v>
      </c>
      <c r="R2978" s="143">
        <v>1400</v>
      </c>
      <c r="S2978" s="143" t="s">
        <v>389</v>
      </c>
      <c r="T2978" s="143">
        <v>1400</v>
      </c>
      <c r="U2978" s="143" t="s">
        <v>385</v>
      </c>
      <c r="V2978" s="143" t="s">
        <v>366</v>
      </c>
      <c r="Z2978" s="143">
        <v>0</v>
      </c>
      <c r="AA2978" s="143">
        <v>1</v>
      </c>
      <c r="AB2978" s="143">
        <v>2.068217351792E-2</v>
      </c>
      <c r="AC2978" s="143">
        <v>2.7740341524400002E-3</v>
      </c>
      <c r="AD2978" s="143">
        <v>2426.9456977720301</v>
      </c>
      <c r="AF2978" s="143">
        <v>-1</v>
      </c>
      <c r="AG2978" s="143">
        <v>-1</v>
      </c>
      <c r="AH2978" s="143">
        <v>-1</v>
      </c>
      <c r="AI2978" s="143">
        <v>-1</v>
      </c>
      <c r="AJ2978" s="143">
        <v>0</v>
      </c>
      <c r="AM2978" s="143" t="s">
        <v>383</v>
      </c>
      <c r="AN2978" s="143">
        <v>-1</v>
      </c>
      <c r="AQ2978" s="143">
        <v>641</v>
      </c>
      <c r="AR2978" s="143" t="s">
        <v>284</v>
      </c>
      <c r="AS2978" s="143" t="s">
        <v>394</v>
      </c>
      <c r="AT2978" s="143" t="s">
        <v>366</v>
      </c>
      <c r="AV2978" s="143">
        <v>19.045148175010699</v>
      </c>
      <c r="AW2978" s="143">
        <v>1.9683257889000001</v>
      </c>
    </row>
    <row r="2979" spans="1:49" x14ac:dyDescent="0.25">
      <c r="A2979" s="153">
        <v>1200000</v>
      </c>
      <c r="B2979" s="153">
        <v>1800000</v>
      </c>
      <c r="C2979" s="153">
        <v>1800000</v>
      </c>
      <c r="D2979" s="143" t="s">
        <v>360</v>
      </c>
      <c r="E2979" s="143" t="s">
        <v>73</v>
      </c>
      <c r="F2979" s="143" t="s">
        <v>378</v>
      </c>
      <c r="G2979" s="143" t="s">
        <v>379</v>
      </c>
      <c r="H2979" s="143">
        <v>0.59</v>
      </c>
      <c r="I2979" s="143">
        <v>0.64</v>
      </c>
      <c r="J2979" s="143" t="s">
        <v>366</v>
      </c>
      <c r="K2979" s="143">
        <v>4.3504461233100002E-3</v>
      </c>
      <c r="L2979" s="143">
        <v>3578.2288388369798</v>
      </c>
      <c r="M2979" s="143">
        <v>6.7566975448098203</v>
      </c>
      <c r="N2979" s="143">
        <v>0.88272902662966002</v>
      </c>
      <c r="O2979" s="143">
        <v>2.93946486402E-2</v>
      </c>
      <c r="P2979" s="143">
        <v>3.8402650718300001E-3</v>
      </c>
      <c r="Q2979" s="143">
        <v>15.566891780237899</v>
      </c>
      <c r="R2979" s="143">
        <v>1400</v>
      </c>
      <c r="S2979" s="143" t="s">
        <v>389</v>
      </c>
      <c r="T2979" s="143">
        <v>1400</v>
      </c>
      <c r="U2979" s="143" t="s">
        <v>385</v>
      </c>
      <c r="V2979" s="143" t="s">
        <v>366</v>
      </c>
      <c r="Z2979" s="143">
        <v>0</v>
      </c>
      <c r="AA2979" s="143">
        <v>1</v>
      </c>
      <c r="AB2979" s="143">
        <v>2.93946486402E-2</v>
      </c>
      <c r="AC2979" s="143">
        <v>3.8402650718300001E-3</v>
      </c>
      <c r="AD2979" s="143">
        <v>1140.0912776142</v>
      </c>
      <c r="AF2979" s="143">
        <v>-1</v>
      </c>
      <c r="AG2979" s="143">
        <v>-1</v>
      </c>
      <c r="AH2979" s="143">
        <v>-1</v>
      </c>
      <c r="AI2979" s="143">
        <v>-1</v>
      </c>
      <c r="AJ2979" s="143">
        <v>0</v>
      </c>
      <c r="AM2979" s="143" t="s">
        <v>383</v>
      </c>
      <c r="AN2979" s="143">
        <v>-1</v>
      </c>
      <c r="AQ2979" s="143">
        <v>641</v>
      </c>
      <c r="AR2979" s="143" t="s">
        <v>284</v>
      </c>
      <c r="AS2979" s="143" t="s">
        <v>394</v>
      </c>
      <c r="AT2979" s="143" t="s">
        <v>366</v>
      </c>
      <c r="AV2979" s="143">
        <v>35.626537882688403</v>
      </c>
      <c r="AW2979" s="143">
        <v>0.92464823809999996</v>
      </c>
    </row>
    <row r="2980" spans="1:49" x14ac:dyDescent="0.25">
      <c r="A2980" s="153">
        <v>1200000</v>
      </c>
      <c r="B2980" s="153">
        <v>1800000</v>
      </c>
      <c r="C2980" s="153">
        <v>1800000</v>
      </c>
      <c r="D2980" s="143" t="s">
        <v>360</v>
      </c>
      <c r="E2980" s="143" t="s">
        <v>73</v>
      </c>
      <c r="F2980" s="143" t="s">
        <v>378</v>
      </c>
      <c r="G2980" s="143" t="s">
        <v>379</v>
      </c>
      <c r="H2980" s="143">
        <v>0.59</v>
      </c>
      <c r="I2980" s="143">
        <v>0.64</v>
      </c>
      <c r="J2980" s="143" t="s">
        <v>363</v>
      </c>
      <c r="K2980" s="143">
        <v>7.4239558584599996E-3</v>
      </c>
      <c r="L2980" s="143">
        <v>3578.2288388369798</v>
      </c>
      <c r="M2980" s="143">
        <v>6.7566975448098203</v>
      </c>
      <c r="N2980" s="143">
        <v>0.88272902662966002</v>
      </c>
      <c r="O2980" s="143">
        <v>5.0161424321679998E-2</v>
      </c>
      <c r="P2980" s="143">
        <v>6.5533413286799997E-3</v>
      </c>
      <c r="Q2980" s="143">
        <v>26.564612951022902</v>
      </c>
      <c r="R2980" s="143">
        <v>3100</v>
      </c>
      <c r="S2980" s="143" t="s">
        <v>371</v>
      </c>
      <c r="T2980" s="143">
        <v>3100</v>
      </c>
      <c r="U2980" s="143" t="s">
        <v>385</v>
      </c>
      <c r="V2980" s="143" t="s">
        <v>366</v>
      </c>
      <c r="Y2980" s="143" t="s">
        <v>363</v>
      </c>
      <c r="Z2980" s="143">
        <v>0</v>
      </c>
      <c r="AA2980" s="143">
        <v>1</v>
      </c>
      <c r="AB2980" s="143">
        <v>5.0161424321679998E-2</v>
      </c>
      <c r="AC2980" s="143">
        <v>6.5533413286799997E-3</v>
      </c>
      <c r="AD2980" s="143">
        <v>1062.1602180448399</v>
      </c>
      <c r="AF2980" s="143">
        <v>-1</v>
      </c>
      <c r="AG2980" s="143">
        <v>-1</v>
      </c>
      <c r="AH2980" s="143">
        <v>-1</v>
      </c>
      <c r="AI2980" s="143">
        <v>-1</v>
      </c>
      <c r="AJ2980" s="143">
        <v>0</v>
      </c>
      <c r="AM2980" s="143" t="s">
        <v>383</v>
      </c>
      <c r="AN2980" s="143">
        <v>-1</v>
      </c>
      <c r="AQ2980" s="143">
        <v>641</v>
      </c>
      <c r="AR2980" s="143" t="s">
        <v>284</v>
      </c>
      <c r="AS2980" s="143" t="s">
        <v>394</v>
      </c>
      <c r="AT2980" s="143" t="s">
        <v>366</v>
      </c>
      <c r="AV2980" s="143">
        <v>36.583980152574703</v>
      </c>
      <c r="AW2980" s="143">
        <v>0.86144381029999995</v>
      </c>
    </row>
    <row r="2981" spans="1:49" x14ac:dyDescent="0.25">
      <c r="A2981" s="153">
        <v>1200000</v>
      </c>
      <c r="B2981" s="153">
        <v>1800000</v>
      </c>
      <c r="C2981" s="153">
        <v>1800000</v>
      </c>
      <c r="D2981" s="143" t="s">
        <v>360</v>
      </c>
      <c r="E2981" s="143" t="s">
        <v>73</v>
      </c>
      <c r="F2981" s="143" t="s">
        <v>378</v>
      </c>
      <c r="G2981" s="143" t="s">
        <v>379</v>
      </c>
      <c r="H2981" s="143">
        <v>0.59</v>
      </c>
      <c r="I2981" s="143">
        <v>0.64</v>
      </c>
      <c r="J2981" s="143" t="s">
        <v>366</v>
      </c>
      <c r="K2981" s="143">
        <v>1.9339843894400001E-2</v>
      </c>
      <c r="L2981" s="143">
        <v>3819.9203531899502</v>
      </c>
      <c r="M2981" s="143">
        <v>7.4178019119174401</v>
      </c>
      <c r="N2981" s="143">
        <v>1.0098358184646801</v>
      </c>
      <c r="O2981" s="143">
        <v>0.14345913101607</v>
      </c>
      <c r="P2981" s="143">
        <v>1.953006708808E-2</v>
      </c>
      <c r="Q2981" s="143">
        <v>73.876663319738697</v>
      </c>
      <c r="R2981" s="143">
        <v>1400</v>
      </c>
      <c r="S2981" s="143" t="s">
        <v>389</v>
      </c>
      <c r="T2981" s="143">
        <v>1400</v>
      </c>
      <c r="U2981" s="143" t="s">
        <v>385</v>
      </c>
      <c r="V2981" s="143" t="s">
        <v>366</v>
      </c>
      <c r="Z2981" s="143">
        <v>0</v>
      </c>
      <c r="AA2981" s="143">
        <v>1</v>
      </c>
      <c r="AB2981" s="143">
        <v>0.14345913101607</v>
      </c>
      <c r="AC2981" s="143">
        <v>1.953006708808E-2</v>
      </c>
      <c r="AD2981" s="143">
        <v>106.828821119159</v>
      </c>
      <c r="AF2981" s="143">
        <v>-1</v>
      </c>
      <c r="AG2981" s="143">
        <v>-1</v>
      </c>
      <c r="AH2981" s="143">
        <v>-1</v>
      </c>
      <c r="AI2981" s="143">
        <v>-1</v>
      </c>
      <c r="AJ2981" s="143">
        <v>0</v>
      </c>
      <c r="AM2981" s="143" t="s">
        <v>383</v>
      </c>
      <c r="AN2981" s="143">
        <v>-1</v>
      </c>
      <c r="AQ2981" s="143">
        <v>641</v>
      </c>
      <c r="AR2981" s="143" t="s">
        <v>284</v>
      </c>
      <c r="AS2981" s="143" t="s">
        <v>394</v>
      </c>
      <c r="AT2981" s="143" t="s">
        <v>366</v>
      </c>
      <c r="AV2981" s="143">
        <v>63.290367864572403</v>
      </c>
      <c r="AW2981" s="143">
        <v>8.6641379700000007E-2</v>
      </c>
    </row>
    <row r="2982" spans="1:49" x14ac:dyDescent="0.25">
      <c r="A2982" s="153">
        <v>1200000</v>
      </c>
      <c r="B2982" s="153">
        <v>1800000</v>
      </c>
      <c r="C2982" s="153">
        <v>1800000</v>
      </c>
      <c r="D2982" s="143" t="s">
        <v>360</v>
      </c>
      <c r="E2982" s="143" t="s">
        <v>73</v>
      </c>
      <c r="F2982" s="143" t="s">
        <v>378</v>
      </c>
      <c r="G2982" s="143" t="s">
        <v>379</v>
      </c>
      <c r="H2982" s="143">
        <v>0.59</v>
      </c>
      <c r="I2982" s="143">
        <v>0.64</v>
      </c>
      <c r="J2982" s="143" t="s">
        <v>363</v>
      </c>
      <c r="K2982" s="143">
        <v>3.9735912107999999E-4</v>
      </c>
      <c r="L2982" s="143">
        <v>3819.9203531899502</v>
      </c>
      <c r="M2982" s="143">
        <v>7.4178019119174401</v>
      </c>
      <c r="N2982" s="143">
        <v>1.0098358184646801</v>
      </c>
      <c r="O2982" s="143">
        <v>2.94753124812E-3</v>
      </c>
      <c r="P2982" s="143">
        <v>4.0126747326E-4</v>
      </c>
      <c r="Q2982" s="143">
        <v>1.51788019416972</v>
      </c>
      <c r="R2982" s="143">
        <v>3100</v>
      </c>
      <c r="S2982" s="143" t="s">
        <v>371</v>
      </c>
      <c r="T2982" s="143">
        <v>3100</v>
      </c>
      <c r="U2982" s="143" t="s">
        <v>385</v>
      </c>
      <c r="V2982" s="143" t="s">
        <v>366</v>
      </c>
      <c r="Y2982" s="143" t="s">
        <v>363</v>
      </c>
      <c r="Z2982" s="143">
        <v>0</v>
      </c>
      <c r="AA2982" s="143">
        <v>1</v>
      </c>
      <c r="AB2982" s="143">
        <v>2.94753124812E-3</v>
      </c>
      <c r="AC2982" s="143">
        <v>4.0126747326E-4</v>
      </c>
      <c r="AD2982" s="143">
        <v>1.51788019416864</v>
      </c>
      <c r="AF2982" s="143">
        <v>-1</v>
      </c>
      <c r="AG2982" s="143">
        <v>-1</v>
      </c>
      <c r="AH2982" s="143">
        <v>-1</v>
      </c>
      <c r="AI2982" s="143">
        <v>-1</v>
      </c>
      <c r="AJ2982" s="143">
        <v>0</v>
      </c>
      <c r="AM2982" s="143" t="s">
        <v>383</v>
      </c>
      <c r="AN2982" s="143">
        <v>-1</v>
      </c>
      <c r="AQ2982" s="143">
        <v>641</v>
      </c>
      <c r="AR2982" s="143" t="s">
        <v>284</v>
      </c>
      <c r="AS2982" s="143" t="s">
        <v>394</v>
      </c>
      <c r="AT2982" s="143" t="s">
        <v>366</v>
      </c>
      <c r="AV2982" s="143">
        <v>11.4324117146798</v>
      </c>
      <c r="AW2982" s="143">
        <v>1.2310464000000001E-3</v>
      </c>
    </row>
    <row r="2983" spans="1:49" x14ac:dyDescent="0.25">
      <c r="A2983" s="153">
        <v>1200000</v>
      </c>
      <c r="B2983" s="153">
        <v>1800000</v>
      </c>
      <c r="C2983" s="153">
        <v>1800000</v>
      </c>
      <c r="D2983" s="143" t="s">
        <v>360</v>
      </c>
      <c r="E2983" s="143" t="s">
        <v>73</v>
      </c>
      <c r="F2983" s="143" t="s">
        <v>378</v>
      </c>
      <c r="G2983" s="143" t="s">
        <v>379</v>
      </c>
      <c r="H2983" s="143">
        <v>0.59</v>
      </c>
      <c r="I2983" s="143">
        <v>0.64</v>
      </c>
      <c r="J2983" s="143" t="s">
        <v>366</v>
      </c>
      <c r="K2983" s="143">
        <v>3.7804296764639998E-2</v>
      </c>
      <c r="L2983" s="143">
        <v>3825.5785139301802</v>
      </c>
      <c r="M2983" s="143">
        <v>7.5112164114103903</v>
      </c>
      <c r="N2983" s="143">
        <v>1.0226648756429999</v>
      </c>
      <c r="O2983" s="143">
        <v>0.2839562542804</v>
      </c>
      <c r="P2983" s="143">
        <v>3.8661126449580002E-2</v>
      </c>
      <c r="Q2983" s="143">
        <v>144.62330543704999</v>
      </c>
      <c r="R2983" s="143">
        <v>1400</v>
      </c>
      <c r="S2983" s="143" t="s">
        <v>389</v>
      </c>
      <c r="T2983" s="143">
        <v>1400</v>
      </c>
      <c r="U2983" s="143" t="s">
        <v>385</v>
      </c>
      <c r="V2983" s="143" t="s">
        <v>366</v>
      </c>
      <c r="Z2983" s="143">
        <v>0</v>
      </c>
      <c r="AA2983" s="143">
        <v>1</v>
      </c>
      <c r="AB2983" s="143">
        <v>0.2839562542804</v>
      </c>
      <c r="AC2983" s="143">
        <v>3.8661126449580002E-2</v>
      </c>
      <c r="AD2983" s="143">
        <v>144.62330543705099</v>
      </c>
      <c r="AF2983" s="143">
        <v>-1</v>
      </c>
      <c r="AG2983" s="143">
        <v>-1</v>
      </c>
      <c r="AH2983" s="143">
        <v>-1</v>
      </c>
      <c r="AI2983" s="143">
        <v>-1</v>
      </c>
      <c r="AJ2983" s="143">
        <v>0</v>
      </c>
      <c r="AM2983" s="143" t="s">
        <v>383</v>
      </c>
      <c r="AN2983" s="143">
        <v>-1</v>
      </c>
      <c r="AQ2983" s="143">
        <v>641</v>
      </c>
      <c r="AR2983" s="143" t="s">
        <v>284</v>
      </c>
      <c r="AS2983" s="143" t="s">
        <v>394</v>
      </c>
      <c r="AT2983" s="143" t="s">
        <v>366</v>
      </c>
      <c r="AV2983" s="143">
        <v>75.630176870519193</v>
      </c>
      <c r="AW2983" s="143">
        <v>0.1172938406</v>
      </c>
    </row>
    <row r="2984" spans="1:49" x14ac:dyDescent="0.25">
      <c r="A2984" s="153">
        <v>1200000</v>
      </c>
      <c r="B2984" s="153">
        <v>1800000</v>
      </c>
      <c r="C2984" s="153">
        <v>1800000</v>
      </c>
      <c r="D2984" s="143" t="s">
        <v>360</v>
      </c>
      <c r="E2984" s="143" t="s">
        <v>73</v>
      </c>
      <c r="F2984" s="143" t="s">
        <v>378</v>
      </c>
      <c r="G2984" s="143" t="s">
        <v>379</v>
      </c>
      <c r="H2984" s="143">
        <v>0.59</v>
      </c>
      <c r="I2984" s="143">
        <v>0.64</v>
      </c>
      <c r="J2984" s="143" t="s">
        <v>363</v>
      </c>
      <c r="K2984" s="143">
        <v>0.11193776675596</v>
      </c>
      <c r="L2984" s="143">
        <v>2688.79389780881</v>
      </c>
      <c r="M2984" s="143">
        <v>3.38509246492309</v>
      </c>
      <c r="N2984" s="143">
        <v>0.45177057762345002</v>
      </c>
      <c r="O2984" s="143">
        <v>0.37891969078592003</v>
      </c>
      <c r="P2984" s="143">
        <v>5.0570189545220003E-2</v>
      </c>
      <c r="Q2984" s="143">
        <v>300.97758418777602</v>
      </c>
      <c r="R2984" s="143">
        <v>3100</v>
      </c>
      <c r="S2984" s="143" t="s">
        <v>371</v>
      </c>
      <c r="T2984" s="143">
        <v>3100</v>
      </c>
      <c r="U2984" s="143" t="s">
        <v>385</v>
      </c>
      <c r="V2984" s="143" t="s">
        <v>366</v>
      </c>
      <c r="Y2984" s="143" t="s">
        <v>363</v>
      </c>
      <c r="Z2984" s="143">
        <v>0</v>
      </c>
      <c r="AA2984" s="143">
        <v>1</v>
      </c>
      <c r="AB2984" s="143">
        <v>0.37891969078592003</v>
      </c>
      <c r="AC2984" s="143">
        <v>5.0570189545220003E-2</v>
      </c>
      <c r="AD2984" s="143">
        <v>300.97758418777602</v>
      </c>
      <c r="AF2984" s="143">
        <v>-1</v>
      </c>
      <c r="AG2984" s="143">
        <v>-1</v>
      </c>
      <c r="AH2984" s="143">
        <v>-1</v>
      </c>
      <c r="AI2984" s="143">
        <v>-1</v>
      </c>
      <c r="AJ2984" s="143">
        <v>0</v>
      </c>
      <c r="AM2984" s="143" t="s">
        <v>383</v>
      </c>
      <c r="AN2984" s="143">
        <v>-1</v>
      </c>
      <c r="AQ2984" s="143">
        <v>641</v>
      </c>
      <c r="AR2984" s="143" t="s">
        <v>284</v>
      </c>
      <c r="AS2984" s="143" t="s">
        <v>394</v>
      </c>
      <c r="AT2984" s="143" t="s">
        <v>366</v>
      </c>
      <c r="AV2984" s="143">
        <v>120.020646507443</v>
      </c>
      <c r="AW2984" s="143">
        <v>0.24410185249999999</v>
      </c>
    </row>
    <row r="2985" spans="1:49" x14ac:dyDescent="0.25">
      <c r="A2985" s="153">
        <v>1200000</v>
      </c>
      <c r="B2985" s="153">
        <v>1800000</v>
      </c>
      <c r="C2985" s="153">
        <v>1800000</v>
      </c>
      <c r="D2985" s="143" t="s">
        <v>360</v>
      </c>
      <c r="E2985" s="143" t="s">
        <v>73</v>
      </c>
      <c r="F2985" s="143" t="s">
        <v>378</v>
      </c>
      <c r="G2985" s="143" t="s">
        <v>379</v>
      </c>
      <c r="H2985" s="143">
        <v>0.59</v>
      </c>
      <c r="I2985" s="143">
        <v>0.64</v>
      </c>
      <c r="J2985" s="143" t="s">
        <v>363</v>
      </c>
      <c r="K2985" s="143">
        <v>3.0626562762100002E-3</v>
      </c>
      <c r="L2985" s="143">
        <v>2041.1277483424301</v>
      </c>
      <c r="M2985" s="143">
        <v>0.65953157282416996</v>
      </c>
      <c r="N2985" s="143">
        <v>8.2820701625980001E-2</v>
      </c>
      <c r="O2985" s="143">
        <v>2.0199185108699998E-3</v>
      </c>
      <c r="P2985" s="143">
        <v>2.5365134162999998E-4</v>
      </c>
      <c r="Q2985" s="143">
        <v>6.2512727090216398</v>
      </c>
      <c r="R2985" s="143">
        <v>5300</v>
      </c>
      <c r="S2985" s="143" t="s">
        <v>372</v>
      </c>
      <c r="T2985" s="143">
        <v>5300</v>
      </c>
      <c r="U2985" s="143" t="s">
        <v>385</v>
      </c>
      <c r="V2985" s="143" t="s">
        <v>366</v>
      </c>
      <c r="Y2985" s="143" t="s">
        <v>363</v>
      </c>
      <c r="Z2985" s="143">
        <v>0</v>
      </c>
      <c r="AA2985" s="143">
        <v>1</v>
      </c>
      <c r="AB2985" s="143">
        <v>2.0199185108699998E-3</v>
      </c>
      <c r="AC2985" s="143">
        <v>2.5365134162999998E-4</v>
      </c>
      <c r="AD2985" s="143">
        <v>522.91861228141602</v>
      </c>
      <c r="AF2985" s="143">
        <v>-1</v>
      </c>
      <c r="AG2985" s="143">
        <v>-1</v>
      </c>
      <c r="AH2985" s="143">
        <v>-1</v>
      </c>
      <c r="AI2985" s="143">
        <v>-1</v>
      </c>
      <c r="AJ2985" s="143">
        <v>0</v>
      </c>
      <c r="AM2985" s="143" t="s">
        <v>383</v>
      </c>
      <c r="AN2985" s="143">
        <v>-1</v>
      </c>
      <c r="AQ2985" s="143">
        <v>641</v>
      </c>
      <c r="AR2985" s="143" t="s">
        <v>284</v>
      </c>
      <c r="AS2985" s="143" t="s">
        <v>394</v>
      </c>
      <c r="AT2985" s="143" t="s">
        <v>366</v>
      </c>
      <c r="AV2985" s="143">
        <v>47.155366320960802</v>
      </c>
      <c r="AW2985" s="143">
        <v>0.42410268639999998</v>
      </c>
    </row>
    <row r="2986" spans="1:49" x14ac:dyDescent="0.25">
      <c r="A2986" s="153">
        <v>1200000</v>
      </c>
      <c r="B2986" s="153">
        <v>1800000</v>
      </c>
      <c r="C2986" s="153">
        <v>1800000</v>
      </c>
      <c r="D2986" s="143" t="s">
        <v>360</v>
      </c>
      <c r="E2986" s="143" t="s">
        <v>73</v>
      </c>
      <c r="F2986" s="143" t="s">
        <v>378</v>
      </c>
      <c r="G2986" s="143" t="s">
        <v>379</v>
      </c>
      <c r="H2986" s="143">
        <v>0.59</v>
      </c>
      <c r="I2986" s="143">
        <v>0.64</v>
      </c>
      <c r="J2986" s="143" t="s">
        <v>363</v>
      </c>
      <c r="K2986" s="143">
        <v>3.0883872360489999E-2</v>
      </c>
      <c r="L2986" s="143">
        <v>2041.1277483424301</v>
      </c>
      <c r="M2986" s="143">
        <v>0.65953157282416996</v>
      </c>
      <c r="N2986" s="143">
        <v>8.2820701625980001E-2</v>
      </c>
      <c r="O2986" s="143">
        <v>2.0368888912809999E-2</v>
      </c>
      <c r="P2986" s="143">
        <v>2.5578239778200002E-3</v>
      </c>
      <c r="Q2986" s="143">
        <v>63.037928851268298</v>
      </c>
      <c r="R2986" s="143">
        <v>3100</v>
      </c>
      <c r="S2986" s="143" t="s">
        <v>371</v>
      </c>
      <c r="T2986" s="143">
        <v>3100</v>
      </c>
      <c r="U2986" s="143" t="s">
        <v>385</v>
      </c>
      <c r="V2986" s="143" t="s">
        <v>366</v>
      </c>
      <c r="Y2986" s="143" t="s">
        <v>363</v>
      </c>
      <c r="Z2986" s="143">
        <v>0</v>
      </c>
      <c r="AA2986" s="143">
        <v>1</v>
      </c>
      <c r="AB2986" s="143">
        <v>2.0368888912809999E-2</v>
      </c>
      <c r="AC2986" s="143">
        <v>2.5578239778200002E-3</v>
      </c>
      <c r="AD2986" s="143">
        <v>63.037928851269101</v>
      </c>
      <c r="AF2986" s="143">
        <v>-1</v>
      </c>
      <c r="AG2986" s="143">
        <v>-1</v>
      </c>
      <c r="AH2986" s="143">
        <v>-1</v>
      </c>
      <c r="AI2986" s="143">
        <v>-1</v>
      </c>
      <c r="AJ2986" s="143">
        <v>0</v>
      </c>
      <c r="AM2986" s="143" t="s">
        <v>383</v>
      </c>
      <c r="AN2986" s="143">
        <v>-1</v>
      </c>
      <c r="AQ2986" s="143">
        <v>641</v>
      </c>
      <c r="AR2986" s="143" t="s">
        <v>284</v>
      </c>
      <c r="AS2986" s="143" t="s">
        <v>394</v>
      </c>
      <c r="AT2986" s="143" t="s">
        <v>366</v>
      </c>
      <c r="AV2986" s="143">
        <v>105.129488937777</v>
      </c>
      <c r="AW2986" s="143">
        <v>5.1125651899999999E-2</v>
      </c>
    </row>
    <row r="2987" spans="1:49" x14ac:dyDescent="0.25">
      <c r="A2987" s="153">
        <v>1200000</v>
      </c>
      <c r="B2987" s="153">
        <v>1800000</v>
      </c>
      <c r="C2987" s="153">
        <v>1800000</v>
      </c>
      <c r="D2987" s="143" t="s">
        <v>360</v>
      </c>
      <c r="E2987" s="143" t="s">
        <v>73</v>
      </c>
      <c r="F2987" s="143" t="s">
        <v>378</v>
      </c>
      <c r="G2987" s="143" t="s">
        <v>379</v>
      </c>
      <c r="H2987" s="143">
        <v>0.59</v>
      </c>
      <c r="I2987" s="143">
        <v>0.64</v>
      </c>
      <c r="J2987" s="143" t="s">
        <v>363</v>
      </c>
      <c r="K2987" s="143">
        <v>2.1142946780219999E-2</v>
      </c>
      <c r="L2987" s="143">
        <v>3640.5043970994002</v>
      </c>
      <c r="M2987" s="143">
        <v>7.1184899637995498</v>
      </c>
      <c r="N2987" s="143">
        <v>1.00175145688956</v>
      </c>
      <c r="O2987" s="143">
        <v>0.15050585446017001</v>
      </c>
      <c r="P2987" s="143">
        <v>2.1179977740019999E-2</v>
      </c>
      <c r="Q2987" s="143">
        <v>76.970990721044203</v>
      </c>
      <c r="R2987" s="143">
        <v>3100</v>
      </c>
      <c r="S2987" s="143" t="s">
        <v>371</v>
      </c>
      <c r="T2987" s="143">
        <v>3100</v>
      </c>
      <c r="U2987" s="143" t="s">
        <v>385</v>
      </c>
      <c r="V2987" s="143" t="s">
        <v>366</v>
      </c>
      <c r="Y2987" s="143" t="s">
        <v>363</v>
      </c>
      <c r="Z2987" s="143">
        <v>0</v>
      </c>
      <c r="AA2987" s="143">
        <v>1</v>
      </c>
      <c r="AB2987" s="143">
        <v>0.15050585446017001</v>
      </c>
      <c r="AC2987" s="143">
        <v>2.1179977740019999E-2</v>
      </c>
      <c r="AD2987" s="143">
        <v>686.60823930303798</v>
      </c>
      <c r="AF2987" s="143">
        <v>-1</v>
      </c>
      <c r="AG2987" s="143">
        <v>-1</v>
      </c>
      <c r="AH2987" s="143">
        <v>-1</v>
      </c>
      <c r="AI2987" s="143">
        <v>-1</v>
      </c>
      <c r="AJ2987" s="143">
        <v>0</v>
      </c>
      <c r="AM2987" s="143" t="s">
        <v>383</v>
      </c>
      <c r="AN2987" s="143">
        <v>-1</v>
      </c>
      <c r="AQ2987" s="143">
        <v>641</v>
      </c>
      <c r="AR2987" s="143" t="s">
        <v>284</v>
      </c>
      <c r="AS2987" s="143" t="s">
        <v>394</v>
      </c>
      <c r="AT2987" s="143" t="s">
        <v>366</v>
      </c>
      <c r="AV2987" s="143">
        <v>55.722118045029497</v>
      </c>
      <c r="AW2987" s="143">
        <v>0.55685988590000002</v>
      </c>
    </row>
    <row r="2988" spans="1:49" x14ac:dyDescent="0.25">
      <c r="A2988" s="153">
        <v>1200000</v>
      </c>
      <c r="B2988" s="153">
        <v>1800000</v>
      </c>
      <c r="C2988" s="153">
        <v>1800000</v>
      </c>
      <c r="D2988" s="143" t="s">
        <v>360</v>
      </c>
      <c r="E2988" s="143" t="s">
        <v>73</v>
      </c>
      <c r="F2988" s="143" t="s">
        <v>378</v>
      </c>
      <c r="G2988" s="143" t="s">
        <v>379</v>
      </c>
      <c r="H2988" s="143">
        <v>0.59</v>
      </c>
      <c r="I2988" s="143">
        <v>0.64</v>
      </c>
      <c r="J2988" s="143" t="s">
        <v>366</v>
      </c>
      <c r="K2988" s="143">
        <v>2.630894347512E-2</v>
      </c>
      <c r="L2988" s="143">
        <v>3874.1771874221399</v>
      </c>
      <c r="M2988" s="143">
        <v>7.2183471121029399</v>
      </c>
      <c r="N2988" s="143">
        <v>0.97800538279698002</v>
      </c>
      <c r="O2988" s="143">
        <v>0.18990708615613999</v>
      </c>
      <c r="P2988" s="143">
        <v>2.5730288334370001E-2</v>
      </c>
      <c r="Q2988" s="143">
        <v>101.925508636508</v>
      </c>
      <c r="R2988" s="143">
        <v>1400</v>
      </c>
      <c r="S2988" s="143" t="s">
        <v>389</v>
      </c>
      <c r="T2988" s="143">
        <v>1400</v>
      </c>
      <c r="U2988" s="143" t="s">
        <v>385</v>
      </c>
      <c r="V2988" s="143" t="s">
        <v>366</v>
      </c>
      <c r="Z2988" s="143">
        <v>0</v>
      </c>
      <c r="AA2988" s="143">
        <v>1</v>
      </c>
      <c r="AB2988" s="143">
        <v>0.18990708615613999</v>
      </c>
      <c r="AC2988" s="143">
        <v>2.5730288334370001E-2</v>
      </c>
      <c r="AD2988" s="143">
        <v>597.62323858138905</v>
      </c>
      <c r="AF2988" s="143">
        <v>-1</v>
      </c>
      <c r="AG2988" s="143">
        <v>-1</v>
      </c>
      <c r="AH2988" s="143">
        <v>-1</v>
      </c>
      <c r="AI2988" s="143">
        <v>-1</v>
      </c>
      <c r="AJ2988" s="143">
        <v>0</v>
      </c>
      <c r="AM2988" s="143" t="s">
        <v>383</v>
      </c>
      <c r="AN2988" s="143">
        <v>-1</v>
      </c>
      <c r="AQ2988" s="143">
        <v>641</v>
      </c>
      <c r="AR2988" s="143" t="s">
        <v>284</v>
      </c>
      <c r="AS2988" s="143" t="s">
        <v>394</v>
      </c>
      <c r="AT2988" s="143" t="s">
        <v>366</v>
      </c>
      <c r="AV2988" s="143">
        <v>45.423303038069598</v>
      </c>
      <c r="AW2988" s="143">
        <v>0.48469037999999998</v>
      </c>
    </row>
    <row r="2989" spans="1:49" x14ac:dyDescent="0.25">
      <c r="A2989" s="153">
        <v>1200000</v>
      </c>
      <c r="B2989" s="153">
        <v>1800000</v>
      </c>
      <c r="C2989" s="153">
        <v>1800000</v>
      </c>
      <c r="D2989" s="143" t="s">
        <v>360</v>
      </c>
      <c r="E2989" s="143" t="s">
        <v>73</v>
      </c>
      <c r="F2989" s="143" t="s">
        <v>378</v>
      </c>
      <c r="G2989" s="143" t="s">
        <v>379</v>
      </c>
      <c r="H2989" s="143">
        <v>0.59</v>
      </c>
      <c r="I2989" s="143">
        <v>0.64</v>
      </c>
      <c r="J2989" s="143" t="s">
        <v>366</v>
      </c>
      <c r="K2989" s="143">
        <v>0.1212647387271</v>
      </c>
      <c r="L2989" s="143">
        <v>3869.1741348604</v>
      </c>
      <c r="M2989" s="143">
        <v>7.6904469216006497</v>
      </c>
      <c r="N2989" s="143">
        <v>1.04475049274716</v>
      </c>
      <c r="O2989" s="143">
        <v>0.93258003664255995</v>
      </c>
      <c r="P2989" s="143">
        <v>0.12669139553799</v>
      </c>
      <c r="Q2989" s="143">
        <v>469.19439055351501</v>
      </c>
      <c r="R2989" s="143">
        <v>1400</v>
      </c>
      <c r="S2989" s="143" t="s">
        <v>389</v>
      </c>
      <c r="T2989" s="143">
        <v>1400</v>
      </c>
      <c r="U2989" s="143" t="s">
        <v>385</v>
      </c>
      <c r="V2989" s="143" t="s">
        <v>366</v>
      </c>
      <c r="Z2989" s="143">
        <v>0</v>
      </c>
      <c r="AA2989" s="143">
        <v>1</v>
      </c>
      <c r="AB2989" s="143">
        <v>0.93258003664255995</v>
      </c>
      <c r="AC2989" s="143">
        <v>0.12669139553799</v>
      </c>
      <c r="AD2989" s="143">
        <v>798.94750894028095</v>
      </c>
      <c r="AF2989" s="143">
        <v>-1</v>
      </c>
      <c r="AG2989" s="143">
        <v>-1</v>
      </c>
      <c r="AH2989" s="143">
        <v>-1</v>
      </c>
      <c r="AI2989" s="143">
        <v>-1</v>
      </c>
      <c r="AJ2989" s="143">
        <v>0</v>
      </c>
      <c r="AM2989" s="143" t="s">
        <v>383</v>
      </c>
      <c r="AN2989" s="143">
        <v>-1</v>
      </c>
      <c r="AQ2989" s="143">
        <v>641</v>
      </c>
      <c r="AR2989" s="143" t="s">
        <v>284</v>
      </c>
      <c r="AS2989" s="143" t="s">
        <v>394</v>
      </c>
      <c r="AT2989" s="143" t="s">
        <v>366</v>
      </c>
      <c r="AV2989" s="143">
        <v>122.432532806235</v>
      </c>
      <c r="AW2989" s="143">
        <v>0.6479704047</v>
      </c>
    </row>
    <row r="2990" spans="1:49" x14ac:dyDescent="0.25">
      <c r="A2990" s="153">
        <v>1200000</v>
      </c>
      <c r="B2990" s="153">
        <v>1800000</v>
      </c>
      <c r="C2990" s="153">
        <v>1800000</v>
      </c>
      <c r="D2990" s="143" t="s">
        <v>360</v>
      </c>
      <c r="E2990" s="143" t="s">
        <v>73</v>
      </c>
      <c r="F2990" s="143" t="s">
        <v>378</v>
      </c>
      <c r="G2990" s="143" t="s">
        <v>379</v>
      </c>
      <c r="H2990" s="143">
        <v>0.59</v>
      </c>
      <c r="I2990" s="143">
        <v>0.64</v>
      </c>
      <c r="J2990" s="143" t="s">
        <v>366</v>
      </c>
      <c r="K2990" s="143">
        <v>5.8121916589290001E-2</v>
      </c>
      <c r="L2990" s="143">
        <v>3860.3111537380801</v>
      </c>
      <c r="M2990" s="143">
        <v>7.4850532947403998</v>
      </c>
      <c r="N2990" s="143">
        <v>1.0158594381049899</v>
      </c>
      <c r="O2990" s="143">
        <v>0.43504564326328998</v>
      </c>
      <c r="P2990" s="143">
        <v>5.9043697527979999E-2</v>
      </c>
      <c r="Q2990" s="143">
        <v>224.36868288626999</v>
      </c>
      <c r="R2990" s="143">
        <v>1400</v>
      </c>
      <c r="S2990" s="143" t="s">
        <v>389</v>
      </c>
      <c r="T2990" s="143">
        <v>1400</v>
      </c>
      <c r="U2990" s="143" t="s">
        <v>385</v>
      </c>
      <c r="V2990" s="143" t="s">
        <v>366</v>
      </c>
      <c r="Z2990" s="143">
        <v>0</v>
      </c>
      <c r="AA2990" s="143">
        <v>1</v>
      </c>
      <c r="AB2990" s="143">
        <v>0.43504564326328998</v>
      </c>
      <c r="AC2990" s="143">
        <v>5.9043697527979999E-2</v>
      </c>
      <c r="AD2990" s="143">
        <v>751.43635845219399</v>
      </c>
      <c r="AF2990" s="143">
        <v>-1</v>
      </c>
      <c r="AG2990" s="143">
        <v>-1</v>
      </c>
      <c r="AH2990" s="143">
        <v>-1</v>
      </c>
      <c r="AI2990" s="143">
        <v>-1</v>
      </c>
      <c r="AJ2990" s="143">
        <v>0</v>
      </c>
      <c r="AM2990" s="143" t="s">
        <v>383</v>
      </c>
      <c r="AN2990" s="143">
        <v>-1</v>
      </c>
      <c r="AQ2990" s="143">
        <v>641</v>
      </c>
      <c r="AR2990" s="143" t="s">
        <v>284</v>
      </c>
      <c r="AS2990" s="143" t="s">
        <v>394</v>
      </c>
      <c r="AT2990" s="143" t="s">
        <v>366</v>
      </c>
      <c r="AV2990" s="143">
        <v>116.458194249743</v>
      </c>
      <c r="AW2990" s="143">
        <v>0.60943743589999999</v>
      </c>
    </row>
    <row r="2991" spans="1:49" x14ac:dyDescent="0.25">
      <c r="A2991" s="153">
        <v>1200000</v>
      </c>
      <c r="B2991" s="153">
        <v>1800000</v>
      </c>
      <c r="C2991" s="153">
        <v>1800000</v>
      </c>
      <c r="D2991" s="143" t="s">
        <v>360</v>
      </c>
      <c r="E2991" s="143" t="s">
        <v>73</v>
      </c>
      <c r="F2991" s="143" t="s">
        <v>378</v>
      </c>
      <c r="G2991" s="143" t="s">
        <v>379</v>
      </c>
      <c r="H2991" s="143">
        <v>0.59</v>
      </c>
      <c r="I2991" s="143">
        <v>0.64</v>
      </c>
      <c r="J2991" s="143" t="s">
        <v>366</v>
      </c>
      <c r="K2991" s="143">
        <v>9.0620555197700001E-2</v>
      </c>
      <c r="L2991" s="143">
        <v>3902.7252681053601</v>
      </c>
      <c r="M2991" s="143">
        <v>7.6093336047382403</v>
      </c>
      <c r="N2991" s="143">
        <v>1.0301179512385801</v>
      </c>
      <c r="O2991" s="143">
        <v>0.68956203594592003</v>
      </c>
      <c r="P2991" s="143">
        <v>9.3349860660359996E-2</v>
      </c>
      <c r="Q2991" s="143">
        <v>353.66713057981599</v>
      </c>
      <c r="R2991" s="143">
        <v>1400</v>
      </c>
      <c r="S2991" s="143" t="s">
        <v>389</v>
      </c>
      <c r="T2991" s="143">
        <v>1400</v>
      </c>
      <c r="U2991" s="143" t="s">
        <v>385</v>
      </c>
      <c r="V2991" s="143" t="s">
        <v>366</v>
      </c>
      <c r="Z2991" s="143">
        <v>0</v>
      </c>
      <c r="AA2991" s="143">
        <v>1</v>
      </c>
      <c r="AB2991" s="143">
        <v>0.68956203594592003</v>
      </c>
      <c r="AC2991" s="143">
        <v>9.3349860660359996E-2</v>
      </c>
      <c r="AD2991" s="143">
        <v>1457.2986686961999</v>
      </c>
      <c r="AF2991" s="143">
        <v>-1</v>
      </c>
      <c r="AG2991" s="143">
        <v>-1</v>
      </c>
      <c r="AH2991" s="143">
        <v>-1</v>
      </c>
      <c r="AI2991" s="143">
        <v>-1</v>
      </c>
      <c r="AJ2991" s="143">
        <v>0</v>
      </c>
      <c r="AM2991" s="143" t="s">
        <v>383</v>
      </c>
      <c r="AN2991" s="143">
        <v>-1</v>
      </c>
      <c r="AQ2991" s="143">
        <v>641</v>
      </c>
      <c r="AR2991" s="143" t="s">
        <v>284</v>
      </c>
      <c r="AS2991" s="143" t="s">
        <v>394</v>
      </c>
      <c r="AT2991" s="143" t="s">
        <v>366</v>
      </c>
      <c r="AV2991" s="143">
        <v>116.14369914530999</v>
      </c>
      <c r="AW2991" s="143">
        <v>1.1819129510999999</v>
      </c>
    </row>
    <row r="2992" spans="1:49" x14ac:dyDescent="0.25">
      <c r="A2992" s="153">
        <v>1200000</v>
      </c>
      <c r="B2992" s="153">
        <v>1800000</v>
      </c>
      <c r="C2992" s="153">
        <v>1800000</v>
      </c>
      <c r="D2992" s="143" t="s">
        <v>360</v>
      </c>
      <c r="E2992" s="143" t="s">
        <v>73</v>
      </c>
      <c r="F2992" s="143" t="s">
        <v>378</v>
      </c>
      <c r="G2992" s="143" t="s">
        <v>379</v>
      </c>
      <c r="H2992" s="143">
        <v>0.59</v>
      </c>
      <c r="I2992" s="143">
        <v>0.64</v>
      </c>
      <c r="J2992" s="143" t="s">
        <v>363</v>
      </c>
      <c r="K2992" s="143">
        <v>0.17494474541155999</v>
      </c>
      <c r="L2992" s="143">
        <v>3196.15995490671</v>
      </c>
      <c r="M2992" s="143">
        <v>6.3585931342564699</v>
      </c>
      <c r="N2992" s="143">
        <v>0.81022272534714002</v>
      </c>
      <c r="O2992" s="143">
        <v>1.11240245704824</v>
      </c>
      <c r="P2992" s="143">
        <v>0.14174420841252</v>
      </c>
      <c r="Q2992" s="143">
        <v>559.15138960580305</v>
      </c>
      <c r="R2992" s="143">
        <v>3100</v>
      </c>
      <c r="S2992" s="143" t="s">
        <v>371</v>
      </c>
      <c r="T2992" s="143">
        <v>3100</v>
      </c>
      <c r="U2992" s="143" t="s">
        <v>385</v>
      </c>
      <c r="V2992" s="143" t="s">
        <v>366</v>
      </c>
      <c r="Y2992" s="143" t="s">
        <v>363</v>
      </c>
      <c r="Z2992" s="143">
        <v>0</v>
      </c>
      <c r="AA2992" s="143">
        <v>1</v>
      </c>
      <c r="AB2992" s="143">
        <v>1.11240245704824</v>
      </c>
      <c r="AC2992" s="143">
        <v>0.14174420841252</v>
      </c>
      <c r="AD2992" s="143">
        <v>1974.47081207114</v>
      </c>
      <c r="AF2992" s="143">
        <v>-1</v>
      </c>
      <c r="AG2992" s="143">
        <v>-1</v>
      </c>
      <c r="AH2992" s="143">
        <v>-1</v>
      </c>
      <c r="AI2992" s="143">
        <v>-1</v>
      </c>
      <c r="AJ2992" s="143">
        <v>0</v>
      </c>
      <c r="AM2992" s="143" t="s">
        <v>383</v>
      </c>
      <c r="AN2992" s="143">
        <v>-1</v>
      </c>
      <c r="AQ2992" s="143">
        <v>641</v>
      </c>
      <c r="AR2992" s="143" t="s">
        <v>284</v>
      </c>
      <c r="AS2992" s="143" t="s">
        <v>394</v>
      </c>
      <c r="AT2992" s="143" t="s">
        <v>366</v>
      </c>
      <c r="AV2992" s="143">
        <v>131.40118866678301</v>
      </c>
      <c r="AW2992" s="143">
        <v>1.6013550786999999</v>
      </c>
    </row>
    <row r="2993" spans="1:49" x14ac:dyDescent="0.25">
      <c r="A2993" s="153">
        <v>1200000</v>
      </c>
      <c r="B2993" s="153">
        <v>1800000</v>
      </c>
      <c r="C2993" s="153">
        <v>1800000</v>
      </c>
      <c r="D2993" s="143" t="s">
        <v>360</v>
      </c>
      <c r="E2993" s="143" t="s">
        <v>73</v>
      </c>
      <c r="F2993" s="143" t="s">
        <v>378</v>
      </c>
      <c r="G2993" s="143" t="s">
        <v>379</v>
      </c>
      <c r="H2993" s="143">
        <v>0.59</v>
      </c>
      <c r="I2993" s="143">
        <v>0.64</v>
      </c>
      <c r="J2993" s="143" t="s">
        <v>366</v>
      </c>
      <c r="K2993" s="143">
        <v>1.17893183141E-2</v>
      </c>
      <c r="L2993" s="143">
        <v>3788.5026532383499</v>
      </c>
      <c r="M2993" s="143">
        <v>7.39278939012123</v>
      </c>
      <c r="N2993" s="143">
        <v>1.0178548724320799</v>
      </c>
      <c r="O2993" s="143">
        <v>8.7155947349239996E-2</v>
      </c>
      <c r="P2993" s="143">
        <v>1.199981508866E-2</v>
      </c>
      <c r="Q2993" s="143">
        <v>44.663863712843103</v>
      </c>
      <c r="R2993" s="143">
        <v>1200</v>
      </c>
      <c r="S2993" s="143" t="s">
        <v>398</v>
      </c>
      <c r="T2993" s="143">
        <v>1200</v>
      </c>
      <c r="U2993" s="143" t="s">
        <v>385</v>
      </c>
      <c r="V2993" s="143" t="s">
        <v>366</v>
      </c>
      <c r="Z2993" s="143">
        <v>0</v>
      </c>
      <c r="AA2993" s="143">
        <v>1</v>
      </c>
      <c r="AB2993" s="143">
        <v>8.7155947349239996E-2</v>
      </c>
      <c r="AC2993" s="143">
        <v>1.199981508866E-2</v>
      </c>
      <c r="AD2993" s="143">
        <v>573.26518376822298</v>
      </c>
      <c r="AF2993" s="143">
        <v>-1</v>
      </c>
      <c r="AG2993" s="143">
        <v>-1</v>
      </c>
      <c r="AH2993" s="143">
        <v>-1</v>
      </c>
      <c r="AI2993" s="143">
        <v>-1</v>
      </c>
      <c r="AJ2993" s="143">
        <v>0</v>
      </c>
      <c r="AM2993" s="143" t="s">
        <v>383</v>
      </c>
      <c r="AN2993" s="143">
        <v>-1</v>
      </c>
      <c r="AQ2993" s="143">
        <v>641</v>
      </c>
      <c r="AR2993" s="143" t="s">
        <v>284</v>
      </c>
      <c r="AS2993" s="143" t="s">
        <v>394</v>
      </c>
      <c r="AT2993" s="143" t="s">
        <v>366</v>
      </c>
      <c r="AV2993" s="143">
        <v>33.914955535598203</v>
      </c>
      <c r="AW2993" s="143">
        <v>0.46493526660000001</v>
      </c>
    </row>
    <row r="2994" spans="1:49" x14ac:dyDescent="0.25">
      <c r="A2994" s="153">
        <v>1200000</v>
      </c>
      <c r="B2994" s="153">
        <v>1800000</v>
      </c>
      <c r="C2994" s="153">
        <v>1800000</v>
      </c>
      <c r="D2994" s="143" t="s">
        <v>360</v>
      </c>
      <c r="E2994" s="143" t="s">
        <v>73</v>
      </c>
      <c r="F2994" s="143" t="s">
        <v>378</v>
      </c>
      <c r="G2994" s="143" t="s">
        <v>379</v>
      </c>
      <c r="H2994" s="143">
        <v>0.59</v>
      </c>
      <c r="I2994" s="143">
        <v>0.64</v>
      </c>
      <c r="J2994" s="143" t="s">
        <v>363</v>
      </c>
      <c r="K2994" s="143">
        <v>6.8917789117100003E-3</v>
      </c>
      <c r="L2994" s="143">
        <v>3788.5026532383499</v>
      </c>
      <c r="M2994" s="143">
        <v>7.39278939012123</v>
      </c>
      <c r="N2994" s="143">
        <v>1.0178548724320799</v>
      </c>
      <c r="O2994" s="143">
        <v>5.094947001761E-2</v>
      </c>
      <c r="P2994" s="143">
        <v>7.0148307450100004E-3</v>
      </c>
      <c r="Q2994" s="143">
        <v>26.1095226925795</v>
      </c>
      <c r="R2994" s="143">
        <v>3100</v>
      </c>
      <c r="S2994" s="143" t="s">
        <v>371</v>
      </c>
      <c r="T2994" s="143">
        <v>3100</v>
      </c>
      <c r="U2994" s="143" t="s">
        <v>385</v>
      </c>
      <c r="V2994" s="143" t="s">
        <v>366</v>
      </c>
      <c r="Y2994" s="143" t="s">
        <v>363</v>
      </c>
      <c r="Z2994" s="143">
        <v>0</v>
      </c>
      <c r="AA2994" s="143">
        <v>1</v>
      </c>
      <c r="AB2994" s="143">
        <v>5.094947001761E-2</v>
      </c>
      <c r="AC2994" s="143">
        <v>7.0148307450100004E-3</v>
      </c>
      <c r="AD2994" s="143">
        <v>115.53705878944599</v>
      </c>
      <c r="AF2994" s="143">
        <v>-1</v>
      </c>
      <c r="AG2994" s="143">
        <v>-1</v>
      </c>
      <c r="AH2994" s="143">
        <v>-1</v>
      </c>
      <c r="AI2994" s="143">
        <v>-1</v>
      </c>
      <c r="AJ2994" s="143">
        <v>0</v>
      </c>
      <c r="AM2994" s="143" t="s">
        <v>383</v>
      </c>
      <c r="AN2994" s="143">
        <v>-1</v>
      </c>
      <c r="AQ2994" s="143">
        <v>641</v>
      </c>
      <c r="AR2994" s="143" t="s">
        <v>284</v>
      </c>
      <c r="AS2994" s="143" t="s">
        <v>394</v>
      </c>
      <c r="AT2994" s="143" t="s">
        <v>366</v>
      </c>
      <c r="AV2994" s="143">
        <v>24.807027166880999</v>
      </c>
      <c r="AW2994" s="143">
        <v>9.3704021700000001E-2</v>
      </c>
    </row>
    <row r="2995" spans="1:49" x14ac:dyDescent="0.25">
      <c r="A2995" s="153">
        <v>1200000</v>
      </c>
      <c r="B2995" s="153">
        <v>1800000</v>
      </c>
      <c r="C2995" s="153">
        <v>1800000</v>
      </c>
      <c r="D2995" s="143" t="s">
        <v>360</v>
      </c>
      <c r="E2995" s="143" t="s">
        <v>73</v>
      </c>
      <c r="F2995" s="143" t="s">
        <v>378</v>
      </c>
      <c r="G2995" s="143" t="s">
        <v>379</v>
      </c>
      <c r="H2995" s="143">
        <v>0.59</v>
      </c>
      <c r="I2995" s="143">
        <v>0.64</v>
      </c>
      <c r="J2995" s="143" t="s">
        <v>363</v>
      </c>
      <c r="K2995" s="143">
        <v>0.15864703246254999</v>
      </c>
      <c r="L2995" s="143">
        <v>3604.0754070256698</v>
      </c>
      <c r="M2995" s="143">
        <v>7.0268741920964599</v>
      </c>
      <c r="N2995" s="143">
        <v>0.95721720517427</v>
      </c>
      <c r="O2995" s="143">
        <v>1.1147927380638301</v>
      </c>
      <c r="P2995" s="143">
        <v>0.15185966902299999</v>
      </c>
      <c r="Q2995" s="143">
        <v>571.77586809590605</v>
      </c>
      <c r="R2995" s="143">
        <v>3100</v>
      </c>
      <c r="S2995" s="143" t="s">
        <v>371</v>
      </c>
      <c r="T2995" s="143">
        <v>3100</v>
      </c>
      <c r="U2995" s="143" t="s">
        <v>385</v>
      </c>
      <c r="V2995" s="143" t="s">
        <v>366</v>
      </c>
      <c r="Y2995" s="143" t="s">
        <v>363</v>
      </c>
      <c r="Z2995" s="143">
        <v>0</v>
      </c>
      <c r="AA2995" s="143">
        <v>1</v>
      </c>
      <c r="AB2995" s="143">
        <v>1.1147927380638301</v>
      </c>
      <c r="AC2995" s="143">
        <v>0.15185966902299999</v>
      </c>
      <c r="AD2995" s="143">
        <v>772.90793740090498</v>
      </c>
      <c r="AF2995" s="143">
        <v>-1</v>
      </c>
      <c r="AG2995" s="143">
        <v>-1</v>
      </c>
      <c r="AH2995" s="143">
        <v>-1</v>
      </c>
      <c r="AI2995" s="143">
        <v>-1</v>
      </c>
      <c r="AJ2995" s="143">
        <v>0</v>
      </c>
      <c r="AM2995" s="143" t="s">
        <v>383</v>
      </c>
      <c r="AN2995" s="143">
        <v>-1</v>
      </c>
      <c r="AQ2995" s="143">
        <v>641</v>
      </c>
      <c r="AR2995" s="143" t="s">
        <v>284</v>
      </c>
      <c r="AS2995" s="143" t="s">
        <v>394</v>
      </c>
      <c r="AT2995" s="143" t="s">
        <v>366</v>
      </c>
      <c r="AV2995" s="143">
        <v>106.472465371067</v>
      </c>
      <c r="AW2995" s="143">
        <v>0.62685153069999999</v>
      </c>
    </row>
    <row r="2996" spans="1:49" x14ac:dyDescent="0.25">
      <c r="A2996" s="153">
        <v>1200000</v>
      </c>
      <c r="B2996" s="153">
        <v>1800000</v>
      </c>
      <c r="C2996" s="153">
        <v>1800000</v>
      </c>
      <c r="D2996" s="143" t="s">
        <v>360</v>
      </c>
      <c r="E2996" s="143" t="s">
        <v>73</v>
      </c>
      <c r="F2996" s="143" t="s">
        <v>378</v>
      </c>
      <c r="G2996" s="143" t="s">
        <v>379</v>
      </c>
      <c r="H2996" s="143">
        <v>0.59</v>
      </c>
      <c r="I2996" s="143">
        <v>0.64</v>
      </c>
      <c r="J2996" s="143" t="s">
        <v>366</v>
      </c>
      <c r="K2996" s="143">
        <v>8.4878815082389994E-2</v>
      </c>
      <c r="L2996" s="143">
        <v>3902.4666580926</v>
      </c>
      <c r="M2996" s="143">
        <v>7.5460529833992398</v>
      </c>
      <c r="N2996" s="143">
        <v>1.02080199130847</v>
      </c>
      <c r="O2996" s="143">
        <v>0.64050003577986003</v>
      </c>
      <c r="P2996" s="143">
        <v>8.6644463456000007E-2</v>
      </c>
      <c r="Q2996" s="143">
        <v>331.23674583743798</v>
      </c>
      <c r="R2996" s="143">
        <v>1400</v>
      </c>
      <c r="S2996" s="143" t="s">
        <v>389</v>
      </c>
      <c r="T2996" s="143">
        <v>1400</v>
      </c>
      <c r="U2996" s="143" t="s">
        <v>385</v>
      </c>
      <c r="V2996" s="143" t="s">
        <v>366</v>
      </c>
      <c r="Z2996" s="143">
        <v>0</v>
      </c>
      <c r="AA2996" s="143">
        <v>1</v>
      </c>
      <c r="AB2996" s="143">
        <v>0.64050003577986003</v>
      </c>
      <c r="AC2996" s="143">
        <v>8.6644463456000007E-2</v>
      </c>
      <c r="AD2996" s="143">
        <v>1494.0142812214699</v>
      </c>
      <c r="AF2996" s="143">
        <v>-1</v>
      </c>
      <c r="AG2996" s="143">
        <v>-1</v>
      </c>
      <c r="AH2996" s="143">
        <v>-1</v>
      </c>
      <c r="AI2996" s="143">
        <v>-1</v>
      </c>
      <c r="AJ2996" s="143">
        <v>0</v>
      </c>
      <c r="AM2996" s="143" t="s">
        <v>383</v>
      </c>
      <c r="AN2996" s="143">
        <v>-1</v>
      </c>
      <c r="AQ2996" s="143">
        <v>641</v>
      </c>
      <c r="AR2996" s="143" t="s">
        <v>284</v>
      </c>
      <c r="AS2996" s="143" t="s">
        <v>394</v>
      </c>
      <c r="AT2996" s="143" t="s">
        <v>366</v>
      </c>
      <c r="AV2996" s="143">
        <v>115.913457847232</v>
      </c>
      <c r="AW2996" s="143">
        <v>1.2116904146</v>
      </c>
    </row>
    <row r="2997" spans="1:49" x14ac:dyDescent="0.25">
      <c r="A2997" s="153">
        <v>1200000</v>
      </c>
      <c r="B2997" s="153">
        <v>1800000</v>
      </c>
      <c r="C2997" s="153">
        <v>1800000</v>
      </c>
      <c r="D2997" s="143" t="s">
        <v>360</v>
      </c>
      <c r="E2997" s="143" t="s">
        <v>73</v>
      </c>
      <c r="F2997" s="143" t="s">
        <v>378</v>
      </c>
      <c r="G2997" s="143" t="s">
        <v>379</v>
      </c>
      <c r="H2997" s="143">
        <v>0.59</v>
      </c>
      <c r="I2997" s="143">
        <v>0.64</v>
      </c>
      <c r="J2997" s="143" t="s">
        <v>366</v>
      </c>
      <c r="K2997" s="143">
        <v>0.15345536091588999</v>
      </c>
      <c r="L2997" s="143">
        <v>3948.2353693709101</v>
      </c>
      <c r="M2997" s="143">
        <v>7.6027517052243399</v>
      </c>
      <c r="N2997" s="143">
        <v>1.0236870065947401</v>
      </c>
      <c r="O2997" s="143">
        <v>1.16668300687916</v>
      </c>
      <c r="P2997" s="143">
        <v>0.15709025906190999</v>
      </c>
      <c r="Q2997" s="143">
        <v>605.87788358772696</v>
      </c>
      <c r="R2997" s="143">
        <v>1400</v>
      </c>
      <c r="S2997" s="143" t="s">
        <v>389</v>
      </c>
      <c r="T2997" s="143">
        <v>1400</v>
      </c>
      <c r="U2997" s="143" t="s">
        <v>385</v>
      </c>
      <c r="V2997" s="143" t="s">
        <v>366</v>
      </c>
      <c r="Z2997" s="143">
        <v>0</v>
      </c>
      <c r="AA2997" s="143">
        <v>1</v>
      </c>
      <c r="AB2997" s="143">
        <v>1.16668300687916</v>
      </c>
      <c r="AC2997" s="143">
        <v>0.15709025906190999</v>
      </c>
      <c r="AD2997" s="143">
        <v>2395.2176439918599</v>
      </c>
      <c r="AF2997" s="143">
        <v>-1</v>
      </c>
      <c r="AG2997" s="143">
        <v>-1</v>
      </c>
      <c r="AH2997" s="143">
        <v>-1</v>
      </c>
      <c r="AI2997" s="143">
        <v>-1</v>
      </c>
      <c r="AJ2997" s="143">
        <v>0</v>
      </c>
      <c r="AM2997" s="143" t="s">
        <v>383</v>
      </c>
      <c r="AN2997" s="143">
        <v>-1</v>
      </c>
      <c r="AQ2997" s="143">
        <v>641</v>
      </c>
      <c r="AR2997" s="143" t="s">
        <v>284</v>
      </c>
      <c r="AS2997" s="143" t="s">
        <v>394</v>
      </c>
      <c r="AT2997" s="143" t="s">
        <v>366</v>
      </c>
      <c r="AV2997" s="143">
        <v>126.089095173735</v>
      </c>
      <c r="AW2997" s="143">
        <v>1.9425933851999999</v>
      </c>
    </row>
    <row r="2998" spans="1:49" x14ac:dyDescent="0.25">
      <c r="A2998" s="153">
        <v>1200000</v>
      </c>
      <c r="B2998" s="153">
        <v>1800000</v>
      </c>
      <c r="C2998" s="153">
        <v>1800000</v>
      </c>
      <c r="D2998" s="143" t="s">
        <v>360</v>
      </c>
      <c r="E2998" s="143" t="s">
        <v>73</v>
      </c>
      <c r="F2998" s="143" t="s">
        <v>378</v>
      </c>
      <c r="G2998" s="143" t="s">
        <v>379</v>
      </c>
      <c r="H2998" s="143">
        <v>0.59</v>
      </c>
      <c r="I2998" s="143">
        <v>0.64</v>
      </c>
      <c r="J2998" s="143" t="s">
        <v>363</v>
      </c>
      <c r="K2998" s="143">
        <v>0.16698932558033999</v>
      </c>
      <c r="L2998" s="143">
        <v>3198.80795186452</v>
      </c>
      <c r="M2998" s="143">
        <v>6.3532005806120901</v>
      </c>
      <c r="N2998" s="143">
        <v>0.82320546959900998</v>
      </c>
      <c r="O2998" s="143">
        <v>1.0609166802330301</v>
      </c>
      <c r="P2998" s="143">
        <v>0.13746652618238001</v>
      </c>
      <c r="Q2998" s="143">
        <v>534.16678254288502</v>
      </c>
      <c r="R2998" s="143">
        <v>3100</v>
      </c>
      <c r="S2998" s="143" t="s">
        <v>371</v>
      </c>
      <c r="T2998" s="143">
        <v>3100</v>
      </c>
      <c r="U2998" s="143" t="s">
        <v>385</v>
      </c>
      <c r="V2998" s="143" t="s">
        <v>366</v>
      </c>
      <c r="Y2998" s="143" t="s">
        <v>363</v>
      </c>
      <c r="Z2998" s="143">
        <v>0</v>
      </c>
      <c r="AA2998" s="143">
        <v>1</v>
      </c>
      <c r="AB2998" s="143">
        <v>1.0609166802330301</v>
      </c>
      <c r="AC2998" s="143">
        <v>0.13746652618238001</v>
      </c>
      <c r="AD2998" s="143">
        <v>1976.10664796421</v>
      </c>
      <c r="AF2998" s="143">
        <v>-1</v>
      </c>
      <c r="AG2998" s="143">
        <v>-1</v>
      </c>
      <c r="AH2998" s="143">
        <v>-1</v>
      </c>
      <c r="AI2998" s="143">
        <v>-1</v>
      </c>
      <c r="AJ2998" s="143">
        <v>0</v>
      </c>
      <c r="AM2998" s="143" t="s">
        <v>383</v>
      </c>
      <c r="AN2998" s="143">
        <v>-1</v>
      </c>
      <c r="AQ2998" s="143">
        <v>641</v>
      </c>
      <c r="AR2998" s="143" t="s">
        <v>284</v>
      </c>
      <c r="AS2998" s="143" t="s">
        <v>394</v>
      </c>
      <c r="AT2998" s="143" t="s">
        <v>366</v>
      </c>
      <c r="AV2998" s="143">
        <v>126.15759053292</v>
      </c>
      <c r="AW2998" s="143">
        <v>1.6026817906999999</v>
      </c>
    </row>
    <row r="2999" spans="1:49" x14ac:dyDescent="0.25">
      <c r="A2999" s="153">
        <v>1200000</v>
      </c>
      <c r="B2999" s="153">
        <v>2400000</v>
      </c>
      <c r="C2999" s="153">
        <v>2400000</v>
      </c>
      <c r="D2999" s="143" t="s">
        <v>360</v>
      </c>
      <c r="E2999" s="143" t="s">
        <v>73</v>
      </c>
      <c r="F2999" s="143" t="s">
        <v>378</v>
      </c>
      <c r="G2999" s="143" t="s">
        <v>379</v>
      </c>
      <c r="H2999" s="143">
        <v>0.59</v>
      </c>
      <c r="I2999" s="143">
        <v>0.64</v>
      </c>
      <c r="J2999" s="143" t="s">
        <v>366</v>
      </c>
      <c r="K2999" s="143">
        <v>1.0068021892899999E-3</v>
      </c>
      <c r="L2999" s="143">
        <v>3586.1804761983099</v>
      </c>
      <c r="M2999" s="143">
        <v>6.8795341524984801</v>
      </c>
      <c r="N2999" s="143">
        <v>0.92447167483575998</v>
      </c>
      <c r="O2999" s="143">
        <v>6.9263300460500003E-3</v>
      </c>
      <c r="P2999" s="143">
        <v>9.3076010616000005E-4</v>
      </c>
      <c r="Q2999" s="143">
        <v>3.6105743546362699</v>
      </c>
      <c r="R2999" s="143">
        <v>1400</v>
      </c>
      <c r="S2999" s="143" t="s">
        <v>389</v>
      </c>
      <c r="T2999" s="143">
        <v>1400</v>
      </c>
      <c r="U2999" s="143" t="s">
        <v>385</v>
      </c>
      <c r="V2999" s="143" t="s">
        <v>366</v>
      </c>
      <c r="Z2999" s="143">
        <v>0</v>
      </c>
      <c r="AA2999" s="143">
        <v>1</v>
      </c>
      <c r="AB2999" s="143">
        <v>6.9263300460500003E-3</v>
      </c>
      <c r="AC2999" s="143">
        <v>9.3076010616000005E-4</v>
      </c>
      <c r="AD2999" s="143">
        <v>131.61193975913301</v>
      </c>
      <c r="AF2999" s="143">
        <v>-1</v>
      </c>
      <c r="AG2999" s="143">
        <v>-1</v>
      </c>
      <c r="AH2999" s="143">
        <v>-1</v>
      </c>
      <c r="AI2999" s="143">
        <v>-1</v>
      </c>
      <c r="AJ2999" s="143">
        <v>0</v>
      </c>
      <c r="AM2999" s="143" t="s">
        <v>383</v>
      </c>
      <c r="AN2999" s="143">
        <v>-1</v>
      </c>
      <c r="AQ2999" s="143">
        <v>641</v>
      </c>
      <c r="AR2999" s="143" t="s">
        <v>284</v>
      </c>
      <c r="AS2999" s="143" t="s">
        <v>394</v>
      </c>
      <c r="AT2999" s="143" t="s">
        <v>366</v>
      </c>
      <c r="AV2999" s="143">
        <v>10.9742989344658</v>
      </c>
      <c r="AW2999" s="143">
        <v>0.1067412326</v>
      </c>
    </row>
    <row r="3000" spans="1:49" x14ac:dyDescent="0.25">
      <c r="A3000" s="153">
        <v>1200000</v>
      </c>
      <c r="B3000" s="153">
        <v>2400000</v>
      </c>
      <c r="C3000" s="153">
        <v>2400000</v>
      </c>
      <c r="D3000" s="143" t="s">
        <v>360</v>
      </c>
      <c r="E3000" s="143" t="s">
        <v>73</v>
      </c>
      <c r="F3000" s="143" t="s">
        <v>378</v>
      </c>
      <c r="G3000" s="143" t="s">
        <v>379</v>
      </c>
      <c r="H3000" s="143">
        <v>0.59</v>
      </c>
      <c r="I3000" s="143">
        <v>0.64</v>
      </c>
      <c r="J3000" s="143" t="s">
        <v>363</v>
      </c>
      <c r="K3000" s="143">
        <v>2.079376324868E-2</v>
      </c>
      <c r="L3000" s="143">
        <v>3586.1804761983099</v>
      </c>
      <c r="M3000" s="143">
        <v>6.8795341524984801</v>
      </c>
      <c r="N3000" s="143">
        <v>0.92447167483575998</v>
      </c>
      <c r="O3000" s="143">
        <v>0.14305140442830999</v>
      </c>
      <c r="P3000" s="143">
        <v>1.922324513665E-2</v>
      </c>
      <c r="Q3000" s="143">
        <v>74.570187789131296</v>
      </c>
      <c r="R3000" s="143">
        <v>3100</v>
      </c>
      <c r="S3000" s="143" t="s">
        <v>371</v>
      </c>
      <c r="T3000" s="143">
        <v>3100</v>
      </c>
      <c r="U3000" s="143" t="s">
        <v>385</v>
      </c>
      <c r="V3000" s="143" t="s">
        <v>366</v>
      </c>
      <c r="Y3000" s="143" t="s">
        <v>363</v>
      </c>
      <c r="Z3000" s="143">
        <v>0</v>
      </c>
      <c r="AA3000" s="143">
        <v>1</v>
      </c>
      <c r="AB3000" s="143">
        <v>0.14305140442830999</v>
      </c>
      <c r="AC3000" s="143">
        <v>1.922324513665E-2</v>
      </c>
      <c r="AD3000" s="143">
        <v>905.25032545214196</v>
      </c>
      <c r="AF3000" s="143">
        <v>-1</v>
      </c>
      <c r="AG3000" s="143">
        <v>-1</v>
      </c>
      <c r="AH3000" s="143">
        <v>-1</v>
      </c>
      <c r="AI3000" s="143">
        <v>-1</v>
      </c>
      <c r="AJ3000" s="143">
        <v>0</v>
      </c>
      <c r="AM3000" s="143" t="s">
        <v>383</v>
      </c>
      <c r="AN3000" s="143">
        <v>-1</v>
      </c>
      <c r="AQ3000" s="143">
        <v>641</v>
      </c>
      <c r="AR3000" s="143" t="s">
        <v>284</v>
      </c>
      <c r="AS3000" s="143" t="s">
        <v>394</v>
      </c>
      <c r="AT3000" s="143" t="s">
        <v>366</v>
      </c>
      <c r="AV3000" s="143">
        <v>66.037433143473095</v>
      </c>
      <c r="AW3000" s="143">
        <v>0.7341851788</v>
      </c>
    </row>
    <row r="3001" spans="1:49" x14ac:dyDescent="0.25">
      <c r="A3001" s="153">
        <v>1200000</v>
      </c>
      <c r="B3001" s="153">
        <v>2400000</v>
      </c>
      <c r="C3001" s="153">
        <v>2400000</v>
      </c>
      <c r="D3001" s="143" t="s">
        <v>360</v>
      </c>
      <c r="E3001" s="143" t="s">
        <v>73</v>
      </c>
      <c r="F3001" s="143" t="s">
        <v>378</v>
      </c>
      <c r="G3001" s="143" t="s">
        <v>379</v>
      </c>
      <c r="H3001" s="143">
        <v>0.59</v>
      </c>
      <c r="I3001" s="143">
        <v>0.64</v>
      </c>
      <c r="J3001" s="143" t="s">
        <v>366</v>
      </c>
      <c r="K3001" s="143">
        <v>2.1077241114579998E-2</v>
      </c>
      <c r="L3001" s="143">
        <v>692.730414807545</v>
      </c>
      <c r="M3001" s="143">
        <v>0</v>
      </c>
      <c r="N3001" s="143">
        <v>0</v>
      </c>
      <c r="O3001" s="143">
        <v>0</v>
      </c>
      <c r="P3001" s="143">
        <v>0</v>
      </c>
      <c r="Q3001" s="143">
        <v>14.6008459803072</v>
      </c>
      <c r="R3001" s="143">
        <v>1820</v>
      </c>
      <c r="S3001" s="143" t="s">
        <v>397</v>
      </c>
      <c r="T3001" s="143">
        <v>1820</v>
      </c>
      <c r="U3001" s="143" t="s">
        <v>385</v>
      </c>
      <c r="V3001" s="143" t="s">
        <v>366</v>
      </c>
      <c r="Z3001" s="143">
        <v>0</v>
      </c>
      <c r="AA3001" s="143">
        <v>1</v>
      </c>
      <c r="AB3001" s="143">
        <v>0</v>
      </c>
      <c r="AC3001" s="143">
        <v>0</v>
      </c>
      <c r="AD3001" s="143">
        <v>15.6649088253178</v>
      </c>
      <c r="AF3001" s="143">
        <v>-1</v>
      </c>
      <c r="AG3001" s="143">
        <v>-1</v>
      </c>
      <c r="AH3001" s="143">
        <v>-1</v>
      </c>
      <c r="AI3001" s="143">
        <v>-1</v>
      </c>
      <c r="AJ3001" s="143">
        <v>0</v>
      </c>
      <c r="AM3001" s="143" t="s">
        <v>383</v>
      </c>
      <c r="AN3001" s="143">
        <v>-1</v>
      </c>
      <c r="AQ3001" s="143">
        <v>641</v>
      </c>
      <c r="AR3001" s="143" t="s">
        <v>284</v>
      </c>
      <c r="AS3001" s="143" t="s">
        <v>394</v>
      </c>
      <c r="AT3001" s="143" t="s">
        <v>366</v>
      </c>
      <c r="AV3001" s="143">
        <v>38.964979446021303</v>
      </c>
      <c r="AW3001" s="143">
        <v>1.27047111E-2</v>
      </c>
    </row>
    <row r="3002" spans="1:49" x14ac:dyDescent="0.25">
      <c r="A3002" s="153">
        <v>1200000</v>
      </c>
      <c r="B3002" s="153">
        <v>2400000</v>
      </c>
      <c r="C3002" s="153">
        <v>2400000</v>
      </c>
      <c r="D3002" s="143" t="s">
        <v>360</v>
      </c>
      <c r="E3002" s="143" t="s">
        <v>73</v>
      </c>
      <c r="F3002" s="143" t="s">
        <v>378</v>
      </c>
      <c r="G3002" s="143" t="s">
        <v>379</v>
      </c>
      <c r="H3002" s="143">
        <v>0.59</v>
      </c>
      <c r="I3002" s="143">
        <v>0.64</v>
      </c>
      <c r="J3002" s="143" t="s">
        <v>363</v>
      </c>
      <c r="K3002" s="143">
        <v>6.8111417248000003E-4</v>
      </c>
      <c r="L3002" s="143">
        <v>692.730414807545</v>
      </c>
      <c r="M3002" s="143">
        <v>0</v>
      </c>
      <c r="N3002" s="143">
        <v>0</v>
      </c>
      <c r="O3002" s="143">
        <v>0</v>
      </c>
      <c r="P3002" s="143">
        <v>0</v>
      </c>
      <c r="Q3002" s="143">
        <v>0.47182850323960002</v>
      </c>
      <c r="R3002" s="143">
        <v>5300</v>
      </c>
      <c r="S3002" s="143" t="s">
        <v>372</v>
      </c>
      <c r="T3002" s="143">
        <v>5300</v>
      </c>
      <c r="U3002" s="143" t="s">
        <v>385</v>
      </c>
      <c r="V3002" s="143" t="s">
        <v>366</v>
      </c>
      <c r="Y3002" s="143" t="s">
        <v>363</v>
      </c>
      <c r="Z3002" s="143">
        <v>0</v>
      </c>
      <c r="AA3002" s="143">
        <v>1</v>
      </c>
      <c r="AB3002" s="143">
        <v>0</v>
      </c>
      <c r="AC3002" s="143">
        <v>0</v>
      </c>
      <c r="AD3002" s="143">
        <v>412.27862473482401</v>
      </c>
      <c r="AF3002" s="143">
        <v>-1</v>
      </c>
      <c r="AG3002" s="143">
        <v>-1</v>
      </c>
      <c r="AH3002" s="143">
        <v>-1</v>
      </c>
      <c r="AI3002" s="143">
        <v>-1</v>
      </c>
      <c r="AJ3002" s="143">
        <v>0</v>
      </c>
      <c r="AM3002" s="143" t="s">
        <v>383</v>
      </c>
      <c r="AN3002" s="143">
        <v>-1</v>
      </c>
      <c r="AQ3002" s="143">
        <v>641</v>
      </c>
      <c r="AR3002" s="143" t="s">
        <v>284</v>
      </c>
      <c r="AS3002" s="143" t="s">
        <v>394</v>
      </c>
      <c r="AT3002" s="143" t="s">
        <v>366</v>
      </c>
      <c r="AV3002" s="143">
        <v>16.3631498320443</v>
      </c>
      <c r="AW3002" s="143">
        <v>0.33437033640000002</v>
      </c>
    </row>
    <row r="3003" spans="1:49" x14ac:dyDescent="0.25">
      <c r="A3003" s="153">
        <v>1200000</v>
      </c>
      <c r="B3003" s="153">
        <v>2400000</v>
      </c>
      <c r="C3003" s="153">
        <v>2400000</v>
      </c>
      <c r="D3003" s="143" t="s">
        <v>360</v>
      </c>
      <c r="E3003" s="143" t="s">
        <v>73</v>
      </c>
      <c r="F3003" s="143" t="s">
        <v>378</v>
      </c>
      <c r="G3003" s="143" t="s">
        <v>379</v>
      </c>
      <c r="H3003" s="143">
        <v>0.59</v>
      </c>
      <c r="I3003" s="143">
        <v>0.64</v>
      </c>
      <c r="J3003" s="143" t="s">
        <v>366</v>
      </c>
      <c r="K3003" s="143">
        <v>5.9732695393899998E-2</v>
      </c>
      <c r="L3003" s="143">
        <v>3947.3926967457601</v>
      </c>
      <c r="M3003" s="143">
        <v>8.7495754514519906</v>
      </c>
      <c r="N3003" s="143">
        <v>1.18615259528559</v>
      </c>
      <c r="O3003" s="143">
        <v>0.52263572526755997</v>
      </c>
      <c r="P3003" s="143">
        <v>7.0852091664880004E-2</v>
      </c>
      <c r="Q3003" s="143">
        <v>235.78840555483501</v>
      </c>
      <c r="R3003" s="143">
        <v>1400</v>
      </c>
      <c r="S3003" s="143" t="s">
        <v>389</v>
      </c>
      <c r="T3003" s="143">
        <v>1400</v>
      </c>
      <c r="U3003" s="143" t="s">
        <v>385</v>
      </c>
      <c r="V3003" s="143" t="s">
        <v>366</v>
      </c>
      <c r="Z3003" s="143">
        <v>0</v>
      </c>
      <c r="AA3003" s="143">
        <v>1</v>
      </c>
      <c r="AB3003" s="143">
        <v>0.52263572526755997</v>
      </c>
      <c r="AC3003" s="143">
        <v>7.0852091664880004E-2</v>
      </c>
      <c r="AD3003" s="143">
        <v>2297.2801170071298</v>
      </c>
      <c r="AF3003" s="143">
        <v>-1</v>
      </c>
      <c r="AG3003" s="143">
        <v>-1</v>
      </c>
      <c r="AH3003" s="143">
        <v>-1</v>
      </c>
      <c r="AI3003" s="143">
        <v>-1</v>
      </c>
      <c r="AJ3003" s="143">
        <v>0</v>
      </c>
      <c r="AM3003" s="143" t="s">
        <v>383</v>
      </c>
      <c r="AN3003" s="143">
        <v>-1</v>
      </c>
      <c r="AQ3003" s="143">
        <v>641</v>
      </c>
      <c r="AR3003" s="143" t="s">
        <v>284</v>
      </c>
      <c r="AS3003" s="143" t="s">
        <v>394</v>
      </c>
      <c r="AT3003" s="143" t="s">
        <v>366</v>
      </c>
      <c r="AV3003" s="143">
        <v>84.050711516339604</v>
      </c>
      <c r="AW3003" s="143">
        <v>1.8631631119000001</v>
      </c>
    </row>
    <row r="3004" spans="1:49" x14ac:dyDescent="0.25">
      <c r="A3004" s="153">
        <v>1200000</v>
      </c>
      <c r="B3004" s="153">
        <v>2500000</v>
      </c>
      <c r="C3004" s="153">
        <v>2500000</v>
      </c>
      <c r="D3004" s="143" t="s">
        <v>360</v>
      </c>
      <c r="E3004" s="143" t="s">
        <v>73</v>
      </c>
      <c r="F3004" s="143" t="s">
        <v>378</v>
      </c>
      <c r="G3004" s="143" t="s">
        <v>379</v>
      </c>
      <c r="H3004" s="143">
        <v>0.59</v>
      </c>
      <c r="I3004" s="143">
        <v>0.64</v>
      </c>
      <c r="J3004" s="143" t="s">
        <v>366</v>
      </c>
      <c r="K3004" s="143">
        <v>3.3111279504900002E-3</v>
      </c>
      <c r="L3004" s="143">
        <v>3598.67390714454</v>
      </c>
      <c r="M3004" s="143">
        <v>7.6450523143912701</v>
      </c>
      <c r="N3004" s="143">
        <v>1.0260563982311299</v>
      </c>
      <c r="O3004" s="143">
        <v>2.5313746401159999E-2</v>
      </c>
      <c r="P3004" s="143">
        <v>3.3974040189599999E-3</v>
      </c>
      <c r="Q3004" s="143">
        <v>11.915669758656099</v>
      </c>
      <c r="R3004" s="143">
        <v>1200</v>
      </c>
      <c r="S3004" s="143" t="s">
        <v>398</v>
      </c>
      <c r="T3004" s="143">
        <v>1200</v>
      </c>
      <c r="U3004" s="143" t="s">
        <v>385</v>
      </c>
      <c r="V3004" s="143" t="s">
        <v>366</v>
      </c>
      <c r="Z3004" s="143">
        <v>0</v>
      </c>
      <c r="AA3004" s="143">
        <v>1</v>
      </c>
      <c r="AB3004" s="143">
        <v>2.5313746401159999E-2</v>
      </c>
      <c r="AC3004" s="143">
        <v>3.3974040189599999E-3</v>
      </c>
      <c r="AD3004" s="143">
        <v>295.94237678180298</v>
      </c>
      <c r="AF3004" s="143">
        <v>-1</v>
      </c>
      <c r="AG3004" s="143">
        <v>-1</v>
      </c>
      <c r="AH3004" s="143">
        <v>-1</v>
      </c>
      <c r="AI3004" s="143">
        <v>-1</v>
      </c>
      <c r="AJ3004" s="143">
        <v>0</v>
      </c>
      <c r="AM3004" s="143" t="s">
        <v>383</v>
      </c>
      <c r="AN3004" s="143">
        <v>-1</v>
      </c>
      <c r="AQ3004" s="143">
        <v>641</v>
      </c>
      <c r="AR3004" s="143" t="s">
        <v>284</v>
      </c>
      <c r="AS3004" s="143" t="s">
        <v>394</v>
      </c>
      <c r="AT3004" s="143" t="s">
        <v>366</v>
      </c>
      <c r="AV3004" s="143">
        <v>47.008844746297498</v>
      </c>
      <c r="AW3004" s="143">
        <v>0.2400181482</v>
      </c>
    </row>
    <row r="3005" spans="1:49" x14ac:dyDescent="0.25">
      <c r="A3005" s="153">
        <v>1200000</v>
      </c>
      <c r="B3005" s="153">
        <v>2500000</v>
      </c>
      <c r="C3005" s="153">
        <v>2500000</v>
      </c>
      <c r="D3005" s="143" t="s">
        <v>360</v>
      </c>
      <c r="E3005" s="143" t="s">
        <v>73</v>
      </c>
      <c r="F3005" s="143" t="s">
        <v>378</v>
      </c>
      <c r="G3005" s="143" t="s">
        <v>379</v>
      </c>
      <c r="H3005" s="143">
        <v>0.59</v>
      </c>
      <c r="I3005" s="143">
        <v>0.64</v>
      </c>
      <c r="J3005" s="143" t="s">
        <v>366</v>
      </c>
      <c r="K3005" s="143">
        <v>0.25486008272223998</v>
      </c>
      <c r="L3005" s="143">
        <v>3598.67390714454</v>
      </c>
      <c r="M3005" s="143">
        <v>7.6450523143912701</v>
      </c>
      <c r="N3005" s="143">
        <v>1.0260563982311299</v>
      </c>
      <c r="O3005" s="143">
        <v>1.94841866526165</v>
      </c>
      <c r="P3005" s="143">
        <v>0.26150081853086998</v>
      </c>
      <c r="Q3005" s="143">
        <v>917.15832966524601</v>
      </c>
      <c r="R3005" s="143">
        <v>1400</v>
      </c>
      <c r="S3005" s="143" t="s">
        <v>389</v>
      </c>
      <c r="T3005" s="143">
        <v>1400</v>
      </c>
      <c r="U3005" s="143" t="s">
        <v>385</v>
      </c>
      <c r="V3005" s="143" t="s">
        <v>366</v>
      </c>
      <c r="Z3005" s="143">
        <v>0</v>
      </c>
      <c r="AA3005" s="143">
        <v>1</v>
      </c>
      <c r="AB3005" s="143">
        <v>1.94841866526165</v>
      </c>
      <c r="AC3005" s="143">
        <v>0.26150081853086998</v>
      </c>
      <c r="AD3005" s="143">
        <v>917.34891267950104</v>
      </c>
      <c r="AF3005" s="143">
        <v>-1</v>
      </c>
      <c r="AG3005" s="143">
        <v>-1</v>
      </c>
      <c r="AH3005" s="143">
        <v>-1</v>
      </c>
      <c r="AI3005" s="143">
        <v>-1</v>
      </c>
      <c r="AJ3005" s="143">
        <v>0</v>
      </c>
      <c r="AM3005" s="143" t="s">
        <v>383</v>
      </c>
      <c r="AN3005" s="143">
        <v>-1</v>
      </c>
      <c r="AQ3005" s="143">
        <v>641</v>
      </c>
      <c r="AR3005" s="143" t="s">
        <v>284</v>
      </c>
      <c r="AS3005" s="143" t="s">
        <v>394</v>
      </c>
      <c r="AT3005" s="143" t="s">
        <v>366</v>
      </c>
      <c r="AV3005" s="143">
        <v>129.16128022090899</v>
      </c>
      <c r="AW3005" s="143">
        <v>0.74399749609999999</v>
      </c>
    </row>
    <row r="3006" spans="1:49" x14ac:dyDescent="0.25">
      <c r="A3006" s="153">
        <v>1200000</v>
      </c>
      <c r="B3006" s="153">
        <v>2500000</v>
      </c>
      <c r="C3006" s="153">
        <v>2500000</v>
      </c>
      <c r="D3006" s="143" t="s">
        <v>360</v>
      </c>
      <c r="E3006" s="143" t="s">
        <v>73</v>
      </c>
      <c r="F3006" s="143" t="s">
        <v>378</v>
      </c>
      <c r="G3006" s="143" t="s">
        <v>379</v>
      </c>
      <c r="H3006" s="143">
        <v>0.59</v>
      </c>
      <c r="I3006" s="143">
        <v>0.64</v>
      </c>
      <c r="J3006" s="143" t="s">
        <v>363</v>
      </c>
      <c r="K3006" s="143">
        <v>0.20403742011878001</v>
      </c>
      <c r="L3006" s="143">
        <v>3598.67390714454</v>
      </c>
      <c r="M3006" s="143">
        <v>7.6450523143912701</v>
      </c>
      <c r="N3006" s="143">
        <v>1.0260563982311299</v>
      </c>
      <c r="O3006" s="143">
        <v>1.5598767509015099</v>
      </c>
      <c r="P3006" s="143">
        <v>0.20935390039144</v>
      </c>
      <c r="Q3006" s="143">
        <v>734.26413986254602</v>
      </c>
      <c r="R3006" s="143">
        <v>3100</v>
      </c>
      <c r="S3006" s="143" t="s">
        <v>371</v>
      </c>
      <c r="T3006" s="143">
        <v>3100</v>
      </c>
      <c r="U3006" s="143" t="s">
        <v>385</v>
      </c>
      <c r="V3006" s="143" t="s">
        <v>366</v>
      </c>
      <c r="Y3006" s="143" t="s">
        <v>363</v>
      </c>
      <c r="Z3006" s="143">
        <v>0</v>
      </c>
      <c r="AA3006" s="143">
        <v>1</v>
      </c>
      <c r="AB3006" s="143">
        <v>1.5598767509015099</v>
      </c>
      <c r="AC3006" s="143">
        <v>0.20935390039144</v>
      </c>
      <c r="AD3006" s="143">
        <v>1009.837932455</v>
      </c>
      <c r="AF3006" s="143">
        <v>-1</v>
      </c>
      <c r="AG3006" s="143">
        <v>-1</v>
      </c>
      <c r="AH3006" s="143">
        <v>-1</v>
      </c>
      <c r="AI3006" s="143">
        <v>-1</v>
      </c>
      <c r="AJ3006" s="143">
        <v>0</v>
      </c>
      <c r="AM3006" s="143" t="s">
        <v>383</v>
      </c>
      <c r="AN3006" s="143">
        <v>-1</v>
      </c>
      <c r="AQ3006" s="143">
        <v>641</v>
      </c>
      <c r="AR3006" s="143" t="s">
        <v>284</v>
      </c>
      <c r="AS3006" s="143" t="s">
        <v>394</v>
      </c>
      <c r="AT3006" s="143" t="s">
        <v>366</v>
      </c>
      <c r="AV3006" s="143">
        <v>209.76459947356699</v>
      </c>
      <c r="AW3006" s="143">
        <v>0.81900886650000004</v>
      </c>
    </row>
    <row r="3007" spans="1:49" x14ac:dyDescent="0.25">
      <c r="A3007" s="153">
        <v>1200000</v>
      </c>
      <c r="B3007" s="153">
        <v>2500000</v>
      </c>
      <c r="C3007" s="153">
        <v>2500000</v>
      </c>
      <c r="D3007" s="143" t="s">
        <v>360</v>
      </c>
      <c r="E3007" s="143" t="s">
        <v>73</v>
      </c>
      <c r="F3007" s="143" t="s">
        <v>378</v>
      </c>
      <c r="G3007" s="143" t="s">
        <v>379</v>
      </c>
      <c r="H3007" s="143">
        <v>0.59</v>
      </c>
      <c r="I3007" s="143">
        <v>0.64</v>
      </c>
      <c r="J3007" s="143" t="s">
        <v>366</v>
      </c>
      <c r="K3007" s="143">
        <v>0.18919068031111</v>
      </c>
      <c r="L3007" s="143">
        <v>3773.9543202152399</v>
      </c>
      <c r="M3007" s="143">
        <v>7.3872963157792801</v>
      </c>
      <c r="N3007" s="143">
        <v>1.0199478565996001</v>
      </c>
      <c r="O3007" s="143">
        <v>1.3976076156420401</v>
      </c>
      <c r="P3007" s="143">
        <v>0.19296462887193999</v>
      </c>
      <c r="Q3007" s="143">
        <v>713.99698530457897</v>
      </c>
      <c r="R3007" s="143">
        <v>1820</v>
      </c>
      <c r="S3007" s="143" t="s">
        <v>397</v>
      </c>
      <c r="T3007" s="143">
        <v>1820</v>
      </c>
      <c r="U3007" s="143" t="s">
        <v>385</v>
      </c>
      <c r="V3007" s="143" t="s">
        <v>366</v>
      </c>
      <c r="Z3007" s="143">
        <v>0</v>
      </c>
      <c r="AA3007" s="143">
        <v>1</v>
      </c>
      <c r="AB3007" s="143">
        <v>1.3976076156420401</v>
      </c>
      <c r="AC3007" s="143">
        <v>0.19296462887193999</v>
      </c>
      <c r="AD3007" s="143">
        <v>2331.4110546674001</v>
      </c>
      <c r="AF3007" s="143">
        <v>-1</v>
      </c>
      <c r="AG3007" s="143">
        <v>-1</v>
      </c>
      <c r="AH3007" s="143">
        <v>-1</v>
      </c>
      <c r="AI3007" s="143">
        <v>-1</v>
      </c>
      <c r="AJ3007" s="143">
        <v>0</v>
      </c>
      <c r="AM3007" s="143" t="s">
        <v>383</v>
      </c>
      <c r="AN3007" s="143">
        <v>-1</v>
      </c>
      <c r="AQ3007" s="143">
        <v>641</v>
      </c>
      <c r="AR3007" s="143" t="s">
        <v>284</v>
      </c>
      <c r="AS3007" s="143" t="s">
        <v>394</v>
      </c>
      <c r="AT3007" s="143" t="s">
        <v>366</v>
      </c>
      <c r="AV3007" s="143">
        <v>119.887848375761</v>
      </c>
      <c r="AW3007" s="143">
        <v>1.8908443265999999</v>
      </c>
    </row>
    <row r="3008" spans="1:49" x14ac:dyDescent="0.25">
      <c r="A3008" s="153">
        <v>1200000</v>
      </c>
      <c r="B3008" s="153">
        <v>2500000</v>
      </c>
      <c r="C3008" s="153">
        <v>2500000</v>
      </c>
      <c r="D3008" s="143" t="s">
        <v>360</v>
      </c>
      <c r="E3008" s="143" t="s">
        <v>73</v>
      </c>
      <c r="F3008" s="143" t="s">
        <v>378</v>
      </c>
      <c r="G3008" s="143" t="s">
        <v>379</v>
      </c>
      <c r="H3008" s="143">
        <v>0.59</v>
      </c>
      <c r="I3008" s="143">
        <v>0.64</v>
      </c>
      <c r="J3008" s="143" t="s">
        <v>366</v>
      </c>
      <c r="K3008" s="143">
        <v>6.9575392085809998E-2</v>
      </c>
      <c r="L3008" s="143">
        <v>1995.1530545984999</v>
      </c>
      <c r="M3008" s="143">
        <v>2.2041938327909998E-2</v>
      </c>
      <c r="N3008" s="143">
        <v>8.03777600237E-3</v>
      </c>
      <c r="O3008" s="143">
        <v>1.53357650149E-3</v>
      </c>
      <c r="P3008" s="143">
        <v>5.5923141685999996E-4</v>
      </c>
      <c r="Q3008" s="143">
        <v>138.81355604490599</v>
      </c>
      <c r="R3008" s="143">
        <v>1820</v>
      </c>
      <c r="S3008" s="143" t="s">
        <v>397</v>
      </c>
      <c r="T3008" s="143">
        <v>1820</v>
      </c>
      <c r="U3008" s="143" t="s">
        <v>385</v>
      </c>
      <c r="V3008" s="143" t="s">
        <v>366</v>
      </c>
      <c r="Z3008" s="143">
        <v>0</v>
      </c>
      <c r="AA3008" s="143">
        <v>1</v>
      </c>
      <c r="AB3008" s="143">
        <v>1.53357650149E-3</v>
      </c>
      <c r="AC3008" s="143">
        <v>5.5923141685999996E-4</v>
      </c>
      <c r="AD3008" s="143">
        <v>584.14263762053599</v>
      </c>
      <c r="AF3008" s="143">
        <v>-1</v>
      </c>
      <c r="AG3008" s="143">
        <v>-1</v>
      </c>
      <c r="AH3008" s="143">
        <v>-1</v>
      </c>
      <c r="AI3008" s="143">
        <v>-1</v>
      </c>
      <c r="AJ3008" s="143">
        <v>0</v>
      </c>
      <c r="AM3008" s="143" t="s">
        <v>383</v>
      </c>
      <c r="AN3008" s="143">
        <v>-1</v>
      </c>
      <c r="AQ3008" s="143">
        <v>641</v>
      </c>
      <c r="AR3008" s="143" t="s">
        <v>284</v>
      </c>
      <c r="AS3008" s="143" t="s">
        <v>394</v>
      </c>
      <c r="AT3008" s="143" t="s">
        <v>366</v>
      </c>
      <c r="AV3008" s="143">
        <v>68.048195869378006</v>
      </c>
      <c r="AW3008" s="143">
        <v>0.47375720809999999</v>
      </c>
    </row>
    <row r="3009" spans="1:49" x14ac:dyDescent="0.25">
      <c r="A3009" s="153">
        <v>1200000</v>
      </c>
      <c r="B3009" s="153">
        <v>2500000</v>
      </c>
      <c r="C3009" s="153">
        <v>2500000</v>
      </c>
      <c r="D3009" s="143" t="s">
        <v>360</v>
      </c>
      <c r="E3009" s="143" t="s">
        <v>73</v>
      </c>
      <c r="F3009" s="143" t="s">
        <v>378</v>
      </c>
      <c r="G3009" s="143" t="s">
        <v>379</v>
      </c>
      <c r="H3009" s="143">
        <v>0.59</v>
      </c>
      <c r="I3009" s="143">
        <v>0.64</v>
      </c>
      <c r="J3009" s="143" t="s">
        <v>363</v>
      </c>
      <c r="K3009" s="153">
        <v>9.7712822920000005E-6</v>
      </c>
      <c r="L3009" s="143">
        <v>1995.1530545984999</v>
      </c>
      <c r="M3009" s="143">
        <v>2.2041938327909998E-2</v>
      </c>
      <c r="N3009" s="143">
        <v>8.03777600237E-3</v>
      </c>
      <c r="O3009" s="153">
        <v>2.1537800166489999E-7</v>
      </c>
      <c r="P3009" s="153">
        <v>7.8539378319059994E-8</v>
      </c>
      <c r="Q3009" s="143">
        <v>1.9495203712220001E-2</v>
      </c>
      <c r="R3009" s="143">
        <v>5300</v>
      </c>
      <c r="S3009" s="143" t="s">
        <v>372</v>
      </c>
      <c r="T3009" s="143">
        <v>5300</v>
      </c>
      <c r="U3009" s="143" t="s">
        <v>385</v>
      </c>
      <c r="V3009" s="143" t="s">
        <v>366</v>
      </c>
      <c r="Y3009" s="143" t="s">
        <v>363</v>
      </c>
      <c r="Z3009" s="143">
        <v>0</v>
      </c>
      <c r="AA3009" s="143">
        <v>1</v>
      </c>
      <c r="AB3009" s="153">
        <v>2.1537800166489999E-7</v>
      </c>
      <c r="AC3009" s="153">
        <v>7.8539378319059994E-8</v>
      </c>
      <c r="AD3009" s="143">
        <v>648.39000421389596</v>
      </c>
      <c r="AF3009" s="143">
        <v>-1</v>
      </c>
      <c r="AG3009" s="143">
        <v>-1</v>
      </c>
      <c r="AH3009" s="143">
        <v>-1</v>
      </c>
      <c r="AI3009" s="143">
        <v>-1</v>
      </c>
      <c r="AJ3009" s="143">
        <v>0</v>
      </c>
      <c r="AM3009" s="143" t="s">
        <v>383</v>
      </c>
      <c r="AN3009" s="143">
        <v>-1</v>
      </c>
      <c r="AQ3009" s="143">
        <v>641</v>
      </c>
      <c r="AR3009" s="143" t="s">
        <v>284</v>
      </c>
      <c r="AS3009" s="143" t="s">
        <v>394</v>
      </c>
      <c r="AT3009" s="143" t="s">
        <v>366</v>
      </c>
      <c r="AV3009" s="143">
        <v>4.2587406358100504</v>
      </c>
      <c r="AW3009" s="143">
        <v>0.5258637504</v>
      </c>
    </row>
    <row r="3010" spans="1:49" x14ac:dyDescent="0.25">
      <c r="A3010" s="153">
        <v>1200000</v>
      </c>
      <c r="B3010" s="153">
        <v>2500000</v>
      </c>
      <c r="C3010" s="153">
        <v>2500000</v>
      </c>
      <c r="D3010" s="143" t="s">
        <v>360</v>
      </c>
      <c r="E3010" s="143" t="s">
        <v>73</v>
      </c>
      <c r="F3010" s="143" t="s">
        <v>378</v>
      </c>
      <c r="G3010" s="143" t="s">
        <v>379</v>
      </c>
      <c r="H3010" s="143">
        <v>0.59</v>
      </c>
      <c r="I3010" s="143">
        <v>0.64</v>
      </c>
      <c r="J3010" s="143" t="s">
        <v>366</v>
      </c>
      <c r="K3010" s="143">
        <v>0.28196126473934002</v>
      </c>
      <c r="L3010" s="143">
        <v>3765.41485786885</v>
      </c>
      <c r="M3010" s="143">
        <v>7.4658016125661204</v>
      </c>
      <c r="N3010" s="143">
        <v>1.0453236731798701</v>
      </c>
      <c r="O3010" s="143">
        <v>2.1050668649721702</v>
      </c>
      <c r="P3010" s="143">
        <v>0.29474078495176997</v>
      </c>
      <c r="Q3010" s="143">
        <v>1061.7011355930099</v>
      </c>
      <c r="R3010" s="143">
        <v>1820</v>
      </c>
      <c r="S3010" s="143" t="s">
        <v>397</v>
      </c>
      <c r="T3010" s="143">
        <v>1820</v>
      </c>
      <c r="U3010" s="143" t="s">
        <v>385</v>
      </c>
      <c r="V3010" s="143" t="s">
        <v>366</v>
      </c>
      <c r="Z3010" s="143">
        <v>0</v>
      </c>
      <c r="AA3010" s="143">
        <v>1</v>
      </c>
      <c r="AB3010" s="143">
        <v>2.1050668649721702</v>
      </c>
      <c r="AC3010" s="143">
        <v>0.29474078495176997</v>
      </c>
      <c r="AD3010" s="143">
        <v>2326.1356868295702</v>
      </c>
      <c r="AF3010" s="143">
        <v>-1</v>
      </c>
      <c r="AG3010" s="143">
        <v>-1</v>
      </c>
      <c r="AH3010" s="143">
        <v>-1</v>
      </c>
      <c r="AI3010" s="143">
        <v>-1</v>
      </c>
      <c r="AJ3010" s="143">
        <v>0</v>
      </c>
      <c r="AM3010" s="143" t="s">
        <v>383</v>
      </c>
      <c r="AN3010" s="143">
        <v>-1</v>
      </c>
      <c r="AQ3010" s="143">
        <v>641</v>
      </c>
      <c r="AR3010" s="143" t="s">
        <v>284</v>
      </c>
      <c r="AS3010" s="143" t="s">
        <v>394</v>
      </c>
      <c r="AT3010" s="143" t="s">
        <v>366</v>
      </c>
      <c r="AV3010" s="143">
        <v>145.009640740262</v>
      </c>
      <c r="AW3010" s="143">
        <v>1.886565845</v>
      </c>
    </row>
    <row r="3011" spans="1:49" x14ac:dyDescent="0.25">
      <c r="A3011" s="153">
        <v>1200000</v>
      </c>
      <c r="B3011" s="153">
        <v>2500000</v>
      </c>
      <c r="C3011" s="153">
        <v>2500000</v>
      </c>
      <c r="D3011" s="143" t="s">
        <v>360</v>
      </c>
      <c r="E3011" s="143" t="s">
        <v>73</v>
      </c>
      <c r="F3011" s="143" t="s">
        <v>378</v>
      </c>
      <c r="G3011" s="143" t="s">
        <v>379</v>
      </c>
      <c r="H3011" s="143">
        <v>0.59</v>
      </c>
      <c r="I3011" s="143">
        <v>0.64</v>
      </c>
      <c r="J3011" s="143" t="s">
        <v>366</v>
      </c>
      <c r="K3011" s="143">
        <v>0.13382993157697001</v>
      </c>
      <c r="L3011" s="143">
        <v>3766.8425857275301</v>
      </c>
      <c r="M3011" s="143">
        <v>7.37953785079673</v>
      </c>
      <c r="N3011" s="143">
        <v>1.0302591631511</v>
      </c>
      <c r="O3011" s="143">
        <v>0.98760304564181001</v>
      </c>
      <c r="P3011" s="143">
        <v>0.13787951331105999</v>
      </c>
      <c r="Q3011" s="143">
        <v>504.11628550914298</v>
      </c>
      <c r="R3011" s="143">
        <v>1820</v>
      </c>
      <c r="S3011" s="143" t="s">
        <v>397</v>
      </c>
      <c r="T3011" s="143">
        <v>1820</v>
      </c>
      <c r="U3011" s="143" t="s">
        <v>385</v>
      </c>
      <c r="V3011" s="143" t="s">
        <v>366</v>
      </c>
      <c r="Z3011" s="143">
        <v>0</v>
      </c>
      <c r="AA3011" s="143">
        <v>1</v>
      </c>
      <c r="AB3011" s="143">
        <v>0.98760304564181001</v>
      </c>
      <c r="AC3011" s="143">
        <v>0.13787951331105999</v>
      </c>
      <c r="AD3011" s="143">
        <v>2327.0176851824099</v>
      </c>
      <c r="AF3011" s="143">
        <v>-1</v>
      </c>
      <c r="AG3011" s="143">
        <v>-1</v>
      </c>
      <c r="AH3011" s="143">
        <v>-1</v>
      </c>
      <c r="AI3011" s="143">
        <v>-1</v>
      </c>
      <c r="AJ3011" s="143">
        <v>0</v>
      </c>
      <c r="AM3011" s="143" t="s">
        <v>383</v>
      </c>
      <c r="AN3011" s="143">
        <v>-1</v>
      </c>
      <c r="AQ3011" s="143">
        <v>641</v>
      </c>
      <c r="AR3011" s="143" t="s">
        <v>284</v>
      </c>
      <c r="AS3011" s="143" t="s">
        <v>394</v>
      </c>
      <c r="AT3011" s="143" t="s">
        <v>366</v>
      </c>
      <c r="AV3011" s="143">
        <v>91.032735533544695</v>
      </c>
      <c r="AW3011" s="143">
        <v>1.8872811721</v>
      </c>
    </row>
    <row r="3012" spans="1:49" x14ac:dyDescent="0.25">
      <c r="A3012" s="153">
        <v>1200000</v>
      </c>
      <c r="B3012" s="153">
        <v>2500000</v>
      </c>
      <c r="C3012" s="153">
        <v>2500000</v>
      </c>
      <c r="D3012" s="143" t="s">
        <v>360</v>
      </c>
      <c r="E3012" s="143" t="s">
        <v>73</v>
      </c>
      <c r="F3012" s="143" t="s">
        <v>378</v>
      </c>
      <c r="G3012" s="143" t="s">
        <v>379</v>
      </c>
      <c r="H3012" s="143">
        <v>0.59</v>
      </c>
      <c r="I3012" s="143">
        <v>0.64</v>
      </c>
      <c r="J3012" s="143" t="s">
        <v>366</v>
      </c>
      <c r="K3012" s="153">
        <v>5.3184271499999998E-7</v>
      </c>
      <c r="L3012" s="143">
        <v>3942.1565200513</v>
      </c>
      <c r="M3012" s="143">
        <v>8.0836114768200602</v>
      </c>
      <c r="N3012" s="143">
        <v>1.09421282054261</v>
      </c>
      <c r="O3012" s="153">
        <v>4.2992098748370001E-6</v>
      </c>
      <c r="P3012" s="153">
        <v>5.8194911726519995E-7</v>
      </c>
      <c r="Q3012" s="143">
        <v>2.0966072265700001E-3</v>
      </c>
      <c r="R3012" s="143">
        <v>1400</v>
      </c>
      <c r="S3012" s="143" t="s">
        <v>389</v>
      </c>
      <c r="T3012" s="143">
        <v>1400</v>
      </c>
      <c r="U3012" s="143" t="s">
        <v>385</v>
      </c>
      <c r="V3012" s="143" t="s">
        <v>366</v>
      </c>
      <c r="Z3012" s="143">
        <v>0</v>
      </c>
      <c r="AA3012" s="143">
        <v>1</v>
      </c>
      <c r="AB3012" s="153">
        <v>4.2992098748370001E-6</v>
      </c>
      <c r="AC3012" s="153">
        <v>5.8194911726519995E-7</v>
      </c>
      <c r="AD3012" s="143">
        <v>1340.8794347242599</v>
      </c>
      <c r="AF3012" s="143">
        <v>-1</v>
      </c>
      <c r="AG3012" s="143">
        <v>-1</v>
      </c>
      <c r="AH3012" s="143">
        <v>-1</v>
      </c>
      <c r="AI3012" s="143">
        <v>-1</v>
      </c>
      <c r="AJ3012" s="143">
        <v>0</v>
      </c>
      <c r="AM3012" s="143" t="s">
        <v>383</v>
      </c>
      <c r="AN3012" s="143">
        <v>-1</v>
      </c>
      <c r="AQ3012" s="143">
        <v>641</v>
      </c>
      <c r="AR3012" s="143" t="s">
        <v>284</v>
      </c>
      <c r="AS3012" s="143" t="s">
        <v>394</v>
      </c>
      <c r="AT3012" s="143" t="s">
        <v>366</v>
      </c>
      <c r="AV3012" s="143">
        <v>0.25303654875908999</v>
      </c>
      <c r="AW3012" s="143">
        <v>1.0874934588</v>
      </c>
    </row>
    <row r="3013" spans="1:49" x14ac:dyDescent="0.25">
      <c r="A3013" s="153">
        <v>1200000</v>
      </c>
      <c r="B3013" s="153">
        <v>2500000</v>
      </c>
      <c r="C3013" s="153">
        <v>2500000</v>
      </c>
      <c r="D3013" s="143" t="s">
        <v>360</v>
      </c>
      <c r="E3013" s="143" t="s">
        <v>73</v>
      </c>
      <c r="F3013" s="143" t="s">
        <v>378</v>
      </c>
      <c r="G3013" s="143" t="s">
        <v>379</v>
      </c>
      <c r="H3013" s="143">
        <v>0.59</v>
      </c>
      <c r="I3013" s="143">
        <v>0.64</v>
      </c>
      <c r="J3013" s="143" t="s">
        <v>366</v>
      </c>
      <c r="K3013" s="143">
        <v>0.23271338408808001</v>
      </c>
      <c r="L3013" s="143">
        <v>3363.97207433331</v>
      </c>
      <c r="M3013" s="143">
        <v>5.7738928253570796</v>
      </c>
      <c r="N3013" s="143">
        <v>0.79742961072146001</v>
      </c>
      <c r="O3013" s="143">
        <v>1.3436621387507399</v>
      </c>
      <c r="P3013" s="143">
        <v>0.18557254328302999</v>
      </c>
      <c r="Q3013" s="143">
        <v>782.84132539590996</v>
      </c>
      <c r="R3013" s="143">
        <v>1820</v>
      </c>
      <c r="S3013" s="143" t="s">
        <v>397</v>
      </c>
      <c r="T3013" s="143">
        <v>1820</v>
      </c>
      <c r="U3013" s="143" t="s">
        <v>385</v>
      </c>
      <c r="V3013" s="143" t="s">
        <v>366</v>
      </c>
      <c r="Z3013" s="143">
        <v>0</v>
      </c>
      <c r="AA3013" s="143">
        <v>1</v>
      </c>
      <c r="AB3013" s="143">
        <v>1.3436621387507399</v>
      </c>
      <c r="AC3013" s="143">
        <v>0.18557254328302999</v>
      </c>
      <c r="AD3013" s="143">
        <v>1868.7400290747401</v>
      </c>
      <c r="AF3013" s="143">
        <v>-1</v>
      </c>
      <c r="AG3013" s="143">
        <v>-1</v>
      </c>
      <c r="AH3013" s="143">
        <v>-1</v>
      </c>
      <c r="AI3013" s="143">
        <v>-1</v>
      </c>
      <c r="AJ3013" s="143">
        <v>0</v>
      </c>
      <c r="AM3013" s="143" t="s">
        <v>383</v>
      </c>
      <c r="AN3013" s="143">
        <v>-1</v>
      </c>
      <c r="AQ3013" s="143">
        <v>641</v>
      </c>
      <c r="AR3013" s="143" t="s">
        <v>284</v>
      </c>
      <c r="AS3013" s="143" t="s">
        <v>394</v>
      </c>
      <c r="AT3013" s="143" t="s">
        <v>366</v>
      </c>
      <c r="AV3013" s="143">
        <v>161.03182969464601</v>
      </c>
      <c r="AW3013" s="143">
        <v>1.5156042408999999</v>
      </c>
    </row>
    <row r="3014" spans="1:49" x14ac:dyDescent="0.25">
      <c r="A3014" s="153">
        <v>820000</v>
      </c>
      <c r="B3014" s="153">
        <v>1400000</v>
      </c>
      <c r="C3014" s="153">
        <v>1400000</v>
      </c>
      <c r="D3014" s="143" t="s">
        <v>360</v>
      </c>
      <c r="E3014" s="143" t="s">
        <v>73</v>
      </c>
      <c r="F3014" s="143" t="s">
        <v>378</v>
      </c>
      <c r="G3014" s="143" t="s">
        <v>379</v>
      </c>
      <c r="H3014" s="143">
        <v>0.59</v>
      </c>
      <c r="I3014" s="143">
        <v>0.64</v>
      </c>
      <c r="J3014" s="143" t="s">
        <v>366</v>
      </c>
      <c r="K3014" s="143">
        <v>9.6266179895499997E-3</v>
      </c>
      <c r="L3014" s="143">
        <v>3778.7928724420499</v>
      </c>
      <c r="M3014" s="143">
        <v>8.3174213691640109</v>
      </c>
      <c r="N3014" s="143">
        <v>1.10264014195388</v>
      </c>
      <c r="O3014" s="143">
        <v>8.0068638179119994E-2</v>
      </c>
      <c r="P3014" s="143">
        <v>1.061469542654E-2</v>
      </c>
      <c r="Q3014" s="143">
        <v>36.376995444660402</v>
      </c>
      <c r="R3014" s="143">
        <v>1730</v>
      </c>
      <c r="S3014" s="143" t="s">
        <v>368</v>
      </c>
      <c r="T3014" s="143">
        <v>1730</v>
      </c>
      <c r="U3014" s="143" t="s">
        <v>385</v>
      </c>
      <c r="V3014" s="143" t="s">
        <v>366</v>
      </c>
      <c r="Z3014" s="143">
        <v>0</v>
      </c>
      <c r="AA3014" s="143">
        <v>1</v>
      </c>
      <c r="AB3014" s="143">
        <v>8.0068638179119994E-2</v>
      </c>
      <c r="AC3014" s="143">
        <v>1.061469542654E-2</v>
      </c>
      <c r="AD3014" s="143">
        <v>151.10431665046099</v>
      </c>
      <c r="AF3014" s="143">
        <v>-1</v>
      </c>
      <c r="AG3014" s="143">
        <v>-1</v>
      </c>
      <c r="AH3014" s="143">
        <v>-1</v>
      </c>
      <c r="AI3014" s="143">
        <v>-1</v>
      </c>
      <c r="AJ3014" s="143">
        <v>0</v>
      </c>
      <c r="AM3014" s="143" t="s">
        <v>383</v>
      </c>
      <c r="AN3014" s="143">
        <v>-1</v>
      </c>
      <c r="AQ3014" s="143">
        <v>277</v>
      </c>
      <c r="AR3014" s="143" t="s">
        <v>289</v>
      </c>
      <c r="AS3014" s="143" t="s">
        <v>409</v>
      </c>
      <c r="AT3014" s="143" t="s">
        <v>366</v>
      </c>
      <c r="AV3014" s="143">
        <v>25.545914643039499</v>
      </c>
      <c r="AW3014" s="143">
        <v>0.12255013519999999</v>
      </c>
    </row>
    <row r="3015" spans="1:49" x14ac:dyDescent="0.25">
      <c r="A3015" s="153">
        <v>820000</v>
      </c>
      <c r="B3015" s="153">
        <v>1400000</v>
      </c>
      <c r="C3015" s="153">
        <v>1400000</v>
      </c>
      <c r="D3015" s="143" t="s">
        <v>360</v>
      </c>
      <c r="E3015" s="143" t="s">
        <v>73</v>
      </c>
      <c r="F3015" s="143" t="s">
        <v>378</v>
      </c>
      <c r="G3015" s="143" t="s">
        <v>379</v>
      </c>
      <c r="H3015" s="143">
        <v>0.59</v>
      </c>
      <c r="I3015" s="143">
        <v>0.64</v>
      </c>
      <c r="J3015" s="143" t="s">
        <v>366</v>
      </c>
      <c r="K3015" s="143">
        <v>0.43739039250907003</v>
      </c>
      <c r="L3015" s="143">
        <v>3818.7483202277099</v>
      </c>
      <c r="M3015" s="143">
        <v>9.2178156691716104</v>
      </c>
      <c r="N3015" s="143">
        <v>1.2256614106788599</v>
      </c>
      <c r="O3015" s="143">
        <v>4.0317840136152903</v>
      </c>
      <c r="P3015" s="143">
        <v>0.53609252550005004</v>
      </c>
      <c r="Q3015" s="143">
        <v>1670.2838266777801</v>
      </c>
      <c r="R3015" s="143">
        <v>1730</v>
      </c>
      <c r="S3015" s="143" t="s">
        <v>368</v>
      </c>
      <c r="T3015" s="143">
        <v>1730</v>
      </c>
      <c r="U3015" s="143" t="s">
        <v>385</v>
      </c>
      <c r="V3015" s="143" t="s">
        <v>366</v>
      </c>
      <c r="Z3015" s="143">
        <v>0</v>
      </c>
      <c r="AA3015" s="143">
        <v>1</v>
      </c>
      <c r="AB3015" s="143">
        <v>4.0317840136152903</v>
      </c>
      <c r="AC3015" s="143">
        <v>0.53609252550005004</v>
      </c>
      <c r="AD3015" s="143">
        <v>1670.2838266777801</v>
      </c>
      <c r="AF3015" s="143">
        <v>-1</v>
      </c>
      <c r="AG3015" s="143">
        <v>-1</v>
      </c>
      <c r="AH3015" s="143">
        <v>-1</v>
      </c>
      <c r="AI3015" s="143">
        <v>-1</v>
      </c>
      <c r="AJ3015" s="143">
        <v>0</v>
      </c>
      <c r="AM3015" s="143" t="s">
        <v>383</v>
      </c>
      <c r="AN3015" s="143">
        <v>-1</v>
      </c>
      <c r="AQ3015" s="143">
        <v>277</v>
      </c>
      <c r="AR3015" s="143" t="s">
        <v>289</v>
      </c>
      <c r="AS3015" s="143" t="s">
        <v>409</v>
      </c>
      <c r="AT3015" s="143" t="s">
        <v>366</v>
      </c>
      <c r="AV3015" s="143">
        <v>173.094255683771</v>
      </c>
      <c r="AW3015" s="143">
        <v>1.3546503055000001</v>
      </c>
    </row>
    <row r="3016" spans="1:49" x14ac:dyDescent="0.25">
      <c r="A3016" s="153">
        <v>820000</v>
      </c>
      <c r="B3016" s="153">
        <v>1400000</v>
      </c>
      <c r="C3016" s="153">
        <v>1400000</v>
      </c>
      <c r="D3016" s="143" t="s">
        <v>360</v>
      </c>
      <c r="E3016" s="143" t="s">
        <v>73</v>
      </c>
      <c r="F3016" s="143" t="s">
        <v>378</v>
      </c>
      <c r="G3016" s="143" t="s">
        <v>379</v>
      </c>
      <c r="H3016" s="143">
        <v>0.59</v>
      </c>
      <c r="I3016" s="143">
        <v>0.64</v>
      </c>
      <c r="J3016" s="143" t="s">
        <v>366</v>
      </c>
      <c r="K3016" s="143">
        <v>2.461510708445E-2</v>
      </c>
      <c r="L3016" s="143">
        <v>3671.5788242263902</v>
      </c>
      <c r="M3016" s="143">
        <v>9.9124924962687295</v>
      </c>
      <c r="N3016" s="143">
        <v>1.31794702280319</v>
      </c>
      <c r="O3016" s="143">
        <v>0.24399706426952</v>
      </c>
      <c r="P3016" s="143">
        <v>3.2441407097940002E-2</v>
      </c>
      <c r="Q3016" s="143">
        <v>90.376305927353798</v>
      </c>
      <c r="R3016" s="143">
        <v>1730</v>
      </c>
      <c r="S3016" s="143" t="s">
        <v>368</v>
      </c>
      <c r="T3016" s="143">
        <v>1730</v>
      </c>
      <c r="U3016" s="143" t="s">
        <v>385</v>
      </c>
      <c r="V3016" s="143" t="s">
        <v>366</v>
      </c>
      <c r="Z3016" s="143">
        <v>0</v>
      </c>
      <c r="AA3016" s="143">
        <v>1</v>
      </c>
      <c r="AB3016" s="143">
        <v>0.24399706426952</v>
      </c>
      <c r="AC3016" s="143">
        <v>3.2441407097940002E-2</v>
      </c>
      <c r="AD3016" s="143">
        <v>90.376305927353499</v>
      </c>
      <c r="AF3016" s="143">
        <v>-1</v>
      </c>
      <c r="AG3016" s="143">
        <v>-1</v>
      </c>
      <c r="AH3016" s="143">
        <v>-1</v>
      </c>
      <c r="AI3016" s="143">
        <v>-1</v>
      </c>
      <c r="AJ3016" s="143">
        <v>0</v>
      </c>
      <c r="AM3016" s="143" t="s">
        <v>383</v>
      </c>
      <c r="AN3016" s="143">
        <v>-1</v>
      </c>
      <c r="AQ3016" s="143">
        <v>277</v>
      </c>
      <c r="AR3016" s="143" t="s">
        <v>289</v>
      </c>
      <c r="AS3016" s="143" t="s">
        <v>409</v>
      </c>
      <c r="AT3016" s="143" t="s">
        <v>366</v>
      </c>
      <c r="AV3016" s="143">
        <v>58.509276083418399</v>
      </c>
      <c r="AW3016" s="143">
        <v>7.3297896099999996E-2</v>
      </c>
    </row>
    <row r="3017" spans="1:49" x14ac:dyDescent="0.25">
      <c r="A3017" s="153">
        <v>820000</v>
      </c>
      <c r="B3017" s="153">
        <v>1400000</v>
      </c>
      <c r="C3017" s="153">
        <v>1400000</v>
      </c>
      <c r="D3017" s="143" t="s">
        <v>360</v>
      </c>
      <c r="E3017" s="143" t="s">
        <v>73</v>
      </c>
      <c r="F3017" s="143" t="s">
        <v>378</v>
      </c>
      <c r="G3017" s="143" t="s">
        <v>379</v>
      </c>
      <c r="H3017" s="143">
        <v>0.59</v>
      </c>
      <c r="I3017" s="143">
        <v>0.64</v>
      </c>
      <c r="J3017" s="143" t="s">
        <v>366</v>
      </c>
      <c r="K3017" s="143">
        <v>0.10615035329685001</v>
      </c>
      <c r="L3017" s="143">
        <v>3454.2636003111202</v>
      </c>
      <c r="M3017" s="143">
        <v>7.58344999047827</v>
      </c>
      <c r="N3017" s="143">
        <v>1.0205152470924299</v>
      </c>
      <c r="O3017" s="143">
        <v>0.80498589569833001</v>
      </c>
      <c r="P3017" s="143">
        <v>0.10832805402369</v>
      </c>
      <c r="Q3017" s="143">
        <v>366.67130155350497</v>
      </c>
      <c r="R3017" s="143">
        <v>1730</v>
      </c>
      <c r="S3017" s="143" t="s">
        <v>368</v>
      </c>
      <c r="T3017" s="143">
        <v>1730</v>
      </c>
      <c r="U3017" s="143" t="s">
        <v>385</v>
      </c>
      <c r="V3017" s="143" t="s">
        <v>366</v>
      </c>
      <c r="Z3017" s="143">
        <v>0</v>
      </c>
      <c r="AA3017" s="143">
        <v>1</v>
      </c>
      <c r="AB3017" s="143">
        <v>0.80498589569833001</v>
      </c>
      <c r="AC3017" s="143">
        <v>0.10832805402369</v>
      </c>
      <c r="AD3017" s="143">
        <v>366.67130155350497</v>
      </c>
      <c r="AF3017" s="143">
        <v>-1</v>
      </c>
      <c r="AG3017" s="143">
        <v>-1</v>
      </c>
      <c r="AH3017" s="143">
        <v>-1</v>
      </c>
      <c r="AI3017" s="143">
        <v>-1</v>
      </c>
      <c r="AJ3017" s="143">
        <v>0</v>
      </c>
      <c r="AM3017" s="143" t="s">
        <v>383</v>
      </c>
      <c r="AN3017" s="143">
        <v>-1</v>
      </c>
      <c r="AQ3017" s="143">
        <v>277</v>
      </c>
      <c r="AR3017" s="143" t="s">
        <v>289</v>
      </c>
      <c r="AS3017" s="143" t="s">
        <v>409</v>
      </c>
      <c r="AT3017" s="143" t="s">
        <v>366</v>
      </c>
      <c r="AV3017" s="143">
        <v>112.26622783753299</v>
      </c>
      <c r="AW3017" s="143">
        <v>0.29738142870000001</v>
      </c>
    </row>
    <row r="3018" spans="1:49" x14ac:dyDescent="0.25">
      <c r="A3018" s="153">
        <v>820000</v>
      </c>
      <c r="B3018" s="153">
        <v>1400000</v>
      </c>
      <c r="C3018" s="153">
        <v>1400000</v>
      </c>
      <c r="D3018" s="143" t="s">
        <v>360</v>
      </c>
      <c r="E3018" s="143" t="s">
        <v>73</v>
      </c>
      <c r="F3018" s="143" t="s">
        <v>378</v>
      </c>
      <c r="G3018" s="143" t="s">
        <v>379</v>
      </c>
      <c r="H3018" s="143">
        <v>0.59</v>
      </c>
      <c r="I3018" s="143">
        <v>0.64</v>
      </c>
      <c r="J3018" s="143" t="s">
        <v>366</v>
      </c>
      <c r="K3018" s="143">
        <v>0.27195349500014998</v>
      </c>
      <c r="L3018" s="143">
        <v>3787.63009026187</v>
      </c>
      <c r="M3018" s="143">
        <v>8.1733871434521603</v>
      </c>
      <c r="N3018" s="143">
        <v>1.09142930701116</v>
      </c>
      <c r="O3018" s="143">
        <v>2.22278119965112</v>
      </c>
      <c r="P3018" s="143">
        <v>0.29681801458728002</v>
      </c>
      <c r="Q3018" s="143">
        <v>1030.05924081445</v>
      </c>
      <c r="R3018" s="143">
        <v>1730</v>
      </c>
      <c r="S3018" s="143" t="s">
        <v>368</v>
      </c>
      <c r="T3018" s="143">
        <v>1730</v>
      </c>
      <c r="U3018" s="143" t="s">
        <v>385</v>
      </c>
      <c r="V3018" s="143" t="s">
        <v>366</v>
      </c>
      <c r="Z3018" s="143">
        <v>0</v>
      </c>
      <c r="AA3018" s="143">
        <v>1</v>
      </c>
      <c r="AB3018" s="143">
        <v>2.22278119965112</v>
      </c>
      <c r="AC3018" s="143">
        <v>0.29681801458728002</v>
      </c>
      <c r="AD3018" s="143">
        <v>1030.05924081445</v>
      </c>
      <c r="AF3018" s="143">
        <v>-1</v>
      </c>
      <c r="AG3018" s="143">
        <v>-1</v>
      </c>
      <c r="AH3018" s="143">
        <v>-1</v>
      </c>
      <c r="AI3018" s="143">
        <v>-1</v>
      </c>
      <c r="AJ3018" s="143">
        <v>0</v>
      </c>
      <c r="AM3018" s="143" t="s">
        <v>383</v>
      </c>
      <c r="AN3018" s="143">
        <v>-1</v>
      </c>
      <c r="AQ3018" s="143">
        <v>277</v>
      </c>
      <c r="AR3018" s="143" t="s">
        <v>289</v>
      </c>
      <c r="AS3018" s="143" t="s">
        <v>409</v>
      </c>
      <c r="AT3018" s="143" t="s">
        <v>366</v>
      </c>
      <c r="AV3018" s="143">
        <v>142.916642062683</v>
      </c>
      <c r="AW3018" s="143">
        <v>0.83540895439999996</v>
      </c>
    </row>
    <row r="3019" spans="1:49" x14ac:dyDescent="0.25">
      <c r="A3019" s="153">
        <v>820000</v>
      </c>
      <c r="B3019" s="153">
        <v>1400000</v>
      </c>
      <c r="C3019" s="153">
        <v>1400000</v>
      </c>
      <c r="D3019" s="143" t="s">
        <v>360</v>
      </c>
      <c r="E3019" s="143" t="s">
        <v>73</v>
      </c>
      <c r="F3019" s="143" t="s">
        <v>378</v>
      </c>
      <c r="G3019" s="143" t="s">
        <v>379</v>
      </c>
      <c r="H3019" s="143">
        <v>0.59</v>
      </c>
      <c r="I3019" s="143">
        <v>0.64</v>
      </c>
      <c r="J3019" s="143" t="s">
        <v>366</v>
      </c>
      <c r="K3019" s="143">
        <v>0.37215760408589998</v>
      </c>
      <c r="L3019" s="143">
        <v>3736.5754603749401</v>
      </c>
      <c r="M3019" s="143">
        <v>7.8783028683726002</v>
      </c>
      <c r="N3019" s="143">
        <v>1.0684010232643599</v>
      </c>
      <c r="O3019" s="143">
        <v>2.93197031975666</v>
      </c>
      <c r="P3019" s="143">
        <v>0.39761356502098999</v>
      </c>
      <c r="Q3019" s="143">
        <v>1390.59497081933</v>
      </c>
      <c r="R3019" s="143">
        <v>1730</v>
      </c>
      <c r="S3019" s="143" t="s">
        <v>368</v>
      </c>
      <c r="T3019" s="143">
        <v>1730</v>
      </c>
      <c r="U3019" s="143" t="s">
        <v>385</v>
      </c>
      <c r="V3019" s="143" t="s">
        <v>366</v>
      </c>
      <c r="Z3019" s="143">
        <v>0</v>
      </c>
      <c r="AA3019" s="143">
        <v>1</v>
      </c>
      <c r="AB3019" s="143">
        <v>2.93197031975666</v>
      </c>
      <c r="AC3019" s="143">
        <v>0.39761356502098999</v>
      </c>
      <c r="AD3019" s="143">
        <v>1390.59497081933</v>
      </c>
      <c r="AF3019" s="143">
        <v>-1</v>
      </c>
      <c r="AG3019" s="143">
        <v>-1</v>
      </c>
      <c r="AH3019" s="143">
        <v>-1</v>
      </c>
      <c r="AI3019" s="143">
        <v>-1</v>
      </c>
      <c r="AJ3019" s="143">
        <v>0</v>
      </c>
      <c r="AM3019" s="143" t="s">
        <v>383</v>
      </c>
      <c r="AN3019" s="143">
        <v>-1</v>
      </c>
      <c r="AQ3019" s="143">
        <v>277</v>
      </c>
      <c r="AR3019" s="143" t="s">
        <v>289</v>
      </c>
      <c r="AS3019" s="143" t="s">
        <v>409</v>
      </c>
      <c r="AT3019" s="143" t="s">
        <v>366</v>
      </c>
      <c r="AV3019" s="143">
        <v>162.60444175433</v>
      </c>
      <c r="AW3019" s="143">
        <v>1.1278142504999999</v>
      </c>
    </row>
    <row r="3020" spans="1:49" x14ac:dyDescent="0.25">
      <c r="A3020" s="153">
        <v>820000</v>
      </c>
      <c r="B3020" s="153">
        <v>1400000</v>
      </c>
      <c r="C3020" s="153">
        <v>1400000</v>
      </c>
      <c r="D3020" s="143" t="s">
        <v>360</v>
      </c>
      <c r="E3020" s="143" t="s">
        <v>73</v>
      </c>
      <c r="F3020" s="143" t="s">
        <v>378</v>
      </c>
      <c r="G3020" s="143" t="s">
        <v>379</v>
      </c>
      <c r="H3020" s="143">
        <v>0.59</v>
      </c>
      <c r="I3020" s="143">
        <v>0.64</v>
      </c>
      <c r="J3020" s="143" t="s">
        <v>366</v>
      </c>
      <c r="K3020" s="143">
        <v>5.554519756529E-2</v>
      </c>
      <c r="L3020" s="143">
        <v>3855.3706094917102</v>
      </c>
      <c r="M3020" s="143">
        <v>11.711100459345101</v>
      </c>
      <c r="N3020" s="143">
        <v>1.5449267331891099</v>
      </c>
      <c r="O3020" s="143">
        <v>0.65049538872135004</v>
      </c>
      <c r="P3020" s="143">
        <v>8.5813260618889997E-2</v>
      </c>
      <c r="Q3020" s="143">
        <v>214.14732219165199</v>
      </c>
      <c r="R3020" s="143">
        <v>1730</v>
      </c>
      <c r="S3020" s="143" t="s">
        <v>368</v>
      </c>
      <c r="T3020" s="143">
        <v>1730</v>
      </c>
      <c r="U3020" s="143" t="s">
        <v>385</v>
      </c>
      <c r="V3020" s="143" t="s">
        <v>366</v>
      </c>
      <c r="Z3020" s="143">
        <v>0</v>
      </c>
      <c r="AA3020" s="143">
        <v>1</v>
      </c>
      <c r="AB3020" s="143">
        <v>0.65049538872135004</v>
      </c>
      <c r="AC3020" s="143">
        <v>8.5813260618889997E-2</v>
      </c>
      <c r="AD3020" s="143">
        <v>214.14732219165299</v>
      </c>
      <c r="AF3020" s="143">
        <v>-1</v>
      </c>
      <c r="AG3020" s="143">
        <v>-1</v>
      </c>
      <c r="AH3020" s="143">
        <v>-1</v>
      </c>
      <c r="AI3020" s="143">
        <v>-1</v>
      </c>
      <c r="AJ3020" s="143">
        <v>0</v>
      </c>
      <c r="AM3020" s="143" t="s">
        <v>383</v>
      </c>
      <c r="AN3020" s="143">
        <v>-1</v>
      </c>
      <c r="AQ3020" s="143">
        <v>277</v>
      </c>
      <c r="AR3020" s="143" t="s">
        <v>289</v>
      </c>
      <c r="AS3020" s="143" t="s">
        <v>409</v>
      </c>
      <c r="AT3020" s="143" t="s">
        <v>366</v>
      </c>
      <c r="AV3020" s="143">
        <v>101.394273993252</v>
      </c>
      <c r="AW3020" s="143">
        <v>0.17367990450000001</v>
      </c>
    </row>
    <row r="3021" spans="1:49" x14ac:dyDescent="0.25">
      <c r="A3021" s="153">
        <v>820000</v>
      </c>
      <c r="B3021" s="153">
        <v>1400000</v>
      </c>
      <c r="C3021" s="153">
        <v>1400000</v>
      </c>
      <c r="D3021" s="143" t="s">
        <v>360</v>
      </c>
      <c r="E3021" s="143" t="s">
        <v>73</v>
      </c>
      <c r="F3021" s="143" t="s">
        <v>378</v>
      </c>
      <c r="G3021" s="143" t="s">
        <v>379</v>
      </c>
      <c r="H3021" s="143">
        <v>0.59</v>
      </c>
      <c r="I3021" s="143">
        <v>0.64</v>
      </c>
      <c r="J3021" s="143" t="s">
        <v>366</v>
      </c>
      <c r="K3021" s="143">
        <v>2.3172149873589998E-2</v>
      </c>
      <c r="L3021" s="143">
        <v>3851.2938256348202</v>
      </c>
      <c r="M3021" s="143">
        <v>11.355747977957099</v>
      </c>
      <c r="N3021" s="143">
        <v>1.49826316370627</v>
      </c>
      <c r="O3021" s="143">
        <v>0.26313709407204</v>
      </c>
      <c r="P3021" s="143">
        <v>3.4717978579490001E-2</v>
      </c>
      <c r="Q3021" s="143">
        <v>89.242757734876506</v>
      </c>
      <c r="R3021" s="143">
        <v>1730</v>
      </c>
      <c r="S3021" s="143" t="s">
        <v>368</v>
      </c>
      <c r="T3021" s="143">
        <v>1730</v>
      </c>
      <c r="U3021" s="143" t="s">
        <v>385</v>
      </c>
      <c r="V3021" s="143" t="s">
        <v>366</v>
      </c>
      <c r="Z3021" s="143">
        <v>0</v>
      </c>
      <c r="AA3021" s="143">
        <v>1</v>
      </c>
      <c r="AB3021" s="143">
        <v>0.26313709407204</v>
      </c>
      <c r="AC3021" s="143">
        <v>3.4717978579490001E-2</v>
      </c>
      <c r="AD3021" s="143">
        <v>89.2427577348776</v>
      </c>
      <c r="AF3021" s="143">
        <v>-1</v>
      </c>
      <c r="AG3021" s="143">
        <v>-1</v>
      </c>
      <c r="AH3021" s="143">
        <v>-1</v>
      </c>
      <c r="AI3021" s="143">
        <v>-1</v>
      </c>
      <c r="AJ3021" s="143">
        <v>0</v>
      </c>
      <c r="AM3021" s="143" t="s">
        <v>383</v>
      </c>
      <c r="AN3021" s="143">
        <v>-1</v>
      </c>
      <c r="AQ3021" s="143">
        <v>277</v>
      </c>
      <c r="AR3021" s="143" t="s">
        <v>289</v>
      </c>
      <c r="AS3021" s="143" t="s">
        <v>409</v>
      </c>
      <c r="AT3021" s="143" t="s">
        <v>366</v>
      </c>
      <c r="AV3021" s="143">
        <v>40.595572471196299</v>
      </c>
      <c r="AW3021" s="143">
        <v>7.2378554499999997E-2</v>
      </c>
    </row>
    <row r="3022" spans="1:49" x14ac:dyDescent="0.25">
      <c r="A3022" s="153">
        <v>820000</v>
      </c>
      <c r="B3022" s="153">
        <v>1400000</v>
      </c>
      <c r="C3022" s="153">
        <v>1400000</v>
      </c>
      <c r="D3022" s="143" t="s">
        <v>360</v>
      </c>
      <c r="E3022" s="143" t="s">
        <v>73</v>
      </c>
      <c r="F3022" s="143" t="s">
        <v>378</v>
      </c>
      <c r="G3022" s="143" t="s">
        <v>379</v>
      </c>
      <c r="H3022" s="143">
        <v>0.59</v>
      </c>
      <c r="I3022" s="143">
        <v>0.64</v>
      </c>
      <c r="J3022" s="143" t="s">
        <v>366</v>
      </c>
      <c r="K3022" s="143">
        <v>0.13166087472088001</v>
      </c>
      <c r="L3022" s="143">
        <v>3778.7928724420499</v>
      </c>
      <c r="M3022" s="143">
        <v>8.3174213691640109</v>
      </c>
      <c r="N3022" s="143">
        <v>1.10264014195388</v>
      </c>
      <c r="O3022" s="143">
        <v>1.0950789728863199</v>
      </c>
      <c r="P3022" s="143">
        <v>0.14517456559201</v>
      </c>
      <c r="Q3022" s="143">
        <v>497.51917497476899</v>
      </c>
      <c r="R3022" s="143">
        <v>1730</v>
      </c>
      <c r="S3022" s="143" t="s">
        <v>368</v>
      </c>
      <c r="T3022" s="143">
        <v>1730</v>
      </c>
      <c r="U3022" s="143" t="s">
        <v>385</v>
      </c>
      <c r="V3022" s="143" t="s">
        <v>366</v>
      </c>
      <c r="Z3022" s="143">
        <v>0</v>
      </c>
      <c r="AA3022" s="143">
        <v>1</v>
      </c>
      <c r="AB3022" s="143">
        <v>1.0950789728863199</v>
      </c>
      <c r="AC3022" s="143">
        <v>0.14517456559201</v>
      </c>
      <c r="AD3022" s="143">
        <v>2297.15024856419</v>
      </c>
      <c r="AF3022" s="143">
        <v>-1</v>
      </c>
      <c r="AG3022" s="143">
        <v>-1</v>
      </c>
      <c r="AH3022" s="143">
        <v>-1</v>
      </c>
      <c r="AI3022" s="143">
        <v>-1</v>
      </c>
      <c r="AJ3022" s="143">
        <v>0</v>
      </c>
      <c r="AM3022" s="143" t="s">
        <v>383</v>
      </c>
      <c r="AN3022" s="143">
        <v>-1</v>
      </c>
      <c r="AQ3022" s="143">
        <v>277</v>
      </c>
      <c r="AR3022" s="143" t="s">
        <v>289</v>
      </c>
      <c r="AS3022" s="143" t="s">
        <v>409</v>
      </c>
      <c r="AT3022" s="143" t="s">
        <v>366</v>
      </c>
      <c r="AV3022" s="143">
        <v>109.699658372317</v>
      </c>
      <c r="AW3022" s="143">
        <v>1.8630577847000001</v>
      </c>
    </row>
    <row r="3023" spans="1:49" x14ac:dyDescent="0.25">
      <c r="A3023" s="153">
        <v>820000</v>
      </c>
      <c r="B3023" s="153">
        <v>1400000</v>
      </c>
      <c r="C3023" s="153">
        <v>1400000</v>
      </c>
      <c r="D3023" s="143" t="s">
        <v>360</v>
      </c>
      <c r="E3023" s="143" t="s">
        <v>73</v>
      </c>
      <c r="F3023" s="143" t="s">
        <v>378</v>
      </c>
      <c r="G3023" s="143" t="s">
        <v>379</v>
      </c>
      <c r="H3023" s="143">
        <v>0.59</v>
      </c>
      <c r="I3023" s="143">
        <v>0.64</v>
      </c>
      <c r="J3023" s="143" t="s">
        <v>366</v>
      </c>
      <c r="K3023" s="153">
        <v>3.192221E-8</v>
      </c>
      <c r="L3023" s="143">
        <v>3292.4688872197198</v>
      </c>
      <c r="M3023" s="143">
        <v>6.7018424948992097</v>
      </c>
      <c r="N3023" s="143">
        <v>0.90906415716774003</v>
      </c>
      <c r="O3023" s="153">
        <v>2.139376235091E-7</v>
      </c>
      <c r="P3023" s="153">
        <v>2.901933692858E-8</v>
      </c>
      <c r="Q3023" s="143">
        <v>1.0510288323E-4</v>
      </c>
      <c r="R3023" s="143">
        <v>1730</v>
      </c>
      <c r="S3023" s="143" t="s">
        <v>368</v>
      </c>
      <c r="T3023" s="143">
        <v>1730</v>
      </c>
      <c r="U3023" s="143" t="s">
        <v>385</v>
      </c>
      <c r="V3023" s="143" t="s">
        <v>366</v>
      </c>
      <c r="Z3023" s="143">
        <v>0</v>
      </c>
      <c r="AA3023" s="143">
        <v>1</v>
      </c>
      <c r="AB3023" s="153">
        <v>2.139376235091E-7</v>
      </c>
      <c r="AC3023" s="153">
        <v>2.901933692858E-8</v>
      </c>
      <c r="AD3023" s="143">
        <v>1.051028829E-4</v>
      </c>
      <c r="AF3023" s="143">
        <v>-1</v>
      </c>
      <c r="AG3023" s="143">
        <v>-1</v>
      </c>
      <c r="AH3023" s="143">
        <v>-1</v>
      </c>
      <c r="AI3023" s="143">
        <v>-1</v>
      </c>
      <c r="AJ3023" s="143">
        <v>0</v>
      </c>
      <c r="AM3023" s="143" t="s">
        <v>383</v>
      </c>
      <c r="AN3023" s="143">
        <v>-1</v>
      </c>
      <c r="AQ3023" s="143">
        <v>277</v>
      </c>
      <c r="AR3023" s="143" t="s">
        <v>289</v>
      </c>
      <c r="AS3023" s="143" t="s">
        <v>409</v>
      </c>
      <c r="AT3023" s="143" t="s">
        <v>366</v>
      </c>
      <c r="AV3023" s="143">
        <v>6.4366948138140007E-2</v>
      </c>
      <c r="AW3023" s="153">
        <v>8.5241592000000006E-8</v>
      </c>
    </row>
    <row r="3024" spans="1:49" x14ac:dyDescent="0.25">
      <c r="A3024" s="153">
        <v>820000</v>
      </c>
      <c r="B3024" s="153">
        <v>1400000</v>
      </c>
      <c r="C3024" s="153">
        <v>1400000</v>
      </c>
      <c r="D3024" s="143" t="s">
        <v>360</v>
      </c>
      <c r="E3024" s="143" t="s">
        <v>73</v>
      </c>
      <c r="F3024" s="143" t="s">
        <v>378</v>
      </c>
      <c r="G3024" s="143" t="s">
        <v>379</v>
      </c>
      <c r="H3024" s="143">
        <v>0.59</v>
      </c>
      <c r="I3024" s="143">
        <v>0.64</v>
      </c>
      <c r="J3024" s="143" t="s">
        <v>366</v>
      </c>
      <c r="K3024" s="143">
        <v>0.49426030288523998</v>
      </c>
      <c r="L3024" s="143">
        <v>3680.2089161786898</v>
      </c>
      <c r="M3024" s="143">
        <v>7.76832891549663</v>
      </c>
      <c r="N3024" s="143">
        <v>1.04031845147797</v>
      </c>
      <c r="O3024" s="143">
        <v>3.8395766026855398</v>
      </c>
      <c r="P3024" s="143">
        <v>0.51418811292459998</v>
      </c>
      <c r="Q3024" s="143">
        <v>1818.98117359144</v>
      </c>
      <c r="R3024" s="143">
        <v>1730</v>
      </c>
      <c r="S3024" s="143" t="s">
        <v>368</v>
      </c>
      <c r="T3024" s="143">
        <v>1730</v>
      </c>
      <c r="U3024" s="143" t="s">
        <v>385</v>
      </c>
      <c r="V3024" s="143" t="s">
        <v>366</v>
      </c>
      <c r="Z3024" s="143">
        <v>0</v>
      </c>
      <c r="AA3024" s="143">
        <v>1</v>
      </c>
      <c r="AB3024" s="143">
        <v>3.8395766026855398</v>
      </c>
      <c r="AC3024" s="143">
        <v>0.51418811292459998</v>
      </c>
      <c r="AD3024" s="143">
        <v>1818.98117359144</v>
      </c>
      <c r="AF3024" s="143">
        <v>-1</v>
      </c>
      <c r="AG3024" s="143">
        <v>-1</v>
      </c>
      <c r="AH3024" s="143">
        <v>-1</v>
      </c>
      <c r="AI3024" s="143">
        <v>-1</v>
      </c>
      <c r="AJ3024" s="143">
        <v>0</v>
      </c>
      <c r="AM3024" s="143" t="s">
        <v>383</v>
      </c>
      <c r="AN3024" s="143">
        <v>-1</v>
      </c>
      <c r="AQ3024" s="143">
        <v>277</v>
      </c>
      <c r="AR3024" s="143" t="s">
        <v>289</v>
      </c>
      <c r="AS3024" s="143" t="s">
        <v>409</v>
      </c>
      <c r="AT3024" s="143" t="s">
        <v>366</v>
      </c>
      <c r="AV3024" s="143">
        <v>216.894446228162</v>
      </c>
      <c r="AW3024" s="143">
        <v>1.4752483160000001</v>
      </c>
    </row>
    <row r="3025" spans="1:49" x14ac:dyDescent="0.25">
      <c r="A3025" s="153">
        <v>820000</v>
      </c>
      <c r="B3025" s="153">
        <v>1400000</v>
      </c>
      <c r="C3025" s="153">
        <v>1400000</v>
      </c>
      <c r="D3025" s="143" t="s">
        <v>360</v>
      </c>
      <c r="E3025" s="143" t="s">
        <v>73</v>
      </c>
      <c r="F3025" s="143" t="s">
        <v>378</v>
      </c>
      <c r="G3025" s="143" t="s">
        <v>379</v>
      </c>
      <c r="H3025" s="143">
        <v>0.59</v>
      </c>
      <c r="I3025" s="143">
        <v>0.64</v>
      </c>
      <c r="J3025" s="143" t="s">
        <v>366</v>
      </c>
      <c r="K3025" s="143">
        <v>1.33945392673E-3</v>
      </c>
      <c r="L3025" s="143">
        <v>3808.8464431560501</v>
      </c>
      <c r="M3025" s="143">
        <v>11.285567458162101</v>
      </c>
      <c r="N3025" s="143">
        <v>1.4929744621668899</v>
      </c>
      <c r="O3025" s="143">
        <v>1.511649764725E-2</v>
      </c>
      <c r="P3025" s="143">
        <v>1.9997705058599998E-3</v>
      </c>
      <c r="Q3025" s="143">
        <v>5.1017743246122</v>
      </c>
      <c r="R3025" s="143">
        <v>1730</v>
      </c>
      <c r="S3025" s="143" t="s">
        <v>368</v>
      </c>
      <c r="T3025" s="143">
        <v>1730</v>
      </c>
      <c r="U3025" s="143" t="s">
        <v>385</v>
      </c>
      <c r="V3025" s="143" t="s">
        <v>366</v>
      </c>
      <c r="Z3025" s="143">
        <v>0</v>
      </c>
      <c r="AA3025" s="143">
        <v>1</v>
      </c>
      <c r="AB3025" s="143">
        <v>1.511649764725E-2</v>
      </c>
      <c r="AC3025" s="143">
        <v>1.9997705058599998E-3</v>
      </c>
      <c r="AD3025" s="143">
        <v>5.1017743246111404</v>
      </c>
      <c r="AF3025" s="143">
        <v>-1</v>
      </c>
      <c r="AG3025" s="143">
        <v>-1</v>
      </c>
      <c r="AH3025" s="143">
        <v>-1</v>
      </c>
      <c r="AI3025" s="143">
        <v>-1</v>
      </c>
      <c r="AJ3025" s="143">
        <v>0</v>
      </c>
      <c r="AM3025" s="143" t="s">
        <v>383</v>
      </c>
      <c r="AN3025" s="143">
        <v>-1</v>
      </c>
      <c r="AQ3025" s="143">
        <v>277</v>
      </c>
      <c r="AR3025" s="143" t="s">
        <v>289</v>
      </c>
      <c r="AS3025" s="143" t="s">
        <v>409</v>
      </c>
      <c r="AT3025" s="143" t="s">
        <v>366</v>
      </c>
      <c r="AV3025" s="143">
        <v>13.406372209888801</v>
      </c>
      <c r="AW3025" s="143">
        <v>4.1376920999999997E-3</v>
      </c>
    </row>
    <row r="3026" spans="1:49" x14ac:dyDescent="0.25">
      <c r="A3026" s="153">
        <v>820000</v>
      </c>
      <c r="B3026" s="153">
        <v>2400000</v>
      </c>
      <c r="C3026" s="153">
        <v>2400000</v>
      </c>
      <c r="D3026" s="143" t="s">
        <v>360</v>
      </c>
      <c r="E3026" s="143" t="s">
        <v>73</v>
      </c>
      <c r="F3026" s="143" t="s">
        <v>378</v>
      </c>
      <c r="G3026" s="143" t="s">
        <v>379</v>
      </c>
      <c r="H3026" s="143">
        <v>0.59</v>
      </c>
      <c r="I3026" s="143">
        <v>0.64</v>
      </c>
      <c r="J3026" s="143" t="s">
        <v>366</v>
      </c>
      <c r="K3026" s="143">
        <v>0.42281125404818998</v>
      </c>
      <c r="L3026" s="143">
        <v>3860.5268218925098</v>
      </c>
      <c r="M3026" s="143">
        <v>12.0480487090868</v>
      </c>
      <c r="N3026" s="143">
        <v>1.5887985194941201</v>
      </c>
      <c r="O3026" s="143">
        <v>5.0940505835227299</v>
      </c>
      <c r="P3026" s="143">
        <v>0.67176189445722001</v>
      </c>
      <c r="Q3026" s="143">
        <v>1632.27418685106</v>
      </c>
      <c r="R3026" s="143">
        <v>1400</v>
      </c>
      <c r="S3026" s="143" t="s">
        <v>389</v>
      </c>
      <c r="T3026" s="143">
        <v>1400</v>
      </c>
      <c r="U3026" s="143" t="s">
        <v>385</v>
      </c>
      <c r="V3026" s="143" t="s">
        <v>366</v>
      </c>
      <c r="Z3026" s="143">
        <v>0</v>
      </c>
      <c r="AA3026" s="143">
        <v>1</v>
      </c>
      <c r="AB3026" s="143">
        <v>5.0940505835227299</v>
      </c>
      <c r="AC3026" s="143">
        <v>0.67176189445722001</v>
      </c>
      <c r="AD3026" s="143">
        <v>1734.8975594448</v>
      </c>
      <c r="AF3026" s="143">
        <v>-1</v>
      </c>
      <c r="AG3026" s="143">
        <v>-1</v>
      </c>
      <c r="AH3026" s="143">
        <v>-1</v>
      </c>
      <c r="AI3026" s="143">
        <v>-1</v>
      </c>
      <c r="AJ3026" s="143">
        <v>0</v>
      </c>
      <c r="AM3026" s="143" t="s">
        <v>383</v>
      </c>
      <c r="AN3026" s="143">
        <v>-1</v>
      </c>
      <c r="AQ3026" s="143">
        <v>277</v>
      </c>
      <c r="AR3026" s="143" t="s">
        <v>289</v>
      </c>
      <c r="AS3026" s="143" t="s">
        <v>409</v>
      </c>
      <c r="AT3026" s="143" t="s">
        <v>366</v>
      </c>
      <c r="AV3026" s="143">
        <v>172.558919613212</v>
      </c>
      <c r="AW3026" s="143">
        <v>1.4070539817000001</v>
      </c>
    </row>
    <row r="3027" spans="1:49" x14ac:dyDescent="0.25">
      <c r="A3027" s="153">
        <v>820000</v>
      </c>
      <c r="B3027" s="153">
        <v>2400000</v>
      </c>
      <c r="C3027" s="153">
        <v>2400000</v>
      </c>
      <c r="D3027" s="143" t="s">
        <v>360</v>
      </c>
      <c r="E3027" s="143" t="s">
        <v>73</v>
      </c>
      <c r="F3027" s="143" t="s">
        <v>378</v>
      </c>
      <c r="G3027" s="143" t="s">
        <v>379</v>
      </c>
      <c r="H3027" s="143">
        <v>0.59</v>
      </c>
      <c r="I3027" s="143">
        <v>0.64</v>
      </c>
      <c r="J3027" s="143" t="s">
        <v>366</v>
      </c>
      <c r="K3027" s="143">
        <v>3.4001804489000001E-4</v>
      </c>
      <c r="L3027" s="143">
        <v>3860.5268218925098</v>
      </c>
      <c r="M3027" s="143">
        <v>12.0480487090868</v>
      </c>
      <c r="N3027" s="143">
        <v>1.5887985194941201</v>
      </c>
      <c r="O3027" s="143">
        <v>4.0965539668799998E-3</v>
      </c>
      <c r="P3027" s="143">
        <v>5.4022016633000001E-4</v>
      </c>
      <c r="Q3027" s="143">
        <v>1.3126487822523201</v>
      </c>
      <c r="R3027" s="143">
        <v>1400</v>
      </c>
      <c r="S3027" s="143" t="s">
        <v>389</v>
      </c>
      <c r="T3027" s="143">
        <v>1400</v>
      </c>
      <c r="U3027" s="143" t="s">
        <v>385</v>
      </c>
      <c r="V3027" s="143" t="s">
        <v>366</v>
      </c>
      <c r="Z3027" s="143">
        <v>0</v>
      </c>
      <c r="AA3027" s="143">
        <v>1</v>
      </c>
      <c r="AB3027" s="143">
        <v>4.0965539668799998E-3</v>
      </c>
      <c r="AC3027" s="143">
        <v>5.4022016633000001E-4</v>
      </c>
      <c r="AD3027" s="143">
        <v>1.31264878225186</v>
      </c>
      <c r="AF3027" s="143">
        <v>-1</v>
      </c>
      <c r="AG3027" s="143">
        <v>-1</v>
      </c>
      <c r="AH3027" s="143">
        <v>-1</v>
      </c>
      <c r="AI3027" s="143">
        <v>-1</v>
      </c>
      <c r="AJ3027" s="143">
        <v>0</v>
      </c>
      <c r="AM3027" s="143" t="s">
        <v>383</v>
      </c>
      <c r="AN3027" s="143">
        <v>-1</v>
      </c>
      <c r="AQ3027" s="143">
        <v>277</v>
      </c>
      <c r="AR3027" s="143" t="s">
        <v>289</v>
      </c>
      <c r="AS3027" s="143" t="s">
        <v>409</v>
      </c>
      <c r="AT3027" s="143" t="s">
        <v>366</v>
      </c>
      <c r="AV3027" s="143">
        <v>6.5843631545576402</v>
      </c>
      <c r="AW3027" s="143">
        <v>1.0645976E-3</v>
      </c>
    </row>
    <row r="3028" spans="1:49" x14ac:dyDescent="0.25">
      <c r="A3028" s="153">
        <v>820000</v>
      </c>
      <c r="B3028" s="153">
        <v>2400000</v>
      </c>
      <c r="C3028" s="153">
        <v>2400000</v>
      </c>
      <c r="D3028" s="143" t="s">
        <v>360</v>
      </c>
      <c r="E3028" s="143" t="s">
        <v>73</v>
      </c>
      <c r="F3028" s="143" t="s">
        <v>378</v>
      </c>
      <c r="G3028" s="143" t="s">
        <v>379</v>
      </c>
      <c r="H3028" s="143">
        <v>0.59</v>
      </c>
      <c r="I3028" s="143">
        <v>0.64</v>
      </c>
      <c r="J3028" s="143" t="s">
        <v>366</v>
      </c>
      <c r="K3028" s="143">
        <v>7.1391652197349997E-2</v>
      </c>
      <c r="L3028" s="143">
        <v>3860.5268218925098</v>
      </c>
      <c r="M3028" s="143">
        <v>12.0480487090868</v>
      </c>
      <c r="N3028" s="143">
        <v>1.5887985194941201</v>
      </c>
      <c r="O3028" s="143">
        <v>0.86013010309589999</v>
      </c>
      <c r="P3028" s="143">
        <v>0.11342695131539</v>
      </c>
      <c r="Q3028" s="143">
        <v>275.60938816710598</v>
      </c>
      <c r="R3028" s="143">
        <v>1400</v>
      </c>
      <c r="S3028" s="143" t="s">
        <v>389</v>
      </c>
      <c r="T3028" s="143">
        <v>1400</v>
      </c>
      <c r="U3028" s="143" t="s">
        <v>385</v>
      </c>
      <c r="V3028" s="143" t="s">
        <v>366</v>
      </c>
      <c r="Z3028" s="143">
        <v>0</v>
      </c>
      <c r="AA3028" s="143">
        <v>1</v>
      </c>
      <c r="AB3028" s="143">
        <v>0.86013010309589999</v>
      </c>
      <c r="AC3028" s="143">
        <v>0.11342695131539</v>
      </c>
      <c r="AD3028" s="143">
        <v>648.68217477594806</v>
      </c>
      <c r="AF3028" s="143">
        <v>-1</v>
      </c>
      <c r="AG3028" s="143">
        <v>-1</v>
      </c>
      <c r="AH3028" s="143">
        <v>-1</v>
      </c>
      <c r="AI3028" s="143">
        <v>-1</v>
      </c>
      <c r="AJ3028" s="143">
        <v>0</v>
      </c>
      <c r="AM3028" s="143" t="s">
        <v>383</v>
      </c>
      <c r="AN3028" s="143">
        <v>-1</v>
      </c>
      <c r="AQ3028" s="143">
        <v>277</v>
      </c>
      <c r="AR3028" s="143" t="s">
        <v>289</v>
      </c>
      <c r="AS3028" s="143" t="s">
        <v>409</v>
      </c>
      <c r="AT3028" s="143" t="s">
        <v>366</v>
      </c>
      <c r="AV3028" s="143">
        <v>100.162429813079</v>
      </c>
      <c r="AW3028" s="143">
        <v>0.52610070949999999</v>
      </c>
    </row>
    <row r="3029" spans="1:49" x14ac:dyDescent="0.25">
      <c r="A3029" s="153">
        <v>820000</v>
      </c>
      <c r="B3029" s="153">
        <v>2400000</v>
      </c>
      <c r="C3029" s="153">
        <v>2400000</v>
      </c>
      <c r="D3029" s="143" t="s">
        <v>360</v>
      </c>
      <c r="E3029" s="143" t="s">
        <v>73</v>
      </c>
      <c r="F3029" s="143" t="s">
        <v>378</v>
      </c>
      <c r="G3029" s="143" t="s">
        <v>379</v>
      </c>
      <c r="H3029" s="143">
        <v>0.59</v>
      </c>
      <c r="I3029" s="143">
        <v>0.64</v>
      </c>
      <c r="J3029" s="143" t="s">
        <v>363</v>
      </c>
      <c r="K3029" s="143">
        <v>0.14401841261515</v>
      </c>
      <c r="L3029" s="143">
        <v>3735.4569380696498</v>
      </c>
      <c r="M3029" s="143">
        <v>10.332976181013199</v>
      </c>
      <c r="N3029" s="143">
        <v>1.3691791836040701</v>
      </c>
      <c r="O3029" s="143">
        <v>1.48813882717972</v>
      </c>
      <c r="P3029" s="143">
        <v>0.19718701260836999</v>
      </c>
      <c r="Q3029" s="143">
        <v>537.97457861305497</v>
      </c>
      <c r="R3029" s="143">
        <v>3100</v>
      </c>
      <c r="S3029" s="143" t="s">
        <v>371</v>
      </c>
      <c r="T3029" s="143">
        <v>3100</v>
      </c>
      <c r="U3029" s="143" t="s">
        <v>385</v>
      </c>
      <c r="V3029" s="143" t="s">
        <v>366</v>
      </c>
      <c r="Y3029" s="143" t="s">
        <v>363</v>
      </c>
      <c r="Z3029" s="143">
        <v>0</v>
      </c>
      <c r="AA3029" s="143">
        <v>1</v>
      </c>
      <c r="AB3029" s="143">
        <v>1.48813882717972</v>
      </c>
      <c r="AC3029" s="143">
        <v>0.19718701260836999</v>
      </c>
      <c r="AD3029" s="143">
        <v>537.97457861305497</v>
      </c>
      <c r="AF3029" s="143">
        <v>-1</v>
      </c>
      <c r="AG3029" s="143">
        <v>-1</v>
      </c>
      <c r="AH3029" s="143">
        <v>-1</v>
      </c>
      <c r="AI3029" s="143">
        <v>-1</v>
      </c>
      <c r="AJ3029" s="143">
        <v>0</v>
      </c>
      <c r="AM3029" s="143" t="s">
        <v>383</v>
      </c>
      <c r="AN3029" s="143">
        <v>-1</v>
      </c>
      <c r="AQ3029" s="143">
        <v>277</v>
      </c>
      <c r="AR3029" s="143" t="s">
        <v>289</v>
      </c>
      <c r="AS3029" s="143" t="s">
        <v>409</v>
      </c>
      <c r="AT3029" s="143" t="s">
        <v>366</v>
      </c>
      <c r="AV3029" s="143">
        <v>109.43183480217201</v>
      </c>
      <c r="AW3029" s="143">
        <v>0.43631352690000003</v>
      </c>
    </row>
    <row r="3030" spans="1:49" x14ac:dyDescent="0.25">
      <c r="A3030" s="153">
        <v>820000</v>
      </c>
      <c r="B3030" s="153">
        <v>2400000</v>
      </c>
      <c r="C3030" s="153">
        <v>2400000</v>
      </c>
      <c r="D3030" s="143" t="s">
        <v>360</v>
      </c>
      <c r="E3030" s="143" t="s">
        <v>73</v>
      </c>
      <c r="F3030" s="143" t="s">
        <v>378</v>
      </c>
      <c r="G3030" s="143" t="s">
        <v>379</v>
      </c>
      <c r="H3030" s="143">
        <v>0.59</v>
      </c>
      <c r="I3030" s="143">
        <v>0.64</v>
      </c>
      <c r="J3030" s="143" t="s">
        <v>363</v>
      </c>
      <c r="K3030" s="143">
        <v>4.9454936855000003E-4</v>
      </c>
      <c r="L3030" s="143">
        <v>3735.4569380696498</v>
      </c>
      <c r="M3030" s="143">
        <v>10.332976181013199</v>
      </c>
      <c r="N3030" s="143">
        <v>1.3691791836040701</v>
      </c>
      <c r="O3030" s="143">
        <v>5.1101668455800003E-3</v>
      </c>
      <c r="P3030" s="143">
        <v>6.7712670068000003E-4</v>
      </c>
      <c r="Q3030" s="143">
        <v>1.84736786997553</v>
      </c>
      <c r="R3030" s="143">
        <v>3100</v>
      </c>
      <c r="S3030" s="143" t="s">
        <v>371</v>
      </c>
      <c r="T3030" s="143">
        <v>3100</v>
      </c>
      <c r="U3030" s="143" t="s">
        <v>385</v>
      </c>
      <c r="V3030" s="143" t="s">
        <v>366</v>
      </c>
      <c r="Y3030" s="143" t="s">
        <v>363</v>
      </c>
      <c r="Z3030" s="143">
        <v>0</v>
      </c>
      <c r="AA3030" s="143">
        <v>1</v>
      </c>
      <c r="AB3030" s="143">
        <v>5.1101668455800003E-3</v>
      </c>
      <c r="AC3030" s="143">
        <v>6.7712670068000003E-4</v>
      </c>
      <c r="AD3030" s="143">
        <v>1.84736786997414</v>
      </c>
      <c r="AF3030" s="143">
        <v>-1</v>
      </c>
      <c r="AG3030" s="143">
        <v>-1</v>
      </c>
      <c r="AH3030" s="143">
        <v>-1</v>
      </c>
      <c r="AI3030" s="143">
        <v>-1</v>
      </c>
      <c r="AJ3030" s="143">
        <v>0</v>
      </c>
      <c r="AM3030" s="143" t="s">
        <v>383</v>
      </c>
      <c r="AN3030" s="143">
        <v>-1</v>
      </c>
      <c r="AQ3030" s="143">
        <v>277</v>
      </c>
      <c r="AR3030" s="143" t="s">
        <v>289</v>
      </c>
      <c r="AS3030" s="143" t="s">
        <v>409</v>
      </c>
      <c r="AT3030" s="143" t="s">
        <v>366</v>
      </c>
      <c r="AV3030" s="143">
        <v>10.6389148680954</v>
      </c>
      <c r="AW3030" s="143">
        <v>1.4982708E-3</v>
      </c>
    </row>
    <row r="3031" spans="1:49" x14ac:dyDescent="0.25">
      <c r="A3031" s="153">
        <v>820000</v>
      </c>
      <c r="B3031" s="153">
        <v>2400000</v>
      </c>
      <c r="C3031" s="153">
        <v>2400000</v>
      </c>
      <c r="D3031" s="143" t="s">
        <v>360</v>
      </c>
      <c r="E3031" s="143" t="s">
        <v>73</v>
      </c>
      <c r="F3031" s="143" t="s">
        <v>378</v>
      </c>
      <c r="G3031" s="143" t="s">
        <v>379</v>
      </c>
      <c r="H3031" s="143">
        <v>0.59</v>
      </c>
      <c r="I3031" s="143">
        <v>0.64</v>
      </c>
      <c r="J3031" s="143" t="s">
        <v>366</v>
      </c>
      <c r="K3031" s="143">
        <v>6.0435800153300002E-2</v>
      </c>
      <c r="L3031" s="143">
        <v>3735.4569380696498</v>
      </c>
      <c r="M3031" s="143">
        <v>10.332976181013199</v>
      </c>
      <c r="N3031" s="143">
        <v>1.3691791836040701</v>
      </c>
      <c r="O3031" s="143">
        <v>0.62448168346459998</v>
      </c>
      <c r="P3031" s="143">
        <v>8.2747439514360005E-2</v>
      </c>
      <c r="Q3031" s="143">
        <v>225.75532899046499</v>
      </c>
      <c r="R3031" s="143">
        <v>8140</v>
      </c>
      <c r="S3031" s="143" t="s">
        <v>369</v>
      </c>
      <c r="T3031" s="143">
        <v>8140</v>
      </c>
      <c r="U3031" s="143" t="s">
        <v>385</v>
      </c>
      <c r="V3031" s="143" t="s">
        <v>366</v>
      </c>
      <c r="Z3031" s="143">
        <v>0</v>
      </c>
      <c r="AA3031" s="143">
        <v>1</v>
      </c>
      <c r="AB3031" s="143">
        <v>0.62448168346459998</v>
      </c>
      <c r="AC3031" s="143">
        <v>8.2747439514360005E-2</v>
      </c>
      <c r="AD3031" s="143">
        <v>225.75532899046499</v>
      </c>
      <c r="AF3031" s="143">
        <v>-1</v>
      </c>
      <c r="AG3031" s="143">
        <v>-1</v>
      </c>
      <c r="AH3031" s="143">
        <v>-1</v>
      </c>
      <c r="AI3031" s="143">
        <v>-1</v>
      </c>
      <c r="AJ3031" s="143">
        <v>0</v>
      </c>
      <c r="AM3031" s="143" t="s">
        <v>383</v>
      </c>
      <c r="AN3031" s="143">
        <v>-1</v>
      </c>
      <c r="AQ3031" s="143">
        <v>277</v>
      </c>
      <c r="AR3031" s="143" t="s">
        <v>289</v>
      </c>
      <c r="AS3031" s="143" t="s">
        <v>409</v>
      </c>
      <c r="AT3031" s="143" t="s">
        <v>366</v>
      </c>
      <c r="AV3031" s="143">
        <v>73.444983862606506</v>
      </c>
      <c r="AW3031" s="143">
        <v>0.18309434629999999</v>
      </c>
    </row>
    <row r="3032" spans="1:49" x14ac:dyDescent="0.25">
      <c r="A3032" s="153">
        <v>820000</v>
      </c>
      <c r="B3032" s="153">
        <v>2400000</v>
      </c>
      <c r="C3032" s="153">
        <v>2400000</v>
      </c>
      <c r="D3032" s="143" t="s">
        <v>360</v>
      </c>
      <c r="E3032" s="143" t="s">
        <v>73</v>
      </c>
      <c r="F3032" s="143" t="s">
        <v>378</v>
      </c>
      <c r="G3032" s="143" t="s">
        <v>379</v>
      </c>
      <c r="H3032" s="143">
        <v>0.59</v>
      </c>
      <c r="I3032" s="143">
        <v>0.64</v>
      </c>
      <c r="J3032" s="143" t="s">
        <v>366</v>
      </c>
      <c r="K3032" s="143">
        <v>0.31837893901067998</v>
      </c>
      <c r="L3032" s="143">
        <v>3735.4569380696498</v>
      </c>
      <c r="M3032" s="143">
        <v>10.332976181013199</v>
      </c>
      <c r="N3032" s="143">
        <v>1.3691791836040701</v>
      </c>
      <c r="O3032" s="143">
        <v>3.2898019933337199</v>
      </c>
      <c r="P3032" s="143">
        <v>0.43591781579138</v>
      </c>
      <c r="Q3032" s="143">
        <v>1189.2908166627301</v>
      </c>
      <c r="R3032" s="143">
        <v>1400</v>
      </c>
      <c r="S3032" s="143" t="s">
        <v>389</v>
      </c>
      <c r="T3032" s="143">
        <v>1400</v>
      </c>
      <c r="U3032" s="143" t="s">
        <v>385</v>
      </c>
      <c r="V3032" s="143" t="s">
        <v>366</v>
      </c>
      <c r="Z3032" s="143">
        <v>0</v>
      </c>
      <c r="AA3032" s="143">
        <v>1</v>
      </c>
      <c r="AB3032" s="143">
        <v>3.2898019933337199</v>
      </c>
      <c r="AC3032" s="143">
        <v>0.43591781579138</v>
      </c>
      <c r="AD3032" s="143">
        <v>1189.2908166627301</v>
      </c>
      <c r="AF3032" s="143">
        <v>-1</v>
      </c>
      <c r="AG3032" s="143">
        <v>-1</v>
      </c>
      <c r="AH3032" s="143">
        <v>-1</v>
      </c>
      <c r="AI3032" s="143">
        <v>-1</v>
      </c>
      <c r="AJ3032" s="143">
        <v>0</v>
      </c>
      <c r="AM3032" s="143" t="s">
        <v>383</v>
      </c>
      <c r="AN3032" s="143">
        <v>-1</v>
      </c>
      <c r="AQ3032" s="143">
        <v>277</v>
      </c>
      <c r="AR3032" s="143" t="s">
        <v>289</v>
      </c>
      <c r="AS3032" s="143" t="s">
        <v>409</v>
      </c>
      <c r="AT3032" s="143" t="s">
        <v>366</v>
      </c>
      <c r="AV3032" s="143">
        <v>146.81790306578799</v>
      </c>
      <c r="AW3032" s="143">
        <v>0.96455054070000001</v>
      </c>
    </row>
    <row r="3033" spans="1:49" x14ac:dyDescent="0.25">
      <c r="A3033" s="153">
        <v>820000</v>
      </c>
      <c r="B3033" s="153">
        <v>2400000</v>
      </c>
      <c r="C3033" s="153">
        <v>2400000</v>
      </c>
      <c r="D3033" s="143" t="s">
        <v>360</v>
      </c>
      <c r="E3033" s="143" t="s">
        <v>73</v>
      </c>
      <c r="F3033" s="143" t="s">
        <v>378</v>
      </c>
      <c r="G3033" s="143" t="s">
        <v>379</v>
      </c>
      <c r="H3033" s="143">
        <v>0.59</v>
      </c>
      <c r="I3033" s="143">
        <v>0.64</v>
      </c>
      <c r="J3033" s="143" t="s">
        <v>366</v>
      </c>
      <c r="K3033" s="143">
        <v>9.4435752589249994E-2</v>
      </c>
      <c r="L3033" s="143">
        <v>3735.4569380696498</v>
      </c>
      <c r="M3033" s="143">
        <v>10.332976181013199</v>
      </c>
      <c r="N3033" s="143">
        <v>1.3691791836040701</v>
      </c>
      <c r="O3033" s="143">
        <v>0.97580238214078996</v>
      </c>
      <c r="P3033" s="143">
        <v>0.12929946663318001</v>
      </c>
      <c r="Q3033" s="143">
        <v>352.76068721134601</v>
      </c>
      <c r="R3033" s="143">
        <v>1400</v>
      </c>
      <c r="S3033" s="143" t="s">
        <v>389</v>
      </c>
      <c r="T3033" s="143">
        <v>1400</v>
      </c>
      <c r="U3033" s="143" t="s">
        <v>385</v>
      </c>
      <c r="V3033" s="143" t="s">
        <v>366</v>
      </c>
      <c r="Z3033" s="143">
        <v>0</v>
      </c>
      <c r="AA3033" s="143">
        <v>1</v>
      </c>
      <c r="AB3033" s="143">
        <v>0.97580238214078996</v>
      </c>
      <c r="AC3033" s="143">
        <v>0.12929946663318001</v>
      </c>
      <c r="AD3033" s="143">
        <v>352.76068721134698</v>
      </c>
      <c r="AF3033" s="143">
        <v>-1</v>
      </c>
      <c r="AG3033" s="143">
        <v>-1</v>
      </c>
      <c r="AH3033" s="143">
        <v>-1</v>
      </c>
      <c r="AI3033" s="143">
        <v>-1</v>
      </c>
      <c r="AJ3033" s="143">
        <v>0</v>
      </c>
      <c r="AM3033" s="143" t="s">
        <v>383</v>
      </c>
      <c r="AN3033" s="143">
        <v>-1</v>
      </c>
      <c r="AQ3033" s="143">
        <v>277</v>
      </c>
      <c r="AR3033" s="143" t="s">
        <v>289</v>
      </c>
      <c r="AS3033" s="143" t="s">
        <v>409</v>
      </c>
      <c r="AT3033" s="143" t="s">
        <v>366</v>
      </c>
      <c r="AV3033" s="143">
        <v>83.713694831030296</v>
      </c>
      <c r="AW3033" s="143">
        <v>0.28609950299999998</v>
      </c>
    </row>
    <row r="3034" spans="1:49" x14ac:dyDescent="0.25">
      <c r="A3034" s="153">
        <v>820000</v>
      </c>
      <c r="B3034" s="153">
        <v>2400000</v>
      </c>
      <c r="C3034" s="153">
        <v>2400000</v>
      </c>
      <c r="D3034" s="143" t="s">
        <v>360</v>
      </c>
      <c r="E3034" s="143" t="s">
        <v>73</v>
      </c>
      <c r="F3034" s="143" t="s">
        <v>378</v>
      </c>
      <c r="G3034" s="143" t="s">
        <v>379</v>
      </c>
      <c r="H3034" s="143">
        <v>0.59</v>
      </c>
      <c r="I3034" s="143">
        <v>0.64</v>
      </c>
      <c r="J3034" s="143" t="s">
        <v>366</v>
      </c>
      <c r="K3034" s="143">
        <v>0.34693578279129</v>
      </c>
      <c r="L3034" s="143">
        <v>3616.4755078520102</v>
      </c>
      <c r="M3034" s="143">
        <v>7.56271959094639</v>
      </c>
      <c r="N3034" s="143">
        <v>1.0149322467897599</v>
      </c>
      <c r="O3034" s="143">
        <v>2.6237780413160099</v>
      </c>
      <c r="P3034" s="143">
        <v>0.35211631352012002</v>
      </c>
      <c r="Q3034" s="143">
        <v>1254.68476126216</v>
      </c>
      <c r="R3034" s="143">
        <v>8110</v>
      </c>
      <c r="S3034" s="143" t="s">
        <v>410</v>
      </c>
      <c r="T3034" s="143">
        <v>8110</v>
      </c>
      <c r="U3034" s="143" t="s">
        <v>385</v>
      </c>
      <c r="V3034" s="143" t="s">
        <v>366</v>
      </c>
      <c r="Z3034" s="143">
        <v>0</v>
      </c>
      <c r="AA3034" s="143">
        <v>1</v>
      </c>
      <c r="AB3034" s="143">
        <v>2.6237780413160099</v>
      </c>
      <c r="AC3034" s="143">
        <v>0.35211631352012002</v>
      </c>
      <c r="AD3034" s="143">
        <v>1500.9002407242201</v>
      </c>
      <c r="AF3034" s="143">
        <v>-1</v>
      </c>
      <c r="AG3034" s="143">
        <v>-1</v>
      </c>
      <c r="AH3034" s="143">
        <v>-1</v>
      </c>
      <c r="AI3034" s="143">
        <v>-1</v>
      </c>
      <c r="AJ3034" s="143">
        <v>0</v>
      </c>
      <c r="AM3034" s="143" t="s">
        <v>383</v>
      </c>
      <c r="AN3034" s="143">
        <v>-1</v>
      </c>
      <c r="AQ3034" s="143">
        <v>277</v>
      </c>
      <c r="AR3034" s="143" t="s">
        <v>289</v>
      </c>
      <c r="AS3034" s="143" t="s">
        <v>409</v>
      </c>
      <c r="AT3034" s="143" t="s">
        <v>366</v>
      </c>
      <c r="AV3034" s="143">
        <v>159.814938029595</v>
      </c>
      <c r="AW3034" s="143">
        <v>1.2172751343999999</v>
      </c>
    </row>
    <row r="3035" spans="1:49" x14ac:dyDescent="0.25">
      <c r="A3035" s="153">
        <v>820000</v>
      </c>
      <c r="B3035" s="153">
        <v>2400000</v>
      </c>
      <c r="C3035" s="153">
        <v>2400000</v>
      </c>
      <c r="D3035" s="143" t="s">
        <v>360</v>
      </c>
      <c r="E3035" s="143" t="s">
        <v>73</v>
      </c>
      <c r="F3035" s="143" t="s">
        <v>378</v>
      </c>
      <c r="G3035" s="143" t="s">
        <v>379</v>
      </c>
      <c r="H3035" s="143">
        <v>0.59</v>
      </c>
      <c r="I3035" s="143">
        <v>0.64</v>
      </c>
      <c r="J3035" s="143" t="s">
        <v>363</v>
      </c>
      <c r="K3035" s="143">
        <v>0.20274605973953</v>
      </c>
      <c r="L3035" s="143">
        <v>3616.4755078520102</v>
      </c>
      <c r="M3035" s="143">
        <v>7.56271959094639</v>
      </c>
      <c r="N3035" s="143">
        <v>1.0149322467897599</v>
      </c>
      <c r="O3035" s="143">
        <v>1.5333115979793901</v>
      </c>
      <c r="P3035" s="143">
        <v>0.20577351393922</v>
      </c>
      <c r="Q3035" s="143">
        <v>733.22615936153898</v>
      </c>
      <c r="R3035" s="143">
        <v>3100</v>
      </c>
      <c r="S3035" s="143" t="s">
        <v>371</v>
      </c>
      <c r="T3035" s="143">
        <v>3100</v>
      </c>
      <c r="U3035" s="143" t="s">
        <v>385</v>
      </c>
      <c r="V3035" s="143" t="s">
        <v>366</v>
      </c>
      <c r="Y3035" s="143" t="s">
        <v>363</v>
      </c>
      <c r="Z3035" s="143">
        <v>0</v>
      </c>
      <c r="AA3035" s="143">
        <v>1</v>
      </c>
      <c r="AB3035" s="143">
        <v>1.5333115979793901</v>
      </c>
      <c r="AC3035" s="143">
        <v>0.20577351393922</v>
      </c>
      <c r="AD3035" s="143">
        <v>733.22615936153898</v>
      </c>
      <c r="AF3035" s="143">
        <v>-1</v>
      </c>
      <c r="AG3035" s="143">
        <v>-1</v>
      </c>
      <c r="AH3035" s="143">
        <v>-1</v>
      </c>
      <c r="AI3035" s="143">
        <v>-1</v>
      </c>
      <c r="AJ3035" s="143">
        <v>0</v>
      </c>
      <c r="AM3035" s="143" t="s">
        <v>383</v>
      </c>
      <c r="AN3035" s="143">
        <v>-1</v>
      </c>
      <c r="AQ3035" s="143">
        <v>277</v>
      </c>
      <c r="AR3035" s="143" t="s">
        <v>289</v>
      </c>
      <c r="AS3035" s="143" t="s">
        <v>409</v>
      </c>
      <c r="AT3035" s="143" t="s">
        <v>366</v>
      </c>
      <c r="AV3035" s="143">
        <v>138.33967172993201</v>
      </c>
      <c r="AW3035" s="143">
        <v>0.59466841800000003</v>
      </c>
    </row>
    <row r="3036" spans="1:49" x14ac:dyDescent="0.25">
      <c r="A3036" s="153">
        <v>820000</v>
      </c>
      <c r="B3036" s="153">
        <v>2400000</v>
      </c>
      <c r="C3036" s="153">
        <v>2400000</v>
      </c>
      <c r="D3036" s="143" t="s">
        <v>360</v>
      </c>
      <c r="E3036" s="143" t="s">
        <v>73</v>
      </c>
      <c r="F3036" s="143" t="s">
        <v>378</v>
      </c>
      <c r="G3036" s="143" t="s">
        <v>379</v>
      </c>
      <c r="H3036" s="143">
        <v>0.59</v>
      </c>
      <c r="I3036" s="143">
        <v>0.64</v>
      </c>
      <c r="J3036" s="143" t="s">
        <v>366</v>
      </c>
      <c r="K3036" s="143">
        <v>0.40752032551766998</v>
      </c>
      <c r="L3036" s="143">
        <v>3806.1636943277999</v>
      </c>
      <c r="M3036" s="143">
        <v>7.8987261331868499</v>
      </c>
      <c r="N3036" s="143">
        <v>1.1141586012935001</v>
      </c>
      <c r="O3036" s="143">
        <v>3.21889144497126</v>
      </c>
      <c r="P3036" s="143">
        <v>0.45404227587744</v>
      </c>
      <c r="Q3036" s="143">
        <v>1551.0890676860199</v>
      </c>
      <c r="R3036" s="143">
        <v>1550</v>
      </c>
      <c r="S3036" s="143" t="s">
        <v>399</v>
      </c>
      <c r="T3036" s="143">
        <v>1550</v>
      </c>
      <c r="U3036" s="143" t="s">
        <v>385</v>
      </c>
      <c r="V3036" s="143" t="s">
        <v>366</v>
      </c>
      <c r="Z3036" s="143">
        <v>0</v>
      </c>
      <c r="AA3036" s="143">
        <v>1</v>
      </c>
      <c r="AB3036" s="143">
        <v>3.21889144497126</v>
      </c>
      <c r="AC3036" s="143">
        <v>0.45404227587744</v>
      </c>
      <c r="AD3036" s="143">
        <v>1551.0890676860199</v>
      </c>
      <c r="AF3036" s="143">
        <v>-1</v>
      </c>
      <c r="AG3036" s="143">
        <v>-1</v>
      </c>
      <c r="AH3036" s="143">
        <v>-1</v>
      </c>
      <c r="AI3036" s="143">
        <v>-1</v>
      </c>
      <c r="AJ3036" s="143">
        <v>0</v>
      </c>
      <c r="AM3036" s="143" t="s">
        <v>383</v>
      </c>
      <c r="AN3036" s="143">
        <v>-1</v>
      </c>
      <c r="AQ3036" s="143">
        <v>277</v>
      </c>
      <c r="AR3036" s="143" t="s">
        <v>289</v>
      </c>
      <c r="AS3036" s="143" t="s">
        <v>409</v>
      </c>
      <c r="AT3036" s="143" t="s">
        <v>366</v>
      </c>
      <c r="AV3036" s="143">
        <v>168.844198976027</v>
      </c>
      <c r="AW3036" s="143">
        <v>1.2579797791</v>
      </c>
    </row>
    <row r="3037" spans="1:49" x14ac:dyDescent="0.25">
      <c r="A3037" s="153">
        <v>820000</v>
      </c>
      <c r="B3037" s="153">
        <v>2400000</v>
      </c>
      <c r="C3037" s="153">
        <v>2400000</v>
      </c>
      <c r="D3037" s="143" t="s">
        <v>360</v>
      </c>
      <c r="E3037" s="143" t="s">
        <v>73</v>
      </c>
      <c r="F3037" s="143" t="s">
        <v>378</v>
      </c>
      <c r="G3037" s="143" t="s">
        <v>379</v>
      </c>
      <c r="H3037" s="143">
        <v>0.59</v>
      </c>
      <c r="I3037" s="143">
        <v>0.64</v>
      </c>
      <c r="J3037" s="143" t="s">
        <v>366</v>
      </c>
      <c r="K3037" s="143">
        <v>0.20837702399435001</v>
      </c>
      <c r="L3037" s="143">
        <v>3806.1636943277999</v>
      </c>
      <c r="M3037" s="143">
        <v>7.8987261331868499</v>
      </c>
      <c r="N3037" s="143">
        <v>1.1141586012935001</v>
      </c>
      <c r="O3037" s="143">
        <v>1.6459130449799</v>
      </c>
      <c r="P3037" s="143">
        <v>0.23216505359525</v>
      </c>
      <c r="Q3037" s="143">
        <v>793.11706345938001</v>
      </c>
      <c r="R3037" s="143">
        <v>1860</v>
      </c>
      <c r="S3037" s="143" t="s">
        <v>411</v>
      </c>
      <c r="T3037" s="143">
        <v>1860</v>
      </c>
      <c r="U3037" s="143" t="s">
        <v>385</v>
      </c>
      <c r="V3037" s="143" t="s">
        <v>366</v>
      </c>
      <c r="Z3037" s="143">
        <v>0</v>
      </c>
      <c r="AA3037" s="143">
        <v>1</v>
      </c>
      <c r="AB3037" s="143">
        <v>1.6459130449799</v>
      </c>
      <c r="AC3037" s="143">
        <v>0.23216505359525</v>
      </c>
      <c r="AD3037" s="143">
        <v>800.21976134735098</v>
      </c>
      <c r="AF3037" s="143">
        <v>-1</v>
      </c>
      <c r="AG3037" s="143">
        <v>-1</v>
      </c>
      <c r="AH3037" s="143">
        <v>-1</v>
      </c>
      <c r="AI3037" s="143">
        <v>-1</v>
      </c>
      <c r="AJ3037" s="143">
        <v>0</v>
      </c>
      <c r="AM3037" s="143" t="s">
        <v>383</v>
      </c>
      <c r="AN3037" s="143">
        <v>-1</v>
      </c>
      <c r="AQ3037" s="143">
        <v>277</v>
      </c>
      <c r="AR3037" s="143" t="s">
        <v>289</v>
      </c>
      <c r="AS3037" s="143" t="s">
        <v>409</v>
      </c>
      <c r="AT3037" s="143" t="s">
        <v>366</v>
      </c>
      <c r="AV3037" s="143">
        <v>134.92063874090701</v>
      </c>
      <c r="AW3037" s="143">
        <v>0.64900223950000002</v>
      </c>
    </row>
    <row r="3038" spans="1:49" x14ac:dyDescent="0.25">
      <c r="A3038" s="153">
        <v>820000</v>
      </c>
      <c r="B3038" s="153">
        <v>2400000</v>
      </c>
      <c r="C3038" s="153">
        <v>2400000</v>
      </c>
      <c r="D3038" s="143" t="s">
        <v>360</v>
      </c>
      <c r="E3038" s="143" t="s">
        <v>73</v>
      </c>
      <c r="F3038" s="143" t="s">
        <v>378</v>
      </c>
      <c r="G3038" s="143" t="s">
        <v>379</v>
      </c>
      <c r="H3038" s="143">
        <v>0.59</v>
      </c>
      <c r="I3038" s="143">
        <v>0.64</v>
      </c>
      <c r="J3038" s="143" t="s">
        <v>363</v>
      </c>
      <c r="K3038" s="143">
        <v>0.51193536284406005</v>
      </c>
      <c r="L3038" s="143">
        <v>3363.12388554274</v>
      </c>
      <c r="M3038" s="143">
        <v>6.6912705449949401</v>
      </c>
      <c r="N3038" s="143">
        <v>0.92189177372821995</v>
      </c>
      <c r="O3038" s="143">
        <v>3.42549801433977</v>
      </c>
      <c r="P3038" s="143">
        <v>0.47194899968651</v>
      </c>
      <c r="Q3038" s="143">
        <v>1721.7020466348499</v>
      </c>
      <c r="R3038" s="143">
        <v>3100</v>
      </c>
      <c r="S3038" s="143" t="s">
        <v>371</v>
      </c>
      <c r="T3038" s="143">
        <v>3100</v>
      </c>
      <c r="U3038" s="143" t="s">
        <v>385</v>
      </c>
      <c r="V3038" s="143" t="s">
        <v>366</v>
      </c>
      <c r="Y3038" s="143" t="s">
        <v>363</v>
      </c>
      <c r="Z3038" s="143">
        <v>0</v>
      </c>
      <c r="AA3038" s="143">
        <v>1</v>
      </c>
      <c r="AB3038" s="143">
        <v>3.42549801433977</v>
      </c>
      <c r="AC3038" s="143">
        <v>0.47194899968651</v>
      </c>
      <c r="AD3038" s="143">
        <v>1721.7020466348499</v>
      </c>
      <c r="AF3038" s="143">
        <v>-1</v>
      </c>
      <c r="AG3038" s="143">
        <v>-1</v>
      </c>
      <c r="AH3038" s="143">
        <v>-1</v>
      </c>
      <c r="AI3038" s="143">
        <v>-1</v>
      </c>
      <c r="AJ3038" s="143">
        <v>0</v>
      </c>
      <c r="AM3038" s="143" t="s">
        <v>383</v>
      </c>
      <c r="AN3038" s="143">
        <v>-1</v>
      </c>
      <c r="AQ3038" s="143">
        <v>277</v>
      </c>
      <c r="AR3038" s="143" t="s">
        <v>289</v>
      </c>
      <c r="AS3038" s="143" t="s">
        <v>409</v>
      </c>
      <c r="AT3038" s="143" t="s">
        <v>366</v>
      </c>
      <c r="AV3038" s="143">
        <v>186.69054828120099</v>
      </c>
      <c r="AW3038" s="143">
        <v>1.3963520248000001</v>
      </c>
    </row>
    <row r="3039" spans="1:49" x14ac:dyDescent="0.25">
      <c r="A3039" s="153">
        <v>820000</v>
      </c>
      <c r="B3039" s="153">
        <v>2400000</v>
      </c>
      <c r="C3039" s="153">
        <v>2400000</v>
      </c>
      <c r="D3039" s="143" t="s">
        <v>360</v>
      </c>
      <c r="E3039" s="143" t="s">
        <v>73</v>
      </c>
      <c r="F3039" s="143" t="s">
        <v>378</v>
      </c>
      <c r="G3039" s="143" t="s">
        <v>379</v>
      </c>
      <c r="H3039" s="143">
        <v>0.59</v>
      </c>
      <c r="I3039" s="143">
        <v>0.64</v>
      </c>
      <c r="J3039" s="143" t="s">
        <v>366</v>
      </c>
      <c r="K3039" s="143">
        <v>0.10582809103097</v>
      </c>
      <c r="L3039" s="143">
        <v>3363.12388554274</v>
      </c>
      <c r="M3039" s="143">
        <v>6.6912705449949401</v>
      </c>
      <c r="N3039" s="143">
        <v>0.92189177372821995</v>
      </c>
      <c r="O3039" s="143">
        <v>0.70812438834859004</v>
      </c>
      <c r="P3039" s="143">
        <v>9.7562046550809994E-2</v>
      </c>
      <c r="Q3039" s="143">
        <v>355.91298070765703</v>
      </c>
      <c r="R3039" s="143">
        <v>1550</v>
      </c>
      <c r="S3039" s="143" t="s">
        <v>399</v>
      </c>
      <c r="T3039" s="143">
        <v>1550</v>
      </c>
      <c r="U3039" s="143" t="s">
        <v>385</v>
      </c>
      <c r="V3039" s="143" t="s">
        <v>366</v>
      </c>
      <c r="Z3039" s="143">
        <v>0</v>
      </c>
      <c r="AA3039" s="143">
        <v>1</v>
      </c>
      <c r="AB3039" s="143">
        <v>0.70812438834859004</v>
      </c>
      <c r="AC3039" s="143">
        <v>9.7562046550809994E-2</v>
      </c>
      <c r="AD3039" s="143">
        <v>355.91298070765703</v>
      </c>
      <c r="AF3039" s="143">
        <v>-1</v>
      </c>
      <c r="AG3039" s="143">
        <v>-1</v>
      </c>
      <c r="AH3039" s="143">
        <v>-1</v>
      </c>
      <c r="AI3039" s="143">
        <v>-1</v>
      </c>
      <c r="AJ3039" s="143">
        <v>0</v>
      </c>
      <c r="AM3039" s="143" t="s">
        <v>383</v>
      </c>
      <c r="AN3039" s="143">
        <v>-1</v>
      </c>
      <c r="AQ3039" s="143">
        <v>277</v>
      </c>
      <c r="AR3039" s="143" t="s">
        <v>289</v>
      </c>
      <c r="AS3039" s="143" t="s">
        <v>409</v>
      </c>
      <c r="AT3039" s="143" t="s">
        <v>366</v>
      </c>
      <c r="AV3039" s="143">
        <v>105.380151539126</v>
      </c>
      <c r="AW3039" s="143">
        <v>0.28865610759999999</v>
      </c>
    </row>
    <row r="3040" spans="1:49" x14ac:dyDescent="0.25">
      <c r="A3040" s="153">
        <v>820000</v>
      </c>
      <c r="B3040" s="153">
        <v>2400000</v>
      </c>
      <c r="C3040" s="153">
        <v>2400000</v>
      </c>
      <c r="D3040" s="143" t="s">
        <v>360</v>
      </c>
      <c r="E3040" s="143" t="s">
        <v>73</v>
      </c>
      <c r="F3040" s="143" t="s">
        <v>378</v>
      </c>
      <c r="G3040" s="143" t="s">
        <v>379</v>
      </c>
      <c r="H3040" s="143">
        <v>0.59</v>
      </c>
      <c r="I3040" s="143">
        <v>0.64</v>
      </c>
      <c r="J3040" s="143" t="s">
        <v>366</v>
      </c>
      <c r="K3040" s="143">
        <v>0.38166184876217002</v>
      </c>
      <c r="L3040" s="143">
        <v>3808.2556752452401</v>
      </c>
      <c r="M3040" s="143">
        <v>7.9263225423070702</v>
      </c>
      <c r="N3040" s="143">
        <v>1.1137585757800299</v>
      </c>
      <c r="O3040" s="143">
        <v>3.02517491538224</v>
      </c>
      <c r="P3040" s="143">
        <v>0.42507915710694</v>
      </c>
      <c r="Q3040" s="143">
        <v>1453.4659015731499</v>
      </c>
      <c r="R3040" s="143">
        <v>1550</v>
      </c>
      <c r="S3040" s="143" t="s">
        <v>399</v>
      </c>
      <c r="T3040" s="143">
        <v>1550</v>
      </c>
      <c r="U3040" s="143" t="s">
        <v>385</v>
      </c>
      <c r="V3040" s="143" t="s">
        <v>366</v>
      </c>
      <c r="Z3040" s="143">
        <v>0</v>
      </c>
      <c r="AA3040" s="143">
        <v>1</v>
      </c>
      <c r="AB3040" s="143">
        <v>3.02517491538224</v>
      </c>
      <c r="AC3040" s="143">
        <v>0.42507915710694</v>
      </c>
      <c r="AD3040" s="143">
        <v>1453.4659015731499</v>
      </c>
      <c r="AF3040" s="143">
        <v>-1</v>
      </c>
      <c r="AG3040" s="143">
        <v>-1</v>
      </c>
      <c r="AH3040" s="143">
        <v>-1</v>
      </c>
      <c r="AI3040" s="143">
        <v>-1</v>
      </c>
      <c r="AJ3040" s="143">
        <v>0</v>
      </c>
      <c r="AM3040" s="143" t="s">
        <v>383</v>
      </c>
      <c r="AN3040" s="143">
        <v>-1</v>
      </c>
      <c r="AQ3040" s="143">
        <v>277</v>
      </c>
      <c r="AR3040" s="143" t="s">
        <v>289</v>
      </c>
      <c r="AS3040" s="143" t="s">
        <v>409</v>
      </c>
      <c r="AT3040" s="143" t="s">
        <v>366</v>
      </c>
      <c r="AV3040" s="143">
        <v>249.502977999655</v>
      </c>
      <c r="AW3040" s="143">
        <v>1.1788044619</v>
      </c>
    </row>
    <row r="3041" spans="1:49" x14ac:dyDescent="0.25">
      <c r="A3041" s="153">
        <v>820000</v>
      </c>
      <c r="B3041" s="153">
        <v>2400000</v>
      </c>
      <c r="C3041" s="153">
        <v>2400000</v>
      </c>
      <c r="D3041" s="143" t="s">
        <v>360</v>
      </c>
      <c r="E3041" s="143" t="s">
        <v>73</v>
      </c>
      <c r="F3041" s="143" t="s">
        <v>378</v>
      </c>
      <c r="G3041" s="143" t="s">
        <v>379</v>
      </c>
      <c r="H3041" s="143">
        <v>0.59</v>
      </c>
      <c r="I3041" s="143">
        <v>0.64</v>
      </c>
      <c r="J3041" s="143" t="s">
        <v>366</v>
      </c>
      <c r="K3041" s="143">
        <v>0.23610160462957</v>
      </c>
      <c r="L3041" s="143">
        <v>3808.2556752452401</v>
      </c>
      <c r="M3041" s="143">
        <v>7.9263225423070702</v>
      </c>
      <c r="N3041" s="143">
        <v>1.1137585757800299</v>
      </c>
      <c r="O3041" s="143">
        <v>1.87141747105026</v>
      </c>
      <c r="P3041" s="143">
        <v>0.26296018691160999</v>
      </c>
      <c r="Q3041" s="143">
        <v>899.13527576508397</v>
      </c>
      <c r="R3041" s="143">
        <v>8110</v>
      </c>
      <c r="S3041" s="143" t="s">
        <v>410</v>
      </c>
      <c r="T3041" s="143">
        <v>8110</v>
      </c>
      <c r="U3041" s="143" t="s">
        <v>385</v>
      </c>
      <c r="V3041" s="143" t="s">
        <v>366</v>
      </c>
      <c r="Z3041" s="143">
        <v>0</v>
      </c>
      <c r="AA3041" s="143">
        <v>1</v>
      </c>
      <c r="AB3041" s="143">
        <v>1.87141747105026</v>
      </c>
      <c r="AC3041" s="143">
        <v>0.26296018691160999</v>
      </c>
      <c r="AD3041" s="143">
        <v>899.13527576508397</v>
      </c>
      <c r="AF3041" s="143">
        <v>-1</v>
      </c>
      <c r="AG3041" s="143">
        <v>-1</v>
      </c>
      <c r="AH3041" s="143">
        <v>-1</v>
      </c>
      <c r="AI3041" s="143">
        <v>-1</v>
      </c>
      <c r="AJ3041" s="143">
        <v>0</v>
      </c>
      <c r="AM3041" s="143" t="s">
        <v>383</v>
      </c>
      <c r="AN3041" s="143">
        <v>-1</v>
      </c>
      <c r="AQ3041" s="143">
        <v>277</v>
      </c>
      <c r="AR3041" s="143" t="s">
        <v>289</v>
      </c>
      <c r="AS3041" s="143" t="s">
        <v>409</v>
      </c>
      <c r="AT3041" s="143" t="s">
        <v>366</v>
      </c>
      <c r="AV3041" s="143">
        <v>131.58595127871399</v>
      </c>
      <c r="AW3041" s="143">
        <v>0.72922569000000004</v>
      </c>
    </row>
    <row r="3042" spans="1:49" x14ac:dyDescent="0.25">
      <c r="A3042" s="153">
        <v>820000</v>
      </c>
      <c r="B3042" s="153">
        <v>2400000</v>
      </c>
      <c r="C3042" s="153">
        <v>2400000</v>
      </c>
      <c r="D3042" s="143" t="s">
        <v>360</v>
      </c>
      <c r="E3042" s="143" t="s">
        <v>73</v>
      </c>
      <c r="F3042" s="143" t="s">
        <v>378</v>
      </c>
      <c r="G3042" s="143" t="s">
        <v>379</v>
      </c>
      <c r="H3042" s="143">
        <v>0.59</v>
      </c>
      <c r="I3042" s="143">
        <v>0.64</v>
      </c>
      <c r="J3042" s="143" t="s">
        <v>366</v>
      </c>
      <c r="K3042" s="143">
        <v>0.61776345366790997</v>
      </c>
      <c r="L3042" s="143">
        <v>3784.8270003907801</v>
      </c>
      <c r="M3042" s="143">
        <v>8.0742005333091296</v>
      </c>
      <c r="N3042" s="143">
        <v>1.07908077045568</v>
      </c>
      <c r="O3042" s="143">
        <v>4.98794600706435</v>
      </c>
      <c r="P3042" s="143">
        <v>0.66661666354333005</v>
      </c>
      <c r="Q3042" s="143">
        <v>2338.1277992969699</v>
      </c>
      <c r="R3042" s="143">
        <v>1860</v>
      </c>
      <c r="S3042" s="143" t="s">
        <v>411</v>
      </c>
      <c r="T3042" s="143">
        <v>1860</v>
      </c>
      <c r="U3042" s="143" t="s">
        <v>385</v>
      </c>
      <c r="V3042" s="143" t="s">
        <v>366</v>
      </c>
      <c r="Z3042" s="143">
        <v>0</v>
      </c>
      <c r="AA3042" s="143">
        <v>1</v>
      </c>
      <c r="AB3042" s="143">
        <v>4.98794600706435</v>
      </c>
      <c r="AC3042" s="143">
        <v>0.66661666354333005</v>
      </c>
      <c r="AD3042" s="143">
        <v>2338.1277992969699</v>
      </c>
      <c r="AF3042" s="143">
        <v>-1</v>
      </c>
      <c r="AG3042" s="143">
        <v>-1</v>
      </c>
      <c r="AH3042" s="143">
        <v>-1</v>
      </c>
      <c r="AI3042" s="143">
        <v>-1</v>
      </c>
      <c r="AJ3042" s="143">
        <v>0</v>
      </c>
      <c r="AM3042" s="143" t="s">
        <v>383</v>
      </c>
      <c r="AN3042" s="143">
        <v>-1</v>
      </c>
      <c r="AQ3042" s="143">
        <v>277</v>
      </c>
      <c r="AR3042" s="143" t="s">
        <v>289</v>
      </c>
      <c r="AS3042" s="143" t="s">
        <v>409</v>
      </c>
      <c r="AT3042" s="143" t="s">
        <v>366</v>
      </c>
      <c r="AV3042" s="143">
        <v>200</v>
      </c>
      <c r="AW3042" s="143">
        <v>1.896291808</v>
      </c>
    </row>
    <row r="3043" spans="1:49" x14ac:dyDescent="0.25">
      <c r="A3043" s="153">
        <v>820000</v>
      </c>
      <c r="B3043" s="153">
        <v>2400000</v>
      </c>
      <c r="C3043" s="153">
        <v>2400000</v>
      </c>
      <c r="D3043" s="143" t="s">
        <v>360</v>
      </c>
      <c r="E3043" s="143" t="s">
        <v>73</v>
      </c>
      <c r="F3043" s="143" t="s">
        <v>378</v>
      </c>
      <c r="G3043" s="143" t="s">
        <v>379</v>
      </c>
      <c r="H3043" s="143">
        <v>0.59</v>
      </c>
      <c r="I3043" s="143">
        <v>0.64</v>
      </c>
      <c r="J3043" s="143" t="s">
        <v>363</v>
      </c>
      <c r="K3043" s="143">
        <v>4.5505812486399998E-3</v>
      </c>
      <c r="L3043" s="143">
        <v>3297.76919661597</v>
      </c>
      <c r="M3043" s="143">
        <v>6.6108335427589902</v>
      </c>
      <c r="N3043" s="143">
        <v>0.89543401705157999</v>
      </c>
      <c r="O3043" s="143">
        <v>3.0083135157609998E-2</v>
      </c>
      <c r="P3043" s="143">
        <v>4.0747452473900003E-3</v>
      </c>
      <c r="Q3043" s="143">
        <v>15.0067666684896</v>
      </c>
      <c r="R3043" s="143">
        <v>3100</v>
      </c>
      <c r="S3043" s="143" t="s">
        <v>371</v>
      </c>
      <c r="T3043" s="143">
        <v>3100</v>
      </c>
      <c r="U3043" s="143" t="s">
        <v>385</v>
      </c>
      <c r="V3043" s="143" t="s">
        <v>366</v>
      </c>
      <c r="Y3043" s="143" t="s">
        <v>363</v>
      </c>
      <c r="Z3043" s="143">
        <v>0</v>
      </c>
      <c r="AA3043" s="143">
        <v>1</v>
      </c>
      <c r="AB3043" s="143">
        <v>3.0083135157609998E-2</v>
      </c>
      <c r="AC3043" s="143">
        <v>4.0747452473900003E-3</v>
      </c>
      <c r="AD3043" s="143">
        <v>15.0067666684907</v>
      </c>
      <c r="AF3043" s="143">
        <v>-1</v>
      </c>
      <c r="AG3043" s="143">
        <v>-1</v>
      </c>
      <c r="AH3043" s="143">
        <v>-1</v>
      </c>
      <c r="AI3043" s="143">
        <v>-1</v>
      </c>
      <c r="AJ3043" s="143">
        <v>0</v>
      </c>
      <c r="AM3043" s="143" t="s">
        <v>383</v>
      </c>
      <c r="AN3043" s="143">
        <v>-1</v>
      </c>
      <c r="AQ3043" s="143">
        <v>277</v>
      </c>
      <c r="AR3043" s="143" t="s">
        <v>289</v>
      </c>
      <c r="AS3043" s="143" t="s">
        <v>409</v>
      </c>
      <c r="AT3043" s="143" t="s">
        <v>366</v>
      </c>
      <c r="AV3043" s="143">
        <v>21.0505704036045</v>
      </c>
      <c r="AW3043" s="143">
        <v>1.2170938100000001E-2</v>
      </c>
    </row>
    <row r="3044" spans="1:49" x14ac:dyDescent="0.25">
      <c r="A3044" s="153">
        <v>820000</v>
      </c>
      <c r="B3044" s="153">
        <v>2400000</v>
      </c>
      <c r="C3044" s="153">
        <v>2400000</v>
      </c>
      <c r="D3044" s="143" t="s">
        <v>360</v>
      </c>
      <c r="E3044" s="143" t="s">
        <v>73</v>
      </c>
      <c r="F3044" s="143" t="s">
        <v>378</v>
      </c>
      <c r="G3044" s="143" t="s">
        <v>379</v>
      </c>
      <c r="H3044" s="143">
        <v>0.59</v>
      </c>
      <c r="I3044" s="143">
        <v>0.64</v>
      </c>
      <c r="J3044" s="143" t="s">
        <v>366</v>
      </c>
      <c r="K3044" s="143">
        <v>4.373001281378E-2</v>
      </c>
      <c r="L3044" s="143">
        <v>3297.76919661597</v>
      </c>
      <c r="M3044" s="143">
        <v>6.6108335427589902</v>
      </c>
      <c r="N3044" s="143">
        <v>0.89543401705157999</v>
      </c>
      <c r="O3044" s="143">
        <v>0.28909183553461998</v>
      </c>
      <c r="P3044" s="143">
        <v>3.9157341039559999E-2</v>
      </c>
      <c r="Q3044" s="143">
        <v>144.21148922490801</v>
      </c>
      <c r="R3044" s="143">
        <v>8140</v>
      </c>
      <c r="S3044" s="143" t="s">
        <v>369</v>
      </c>
      <c r="T3044" s="143">
        <v>8140</v>
      </c>
      <c r="U3044" s="143" t="s">
        <v>385</v>
      </c>
      <c r="V3044" s="143" t="s">
        <v>366</v>
      </c>
      <c r="Z3044" s="143">
        <v>0</v>
      </c>
      <c r="AA3044" s="143">
        <v>1</v>
      </c>
      <c r="AB3044" s="143">
        <v>0.28909183553461998</v>
      </c>
      <c r="AC3044" s="143">
        <v>3.9157341039559999E-2</v>
      </c>
      <c r="AD3044" s="143">
        <v>144.21148922490701</v>
      </c>
      <c r="AF3044" s="143">
        <v>-1</v>
      </c>
      <c r="AG3044" s="143">
        <v>-1</v>
      </c>
      <c r="AH3044" s="143">
        <v>-1</v>
      </c>
      <c r="AI3044" s="143">
        <v>-1</v>
      </c>
      <c r="AJ3044" s="143">
        <v>0</v>
      </c>
      <c r="AM3044" s="143" t="s">
        <v>383</v>
      </c>
      <c r="AN3044" s="143">
        <v>-1</v>
      </c>
      <c r="AQ3044" s="143">
        <v>277</v>
      </c>
      <c r="AR3044" s="143" t="s">
        <v>289</v>
      </c>
      <c r="AS3044" s="143" t="s">
        <v>409</v>
      </c>
      <c r="AT3044" s="143" t="s">
        <v>366</v>
      </c>
      <c r="AV3044" s="143">
        <v>106.032688041079</v>
      </c>
      <c r="AW3044" s="143">
        <v>0.1169598453</v>
      </c>
    </row>
    <row r="3045" spans="1:49" x14ac:dyDescent="0.25">
      <c r="A3045" s="153">
        <v>820000</v>
      </c>
      <c r="B3045" s="153">
        <v>2400000</v>
      </c>
      <c r="C3045" s="153">
        <v>2400000</v>
      </c>
      <c r="D3045" s="143" t="s">
        <v>360</v>
      </c>
      <c r="E3045" s="143" t="s">
        <v>73</v>
      </c>
      <c r="F3045" s="143" t="s">
        <v>378</v>
      </c>
      <c r="G3045" s="143" t="s">
        <v>379</v>
      </c>
      <c r="H3045" s="143">
        <v>0.59</v>
      </c>
      <c r="I3045" s="143">
        <v>0.64</v>
      </c>
      <c r="J3045" s="143" t="s">
        <v>363</v>
      </c>
      <c r="K3045" s="143">
        <v>0.56430782663599</v>
      </c>
      <c r="L3045" s="143">
        <v>3297.76919661597</v>
      </c>
      <c r="M3045" s="143">
        <v>6.6108335427589902</v>
      </c>
      <c r="N3045" s="143">
        <v>0.89543401705157999</v>
      </c>
      <c r="O3045" s="143">
        <v>3.7305451087666599</v>
      </c>
      <c r="P3045" s="143">
        <v>0.50530042405830999</v>
      </c>
      <c r="Q3045" s="143">
        <v>1860.9569680894899</v>
      </c>
      <c r="R3045" s="143">
        <v>3100</v>
      </c>
      <c r="S3045" s="143" t="s">
        <v>371</v>
      </c>
      <c r="T3045" s="143">
        <v>3100</v>
      </c>
      <c r="U3045" s="143" t="s">
        <v>385</v>
      </c>
      <c r="V3045" s="143" t="s">
        <v>366</v>
      </c>
      <c r="Y3045" s="143" t="s">
        <v>363</v>
      </c>
      <c r="Z3045" s="143">
        <v>0</v>
      </c>
      <c r="AA3045" s="143">
        <v>1</v>
      </c>
      <c r="AB3045" s="143">
        <v>3.7305451087666599</v>
      </c>
      <c r="AC3045" s="143">
        <v>0.50530042405830999</v>
      </c>
      <c r="AD3045" s="143">
        <v>1860.9569680894899</v>
      </c>
      <c r="AF3045" s="143">
        <v>-1</v>
      </c>
      <c r="AG3045" s="143">
        <v>-1</v>
      </c>
      <c r="AH3045" s="143">
        <v>-1</v>
      </c>
      <c r="AI3045" s="143">
        <v>-1</v>
      </c>
      <c r="AJ3045" s="143">
        <v>0</v>
      </c>
      <c r="AM3045" s="143" t="s">
        <v>383</v>
      </c>
      <c r="AN3045" s="143">
        <v>-1</v>
      </c>
      <c r="AQ3045" s="143">
        <v>277</v>
      </c>
      <c r="AR3045" s="143" t="s">
        <v>289</v>
      </c>
      <c r="AS3045" s="143" t="s">
        <v>409</v>
      </c>
      <c r="AT3045" s="143" t="s">
        <v>366</v>
      </c>
      <c r="AV3045" s="143">
        <v>186.19886432207099</v>
      </c>
      <c r="AW3045" s="143">
        <v>1.5092919449</v>
      </c>
    </row>
    <row r="3046" spans="1:49" x14ac:dyDescent="0.25">
      <c r="A3046" s="153">
        <v>820000</v>
      </c>
      <c r="B3046" s="153">
        <v>2400000</v>
      </c>
      <c r="C3046" s="153">
        <v>2400000</v>
      </c>
      <c r="D3046" s="143" t="s">
        <v>360</v>
      </c>
      <c r="E3046" s="143" t="s">
        <v>73</v>
      </c>
      <c r="F3046" s="143" t="s">
        <v>378</v>
      </c>
      <c r="G3046" s="143" t="s">
        <v>379</v>
      </c>
      <c r="H3046" s="143">
        <v>0.59</v>
      </c>
      <c r="I3046" s="143">
        <v>0.64</v>
      </c>
      <c r="J3046" s="143" t="s">
        <v>363</v>
      </c>
      <c r="K3046" s="143">
        <v>0.61776345355284001</v>
      </c>
      <c r="L3046" s="143">
        <v>3268.8987480927599</v>
      </c>
      <c r="M3046" s="143">
        <v>6.4596223585296801</v>
      </c>
      <c r="N3046" s="143">
        <v>0.87831049864429001</v>
      </c>
      <c r="O3046" s="143">
        <v>3.99051861685248</v>
      </c>
      <c r="P3046" s="143">
        <v>0.54258812693421998</v>
      </c>
      <c r="Q3046" s="143">
        <v>2019.4061799363601</v>
      </c>
      <c r="R3046" s="143">
        <v>3100</v>
      </c>
      <c r="S3046" s="143" t="s">
        <v>371</v>
      </c>
      <c r="T3046" s="143">
        <v>3100</v>
      </c>
      <c r="U3046" s="143" t="s">
        <v>385</v>
      </c>
      <c r="V3046" s="143" t="s">
        <v>366</v>
      </c>
      <c r="Y3046" s="143" t="s">
        <v>363</v>
      </c>
      <c r="Z3046" s="143">
        <v>0</v>
      </c>
      <c r="AA3046" s="143">
        <v>1</v>
      </c>
      <c r="AB3046" s="143">
        <v>3.99051861685248</v>
      </c>
      <c r="AC3046" s="143">
        <v>0.54258812693421998</v>
      </c>
      <c r="AD3046" s="143">
        <v>2019.4061799363601</v>
      </c>
      <c r="AF3046" s="143">
        <v>-1</v>
      </c>
      <c r="AG3046" s="143">
        <v>-1</v>
      </c>
      <c r="AH3046" s="143">
        <v>-1</v>
      </c>
      <c r="AI3046" s="143">
        <v>-1</v>
      </c>
      <c r="AJ3046" s="143">
        <v>0</v>
      </c>
      <c r="AM3046" s="143" t="s">
        <v>383</v>
      </c>
      <c r="AN3046" s="143">
        <v>-1</v>
      </c>
      <c r="AQ3046" s="143">
        <v>277</v>
      </c>
      <c r="AR3046" s="143" t="s">
        <v>289</v>
      </c>
      <c r="AS3046" s="143" t="s">
        <v>409</v>
      </c>
      <c r="AT3046" s="143" t="s">
        <v>366</v>
      </c>
      <c r="AV3046" s="143">
        <v>199.99999998137301</v>
      </c>
      <c r="AW3046" s="143">
        <v>1.6377990105</v>
      </c>
    </row>
    <row r="3047" spans="1:49" x14ac:dyDescent="0.25">
      <c r="A3047" s="153">
        <v>820000</v>
      </c>
      <c r="B3047" s="153">
        <v>2400000</v>
      </c>
      <c r="C3047" s="153">
        <v>2400000</v>
      </c>
      <c r="D3047" s="143" t="s">
        <v>360</v>
      </c>
      <c r="E3047" s="143" t="s">
        <v>73</v>
      </c>
      <c r="F3047" s="143" t="s">
        <v>378</v>
      </c>
      <c r="G3047" s="143" t="s">
        <v>379</v>
      </c>
      <c r="H3047" s="143">
        <v>0.59</v>
      </c>
      <c r="I3047" s="143">
        <v>0.64</v>
      </c>
      <c r="J3047" s="143" t="s">
        <v>366</v>
      </c>
      <c r="K3047" s="143">
        <v>0.61776345394406995</v>
      </c>
      <c r="L3047" s="143">
        <v>3821.6062773625499</v>
      </c>
      <c r="M3047" s="143">
        <v>7.8171191361169896</v>
      </c>
      <c r="N3047" s="143">
        <v>1.1335320933816999</v>
      </c>
      <c r="O3047" s="143">
        <v>4.8291305174199497</v>
      </c>
      <c r="P3047" s="143">
        <v>0.70025470116393995</v>
      </c>
      <c r="Q3047" s="143">
        <v>2360.8486935178398</v>
      </c>
      <c r="R3047" s="143">
        <v>1550</v>
      </c>
      <c r="S3047" s="143" t="s">
        <v>399</v>
      </c>
      <c r="T3047" s="143">
        <v>1550</v>
      </c>
      <c r="U3047" s="143" t="s">
        <v>385</v>
      </c>
      <c r="V3047" s="143" t="s">
        <v>366</v>
      </c>
      <c r="Z3047" s="143">
        <v>0</v>
      </c>
      <c r="AA3047" s="143">
        <v>1</v>
      </c>
      <c r="AB3047" s="143">
        <v>4.8291305174199497</v>
      </c>
      <c r="AC3047" s="143">
        <v>0.70025470116393995</v>
      </c>
      <c r="AD3047" s="143">
        <v>2360.8486935178398</v>
      </c>
      <c r="AF3047" s="143">
        <v>-1</v>
      </c>
      <c r="AG3047" s="143">
        <v>-1</v>
      </c>
      <c r="AH3047" s="143">
        <v>-1</v>
      </c>
      <c r="AI3047" s="143">
        <v>-1</v>
      </c>
      <c r="AJ3047" s="143">
        <v>0</v>
      </c>
      <c r="AM3047" s="143" t="s">
        <v>383</v>
      </c>
      <c r="AN3047" s="143">
        <v>-1</v>
      </c>
      <c r="AQ3047" s="143">
        <v>277</v>
      </c>
      <c r="AR3047" s="143" t="s">
        <v>289</v>
      </c>
      <c r="AS3047" s="143" t="s">
        <v>409</v>
      </c>
      <c r="AT3047" s="143" t="s">
        <v>366</v>
      </c>
      <c r="AV3047" s="143">
        <v>200.000000044703</v>
      </c>
      <c r="AW3047" s="143">
        <v>1.9147191350999999</v>
      </c>
    </row>
    <row r="3048" spans="1:49" x14ac:dyDescent="0.25">
      <c r="A3048" s="153">
        <v>820000</v>
      </c>
      <c r="B3048" s="153">
        <v>2400000</v>
      </c>
      <c r="C3048" s="153">
        <v>2400000</v>
      </c>
      <c r="D3048" s="143" t="s">
        <v>360</v>
      </c>
      <c r="E3048" s="143" t="s">
        <v>73</v>
      </c>
      <c r="F3048" s="143" t="s">
        <v>378</v>
      </c>
      <c r="G3048" s="143" t="s">
        <v>379</v>
      </c>
      <c r="H3048" s="143">
        <v>0.59</v>
      </c>
      <c r="I3048" s="143">
        <v>0.64</v>
      </c>
      <c r="J3048" s="143" t="s">
        <v>366</v>
      </c>
      <c r="K3048" s="143">
        <v>5.0877066194599998E-3</v>
      </c>
      <c r="L3048" s="143">
        <v>3654.1064741743198</v>
      </c>
      <c r="M3048" s="143">
        <v>7.6867773469190404</v>
      </c>
      <c r="N3048" s="143">
        <v>1.03019358898337</v>
      </c>
      <c r="O3048" s="143">
        <v>3.9108067990250003E-2</v>
      </c>
      <c r="P3048" s="143">
        <v>5.2413227419900003E-3</v>
      </c>
      <c r="Q3048" s="143">
        <v>18.591021696879299</v>
      </c>
      <c r="R3048" s="143">
        <v>8110</v>
      </c>
      <c r="S3048" s="143" t="s">
        <v>410</v>
      </c>
      <c r="T3048" s="143">
        <v>8110</v>
      </c>
      <c r="U3048" s="143" t="s">
        <v>385</v>
      </c>
      <c r="V3048" s="143" t="s">
        <v>366</v>
      </c>
      <c r="Z3048" s="143">
        <v>0</v>
      </c>
      <c r="AA3048" s="143">
        <v>1</v>
      </c>
      <c r="AB3048" s="143">
        <v>3.9108067990250003E-2</v>
      </c>
      <c r="AC3048" s="143">
        <v>5.2413227419900003E-3</v>
      </c>
      <c r="AD3048" s="143">
        <v>1697.3294001084</v>
      </c>
      <c r="AF3048" s="143">
        <v>-1</v>
      </c>
      <c r="AG3048" s="143">
        <v>-1</v>
      </c>
      <c r="AH3048" s="143">
        <v>-1</v>
      </c>
      <c r="AI3048" s="143">
        <v>-1</v>
      </c>
      <c r="AJ3048" s="143">
        <v>0</v>
      </c>
      <c r="AM3048" s="143" t="s">
        <v>383</v>
      </c>
      <c r="AN3048" s="143">
        <v>-1</v>
      </c>
      <c r="AQ3048" s="143">
        <v>277</v>
      </c>
      <c r="AR3048" s="143" t="s">
        <v>289</v>
      </c>
      <c r="AS3048" s="143" t="s">
        <v>409</v>
      </c>
      <c r="AT3048" s="143" t="s">
        <v>366</v>
      </c>
      <c r="AV3048" s="143">
        <v>25.0012434822677</v>
      </c>
      <c r="AW3048" s="143">
        <v>1.3765850771000001</v>
      </c>
    </row>
    <row r="3049" spans="1:49" x14ac:dyDescent="0.25">
      <c r="A3049" s="153">
        <v>820000</v>
      </c>
      <c r="B3049" s="153">
        <v>2400000</v>
      </c>
      <c r="C3049" s="153">
        <v>2400000</v>
      </c>
      <c r="D3049" s="143" t="s">
        <v>360</v>
      </c>
      <c r="E3049" s="143" t="s">
        <v>73</v>
      </c>
      <c r="F3049" s="143" t="s">
        <v>378</v>
      </c>
      <c r="G3049" s="143" t="s">
        <v>379</v>
      </c>
      <c r="H3049" s="143">
        <v>0.59</v>
      </c>
      <c r="I3049" s="143">
        <v>0.64</v>
      </c>
      <c r="J3049" s="143" t="s">
        <v>366</v>
      </c>
      <c r="K3049" s="143">
        <v>0.51378484190806994</v>
      </c>
      <c r="L3049" s="143">
        <v>3816.29971960796</v>
      </c>
      <c r="M3049" s="143">
        <v>7.86217551451265</v>
      </c>
      <c r="N3049" s="143">
        <v>1.1246197484484499</v>
      </c>
      <c r="O3049" s="143">
        <v>4.0394666037773801</v>
      </c>
      <c r="P3049" s="143">
        <v>0.57781257966328003</v>
      </c>
      <c r="Q3049" s="143">
        <v>1960.75694811259</v>
      </c>
      <c r="R3049" s="143">
        <v>1550</v>
      </c>
      <c r="S3049" s="143" t="s">
        <v>399</v>
      </c>
      <c r="T3049" s="143">
        <v>1550</v>
      </c>
      <c r="U3049" s="143" t="s">
        <v>385</v>
      </c>
      <c r="V3049" s="143" t="s">
        <v>366</v>
      </c>
      <c r="Z3049" s="143">
        <v>0</v>
      </c>
      <c r="AA3049" s="143">
        <v>1</v>
      </c>
      <c r="AB3049" s="143">
        <v>4.0394666037773801</v>
      </c>
      <c r="AC3049" s="143">
        <v>0.57781257966328003</v>
      </c>
      <c r="AD3049" s="143">
        <v>1961.05730598642</v>
      </c>
      <c r="AF3049" s="143">
        <v>-1</v>
      </c>
      <c r="AG3049" s="143">
        <v>-1</v>
      </c>
      <c r="AH3049" s="143">
        <v>-1</v>
      </c>
      <c r="AI3049" s="143">
        <v>-1</v>
      </c>
      <c r="AJ3049" s="143">
        <v>0</v>
      </c>
      <c r="AM3049" s="143" t="s">
        <v>383</v>
      </c>
      <c r="AN3049" s="143">
        <v>-1</v>
      </c>
      <c r="AQ3049" s="143">
        <v>277</v>
      </c>
      <c r="AR3049" s="143" t="s">
        <v>289</v>
      </c>
      <c r="AS3049" s="143" t="s">
        <v>409</v>
      </c>
      <c r="AT3049" s="143" t="s">
        <v>366</v>
      </c>
      <c r="AV3049" s="143">
        <v>185.564699380284</v>
      </c>
      <c r="AW3049" s="143">
        <v>1.5904763228000001</v>
      </c>
    </row>
    <row r="3050" spans="1:49" x14ac:dyDescent="0.25">
      <c r="A3050" s="153">
        <v>820000</v>
      </c>
      <c r="B3050" s="153">
        <v>2400000</v>
      </c>
      <c r="C3050" s="153">
        <v>2400000</v>
      </c>
      <c r="D3050" s="143" t="s">
        <v>360</v>
      </c>
      <c r="E3050" s="143" t="s">
        <v>73</v>
      </c>
      <c r="F3050" s="143" t="s">
        <v>378</v>
      </c>
      <c r="G3050" s="143" t="s">
        <v>379</v>
      </c>
      <c r="H3050" s="143">
        <v>0.59</v>
      </c>
      <c r="I3050" s="143">
        <v>0.64</v>
      </c>
      <c r="J3050" s="143" t="s">
        <v>366</v>
      </c>
      <c r="K3050" s="143">
        <v>0.10389990794490001</v>
      </c>
      <c r="L3050" s="143">
        <v>3816.29971960796</v>
      </c>
      <c r="M3050" s="143">
        <v>7.86217551451265</v>
      </c>
      <c r="N3050" s="143">
        <v>1.1246197484484499</v>
      </c>
      <c r="O3050" s="143">
        <v>0.81687931220455001</v>
      </c>
      <c r="P3050" s="143">
        <v>0.11684788833680999</v>
      </c>
      <c r="Q3050" s="143">
        <v>396.51318955743801</v>
      </c>
      <c r="R3050" s="143">
        <v>1860</v>
      </c>
      <c r="S3050" s="143" t="s">
        <v>411</v>
      </c>
      <c r="T3050" s="143">
        <v>1860</v>
      </c>
      <c r="U3050" s="143" t="s">
        <v>385</v>
      </c>
      <c r="V3050" s="143" t="s">
        <v>366</v>
      </c>
      <c r="Z3050" s="143">
        <v>0</v>
      </c>
      <c r="AA3050" s="143">
        <v>1</v>
      </c>
      <c r="AB3050" s="143">
        <v>0.81687931220455001</v>
      </c>
      <c r="AC3050" s="143">
        <v>0.11684788833680999</v>
      </c>
      <c r="AD3050" s="143">
        <v>396.51318955743801</v>
      </c>
      <c r="AF3050" s="143">
        <v>-1</v>
      </c>
      <c r="AG3050" s="143">
        <v>-1</v>
      </c>
      <c r="AH3050" s="143">
        <v>-1</v>
      </c>
      <c r="AI3050" s="143">
        <v>-1</v>
      </c>
      <c r="AJ3050" s="143">
        <v>0</v>
      </c>
      <c r="AM3050" s="143" t="s">
        <v>383</v>
      </c>
      <c r="AN3050" s="143">
        <v>-1</v>
      </c>
      <c r="AQ3050" s="143">
        <v>277</v>
      </c>
      <c r="AR3050" s="143" t="s">
        <v>289</v>
      </c>
      <c r="AS3050" s="143" t="s">
        <v>409</v>
      </c>
      <c r="AT3050" s="143" t="s">
        <v>366</v>
      </c>
      <c r="AV3050" s="143">
        <v>116.023353840716</v>
      </c>
      <c r="AW3050" s="143">
        <v>0.32158409529999998</v>
      </c>
    </row>
    <row r="3051" spans="1:49" x14ac:dyDescent="0.25">
      <c r="A3051" s="153">
        <v>820000</v>
      </c>
      <c r="B3051" s="153">
        <v>2400000</v>
      </c>
      <c r="C3051" s="153">
        <v>2400000</v>
      </c>
      <c r="D3051" s="143" t="s">
        <v>360</v>
      </c>
      <c r="E3051" s="143" t="s">
        <v>73</v>
      </c>
      <c r="F3051" s="143" t="s">
        <v>378</v>
      </c>
      <c r="G3051" s="143" t="s">
        <v>379</v>
      </c>
      <c r="H3051" s="143">
        <v>0.59</v>
      </c>
      <c r="I3051" s="143">
        <v>0.64</v>
      </c>
      <c r="J3051" s="143" t="s">
        <v>366</v>
      </c>
      <c r="K3051" s="143">
        <v>2.6459640614940001E-2</v>
      </c>
      <c r="L3051" s="143">
        <v>3822.5239902584799</v>
      </c>
      <c r="M3051" s="143">
        <v>7.8189592462915396</v>
      </c>
      <c r="N3051" s="143">
        <v>1.1337931587844901</v>
      </c>
      <c r="O3051" s="143">
        <v>0.20688685163976001</v>
      </c>
      <c r="P3051" s="143">
        <v>2.999975951311E-2</v>
      </c>
      <c r="Q3051" s="143">
        <v>101.142611024237</v>
      </c>
      <c r="R3051" s="143">
        <v>1550</v>
      </c>
      <c r="S3051" s="143" t="s">
        <v>399</v>
      </c>
      <c r="T3051" s="143">
        <v>1550</v>
      </c>
      <c r="U3051" s="143" t="s">
        <v>385</v>
      </c>
      <c r="V3051" s="143" t="s">
        <v>366</v>
      </c>
      <c r="Z3051" s="143">
        <v>0</v>
      </c>
      <c r="AA3051" s="143">
        <v>1</v>
      </c>
      <c r="AB3051" s="143">
        <v>0.20688685163976001</v>
      </c>
      <c r="AC3051" s="143">
        <v>2.999975951311E-2</v>
      </c>
      <c r="AD3051" s="143">
        <v>101.142611024236</v>
      </c>
      <c r="AF3051" s="143">
        <v>-1</v>
      </c>
      <c r="AG3051" s="143">
        <v>-1</v>
      </c>
      <c r="AH3051" s="143">
        <v>-1</v>
      </c>
      <c r="AI3051" s="143">
        <v>-1</v>
      </c>
      <c r="AJ3051" s="143">
        <v>0</v>
      </c>
      <c r="AM3051" s="143" t="s">
        <v>383</v>
      </c>
      <c r="AN3051" s="143">
        <v>-1</v>
      </c>
      <c r="AQ3051" s="143">
        <v>277</v>
      </c>
      <c r="AR3051" s="143" t="s">
        <v>289</v>
      </c>
      <c r="AS3051" s="143" t="s">
        <v>409</v>
      </c>
      <c r="AT3051" s="143" t="s">
        <v>366</v>
      </c>
      <c r="AV3051" s="143">
        <v>56.445091940237901</v>
      </c>
      <c r="AW3051" s="143">
        <v>8.2029692599999995E-2</v>
      </c>
    </row>
    <row r="3052" spans="1:49" x14ac:dyDescent="0.25">
      <c r="A3052" s="153">
        <v>820000</v>
      </c>
      <c r="B3052" s="153">
        <v>2400000</v>
      </c>
      <c r="C3052" s="153">
        <v>2400000</v>
      </c>
      <c r="D3052" s="143" t="s">
        <v>360</v>
      </c>
      <c r="E3052" s="143" t="s">
        <v>73</v>
      </c>
      <c r="F3052" s="143" t="s">
        <v>378</v>
      </c>
      <c r="G3052" s="143" t="s">
        <v>379</v>
      </c>
      <c r="H3052" s="143">
        <v>0.59</v>
      </c>
      <c r="I3052" s="143">
        <v>0.64</v>
      </c>
      <c r="J3052" s="143" t="s">
        <v>366</v>
      </c>
      <c r="K3052" s="143">
        <v>0.59130381312200997</v>
      </c>
      <c r="L3052" s="143">
        <v>3822.5239902584799</v>
      </c>
      <c r="M3052" s="143">
        <v>7.8189592462915396</v>
      </c>
      <c r="N3052" s="143">
        <v>1.1337931587844901</v>
      </c>
      <c r="O3052" s="143">
        <v>4.6233804169777901</v>
      </c>
      <c r="P3052" s="143">
        <v>0.67041621808092</v>
      </c>
      <c r="Q3052" s="143">
        <v>2260.2730111902001</v>
      </c>
      <c r="R3052" s="143">
        <v>1460</v>
      </c>
      <c r="S3052" s="143" t="s">
        <v>408</v>
      </c>
      <c r="T3052" s="143">
        <v>1460</v>
      </c>
      <c r="U3052" s="143" t="s">
        <v>385</v>
      </c>
      <c r="V3052" s="143" t="s">
        <v>366</v>
      </c>
      <c r="Z3052" s="143">
        <v>0</v>
      </c>
      <c r="AA3052" s="143">
        <v>1</v>
      </c>
      <c r="AB3052" s="143">
        <v>4.6233804169777901</v>
      </c>
      <c r="AC3052" s="143">
        <v>0.67041621808092</v>
      </c>
      <c r="AD3052" s="143">
        <v>2260.2730111902001</v>
      </c>
      <c r="AF3052" s="143">
        <v>-1</v>
      </c>
      <c r="AG3052" s="143">
        <v>-1</v>
      </c>
      <c r="AH3052" s="143">
        <v>-1</v>
      </c>
      <c r="AI3052" s="143">
        <v>-1</v>
      </c>
      <c r="AJ3052" s="143">
        <v>0</v>
      </c>
      <c r="AM3052" s="143" t="s">
        <v>383</v>
      </c>
      <c r="AN3052" s="143">
        <v>-1</v>
      </c>
      <c r="AQ3052" s="143">
        <v>277</v>
      </c>
      <c r="AR3052" s="143" t="s">
        <v>289</v>
      </c>
      <c r="AS3052" s="143" t="s">
        <v>409</v>
      </c>
      <c r="AT3052" s="143" t="s">
        <v>366</v>
      </c>
      <c r="AV3052" s="143">
        <v>192.41185635678301</v>
      </c>
      <c r="AW3052" s="143">
        <v>1.8331492385999999</v>
      </c>
    </row>
    <row r="3053" spans="1:49" x14ac:dyDescent="0.25">
      <c r="A3053" s="153">
        <v>820000</v>
      </c>
      <c r="B3053" s="153">
        <v>2400000</v>
      </c>
      <c r="C3053" s="153">
        <v>2400000</v>
      </c>
      <c r="D3053" s="143" t="s">
        <v>360</v>
      </c>
      <c r="E3053" s="143" t="s">
        <v>73</v>
      </c>
      <c r="F3053" s="143" t="s">
        <v>378</v>
      </c>
      <c r="G3053" s="143" t="s">
        <v>379</v>
      </c>
      <c r="H3053" s="143">
        <v>0.59</v>
      </c>
      <c r="I3053" s="143">
        <v>0.64</v>
      </c>
      <c r="J3053" s="143" t="s">
        <v>366</v>
      </c>
      <c r="K3053" s="143">
        <v>0.61776345366790997</v>
      </c>
      <c r="L3053" s="143">
        <v>3817.2325921479901</v>
      </c>
      <c r="M3053" s="143">
        <v>7.8083078744228303</v>
      </c>
      <c r="N3053" s="143">
        <v>1.1322754066082099</v>
      </c>
      <c r="O3053" s="143">
        <v>4.8236872398058104</v>
      </c>
      <c r="P3053" s="143">
        <v>0.69947836568953003</v>
      </c>
      <c r="Q3053" s="143">
        <v>2358.1467895790602</v>
      </c>
      <c r="R3053" s="143">
        <v>1550</v>
      </c>
      <c r="S3053" s="143" t="s">
        <v>399</v>
      </c>
      <c r="T3053" s="143">
        <v>1550</v>
      </c>
      <c r="U3053" s="143" t="s">
        <v>385</v>
      </c>
      <c r="V3053" s="143" t="s">
        <v>366</v>
      </c>
      <c r="Z3053" s="143">
        <v>0</v>
      </c>
      <c r="AA3053" s="143">
        <v>1</v>
      </c>
      <c r="AB3053" s="143">
        <v>4.8236872398058104</v>
      </c>
      <c r="AC3053" s="143">
        <v>0.69947836568953003</v>
      </c>
      <c r="AD3053" s="143">
        <v>2358.1467895790602</v>
      </c>
      <c r="AF3053" s="143">
        <v>-1</v>
      </c>
      <c r="AG3053" s="143">
        <v>-1</v>
      </c>
      <c r="AH3053" s="143">
        <v>-1</v>
      </c>
      <c r="AI3053" s="143">
        <v>-1</v>
      </c>
      <c r="AJ3053" s="143">
        <v>0</v>
      </c>
      <c r="AM3053" s="143" t="s">
        <v>383</v>
      </c>
      <c r="AN3053" s="143">
        <v>-1</v>
      </c>
      <c r="AQ3053" s="143">
        <v>277</v>
      </c>
      <c r="AR3053" s="143" t="s">
        <v>289</v>
      </c>
      <c r="AS3053" s="143" t="s">
        <v>409</v>
      </c>
      <c r="AT3053" s="143" t="s">
        <v>366</v>
      </c>
      <c r="AV3053" s="143">
        <v>200</v>
      </c>
      <c r="AW3053" s="143">
        <v>1.9125278099</v>
      </c>
    </row>
    <row r="3054" spans="1:49" x14ac:dyDescent="0.25">
      <c r="A3054" s="153">
        <v>820000</v>
      </c>
      <c r="B3054" s="153">
        <v>2400000</v>
      </c>
      <c r="C3054" s="153">
        <v>2400000</v>
      </c>
      <c r="D3054" s="143" t="s">
        <v>360</v>
      </c>
      <c r="E3054" s="143" t="s">
        <v>73</v>
      </c>
      <c r="F3054" s="143" t="s">
        <v>378</v>
      </c>
      <c r="G3054" s="143" t="s">
        <v>379</v>
      </c>
      <c r="H3054" s="143">
        <v>0.59</v>
      </c>
      <c r="I3054" s="143">
        <v>0.64</v>
      </c>
      <c r="J3054" s="143" t="s">
        <v>363</v>
      </c>
      <c r="K3054" s="143">
        <v>0.19174566035603999</v>
      </c>
      <c r="L3054" s="143">
        <v>3266.1879149434799</v>
      </c>
      <c r="M3054" s="143">
        <v>6.4543201184466596</v>
      </c>
      <c r="N3054" s="143">
        <v>0.87758134768991003</v>
      </c>
      <c r="O3054" s="143">
        <v>1.2375878732608501</v>
      </c>
      <c r="P3054" s="143">
        <v>0.16827241502894999</v>
      </c>
      <c r="Q3054" s="143">
        <v>626.27735859776794</v>
      </c>
      <c r="R3054" s="143">
        <v>3100</v>
      </c>
      <c r="S3054" s="143" t="s">
        <v>371</v>
      </c>
      <c r="T3054" s="143">
        <v>3100</v>
      </c>
      <c r="U3054" s="143" t="s">
        <v>385</v>
      </c>
      <c r="V3054" s="143" t="s">
        <v>366</v>
      </c>
      <c r="Y3054" s="143" t="s">
        <v>363</v>
      </c>
      <c r="Z3054" s="143">
        <v>0</v>
      </c>
      <c r="AA3054" s="143">
        <v>1</v>
      </c>
      <c r="AB3054" s="143">
        <v>1.2375878732608501</v>
      </c>
      <c r="AC3054" s="143">
        <v>0.16827241502894999</v>
      </c>
      <c r="AD3054" s="143">
        <v>626.27735859776794</v>
      </c>
      <c r="AF3054" s="143">
        <v>-1</v>
      </c>
      <c r="AG3054" s="143">
        <v>-1</v>
      </c>
      <c r="AH3054" s="143">
        <v>-1</v>
      </c>
      <c r="AI3054" s="143">
        <v>-1</v>
      </c>
      <c r="AJ3054" s="143">
        <v>0</v>
      </c>
      <c r="AM3054" s="143" t="s">
        <v>383</v>
      </c>
      <c r="AN3054" s="143">
        <v>-1</v>
      </c>
      <c r="AQ3054" s="143">
        <v>277</v>
      </c>
      <c r="AR3054" s="143" t="s">
        <v>289</v>
      </c>
      <c r="AS3054" s="143" t="s">
        <v>409</v>
      </c>
      <c r="AT3054" s="143" t="s">
        <v>366</v>
      </c>
      <c r="AV3054" s="143">
        <v>118.632870588931</v>
      </c>
      <c r="AW3054" s="143">
        <v>0.50792973119999996</v>
      </c>
    </row>
    <row r="3055" spans="1:49" x14ac:dyDescent="0.25">
      <c r="A3055" s="153">
        <v>820000</v>
      </c>
      <c r="B3055" s="153">
        <v>2400000</v>
      </c>
      <c r="C3055" s="153">
        <v>2400000</v>
      </c>
      <c r="D3055" s="143" t="s">
        <v>360</v>
      </c>
      <c r="E3055" s="143" t="s">
        <v>73</v>
      </c>
      <c r="F3055" s="143" t="s">
        <v>378</v>
      </c>
      <c r="G3055" s="143" t="s">
        <v>379</v>
      </c>
      <c r="H3055" s="143">
        <v>0.59</v>
      </c>
      <c r="I3055" s="143">
        <v>0.64</v>
      </c>
      <c r="J3055" s="143" t="s">
        <v>363</v>
      </c>
      <c r="K3055" s="143">
        <v>0.42601779335788997</v>
      </c>
      <c r="L3055" s="143">
        <v>3266.1879149434799</v>
      </c>
      <c r="M3055" s="143">
        <v>6.4543201184466596</v>
      </c>
      <c r="N3055" s="143">
        <v>0.87758134768991003</v>
      </c>
      <c r="O3055" s="143">
        <v>2.7496552144861202</v>
      </c>
      <c r="P3055" s="143">
        <v>0.37386526923489999</v>
      </c>
      <c r="Q3055" s="143">
        <v>1391.4541682164399</v>
      </c>
      <c r="R3055" s="143">
        <v>3100</v>
      </c>
      <c r="S3055" s="143" t="s">
        <v>371</v>
      </c>
      <c r="T3055" s="143">
        <v>3100</v>
      </c>
      <c r="U3055" s="143" t="s">
        <v>385</v>
      </c>
      <c r="V3055" s="143" t="s">
        <v>366</v>
      </c>
      <c r="Y3055" s="143" t="s">
        <v>363</v>
      </c>
      <c r="Z3055" s="143">
        <v>0</v>
      </c>
      <c r="AA3055" s="143">
        <v>1</v>
      </c>
      <c r="AB3055" s="143">
        <v>2.7496552144861202</v>
      </c>
      <c r="AC3055" s="143">
        <v>0.37386526923489999</v>
      </c>
      <c r="AD3055" s="143">
        <v>1391.4541682164399</v>
      </c>
      <c r="AF3055" s="143">
        <v>-1</v>
      </c>
      <c r="AG3055" s="143">
        <v>-1</v>
      </c>
      <c r="AH3055" s="143">
        <v>-1</v>
      </c>
      <c r="AI3055" s="143">
        <v>-1</v>
      </c>
      <c r="AJ3055" s="143">
        <v>0</v>
      </c>
      <c r="AM3055" s="143" t="s">
        <v>383</v>
      </c>
      <c r="AN3055" s="143">
        <v>-1</v>
      </c>
      <c r="AQ3055" s="143">
        <v>277</v>
      </c>
      <c r="AR3055" s="143" t="s">
        <v>289</v>
      </c>
      <c r="AS3055" s="143" t="s">
        <v>409</v>
      </c>
      <c r="AT3055" s="143" t="s">
        <v>366</v>
      </c>
      <c r="AV3055" s="143">
        <v>206.735715263071</v>
      </c>
      <c r="AW3055" s="143">
        <v>1.1285110853</v>
      </c>
    </row>
    <row r="3056" spans="1:49" x14ac:dyDescent="0.25">
      <c r="A3056" s="153">
        <v>820000</v>
      </c>
      <c r="B3056" s="153">
        <v>2400000</v>
      </c>
      <c r="C3056" s="153">
        <v>2400000</v>
      </c>
      <c r="D3056" s="143" t="s">
        <v>360</v>
      </c>
      <c r="E3056" s="143" t="s">
        <v>73</v>
      </c>
      <c r="F3056" s="143" t="s">
        <v>378</v>
      </c>
      <c r="G3056" s="143" t="s">
        <v>379</v>
      </c>
      <c r="H3056" s="143">
        <v>0.59</v>
      </c>
      <c r="I3056" s="143">
        <v>0.64</v>
      </c>
      <c r="J3056" s="143" t="s">
        <v>363</v>
      </c>
      <c r="K3056" s="143">
        <v>0.44314720155308002</v>
      </c>
      <c r="L3056" s="143">
        <v>3425.6365636467299</v>
      </c>
      <c r="M3056" s="143">
        <v>7.8468192167196396</v>
      </c>
      <c r="N3056" s="143">
        <v>1.0550367817563</v>
      </c>
      <c r="O3056" s="143">
        <v>3.4772959769822802</v>
      </c>
      <c r="P3056" s="143">
        <v>0.46753659737087</v>
      </c>
      <c r="Q3056" s="143">
        <v>1518.0612567179801</v>
      </c>
      <c r="R3056" s="143">
        <v>3100</v>
      </c>
      <c r="S3056" s="143" t="s">
        <v>371</v>
      </c>
      <c r="T3056" s="143">
        <v>3100</v>
      </c>
      <c r="U3056" s="143" t="s">
        <v>385</v>
      </c>
      <c r="V3056" s="143" t="s">
        <v>366</v>
      </c>
      <c r="Y3056" s="143" t="s">
        <v>363</v>
      </c>
      <c r="Z3056" s="143">
        <v>0</v>
      </c>
      <c r="AA3056" s="143">
        <v>1</v>
      </c>
      <c r="AB3056" s="143">
        <v>3.4772959769822802</v>
      </c>
      <c r="AC3056" s="143">
        <v>0.46753659737087</v>
      </c>
      <c r="AD3056" s="143">
        <v>1518.0612567179801</v>
      </c>
      <c r="AF3056" s="143">
        <v>-1</v>
      </c>
      <c r="AG3056" s="143">
        <v>-1</v>
      </c>
      <c r="AH3056" s="143">
        <v>-1</v>
      </c>
      <c r="AI3056" s="143">
        <v>-1</v>
      </c>
      <c r="AJ3056" s="143">
        <v>0</v>
      </c>
      <c r="AM3056" s="143" t="s">
        <v>383</v>
      </c>
      <c r="AN3056" s="143">
        <v>-1</v>
      </c>
      <c r="AQ3056" s="143">
        <v>277</v>
      </c>
      <c r="AR3056" s="143" t="s">
        <v>289</v>
      </c>
      <c r="AS3056" s="143" t="s">
        <v>409</v>
      </c>
      <c r="AT3056" s="143" t="s">
        <v>366</v>
      </c>
      <c r="AV3056" s="143">
        <v>168.71845884794701</v>
      </c>
      <c r="AW3056" s="143">
        <v>1.2311932333</v>
      </c>
    </row>
    <row r="3057" spans="1:49" x14ac:dyDescent="0.25">
      <c r="A3057" s="153">
        <v>820000</v>
      </c>
      <c r="B3057" s="153">
        <v>2400000</v>
      </c>
      <c r="C3057" s="153">
        <v>2400000</v>
      </c>
      <c r="D3057" s="143" t="s">
        <v>360</v>
      </c>
      <c r="E3057" s="143" t="s">
        <v>73</v>
      </c>
      <c r="F3057" s="143" t="s">
        <v>378</v>
      </c>
      <c r="G3057" s="143" t="s">
        <v>379</v>
      </c>
      <c r="H3057" s="143">
        <v>0.59</v>
      </c>
      <c r="I3057" s="143">
        <v>0.64</v>
      </c>
      <c r="J3057" s="143" t="s">
        <v>366</v>
      </c>
      <c r="K3057" s="143">
        <v>0.15758528269697</v>
      </c>
      <c r="L3057" s="143">
        <v>3425.6365636467299</v>
      </c>
      <c r="M3057" s="143">
        <v>7.8468192167196396</v>
      </c>
      <c r="N3057" s="143">
        <v>1.0550367817563</v>
      </c>
      <c r="O3057" s="143">
        <v>1.2365432245388299</v>
      </c>
      <c r="P3057" s="143">
        <v>0.16625826950877001</v>
      </c>
      <c r="Q3057" s="143">
        <v>539.82990629937103</v>
      </c>
      <c r="R3057" s="143">
        <v>1400</v>
      </c>
      <c r="S3057" s="143" t="s">
        <v>389</v>
      </c>
      <c r="T3057" s="143">
        <v>1400</v>
      </c>
      <c r="U3057" s="143" t="s">
        <v>385</v>
      </c>
      <c r="V3057" s="143" t="s">
        <v>366</v>
      </c>
      <c r="Z3057" s="143">
        <v>0</v>
      </c>
      <c r="AA3057" s="143">
        <v>1</v>
      </c>
      <c r="AB3057" s="143">
        <v>1.2365432245388299</v>
      </c>
      <c r="AC3057" s="143">
        <v>0.16625826950877001</v>
      </c>
      <c r="AD3057" s="143">
        <v>539.82990629937103</v>
      </c>
      <c r="AF3057" s="143">
        <v>-1</v>
      </c>
      <c r="AG3057" s="143">
        <v>-1</v>
      </c>
      <c r="AH3057" s="143">
        <v>-1</v>
      </c>
      <c r="AI3057" s="143">
        <v>-1</v>
      </c>
      <c r="AJ3057" s="143">
        <v>0</v>
      </c>
      <c r="AM3057" s="143" t="s">
        <v>383</v>
      </c>
      <c r="AN3057" s="143">
        <v>-1</v>
      </c>
      <c r="AQ3057" s="143">
        <v>277</v>
      </c>
      <c r="AR3057" s="143" t="s">
        <v>289</v>
      </c>
      <c r="AS3057" s="143" t="s">
        <v>409</v>
      </c>
      <c r="AT3057" s="143" t="s">
        <v>366</v>
      </c>
      <c r="AV3057" s="143">
        <v>176.551335327385</v>
      </c>
      <c r="AW3057" s="143">
        <v>0.43781825330000002</v>
      </c>
    </row>
    <row r="3058" spans="1:49" x14ac:dyDescent="0.25">
      <c r="A3058" s="153">
        <v>820000</v>
      </c>
      <c r="B3058" s="153">
        <v>2400000</v>
      </c>
      <c r="C3058" s="153">
        <v>2400000</v>
      </c>
      <c r="D3058" s="143" t="s">
        <v>360</v>
      </c>
      <c r="E3058" s="143" t="s">
        <v>73</v>
      </c>
      <c r="F3058" s="143" t="s">
        <v>378</v>
      </c>
      <c r="G3058" s="143" t="s">
        <v>379</v>
      </c>
      <c r="H3058" s="143">
        <v>0.59</v>
      </c>
      <c r="I3058" s="143">
        <v>0.64</v>
      </c>
      <c r="J3058" s="143" t="s">
        <v>363</v>
      </c>
      <c r="K3058" s="143">
        <v>1.7030969348810002E-2</v>
      </c>
      <c r="L3058" s="143">
        <v>3425.6365636467299</v>
      </c>
      <c r="M3058" s="143">
        <v>7.8468192167196396</v>
      </c>
      <c r="N3058" s="143">
        <v>1.0550367817563</v>
      </c>
      <c r="O3058" s="143">
        <v>0.1336389375656</v>
      </c>
      <c r="P3058" s="143">
        <v>1.796829909195E-2</v>
      </c>
      <c r="Q3058" s="143">
        <v>58.341911315630398</v>
      </c>
      <c r="R3058" s="143">
        <v>3100</v>
      </c>
      <c r="S3058" s="143" t="s">
        <v>371</v>
      </c>
      <c r="T3058" s="143">
        <v>3100</v>
      </c>
      <c r="U3058" s="143" t="s">
        <v>385</v>
      </c>
      <c r="V3058" s="143" t="s">
        <v>366</v>
      </c>
      <c r="Y3058" s="143" t="s">
        <v>363</v>
      </c>
      <c r="Z3058" s="143">
        <v>0</v>
      </c>
      <c r="AA3058" s="143">
        <v>1</v>
      </c>
      <c r="AB3058" s="143">
        <v>0.1336389375656</v>
      </c>
      <c r="AC3058" s="143">
        <v>1.796829909195E-2</v>
      </c>
      <c r="AD3058" s="143">
        <v>58.341911315629297</v>
      </c>
      <c r="AF3058" s="143">
        <v>-1</v>
      </c>
      <c r="AG3058" s="143">
        <v>-1</v>
      </c>
      <c r="AH3058" s="143">
        <v>-1</v>
      </c>
      <c r="AI3058" s="143">
        <v>-1</v>
      </c>
      <c r="AJ3058" s="143">
        <v>0</v>
      </c>
      <c r="AM3058" s="143" t="s">
        <v>383</v>
      </c>
      <c r="AN3058" s="143">
        <v>-1</v>
      </c>
      <c r="AQ3058" s="143">
        <v>277</v>
      </c>
      <c r="AR3058" s="143" t="s">
        <v>289</v>
      </c>
      <c r="AS3058" s="143" t="s">
        <v>409</v>
      </c>
      <c r="AT3058" s="143" t="s">
        <v>366</v>
      </c>
      <c r="AV3058" s="143">
        <v>46.417648876271201</v>
      </c>
      <c r="AW3058" s="143">
        <v>4.7317040800000001E-2</v>
      </c>
    </row>
    <row r="3059" spans="1:49" x14ac:dyDescent="0.25">
      <c r="A3059" s="153">
        <v>820000</v>
      </c>
      <c r="B3059" s="153">
        <v>2400000</v>
      </c>
      <c r="C3059" s="153">
        <v>2400000</v>
      </c>
      <c r="D3059" s="143" t="s">
        <v>360</v>
      </c>
      <c r="E3059" s="143" t="s">
        <v>73</v>
      </c>
      <c r="F3059" s="143" t="s">
        <v>378</v>
      </c>
      <c r="G3059" s="143" t="s">
        <v>379</v>
      </c>
      <c r="H3059" s="143">
        <v>0.59</v>
      </c>
      <c r="I3059" s="143">
        <v>0.64</v>
      </c>
      <c r="J3059" s="143" t="s">
        <v>366</v>
      </c>
      <c r="K3059" s="143">
        <v>0.61776345352982998</v>
      </c>
      <c r="L3059" s="143">
        <v>3819.4706969100498</v>
      </c>
      <c r="M3059" s="143">
        <v>7.8128203535160496</v>
      </c>
      <c r="N3059" s="143">
        <v>1.13291955313007</v>
      </c>
      <c r="O3059" s="143">
        <v>4.8264748833962399</v>
      </c>
      <c r="P3059" s="143">
        <v>0.69987629571309995</v>
      </c>
      <c r="Q3059" s="143">
        <v>2359.52940837914</v>
      </c>
      <c r="R3059" s="143">
        <v>1550</v>
      </c>
      <c r="S3059" s="143" t="s">
        <v>399</v>
      </c>
      <c r="T3059" s="143">
        <v>1550</v>
      </c>
      <c r="U3059" s="143" t="s">
        <v>385</v>
      </c>
      <c r="V3059" s="143" t="s">
        <v>366</v>
      </c>
      <c r="Z3059" s="143">
        <v>0</v>
      </c>
      <c r="AA3059" s="143">
        <v>1</v>
      </c>
      <c r="AB3059" s="143">
        <v>4.8264748833962399</v>
      </c>
      <c r="AC3059" s="143">
        <v>0.69987629571309995</v>
      </c>
      <c r="AD3059" s="143">
        <v>2359.52940837914</v>
      </c>
      <c r="AF3059" s="143">
        <v>-1</v>
      </c>
      <c r="AG3059" s="143">
        <v>-1</v>
      </c>
      <c r="AH3059" s="143">
        <v>-1</v>
      </c>
      <c r="AI3059" s="143">
        <v>-1</v>
      </c>
      <c r="AJ3059" s="143">
        <v>0</v>
      </c>
      <c r="AM3059" s="143" t="s">
        <v>383</v>
      </c>
      <c r="AN3059" s="143">
        <v>-1</v>
      </c>
      <c r="AQ3059" s="143">
        <v>277</v>
      </c>
      <c r="AR3059" s="143" t="s">
        <v>289</v>
      </c>
      <c r="AS3059" s="143" t="s">
        <v>409</v>
      </c>
      <c r="AT3059" s="143" t="s">
        <v>366</v>
      </c>
      <c r="AV3059" s="143">
        <v>199.999999977648</v>
      </c>
      <c r="AW3059" s="143">
        <v>1.9136491551999999</v>
      </c>
    </row>
    <row r="3060" spans="1:49" x14ac:dyDescent="0.25">
      <c r="A3060" s="153">
        <v>820000</v>
      </c>
      <c r="B3060" s="153">
        <v>2400000</v>
      </c>
      <c r="C3060" s="153">
        <v>2400000</v>
      </c>
      <c r="D3060" s="143" t="s">
        <v>360</v>
      </c>
      <c r="E3060" s="143" t="s">
        <v>73</v>
      </c>
      <c r="F3060" s="143" t="s">
        <v>378</v>
      </c>
      <c r="G3060" s="143" t="s">
        <v>379</v>
      </c>
      <c r="H3060" s="143">
        <v>0.59</v>
      </c>
      <c r="I3060" s="143">
        <v>0.64</v>
      </c>
      <c r="J3060" s="143" t="s">
        <v>366</v>
      </c>
      <c r="K3060" s="143">
        <v>0.12906536525706999</v>
      </c>
      <c r="L3060" s="143">
        <v>3469.0553984726898</v>
      </c>
      <c r="M3060" s="143">
        <v>7.0941627037344697</v>
      </c>
      <c r="N3060" s="143">
        <v>0.95691885983918001</v>
      </c>
      <c r="O3060" s="143">
        <v>0.91561070055059002</v>
      </c>
      <c r="P3060" s="143">
        <v>0.12350508216651999</v>
      </c>
      <c r="Q3060" s="143">
        <v>447.73490210089898</v>
      </c>
      <c r="R3060" s="143">
        <v>8110</v>
      </c>
      <c r="S3060" s="143" t="s">
        <v>410</v>
      </c>
      <c r="T3060" s="143">
        <v>8110</v>
      </c>
      <c r="U3060" s="143" t="s">
        <v>385</v>
      </c>
      <c r="V3060" s="143" t="s">
        <v>366</v>
      </c>
      <c r="Z3060" s="143">
        <v>0</v>
      </c>
      <c r="AA3060" s="143">
        <v>1</v>
      </c>
      <c r="AB3060" s="143">
        <v>0.91561070055059002</v>
      </c>
      <c r="AC3060" s="143">
        <v>0.12350508216651999</v>
      </c>
      <c r="AD3060" s="143">
        <v>447.73490210089898</v>
      </c>
      <c r="AF3060" s="143">
        <v>-1</v>
      </c>
      <c r="AG3060" s="143">
        <v>-1</v>
      </c>
      <c r="AH3060" s="143">
        <v>-1</v>
      </c>
      <c r="AI3060" s="143">
        <v>-1</v>
      </c>
      <c r="AJ3060" s="143">
        <v>0</v>
      </c>
      <c r="AM3060" s="143" t="s">
        <v>383</v>
      </c>
      <c r="AN3060" s="143">
        <v>-1</v>
      </c>
      <c r="AQ3060" s="143">
        <v>277</v>
      </c>
      <c r="AR3060" s="143" t="s">
        <v>289</v>
      </c>
      <c r="AS3060" s="143" t="s">
        <v>409</v>
      </c>
      <c r="AT3060" s="143" t="s">
        <v>366</v>
      </c>
      <c r="AV3060" s="143">
        <v>123.675390080501</v>
      </c>
      <c r="AW3060" s="143">
        <v>0.36312644129999999</v>
      </c>
    </row>
    <row r="3061" spans="1:49" x14ac:dyDescent="0.25">
      <c r="A3061" s="153">
        <v>820000</v>
      </c>
      <c r="B3061" s="153">
        <v>2400000</v>
      </c>
      <c r="C3061" s="153">
        <v>2400000</v>
      </c>
      <c r="D3061" s="143" t="s">
        <v>360</v>
      </c>
      <c r="E3061" s="143" t="s">
        <v>73</v>
      </c>
      <c r="F3061" s="143" t="s">
        <v>378</v>
      </c>
      <c r="G3061" s="143" t="s">
        <v>379</v>
      </c>
      <c r="H3061" s="143">
        <v>0.59</v>
      </c>
      <c r="I3061" s="143">
        <v>0.64</v>
      </c>
      <c r="J3061" s="143" t="s">
        <v>366</v>
      </c>
      <c r="K3061" s="143">
        <v>0.10929820323933</v>
      </c>
      <c r="L3061" s="143">
        <v>3469.0553984726898</v>
      </c>
      <c r="M3061" s="143">
        <v>7.0941627037344697</v>
      </c>
      <c r="N3061" s="143">
        <v>0.95691885983918001</v>
      </c>
      <c r="O3061" s="143">
        <v>0.77537923700564004</v>
      </c>
      <c r="P3061" s="143">
        <v>0.10458951202625</v>
      </c>
      <c r="Q3061" s="143">
        <v>379.16152199076299</v>
      </c>
      <c r="R3061" s="143">
        <v>8110</v>
      </c>
      <c r="S3061" s="143" t="s">
        <v>410</v>
      </c>
      <c r="T3061" s="143">
        <v>8110</v>
      </c>
      <c r="U3061" s="143" t="s">
        <v>385</v>
      </c>
      <c r="V3061" s="143" t="s">
        <v>366</v>
      </c>
      <c r="Z3061" s="143">
        <v>0</v>
      </c>
      <c r="AA3061" s="143">
        <v>1</v>
      </c>
      <c r="AB3061" s="143">
        <v>0.77537923700564004</v>
      </c>
      <c r="AC3061" s="143">
        <v>0.10458951202625</v>
      </c>
      <c r="AD3061" s="143">
        <v>379.16152199076299</v>
      </c>
      <c r="AF3061" s="143">
        <v>-1</v>
      </c>
      <c r="AG3061" s="143">
        <v>-1</v>
      </c>
      <c r="AH3061" s="143">
        <v>-1</v>
      </c>
      <c r="AI3061" s="143">
        <v>-1</v>
      </c>
      <c r="AJ3061" s="143">
        <v>0</v>
      </c>
      <c r="AM3061" s="143" t="s">
        <v>383</v>
      </c>
      <c r="AN3061" s="143">
        <v>-1</v>
      </c>
      <c r="AQ3061" s="143">
        <v>277</v>
      </c>
      <c r="AR3061" s="143" t="s">
        <v>289</v>
      </c>
      <c r="AS3061" s="143" t="s">
        <v>409</v>
      </c>
      <c r="AT3061" s="143" t="s">
        <v>366</v>
      </c>
      <c r="AV3061" s="143">
        <v>95.211411561996002</v>
      </c>
      <c r="AW3061" s="143">
        <v>0.30751137229999997</v>
      </c>
    </row>
    <row r="3062" spans="1:49" x14ac:dyDescent="0.25">
      <c r="A3062" s="153">
        <v>820000</v>
      </c>
      <c r="B3062" s="153">
        <v>2400000</v>
      </c>
      <c r="C3062" s="153">
        <v>2400000</v>
      </c>
      <c r="D3062" s="143" t="s">
        <v>360</v>
      </c>
      <c r="E3062" s="143" t="s">
        <v>73</v>
      </c>
      <c r="F3062" s="143" t="s">
        <v>378</v>
      </c>
      <c r="G3062" s="143" t="s">
        <v>379</v>
      </c>
      <c r="H3062" s="143">
        <v>0.59</v>
      </c>
      <c r="I3062" s="143">
        <v>0.64</v>
      </c>
      <c r="J3062" s="143" t="s">
        <v>363</v>
      </c>
      <c r="K3062" s="143">
        <v>0.37939988528656998</v>
      </c>
      <c r="L3062" s="143">
        <v>3469.0553984726898</v>
      </c>
      <c r="M3062" s="143">
        <v>7.0941627037344697</v>
      </c>
      <c r="N3062" s="143">
        <v>0.95691885983918001</v>
      </c>
      <c r="O3062" s="143">
        <v>2.69152451600117</v>
      </c>
      <c r="P3062" s="143">
        <v>0.36305490565155002</v>
      </c>
      <c r="Q3062" s="143">
        <v>1316.15922023332</v>
      </c>
      <c r="R3062" s="143">
        <v>3100</v>
      </c>
      <c r="S3062" s="143" t="s">
        <v>371</v>
      </c>
      <c r="T3062" s="143">
        <v>3100</v>
      </c>
      <c r="U3062" s="143" t="s">
        <v>385</v>
      </c>
      <c r="V3062" s="143" t="s">
        <v>366</v>
      </c>
      <c r="Y3062" s="143" t="s">
        <v>363</v>
      </c>
      <c r="Z3062" s="143">
        <v>0</v>
      </c>
      <c r="AA3062" s="143">
        <v>1</v>
      </c>
      <c r="AB3062" s="143">
        <v>2.69152451600117</v>
      </c>
      <c r="AC3062" s="143">
        <v>0.36305490565155002</v>
      </c>
      <c r="AD3062" s="143">
        <v>1316.15922023332</v>
      </c>
      <c r="AF3062" s="143">
        <v>-1</v>
      </c>
      <c r="AG3062" s="143">
        <v>-1</v>
      </c>
      <c r="AH3062" s="143">
        <v>-1</v>
      </c>
      <c r="AI3062" s="143">
        <v>-1</v>
      </c>
      <c r="AJ3062" s="143">
        <v>0</v>
      </c>
      <c r="AM3062" s="143" t="s">
        <v>383</v>
      </c>
      <c r="AN3062" s="143">
        <v>-1</v>
      </c>
      <c r="AQ3062" s="143">
        <v>277</v>
      </c>
      <c r="AR3062" s="143" t="s">
        <v>289</v>
      </c>
      <c r="AS3062" s="143" t="s">
        <v>409</v>
      </c>
      <c r="AT3062" s="143" t="s">
        <v>366</v>
      </c>
      <c r="AV3062" s="143">
        <v>159.97063969487201</v>
      </c>
      <c r="AW3062" s="143">
        <v>1.0674446231000001</v>
      </c>
    </row>
    <row r="3063" spans="1:49" x14ac:dyDescent="0.25">
      <c r="A3063" s="153">
        <v>820000</v>
      </c>
      <c r="B3063" s="153">
        <v>2400000</v>
      </c>
      <c r="C3063" s="153">
        <v>2400000</v>
      </c>
      <c r="D3063" s="143" t="s">
        <v>360</v>
      </c>
      <c r="E3063" s="143" t="s">
        <v>73</v>
      </c>
      <c r="F3063" s="143" t="s">
        <v>378</v>
      </c>
      <c r="G3063" s="143" t="s">
        <v>379</v>
      </c>
      <c r="H3063" s="143">
        <v>0.59</v>
      </c>
      <c r="I3063" s="143">
        <v>0.64</v>
      </c>
      <c r="J3063" s="143" t="s">
        <v>363</v>
      </c>
      <c r="K3063" s="143">
        <v>0.16232174459957999</v>
      </c>
      <c r="L3063" s="143">
        <v>3674.6082018696302</v>
      </c>
      <c r="M3063" s="143">
        <v>7.4567418453178096</v>
      </c>
      <c r="N3063" s="143">
        <v>1.0659245094879199</v>
      </c>
      <c r="O3063" s="143">
        <v>1.2103913453607</v>
      </c>
      <c r="P3063" s="143">
        <v>0.17302272599153001</v>
      </c>
      <c r="Q3063" s="143">
        <v>596.46881404741896</v>
      </c>
      <c r="R3063" s="143">
        <v>3100</v>
      </c>
      <c r="S3063" s="143" t="s">
        <v>371</v>
      </c>
      <c r="T3063" s="143">
        <v>3100</v>
      </c>
      <c r="U3063" s="143" t="s">
        <v>385</v>
      </c>
      <c r="V3063" s="143" t="s">
        <v>366</v>
      </c>
      <c r="Y3063" s="143" t="s">
        <v>363</v>
      </c>
      <c r="Z3063" s="143">
        <v>0</v>
      </c>
      <c r="AA3063" s="143">
        <v>1</v>
      </c>
      <c r="AB3063" s="143">
        <v>1.2103913453607</v>
      </c>
      <c r="AC3063" s="143">
        <v>0.17302272599153001</v>
      </c>
      <c r="AD3063" s="143">
        <v>596.46881404741896</v>
      </c>
      <c r="AF3063" s="143">
        <v>-1</v>
      </c>
      <c r="AG3063" s="143">
        <v>-1</v>
      </c>
      <c r="AH3063" s="143">
        <v>-1</v>
      </c>
      <c r="AI3063" s="143">
        <v>-1</v>
      </c>
      <c r="AJ3063" s="143">
        <v>0</v>
      </c>
      <c r="AM3063" s="143" t="s">
        <v>383</v>
      </c>
      <c r="AN3063" s="143">
        <v>-1</v>
      </c>
      <c r="AQ3063" s="143">
        <v>277</v>
      </c>
      <c r="AR3063" s="143" t="s">
        <v>289</v>
      </c>
      <c r="AS3063" s="143" t="s">
        <v>409</v>
      </c>
      <c r="AT3063" s="143" t="s">
        <v>366</v>
      </c>
      <c r="AV3063" s="143">
        <v>123.370038346887</v>
      </c>
      <c r="AW3063" s="143">
        <v>0.4837541071</v>
      </c>
    </row>
    <row r="3064" spans="1:49" x14ac:dyDescent="0.25">
      <c r="A3064" s="153">
        <v>820000</v>
      </c>
      <c r="B3064" s="153">
        <v>2400000</v>
      </c>
      <c r="C3064" s="153">
        <v>2400000</v>
      </c>
      <c r="D3064" s="143" t="s">
        <v>360</v>
      </c>
      <c r="E3064" s="143" t="s">
        <v>73</v>
      </c>
      <c r="F3064" s="143" t="s">
        <v>378</v>
      </c>
      <c r="G3064" s="143" t="s">
        <v>379</v>
      </c>
      <c r="H3064" s="143">
        <v>0.59</v>
      </c>
      <c r="I3064" s="143">
        <v>0.64</v>
      </c>
      <c r="J3064" s="143" t="s">
        <v>366</v>
      </c>
      <c r="K3064" s="143">
        <v>0.45544170918339</v>
      </c>
      <c r="L3064" s="143">
        <v>3674.6082018696302</v>
      </c>
      <c r="M3064" s="143">
        <v>7.4567418453178096</v>
      </c>
      <c r="N3064" s="143">
        <v>1.0659245094879199</v>
      </c>
      <c r="O3064" s="143">
        <v>3.3961112509708902</v>
      </c>
      <c r="P3064" s="143">
        <v>0.48546648046164997</v>
      </c>
      <c r="Q3064" s="143">
        <v>1673.5698400388301</v>
      </c>
      <c r="R3064" s="143">
        <v>1550</v>
      </c>
      <c r="S3064" s="143" t="s">
        <v>399</v>
      </c>
      <c r="T3064" s="143">
        <v>1550</v>
      </c>
      <c r="U3064" s="143" t="s">
        <v>385</v>
      </c>
      <c r="V3064" s="143" t="s">
        <v>366</v>
      </c>
      <c r="Z3064" s="143">
        <v>0</v>
      </c>
      <c r="AA3064" s="143">
        <v>1</v>
      </c>
      <c r="AB3064" s="143">
        <v>3.3961112509708902</v>
      </c>
      <c r="AC3064" s="143">
        <v>0.48546648046164997</v>
      </c>
      <c r="AD3064" s="143">
        <v>1673.5698400388301</v>
      </c>
      <c r="AF3064" s="143">
        <v>-1</v>
      </c>
      <c r="AG3064" s="143">
        <v>-1</v>
      </c>
      <c r="AH3064" s="143">
        <v>-1</v>
      </c>
      <c r="AI3064" s="143">
        <v>-1</v>
      </c>
      <c r="AJ3064" s="143">
        <v>0</v>
      </c>
      <c r="AM3064" s="143" t="s">
        <v>383</v>
      </c>
      <c r="AN3064" s="143">
        <v>-1</v>
      </c>
      <c r="AQ3064" s="143">
        <v>277</v>
      </c>
      <c r="AR3064" s="143" t="s">
        <v>289</v>
      </c>
      <c r="AS3064" s="143" t="s">
        <v>409</v>
      </c>
      <c r="AT3064" s="143" t="s">
        <v>366</v>
      </c>
      <c r="AV3064" s="143">
        <v>211.730897845269</v>
      </c>
      <c r="AW3064" s="143">
        <v>1.3573153608999999</v>
      </c>
    </row>
    <row r="3065" spans="1:49" x14ac:dyDescent="0.25">
      <c r="A3065" s="153">
        <v>820000</v>
      </c>
      <c r="B3065" s="153">
        <v>2400000</v>
      </c>
      <c r="C3065" s="153">
        <v>2400000</v>
      </c>
      <c r="D3065" s="143" t="s">
        <v>360</v>
      </c>
      <c r="E3065" s="143" t="s">
        <v>73</v>
      </c>
      <c r="F3065" s="143" t="s">
        <v>378</v>
      </c>
      <c r="G3065" s="143" t="s">
        <v>379</v>
      </c>
      <c r="H3065" s="143">
        <v>0.59</v>
      </c>
      <c r="I3065" s="143">
        <v>0.64</v>
      </c>
      <c r="J3065" s="143" t="s">
        <v>363</v>
      </c>
      <c r="K3065" s="143">
        <v>2.422818038858E-2</v>
      </c>
      <c r="L3065" s="143">
        <v>3398.8939854341402</v>
      </c>
      <c r="M3065" s="143">
        <v>7.0248805110089299</v>
      </c>
      <c r="N3065" s="143">
        <v>0.94400788777084998</v>
      </c>
      <c r="O3065" s="143">
        <v>0.17020007222899</v>
      </c>
      <c r="P3065" s="143">
        <v>2.287159339316E-2</v>
      </c>
      <c r="Q3065" s="143">
        <v>82.349016600781695</v>
      </c>
      <c r="R3065" s="143">
        <v>3100</v>
      </c>
      <c r="S3065" s="143" t="s">
        <v>371</v>
      </c>
      <c r="T3065" s="143">
        <v>3100</v>
      </c>
      <c r="U3065" s="143" t="s">
        <v>385</v>
      </c>
      <c r="V3065" s="143" t="s">
        <v>366</v>
      </c>
      <c r="Y3065" s="143" t="s">
        <v>363</v>
      </c>
      <c r="Z3065" s="143">
        <v>0</v>
      </c>
      <c r="AA3065" s="143">
        <v>1</v>
      </c>
      <c r="AB3065" s="143">
        <v>0.17020007222899</v>
      </c>
      <c r="AC3065" s="143">
        <v>2.287159339316E-2</v>
      </c>
      <c r="AD3065" s="143">
        <v>82.349016600781695</v>
      </c>
      <c r="AF3065" s="143">
        <v>-1</v>
      </c>
      <c r="AG3065" s="143">
        <v>-1</v>
      </c>
      <c r="AH3065" s="143">
        <v>-1</v>
      </c>
      <c r="AI3065" s="143">
        <v>-1</v>
      </c>
      <c r="AJ3065" s="143">
        <v>0</v>
      </c>
      <c r="AM3065" s="143" t="s">
        <v>383</v>
      </c>
      <c r="AN3065" s="143">
        <v>-1</v>
      </c>
      <c r="AQ3065" s="143">
        <v>277</v>
      </c>
      <c r="AR3065" s="143" t="s">
        <v>289</v>
      </c>
      <c r="AS3065" s="143" t="s">
        <v>409</v>
      </c>
      <c r="AT3065" s="143" t="s">
        <v>366</v>
      </c>
      <c r="AV3065" s="143">
        <v>43.003573844513099</v>
      </c>
      <c r="AW3065" s="143">
        <v>6.6787523599999996E-2</v>
      </c>
    </row>
    <row r="3066" spans="1:49" x14ac:dyDescent="0.25">
      <c r="A3066" s="153">
        <v>820000</v>
      </c>
      <c r="B3066" s="153">
        <v>2400000</v>
      </c>
      <c r="C3066" s="153">
        <v>2400000</v>
      </c>
      <c r="D3066" s="143" t="s">
        <v>360</v>
      </c>
      <c r="E3066" s="143" t="s">
        <v>73</v>
      </c>
      <c r="F3066" s="143" t="s">
        <v>378</v>
      </c>
      <c r="G3066" s="143" t="s">
        <v>379</v>
      </c>
      <c r="H3066" s="143">
        <v>0.59</v>
      </c>
      <c r="I3066" s="143">
        <v>0.64</v>
      </c>
      <c r="J3066" s="143" t="s">
        <v>363</v>
      </c>
      <c r="K3066" s="143">
        <v>3.3176337710000002E-5</v>
      </c>
      <c r="L3066" s="143">
        <v>3398.8939854341402</v>
      </c>
      <c r="M3066" s="143">
        <v>7.0248805110089299</v>
      </c>
      <c r="N3066" s="143">
        <v>0.94400788777084998</v>
      </c>
      <c r="O3066" s="143">
        <v>2.3305980826000001E-4</v>
      </c>
      <c r="P3066" s="143">
        <v>3.1318724490000003E-5</v>
      </c>
      <c r="Q3066" s="143">
        <v>0.11276285473184</v>
      </c>
      <c r="R3066" s="143">
        <v>3100</v>
      </c>
      <c r="S3066" s="143" t="s">
        <v>371</v>
      </c>
      <c r="T3066" s="143">
        <v>3100</v>
      </c>
      <c r="U3066" s="143" t="s">
        <v>385</v>
      </c>
      <c r="V3066" s="143" t="s">
        <v>366</v>
      </c>
      <c r="Y3066" s="143" t="s">
        <v>363</v>
      </c>
      <c r="Z3066" s="143">
        <v>0</v>
      </c>
      <c r="AA3066" s="143">
        <v>1</v>
      </c>
      <c r="AB3066" s="143">
        <v>2.3305980826000001E-4</v>
      </c>
      <c r="AC3066" s="143">
        <v>3.1318724490000003E-5</v>
      </c>
      <c r="AD3066" s="143">
        <v>0.11276285473215</v>
      </c>
      <c r="AF3066" s="143">
        <v>-1</v>
      </c>
      <c r="AG3066" s="143">
        <v>-1</v>
      </c>
      <c r="AH3066" s="143">
        <v>-1</v>
      </c>
      <c r="AI3066" s="143">
        <v>-1</v>
      </c>
      <c r="AJ3066" s="143">
        <v>0</v>
      </c>
      <c r="AM3066" s="143" t="s">
        <v>383</v>
      </c>
      <c r="AN3066" s="143">
        <v>-1</v>
      </c>
      <c r="AQ3066" s="143">
        <v>277</v>
      </c>
      <c r="AR3066" s="143" t="s">
        <v>289</v>
      </c>
      <c r="AS3066" s="143" t="s">
        <v>409</v>
      </c>
      <c r="AT3066" s="143" t="s">
        <v>366</v>
      </c>
      <c r="AV3066" s="143">
        <v>2.1358886313808099</v>
      </c>
      <c r="AW3066" s="143">
        <v>9.1454100000000002E-5</v>
      </c>
    </row>
    <row r="3067" spans="1:49" x14ac:dyDescent="0.25">
      <c r="A3067" s="153">
        <v>820000</v>
      </c>
      <c r="B3067" s="153">
        <v>2400000</v>
      </c>
      <c r="C3067" s="153">
        <v>2400000</v>
      </c>
      <c r="D3067" s="143" t="s">
        <v>360</v>
      </c>
      <c r="E3067" s="143" t="s">
        <v>73</v>
      </c>
      <c r="F3067" s="143" t="s">
        <v>378</v>
      </c>
      <c r="G3067" s="143" t="s">
        <v>379</v>
      </c>
      <c r="H3067" s="143">
        <v>0.59</v>
      </c>
      <c r="I3067" s="143">
        <v>0.64</v>
      </c>
      <c r="J3067" s="143" t="s">
        <v>363</v>
      </c>
      <c r="K3067" s="143">
        <v>0.18708818118993001</v>
      </c>
      <c r="L3067" s="143">
        <v>3398.8939854341402</v>
      </c>
      <c r="M3067" s="143">
        <v>7.0248805110089299</v>
      </c>
      <c r="N3067" s="143">
        <v>0.94400788777084998</v>
      </c>
      <c r="O3067" s="143">
        <v>1.31427211788126</v>
      </c>
      <c r="P3067" s="143">
        <v>0.17661271875199</v>
      </c>
      <c r="Q3067" s="143">
        <v>635.89289379227205</v>
      </c>
      <c r="R3067" s="143">
        <v>3100</v>
      </c>
      <c r="S3067" s="143" t="s">
        <v>371</v>
      </c>
      <c r="T3067" s="143">
        <v>3100</v>
      </c>
      <c r="U3067" s="143" t="s">
        <v>385</v>
      </c>
      <c r="V3067" s="143" t="s">
        <v>366</v>
      </c>
      <c r="Y3067" s="143" t="s">
        <v>363</v>
      </c>
      <c r="Z3067" s="143">
        <v>0</v>
      </c>
      <c r="AA3067" s="143">
        <v>1</v>
      </c>
      <c r="AB3067" s="143">
        <v>1.31427211788126</v>
      </c>
      <c r="AC3067" s="143">
        <v>0.17661271875199</v>
      </c>
      <c r="AD3067" s="143">
        <v>635.89289379227205</v>
      </c>
      <c r="AF3067" s="143">
        <v>-1</v>
      </c>
      <c r="AG3067" s="143">
        <v>-1</v>
      </c>
      <c r="AH3067" s="143">
        <v>-1</v>
      </c>
      <c r="AI3067" s="143">
        <v>-1</v>
      </c>
      <c r="AJ3067" s="143">
        <v>0</v>
      </c>
      <c r="AM3067" s="143" t="s">
        <v>383</v>
      </c>
      <c r="AN3067" s="143">
        <v>-1</v>
      </c>
      <c r="AQ3067" s="143">
        <v>277</v>
      </c>
      <c r="AR3067" s="143" t="s">
        <v>289</v>
      </c>
      <c r="AS3067" s="143" t="s">
        <v>409</v>
      </c>
      <c r="AT3067" s="143" t="s">
        <v>366</v>
      </c>
      <c r="AV3067" s="143">
        <v>132.82745742121</v>
      </c>
      <c r="AW3067" s="143">
        <v>0.51572821879999997</v>
      </c>
    </row>
    <row r="3068" spans="1:49" x14ac:dyDescent="0.25">
      <c r="A3068" s="153">
        <v>820000</v>
      </c>
      <c r="B3068" s="153">
        <v>2400000</v>
      </c>
      <c r="C3068" s="153">
        <v>2400000</v>
      </c>
      <c r="D3068" s="143" t="s">
        <v>360</v>
      </c>
      <c r="E3068" s="143" t="s">
        <v>73</v>
      </c>
      <c r="F3068" s="143" t="s">
        <v>378</v>
      </c>
      <c r="G3068" s="143" t="s">
        <v>379</v>
      </c>
      <c r="H3068" s="143">
        <v>0.59</v>
      </c>
      <c r="I3068" s="143">
        <v>0.64</v>
      </c>
      <c r="J3068" s="143" t="s">
        <v>366</v>
      </c>
      <c r="K3068" s="143">
        <v>0.14481451225743999</v>
      </c>
      <c r="L3068" s="143">
        <v>3398.8939854341402</v>
      </c>
      <c r="M3068" s="143">
        <v>7.0248805110089299</v>
      </c>
      <c r="N3068" s="143">
        <v>0.94400788777084998</v>
      </c>
      <c r="O3068" s="143">
        <v>1.0173046448686101</v>
      </c>
      <c r="P3068" s="143">
        <v>0.13670604183471999</v>
      </c>
      <c r="Q3068" s="143">
        <v>492.20917471542202</v>
      </c>
      <c r="R3068" s="143">
        <v>8140</v>
      </c>
      <c r="S3068" s="143" t="s">
        <v>369</v>
      </c>
      <c r="T3068" s="143">
        <v>8140</v>
      </c>
      <c r="U3068" s="143" t="s">
        <v>385</v>
      </c>
      <c r="V3068" s="143" t="s">
        <v>366</v>
      </c>
      <c r="Z3068" s="143">
        <v>0</v>
      </c>
      <c r="AA3068" s="143">
        <v>1</v>
      </c>
      <c r="AB3068" s="143">
        <v>1.0173046448686101</v>
      </c>
      <c r="AC3068" s="143">
        <v>0.13670604183471999</v>
      </c>
      <c r="AD3068" s="143">
        <v>492.20917471542202</v>
      </c>
      <c r="AF3068" s="143">
        <v>-1</v>
      </c>
      <c r="AG3068" s="143">
        <v>-1</v>
      </c>
      <c r="AH3068" s="143">
        <v>-1</v>
      </c>
      <c r="AI3068" s="143">
        <v>-1</v>
      </c>
      <c r="AJ3068" s="143">
        <v>0</v>
      </c>
      <c r="AM3068" s="143" t="s">
        <v>383</v>
      </c>
      <c r="AN3068" s="143">
        <v>-1</v>
      </c>
      <c r="AQ3068" s="143">
        <v>277</v>
      </c>
      <c r="AR3068" s="143" t="s">
        <v>289</v>
      </c>
      <c r="AS3068" s="143" t="s">
        <v>409</v>
      </c>
      <c r="AT3068" s="143" t="s">
        <v>366</v>
      </c>
      <c r="AV3068" s="143">
        <v>131.24064138660401</v>
      </c>
      <c r="AW3068" s="143">
        <v>0.39919641099999997</v>
      </c>
    </row>
    <row r="3069" spans="1:49" x14ac:dyDescent="0.25">
      <c r="A3069" s="153">
        <v>820000</v>
      </c>
      <c r="B3069" s="153">
        <v>2400000</v>
      </c>
      <c r="C3069" s="153">
        <v>2400000</v>
      </c>
      <c r="D3069" s="143" t="s">
        <v>360</v>
      </c>
      <c r="E3069" s="143" t="s">
        <v>73</v>
      </c>
      <c r="F3069" s="143" t="s">
        <v>378</v>
      </c>
      <c r="G3069" s="143" t="s">
        <v>379</v>
      </c>
      <c r="H3069" s="143">
        <v>0.59</v>
      </c>
      <c r="I3069" s="143">
        <v>0.64</v>
      </c>
      <c r="J3069" s="143" t="s">
        <v>363</v>
      </c>
      <c r="K3069" s="143">
        <v>0.26159940370133999</v>
      </c>
      <c r="L3069" s="143">
        <v>3398.8939854341402</v>
      </c>
      <c r="M3069" s="143">
        <v>7.0248805110089299</v>
      </c>
      <c r="N3069" s="143">
        <v>0.94400788777084998</v>
      </c>
      <c r="O3069" s="143">
        <v>1.8377045527531499</v>
      </c>
      <c r="P3069" s="143">
        <v>0.24695190053022001</v>
      </c>
      <c r="Q3069" s="143">
        <v>889.14863983366899</v>
      </c>
      <c r="R3069" s="143">
        <v>3100</v>
      </c>
      <c r="S3069" s="143" t="s">
        <v>371</v>
      </c>
      <c r="T3069" s="143">
        <v>3100</v>
      </c>
      <c r="U3069" s="143" t="s">
        <v>385</v>
      </c>
      <c r="V3069" s="143" t="s">
        <v>366</v>
      </c>
      <c r="Y3069" s="143" t="s">
        <v>363</v>
      </c>
      <c r="Z3069" s="143">
        <v>0</v>
      </c>
      <c r="AA3069" s="143">
        <v>1</v>
      </c>
      <c r="AB3069" s="143">
        <v>1.8377045527531499</v>
      </c>
      <c r="AC3069" s="143">
        <v>0.24695190053022001</v>
      </c>
      <c r="AD3069" s="143">
        <v>889.14863983366899</v>
      </c>
      <c r="AF3069" s="143">
        <v>-1</v>
      </c>
      <c r="AG3069" s="143">
        <v>-1</v>
      </c>
      <c r="AH3069" s="143">
        <v>-1</v>
      </c>
      <c r="AI3069" s="143">
        <v>-1</v>
      </c>
      <c r="AJ3069" s="143">
        <v>0</v>
      </c>
      <c r="AM3069" s="143" t="s">
        <v>383</v>
      </c>
      <c r="AN3069" s="143">
        <v>-1</v>
      </c>
      <c r="AQ3069" s="143">
        <v>277</v>
      </c>
      <c r="AR3069" s="143" t="s">
        <v>289</v>
      </c>
      <c r="AS3069" s="143" t="s">
        <v>409</v>
      </c>
      <c r="AT3069" s="143" t="s">
        <v>366</v>
      </c>
      <c r="AV3069" s="143">
        <v>140.81873716182599</v>
      </c>
      <c r="AW3069" s="143">
        <v>0.72112622859999997</v>
      </c>
    </row>
    <row r="3070" spans="1:49" x14ac:dyDescent="0.25">
      <c r="A3070" s="153">
        <v>820000</v>
      </c>
      <c r="B3070" s="153">
        <v>2400000</v>
      </c>
      <c r="C3070" s="153">
        <v>2400000</v>
      </c>
      <c r="D3070" s="143" t="s">
        <v>360</v>
      </c>
      <c r="E3070" s="143" t="s">
        <v>73</v>
      </c>
      <c r="F3070" s="143" t="s">
        <v>378</v>
      </c>
      <c r="G3070" s="143" t="s">
        <v>379</v>
      </c>
      <c r="H3070" s="143">
        <v>0.59</v>
      </c>
      <c r="I3070" s="143">
        <v>0.64</v>
      </c>
      <c r="J3070" s="143" t="s">
        <v>363</v>
      </c>
      <c r="K3070" s="143">
        <v>0.29314836165305003</v>
      </c>
      <c r="L3070" s="143">
        <v>3595.2658221648398</v>
      </c>
      <c r="M3070" s="143">
        <v>9.2556948814472708</v>
      </c>
      <c r="N3070" s="143">
        <v>1.2339959400110001</v>
      </c>
      <c r="O3070" s="143">
        <v>2.7132917904568301</v>
      </c>
      <c r="P3070" s="143">
        <v>0.36174388810073999</v>
      </c>
      <c r="Q3070" s="143">
        <v>1053.9462854748399</v>
      </c>
      <c r="R3070" s="143">
        <v>3100</v>
      </c>
      <c r="S3070" s="143" t="s">
        <v>371</v>
      </c>
      <c r="T3070" s="143">
        <v>3100</v>
      </c>
      <c r="U3070" s="143" t="s">
        <v>385</v>
      </c>
      <c r="V3070" s="143" t="s">
        <v>366</v>
      </c>
      <c r="Y3070" s="143" t="s">
        <v>363</v>
      </c>
      <c r="Z3070" s="143">
        <v>0</v>
      </c>
      <c r="AA3070" s="143">
        <v>1</v>
      </c>
      <c r="AB3070" s="143">
        <v>2.7132917904568301</v>
      </c>
      <c r="AC3070" s="143">
        <v>0.36174388810073999</v>
      </c>
      <c r="AD3070" s="143">
        <v>1053.9462854748399</v>
      </c>
      <c r="AF3070" s="143">
        <v>-1</v>
      </c>
      <c r="AG3070" s="143">
        <v>-1</v>
      </c>
      <c r="AH3070" s="143">
        <v>-1</v>
      </c>
      <c r="AI3070" s="143">
        <v>-1</v>
      </c>
      <c r="AJ3070" s="143">
        <v>0</v>
      </c>
      <c r="AM3070" s="143" t="s">
        <v>383</v>
      </c>
      <c r="AN3070" s="143">
        <v>-1</v>
      </c>
      <c r="AQ3070" s="143">
        <v>277</v>
      </c>
      <c r="AR3070" s="143" t="s">
        <v>289</v>
      </c>
      <c r="AS3070" s="143" t="s">
        <v>409</v>
      </c>
      <c r="AT3070" s="143" t="s">
        <v>366</v>
      </c>
      <c r="AV3070" s="143">
        <v>147.042853661235</v>
      </c>
      <c r="AW3070" s="143">
        <v>0.85478206450000005</v>
      </c>
    </row>
    <row r="3071" spans="1:49" x14ac:dyDescent="0.25">
      <c r="A3071" s="153">
        <v>820000</v>
      </c>
      <c r="B3071" s="153">
        <v>2400000</v>
      </c>
      <c r="C3071" s="153">
        <v>2400000</v>
      </c>
      <c r="D3071" s="143" t="s">
        <v>360</v>
      </c>
      <c r="E3071" s="143" t="s">
        <v>73</v>
      </c>
      <c r="F3071" s="143" t="s">
        <v>378</v>
      </c>
      <c r="G3071" s="143" t="s">
        <v>379</v>
      </c>
      <c r="H3071" s="143">
        <v>0.59</v>
      </c>
      <c r="I3071" s="143">
        <v>0.64</v>
      </c>
      <c r="J3071" s="143" t="s">
        <v>366</v>
      </c>
      <c r="K3071" s="143">
        <v>1.456589382556E-2</v>
      </c>
      <c r="L3071" s="143">
        <v>3595.2658221648398</v>
      </c>
      <c r="M3071" s="143">
        <v>9.2556948814472708</v>
      </c>
      <c r="N3071" s="143">
        <v>1.2339959400110001</v>
      </c>
      <c r="O3071" s="143">
        <v>0.13481746892499</v>
      </c>
      <c r="P3071" s="143">
        <v>1.797425384338E-2</v>
      </c>
      <c r="Q3071" s="143">
        <v>52.368260240339303</v>
      </c>
      <c r="R3071" s="143">
        <v>8140</v>
      </c>
      <c r="S3071" s="143" t="s">
        <v>369</v>
      </c>
      <c r="T3071" s="143">
        <v>8140</v>
      </c>
      <c r="U3071" s="143" t="s">
        <v>385</v>
      </c>
      <c r="V3071" s="143" t="s">
        <v>366</v>
      </c>
      <c r="Z3071" s="143">
        <v>0</v>
      </c>
      <c r="AA3071" s="143">
        <v>1</v>
      </c>
      <c r="AB3071" s="143">
        <v>0.13481746892499</v>
      </c>
      <c r="AC3071" s="143">
        <v>1.797425384338E-2</v>
      </c>
      <c r="AD3071" s="143">
        <v>52.368260240339303</v>
      </c>
      <c r="AF3071" s="143">
        <v>-1</v>
      </c>
      <c r="AG3071" s="143">
        <v>-1</v>
      </c>
      <c r="AH3071" s="143">
        <v>-1</v>
      </c>
      <c r="AI3071" s="143">
        <v>-1</v>
      </c>
      <c r="AJ3071" s="143">
        <v>0</v>
      </c>
      <c r="AM3071" s="143" t="s">
        <v>383</v>
      </c>
      <c r="AN3071" s="143">
        <v>-1</v>
      </c>
      <c r="AQ3071" s="143">
        <v>277</v>
      </c>
      <c r="AR3071" s="143" t="s">
        <v>289</v>
      </c>
      <c r="AS3071" s="143" t="s">
        <v>409</v>
      </c>
      <c r="AT3071" s="143" t="s">
        <v>366</v>
      </c>
      <c r="AV3071" s="143">
        <v>48.6027956806726</v>
      </c>
      <c r="AW3071" s="143">
        <v>4.2472230499999999E-2</v>
      </c>
    </row>
    <row r="3072" spans="1:49" x14ac:dyDescent="0.25">
      <c r="A3072" s="153">
        <v>820000</v>
      </c>
      <c r="B3072" s="153">
        <v>2400000</v>
      </c>
      <c r="C3072" s="153">
        <v>2400000</v>
      </c>
      <c r="D3072" s="143" t="s">
        <v>360</v>
      </c>
      <c r="E3072" s="143" t="s">
        <v>73</v>
      </c>
      <c r="F3072" s="143" t="s">
        <v>378</v>
      </c>
      <c r="G3072" s="143" t="s">
        <v>379</v>
      </c>
      <c r="H3072" s="143">
        <v>0.59</v>
      </c>
      <c r="I3072" s="143">
        <v>0.64</v>
      </c>
      <c r="J3072" s="143" t="s">
        <v>366</v>
      </c>
      <c r="K3072" s="143">
        <v>0.30442878275100999</v>
      </c>
      <c r="L3072" s="143">
        <v>3595.2658221648398</v>
      </c>
      <c r="M3072" s="143">
        <v>9.2556948814472708</v>
      </c>
      <c r="N3072" s="143">
        <v>1.2339959400110001</v>
      </c>
      <c r="O3072" s="143">
        <v>2.81769992627382</v>
      </c>
      <c r="P3072" s="143">
        <v>0.37566388193723999</v>
      </c>
      <c r="Q3072" s="143">
        <v>1094.5023979079799</v>
      </c>
      <c r="R3072" s="143">
        <v>1400</v>
      </c>
      <c r="S3072" s="143" t="s">
        <v>389</v>
      </c>
      <c r="T3072" s="143">
        <v>1400</v>
      </c>
      <c r="U3072" s="143" t="s">
        <v>385</v>
      </c>
      <c r="V3072" s="143" t="s">
        <v>366</v>
      </c>
      <c r="Z3072" s="143">
        <v>0</v>
      </c>
      <c r="AA3072" s="143">
        <v>1</v>
      </c>
      <c r="AB3072" s="143">
        <v>2.81769992627382</v>
      </c>
      <c r="AC3072" s="143">
        <v>0.37566388193723999</v>
      </c>
      <c r="AD3072" s="143">
        <v>1094.5023979079799</v>
      </c>
      <c r="AF3072" s="143">
        <v>-1</v>
      </c>
      <c r="AG3072" s="143">
        <v>-1</v>
      </c>
      <c r="AH3072" s="143">
        <v>-1</v>
      </c>
      <c r="AI3072" s="143">
        <v>-1</v>
      </c>
      <c r="AJ3072" s="143">
        <v>0</v>
      </c>
      <c r="AM3072" s="143" t="s">
        <v>383</v>
      </c>
      <c r="AN3072" s="143">
        <v>-1</v>
      </c>
      <c r="AQ3072" s="143">
        <v>277</v>
      </c>
      <c r="AR3072" s="143" t="s">
        <v>289</v>
      </c>
      <c r="AS3072" s="143" t="s">
        <v>409</v>
      </c>
      <c r="AT3072" s="143" t="s">
        <v>366</v>
      </c>
      <c r="AV3072" s="143">
        <v>165.93310022505199</v>
      </c>
      <c r="AW3072" s="143">
        <v>0.88767428869999998</v>
      </c>
    </row>
    <row r="3073" spans="1:49" x14ac:dyDescent="0.25">
      <c r="A3073" s="153">
        <v>820000</v>
      </c>
      <c r="B3073" s="153">
        <v>2400000</v>
      </c>
      <c r="C3073" s="153">
        <v>2400000</v>
      </c>
      <c r="D3073" s="143" t="s">
        <v>360</v>
      </c>
      <c r="E3073" s="143" t="s">
        <v>73</v>
      </c>
      <c r="F3073" s="143" t="s">
        <v>378</v>
      </c>
      <c r="G3073" s="143" t="s">
        <v>379</v>
      </c>
      <c r="H3073" s="143">
        <v>0.59</v>
      </c>
      <c r="I3073" s="143">
        <v>0.64</v>
      </c>
      <c r="J3073" s="143" t="s">
        <v>366</v>
      </c>
      <c r="K3073" s="143">
        <v>5.6204155073099997E-3</v>
      </c>
      <c r="L3073" s="143">
        <v>3595.2658221648398</v>
      </c>
      <c r="M3073" s="143">
        <v>9.2556948814472708</v>
      </c>
      <c r="N3073" s="143">
        <v>1.2339959400110001</v>
      </c>
      <c r="O3073" s="143">
        <v>5.202085104266E-2</v>
      </c>
      <c r="P3073" s="143">
        <v>6.9355699171999999E-3</v>
      </c>
      <c r="Q3073" s="143">
        <v>20.206887779814799</v>
      </c>
      <c r="R3073" s="143">
        <v>1400</v>
      </c>
      <c r="S3073" s="143" t="s">
        <v>389</v>
      </c>
      <c r="T3073" s="143">
        <v>1400</v>
      </c>
      <c r="U3073" s="143" t="s">
        <v>385</v>
      </c>
      <c r="V3073" s="143" t="s">
        <v>366</v>
      </c>
      <c r="Z3073" s="143">
        <v>0</v>
      </c>
      <c r="AA3073" s="143">
        <v>1</v>
      </c>
      <c r="AB3073" s="143">
        <v>5.202085104266E-2</v>
      </c>
      <c r="AC3073" s="143">
        <v>6.9355699171999999E-3</v>
      </c>
      <c r="AD3073" s="143">
        <v>20.206887779814299</v>
      </c>
      <c r="AF3073" s="143">
        <v>-1</v>
      </c>
      <c r="AG3073" s="143">
        <v>-1</v>
      </c>
      <c r="AH3073" s="143">
        <v>-1</v>
      </c>
      <c r="AI3073" s="143">
        <v>-1</v>
      </c>
      <c r="AJ3073" s="143">
        <v>0</v>
      </c>
      <c r="AM3073" s="143" t="s">
        <v>383</v>
      </c>
      <c r="AN3073" s="143">
        <v>-1</v>
      </c>
      <c r="AQ3073" s="143">
        <v>277</v>
      </c>
      <c r="AR3073" s="143" t="s">
        <v>289</v>
      </c>
      <c r="AS3073" s="143" t="s">
        <v>409</v>
      </c>
      <c r="AT3073" s="143" t="s">
        <v>366</v>
      </c>
      <c r="AV3073" s="143">
        <v>27.2392945200029</v>
      </c>
      <c r="AW3073" s="143">
        <v>1.63883924E-2</v>
      </c>
    </row>
    <row r="3074" spans="1:49" x14ac:dyDescent="0.25">
      <c r="A3074" s="153">
        <v>820000</v>
      </c>
      <c r="B3074" s="153">
        <v>2400000</v>
      </c>
      <c r="C3074" s="153">
        <v>2400000</v>
      </c>
      <c r="D3074" s="143" t="s">
        <v>360</v>
      </c>
      <c r="E3074" s="143" t="s">
        <v>73</v>
      </c>
      <c r="F3074" s="143" t="s">
        <v>378</v>
      </c>
      <c r="G3074" s="143" t="s">
        <v>379</v>
      </c>
      <c r="H3074" s="143">
        <v>0.59</v>
      </c>
      <c r="I3074" s="143">
        <v>0.64</v>
      </c>
      <c r="J3074" s="143" t="s">
        <v>366</v>
      </c>
      <c r="K3074" s="143">
        <v>0.35818645759098999</v>
      </c>
      <c r="L3074" s="143">
        <v>3816.2671303021898</v>
      </c>
      <c r="M3074" s="143">
        <v>7.8063717966455304</v>
      </c>
      <c r="N3074" s="143">
        <v>1.13200068998681</v>
      </c>
      <c r="O3074" s="143">
        <v>2.7961366604787199</v>
      </c>
      <c r="P3074" s="143">
        <v>0.40546731713694001</v>
      </c>
      <c r="Q3074" s="143">
        <v>1366.9352046239001</v>
      </c>
      <c r="R3074" s="143">
        <v>1550</v>
      </c>
      <c r="S3074" s="143" t="s">
        <v>399</v>
      </c>
      <c r="T3074" s="143">
        <v>1550</v>
      </c>
      <c r="U3074" s="143" t="s">
        <v>385</v>
      </c>
      <c r="V3074" s="143" t="s">
        <v>366</v>
      </c>
      <c r="Z3074" s="143">
        <v>0</v>
      </c>
      <c r="AA3074" s="143">
        <v>1</v>
      </c>
      <c r="AB3074" s="143">
        <v>2.7961366604787199</v>
      </c>
      <c r="AC3074" s="143">
        <v>0.40546731713694001</v>
      </c>
      <c r="AD3074" s="143">
        <v>2357.55036306177</v>
      </c>
      <c r="AF3074" s="143">
        <v>-1</v>
      </c>
      <c r="AG3074" s="143">
        <v>-1</v>
      </c>
      <c r="AH3074" s="143">
        <v>-1</v>
      </c>
      <c r="AI3074" s="143">
        <v>-1</v>
      </c>
      <c r="AJ3074" s="143">
        <v>0</v>
      </c>
      <c r="AM3074" s="143" t="s">
        <v>383</v>
      </c>
      <c r="AN3074" s="143">
        <v>-1</v>
      </c>
      <c r="AQ3074" s="143">
        <v>277</v>
      </c>
      <c r="AR3074" s="143" t="s">
        <v>289</v>
      </c>
      <c r="AS3074" s="143" t="s">
        <v>409</v>
      </c>
      <c r="AT3074" s="143" t="s">
        <v>366</v>
      </c>
      <c r="AV3074" s="143">
        <v>189.303968213442</v>
      </c>
      <c r="AW3074" s="143">
        <v>1.9120440901</v>
      </c>
    </row>
    <row r="3075" spans="1:49" x14ac:dyDescent="0.25">
      <c r="A3075" s="153">
        <v>820000</v>
      </c>
      <c r="B3075" s="153">
        <v>2400000</v>
      </c>
      <c r="C3075" s="153">
        <v>2400000</v>
      </c>
      <c r="D3075" s="143" t="s">
        <v>360</v>
      </c>
      <c r="E3075" s="143" t="s">
        <v>73</v>
      </c>
      <c r="F3075" s="143" t="s">
        <v>378</v>
      </c>
      <c r="G3075" s="143" t="s">
        <v>379</v>
      </c>
      <c r="H3075" s="143">
        <v>0.59</v>
      </c>
      <c r="I3075" s="143">
        <v>0.64</v>
      </c>
      <c r="J3075" s="143" t="s">
        <v>363</v>
      </c>
      <c r="K3075" s="143">
        <v>5.5342146982480002E-2</v>
      </c>
      <c r="L3075" s="143">
        <v>3401.4896374803402</v>
      </c>
      <c r="M3075" s="143">
        <v>7.0244104468760202</v>
      </c>
      <c r="N3075" s="143">
        <v>0.94415916810362999</v>
      </c>
      <c r="O3075" s="143">
        <v>0.38874595541627999</v>
      </c>
      <c r="P3075" s="143">
        <v>5.2251795456040001E-2</v>
      </c>
      <c r="Q3075" s="143">
        <v>188.24573947682299</v>
      </c>
      <c r="R3075" s="143">
        <v>3100</v>
      </c>
      <c r="S3075" s="143" t="s">
        <v>371</v>
      </c>
      <c r="T3075" s="143">
        <v>3100</v>
      </c>
      <c r="U3075" s="143" t="s">
        <v>385</v>
      </c>
      <c r="V3075" s="143" t="s">
        <v>366</v>
      </c>
      <c r="Y3075" s="143" t="s">
        <v>363</v>
      </c>
      <c r="Z3075" s="143">
        <v>0</v>
      </c>
      <c r="AA3075" s="143">
        <v>1</v>
      </c>
      <c r="AB3075" s="143">
        <v>0.38874595541627999</v>
      </c>
      <c r="AC3075" s="143">
        <v>5.2251795456040001E-2</v>
      </c>
      <c r="AD3075" s="143">
        <v>188.245739476822</v>
      </c>
      <c r="AF3075" s="143">
        <v>-1</v>
      </c>
      <c r="AG3075" s="143">
        <v>-1</v>
      </c>
      <c r="AH3075" s="143">
        <v>-1</v>
      </c>
      <c r="AI3075" s="143">
        <v>-1</v>
      </c>
      <c r="AJ3075" s="143">
        <v>0</v>
      </c>
      <c r="AM3075" s="143" t="s">
        <v>383</v>
      </c>
      <c r="AN3075" s="143">
        <v>-1</v>
      </c>
      <c r="AQ3075" s="143">
        <v>277</v>
      </c>
      <c r="AR3075" s="143" t="s">
        <v>289</v>
      </c>
      <c r="AS3075" s="143" t="s">
        <v>409</v>
      </c>
      <c r="AT3075" s="143" t="s">
        <v>366</v>
      </c>
      <c r="AV3075" s="143">
        <v>83.480055465183398</v>
      </c>
      <c r="AW3075" s="143">
        <v>0.1526729436</v>
      </c>
    </row>
    <row r="3076" spans="1:49" x14ac:dyDescent="0.25">
      <c r="A3076" s="153">
        <v>820000</v>
      </c>
      <c r="B3076" s="153">
        <v>2400000</v>
      </c>
      <c r="C3076" s="153">
        <v>2400000</v>
      </c>
      <c r="D3076" s="143" t="s">
        <v>360</v>
      </c>
      <c r="E3076" s="143" t="s">
        <v>73</v>
      </c>
      <c r="F3076" s="143" t="s">
        <v>378</v>
      </c>
      <c r="G3076" s="143" t="s">
        <v>379</v>
      </c>
      <c r="H3076" s="143">
        <v>0.59</v>
      </c>
      <c r="I3076" s="143">
        <v>0.64</v>
      </c>
      <c r="J3076" s="143" t="s">
        <v>363</v>
      </c>
      <c r="K3076" s="143">
        <v>0.39680112611416002</v>
      </c>
      <c r="L3076" s="143">
        <v>3401.4896374803402</v>
      </c>
      <c r="M3076" s="143">
        <v>7.0244104468760202</v>
      </c>
      <c r="N3076" s="143">
        <v>0.94415916810362999</v>
      </c>
      <c r="O3076" s="143">
        <v>2.78729397560849</v>
      </c>
      <c r="P3076" s="143">
        <v>0.37464342113452997</v>
      </c>
      <c r="Q3076" s="143">
        <v>1349.7149186178499</v>
      </c>
      <c r="R3076" s="143">
        <v>3100</v>
      </c>
      <c r="S3076" s="143" t="s">
        <v>371</v>
      </c>
      <c r="T3076" s="143">
        <v>3100</v>
      </c>
      <c r="U3076" s="143" t="s">
        <v>385</v>
      </c>
      <c r="V3076" s="143" t="s">
        <v>366</v>
      </c>
      <c r="Y3076" s="143" t="s">
        <v>363</v>
      </c>
      <c r="Z3076" s="143">
        <v>0</v>
      </c>
      <c r="AA3076" s="143">
        <v>1</v>
      </c>
      <c r="AB3076" s="143">
        <v>2.78729397560849</v>
      </c>
      <c r="AC3076" s="143">
        <v>0.37464342113452997</v>
      </c>
      <c r="AD3076" s="143">
        <v>1349.7149186178499</v>
      </c>
      <c r="AF3076" s="143">
        <v>-1</v>
      </c>
      <c r="AG3076" s="143">
        <v>-1</v>
      </c>
      <c r="AH3076" s="143">
        <v>-1</v>
      </c>
      <c r="AI3076" s="143">
        <v>-1</v>
      </c>
      <c r="AJ3076" s="143">
        <v>0</v>
      </c>
      <c r="AM3076" s="143" t="s">
        <v>383</v>
      </c>
      <c r="AN3076" s="143">
        <v>-1</v>
      </c>
      <c r="AQ3076" s="143">
        <v>277</v>
      </c>
      <c r="AR3076" s="143" t="s">
        <v>289</v>
      </c>
      <c r="AS3076" s="143" t="s">
        <v>409</v>
      </c>
      <c r="AT3076" s="143" t="s">
        <v>366</v>
      </c>
      <c r="AV3076" s="143">
        <v>164.74879541162599</v>
      </c>
      <c r="AW3076" s="143">
        <v>1.0946593013999999</v>
      </c>
    </row>
    <row r="3077" spans="1:49" x14ac:dyDescent="0.25">
      <c r="A3077" s="153">
        <v>820000</v>
      </c>
      <c r="B3077" s="153">
        <v>2400000</v>
      </c>
      <c r="C3077" s="153">
        <v>2400000</v>
      </c>
      <c r="D3077" s="143" t="s">
        <v>360</v>
      </c>
      <c r="E3077" s="143" t="s">
        <v>73</v>
      </c>
      <c r="F3077" s="143" t="s">
        <v>378</v>
      </c>
      <c r="G3077" s="143" t="s">
        <v>379</v>
      </c>
      <c r="H3077" s="143">
        <v>0.59</v>
      </c>
      <c r="I3077" s="143">
        <v>0.64</v>
      </c>
      <c r="J3077" s="143" t="s">
        <v>363</v>
      </c>
      <c r="K3077" s="143">
        <v>2.3383275917570001E-2</v>
      </c>
      <c r="L3077" s="143">
        <v>3401.4896374803402</v>
      </c>
      <c r="M3077" s="143">
        <v>7.0244104468760202</v>
      </c>
      <c r="N3077" s="143">
        <v>0.94415916810362999</v>
      </c>
      <c r="O3077" s="143">
        <v>0.16425372763758</v>
      </c>
      <c r="P3077" s="143">
        <v>2.2077534337869999E-2</v>
      </c>
      <c r="Q3077" s="143">
        <v>79.537970723968101</v>
      </c>
      <c r="R3077" s="143">
        <v>3100</v>
      </c>
      <c r="S3077" s="143" t="s">
        <v>371</v>
      </c>
      <c r="T3077" s="143">
        <v>3100</v>
      </c>
      <c r="U3077" s="143" t="s">
        <v>385</v>
      </c>
      <c r="V3077" s="143" t="s">
        <v>366</v>
      </c>
      <c r="Y3077" s="143" t="s">
        <v>363</v>
      </c>
      <c r="Z3077" s="143">
        <v>0</v>
      </c>
      <c r="AA3077" s="143">
        <v>1</v>
      </c>
      <c r="AB3077" s="143">
        <v>0.16425372763758</v>
      </c>
      <c r="AC3077" s="143">
        <v>2.2077534337869999E-2</v>
      </c>
      <c r="AD3077" s="143">
        <v>79.537970723966396</v>
      </c>
      <c r="AF3077" s="143">
        <v>-1</v>
      </c>
      <c r="AG3077" s="143">
        <v>-1</v>
      </c>
      <c r="AH3077" s="143">
        <v>-1</v>
      </c>
      <c r="AI3077" s="143">
        <v>-1</v>
      </c>
      <c r="AJ3077" s="143">
        <v>0</v>
      </c>
      <c r="AM3077" s="143" t="s">
        <v>383</v>
      </c>
      <c r="AN3077" s="143">
        <v>-1</v>
      </c>
      <c r="AQ3077" s="143">
        <v>277</v>
      </c>
      <c r="AR3077" s="143" t="s">
        <v>289</v>
      </c>
      <c r="AS3077" s="143" t="s">
        <v>409</v>
      </c>
      <c r="AT3077" s="143" t="s">
        <v>366</v>
      </c>
      <c r="AV3077" s="143">
        <v>56.64573617672</v>
      </c>
      <c r="AW3077" s="143">
        <v>6.4507680999999997E-2</v>
      </c>
    </row>
    <row r="3078" spans="1:49" x14ac:dyDescent="0.25">
      <c r="A3078" s="153">
        <v>820000</v>
      </c>
      <c r="B3078" s="153">
        <v>2400000</v>
      </c>
      <c r="C3078" s="153">
        <v>2400000</v>
      </c>
      <c r="D3078" s="143" t="s">
        <v>360</v>
      </c>
      <c r="E3078" s="143" t="s">
        <v>73</v>
      </c>
      <c r="F3078" s="143" t="s">
        <v>378</v>
      </c>
      <c r="G3078" s="143" t="s">
        <v>379</v>
      </c>
      <c r="H3078" s="143">
        <v>0.59</v>
      </c>
      <c r="I3078" s="143">
        <v>0.64</v>
      </c>
      <c r="J3078" s="143" t="s">
        <v>366</v>
      </c>
      <c r="K3078" s="143">
        <v>0.14223690476876</v>
      </c>
      <c r="L3078" s="143">
        <v>3401.4896374803402</v>
      </c>
      <c r="M3078" s="143">
        <v>7.0244104468760202</v>
      </c>
      <c r="N3078" s="143">
        <v>0.94415916810362999</v>
      </c>
      <c r="O3078" s="143">
        <v>0.99913039978901996</v>
      </c>
      <c r="P3078" s="143">
        <v>0.13429427768011001</v>
      </c>
      <c r="Q3078" s="143">
        <v>483.81735763823201</v>
      </c>
      <c r="R3078" s="143">
        <v>8140</v>
      </c>
      <c r="S3078" s="143" t="s">
        <v>369</v>
      </c>
      <c r="T3078" s="143">
        <v>8140</v>
      </c>
      <c r="U3078" s="143" t="s">
        <v>385</v>
      </c>
      <c r="V3078" s="143" t="s">
        <v>366</v>
      </c>
      <c r="Z3078" s="143">
        <v>0</v>
      </c>
      <c r="AA3078" s="143">
        <v>1</v>
      </c>
      <c r="AB3078" s="143">
        <v>0.99913039978901996</v>
      </c>
      <c r="AC3078" s="143">
        <v>0.13429427768011001</v>
      </c>
      <c r="AD3078" s="143">
        <v>483.81735763823201</v>
      </c>
      <c r="AF3078" s="143">
        <v>-1</v>
      </c>
      <c r="AG3078" s="143">
        <v>-1</v>
      </c>
      <c r="AH3078" s="143">
        <v>-1</v>
      </c>
      <c r="AI3078" s="143">
        <v>-1</v>
      </c>
      <c r="AJ3078" s="143">
        <v>0</v>
      </c>
      <c r="AM3078" s="143" t="s">
        <v>383</v>
      </c>
      <c r="AN3078" s="143">
        <v>-1</v>
      </c>
      <c r="AQ3078" s="143">
        <v>277</v>
      </c>
      <c r="AR3078" s="143" t="s">
        <v>289</v>
      </c>
      <c r="AS3078" s="143" t="s">
        <v>409</v>
      </c>
      <c r="AT3078" s="143" t="s">
        <v>366</v>
      </c>
      <c r="AV3078" s="143">
        <v>124.66559655747901</v>
      </c>
      <c r="AW3078" s="143">
        <v>0.39239039549999999</v>
      </c>
    </row>
    <row r="3079" spans="1:49" x14ac:dyDescent="0.25">
      <c r="A3079" s="153">
        <v>820000</v>
      </c>
      <c r="B3079" s="153">
        <v>2400000</v>
      </c>
      <c r="C3079" s="153">
        <v>2400000</v>
      </c>
      <c r="D3079" s="143" t="s">
        <v>360</v>
      </c>
      <c r="E3079" s="143" t="s">
        <v>73</v>
      </c>
      <c r="F3079" s="143" t="s">
        <v>378</v>
      </c>
      <c r="G3079" s="143" t="s">
        <v>379</v>
      </c>
      <c r="H3079" s="143">
        <v>0.59</v>
      </c>
      <c r="I3079" s="143">
        <v>0.64</v>
      </c>
      <c r="J3079" s="143" t="s">
        <v>366</v>
      </c>
      <c r="K3079" s="143">
        <v>0.11629461979719</v>
      </c>
      <c r="L3079" s="143">
        <v>3779.0686724583502</v>
      </c>
      <c r="M3079" s="143">
        <v>8.0808213534809603</v>
      </c>
      <c r="N3079" s="143">
        <v>1.0790520625731701</v>
      </c>
      <c r="O3079" s="143">
        <v>0.93975604695209003</v>
      </c>
      <c r="P3079" s="143">
        <v>0.12548794935832</v>
      </c>
      <c r="Q3079" s="143">
        <v>439.485354451023</v>
      </c>
      <c r="R3079" s="143">
        <v>8110</v>
      </c>
      <c r="S3079" s="143" t="s">
        <v>410</v>
      </c>
      <c r="T3079" s="143">
        <v>8110</v>
      </c>
      <c r="U3079" s="143" t="s">
        <v>385</v>
      </c>
      <c r="V3079" s="143" t="s">
        <v>366</v>
      </c>
      <c r="Z3079" s="143">
        <v>0</v>
      </c>
      <c r="AA3079" s="143">
        <v>1</v>
      </c>
      <c r="AB3079" s="143">
        <v>0.93975604695209003</v>
      </c>
      <c r="AC3079" s="143">
        <v>0.12548794935832</v>
      </c>
      <c r="AD3079" s="143">
        <v>2309.88213532485</v>
      </c>
      <c r="AF3079" s="143">
        <v>-1</v>
      </c>
      <c r="AG3079" s="143">
        <v>-1</v>
      </c>
      <c r="AH3079" s="143">
        <v>-1</v>
      </c>
      <c r="AI3079" s="143">
        <v>-1</v>
      </c>
      <c r="AJ3079" s="143">
        <v>0</v>
      </c>
      <c r="AM3079" s="143" t="s">
        <v>383</v>
      </c>
      <c r="AN3079" s="143">
        <v>-1</v>
      </c>
      <c r="AQ3079" s="143">
        <v>277</v>
      </c>
      <c r="AR3079" s="143" t="s">
        <v>289</v>
      </c>
      <c r="AS3079" s="143" t="s">
        <v>409</v>
      </c>
      <c r="AT3079" s="143" t="s">
        <v>366</v>
      </c>
      <c r="AV3079" s="143">
        <v>103.308032333063</v>
      </c>
      <c r="AW3079" s="143">
        <v>1.8733837269</v>
      </c>
    </row>
    <row r="3080" spans="1:49" x14ac:dyDescent="0.25">
      <c r="A3080" s="153">
        <v>820000</v>
      </c>
      <c r="B3080" s="153">
        <v>2400000</v>
      </c>
      <c r="C3080" s="153">
        <v>2400000</v>
      </c>
      <c r="D3080" s="143" t="s">
        <v>360</v>
      </c>
      <c r="E3080" s="143" t="s">
        <v>73</v>
      </c>
      <c r="F3080" s="143" t="s">
        <v>378</v>
      </c>
      <c r="G3080" s="143" t="s">
        <v>379</v>
      </c>
      <c r="H3080" s="143">
        <v>0.59</v>
      </c>
      <c r="I3080" s="143">
        <v>0.64</v>
      </c>
      <c r="J3080" s="143" t="s">
        <v>366</v>
      </c>
      <c r="K3080" s="143">
        <v>0.37129712023799</v>
      </c>
      <c r="L3080" s="143">
        <v>3789.1700965657401</v>
      </c>
      <c r="M3080" s="143">
        <v>7.8796278673626396</v>
      </c>
      <c r="N3080" s="143">
        <v>1.06205752471796</v>
      </c>
      <c r="O3080" s="143">
        <v>2.92568313569878</v>
      </c>
      <c r="P3080" s="143">
        <v>0.39433890045487002</v>
      </c>
      <c r="Q3080" s="143">
        <v>1406.9079449467699</v>
      </c>
      <c r="R3080" s="143">
        <v>1860</v>
      </c>
      <c r="S3080" s="143" t="s">
        <v>411</v>
      </c>
      <c r="T3080" s="143">
        <v>1860</v>
      </c>
      <c r="U3080" s="143" t="s">
        <v>385</v>
      </c>
      <c r="V3080" s="143" t="s">
        <v>366</v>
      </c>
      <c r="Z3080" s="143">
        <v>0</v>
      </c>
      <c r="AA3080" s="143">
        <v>1</v>
      </c>
      <c r="AB3080" s="143">
        <v>2.92568313569878</v>
      </c>
      <c r="AC3080" s="143">
        <v>0.39433890045487002</v>
      </c>
      <c r="AD3080" s="143">
        <v>2340.81080556403</v>
      </c>
      <c r="AF3080" s="143">
        <v>-1</v>
      </c>
      <c r="AG3080" s="143">
        <v>-1</v>
      </c>
      <c r="AH3080" s="143">
        <v>-1</v>
      </c>
      <c r="AI3080" s="143">
        <v>-1</v>
      </c>
      <c r="AJ3080" s="143">
        <v>0</v>
      </c>
      <c r="AM3080" s="143" t="s">
        <v>383</v>
      </c>
      <c r="AN3080" s="143">
        <v>-1</v>
      </c>
      <c r="AQ3080" s="143">
        <v>277</v>
      </c>
      <c r="AR3080" s="143" t="s">
        <v>289</v>
      </c>
      <c r="AS3080" s="143" t="s">
        <v>409</v>
      </c>
      <c r="AT3080" s="143" t="s">
        <v>366</v>
      </c>
      <c r="AV3080" s="143">
        <v>204.20804468601099</v>
      </c>
      <c r="AW3080" s="143">
        <v>1.8984678066</v>
      </c>
    </row>
    <row r="3081" spans="1:49" x14ac:dyDescent="0.25">
      <c r="A3081" s="153">
        <v>820000</v>
      </c>
      <c r="B3081" s="153">
        <v>2400000</v>
      </c>
      <c r="C3081" s="153">
        <v>2400000</v>
      </c>
      <c r="D3081" s="143" t="s">
        <v>360</v>
      </c>
      <c r="E3081" s="143" t="s">
        <v>73</v>
      </c>
      <c r="F3081" s="143" t="s">
        <v>378</v>
      </c>
      <c r="G3081" s="143" t="s">
        <v>379</v>
      </c>
      <c r="H3081" s="143">
        <v>0.59</v>
      </c>
      <c r="I3081" s="143">
        <v>0.64</v>
      </c>
      <c r="J3081" s="143" t="s">
        <v>366</v>
      </c>
      <c r="K3081" s="143">
        <v>0.18030236817963999</v>
      </c>
      <c r="L3081" s="143">
        <v>3818.7483202277099</v>
      </c>
      <c r="M3081" s="143">
        <v>9.2178156691716104</v>
      </c>
      <c r="N3081" s="143">
        <v>1.2256614106788599</v>
      </c>
      <c r="O3081" s="143">
        <v>1.6619939945951001</v>
      </c>
      <c r="P3081" s="143">
        <v>0.22098965493180001</v>
      </c>
      <c r="Q3081" s="143">
        <v>688.52936561910997</v>
      </c>
      <c r="R3081" s="143">
        <v>1400</v>
      </c>
      <c r="S3081" s="143" t="s">
        <v>389</v>
      </c>
      <c r="T3081" s="143">
        <v>1400</v>
      </c>
      <c r="U3081" s="143" t="s">
        <v>385</v>
      </c>
      <c r="V3081" s="143" t="s">
        <v>366</v>
      </c>
      <c r="Z3081" s="143">
        <v>0</v>
      </c>
      <c r="AA3081" s="143">
        <v>1</v>
      </c>
      <c r="AB3081" s="143">
        <v>1.6619939945951001</v>
      </c>
      <c r="AC3081" s="143">
        <v>0.22098965493180001</v>
      </c>
      <c r="AD3081" s="143">
        <v>688.52936561910997</v>
      </c>
      <c r="AF3081" s="143">
        <v>-1</v>
      </c>
      <c r="AG3081" s="143">
        <v>-1</v>
      </c>
      <c r="AH3081" s="143">
        <v>-1</v>
      </c>
      <c r="AI3081" s="143">
        <v>-1</v>
      </c>
      <c r="AJ3081" s="143">
        <v>0</v>
      </c>
      <c r="AM3081" s="143" t="s">
        <v>383</v>
      </c>
      <c r="AN3081" s="143">
        <v>-1</v>
      </c>
      <c r="AQ3081" s="143">
        <v>277</v>
      </c>
      <c r="AR3081" s="143" t="s">
        <v>289</v>
      </c>
      <c r="AS3081" s="143" t="s">
        <v>409</v>
      </c>
      <c r="AT3081" s="143" t="s">
        <v>366</v>
      </c>
      <c r="AV3081" s="143">
        <v>131.83424780721899</v>
      </c>
      <c r="AW3081" s="143">
        <v>0.55841797699999995</v>
      </c>
    </row>
    <row r="3082" spans="1:49" x14ac:dyDescent="0.25">
      <c r="A3082" s="153">
        <v>820000</v>
      </c>
      <c r="B3082" s="153">
        <v>2400000</v>
      </c>
      <c r="C3082" s="153">
        <v>2400000</v>
      </c>
      <c r="D3082" s="143" t="s">
        <v>360</v>
      </c>
      <c r="E3082" s="143" t="s">
        <v>73</v>
      </c>
      <c r="F3082" s="143" t="s">
        <v>378</v>
      </c>
      <c r="G3082" s="143" t="s">
        <v>379</v>
      </c>
      <c r="H3082" s="143">
        <v>0.59</v>
      </c>
      <c r="I3082" s="143">
        <v>0.64</v>
      </c>
      <c r="J3082" s="143" t="s">
        <v>363</v>
      </c>
      <c r="K3082" s="143">
        <v>7.0805347439999999E-5</v>
      </c>
      <c r="L3082" s="143">
        <v>3818.7483202277099</v>
      </c>
      <c r="M3082" s="143">
        <v>9.2178156691716104</v>
      </c>
      <c r="N3082" s="143">
        <v>1.2256614106788599</v>
      </c>
      <c r="O3082" s="143">
        <v>6.5267064110999999E-4</v>
      </c>
      <c r="P3082" s="143">
        <v>8.6783382019999997E-5</v>
      </c>
      <c r="Q3082" s="143">
        <v>0.27038780160727</v>
      </c>
      <c r="R3082" s="143">
        <v>3100</v>
      </c>
      <c r="S3082" s="143" t="s">
        <v>371</v>
      </c>
      <c r="T3082" s="143">
        <v>3100</v>
      </c>
      <c r="U3082" s="143" t="s">
        <v>385</v>
      </c>
      <c r="V3082" s="143" t="s">
        <v>366</v>
      </c>
      <c r="Y3082" s="143" t="s">
        <v>363</v>
      </c>
      <c r="Z3082" s="143">
        <v>0</v>
      </c>
      <c r="AA3082" s="143">
        <v>1</v>
      </c>
      <c r="AB3082" s="143">
        <v>6.5267064110999999E-4</v>
      </c>
      <c r="AC3082" s="143">
        <v>8.6783382019999997E-5</v>
      </c>
      <c r="AD3082" s="143">
        <v>0.27038780160602</v>
      </c>
      <c r="AF3082" s="143">
        <v>-1</v>
      </c>
      <c r="AG3082" s="143">
        <v>-1</v>
      </c>
      <c r="AH3082" s="143">
        <v>-1</v>
      </c>
      <c r="AI3082" s="143">
        <v>-1</v>
      </c>
      <c r="AJ3082" s="143">
        <v>0</v>
      </c>
      <c r="AM3082" s="143" t="s">
        <v>383</v>
      </c>
      <c r="AN3082" s="143">
        <v>-1</v>
      </c>
      <c r="AQ3082" s="143">
        <v>277</v>
      </c>
      <c r="AR3082" s="143" t="s">
        <v>289</v>
      </c>
      <c r="AS3082" s="143" t="s">
        <v>409</v>
      </c>
      <c r="AT3082" s="143" t="s">
        <v>366</v>
      </c>
      <c r="AV3082" s="143">
        <v>3.13805470240341</v>
      </c>
      <c r="AW3082" s="143">
        <v>2.1929259999999999E-4</v>
      </c>
    </row>
    <row r="3083" spans="1:49" x14ac:dyDescent="0.25">
      <c r="A3083" s="153">
        <v>820000</v>
      </c>
      <c r="B3083" s="153">
        <v>2400000</v>
      </c>
      <c r="C3083" s="153">
        <v>2400000</v>
      </c>
      <c r="D3083" s="143" t="s">
        <v>360</v>
      </c>
      <c r="E3083" s="143" t="s">
        <v>73</v>
      </c>
      <c r="F3083" s="143" t="s">
        <v>378</v>
      </c>
      <c r="G3083" s="143" t="s">
        <v>379</v>
      </c>
      <c r="H3083" s="143">
        <v>0.59</v>
      </c>
      <c r="I3083" s="143">
        <v>0.64</v>
      </c>
      <c r="J3083" s="143" t="s">
        <v>366</v>
      </c>
      <c r="K3083" s="143">
        <v>2.3829653250100002E-3</v>
      </c>
      <c r="L3083" s="143">
        <v>3819.8371730143599</v>
      </c>
      <c r="M3083" s="143">
        <v>7.8176861402122197</v>
      </c>
      <c r="N3083" s="143">
        <v>1.1324819700167801</v>
      </c>
      <c r="O3083" s="143">
        <v>1.862927499398E-2</v>
      </c>
      <c r="P3083" s="143">
        <v>2.69866526575E-3</v>
      </c>
      <c r="Q3083" s="143">
        <v>9.1025395305003691</v>
      </c>
      <c r="R3083" s="143">
        <v>1550</v>
      </c>
      <c r="S3083" s="143" t="s">
        <v>399</v>
      </c>
      <c r="T3083" s="143">
        <v>1550</v>
      </c>
      <c r="U3083" s="143" t="s">
        <v>385</v>
      </c>
      <c r="V3083" s="143" t="s">
        <v>366</v>
      </c>
      <c r="Z3083" s="143">
        <v>0</v>
      </c>
      <c r="AA3083" s="143">
        <v>1</v>
      </c>
      <c r="AB3083" s="143">
        <v>1.862927499398E-2</v>
      </c>
      <c r="AC3083" s="143">
        <v>2.69866526575E-3</v>
      </c>
      <c r="AD3083" s="143">
        <v>2330.4310774176402</v>
      </c>
      <c r="AF3083" s="143">
        <v>-1</v>
      </c>
      <c r="AG3083" s="143">
        <v>-1</v>
      </c>
      <c r="AH3083" s="143">
        <v>-1</v>
      </c>
      <c r="AI3083" s="143">
        <v>-1</v>
      </c>
      <c r="AJ3083" s="143">
        <v>0</v>
      </c>
      <c r="AM3083" s="143" t="s">
        <v>383</v>
      </c>
      <c r="AN3083" s="143">
        <v>-1</v>
      </c>
      <c r="AQ3083" s="143">
        <v>277</v>
      </c>
      <c r="AR3083" s="143" t="s">
        <v>289</v>
      </c>
      <c r="AS3083" s="143" t="s">
        <v>409</v>
      </c>
      <c r="AT3083" s="143" t="s">
        <v>366</v>
      </c>
      <c r="AV3083" s="143">
        <v>17.820716148947199</v>
      </c>
      <c r="AW3083" s="143">
        <v>1.8900495356</v>
      </c>
    </row>
    <row r="3084" spans="1:49" x14ac:dyDescent="0.25">
      <c r="A3084" s="153">
        <v>820000</v>
      </c>
      <c r="B3084" s="153">
        <v>2400000</v>
      </c>
      <c r="C3084" s="153">
        <v>2400000</v>
      </c>
      <c r="D3084" s="143" t="s">
        <v>360</v>
      </c>
      <c r="E3084" s="143" t="s">
        <v>73</v>
      </c>
      <c r="F3084" s="143" t="s">
        <v>378</v>
      </c>
      <c r="G3084" s="143" t="s">
        <v>379</v>
      </c>
      <c r="H3084" s="143">
        <v>0.59</v>
      </c>
      <c r="I3084" s="143">
        <v>0.64</v>
      </c>
      <c r="J3084" s="143" t="s">
        <v>366</v>
      </c>
      <c r="K3084" s="143">
        <v>0.18829093055271001</v>
      </c>
      <c r="L3084" s="143">
        <v>3771.6002188052998</v>
      </c>
      <c r="M3084" s="143">
        <v>8.0572047585923503</v>
      </c>
      <c r="N3084" s="143">
        <v>1.07612453165547</v>
      </c>
      <c r="O3084" s="143">
        <v>1.51709858164911</v>
      </c>
      <c r="P3084" s="143">
        <v>0.20262448945601</v>
      </c>
      <c r="Q3084" s="143">
        <v>710.15811487167298</v>
      </c>
      <c r="R3084" s="143">
        <v>8110</v>
      </c>
      <c r="S3084" s="143" t="s">
        <v>410</v>
      </c>
      <c r="T3084" s="143">
        <v>8110</v>
      </c>
      <c r="U3084" s="143" t="s">
        <v>385</v>
      </c>
      <c r="V3084" s="143" t="s">
        <v>366</v>
      </c>
      <c r="Z3084" s="143">
        <v>0</v>
      </c>
      <c r="AA3084" s="143">
        <v>1</v>
      </c>
      <c r="AB3084" s="143">
        <v>1.51709858164911</v>
      </c>
      <c r="AC3084" s="143">
        <v>0.20262448945601</v>
      </c>
      <c r="AD3084" s="143">
        <v>2271.8061821260399</v>
      </c>
      <c r="AF3084" s="143">
        <v>-1</v>
      </c>
      <c r="AG3084" s="143">
        <v>-1</v>
      </c>
      <c r="AH3084" s="143">
        <v>-1</v>
      </c>
      <c r="AI3084" s="143">
        <v>-1</v>
      </c>
      <c r="AJ3084" s="143">
        <v>0</v>
      </c>
      <c r="AM3084" s="143" t="s">
        <v>383</v>
      </c>
      <c r="AN3084" s="143">
        <v>-1</v>
      </c>
      <c r="AQ3084" s="143">
        <v>277</v>
      </c>
      <c r="AR3084" s="143" t="s">
        <v>289</v>
      </c>
      <c r="AS3084" s="143" t="s">
        <v>409</v>
      </c>
      <c r="AT3084" s="143" t="s">
        <v>366</v>
      </c>
      <c r="AV3084" s="143">
        <v>137.751182549112</v>
      </c>
      <c r="AW3084" s="143">
        <v>1.8425029863</v>
      </c>
    </row>
    <row r="3085" spans="1:49" x14ac:dyDescent="0.25">
      <c r="A3085" s="153">
        <v>820000</v>
      </c>
      <c r="B3085" s="153">
        <v>2400000</v>
      </c>
      <c r="C3085" s="153">
        <v>2400000</v>
      </c>
      <c r="D3085" s="143" t="s">
        <v>360</v>
      </c>
      <c r="E3085" s="143" t="s">
        <v>73</v>
      </c>
      <c r="F3085" s="143" t="s">
        <v>378</v>
      </c>
      <c r="G3085" s="143" t="s">
        <v>379</v>
      </c>
      <c r="H3085" s="143">
        <v>0.59</v>
      </c>
      <c r="I3085" s="143">
        <v>0.64</v>
      </c>
      <c r="J3085" s="143" t="s">
        <v>366</v>
      </c>
      <c r="K3085" s="143">
        <v>0.17111172032290001</v>
      </c>
      <c r="L3085" s="143">
        <v>3790.8847262538502</v>
      </c>
      <c r="M3085" s="143">
        <v>8.11132130774328</v>
      </c>
      <c r="N3085" s="143">
        <v>1.0829757097751</v>
      </c>
      <c r="O3085" s="143">
        <v>1.3879421430597401</v>
      </c>
      <c r="P3085" s="143">
        <v>0.18530983676752999</v>
      </c>
      <c r="Q3085" s="143">
        <v>648.66480705510196</v>
      </c>
      <c r="R3085" s="143">
        <v>8110</v>
      </c>
      <c r="S3085" s="143" t="s">
        <v>410</v>
      </c>
      <c r="T3085" s="143">
        <v>8110</v>
      </c>
      <c r="U3085" s="143" t="s">
        <v>385</v>
      </c>
      <c r="V3085" s="143" t="s">
        <v>366</v>
      </c>
      <c r="Z3085" s="143">
        <v>0</v>
      </c>
      <c r="AA3085" s="143">
        <v>1</v>
      </c>
      <c r="AB3085" s="143">
        <v>1.3879421430597401</v>
      </c>
      <c r="AC3085" s="143">
        <v>0.18530983676752999</v>
      </c>
      <c r="AD3085" s="143">
        <v>2341.8700415582098</v>
      </c>
      <c r="AF3085" s="143">
        <v>-1</v>
      </c>
      <c r="AG3085" s="143">
        <v>-1</v>
      </c>
      <c r="AH3085" s="143">
        <v>-1</v>
      </c>
      <c r="AI3085" s="143">
        <v>-1</v>
      </c>
      <c r="AJ3085" s="143">
        <v>0</v>
      </c>
      <c r="AM3085" s="143" t="s">
        <v>383</v>
      </c>
      <c r="AN3085" s="143">
        <v>-1</v>
      </c>
      <c r="AQ3085" s="143">
        <v>277</v>
      </c>
      <c r="AR3085" s="143" t="s">
        <v>289</v>
      </c>
      <c r="AS3085" s="143" t="s">
        <v>409</v>
      </c>
      <c r="AT3085" s="143" t="s">
        <v>366</v>
      </c>
      <c r="AV3085" s="143">
        <v>131.424766466714</v>
      </c>
      <c r="AW3085" s="143">
        <v>1.8993268788</v>
      </c>
    </row>
    <row r="3086" spans="1:49" x14ac:dyDescent="0.25">
      <c r="A3086" s="153">
        <v>820000</v>
      </c>
      <c r="B3086" s="153">
        <v>2400000</v>
      </c>
      <c r="C3086" s="153">
        <v>2400000</v>
      </c>
      <c r="D3086" s="143" t="s">
        <v>360</v>
      </c>
      <c r="E3086" s="143" t="s">
        <v>73</v>
      </c>
      <c r="F3086" s="143" t="s">
        <v>378</v>
      </c>
      <c r="G3086" s="143" t="s">
        <v>379</v>
      </c>
      <c r="H3086" s="143">
        <v>0.59</v>
      </c>
      <c r="I3086" s="143">
        <v>0.64</v>
      </c>
      <c r="J3086" s="143" t="s">
        <v>363</v>
      </c>
      <c r="K3086" s="143">
        <v>0.61776345373694996</v>
      </c>
      <c r="L3086" s="143">
        <v>3266.1879148218</v>
      </c>
      <c r="M3086" s="143">
        <v>6.4543201182062102</v>
      </c>
      <c r="N3086" s="143">
        <v>0.87758134765721996</v>
      </c>
      <c r="O3086" s="143">
        <v>3.98724308774697</v>
      </c>
      <c r="P3086" s="143">
        <v>0.54213768426385001</v>
      </c>
      <c r="Q3086" s="143">
        <v>2017.7315268142099</v>
      </c>
      <c r="R3086" s="143">
        <v>3100</v>
      </c>
      <c r="S3086" s="143" t="s">
        <v>371</v>
      </c>
      <c r="T3086" s="143">
        <v>3100</v>
      </c>
      <c r="U3086" s="143" t="s">
        <v>385</v>
      </c>
      <c r="V3086" s="143" t="s">
        <v>366</v>
      </c>
      <c r="Y3086" s="143" t="s">
        <v>363</v>
      </c>
      <c r="Z3086" s="143">
        <v>0</v>
      </c>
      <c r="AA3086" s="143">
        <v>1</v>
      </c>
      <c r="AB3086" s="143">
        <v>3.98724308774697</v>
      </c>
      <c r="AC3086" s="143">
        <v>0.54213768426385001</v>
      </c>
      <c r="AD3086" s="143">
        <v>2017.7315268142099</v>
      </c>
      <c r="AF3086" s="143">
        <v>-1</v>
      </c>
      <c r="AG3086" s="143">
        <v>-1</v>
      </c>
      <c r="AH3086" s="143">
        <v>-1</v>
      </c>
      <c r="AI3086" s="143">
        <v>-1</v>
      </c>
      <c r="AJ3086" s="143">
        <v>0</v>
      </c>
      <c r="AM3086" s="143" t="s">
        <v>383</v>
      </c>
      <c r="AN3086" s="143">
        <v>-1</v>
      </c>
      <c r="AQ3086" s="143">
        <v>277</v>
      </c>
      <c r="AR3086" s="143" t="s">
        <v>289</v>
      </c>
      <c r="AS3086" s="143" t="s">
        <v>409</v>
      </c>
      <c r="AT3086" s="143" t="s">
        <v>366</v>
      </c>
      <c r="AV3086" s="143">
        <v>200.00000001117499</v>
      </c>
      <c r="AW3086" s="143">
        <v>1.6364408166</v>
      </c>
    </row>
    <row r="3087" spans="1:49" x14ac:dyDescent="0.25">
      <c r="A3087" s="153">
        <v>820000</v>
      </c>
      <c r="B3087" s="153">
        <v>2400000</v>
      </c>
      <c r="C3087" s="153">
        <v>2400000</v>
      </c>
      <c r="D3087" s="143" t="s">
        <v>360</v>
      </c>
      <c r="E3087" s="143" t="s">
        <v>73</v>
      </c>
      <c r="F3087" s="143" t="s">
        <v>378</v>
      </c>
      <c r="G3087" s="143" t="s">
        <v>379</v>
      </c>
      <c r="H3087" s="143">
        <v>0.59</v>
      </c>
      <c r="I3087" s="143">
        <v>0.64</v>
      </c>
      <c r="J3087" s="143" t="s">
        <v>366</v>
      </c>
      <c r="K3087" s="143">
        <v>0.60517942477869002</v>
      </c>
      <c r="L3087" s="143">
        <v>3816.5834729234298</v>
      </c>
      <c r="M3087" s="143">
        <v>7.8142510357084696</v>
      </c>
      <c r="N3087" s="143">
        <v>1.1312400630936399</v>
      </c>
      <c r="O3087" s="143">
        <v>4.7290239468663797</v>
      </c>
      <c r="P3087" s="143">
        <v>0.68460321066962004</v>
      </c>
      <c r="Q3087" s="143">
        <v>2309.7177907636801</v>
      </c>
      <c r="R3087" s="143">
        <v>1550</v>
      </c>
      <c r="S3087" s="143" t="s">
        <v>399</v>
      </c>
      <c r="T3087" s="143">
        <v>1550</v>
      </c>
      <c r="U3087" s="143" t="s">
        <v>385</v>
      </c>
      <c r="V3087" s="143" t="s">
        <v>366</v>
      </c>
      <c r="Z3087" s="143">
        <v>0</v>
      </c>
      <c r="AA3087" s="143">
        <v>1</v>
      </c>
      <c r="AB3087" s="143">
        <v>4.7290239468663797</v>
      </c>
      <c r="AC3087" s="143">
        <v>0.68460321066962004</v>
      </c>
      <c r="AD3087" s="143">
        <v>2309.7177907636801</v>
      </c>
      <c r="AF3087" s="143">
        <v>-1</v>
      </c>
      <c r="AG3087" s="143">
        <v>-1</v>
      </c>
      <c r="AH3087" s="143">
        <v>-1</v>
      </c>
      <c r="AI3087" s="143">
        <v>-1</v>
      </c>
      <c r="AJ3087" s="143">
        <v>0</v>
      </c>
      <c r="AM3087" s="143" t="s">
        <v>383</v>
      </c>
      <c r="AN3087" s="143">
        <v>-1</v>
      </c>
      <c r="AQ3087" s="143">
        <v>277</v>
      </c>
      <c r="AR3087" s="143" t="s">
        <v>289</v>
      </c>
      <c r="AS3087" s="143" t="s">
        <v>409</v>
      </c>
      <c r="AT3087" s="143" t="s">
        <v>366</v>
      </c>
      <c r="AV3087" s="143">
        <v>205.112440750133</v>
      </c>
      <c r="AW3087" s="143">
        <v>1.8732504386</v>
      </c>
    </row>
    <row r="3088" spans="1:49" x14ac:dyDescent="0.25">
      <c r="A3088" s="153">
        <v>820000</v>
      </c>
      <c r="B3088" s="153">
        <v>2400000</v>
      </c>
      <c r="C3088" s="153">
        <v>2400000</v>
      </c>
      <c r="D3088" s="143" t="s">
        <v>360</v>
      </c>
      <c r="E3088" s="143" t="s">
        <v>73</v>
      </c>
      <c r="F3088" s="143" t="s">
        <v>378</v>
      </c>
      <c r="G3088" s="143" t="s">
        <v>379</v>
      </c>
      <c r="H3088" s="143">
        <v>0.59</v>
      </c>
      <c r="I3088" s="143">
        <v>0.64</v>
      </c>
      <c r="J3088" s="143" t="s">
        <v>366</v>
      </c>
      <c r="K3088" s="143">
        <v>1.2584028935240001E-2</v>
      </c>
      <c r="L3088" s="143">
        <v>3816.5834729234298</v>
      </c>
      <c r="M3088" s="143">
        <v>7.8142510357084696</v>
      </c>
      <c r="N3088" s="143">
        <v>1.1312400630936399</v>
      </c>
      <c r="O3088" s="143">
        <v>9.8334761140610003E-2</v>
      </c>
      <c r="P3088" s="143">
        <v>1.423555768667E-2</v>
      </c>
      <c r="Q3088" s="143">
        <v>48.027996857042503</v>
      </c>
      <c r="R3088" s="143">
        <v>8110</v>
      </c>
      <c r="S3088" s="143" t="s">
        <v>410</v>
      </c>
      <c r="T3088" s="143">
        <v>8110</v>
      </c>
      <c r="U3088" s="143" t="s">
        <v>385</v>
      </c>
      <c r="V3088" s="143" t="s">
        <v>366</v>
      </c>
      <c r="Z3088" s="143">
        <v>0</v>
      </c>
      <c r="AA3088" s="143">
        <v>1</v>
      </c>
      <c r="AB3088" s="143">
        <v>9.8334761140610003E-2</v>
      </c>
      <c r="AC3088" s="143">
        <v>1.423555768667E-2</v>
      </c>
      <c r="AD3088" s="143">
        <v>48.027996857042503</v>
      </c>
      <c r="AF3088" s="143">
        <v>-1</v>
      </c>
      <c r="AG3088" s="143">
        <v>-1</v>
      </c>
      <c r="AH3088" s="143">
        <v>-1</v>
      </c>
      <c r="AI3088" s="143">
        <v>-1</v>
      </c>
      <c r="AJ3088" s="143">
        <v>0</v>
      </c>
      <c r="AM3088" s="143" t="s">
        <v>383</v>
      </c>
      <c r="AN3088" s="143">
        <v>-1</v>
      </c>
      <c r="AQ3088" s="143">
        <v>277</v>
      </c>
      <c r="AR3088" s="143" t="s">
        <v>289</v>
      </c>
      <c r="AS3088" s="143" t="s">
        <v>409</v>
      </c>
      <c r="AT3088" s="143" t="s">
        <v>366</v>
      </c>
      <c r="AV3088" s="143">
        <v>40.023392804097902</v>
      </c>
      <c r="AW3088" s="143">
        <v>3.8952146700000002E-2</v>
      </c>
    </row>
    <row r="3089" spans="1:49" x14ac:dyDescent="0.25">
      <c r="A3089" s="153">
        <v>820000</v>
      </c>
      <c r="B3089" s="153">
        <v>2400000</v>
      </c>
      <c r="C3089" s="153">
        <v>2400000</v>
      </c>
      <c r="D3089" s="143" t="s">
        <v>360</v>
      </c>
      <c r="E3089" s="143" t="s">
        <v>73</v>
      </c>
      <c r="F3089" s="143" t="s">
        <v>378</v>
      </c>
      <c r="G3089" s="143" t="s">
        <v>379</v>
      </c>
      <c r="H3089" s="143">
        <v>0.59</v>
      </c>
      <c r="I3089" s="143">
        <v>0.64</v>
      </c>
      <c r="J3089" s="143" t="s">
        <v>366</v>
      </c>
      <c r="K3089" s="143">
        <v>0.10649982726057999</v>
      </c>
      <c r="L3089" s="143">
        <v>3784.15622514916</v>
      </c>
      <c r="M3089" s="143">
        <v>8.2677500347108008</v>
      </c>
      <c r="N3089" s="143">
        <v>1.0963575049399099</v>
      </c>
      <c r="O3089" s="143">
        <v>0.88051395053039005</v>
      </c>
      <c r="P3089" s="143">
        <v>0.11676188489194</v>
      </c>
      <c r="Q3089" s="143">
        <v>403.01198430545298</v>
      </c>
      <c r="R3089" s="143">
        <v>1860</v>
      </c>
      <c r="S3089" s="143" t="s">
        <v>411</v>
      </c>
      <c r="T3089" s="143">
        <v>1860</v>
      </c>
      <c r="U3089" s="143" t="s">
        <v>385</v>
      </c>
      <c r="V3089" s="143" t="s">
        <v>366</v>
      </c>
      <c r="Z3089" s="143">
        <v>0</v>
      </c>
      <c r="AA3089" s="143">
        <v>1</v>
      </c>
      <c r="AB3089" s="143">
        <v>0.88051395053039005</v>
      </c>
      <c r="AC3089" s="143">
        <v>0.11676188489194</v>
      </c>
      <c r="AD3089" s="143">
        <v>1835.82812591167</v>
      </c>
      <c r="AF3089" s="143">
        <v>-1</v>
      </c>
      <c r="AG3089" s="143">
        <v>-1</v>
      </c>
      <c r="AH3089" s="143">
        <v>-1</v>
      </c>
      <c r="AI3089" s="143">
        <v>-1</v>
      </c>
      <c r="AJ3089" s="143">
        <v>0</v>
      </c>
      <c r="AM3089" s="143" t="s">
        <v>383</v>
      </c>
      <c r="AN3089" s="143">
        <v>-1</v>
      </c>
      <c r="AQ3089" s="143">
        <v>277</v>
      </c>
      <c r="AR3089" s="143" t="s">
        <v>289</v>
      </c>
      <c r="AS3089" s="143" t="s">
        <v>409</v>
      </c>
      <c r="AT3089" s="143" t="s">
        <v>366</v>
      </c>
      <c r="AV3089" s="143">
        <v>95.9036885658047</v>
      </c>
      <c r="AW3089" s="143">
        <v>1.4889116998</v>
      </c>
    </row>
    <row r="3090" spans="1:49" x14ac:dyDescent="0.25">
      <c r="A3090" s="153">
        <v>820000</v>
      </c>
      <c r="B3090" s="153">
        <v>2400000</v>
      </c>
      <c r="C3090" s="153">
        <v>2400000</v>
      </c>
      <c r="D3090" s="143" t="s">
        <v>360</v>
      </c>
      <c r="E3090" s="143" t="s">
        <v>73</v>
      </c>
      <c r="F3090" s="143" t="s">
        <v>378</v>
      </c>
      <c r="G3090" s="143" t="s">
        <v>379</v>
      </c>
      <c r="H3090" s="143">
        <v>0.59</v>
      </c>
      <c r="I3090" s="143">
        <v>0.64</v>
      </c>
      <c r="J3090" s="143" t="s">
        <v>363</v>
      </c>
      <c r="K3090" s="143">
        <v>0.61776345373694996</v>
      </c>
      <c r="L3090" s="143">
        <v>3271.4232407598602</v>
      </c>
      <c r="M3090" s="143">
        <v>6.4645517730864004</v>
      </c>
      <c r="N3090" s="143">
        <v>0.87898964852519001</v>
      </c>
      <c r="O3090" s="143">
        <v>3.9935638302031999</v>
      </c>
      <c r="P3090" s="143">
        <v>0.54300768107194997</v>
      </c>
      <c r="Q3090" s="143">
        <v>2020.96571984715</v>
      </c>
      <c r="R3090" s="143">
        <v>3100</v>
      </c>
      <c r="S3090" s="143" t="s">
        <v>371</v>
      </c>
      <c r="T3090" s="143">
        <v>3100</v>
      </c>
      <c r="U3090" s="143" t="s">
        <v>385</v>
      </c>
      <c r="V3090" s="143" t="s">
        <v>366</v>
      </c>
      <c r="Y3090" s="143" t="s">
        <v>363</v>
      </c>
      <c r="Z3090" s="143">
        <v>0</v>
      </c>
      <c r="AA3090" s="143">
        <v>1</v>
      </c>
      <c r="AB3090" s="143">
        <v>3.9935638302031999</v>
      </c>
      <c r="AC3090" s="143">
        <v>0.54300768107194997</v>
      </c>
      <c r="AD3090" s="143">
        <v>2020.96571984715</v>
      </c>
      <c r="AF3090" s="143">
        <v>-1</v>
      </c>
      <c r="AG3090" s="143">
        <v>-1</v>
      </c>
      <c r="AH3090" s="143">
        <v>-1</v>
      </c>
      <c r="AI3090" s="143">
        <v>-1</v>
      </c>
      <c r="AJ3090" s="143">
        <v>0</v>
      </c>
      <c r="AM3090" s="143" t="s">
        <v>383</v>
      </c>
      <c r="AN3090" s="143">
        <v>-1</v>
      </c>
      <c r="AQ3090" s="143">
        <v>277</v>
      </c>
      <c r="AR3090" s="143" t="s">
        <v>289</v>
      </c>
      <c r="AS3090" s="143" t="s">
        <v>409</v>
      </c>
      <c r="AT3090" s="143" t="s">
        <v>366</v>
      </c>
      <c r="AV3090" s="143">
        <v>200.00000001117499</v>
      </c>
      <c r="AW3090" s="143">
        <v>1.6390638442000001</v>
      </c>
    </row>
    <row r="3091" spans="1:49" x14ac:dyDescent="0.25">
      <c r="A3091" s="153">
        <v>820000</v>
      </c>
      <c r="B3091" s="153">
        <v>2400000</v>
      </c>
      <c r="C3091" s="153">
        <v>2400000</v>
      </c>
      <c r="D3091" s="143" t="s">
        <v>360</v>
      </c>
      <c r="E3091" s="143" t="s">
        <v>73</v>
      </c>
      <c r="F3091" s="143" t="s">
        <v>378</v>
      </c>
      <c r="G3091" s="143" t="s">
        <v>379</v>
      </c>
      <c r="H3091" s="143">
        <v>0.59</v>
      </c>
      <c r="I3091" s="143">
        <v>0.64</v>
      </c>
      <c r="J3091" s="143" t="s">
        <v>366</v>
      </c>
      <c r="K3091" s="143">
        <v>0.61776345385202003</v>
      </c>
      <c r="L3091" s="143">
        <v>3816.2671300178599</v>
      </c>
      <c r="M3091" s="143">
        <v>7.8063717960639103</v>
      </c>
      <c r="N3091" s="143">
        <v>1.1320006899024699</v>
      </c>
      <c r="O3091" s="143">
        <v>4.8224912027894504</v>
      </c>
      <c r="P3091" s="143">
        <v>0.69930865595701996</v>
      </c>
      <c r="Q3091" s="143">
        <v>2357.55036306177</v>
      </c>
      <c r="R3091" s="143">
        <v>1550</v>
      </c>
      <c r="S3091" s="143" t="s">
        <v>399</v>
      </c>
      <c r="T3091" s="143">
        <v>1550</v>
      </c>
      <c r="U3091" s="143" t="s">
        <v>385</v>
      </c>
      <c r="V3091" s="143" t="s">
        <v>366</v>
      </c>
      <c r="Z3091" s="143">
        <v>0</v>
      </c>
      <c r="AA3091" s="143">
        <v>1</v>
      </c>
      <c r="AB3091" s="143">
        <v>4.8224912027894504</v>
      </c>
      <c r="AC3091" s="143">
        <v>0.69930865595701996</v>
      </c>
      <c r="AD3091" s="143">
        <v>2357.55036306177</v>
      </c>
      <c r="AF3091" s="143">
        <v>-1</v>
      </c>
      <c r="AG3091" s="143">
        <v>-1</v>
      </c>
      <c r="AH3091" s="143">
        <v>-1</v>
      </c>
      <c r="AI3091" s="143">
        <v>-1</v>
      </c>
      <c r="AJ3091" s="143">
        <v>0</v>
      </c>
      <c r="AM3091" s="143" t="s">
        <v>383</v>
      </c>
      <c r="AN3091" s="143">
        <v>-1</v>
      </c>
      <c r="AQ3091" s="143">
        <v>277</v>
      </c>
      <c r="AR3091" s="143" t="s">
        <v>289</v>
      </c>
      <c r="AS3091" s="143" t="s">
        <v>409</v>
      </c>
      <c r="AT3091" s="143" t="s">
        <v>366</v>
      </c>
      <c r="AV3091" s="143">
        <v>200.00000002980201</v>
      </c>
      <c r="AW3091" s="143">
        <v>1.9120440901</v>
      </c>
    </row>
    <row r="3092" spans="1:49" x14ac:dyDescent="0.25">
      <c r="A3092" s="153">
        <v>820000</v>
      </c>
      <c r="B3092" s="153">
        <v>2400000</v>
      </c>
      <c r="C3092" s="153">
        <v>2400000</v>
      </c>
      <c r="D3092" s="143" t="s">
        <v>360</v>
      </c>
      <c r="E3092" s="143" t="s">
        <v>73</v>
      </c>
      <c r="F3092" s="143" t="s">
        <v>378</v>
      </c>
      <c r="G3092" s="143" t="s">
        <v>379</v>
      </c>
      <c r="H3092" s="143">
        <v>0.59</v>
      </c>
      <c r="I3092" s="143">
        <v>0.64</v>
      </c>
      <c r="J3092" s="143" t="s">
        <v>366</v>
      </c>
      <c r="K3092" s="143">
        <v>5.0766814583599997E-3</v>
      </c>
      <c r="L3092" s="143">
        <v>3790.8847259713998</v>
      </c>
      <c r="M3092" s="143">
        <v>8.1113213071389403</v>
      </c>
      <c r="N3092" s="143">
        <v>1.0829757096944099</v>
      </c>
      <c r="O3092" s="143">
        <v>4.1178594482770003E-2</v>
      </c>
      <c r="P3092" s="143">
        <v>5.4979227052600003E-3</v>
      </c>
      <c r="Q3092" s="143">
        <v>19.245114199130501</v>
      </c>
      <c r="R3092" s="143">
        <v>8110</v>
      </c>
      <c r="S3092" s="143" t="s">
        <v>410</v>
      </c>
      <c r="T3092" s="143">
        <v>8110</v>
      </c>
      <c r="U3092" s="143" t="s">
        <v>385</v>
      </c>
      <c r="V3092" s="143" t="s">
        <v>366</v>
      </c>
      <c r="Z3092" s="143">
        <v>0</v>
      </c>
      <c r="AA3092" s="143">
        <v>1</v>
      </c>
      <c r="AB3092" s="143">
        <v>4.1178594482770003E-2</v>
      </c>
      <c r="AC3092" s="143">
        <v>5.4979227052600003E-3</v>
      </c>
      <c r="AD3092" s="143">
        <v>2341.8700410347601</v>
      </c>
      <c r="AF3092" s="143">
        <v>-1</v>
      </c>
      <c r="AG3092" s="143">
        <v>-1</v>
      </c>
      <c r="AH3092" s="143">
        <v>-1</v>
      </c>
      <c r="AI3092" s="143">
        <v>-1</v>
      </c>
      <c r="AJ3092" s="143">
        <v>0</v>
      </c>
      <c r="AM3092" s="143" t="s">
        <v>383</v>
      </c>
      <c r="AN3092" s="143">
        <v>-1</v>
      </c>
      <c r="AQ3092" s="143">
        <v>277</v>
      </c>
      <c r="AR3092" s="143" t="s">
        <v>289</v>
      </c>
      <c r="AS3092" s="143" t="s">
        <v>409</v>
      </c>
      <c r="AT3092" s="143" t="s">
        <v>366</v>
      </c>
      <c r="AV3092" s="143">
        <v>25.226446006321599</v>
      </c>
      <c r="AW3092" s="143">
        <v>1.8993268783999999</v>
      </c>
    </row>
    <row r="3093" spans="1:49" x14ac:dyDescent="0.25">
      <c r="A3093" s="153">
        <v>820000</v>
      </c>
      <c r="B3093" s="153">
        <v>2400000</v>
      </c>
      <c r="C3093" s="153">
        <v>2400000</v>
      </c>
      <c r="D3093" s="143" t="s">
        <v>360</v>
      </c>
      <c r="E3093" s="143" t="s">
        <v>73</v>
      </c>
      <c r="F3093" s="143" t="s">
        <v>378</v>
      </c>
      <c r="G3093" s="143" t="s">
        <v>379</v>
      </c>
      <c r="H3093" s="143">
        <v>0.59</v>
      </c>
      <c r="I3093" s="143">
        <v>0.64</v>
      </c>
      <c r="J3093" s="143" t="s">
        <v>366</v>
      </c>
      <c r="K3093" s="143">
        <v>0.30635130156601997</v>
      </c>
      <c r="L3093" s="143">
        <v>3854.7989290170699</v>
      </c>
      <c r="M3093" s="143">
        <v>12.1369215742534</v>
      </c>
      <c r="N3093" s="143">
        <v>1.5994774593252701</v>
      </c>
      <c r="O3093" s="143">
        <v>3.7181617212772902</v>
      </c>
      <c r="P3093" s="143">
        <v>0.49000200148980999</v>
      </c>
      <c r="Q3093" s="143">
        <v>1180.92266917969</v>
      </c>
      <c r="R3093" s="143">
        <v>1400</v>
      </c>
      <c r="S3093" s="143" t="s">
        <v>389</v>
      </c>
      <c r="T3093" s="143">
        <v>1400</v>
      </c>
      <c r="U3093" s="143" t="s">
        <v>385</v>
      </c>
      <c r="V3093" s="143" t="s">
        <v>366</v>
      </c>
      <c r="Z3093" s="143">
        <v>0</v>
      </c>
      <c r="AA3093" s="143">
        <v>1</v>
      </c>
      <c r="AB3093" s="143">
        <v>3.7181617212772902</v>
      </c>
      <c r="AC3093" s="143">
        <v>0.49000200148980999</v>
      </c>
      <c r="AD3093" s="143">
        <v>2381.3538986091198</v>
      </c>
      <c r="AF3093" s="143">
        <v>-1</v>
      </c>
      <c r="AG3093" s="143">
        <v>-1</v>
      </c>
      <c r="AH3093" s="143">
        <v>-1</v>
      </c>
      <c r="AI3093" s="143">
        <v>-1</v>
      </c>
      <c r="AJ3093" s="143">
        <v>0</v>
      </c>
      <c r="AM3093" s="143" t="s">
        <v>383</v>
      </c>
      <c r="AN3093" s="143">
        <v>-1</v>
      </c>
      <c r="AQ3093" s="143">
        <v>277</v>
      </c>
      <c r="AR3093" s="143" t="s">
        <v>289</v>
      </c>
      <c r="AS3093" s="143" t="s">
        <v>409</v>
      </c>
      <c r="AT3093" s="143" t="s">
        <v>366</v>
      </c>
      <c r="AV3093" s="143">
        <v>149.55785411328901</v>
      </c>
      <c r="AW3093" s="143">
        <v>1.9313494716999999</v>
      </c>
    </row>
    <row r="3094" spans="1:49" x14ac:dyDescent="0.25">
      <c r="A3094" s="153">
        <v>820000</v>
      </c>
      <c r="B3094" s="153">
        <v>2400000</v>
      </c>
      <c r="C3094" s="153">
        <v>2400000</v>
      </c>
      <c r="D3094" s="143" t="s">
        <v>360</v>
      </c>
      <c r="E3094" s="143" t="s">
        <v>73</v>
      </c>
      <c r="F3094" s="143" t="s">
        <v>378</v>
      </c>
      <c r="G3094" s="143" t="s">
        <v>379</v>
      </c>
      <c r="H3094" s="143">
        <v>0.59</v>
      </c>
      <c r="I3094" s="143">
        <v>0.64</v>
      </c>
      <c r="J3094" s="143" t="s">
        <v>366</v>
      </c>
      <c r="K3094" s="143">
        <v>0.16375093243689001</v>
      </c>
      <c r="L3094" s="143">
        <v>3799.5894655729999</v>
      </c>
      <c r="M3094" s="143">
        <v>8.1298468213020705</v>
      </c>
      <c r="N3094" s="143">
        <v>1.1487201486810199</v>
      </c>
      <c r="O3094" s="143">
        <v>1.3312699975573099</v>
      </c>
      <c r="P3094" s="143">
        <v>0.18810399545556</v>
      </c>
      <c r="Q3094" s="143">
        <v>622.18631786497201</v>
      </c>
      <c r="R3094" s="143">
        <v>1550</v>
      </c>
      <c r="S3094" s="143" t="s">
        <v>399</v>
      </c>
      <c r="T3094" s="143">
        <v>1550</v>
      </c>
      <c r="U3094" s="143" t="s">
        <v>385</v>
      </c>
      <c r="V3094" s="143" t="s">
        <v>366</v>
      </c>
      <c r="Z3094" s="143">
        <v>0</v>
      </c>
      <c r="AA3094" s="143">
        <v>1</v>
      </c>
      <c r="AB3094" s="143">
        <v>1.3312699975573099</v>
      </c>
      <c r="AC3094" s="143">
        <v>0.18810399545556</v>
      </c>
      <c r="AD3094" s="143">
        <v>622.18631786497201</v>
      </c>
      <c r="AF3094" s="143">
        <v>-1</v>
      </c>
      <c r="AG3094" s="143">
        <v>-1</v>
      </c>
      <c r="AH3094" s="143">
        <v>-1</v>
      </c>
      <c r="AI3094" s="143">
        <v>-1</v>
      </c>
      <c r="AJ3094" s="143">
        <v>0</v>
      </c>
      <c r="AM3094" s="143" t="s">
        <v>383</v>
      </c>
      <c r="AN3094" s="143">
        <v>-1</v>
      </c>
      <c r="AQ3094" s="143">
        <v>277</v>
      </c>
      <c r="AR3094" s="143" t="s">
        <v>289</v>
      </c>
      <c r="AS3094" s="143" t="s">
        <v>409</v>
      </c>
      <c r="AT3094" s="143" t="s">
        <v>366</v>
      </c>
      <c r="AV3094" s="143">
        <v>111.595115505995</v>
      </c>
      <c r="AW3094" s="143">
        <v>0.50461177440000005</v>
      </c>
    </row>
    <row r="3095" spans="1:49" x14ac:dyDescent="0.25">
      <c r="A3095" s="153">
        <v>820000</v>
      </c>
      <c r="B3095" s="153">
        <v>2400000</v>
      </c>
      <c r="C3095" s="153">
        <v>2400000</v>
      </c>
      <c r="D3095" s="143" t="s">
        <v>360</v>
      </c>
      <c r="E3095" s="143" t="s">
        <v>73</v>
      </c>
      <c r="F3095" s="143" t="s">
        <v>378</v>
      </c>
      <c r="G3095" s="143" t="s">
        <v>379</v>
      </c>
      <c r="H3095" s="143">
        <v>0.59</v>
      </c>
      <c r="I3095" s="143">
        <v>0.64</v>
      </c>
      <c r="J3095" s="143" t="s">
        <v>366</v>
      </c>
      <c r="K3095" s="143">
        <v>4.7878521516489997E-2</v>
      </c>
      <c r="L3095" s="143">
        <v>3799.5894655729999</v>
      </c>
      <c r="M3095" s="143">
        <v>8.1298468213020705</v>
      </c>
      <c r="N3095" s="143">
        <v>1.1487201486810199</v>
      </c>
      <c r="O3095" s="143">
        <v>0.38924504595954001</v>
      </c>
      <c r="P3095" s="143">
        <v>5.4999022355049998E-2</v>
      </c>
      <c r="Q3095" s="143">
        <v>181.91872598129601</v>
      </c>
      <c r="R3095" s="143">
        <v>1550</v>
      </c>
      <c r="S3095" s="143" t="s">
        <v>399</v>
      </c>
      <c r="T3095" s="143">
        <v>1550</v>
      </c>
      <c r="U3095" s="143" t="s">
        <v>385</v>
      </c>
      <c r="V3095" s="143" t="s">
        <v>366</v>
      </c>
      <c r="Z3095" s="143">
        <v>0</v>
      </c>
      <c r="AA3095" s="143">
        <v>1</v>
      </c>
      <c r="AB3095" s="143">
        <v>0.38924504595954001</v>
      </c>
      <c r="AC3095" s="143">
        <v>5.4999022355049998E-2</v>
      </c>
      <c r="AD3095" s="143">
        <v>181.91872598129501</v>
      </c>
      <c r="AF3095" s="143">
        <v>-1</v>
      </c>
      <c r="AG3095" s="143">
        <v>-1</v>
      </c>
      <c r="AH3095" s="143">
        <v>-1</v>
      </c>
      <c r="AI3095" s="143">
        <v>-1</v>
      </c>
      <c r="AJ3095" s="143">
        <v>0</v>
      </c>
      <c r="AM3095" s="143" t="s">
        <v>383</v>
      </c>
      <c r="AN3095" s="143">
        <v>-1</v>
      </c>
      <c r="AQ3095" s="143">
        <v>277</v>
      </c>
      <c r="AR3095" s="143" t="s">
        <v>289</v>
      </c>
      <c r="AS3095" s="143" t="s">
        <v>409</v>
      </c>
      <c r="AT3095" s="143" t="s">
        <v>366</v>
      </c>
      <c r="AV3095" s="143">
        <v>77.568248577074996</v>
      </c>
      <c r="AW3095" s="143">
        <v>0.14754154580000001</v>
      </c>
    </row>
    <row r="3096" spans="1:49" x14ac:dyDescent="0.25">
      <c r="A3096" s="153">
        <v>820000</v>
      </c>
      <c r="B3096" s="153">
        <v>2400000</v>
      </c>
      <c r="C3096" s="153">
        <v>2400000</v>
      </c>
      <c r="D3096" s="143" t="s">
        <v>360</v>
      </c>
      <c r="E3096" s="143" t="s">
        <v>73</v>
      </c>
      <c r="F3096" s="143" t="s">
        <v>378</v>
      </c>
      <c r="G3096" s="143" t="s">
        <v>379</v>
      </c>
      <c r="H3096" s="143">
        <v>0.59</v>
      </c>
      <c r="I3096" s="143">
        <v>0.64</v>
      </c>
      <c r="J3096" s="143" t="s">
        <v>366</v>
      </c>
      <c r="K3096" s="143">
        <v>0.37587517414343002</v>
      </c>
      <c r="L3096" s="143">
        <v>3799.5894655729999</v>
      </c>
      <c r="M3096" s="143">
        <v>8.1298468213020705</v>
      </c>
      <c r="N3096" s="143">
        <v>1.1487201486810199</v>
      </c>
      <c r="O3096" s="143">
        <v>3.0558075897163701</v>
      </c>
      <c r="P3096" s="143">
        <v>0.43177538592754999</v>
      </c>
      <c r="Q3096" s="143">
        <v>1428.17135204581</v>
      </c>
      <c r="R3096" s="143">
        <v>1860</v>
      </c>
      <c r="S3096" s="143" t="s">
        <v>411</v>
      </c>
      <c r="T3096" s="143">
        <v>1860</v>
      </c>
      <c r="U3096" s="143" t="s">
        <v>385</v>
      </c>
      <c r="V3096" s="143" t="s">
        <v>366</v>
      </c>
      <c r="Z3096" s="143">
        <v>0</v>
      </c>
      <c r="AA3096" s="143">
        <v>1</v>
      </c>
      <c r="AB3096" s="143">
        <v>3.0558075897163701</v>
      </c>
      <c r="AC3096" s="143">
        <v>0.43177538592754999</v>
      </c>
      <c r="AD3096" s="143">
        <v>1428.17135204581</v>
      </c>
      <c r="AF3096" s="143">
        <v>-1</v>
      </c>
      <c r="AG3096" s="143">
        <v>-1</v>
      </c>
      <c r="AH3096" s="143">
        <v>-1</v>
      </c>
      <c r="AI3096" s="143">
        <v>-1</v>
      </c>
      <c r="AJ3096" s="143">
        <v>0</v>
      </c>
      <c r="AM3096" s="143" t="s">
        <v>383</v>
      </c>
      <c r="AN3096" s="143">
        <v>-1</v>
      </c>
      <c r="AQ3096" s="143">
        <v>277</v>
      </c>
      <c r="AR3096" s="143" t="s">
        <v>289</v>
      </c>
      <c r="AS3096" s="143" t="s">
        <v>409</v>
      </c>
      <c r="AT3096" s="143" t="s">
        <v>366</v>
      </c>
      <c r="AV3096" s="143">
        <v>157.429503176721</v>
      </c>
      <c r="AW3096" s="143">
        <v>1.1582898232000001</v>
      </c>
    </row>
    <row r="3097" spans="1:49" x14ac:dyDescent="0.25">
      <c r="A3097" s="153">
        <v>820000</v>
      </c>
      <c r="B3097" s="153">
        <v>2400000</v>
      </c>
      <c r="C3097" s="153">
        <v>2400000</v>
      </c>
      <c r="D3097" s="143" t="s">
        <v>360</v>
      </c>
      <c r="E3097" s="143" t="s">
        <v>73</v>
      </c>
      <c r="F3097" s="143" t="s">
        <v>378</v>
      </c>
      <c r="G3097" s="143" t="s">
        <v>379</v>
      </c>
      <c r="H3097" s="143">
        <v>0.59</v>
      </c>
      <c r="I3097" s="143">
        <v>0.64</v>
      </c>
      <c r="J3097" s="143" t="s">
        <v>366</v>
      </c>
      <c r="K3097" s="143">
        <v>3.0258825525059999E-2</v>
      </c>
      <c r="L3097" s="143">
        <v>3799.5894655729999</v>
      </c>
      <c r="M3097" s="143">
        <v>8.1298468213020705</v>
      </c>
      <c r="N3097" s="143">
        <v>1.1487201486810199</v>
      </c>
      <c r="O3097" s="143">
        <v>0.24599961651124999</v>
      </c>
      <c r="P3097" s="143">
        <v>3.4758922556060001E-2</v>
      </c>
      <c r="Q3097" s="143">
        <v>114.971114705633</v>
      </c>
      <c r="R3097" s="143">
        <v>1300</v>
      </c>
      <c r="S3097" s="143" t="s">
        <v>401</v>
      </c>
      <c r="T3097" s="143">
        <v>1300</v>
      </c>
      <c r="U3097" s="143" t="s">
        <v>385</v>
      </c>
      <c r="V3097" s="143" t="s">
        <v>366</v>
      </c>
      <c r="Z3097" s="143">
        <v>0</v>
      </c>
      <c r="AA3097" s="143">
        <v>1</v>
      </c>
      <c r="AB3097" s="143">
        <v>0.24599961651124999</v>
      </c>
      <c r="AC3097" s="143">
        <v>3.4758922556060001E-2</v>
      </c>
      <c r="AD3097" s="143">
        <v>114.971114705633</v>
      </c>
      <c r="AF3097" s="143">
        <v>-1</v>
      </c>
      <c r="AG3097" s="143">
        <v>-1</v>
      </c>
      <c r="AH3097" s="143">
        <v>-1</v>
      </c>
      <c r="AI3097" s="143">
        <v>-1</v>
      </c>
      <c r="AJ3097" s="143">
        <v>0</v>
      </c>
      <c r="AM3097" s="143" t="s">
        <v>383</v>
      </c>
      <c r="AN3097" s="143">
        <v>-1</v>
      </c>
      <c r="AQ3097" s="143">
        <v>277</v>
      </c>
      <c r="AR3097" s="143" t="s">
        <v>289</v>
      </c>
      <c r="AS3097" s="143" t="s">
        <v>409</v>
      </c>
      <c r="AT3097" s="143" t="s">
        <v>366</v>
      </c>
      <c r="AV3097" s="143">
        <v>45.949487559632601</v>
      </c>
      <c r="AW3097" s="143">
        <v>9.3245024100000004E-2</v>
      </c>
    </row>
    <row r="3098" spans="1:49" x14ac:dyDescent="0.25">
      <c r="A3098" s="153">
        <v>820000</v>
      </c>
      <c r="B3098" s="153">
        <v>2400000</v>
      </c>
      <c r="C3098" s="153">
        <v>2400000</v>
      </c>
      <c r="D3098" s="143" t="s">
        <v>360</v>
      </c>
      <c r="E3098" s="143" t="s">
        <v>73</v>
      </c>
      <c r="F3098" s="143" t="s">
        <v>378</v>
      </c>
      <c r="G3098" s="143" t="s">
        <v>379</v>
      </c>
      <c r="H3098" s="143">
        <v>0.59</v>
      </c>
      <c r="I3098" s="143">
        <v>0.64</v>
      </c>
      <c r="J3098" s="143" t="s">
        <v>366</v>
      </c>
      <c r="K3098" s="143">
        <v>0.61776345375996</v>
      </c>
      <c r="L3098" s="143">
        <v>3817.2325924324</v>
      </c>
      <c r="M3098" s="143">
        <v>7.8083078750046004</v>
      </c>
      <c r="N3098" s="143">
        <v>1.13227540669257</v>
      </c>
      <c r="O3098" s="143">
        <v>4.8236872408839897</v>
      </c>
      <c r="P3098" s="143">
        <v>0.69947836584586998</v>
      </c>
      <c r="Q3098" s="143">
        <v>2358.1467901061501</v>
      </c>
      <c r="R3098" s="143">
        <v>1550</v>
      </c>
      <c r="S3098" s="143" t="s">
        <v>399</v>
      </c>
      <c r="T3098" s="143">
        <v>1550</v>
      </c>
      <c r="U3098" s="143" t="s">
        <v>385</v>
      </c>
      <c r="V3098" s="143" t="s">
        <v>366</v>
      </c>
      <c r="Z3098" s="143">
        <v>0</v>
      </c>
      <c r="AA3098" s="143">
        <v>1</v>
      </c>
      <c r="AB3098" s="143">
        <v>4.8236872408839897</v>
      </c>
      <c r="AC3098" s="143">
        <v>0.69947836584586998</v>
      </c>
      <c r="AD3098" s="143">
        <v>2358.1467901061501</v>
      </c>
      <c r="AF3098" s="143">
        <v>-1</v>
      </c>
      <c r="AG3098" s="143">
        <v>-1</v>
      </c>
      <c r="AH3098" s="143">
        <v>-1</v>
      </c>
      <c r="AI3098" s="143">
        <v>-1</v>
      </c>
      <c r="AJ3098" s="143">
        <v>0</v>
      </c>
      <c r="AM3098" s="143" t="s">
        <v>383</v>
      </c>
      <c r="AN3098" s="143">
        <v>-1</v>
      </c>
      <c r="AQ3098" s="143">
        <v>277</v>
      </c>
      <c r="AR3098" s="143" t="s">
        <v>289</v>
      </c>
      <c r="AS3098" s="143" t="s">
        <v>409</v>
      </c>
      <c r="AT3098" s="143" t="s">
        <v>366</v>
      </c>
      <c r="AV3098" s="143">
        <v>200.00000001490099</v>
      </c>
      <c r="AW3098" s="143">
        <v>1.9125278103000001</v>
      </c>
    </row>
    <row r="3099" spans="1:49" x14ac:dyDescent="0.25">
      <c r="A3099" s="153">
        <v>820000</v>
      </c>
      <c r="B3099" s="153">
        <v>2400000</v>
      </c>
      <c r="C3099" s="153">
        <v>2400000</v>
      </c>
      <c r="D3099" s="143" t="s">
        <v>360</v>
      </c>
      <c r="E3099" s="143" t="s">
        <v>73</v>
      </c>
      <c r="F3099" s="143" t="s">
        <v>378</v>
      </c>
      <c r="G3099" s="143" t="s">
        <v>379</v>
      </c>
      <c r="H3099" s="143">
        <v>0.59</v>
      </c>
      <c r="I3099" s="143">
        <v>0.64</v>
      </c>
      <c r="J3099" s="143" t="s">
        <v>366</v>
      </c>
      <c r="K3099" s="143">
        <v>0.48448514177001001</v>
      </c>
      <c r="L3099" s="143">
        <v>3815.6748812988299</v>
      </c>
      <c r="M3099" s="143">
        <v>7.8820152037535403</v>
      </c>
      <c r="N3099" s="143">
        <v>1.12282567406974</v>
      </c>
      <c r="O3099" s="143">
        <v>3.8187192534239598</v>
      </c>
      <c r="P3099" s="143">
        <v>0.54399235588468997</v>
      </c>
      <c r="Q3099" s="143">
        <v>1848.6377858143501</v>
      </c>
      <c r="R3099" s="143">
        <v>1550</v>
      </c>
      <c r="S3099" s="143" t="s">
        <v>399</v>
      </c>
      <c r="T3099" s="143">
        <v>1550</v>
      </c>
      <c r="U3099" s="143" t="s">
        <v>385</v>
      </c>
      <c r="V3099" s="143" t="s">
        <v>366</v>
      </c>
      <c r="Z3099" s="143">
        <v>0</v>
      </c>
      <c r="AA3099" s="143">
        <v>1</v>
      </c>
      <c r="AB3099" s="143">
        <v>3.8187192534239598</v>
      </c>
      <c r="AC3099" s="143">
        <v>0.54399235588468997</v>
      </c>
      <c r="AD3099" s="143">
        <v>1848.6377858143501</v>
      </c>
      <c r="AF3099" s="143">
        <v>-1</v>
      </c>
      <c r="AG3099" s="143">
        <v>-1</v>
      </c>
      <c r="AH3099" s="143">
        <v>-1</v>
      </c>
      <c r="AI3099" s="143">
        <v>-1</v>
      </c>
      <c r="AJ3099" s="143">
        <v>0</v>
      </c>
      <c r="AM3099" s="143" t="s">
        <v>383</v>
      </c>
      <c r="AN3099" s="143">
        <v>-1</v>
      </c>
      <c r="AQ3099" s="143">
        <v>277</v>
      </c>
      <c r="AR3099" s="143" t="s">
        <v>289</v>
      </c>
      <c r="AS3099" s="143" t="s">
        <v>409</v>
      </c>
      <c r="AT3099" s="143" t="s">
        <v>366</v>
      </c>
      <c r="AV3099" s="143">
        <v>181.865069747794</v>
      </c>
      <c r="AW3099" s="143">
        <v>1.4993007184</v>
      </c>
    </row>
    <row r="3100" spans="1:49" x14ac:dyDescent="0.25">
      <c r="A3100" s="153">
        <v>820000</v>
      </c>
      <c r="B3100" s="153">
        <v>2400000</v>
      </c>
      <c r="C3100" s="153">
        <v>2400000</v>
      </c>
      <c r="D3100" s="143" t="s">
        <v>360</v>
      </c>
      <c r="E3100" s="143" t="s">
        <v>73</v>
      </c>
      <c r="F3100" s="143" t="s">
        <v>378</v>
      </c>
      <c r="G3100" s="143" t="s">
        <v>379</v>
      </c>
      <c r="H3100" s="143">
        <v>0.59</v>
      </c>
      <c r="I3100" s="143">
        <v>0.64</v>
      </c>
      <c r="J3100" s="143" t="s">
        <v>366</v>
      </c>
      <c r="K3100" s="143">
        <v>0.13327831192091</v>
      </c>
      <c r="L3100" s="143">
        <v>3815.6748812988299</v>
      </c>
      <c r="M3100" s="143">
        <v>7.8820152037535403</v>
      </c>
      <c r="N3100" s="143">
        <v>1.12282567406974</v>
      </c>
      <c r="O3100" s="143">
        <v>1.05050168089122</v>
      </c>
      <c r="P3100" s="143">
        <v>0.14964831042147</v>
      </c>
      <c r="Q3100" s="143">
        <v>508.54670701852598</v>
      </c>
      <c r="R3100" s="143">
        <v>8110</v>
      </c>
      <c r="S3100" s="143" t="s">
        <v>410</v>
      </c>
      <c r="T3100" s="143">
        <v>8110</v>
      </c>
      <c r="U3100" s="143" t="s">
        <v>385</v>
      </c>
      <c r="V3100" s="143" t="s">
        <v>366</v>
      </c>
      <c r="Z3100" s="143">
        <v>0</v>
      </c>
      <c r="AA3100" s="143">
        <v>1</v>
      </c>
      <c r="AB3100" s="143">
        <v>1.05050168089122</v>
      </c>
      <c r="AC3100" s="143">
        <v>0.14964831042147</v>
      </c>
      <c r="AD3100" s="143">
        <v>508.54670701852598</v>
      </c>
      <c r="AF3100" s="143">
        <v>-1</v>
      </c>
      <c r="AG3100" s="143">
        <v>-1</v>
      </c>
      <c r="AH3100" s="143">
        <v>-1</v>
      </c>
      <c r="AI3100" s="143">
        <v>-1</v>
      </c>
      <c r="AJ3100" s="143">
        <v>0</v>
      </c>
      <c r="AM3100" s="143" t="s">
        <v>383</v>
      </c>
      <c r="AN3100" s="143">
        <v>-1</v>
      </c>
      <c r="AQ3100" s="143">
        <v>277</v>
      </c>
      <c r="AR3100" s="143" t="s">
        <v>289</v>
      </c>
      <c r="AS3100" s="143" t="s">
        <v>409</v>
      </c>
      <c r="AT3100" s="143" t="s">
        <v>366</v>
      </c>
      <c r="AV3100" s="143">
        <v>125.015131839443</v>
      </c>
      <c r="AW3100" s="143">
        <v>0.41244663990000002</v>
      </c>
    </row>
    <row r="3101" spans="1:49" x14ac:dyDescent="0.25">
      <c r="A3101" s="153">
        <v>820000</v>
      </c>
      <c r="B3101" s="153">
        <v>2400000</v>
      </c>
      <c r="C3101" s="153">
        <v>2400000</v>
      </c>
      <c r="D3101" s="143" t="s">
        <v>360</v>
      </c>
      <c r="E3101" s="143" t="s">
        <v>73</v>
      </c>
      <c r="F3101" s="143" t="s">
        <v>378</v>
      </c>
      <c r="G3101" s="143" t="s">
        <v>379</v>
      </c>
      <c r="H3101" s="143">
        <v>0.59</v>
      </c>
      <c r="I3101" s="143">
        <v>0.64</v>
      </c>
      <c r="J3101" s="143" t="s">
        <v>366</v>
      </c>
      <c r="K3101" s="143">
        <v>0.38419798657928</v>
      </c>
      <c r="L3101" s="143">
        <v>3671.5788242263902</v>
      </c>
      <c r="M3101" s="143">
        <v>9.9124924962687295</v>
      </c>
      <c r="N3101" s="143">
        <v>1.31794702280319</v>
      </c>
      <c r="O3101" s="143">
        <v>3.8083596590487301</v>
      </c>
      <c r="P3101" s="143">
        <v>0.50635259257915</v>
      </c>
      <c r="Q3101" s="143">
        <v>1410.6131918349199</v>
      </c>
      <c r="R3101" s="143">
        <v>1400</v>
      </c>
      <c r="S3101" s="143" t="s">
        <v>389</v>
      </c>
      <c r="T3101" s="143">
        <v>1400</v>
      </c>
      <c r="U3101" s="143" t="s">
        <v>385</v>
      </c>
      <c r="V3101" s="143" t="s">
        <v>366</v>
      </c>
      <c r="Z3101" s="143">
        <v>0</v>
      </c>
      <c r="AA3101" s="143">
        <v>1</v>
      </c>
      <c r="AB3101" s="143">
        <v>3.8083596590487301</v>
      </c>
      <c r="AC3101" s="143">
        <v>0.50635259257915</v>
      </c>
      <c r="AD3101" s="143">
        <v>1410.6131918349199</v>
      </c>
      <c r="AF3101" s="143">
        <v>-1</v>
      </c>
      <c r="AG3101" s="143">
        <v>-1</v>
      </c>
      <c r="AH3101" s="143">
        <v>-1</v>
      </c>
      <c r="AI3101" s="143">
        <v>-1</v>
      </c>
      <c r="AJ3101" s="143">
        <v>0</v>
      </c>
      <c r="AM3101" s="143" t="s">
        <v>383</v>
      </c>
      <c r="AN3101" s="143">
        <v>-1</v>
      </c>
      <c r="AQ3101" s="143">
        <v>277</v>
      </c>
      <c r="AR3101" s="143" t="s">
        <v>289</v>
      </c>
      <c r="AS3101" s="143" t="s">
        <v>409</v>
      </c>
      <c r="AT3101" s="143" t="s">
        <v>366</v>
      </c>
      <c r="AV3101" s="143">
        <v>164.85064458283699</v>
      </c>
      <c r="AW3101" s="143">
        <v>1.1440496283999999</v>
      </c>
    </row>
    <row r="3102" spans="1:49" x14ac:dyDescent="0.25">
      <c r="A3102" s="153">
        <v>820000</v>
      </c>
      <c r="B3102" s="153">
        <v>2400000</v>
      </c>
      <c r="C3102" s="153">
        <v>2400000</v>
      </c>
      <c r="D3102" s="143" t="s">
        <v>360</v>
      </c>
      <c r="E3102" s="143" t="s">
        <v>73</v>
      </c>
      <c r="F3102" s="143" t="s">
        <v>378</v>
      </c>
      <c r="G3102" s="143" t="s">
        <v>379</v>
      </c>
      <c r="H3102" s="143">
        <v>0.59</v>
      </c>
      <c r="I3102" s="143">
        <v>0.64</v>
      </c>
      <c r="J3102" s="143" t="s">
        <v>363</v>
      </c>
      <c r="K3102" s="143">
        <v>0.20895019991746</v>
      </c>
      <c r="L3102" s="143">
        <v>3671.5788242263902</v>
      </c>
      <c r="M3102" s="143">
        <v>9.9124924962687295</v>
      </c>
      <c r="N3102" s="143">
        <v>1.31794702280319</v>
      </c>
      <c r="O3102" s="143">
        <v>2.0712172887757001</v>
      </c>
      <c r="P3102" s="143">
        <v>0.27538529389534999</v>
      </c>
      <c r="Q3102" s="143">
        <v>767.17712933482903</v>
      </c>
      <c r="R3102" s="143">
        <v>3100</v>
      </c>
      <c r="S3102" s="143" t="s">
        <v>371</v>
      </c>
      <c r="T3102" s="143">
        <v>3100</v>
      </c>
      <c r="U3102" s="143" t="s">
        <v>385</v>
      </c>
      <c r="V3102" s="143" t="s">
        <v>366</v>
      </c>
      <c r="Y3102" s="143" t="s">
        <v>363</v>
      </c>
      <c r="Z3102" s="143">
        <v>0</v>
      </c>
      <c r="AA3102" s="143">
        <v>1</v>
      </c>
      <c r="AB3102" s="143">
        <v>2.0712172887757001</v>
      </c>
      <c r="AC3102" s="143">
        <v>0.27538529389534999</v>
      </c>
      <c r="AD3102" s="143">
        <v>767.17712933482903</v>
      </c>
      <c r="AF3102" s="143">
        <v>-1</v>
      </c>
      <c r="AG3102" s="143">
        <v>-1</v>
      </c>
      <c r="AH3102" s="143">
        <v>-1</v>
      </c>
      <c r="AI3102" s="143">
        <v>-1</v>
      </c>
      <c r="AJ3102" s="143">
        <v>0</v>
      </c>
      <c r="AM3102" s="143" t="s">
        <v>383</v>
      </c>
      <c r="AN3102" s="143">
        <v>-1</v>
      </c>
      <c r="AQ3102" s="143">
        <v>277</v>
      </c>
      <c r="AR3102" s="143" t="s">
        <v>289</v>
      </c>
      <c r="AS3102" s="143" t="s">
        <v>409</v>
      </c>
      <c r="AT3102" s="143" t="s">
        <v>366</v>
      </c>
      <c r="AV3102" s="143">
        <v>131.04457588370499</v>
      </c>
      <c r="AW3102" s="143">
        <v>0.62220367340000005</v>
      </c>
    </row>
    <row r="3103" spans="1:49" x14ac:dyDescent="0.25">
      <c r="A3103" s="153">
        <v>820000</v>
      </c>
      <c r="B3103" s="153">
        <v>2400000</v>
      </c>
      <c r="C3103" s="153">
        <v>2400000</v>
      </c>
      <c r="D3103" s="143" t="s">
        <v>360</v>
      </c>
      <c r="E3103" s="143" t="s">
        <v>73</v>
      </c>
      <c r="F3103" s="143" t="s">
        <v>378</v>
      </c>
      <c r="G3103" s="143" t="s">
        <v>379</v>
      </c>
      <c r="H3103" s="143">
        <v>0.59</v>
      </c>
      <c r="I3103" s="143">
        <v>0.64</v>
      </c>
      <c r="J3103" s="143" t="s">
        <v>366</v>
      </c>
      <c r="K3103" s="143">
        <v>0.61776345366790997</v>
      </c>
      <c r="L3103" s="143">
        <v>3861.1173842007802</v>
      </c>
      <c r="M3103" s="143">
        <v>12.049750707014301</v>
      </c>
      <c r="N3103" s="143">
        <v>1.5890243404415301</v>
      </c>
      <c r="O3103" s="143">
        <v>7.4438956126025797</v>
      </c>
      <c r="P3103" s="143">
        <v>0.98164116451353001</v>
      </c>
      <c r="Q3103" s="143">
        <v>2385.25721028109</v>
      </c>
      <c r="R3103" s="143">
        <v>1400</v>
      </c>
      <c r="S3103" s="143" t="s">
        <v>389</v>
      </c>
      <c r="T3103" s="143">
        <v>1400</v>
      </c>
      <c r="U3103" s="143" t="s">
        <v>385</v>
      </c>
      <c r="V3103" s="143" t="s">
        <v>366</v>
      </c>
      <c r="Z3103" s="143">
        <v>0</v>
      </c>
      <c r="AA3103" s="143">
        <v>1</v>
      </c>
      <c r="AB3103" s="143">
        <v>7.4438956126025797</v>
      </c>
      <c r="AC3103" s="143">
        <v>0.98164116451353001</v>
      </c>
      <c r="AD3103" s="143">
        <v>2385.25721028109</v>
      </c>
      <c r="AF3103" s="143">
        <v>-1</v>
      </c>
      <c r="AG3103" s="143">
        <v>-1</v>
      </c>
      <c r="AH3103" s="143">
        <v>-1</v>
      </c>
      <c r="AI3103" s="143">
        <v>-1</v>
      </c>
      <c r="AJ3103" s="143">
        <v>0</v>
      </c>
      <c r="AM3103" s="143" t="s">
        <v>383</v>
      </c>
      <c r="AN3103" s="143">
        <v>-1</v>
      </c>
      <c r="AQ3103" s="143">
        <v>277</v>
      </c>
      <c r="AR3103" s="143" t="s">
        <v>289</v>
      </c>
      <c r="AS3103" s="143" t="s">
        <v>409</v>
      </c>
      <c r="AT3103" s="143" t="s">
        <v>366</v>
      </c>
      <c r="AV3103" s="143">
        <v>200</v>
      </c>
      <c r="AW3103" s="143">
        <v>1.9345151746</v>
      </c>
    </row>
    <row r="3104" spans="1:49" x14ac:dyDescent="0.25">
      <c r="A3104" s="153">
        <v>820000</v>
      </c>
      <c r="B3104" s="153">
        <v>2400000</v>
      </c>
      <c r="C3104" s="153">
        <v>2400000</v>
      </c>
      <c r="D3104" s="143" t="s">
        <v>360</v>
      </c>
      <c r="E3104" s="143" t="s">
        <v>73</v>
      </c>
      <c r="F3104" s="143" t="s">
        <v>378</v>
      </c>
      <c r="G3104" s="143" t="s">
        <v>379</v>
      </c>
      <c r="H3104" s="143">
        <v>0.59</v>
      </c>
      <c r="I3104" s="143">
        <v>0.64</v>
      </c>
      <c r="J3104" s="143" t="s">
        <v>366</v>
      </c>
      <c r="K3104" s="143">
        <v>0.61716160061855996</v>
      </c>
      <c r="L3104" s="143">
        <v>3822.4930631070201</v>
      </c>
      <c r="M3104" s="143">
        <v>7.8192439931699802</v>
      </c>
      <c r="N3104" s="143">
        <v>1.13374363302126</v>
      </c>
      <c r="O3104" s="143">
        <v>4.8257371384518697</v>
      </c>
      <c r="P3104" s="143">
        <v>0.69970303524650002</v>
      </c>
      <c r="Q3104" s="143">
        <v>2359.0959371804802</v>
      </c>
      <c r="R3104" s="143">
        <v>1550</v>
      </c>
      <c r="S3104" s="143" t="s">
        <v>399</v>
      </c>
      <c r="T3104" s="143">
        <v>1550</v>
      </c>
      <c r="U3104" s="143" t="s">
        <v>385</v>
      </c>
      <c r="V3104" s="143" t="s">
        <v>366</v>
      </c>
      <c r="Z3104" s="143">
        <v>0</v>
      </c>
      <c r="AA3104" s="143">
        <v>1</v>
      </c>
      <c r="AB3104" s="143">
        <v>4.8257371384518697</v>
      </c>
      <c r="AC3104" s="143">
        <v>0.69970303524650002</v>
      </c>
      <c r="AD3104" s="143">
        <v>2359.0959371804802</v>
      </c>
      <c r="AF3104" s="143">
        <v>-1</v>
      </c>
      <c r="AG3104" s="143">
        <v>-1</v>
      </c>
      <c r="AH3104" s="143">
        <v>-1</v>
      </c>
      <c r="AI3104" s="143">
        <v>-1</v>
      </c>
      <c r="AJ3104" s="143">
        <v>0</v>
      </c>
      <c r="AM3104" s="143" t="s">
        <v>383</v>
      </c>
      <c r="AN3104" s="143">
        <v>-1</v>
      </c>
      <c r="AQ3104" s="143">
        <v>277</v>
      </c>
      <c r="AR3104" s="143" t="s">
        <v>289</v>
      </c>
      <c r="AS3104" s="143" t="s">
        <v>409</v>
      </c>
      <c r="AT3104" s="143" t="s">
        <v>366</v>
      </c>
      <c r="AV3104" s="143">
        <v>198.89159659857501</v>
      </c>
      <c r="AW3104" s="143">
        <v>1.9132975970999999</v>
      </c>
    </row>
    <row r="3105" spans="1:49" x14ac:dyDescent="0.25">
      <c r="A3105" s="153">
        <v>820000</v>
      </c>
      <c r="B3105" s="153">
        <v>2400000</v>
      </c>
      <c r="C3105" s="153">
        <v>2400000</v>
      </c>
      <c r="D3105" s="143" t="s">
        <v>360</v>
      </c>
      <c r="E3105" s="143" t="s">
        <v>73</v>
      </c>
      <c r="F3105" s="143" t="s">
        <v>378</v>
      </c>
      <c r="G3105" s="143" t="s">
        <v>379</v>
      </c>
      <c r="H3105" s="143">
        <v>0.59</v>
      </c>
      <c r="I3105" s="143">
        <v>0.64</v>
      </c>
      <c r="J3105" s="143" t="s">
        <v>366</v>
      </c>
      <c r="K3105" s="143">
        <v>6.0185314139999996E-4</v>
      </c>
      <c r="L3105" s="143">
        <v>3822.4930631070201</v>
      </c>
      <c r="M3105" s="143">
        <v>7.8192439931699802</v>
      </c>
      <c r="N3105" s="143">
        <v>1.13374363302126</v>
      </c>
      <c r="O3105" s="143">
        <v>4.7060365606899999E-3</v>
      </c>
      <c r="P3105" s="143">
        <v>6.8234716708000004E-4</v>
      </c>
      <c r="Q3105" s="143">
        <v>2.30057945802595</v>
      </c>
      <c r="R3105" s="143">
        <v>8110</v>
      </c>
      <c r="S3105" s="143" t="s">
        <v>410</v>
      </c>
      <c r="T3105" s="143">
        <v>8110</v>
      </c>
      <c r="U3105" s="143" t="s">
        <v>385</v>
      </c>
      <c r="V3105" s="143" t="s">
        <v>366</v>
      </c>
      <c r="Z3105" s="143">
        <v>0</v>
      </c>
      <c r="AA3105" s="143">
        <v>1</v>
      </c>
      <c r="AB3105" s="143">
        <v>4.7060365606899999E-3</v>
      </c>
      <c r="AC3105" s="143">
        <v>6.8234716708000004E-4</v>
      </c>
      <c r="AD3105" s="143">
        <v>2.3005794580276202</v>
      </c>
      <c r="AF3105" s="143">
        <v>-1</v>
      </c>
      <c r="AG3105" s="143">
        <v>-1</v>
      </c>
      <c r="AH3105" s="143">
        <v>-1</v>
      </c>
      <c r="AI3105" s="143">
        <v>-1</v>
      </c>
      <c r="AJ3105" s="143">
        <v>0</v>
      </c>
      <c r="AM3105" s="143" t="s">
        <v>383</v>
      </c>
      <c r="AN3105" s="143">
        <v>-1</v>
      </c>
      <c r="AQ3105" s="143">
        <v>277</v>
      </c>
      <c r="AR3105" s="143" t="s">
        <v>289</v>
      </c>
      <c r="AS3105" s="143" t="s">
        <v>409</v>
      </c>
      <c r="AT3105" s="143" t="s">
        <v>366</v>
      </c>
      <c r="AV3105" s="143">
        <v>8.7896273676557009</v>
      </c>
      <c r="AW3105" s="143">
        <v>1.865839E-3</v>
      </c>
    </row>
    <row r="3106" spans="1:49" x14ac:dyDescent="0.25">
      <c r="A3106" s="153">
        <v>820000</v>
      </c>
      <c r="B3106" s="153">
        <v>2400000</v>
      </c>
      <c r="C3106" s="153">
        <v>2400000</v>
      </c>
      <c r="D3106" s="143" t="s">
        <v>360</v>
      </c>
      <c r="E3106" s="143" t="s">
        <v>73</v>
      </c>
      <c r="F3106" s="143" t="s">
        <v>378</v>
      </c>
      <c r="G3106" s="143" t="s">
        <v>379</v>
      </c>
      <c r="H3106" s="143">
        <v>0.59</v>
      </c>
      <c r="I3106" s="143">
        <v>0.64</v>
      </c>
      <c r="J3106" s="143" t="s">
        <v>366</v>
      </c>
      <c r="K3106" s="143">
        <v>0.61776345378298003</v>
      </c>
      <c r="L3106" s="143">
        <v>3788.6757801710301</v>
      </c>
      <c r="M3106" s="143">
        <v>8.1068164504261802</v>
      </c>
      <c r="N3106" s="143">
        <v>1.0823645136965201</v>
      </c>
      <c r="O3106" s="143">
        <v>5.0080949295999604</v>
      </c>
      <c r="P3106" s="143">
        <v>0.66864524023329996</v>
      </c>
      <c r="Q3106" s="143">
        <v>2340.5054352223801</v>
      </c>
      <c r="R3106" s="143">
        <v>8110</v>
      </c>
      <c r="S3106" s="143" t="s">
        <v>410</v>
      </c>
      <c r="T3106" s="143">
        <v>8110</v>
      </c>
      <c r="U3106" s="143" t="s">
        <v>385</v>
      </c>
      <c r="V3106" s="143" t="s">
        <v>366</v>
      </c>
      <c r="Z3106" s="143">
        <v>0</v>
      </c>
      <c r="AA3106" s="143">
        <v>1</v>
      </c>
      <c r="AB3106" s="143">
        <v>5.0080949295999604</v>
      </c>
      <c r="AC3106" s="143">
        <v>0.66864524023329996</v>
      </c>
      <c r="AD3106" s="143">
        <v>2340.5054352223801</v>
      </c>
      <c r="AF3106" s="143">
        <v>-1</v>
      </c>
      <c r="AG3106" s="143">
        <v>-1</v>
      </c>
      <c r="AH3106" s="143">
        <v>-1</v>
      </c>
      <c r="AI3106" s="143">
        <v>-1</v>
      </c>
      <c r="AJ3106" s="143">
        <v>0</v>
      </c>
      <c r="AM3106" s="143" t="s">
        <v>383</v>
      </c>
      <c r="AN3106" s="143">
        <v>-1</v>
      </c>
      <c r="AQ3106" s="143">
        <v>277</v>
      </c>
      <c r="AR3106" s="143" t="s">
        <v>289</v>
      </c>
      <c r="AS3106" s="143" t="s">
        <v>409</v>
      </c>
      <c r="AT3106" s="143" t="s">
        <v>366</v>
      </c>
      <c r="AV3106" s="143">
        <v>200.000000018626</v>
      </c>
      <c r="AW3106" s="143">
        <v>1.8982201421</v>
      </c>
    </row>
    <row r="3107" spans="1:49" x14ac:dyDescent="0.25">
      <c r="A3107" s="153">
        <v>820000</v>
      </c>
      <c r="B3107" s="153">
        <v>2400000</v>
      </c>
      <c r="C3107" s="153">
        <v>2400000</v>
      </c>
      <c r="D3107" s="143" t="s">
        <v>360</v>
      </c>
      <c r="E3107" s="143" t="s">
        <v>73</v>
      </c>
      <c r="F3107" s="143" t="s">
        <v>378</v>
      </c>
      <c r="G3107" s="143" t="s">
        <v>379</v>
      </c>
      <c r="H3107" s="143">
        <v>0.59</v>
      </c>
      <c r="I3107" s="143">
        <v>0.64</v>
      </c>
      <c r="J3107" s="143" t="s">
        <v>363</v>
      </c>
      <c r="K3107" s="143">
        <v>4.8540861107480002E-2</v>
      </c>
      <c r="L3107" s="143">
        <v>3459.9494366897202</v>
      </c>
      <c r="M3107" s="143">
        <v>8.1179990164288096</v>
      </c>
      <c r="N3107" s="143">
        <v>1.08968530427511</v>
      </c>
      <c r="O3107" s="143">
        <v>0.39405466272713002</v>
      </c>
      <c r="P3107" s="143">
        <v>5.2894263005680002E-2</v>
      </c>
      <c r="Q3107" s="143">
        <v>167.948925045262</v>
      </c>
      <c r="R3107" s="143">
        <v>3100</v>
      </c>
      <c r="S3107" s="143" t="s">
        <v>371</v>
      </c>
      <c r="T3107" s="143">
        <v>3100</v>
      </c>
      <c r="U3107" s="143" t="s">
        <v>385</v>
      </c>
      <c r="V3107" s="143" t="s">
        <v>366</v>
      </c>
      <c r="Y3107" s="143" t="s">
        <v>363</v>
      </c>
      <c r="Z3107" s="143">
        <v>0</v>
      </c>
      <c r="AA3107" s="143">
        <v>1</v>
      </c>
      <c r="AB3107" s="143">
        <v>0.39405466272713002</v>
      </c>
      <c r="AC3107" s="143">
        <v>5.2894263005680002E-2</v>
      </c>
      <c r="AD3107" s="143">
        <v>167.948925045263</v>
      </c>
      <c r="AF3107" s="143">
        <v>-1</v>
      </c>
      <c r="AG3107" s="143">
        <v>-1</v>
      </c>
      <c r="AH3107" s="143">
        <v>-1</v>
      </c>
      <c r="AI3107" s="143">
        <v>-1</v>
      </c>
      <c r="AJ3107" s="143">
        <v>0</v>
      </c>
      <c r="AM3107" s="143" t="s">
        <v>383</v>
      </c>
      <c r="AN3107" s="143">
        <v>-1</v>
      </c>
      <c r="AQ3107" s="143">
        <v>277</v>
      </c>
      <c r="AR3107" s="143" t="s">
        <v>289</v>
      </c>
      <c r="AS3107" s="143" t="s">
        <v>409</v>
      </c>
      <c r="AT3107" s="143" t="s">
        <v>366</v>
      </c>
      <c r="AV3107" s="143">
        <v>59.386144272205897</v>
      </c>
      <c r="AW3107" s="143">
        <v>0.13621161800000001</v>
      </c>
    </row>
    <row r="3108" spans="1:49" x14ac:dyDescent="0.25">
      <c r="A3108" s="153">
        <v>820000</v>
      </c>
      <c r="B3108" s="153">
        <v>2400000</v>
      </c>
      <c r="C3108" s="153">
        <v>2400000</v>
      </c>
      <c r="D3108" s="143" t="s">
        <v>360</v>
      </c>
      <c r="E3108" s="143" t="s">
        <v>73</v>
      </c>
      <c r="F3108" s="143" t="s">
        <v>378</v>
      </c>
      <c r="G3108" s="143" t="s">
        <v>379</v>
      </c>
      <c r="H3108" s="143">
        <v>0.59</v>
      </c>
      <c r="I3108" s="143">
        <v>0.64</v>
      </c>
      <c r="J3108" s="143" t="s">
        <v>363</v>
      </c>
      <c r="K3108" s="143">
        <v>0.38191381774540001</v>
      </c>
      <c r="L3108" s="143">
        <v>3459.9494366897202</v>
      </c>
      <c r="M3108" s="143">
        <v>8.1179990164288096</v>
      </c>
      <c r="N3108" s="143">
        <v>1.08968530427511</v>
      </c>
      <c r="O3108" s="143">
        <v>3.10037599681778</v>
      </c>
      <c r="P3108" s="143">
        <v>0.41616587469677002</v>
      </c>
      <c r="Q3108" s="143">
        <v>1321.4024985722299</v>
      </c>
      <c r="R3108" s="143">
        <v>3100</v>
      </c>
      <c r="S3108" s="143" t="s">
        <v>371</v>
      </c>
      <c r="T3108" s="143">
        <v>3100</v>
      </c>
      <c r="U3108" s="143" t="s">
        <v>385</v>
      </c>
      <c r="V3108" s="143" t="s">
        <v>366</v>
      </c>
      <c r="Y3108" s="143" t="s">
        <v>363</v>
      </c>
      <c r="Z3108" s="143">
        <v>0</v>
      </c>
      <c r="AA3108" s="143">
        <v>1</v>
      </c>
      <c r="AB3108" s="143">
        <v>3.10037599681778</v>
      </c>
      <c r="AC3108" s="143">
        <v>0.41616587469677002</v>
      </c>
      <c r="AD3108" s="143">
        <v>1321.4024985722299</v>
      </c>
      <c r="AF3108" s="143">
        <v>-1</v>
      </c>
      <c r="AG3108" s="143">
        <v>-1</v>
      </c>
      <c r="AH3108" s="143">
        <v>-1</v>
      </c>
      <c r="AI3108" s="143">
        <v>-1</v>
      </c>
      <c r="AJ3108" s="143">
        <v>0</v>
      </c>
      <c r="AM3108" s="143" t="s">
        <v>383</v>
      </c>
      <c r="AN3108" s="143">
        <v>-1</v>
      </c>
      <c r="AQ3108" s="143">
        <v>277</v>
      </c>
      <c r="AR3108" s="143" t="s">
        <v>289</v>
      </c>
      <c r="AS3108" s="143" t="s">
        <v>409</v>
      </c>
      <c r="AT3108" s="143" t="s">
        <v>366</v>
      </c>
      <c r="AV3108" s="143">
        <v>179.72933179212299</v>
      </c>
      <c r="AW3108" s="143">
        <v>1.0716970791</v>
      </c>
    </row>
    <row r="3109" spans="1:49" x14ac:dyDescent="0.25">
      <c r="A3109" s="153">
        <v>820000</v>
      </c>
      <c r="B3109" s="153">
        <v>2400000</v>
      </c>
      <c r="C3109" s="153">
        <v>2400000</v>
      </c>
      <c r="D3109" s="143" t="s">
        <v>360</v>
      </c>
      <c r="E3109" s="143" t="s">
        <v>73</v>
      </c>
      <c r="F3109" s="143" t="s">
        <v>378</v>
      </c>
      <c r="G3109" s="143" t="s">
        <v>379</v>
      </c>
      <c r="H3109" s="143">
        <v>0.59</v>
      </c>
      <c r="I3109" s="143">
        <v>0.64</v>
      </c>
      <c r="J3109" s="143" t="s">
        <v>366</v>
      </c>
      <c r="K3109" s="143">
        <v>1.8234131926989999E-2</v>
      </c>
      <c r="L3109" s="143">
        <v>3459.9494366897202</v>
      </c>
      <c r="M3109" s="143">
        <v>8.1179990164288096</v>
      </c>
      <c r="N3109" s="143">
        <v>1.08968530427511</v>
      </c>
      <c r="O3109" s="143">
        <v>0.14802466504879999</v>
      </c>
      <c r="P3109" s="143">
        <v>1.9869465597060001E-2</v>
      </c>
      <c r="Q3109" s="143">
        <v>63.089174489342703</v>
      </c>
      <c r="R3109" s="143">
        <v>1400</v>
      </c>
      <c r="S3109" s="143" t="s">
        <v>389</v>
      </c>
      <c r="T3109" s="143">
        <v>1400</v>
      </c>
      <c r="U3109" s="143" t="s">
        <v>385</v>
      </c>
      <c r="V3109" s="143" t="s">
        <v>366</v>
      </c>
      <c r="Z3109" s="143">
        <v>0</v>
      </c>
      <c r="AA3109" s="143">
        <v>1</v>
      </c>
      <c r="AB3109" s="143">
        <v>0.14802466504879999</v>
      </c>
      <c r="AC3109" s="143">
        <v>1.9869465597060001E-2</v>
      </c>
      <c r="AD3109" s="143">
        <v>63.089174489341701</v>
      </c>
      <c r="AF3109" s="143">
        <v>-1</v>
      </c>
      <c r="AG3109" s="143">
        <v>-1</v>
      </c>
      <c r="AH3109" s="143">
        <v>-1</v>
      </c>
      <c r="AI3109" s="143">
        <v>-1</v>
      </c>
      <c r="AJ3109" s="143">
        <v>0</v>
      </c>
      <c r="AM3109" s="143" t="s">
        <v>383</v>
      </c>
      <c r="AN3109" s="143">
        <v>-1</v>
      </c>
      <c r="AQ3109" s="143">
        <v>277</v>
      </c>
      <c r="AR3109" s="143" t="s">
        <v>289</v>
      </c>
      <c r="AS3109" s="143" t="s">
        <v>409</v>
      </c>
      <c r="AT3109" s="143" t="s">
        <v>366</v>
      </c>
      <c r="AV3109" s="143">
        <v>49.041774884199903</v>
      </c>
      <c r="AW3109" s="143">
        <v>5.1167213699999999E-2</v>
      </c>
    </row>
    <row r="3110" spans="1:49" x14ac:dyDescent="0.25">
      <c r="A3110" s="153">
        <v>820000</v>
      </c>
      <c r="B3110" s="153">
        <v>2400000</v>
      </c>
      <c r="C3110" s="153">
        <v>2400000</v>
      </c>
      <c r="D3110" s="143" t="s">
        <v>360</v>
      </c>
      <c r="E3110" s="143" t="s">
        <v>73</v>
      </c>
      <c r="F3110" s="143" t="s">
        <v>378</v>
      </c>
      <c r="G3110" s="143" t="s">
        <v>379</v>
      </c>
      <c r="H3110" s="143">
        <v>0.59</v>
      </c>
      <c r="I3110" s="143">
        <v>0.64</v>
      </c>
      <c r="J3110" s="143" t="s">
        <v>366</v>
      </c>
      <c r="K3110" s="143">
        <v>0.16907464288801999</v>
      </c>
      <c r="L3110" s="143">
        <v>3459.9494366897202</v>
      </c>
      <c r="M3110" s="143">
        <v>8.1179990164288096</v>
      </c>
      <c r="N3110" s="143">
        <v>1.08968530427511</v>
      </c>
      <c r="O3110" s="143">
        <v>1.37254778466807</v>
      </c>
      <c r="P3110" s="143">
        <v>0.18423815368064</v>
      </c>
      <c r="Q3110" s="143">
        <v>584.98971541895105</v>
      </c>
      <c r="R3110" s="143">
        <v>1400</v>
      </c>
      <c r="S3110" s="143" t="s">
        <v>389</v>
      </c>
      <c r="T3110" s="143">
        <v>1400</v>
      </c>
      <c r="U3110" s="143" t="s">
        <v>385</v>
      </c>
      <c r="V3110" s="143" t="s">
        <v>366</v>
      </c>
      <c r="Z3110" s="143">
        <v>0</v>
      </c>
      <c r="AA3110" s="143">
        <v>1</v>
      </c>
      <c r="AB3110" s="143">
        <v>1.37254778466807</v>
      </c>
      <c r="AC3110" s="143">
        <v>0.18423815368064</v>
      </c>
      <c r="AD3110" s="143">
        <v>584.98971541895105</v>
      </c>
      <c r="AF3110" s="143">
        <v>-1</v>
      </c>
      <c r="AG3110" s="143">
        <v>-1</v>
      </c>
      <c r="AH3110" s="143">
        <v>-1</v>
      </c>
      <c r="AI3110" s="143">
        <v>-1</v>
      </c>
      <c r="AJ3110" s="143">
        <v>0</v>
      </c>
      <c r="AM3110" s="143" t="s">
        <v>383</v>
      </c>
      <c r="AN3110" s="143">
        <v>-1</v>
      </c>
      <c r="AQ3110" s="143">
        <v>277</v>
      </c>
      <c r="AR3110" s="143" t="s">
        <v>289</v>
      </c>
      <c r="AS3110" s="143" t="s">
        <v>409</v>
      </c>
      <c r="AT3110" s="143" t="s">
        <v>366</v>
      </c>
      <c r="AV3110" s="143">
        <v>124.87610850294</v>
      </c>
      <c r="AW3110" s="143">
        <v>0.4744442136</v>
      </c>
    </row>
    <row r="3111" spans="1:49" x14ac:dyDescent="0.25">
      <c r="A3111" s="153">
        <v>820000</v>
      </c>
      <c r="B3111" s="153">
        <v>2400000</v>
      </c>
      <c r="C3111" s="153">
        <v>2400000</v>
      </c>
      <c r="D3111" s="143" t="s">
        <v>360</v>
      </c>
      <c r="E3111" s="143" t="s">
        <v>73</v>
      </c>
      <c r="F3111" s="143" t="s">
        <v>378</v>
      </c>
      <c r="G3111" s="143" t="s">
        <v>379</v>
      </c>
      <c r="H3111" s="143">
        <v>0.59</v>
      </c>
      <c r="I3111" s="143">
        <v>0.64</v>
      </c>
      <c r="J3111" s="143" t="s">
        <v>363</v>
      </c>
      <c r="K3111" s="143">
        <v>0.41640710757709998</v>
      </c>
      <c r="L3111" s="143">
        <v>3454.2636003111202</v>
      </c>
      <c r="M3111" s="143">
        <v>7.58344999047827</v>
      </c>
      <c r="N3111" s="143">
        <v>1.0205152470924299</v>
      </c>
      <c r="O3111" s="143">
        <v>3.15780247599068</v>
      </c>
      <c r="P3111" s="143">
        <v>0.42494980228008999</v>
      </c>
      <c r="Q3111" s="143">
        <v>1438.3799146144299</v>
      </c>
      <c r="R3111" s="143">
        <v>3100</v>
      </c>
      <c r="S3111" s="143" t="s">
        <v>371</v>
      </c>
      <c r="T3111" s="143">
        <v>3100</v>
      </c>
      <c r="U3111" s="143" t="s">
        <v>385</v>
      </c>
      <c r="V3111" s="143" t="s">
        <v>366</v>
      </c>
      <c r="Y3111" s="143" t="s">
        <v>363</v>
      </c>
      <c r="Z3111" s="143">
        <v>0</v>
      </c>
      <c r="AA3111" s="143">
        <v>1</v>
      </c>
      <c r="AB3111" s="143">
        <v>3.15780247599068</v>
      </c>
      <c r="AC3111" s="143">
        <v>0.42494980228008999</v>
      </c>
      <c r="AD3111" s="143">
        <v>1438.3799146144299</v>
      </c>
      <c r="AF3111" s="143">
        <v>-1</v>
      </c>
      <c r="AG3111" s="143">
        <v>-1</v>
      </c>
      <c r="AH3111" s="143">
        <v>-1</v>
      </c>
      <c r="AI3111" s="143">
        <v>-1</v>
      </c>
      <c r="AJ3111" s="143">
        <v>0</v>
      </c>
      <c r="AM3111" s="143" t="s">
        <v>383</v>
      </c>
      <c r="AN3111" s="143">
        <v>-1</v>
      </c>
      <c r="AQ3111" s="143">
        <v>277</v>
      </c>
      <c r="AR3111" s="143" t="s">
        <v>289</v>
      </c>
      <c r="AS3111" s="143" t="s">
        <v>409</v>
      </c>
      <c r="AT3111" s="143" t="s">
        <v>366</v>
      </c>
      <c r="AV3111" s="143">
        <v>166.42314202888099</v>
      </c>
      <c r="AW3111" s="143">
        <v>1.1665692738</v>
      </c>
    </row>
    <row r="3112" spans="1:49" x14ac:dyDescent="0.25">
      <c r="A3112" s="153">
        <v>820000</v>
      </c>
      <c r="B3112" s="153">
        <v>2400000</v>
      </c>
      <c r="C3112" s="153">
        <v>2400000</v>
      </c>
      <c r="D3112" s="143" t="s">
        <v>360</v>
      </c>
      <c r="E3112" s="143" t="s">
        <v>73</v>
      </c>
      <c r="F3112" s="143" t="s">
        <v>378</v>
      </c>
      <c r="G3112" s="143" t="s">
        <v>379</v>
      </c>
      <c r="H3112" s="143">
        <v>0.59</v>
      </c>
      <c r="I3112" s="143">
        <v>0.64</v>
      </c>
      <c r="J3112" s="143" t="s">
        <v>366</v>
      </c>
      <c r="K3112" s="143">
        <v>9.5205957940030006E-2</v>
      </c>
      <c r="L3112" s="143">
        <v>3454.2636003111202</v>
      </c>
      <c r="M3112" s="143">
        <v>7.58344999047827</v>
      </c>
      <c r="N3112" s="143">
        <v>1.0205152470924299</v>
      </c>
      <c r="O3112" s="143">
        <v>0.72198962083380003</v>
      </c>
      <c r="P3112" s="143">
        <v>9.7159131691839998E-2</v>
      </c>
      <c r="Q3112" s="143">
        <v>328.86647504500002</v>
      </c>
      <c r="R3112" s="143">
        <v>1400</v>
      </c>
      <c r="S3112" s="143" t="s">
        <v>389</v>
      </c>
      <c r="T3112" s="143">
        <v>1400</v>
      </c>
      <c r="U3112" s="143" t="s">
        <v>385</v>
      </c>
      <c r="V3112" s="143" t="s">
        <v>366</v>
      </c>
      <c r="Z3112" s="143">
        <v>0</v>
      </c>
      <c r="AA3112" s="143">
        <v>1</v>
      </c>
      <c r="AB3112" s="143">
        <v>0.72198962083380003</v>
      </c>
      <c r="AC3112" s="143">
        <v>9.7159131691839998E-2</v>
      </c>
      <c r="AD3112" s="143">
        <v>328.86647504500098</v>
      </c>
      <c r="AF3112" s="143">
        <v>-1</v>
      </c>
      <c r="AG3112" s="143">
        <v>-1</v>
      </c>
      <c r="AH3112" s="143">
        <v>-1</v>
      </c>
      <c r="AI3112" s="143">
        <v>-1</v>
      </c>
      <c r="AJ3112" s="143">
        <v>0</v>
      </c>
      <c r="AM3112" s="143" t="s">
        <v>383</v>
      </c>
      <c r="AN3112" s="143">
        <v>-1</v>
      </c>
      <c r="AQ3112" s="143">
        <v>277</v>
      </c>
      <c r="AR3112" s="143" t="s">
        <v>289</v>
      </c>
      <c r="AS3112" s="143" t="s">
        <v>409</v>
      </c>
      <c r="AT3112" s="143" t="s">
        <v>366</v>
      </c>
      <c r="AV3112" s="143">
        <v>110.047006491093</v>
      </c>
      <c r="AW3112" s="143">
        <v>0.26672057989999998</v>
      </c>
    </row>
    <row r="3113" spans="1:49" x14ac:dyDescent="0.25">
      <c r="A3113" s="153">
        <v>820000</v>
      </c>
      <c r="B3113" s="153">
        <v>2400000</v>
      </c>
      <c r="C3113" s="153">
        <v>2400000</v>
      </c>
      <c r="D3113" s="143" t="s">
        <v>360</v>
      </c>
      <c r="E3113" s="143" t="s">
        <v>73</v>
      </c>
      <c r="F3113" s="143" t="s">
        <v>378</v>
      </c>
      <c r="G3113" s="143" t="s">
        <v>379</v>
      </c>
      <c r="H3113" s="143">
        <v>0.59</v>
      </c>
      <c r="I3113" s="143">
        <v>0.64</v>
      </c>
      <c r="J3113" s="143" t="s">
        <v>366</v>
      </c>
      <c r="K3113" s="143">
        <v>6.5502757611429999E-2</v>
      </c>
      <c r="L3113" s="143">
        <v>3812.3170638076199</v>
      </c>
      <c r="M3113" s="143">
        <v>8.6043083564596401</v>
      </c>
      <c r="N3113" s="143">
        <v>1.1554876405713099</v>
      </c>
      <c r="O3113" s="143">
        <v>0.56360592468716997</v>
      </c>
      <c r="P3113" s="143">
        <v>7.5687626843340003E-2</v>
      </c>
      <c r="Q3113" s="143">
        <v>249.71728056850901</v>
      </c>
      <c r="R3113" s="143">
        <v>1400</v>
      </c>
      <c r="S3113" s="143" t="s">
        <v>389</v>
      </c>
      <c r="T3113" s="143">
        <v>1400</v>
      </c>
      <c r="U3113" s="143" t="s">
        <v>385</v>
      </c>
      <c r="V3113" s="143" t="s">
        <v>366</v>
      </c>
      <c r="Z3113" s="143">
        <v>0</v>
      </c>
      <c r="AA3113" s="143">
        <v>1</v>
      </c>
      <c r="AB3113" s="143">
        <v>0.56360592468716997</v>
      </c>
      <c r="AC3113" s="143">
        <v>7.5687626843340003E-2</v>
      </c>
      <c r="AD3113" s="143">
        <v>249.71728056850901</v>
      </c>
      <c r="AF3113" s="143">
        <v>-1</v>
      </c>
      <c r="AG3113" s="143">
        <v>-1</v>
      </c>
      <c r="AH3113" s="143">
        <v>-1</v>
      </c>
      <c r="AI3113" s="143">
        <v>-1</v>
      </c>
      <c r="AJ3113" s="143">
        <v>0</v>
      </c>
      <c r="AM3113" s="143" t="s">
        <v>383</v>
      </c>
      <c r="AN3113" s="143">
        <v>-1</v>
      </c>
      <c r="AQ3113" s="143">
        <v>277</v>
      </c>
      <c r="AR3113" s="143" t="s">
        <v>289</v>
      </c>
      <c r="AS3113" s="143" t="s">
        <v>409</v>
      </c>
      <c r="AT3113" s="143" t="s">
        <v>366</v>
      </c>
      <c r="AV3113" s="143">
        <v>92.492567780988495</v>
      </c>
      <c r="AW3113" s="143">
        <v>0.2025282081</v>
      </c>
    </row>
    <row r="3114" spans="1:49" x14ac:dyDescent="0.25">
      <c r="A3114" s="153">
        <v>820000</v>
      </c>
      <c r="B3114" s="153">
        <v>2400000</v>
      </c>
      <c r="C3114" s="153">
        <v>2400000</v>
      </c>
      <c r="D3114" s="143" t="s">
        <v>360</v>
      </c>
      <c r="E3114" s="143" t="s">
        <v>73</v>
      </c>
      <c r="F3114" s="143" t="s">
        <v>378</v>
      </c>
      <c r="G3114" s="143" t="s">
        <v>379</v>
      </c>
      <c r="H3114" s="143">
        <v>0.59</v>
      </c>
      <c r="I3114" s="143">
        <v>0.64</v>
      </c>
      <c r="J3114" s="143" t="s">
        <v>366</v>
      </c>
      <c r="K3114" s="143">
        <v>1.255817464949E-2</v>
      </c>
      <c r="L3114" s="143">
        <v>3812.3170638076199</v>
      </c>
      <c r="M3114" s="143">
        <v>8.6043083564596401</v>
      </c>
      <c r="N3114" s="143">
        <v>1.1554876405713099</v>
      </c>
      <c r="O3114" s="143">
        <v>0.10805440707851</v>
      </c>
      <c r="P3114" s="143">
        <v>1.4510815595619999E-2</v>
      </c>
      <c r="Q3114" s="143">
        <v>47.875743506538498</v>
      </c>
      <c r="R3114" s="143">
        <v>1400</v>
      </c>
      <c r="S3114" s="143" t="s">
        <v>389</v>
      </c>
      <c r="T3114" s="143">
        <v>1400</v>
      </c>
      <c r="U3114" s="143" t="s">
        <v>385</v>
      </c>
      <c r="V3114" s="143" t="s">
        <v>366</v>
      </c>
      <c r="Z3114" s="143">
        <v>0</v>
      </c>
      <c r="AA3114" s="143">
        <v>1</v>
      </c>
      <c r="AB3114" s="143">
        <v>0.10805440707851</v>
      </c>
      <c r="AC3114" s="143">
        <v>1.4510815595619999E-2</v>
      </c>
      <c r="AD3114" s="143">
        <v>184.00443634263701</v>
      </c>
      <c r="AF3114" s="143">
        <v>-1</v>
      </c>
      <c r="AG3114" s="143">
        <v>-1</v>
      </c>
      <c r="AH3114" s="143">
        <v>-1</v>
      </c>
      <c r="AI3114" s="143">
        <v>-1</v>
      </c>
      <c r="AJ3114" s="143">
        <v>0</v>
      </c>
      <c r="AM3114" s="143" t="s">
        <v>383</v>
      </c>
      <c r="AN3114" s="143">
        <v>-1</v>
      </c>
      <c r="AQ3114" s="143">
        <v>277</v>
      </c>
      <c r="AR3114" s="143" t="s">
        <v>289</v>
      </c>
      <c r="AS3114" s="143" t="s">
        <v>409</v>
      </c>
      <c r="AT3114" s="143" t="s">
        <v>366</v>
      </c>
      <c r="AV3114" s="143">
        <v>31.576752368667201</v>
      </c>
      <c r="AW3114" s="143">
        <v>0.14923311950000001</v>
      </c>
    </row>
    <row r="3115" spans="1:49" x14ac:dyDescent="0.25">
      <c r="A3115" s="153">
        <v>820000</v>
      </c>
      <c r="B3115" s="153">
        <v>2400000</v>
      </c>
      <c r="C3115" s="153">
        <v>2400000</v>
      </c>
      <c r="D3115" s="143" t="s">
        <v>360</v>
      </c>
      <c r="E3115" s="143" t="s">
        <v>73</v>
      </c>
      <c r="F3115" s="143" t="s">
        <v>378</v>
      </c>
      <c r="G3115" s="143" t="s">
        <v>379</v>
      </c>
      <c r="H3115" s="143">
        <v>0.59</v>
      </c>
      <c r="I3115" s="143">
        <v>0.64</v>
      </c>
      <c r="J3115" s="143" t="s">
        <v>366</v>
      </c>
      <c r="K3115" s="143">
        <v>0.17357622109713999</v>
      </c>
      <c r="L3115" s="143">
        <v>3812.3170638076199</v>
      </c>
      <c r="M3115" s="143">
        <v>8.6043083564596401</v>
      </c>
      <c r="N3115" s="143">
        <v>1.1554876405713099</v>
      </c>
      <c r="O3115" s="143">
        <v>1.49350332966886</v>
      </c>
      <c r="P3115" s="143">
        <v>0.20056517817482</v>
      </c>
      <c r="Q3115" s="143">
        <v>661.727589559899</v>
      </c>
      <c r="R3115" s="143">
        <v>1860</v>
      </c>
      <c r="S3115" s="143" t="s">
        <v>411</v>
      </c>
      <c r="T3115" s="143">
        <v>1860</v>
      </c>
      <c r="U3115" s="143" t="s">
        <v>385</v>
      </c>
      <c r="V3115" s="143" t="s">
        <v>366</v>
      </c>
      <c r="Z3115" s="143">
        <v>0</v>
      </c>
      <c r="AA3115" s="143">
        <v>1</v>
      </c>
      <c r="AB3115" s="143">
        <v>1.49350332966886</v>
      </c>
      <c r="AC3115" s="143">
        <v>0.20056517817482</v>
      </c>
      <c r="AD3115" s="143">
        <v>1921.3884394301699</v>
      </c>
      <c r="AF3115" s="143">
        <v>-1</v>
      </c>
      <c r="AG3115" s="143">
        <v>-1</v>
      </c>
      <c r="AH3115" s="143">
        <v>-1</v>
      </c>
      <c r="AI3115" s="143">
        <v>-1</v>
      </c>
      <c r="AJ3115" s="143">
        <v>0</v>
      </c>
      <c r="AM3115" s="143" t="s">
        <v>383</v>
      </c>
      <c r="AN3115" s="143">
        <v>-1</v>
      </c>
      <c r="AQ3115" s="143">
        <v>277</v>
      </c>
      <c r="AR3115" s="143" t="s">
        <v>289</v>
      </c>
      <c r="AS3115" s="143" t="s">
        <v>409</v>
      </c>
      <c r="AT3115" s="143" t="s">
        <v>366</v>
      </c>
      <c r="AV3115" s="143">
        <v>231.25546452822999</v>
      </c>
      <c r="AW3115" s="143">
        <v>1.5583036816</v>
      </c>
    </row>
    <row r="3116" spans="1:49" x14ac:dyDescent="0.25">
      <c r="A3116" s="153">
        <v>820000</v>
      </c>
      <c r="B3116" s="153">
        <v>2400000</v>
      </c>
      <c r="C3116" s="153">
        <v>2400000</v>
      </c>
      <c r="D3116" s="143" t="s">
        <v>360</v>
      </c>
      <c r="E3116" s="143" t="s">
        <v>73</v>
      </c>
      <c r="F3116" s="143" t="s">
        <v>378</v>
      </c>
      <c r="G3116" s="143" t="s">
        <v>379</v>
      </c>
      <c r="H3116" s="143">
        <v>0.59</v>
      </c>
      <c r="I3116" s="143">
        <v>0.64</v>
      </c>
      <c r="J3116" s="143" t="s">
        <v>366</v>
      </c>
      <c r="K3116" s="143">
        <v>0.25874792731162999</v>
      </c>
      <c r="L3116" s="143">
        <v>3822.5239899736798</v>
      </c>
      <c r="M3116" s="143">
        <v>7.8189592457089798</v>
      </c>
      <c r="N3116" s="143">
        <v>1.1337931587000101</v>
      </c>
      <c r="O3116" s="143">
        <v>2.02313949856137</v>
      </c>
      <c r="P3116" s="143">
        <v>0.29336662981374001</v>
      </c>
      <c r="Q3116" s="143">
        <v>989.070159504706</v>
      </c>
      <c r="R3116" s="143">
        <v>1460</v>
      </c>
      <c r="S3116" s="143" t="s">
        <v>408</v>
      </c>
      <c r="T3116" s="143">
        <v>1460</v>
      </c>
      <c r="U3116" s="143" t="s">
        <v>385</v>
      </c>
      <c r="V3116" s="143" t="s">
        <v>366</v>
      </c>
      <c r="Z3116" s="143">
        <v>0</v>
      </c>
      <c r="AA3116" s="143">
        <v>1</v>
      </c>
      <c r="AB3116" s="143">
        <v>2.02313949856137</v>
      </c>
      <c r="AC3116" s="143">
        <v>0.29336662981374001</v>
      </c>
      <c r="AD3116" s="143">
        <v>2361.4156222144402</v>
      </c>
      <c r="AF3116" s="143">
        <v>-1</v>
      </c>
      <c r="AG3116" s="143">
        <v>-1</v>
      </c>
      <c r="AH3116" s="143">
        <v>-1</v>
      </c>
      <c r="AI3116" s="143">
        <v>-1</v>
      </c>
      <c r="AJ3116" s="143">
        <v>0</v>
      </c>
      <c r="AM3116" s="143" t="s">
        <v>383</v>
      </c>
      <c r="AN3116" s="143">
        <v>-1</v>
      </c>
      <c r="AQ3116" s="143">
        <v>277</v>
      </c>
      <c r="AR3116" s="143" t="s">
        <v>289</v>
      </c>
      <c r="AS3116" s="143" t="s">
        <v>409</v>
      </c>
      <c r="AT3116" s="143" t="s">
        <v>366</v>
      </c>
      <c r="AV3116" s="143">
        <v>145.206433014504</v>
      </c>
      <c r="AW3116" s="143">
        <v>1.9151789312</v>
      </c>
    </row>
    <row r="3117" spans="1:49" x14ac:dyDescent="0.25">
      <c r="A3117" s="153">
        <v>820000</v>
      </c>
      <c r="B3117" s="153">
        <v>2400000</v>
      </c>
      <c r="C3117" s="153">
        <v>2400000</v>
      </c>
      <c r="D3117" s="143" t="s">
        <v>360</v>
      </c>
      <c r="E3117" s="143" t="s">
        <v>73</v>
      </c>
      <c r="F3117" s="143" t="s">
        <v>378</v>
      </c>
      <c r="G3117" s="143" t="s">
        <v>379</v>
      </c>
      <c r="H3117" s="143">
        <v>0.59</v>
      </c>
      <c r="I3117" s="143">
        <v>0.64</v>
      </c>
      <c r="J3117" s="143" t="s">
        <v>366</v>
      </c>
      <c r="K3117" s="143">
        <v>0.23325407740362999</v>
      </c>
      <c r="L3117" s="143">
        <v>3797.3967133559499</v>
      </c>
      <c r="M3117" s="143">
        <v>7.9899018849253904</v>
      </c>
      <c r="N3117" s="143">
        <v>1.10063937528486</v>
      </c>
      <c r="O3117" s="143">
        <v>1.86367719271382</v>
      </c>
      <c r="P3117" s="143">
        <v>0.25672862203618002</v>
      </c>
      <c r="Q3117" s="143">
        <v>885.75826690943097</v>
      </c>
      <c r="R3117" s="143">
        <v>1550</v>
      </c>
      <c r="S3117" s="143" t="s">
        <v>399</v>
      </c>
      <c r="T3117" s="143">
        <v>1550</v>
      </c>
      <c r="U3117" s="143" t="s">
        <v>385</v>
      </c>
      <c r="V3117" s="143" t="s">
        <v>366</v>
      </c>
      <c r="Z3117" s="143">
        <v>0</v>
      </c>
      <c r="AA3117" s="143">
        <v>1</v>
      </c>
      <c r="AB3117" s="143">
        <v>1.86367719271382</v>
      </c>
      <c r="AC3117" s="143">
        <v>0.25672862203618002</v>
      </c>
      <c r="AD3117" s="143">
        <v>885.75826690943097</v>
      </c>
      <c r="AF3117" s="143">
        <v>-1</v>
      </c>
      <c r="AG3117" s="143">
        <v>-1</v>
      </c>
      <c r="AH3117" s="143">
        <v>-1</v>
      </c>
      <c r="AI3117" s="143">
        <v>-1</v>
      </c>
      <c r="AJ3117" s="143">
        <v>0</v>
      </c>
      <c r="AM3117" s="143" t="s">
        <v>383</v>
      </c>
      <c r="AN3117" s="143">
        <v>-1</v>
      </c>
      <c r="AQ3117" s="143">
        <v>277</v>
      </c>
      <c r="AR3117" s="143" t="s">
        <v>289</v>
      </c>
      <c r="AS3117" s="143" t="s">
        <v>409</v>
      </c>
      <c r="AT3117" s="143" t="s">
        <v>366</v>
      </c>
      <c r="AV3117" s="143">
        <v>146.608292081813</v>
      </c>
      <c r="AW3117" s="143">
        <v>0.71837653440000004</v>
      </c>
    </row>
    <row r="3118" spans="1:49" x14ac:dyDescent="0.25">
      <c r="A3118" s="153">
        <v>820000</v>
      </c>
      <c r="B3118" s="153">
        <v>2400000</v>
      </c>
      <c r="C3118" s="153">
        <v>2400000</v>
      </c>
      <c r="D3118" s="143" t="s">
        <v>360</v>
      </c>
      <c r="E3118" s="143" t="s">
        <v>73</v>
      </c>
      <c r="F3118" s="143" t="s">
        <v>378</v>
      </c>
      <c r="G3118" s="143" t="s">
        <v>379</v>
      </c>
      <c r="H3118" s="143">
        <v>0.59</v>
      </c>
      <c r="I3118" s="143">
        <v>0.64</v>
      </c>
      <c r="J3118" s="143" t="s">
        <v>366</v>
      </c>
      <c r="K3118" s="143">
        <v>0.38450937637934002</v>
      </c>
      <c r="L3118" s="143">
        <v>3797.3967133559499</v>
      </c>
      <c r="M3118" s="143">
        <v>7.9899018849253904</v>
      </c>
      <c r="N3118" s="143">
        <v>1.10063937528486</v>
      </c>
      <c r="O3118" s="143">
        <v>3.0721921911048402</v>
      </c>
      <c r="P3118" s="143">
        <v>0.42320615980934001</v>
      </c>
      <c r="Q3118" s="143">
        <v>1460.1346421174801</v>
      </c>
      <c r="R3118" s="143">
        <v>8110</v>
      </c>
      <c r="S3118" s="143" t="s">
        <v>410</v>
      </c>
      <c r="T3118" s="143">
        <v>8110</v>
      </c>
      <c r="U3118" s="143" t="s">
        <v>385</v>
      </c>
      <c r="V3118" s="143" t="s">
        <v>366</v>
      </c>
      <c r="Z3118" s="143">
        <v>0</v>
      </c>
      <c r="AA3118" s="143">
        <v>1</v>
      </c>
      <c r="AB3118" s="143">
        <v>3.0721921911048402</v>
      </c>
      <c r="AC3118" s="143">
        <v>0.42320615980934001</v>
      </c>
      <c r="AD3118" s="143">
        <v>1460.1346421174801</v>
      </c>
      <c r="AF3118" s="143">
        <v>-1</v>
      </c>
      <c r="AG3118" s="143">
        <v>-1</v>
      </c>
      <c r="AH3118" s="143">
        <v>-1</v>
      </c>
      <c r="AI3118" s="143">
        <v>-1</v>
      </c>
      <c r="AJ3118" s="143">
        <v>0</v>
      </c>
      <c r="AM3118" s="143" t="s">
        <v>383</v>
      </c>
      <c r="AN3118" s="143">
        <v>-1</v>
      </c>
      <c r="AQ3118" s="143">
        <v>277</v>
      </c>
      <c r="AR3118" s="143" t="s">
        <v>289</v>
      </c>
      <c r="AS3118" s="143" t="s">
        <v>409</v>
      </c>
      <c r="AT3118" s="143" t="s">
        <v>366</v>
      </c>
      <c r="AV3118" s="143">
        <v>197.87977307797499</v>
      </c>
      <c r="AW3118" s="143">
        <v>1.1842130105999999</v>
      </c>
    </row>
    <row r="3119" spans="1:49" x14ac:dyDescent="0.25">
      <c r="A3119" s="153">
        <v>820000</v>
      </c>
      <c r="B3119" s="153">
        <v>2400000</v>
      </c>
      <c r="C3119" s="153">
        <v>2400000</v>
      </c>
      <c r="D3119" s="143" t="s">
        <v>360</v>
      </c>
      <c r="E3119" s="143" t="s">
        <v>73</v>
      </c>
      <c r="F3119" s="143" t="s">
        <v>378</v>
      </c>
      <c r="G3119" s="143" t="s">
        <v>379</v>
      </c>
      <c r="H3119" s="143">
        <v>0.59</v>
      </c>
      <c r="I3119" s="143">
        <v>0.64</v>
      </c>
      <c r="J3119" s="143" t="s">
        <v>363</v>
      </c>
      <c r="K3119" s="143">
        <v>0.34801529306760998</v>
      </c>
      <c r="L3119" s="143">
        <v>3270.9759226505298</v>
      </c>
      <c r="M3119" s="143">
        <v>6.4644441402564201</v>
      </c>
      <c r="N3119" s="143">
        <v>0.87894693534273005</v>
      </c>
      <c r="O3119" s="143">
        <v>2.24972542199054</v>
      </c>
      <c r="P3119" s="143">
        <v>0.30588697529418002</v>
      </c>
      <c r="Q3119" s="143">
        <v>1138.3496443383201</v>
      </c>
      <c r="R3119" s="143">
        <v>3100</v>
      </c>
      <c r="S3119" s="143" t="s">
        <v>371</v>
      </c>
      <c r="T3119" s="143">
        <v>3100</v>
      </c>
      <c r="U3119" s="143" t="s">
        <v>385</v>
      </c>
      <c r="V3119" s="143" t="s">
        <v>366</v>
      </c>
      <c r="Y3119" s="143" t="s">
        <v>363</v>
      </c>
      <c r="Z3119" s="143">
        <v>0</v>
      </c>
      <c r="AA3119" s="143">
        <v>1</v>
      </c>
      <c r="AB3119" s="143">
        <v>2.24972542199054</v>
      </c>
      <c r="AC3119" s="143">
        <v>0.30588697529418002</v>
      </c>
      <c r="AD3119" s="143">
        <v>1138.3496443383201</v>
      </c>
      <c r="AF3119" s="143">
        <v>-1</v>
      </c>
      <c r="AG3119" s="143">
        <v>-1</v>
      </c>
      <c r="AH3119" s="143">
        <v>-1</v>
      </c>
      <c r="AI3119" s="143">
        <v>-1</v>
      </c>
      <c r="AJ3119" s="143">
        <v>0</v>
      </c>
      <c r="AM3119" s="143" t="s">
        <v>383</v>
      </c>
      <c r="AN3119" s="143">
        <v>-1</v>
      </c>
      <c r="AQ3119" s="143">
        <v>277</v>
      </c>
      <c r="AR3119" s="143" t="s">
        <v>289</v>
      </c>
      <c r="AS3119" s="143" t="s">
        <v>409</v>
      </c>
      <c r="AT3119" s="143" t="s">
        <v>366</v>
      </c>
      <c r="AV3119" s="143">
        <v>149.764011856086</v>
      </c>
      <c r="AW3119" s="143">
        <v>0.92323572129999998</v>
      </c>
    </row>
    <row r="3120" spans="1:49" x14ac:dyDescent="0.25">
      <c r="A3120" s="153">
        <v>820000</v>
      </c>
      <c r="B3120" s="153">
        <v>2400000</v>
      </c>
      <c r="C3120" s="153">
        <v>2400000</v>
      </c>
      <c r="D3120" s="143" t="s">
        <v>360</v>
      </c>
      <c r="E3120" s="143" t="s">
        <v>73</v>
      </c>
      <c r="F3120" s="143" t="s">
        <v>378</v>
      </c>
      <c r="G3120" s="143" t="s">
        <v>379</v>
      </c>
      <c r="H3120" s="143">
        <v>0.59</v>
      </c>
      <c r="I3120" s="143">
        <v>0.64</v>
      </c>
      <c r="J3120" s="143" t="s">
        <v>363</v>
      </c>
      <c r="K3120" s="143">
        <v>6.4797332270599998E-3</v>
      </c>
      <c r="L3120" s="143">
        <v>3270.9759226505298</v>
      </c>
      <c r="M3120" s="143">
        <v>6.4644441402564201</v>
      </c>
      <c r="N3120" s="143">
        <v>0.87894693534273005</v>
      </c>
      <c r="O3120" s="143">
        <v>4.1887873490129998E-2</v>
      </c>
      <c r="P3120" s="143">
        <v>5.6953416617599997E-3</v>
      </c>
      <c r="Q3120" s="143">
        <v>21.195051370934799</v>
      </c>
      <c r="R3120" s="143">
        <v>3100</v>
      </c>
      <c r="S3120" s="143" t="s">
        <v>371</v>
      </c>
      <c r="T3120" s="143">
        <v>3100</v>
      </c>
      <c r="U3120" s="143" t="s">
        <v>385</v>
      </c>
      <c r="V3120" s="143" t="s">
        <v>366</v>
      </c>
      <c r="Y3120" s="143" t="s">
        <v>363</v>
      </c>
      <c r="Z3120" s="143">
        <v>0</v>
      </c>
      <c r="AA3120" s="143">
        <v>1</v>
      </c>
      <c r="AB3120" s="143">
        <v>4.1887873490129998E-2</v>
      </c>
      <c r="AC3120" s="143">
        <v>5.6953416617599997E-3</v>
      </c>
      <c r="AD3120" s="143">
        <v>21.195051370935801</v>
      </c>
      <c r="AF3120" s="143">
        <v>-1</v>
      </c>
      <c r="AG3120" s="143">
        <v>-1</v>
      </c>
      <c r="AH3120" s="143">
        <v>-1</v>
      </c>
      <c r="AI3120" s="143">
        <v>-1</v>
      </c>
      <c r="AJ3120" s="143">
        <v>0</v>
      </c>
      <c r="AM3120" s="143" t="s">
        <v>383</v>
      </c>
      <c r="AN3120" s="143">
        <v>-1</v>
      </c>
      <c r="AQ3120" s="143">
        <v>277</v>
      </c>
      <c r="AR3120" s="143" t="s">
        <v>289</v>
      </c>
      <c r="AS3120" s="143" t="s">
        <v>409</v>
      </c>
      <c r="AT3120" s="143" t="s">
        <v>366</v>
      </c>
      <c r="AV3120" s="143">
        <v>28.685475516193499</v>
      </c>
      <c r="AW3120" s="143">
        <v>1.7189822699999999E-2</v>
      </c>
    </row>
    <row r="3121" spans="1:49" x14ac:dyDescent="0.25">
      <c r="A3121" s="153">
        <v>820000</v>
      </c>
      <c r="B3121" s="153">
        <v>2400000</v>
      </c>
      <c r="C3121" s="153">
        <v>2400000</v>
      </c>
      <c r="D3121" s="143" t="s">
        <v>360</v>
      </c>
      <c r="E3121" s="143" t="s">
        <v>73</v>
      </c>
      <c r="F3121" s="143" t="s">
        <v>378</v>
      </c>
      <c r="G3121" s="143" t="s">
        <v>379</v>
      </c>
      <c r="H3121" s="143">
        <v>0.59</v>
      </c>
      <c r="I3121" s="143">
        <v>0.64</v>
      </c>
      <c r="J3121" s="143" t="s">
        <v>366</v>
      </c>
      <c r="K3121" s="143">
        <v>7.4726739506000004E-4</v>
      </c>
      <c r="L3121" s="143">
        <v>3270.9759226505298</v>
      </c>
      <c r="M3121" s="143">
        <v>6.4644441402564201</v>
      </c>
      <c r="N3121" s="143">
        <v>0.87894693534273005</v>
      </c>
      <c r="O3121" s="143">
        <v>4.8306683332299998E-3</v>
      </c>
      <c r="P3121" s="143">
        <v>6.5680838676999997E-4</v>
      </c>
      <c r="Q3121" s="143">
        <v>2.4442936570426701</v>
      </c>
      <c r="R3121" s="143">
        <v>8110</v>
      </c>
      <c r="S3121" s="143" t="s">
        <v>410</v>
      </c>
      <c r="T3121" s="143">
        <v>8110</v>
      </c>
      <c r="U3121" s="143" t="s">
        <v>385</v>
      </c>
      <c r="V3121" s="143" t="s">
        <v>366</v>
      </c>
      <c r="Z3121" s="143">
        <v>0</v>
      </c>
      <c r="AA3121" s="143">
        <v>1</v>
      </c>
      <c r="AB3121" s="143">
        <v>4.8306683332299998E-3</v>
      </c>
      <c r="AC3121" s="143">
        <v>6.5680838676999997E-4</v>
      </c>
      <c r="AD3121" s="143">
        <v>2.4442936570413001</v>
      </c>
      <c r="AF3121" s="143">
        <v>-1</v>
      </c>
      <c r="AG3121" s="143">
        <v>-1</v>
      </c>
      <c r="AH3121" s="143">
        <v>-1</v>
      </c>
      <c r="AI3121" s="143">
        <v>-1</v>
      </c>
      <c r="AJ3121" s="143">
        <v>0</v>
      </c>
      <c r="AM3121" s="143" t="s">
        <v>383</v>
      </c>
      <c r="AN3121" s="143">
        <v>-1</v>
      </c>
      <c r="AQ3121" s="143">
        <v>277</v>
      </c>
      <c r="AR3121" s="143" t="s">
        <v>289</v>
      </c>
      <c r="AS3121" s="143" t="s">
        <v>409</v>
      </c>
      <c r="AT3121" s="143" t="s">
        <v>366</v>
      </c>
      <c r="AV3121" s="143">
        <v>9.7796916141951193</v>
      </c>
      <c r="AW3121" s="143">
        <v>1.9823954999999998E-3</v>
      </c>
    </row>
    <row r="3122" spans="1:49" x14ac:dyDescent="0.25">
      <c r="A3122" s="153">
        <v>820000</v>
      </c>
      <c r="B3122" s="153">
        <v>2400000</v>
      </c>
      <c r="C3122" s="153">
        <v>2400000</v>
      </c>
      <c r="D3122" s="143" t="s">
        <v>360</v>
      </c>
      <c r="E3122" s="143" t="s">
        <v>73</v>
      </c>
      <c r="F3122" s="143" t="s">
        <v>378</v>
      </c>
      <c r="G3122" s="143" t="s">
        <v>379</v>
      </c>
      <c r="H3122" s="143">
        <v>0.59</v>
      </c>
      <c r="I3122" s="143">
        <v>0.64</v>
      </c>
      <c r="J3122" s="143" t="s">
        <v>363</v>
      </c>
      <c r="K3122" s="143">
        <v>0.26252116013926002</v>
      </c>
      <c r="L3122" s="143">
        <v>3270.9759226505298</v>
      </c>
      <c r="M3122" s="143">
        <v>6.4644441402564201</v>
      </c>
      <c r="N3122" s="143">
        <v>0.87894693534273005</v>
      </c>
      <c r="O3122" s="143">
        <v>1.6970533753555801</v>
      </c>
      <c r="P3122" s="143">
        <v>0.23074216916702001</v>
      </c>
      <c r="Q3122" s="143">
        <v>858.70039400181804</v>
      </c>
      <c r="R3122" s="143">
        <v>3100</v>
      </c>
      <c r="S3122" s="143" t="s">
        <v>371</v>
      </c>
      <c r="T3122" s="143">
        <v>3100</v>
      </c>
      <c r="U3122" s="143" t="s">
        <v>385</v>
      </c>
      <c r="V3122" s="143" t="s">
        <v>366</v>
      </c>
      <c r="Y3122" s="143" t="s">
        <v>363</v>
      </c>
      <c r="Z3122" s="143">
        <v>0</v>
      </c>
      <c r="AA3122" s="143">
        <v>1</v>
      </c>
      <c r="AB3122" s="143">
        <v>1.6970533753555801</v>
      </c>
      <c r="AC3122" s="143">
        <v>0.23074216916702001</v>
      </c>
      <c r="AD3122" s="143">
        <v>858.70039400181804</v>
      </c>
      <c r="AF3122" s="143">
        <v>-1</v>
      </c>
      <c r="AG3122" s="143">
        <v>-1</v>
      </c>
      <c r="AH3122" s="143">
        <v>-1</v>
      </c>
      <c r="AI3122" s="143">
        <v>-1</v>
      </c>
      <c r="AJ3122" s="143">
        <v>0</v>
      </c>
      <c r="AM3122" s="143" t="s">
        <v>383</v>
      </c>
      <c r="AN3122" s="143">
        <v>-1</v>
      </c>
      <c r="AQ3122" s="143">
        <v>277</v>
      </c>
      <c r="AR3122" s="143" t="s">
        <v>289</v>
      </c>
      <c r="AS3122" s="143" t="s">
        <v>409</v>
      </c>
      <c r="AT3122" s="143" t="s">
        <v>366</v>
      </c>
      <c r="AV3122" s="143">
        <v>148.72415296441301</v>
      </c>
      <c r="AW3122" s="143">
        <v>0.69643178750000001</v>
      </c>
    </row>
    <row r="3123" spans="1:49" x14ac:dyDescent="0.25">
      <c r="A3123" s="153">
        <v>820000</v>
      </c>
      <c r="B3123" s="153">
        <v>2400000</v>
      </c>
      <c r="C3123" s="153">
        <v>2400000</v>
      </c>
      <c r="D3123" s="143" t="s">
        <v>360</v>
      </c>
      <c r="E3123" s="143" t="s">
        <v>73</v>
      </c>
      <c r="F3123" s="143" t="s">
        <v>378</v>
      </c>
      <c r="G3123" s="143" t="s">
        <v>379</v>
      </c>
      <c r="H3123" s="143">
        <v>0.59</v>
      </c>
      <c r="I3123" s="143">
        <v>0.64</v>
      </c>
      <c r="J3123" s="143" t="s">
        <v>363</v>
      </c>
      <c r="K3123" s="143">
        <v>0.61776345387502996</v>
      </c>
      <c r="L3123" s="143">
        <v>3269.97014120212</v>
      </c>
      <c r="M3123" s="143">
        <v>6.4617383099658596</v>
      </c>
      <c r="N3123" s="143">
        <v>0.87859838545613</v>
      </c>
      <c r="O3123" s="143">
        <v>3.9918257764011398</v>
      </c>
      <c r="P3123" s="143">
        <v>0.54276597316841002</v>
      </c>
      <c r="Q3123" s="143">
        <v>2020.0680484972499</v>
      </c>
      <c r="R3123" s="143">
        <v>3100</v>
      </c>
      <c r="S3123" s="143" t="s">
        <v>371</v>
      </c>
      <c r="T3123" s="143">
        <v>3100</v>
      </c>
      <c r="U3123" s="143" t="s">
        <v>385</v>
      </c>
      <c r="V3123" s="143" t="s">
        <v>366</v>
      </c>
      <c r="Y3123" s="143" t="s">
        <v>363</v>
      </c>
      <c r="Z3123" s="143">
        <v>0</v>
      </c>
      <c r="AA3123" s="143">
        <v>1</v>
      </c>
      <c r="AB3123" s="143">
        <v>3.9918257764011398</v>
      </c>
      <c r="AC3123" s="143">
        <v>0.54276597316841002</v>
      </c>
      <c r="AD3123" s="143">
        <v>2020.0680484972499</v>
      </c>
      <c r="AF3123" s="143">
        <v>-1</v>
      </c>
      <c r="AG3123" s="143">
        <v>-1</v>
      </c>
      <c r="AH3123" s="143">
        <v>-1</v>
      </c>
      <c r="AI3123" s="143">
        <v>-1</v>
      </c>
      <c r="AJ3123" s="143">
        <v>0</v>
      </c>
      <c r="AM3123" s="143" t="s">
        <v>383</v>
      </c>
      <c r="AN3123" s="143">
        <v>-1</v>
      </c>
      <c r="AQ3123" s="143">
        <v>277</v>
      </c>
      <c r="AR3123" s="143" t="s">
        <v>289</v>
      </c>
      <c r="AS3123" s="143" t="s">
        <v>409</v>
      </c>
      <c r="AT3123" s="143" t="s">
        <v>366</v>
      </c>
      <c r="AV3123" s="143">
        <v>200.00000003352699</v>
      </c>
      <c r="AW3123" s="143">
        <v>1.6383358057999999</v>
      </c>
    </row>
    <row r="3124" spans="1:49" x14ac:dyDescent="0.25">
      <c r="A3124" s="153">
        <v>820000</v>
      </c>
      <c r="B3124" s="153">
        <v>2400000</v>
      </c>
      <c r="C3124" s="153">
        <v>2400000</v>
      </c>
      <c r="D3124" s="143" t="s">
        <v>360</v>
      </c>
      <c r="E3124" s="143" t="s">
        <v>73</v>
      </c>
      <c r="F3124" s="143" t="s">
        <v>378</v>
      </c>
      <c r="G3124" s="143" t="s">
        <v>379</v>
      </c>
      <c r="H3124" s="143">
        <v>0.59</v>
      </c>
      <c r="I3124" s="143">
        <v>0.64</v>
      </c>
      <c r="J3124" s="143" t="s">
        <v>363</v>
      </c>
      <c r="K3124" s="143">
        <v>3.2823960767129998E-2</v>
      </c>
      <c r="L3124" s="143">
        <v>3680.6979813859298</v>
      </c>
      <c r="M3124" s="143">
        <v>7.7653934506700804</v>
      </c>
      <c r="N3124" s="143">
        <v>1.04005603767204</v>
      </c>
      <c r="O3124" s="143">
        <v>0.25489096996616001</v>
      </c>
      <c r="P3124" s="143">
        <v>3.413875857616E-2</v>
      </c>
      <c r="Q3124" s="143">
        <v>120.815086136684</v>
      </c>
      <c r="R3124" s="143">
        <v>3100</v>
      </c>
      <c r="S3124" s="143" t="s">
        <v>371</v>
      </c>
      <c r="T3124" s="143">
        <v>3100</v>
      </c>
      <c r="U3124" s="143" t="s">
        <v>385</v>
      </c>
      <c r="V3124" s="143" t="s">
        <v>366</v>
      </c>
      <c r="Y3124" s="143" t="s">
        <v>363</v>
      </c>
      <c r="Z3124" s="143">
        <v>0</v>
      </c>
      <c r="AA3124" s="143">
        <v>1</v>
      </c>
      <c r="AB3124" s="143">
        <v>0.25489096996616001</v>
      </c>
      <c r="AC3124" s="143">
        <v>3.413875857616E-2</v>
      </c>
      <c r="AD3124" s="143">
        <v>120.815086136684</v>
      </c>
      <c r="AF3124" s="143">
        <v>-1</v>
      </c>
      <c r="AG3124" s="143">
        <v>-1</v>
      </c>
      <c r="AH3124" s="143">
        <v>-1</v>
      </c>
      <c r="AI3124" s="143">
        <v>-1</v>
      </c>
      <c r="AJ3124" s="143">
        <v>0</v>
      </c>
      <c r="AM3124" s="143" t="s">
        <v>383</v>
      </c>
      <c r="AN3124" s="143">
        <v>-1</v>
      </c>
      <c r="AQ3124" s="143">
        <v>277</v>
      </c>
      <c r="AR3124" s="143" t="s">
        <v>289</v>
      </c>
      <c r="AS3124" s="143" t="s">
        <v>409</v>
      </c>
      <c r="AT3124" s="143" t="s">
        <v>366</v>
      </c>
      <c r="AV3124" s="143">
        <v>61.437789897716002</v>
      </c>
      <c r="AW3124" s="143">
        <v>9.7984660299999998E-2</v>
      </c>
    </row>
    <row r="3125" spans="1:49" x14ac:dyDescent="0.25">
      <c r="A3125" s="153">
        <v>820000</v>
      </c>
      <c r="B3125" s="153">
        <v>2400000</v>
      </c>
      <c r="C3125" s="153">
        <v>2400000</v>
      </c>
      <c r="D3125" s="143" t="s">
        <v>360</v>
      </c>
      <c r="E3125" s="143" t="s">
        <v>73</v>
      </c>
      <c r="F3125" s="143" t="s">
        <v>378</v>
      </c>
      <c r="G3125" s="143" t="s">
        <v>379</v>
      </c>
      <c r="H3125" s="143">
        <v>0.59</v>
      </c>
      <c r="I3125" s="143">
        <v>0.64</v>
      </c>
      <c r="J3125" s="143" t="s">
        <v>366</v>
      </c>
      <c r="K3125" s="143">
        <v>9.8984483535700003E-3</v>
      </c>
      <c r="L3125" s="143">
        <v>3680.6979813859298</v>
      </c>
      <c r="M3125" s="143">
        <v>7.7653934506700804</v>
      </c>
      <c r="N3125" s="143">
        <v>1.04005603767204</v>
      </c>
      <c r="O3125" s="143">
        <v>7.6865346016619998E-2</v>
      </c>
      <c r="P3125" s="143">
        <v>1.029494097371E-2</v>
      </c>
      <c r="Q3125" s="143">
        <v>36.433198873845399</v>
      </c>
      <c r="R3125" s="143">
        <v>8110</v>
      </c>
      <c r="S3125" s="143" t="s">
        <v>410</v>
      </c>
      <c r="T3125" s="143">
        <v>8110</v>
      </c>
      <c r="U3125" s="143" t="s">
        <v>385</v>
      </c>
      <c r="V3125" s="143" t="s">
        <v>366</v>
      </c>
      <c r="Z3125" s="143">
        <v>0</v>
      </c>
      <c r="AA3125" s="143">
        <v>1</v>
      </c>
      <c r="AB3125" s="143">
        <v>7.6865346016619998E-2</v>
      </c>
      <c r="AC3125" s="143">
        <v>1.029494097371E-2</v>
      </c>
      <c r="AD3125" s="143">
        <v>1805.34221080579</v>
      </c>
      <c r="AF3125" s="143">
        <v>-1</v>
      </c>
      <c r="AG3125" s="143">
        <v>-1</v>
      </c>
      <c r="AH3125" s="143">
        <v>-1</v>
      </c>
      <c r="AI3125" s="143">
        <v>-1</v>
      </c>
      <c r="AJ3125" s="143">
        <v>0</v>
      </c>
      <c r="AM3125" s="143" t="s">
        <v>383</v>
      </c>
      <c r="AN3125" s="143">
        <v>-1</v>
      </c>
      <c r="AQ3125" s="143">
        <v>277</v>
      </c>
      <c r="AR3125" s="143" t="s">
        <v>289</v>
      </c>
      <c r="AS3125" s="143" t="s">
        <v>409</v>
      </c>
      <c r="AT3125" s="143" t="s">
        <v>366</v>
      </c>
      <c r="AV3125" s="143">
        <v>108.741708105755</v>
      </c>
      <c r="AW3125" s="143">
        <v>1.4641867078999999</v>
      </c>
    </row>
    <row r="3126" spans="1:49" x14ac:dyDescent="0.25">
      <c r="A3126" s="153">
        <v>820000</v>
      </c>
      <c r="B3126" s="153">
        <v>2400000</v>
      </c>
      <c r="C3126" s="153">
        <v>2400000</v>
      </c>
      <c r="D3126" s="143" t="s">
        <v>360</v>
      </c>
      <c r="E3126" s="143" t="s">
        <v>73</v>
      </c>
      <c r="F3126" s="143" t="s">
        <v>378</v>
      </c>
      <c r="G3126" s="143" t="s">
        <v>379</v>
      </c>
      <c r="H3126" s="143">
        <v>0.59</v>
      </c>
      <c r="I3126" s="143">
        <v>0.64</v>
      </c>
      <c r="J3126" s="143" t="s">
        <v>363</v>
      </c>
      <c r="K3126" s="143">
        <v>9.4450401110729998E-2</v>
      </c>
      <c r="L3126" s="143">
        <v>3680.6979813859298</v>
      </c>
      <c r="M3126" s="143">
        <v>7.7653934506700804</v>
      </c>
      <c r="N3126" s="143">
        <v>1.04005603767204</v>
      </c>
      <c r="O3126" s="143">
        <v>0.73344452619844003</v>
      </c>
      <c r="P3126" s="143">
        <v>9.823370993576E-2</v>
      </c>
      <c r="Q3126" s="143">
        <v>347.64340070936299</v>
      </c>
      <c r="R3126" s="143">
        <v>3100</v>
      </c>
      <c r="S3126" s="143" t="s">
        <v>371</v>
      </c>
      <c r="T3126" s="143">
        <v>3100</v>
      </c>
      <c r="U3126" s="143" t="s">
        <v>385</v>
      </c>
      <c r="V3126" s="143" t="s">
        <v>366</v>
      </c>
      <c r="Y3126" s="143" t="s">
        <v>363</v>
      </c>
      <c r="Z3126" s="143">
        <v>0</v>
      </c>
      <c r="AA3126" s="143">
        <v>1</v>
      </c>
      <c r="AB3126" s="143">
        <v>0.73344452619844003</v>
      </c>
      <c r="AC3126" s="143">
        <v>9.823370993576E-2</v>
      </c>
      <c r="AD3126" s="143">
        <v>347.64340070936299</v>
      </c>
      <c r="AF3126" s="143">
        <v>-1</v>
      </c>
      <c r="AG3126" s="143">
        <v>-1</v>
      </c>
      <c r="AH3126" s="143">
        <v>-1</v>
      </c>
      <c r="AI3126" s="143">
        <v>-1</v>
      </c>
      <c r="AJ3126" s="143">
        <v>0</v>
      </c>
      <c r="AM3126" s="143" t="s">
        <v>383</v>
      </c>
      <c r="AN3126" s="143">
        <v>-1</v>
      </c>
      <c r="AQ3126" s="143">
        <v>277</v>
      </c>
      <c r="AR3126" s="143" t="s">
        <v>289</v>
      </c>
      <c r="AS3126" s="143" t="s">
        <v>409</v>
      </c>
      <c r="AT3126" s="143" t="s">
        <v>366</v>
      </c>
      <c r="AV3126" s="143">
        <v>82.832388241553204</v>
      </c>
      <c r="AW3126" s="143">
        <v>0.2819492301</v>
      </c>
    </row>
    <row r="3127" spans="1:49" x14ac:dyDescent="0.25">
      <c r="A3127" s="153">
        <v>820000</v>
      </c>
      <c r="B3127" s="153">
        <v>2400000</v>
      </c>
      <c r="C3127" s="153">
        <v>2400000</v>
      </c>
      <c r="D3127" s="143" t="s">
        <v>360</v>
      </c>
      <c r="E3127" s="143" t="s">
        <v>73</v>
      </c>
      <c r="F3127" s="143" t="s">
        <v>378</v>
      </c>
      <c r="G3127" s="143" t="s">
        <v>379</v>
      </c>
      <c r="H3127" s="143">
        <v>0.59</v>
      </c>
      <c r="I3127" s="143">
        <v>0.64</v>
      </c>
      <c r="J3127" s="143" t="s">
        <v>366</v>
      </c>
      <c r="K3127" s="143">
        <v>1.8263454226400001E-2</v>
      </c>
      <c r="L3127" s="143">
        <v>3790.8847268187301</v>
      </c>
      <c r="M3127" s="143">
        <v>8.1113213089519594</v>
      </c>
      <c r="N3127" s="143">
        <v>1.0829757099364701</v>
      </c>
      <c r="O3127" s="143">
        <v>0.14814074544169001</v>
      </c>
      <c r="P3127" s="143">
        <v>1.9778877306729999E-2</v>
      </c>
      <c r="Q3127" s="143">
        <v>69.234649685824195</v>
      </c>
      <c r="R3127" s="143">
        <v>8110</v>
      </c>
      <c r="S3127" s="143" t="s">
        <v>410</v>
      </c>
      <c r="T3127" s="143">
        <v>8110</v>
      </c>
      <c r="U3127" s="143" t="s">
        <v>385</v>
      </c>
      <c r="V3127" s="143" t="s">
        <v>366</v>
      </c>
      <c r="Z3127" s="143">
        <v>0</v>
      </c>
      <c r="AA3127" s="143">
        <v>1</v>
      </c>
      <c r="AB3127" s="143">
        <v>0.14814074544169001</v>
      </c>
      <c r="AC3127" s="143">
        <v>1.9778877306729999E-2</v>
      </c>
      <c r="AD3127" s="143">
        <v>80.129756873036797</v>
      </c>
      <c r="AF3127" s="143">
        <v>-1</v>
      </c>
      <c r="AG3127" s="143">
        <v>-1</v>
      </c>
      <c r="AH3127" s="143">
        <v>-1</v>
      </c>
      <c r="AI3127" s="143">
        <v>-1</v>
      </c>
      <c r="AJ3127" s="143">
        <v>0</v>
      </c>
      <c r="AM3127" s="143" t="s">
        <v>383</v>
      </c>
      <c r="AN3127" s="143">
        <v>-1</v>
      </c>
      <c r="AQ3127" s="143">
        <v>277</v>
      </c>
      <c r="AR3127" s="143" t="s">
        <v>289</v>
      </c>
      <c r="AS3127" s="143" t="s">
        <v>409</v>
      </c>
      <c r="AT3127" s="143" t="s">
        <v>366</v>
      </c>
      <c r="AV3127" s="143">
        <v>48.000630749525897</v>
      </c>
      <c r="AW3127" s="143">
        <v>6.4987637400000006E-2</v>
      </c>
    </row>
    <row r="3128" spans="1:49" x14ac:dyDescent="0.25">
      <c r="A3128" s="153">
        <v>820000</v>
      </c>
      <c r="B3128" s="153">
        <v>2400000</v>
      </c>
      <c r="C3128" s="153">
        <v>2400000</v>
      </c>
      <c r="D3128" s="143" t="s">
        <v>360</v>
      </c>
      <c r="E3128" s="143" t="s">
        <v>73</v>
      </c>
      <c r="F3128" s="143" t="s">
        <v>378</v>
      </c>
      <c r="G3128" s="143" t="s">
        <v>379</v>
      </c>
      <c r="H3128" s="143">
        <v>0.59</v>
      </c>
      <c r="I3128" s="143">
        <v>0.64</v>
      </c>
      <c r="J3128" s="143" t="s">
        <v>366</v>
      </c>
      <c r="K3128" s="143">
        <v>3.2088723088940001E-2</v>
      </c>
      <c r="L3128" s="143">
        <v>3790.8847268187301</v>
      </c>
      <c r="M3128" s="143">
        <v>8.1113213089519594</v>
      </c>
      <c r="N3128" s="143">
        <v>1.0829757099364701</v>
      </c>
      <c r="O3128" s="143">
        <v>0.26028194336844002</v>
      </c>
      <c r="P3128" s="143">
        <v>3.4751307668199997E-2</v>
      </c>
      <c r="Q3128" s="143">
        <v>121.644650261008</v>
      </c>
      <c r="R3128" s="143">
        <v>8110</v>
      </c>
      <c r="S3128" s="143" t="s">
        <v>410</v>
      </c>
      <c r="T3128" s="143">
        <v>8110</v>
      </c>
      <c r="U3128" s="143" t="s">
        <v>385</v>
      </c>
      <c r="V3128" s="143" t="s">
        <v>366</v>
      </c>
      <c r="Z3128" s="143">
        <v>0</v>
      </c>
      <c r="AA3128" s="143">
        <v>1</v>
      </c>
      <c r="AB3128" s="143">
        <v>0.26028194336844002</v>
      </c>
      <c r="AC3128" s="143">
        <v>3.4751307668199997E-2</v>
      </c>
      <c r="AD3128" s="143">
        <v>2261.7402834637901</v>
      </c>
      <c r="AF3128" s="143">
        <v>-1</v>
      </c>
      <c r="AG3128" s="143">
        <v>-1</v>
      </c>
      <c r="AH3128" s="143">
        <v>-1</v>
      </c>
      <c r="AI3128" s="143">
        <v>-1</v>
      </c>
      <c r="AJ3128" s="143">
        <v>0</v>
      </c>
      <c r="AM3128" s="143" t="s">
        <v>383</v>
      </c>
      <c r="AN3128" s="143">
        <v>-1</v>
      </c>
      <c r="AQ3128" s="143">
        <v>277</v>
      </c>
      <c r="AR3128" s="143" t="s">
        <v>289</v>
      </c>
      <c r="AS3128" s="143" t="s">
        <v>409</v>
      </c>
      <c r="AT3128" s="143" t="s">
        <v>366</v>
      </c>
      <c r="AV3128" s="143">
        <v>46.850301499523603</v>
      </c>
      <c r="AW3128" s="143">
        <v>1.8343392404000001</v>
      </c>
    </row>
    <row r="3129" spans="1:49" x14ac:dyDescent="0.25">
      <c r="A3129" s="153">
        <v>820000</v>
      </c>
      <c r="B3129" s="153">
        <v>2400000</v>
      </c>
      <c r="C3129" s="153">
        <v>2400000</v>
      </c>
      <c r="D3129" s="143" t="s">
        <v>360</v>
      </c>
      <c r="E3129" s="143" t="s">
        <v>73</v>
      </c>
      <c r="F3129" s="143" t="s">
        <v>378</v>
      </c>
      <c r="G3129" s="143" t="s">
        <v>379</v>
      </c>
      <c r="H3129" s="143">
        <v>0.59</v>
      </c>
      <c r="I3129" s="143">
        <v>0.64</v>
      </c>
      <c r="J3129" s="143" t="s">
        <v>366</v>
      </c>
      <c r="K3129" s="143">
        <v>0.30101741347839001</v>
      </c>
      <c r="L3129" s="143">
        <v>3564.2872774338002</v>
      </c>
      <c r="M3129" s="143">
        <v>9.2932347371745792</v>
      </c>
      <c r="N3129" s="143">
        <v>1.22172048764789</v>
      </c>
      <c r="O3129" s="143">
        <v>2.7974254834318502</v>
      </c>
      <c r="P3129" s="143">
        <v>0.36775914118532999</v>
      </c>
      <c r="Q3129" s="143">
        <v>1072.91253714707</v>
      </c>
      <c r="R3129" s="143">
        <v>1400</v>
      </c>
      <c r="S3129" s="143" t="s">
        <v>389</v>
      </c>
      <c r="T3129" s="143">
        <v>1400</v>
      </c>
      <c r="U3129" s="143" t="s">
        <v>385</v>
      </c>
      <c r="V3129" s="143" t="s">
        <v>366</v>
      </c>
      <c r="Z3129" s="143">
        <v>0</v>
      </c>
      <c r="AA3129" s="143">
        <v>1</v>
      </c>
      <c r="AB3129" s="143">
        <v>2.7974254834318502</v>
      </c>
      <c r="AC3129" s="143">
        <v>0.36775914118532999</v>
      </c>
      <c r="AD3129" s="143">
        <v>1072.91253714707</v>
      </c>
      <c r="AF3129" s="143">
        <v>-1</v>
      </c>
      <c r="AG3129" s="143">
        <v>-1</v>
      </c>
      <c r="AH3129" s="143">
        <v>-1</v>
      </c>
      <c r="AI3129" s="143">
        <v>-1</v>
      </c>
      <c r="AJ3129" s="143">
        <v>0</v>
      </c>
      <c r="AM3129" s="143" t="s">
        <v>383</v>
      </c>
      <c r="AN3129" s="143">
        <v>-1</v>
      </c>
      <c r="AQ3129" s="143">
        <v>277</v>
      </c>
      <c r="AR3129" s="143" t="s">
        <v>289</v>
      </c>
      <c r="AS3129" s="143" t="s">
        <v>409</v>
      </c>
      <c r="AT3129" s="143" t="s">
        <v>366</v>
      </c>
      <c r="AV3129" s="143">
        <v>215.351970668805</v>
      </c>
      <c r="AW3129" s="143">
        <v>0.8701642637</v>
      </c>
    </row>
    <row r="3130" spans="1:49" x14ac:dyDescent="0.25">
      <c r="A3130" s="153">
        <v>820000</v>
      </c>
      <c r="B3130" s="153">
        <v>2400000</v>
      </c>
      <c r="C3130" s="153">
        <v>2400000</v>
      </c>
      <c r="D3130" s="143" t="s">
        <v>360</v>
      </c>
      <c r="E3130" s="143" t="s">
        <v>73</v>
      </c>
      <c r="F3130" s="143" t="s">
        <v>378</v>
      </c>
      <c r="G3130" s="143" t="s">
        <v>379</v>
      </c>
      <c r="H3130" s="143">
        <v>0.59</v>
      </c>
      <c r="I3130" s="143">
        <v>0.64</v>
      </c>
      <c r="J3130" s="143" t="s">
        <v>363</v>
      </c>
      <c r="K3130" s="143">
        <v>0.31674604018952002</v>
      </c>
      <c r="L3130" s="143">
        <v>3564.2872774338002</v>
      </c>
      <c r="M3130" s="143">
        <v>9.2932347371745792</v>
      </c>
      <c r="N3130" s="143">
        <v>1.22172048764789</v>
      </c>
      <c r="O3130" s="143">
        <v>2.9435953035517399</v>
      </c>
      <c r="P3130" s="143">
        <v>0.38697512668088002</v>
      </c>
      <c r="Q3130" s="143">
        <v>1128.97388122504</v>
      </c>
      <c r="R3130" s="143">
        <v>3100</v>
      </c>
      <c r="S3130" s="143" t="s">
        <v>371</v>
      </c>
      <c r="T3130" s="143">
        <v>3100</v>
      </c>
      <c r="U3130" s="143" t="s">
        <v>385</v>
      </c>
      <c r="V3130" s="143" t="s">
        <v>366</v>
      </c>
      <c r="Y3130" s="143" t="s">
        <v>363</v>
      </c>
      <c r="Z3130" s="143">
        <v>0</v>
      </c>
      <c r="AA3130" s="143">
        <v>1</v>
      </c>
      <c r="AB3130" s="143">
        <v>2.9435953035517399</v>
      </c>
      <c r="AC3130" s="143">
        <v>0.38697512668088002</v>
      </c>
      <c r="AD3130" s="143">
        <v>1128.97388122504</v>
      </c>
      <c r="AF3130" s="143">
        <v>-1</v>
      </c>
      <c r="AG3130" s="143">
        <v>-1</v>
      </c>
      <c r="AH3130" s="143">
        <v>-1</v>
      </c>
      <c r="AI3130" s="143">
        <v>-1</v>
      </c>
      <c r="AJ3130" s="143">
        <v>0</v>
      </c>
      <c r="AM3130" s="143" t="s">
        <v>383</v>
      </c>
      <c r="AN3130" s="143">
        <v>-1</v>
      </c>
      <c r="AQ3130" s="143">
        <v>277</v>
      </c>
      <c r="AR3130" s="143" t="s">
        <v>289</v>
      </c>
      <c r="AS3130" s="143" t="s">
        <v>409</v>
      </c>
      <c r="AT3130" s="143" t="s">
        <v>366</v>
      </c>
      <c r="AV3130" s="143">
        <v>152.43261547379001</v>
      </c>
      <c r="AW3130" s="143">
        <v>0.91563169600000005</v>
      </c>
    </row>
    <row r="3131" spans="1:49" x14ac:dyDescent="0.25">
      <c r="A3131" s="153">
        <v>820000</v>
      </c>
      <c r="B3131" s="153">
        <v>2400000</v>
      </c>
      <c r="C3131" s="153">
        <v>2400000</v>
      </c>
      <c r="D3131" s="143" t="s">
        <v>360</v>
      </c>
      <c r="E3131" s="143" t="s">
        <v>73</v>
      </c>
      <c r="F3131" s="143" t="s">
        <v>378</v>
      </c>
      <c r="G3131" s="143" t="s">
        <v>379</v>
      </c>
      <c r="H3131" s="143">
        <v>0.59</v>
      </c>
      <c r="I3131" s="143">
        <v>0.64</v>
      </c>
      <c r="J3131" s="143" t="s">
        <v>366</v>
      </c>
      <c r="K3131" s="143">
        <v>0.61776345327668003</v>
      </c>
      <c r="L3131" s="143">
        <v>3818.06544695496</v>
      </c>
      <c r="M3131" s="143">
        <v>7.8100025467933198</v>
      </c>
      <c r="N3131" s="143">
        <v>1.1325197559309601</v>
      </c>
      <c r="O3131" s="143">
        <v>4.8247341434067401</v>
      </c>
      <c r="P3131" s="143">
        <v>0.69962931532797001</v>
      </c>
      <c r="Q3131" s="143">
        <v>2358.66129534728</v>
      </c>
      <c r="R3131" s="143">
        <v>1550</v>
      </c>
      <c r="S3131" s="143" t="s">
        <v>399</v>
      </c>
      <c r="T3131" s="143">
        <v>1550</v>
      </c>
      <c r="U3131" s="143" t="s">
        <v>385</v>
      </c>
      <c r="V3131" s="143" t="s">
        <v>366</v>
      </c>
      <c r="Z3131" s="143">
        <v>0</v>
      </c>
      <c r="AA3131" s="143">
        <v>1</v>
      </c>
      <c r="AB3131" s="143">
        <v>4.8247341434067401</v>
      </c>
      <c r="AC3131" s="143">
        <v>0.69962931532797001</v>
      </c>
      <c r="AD3131" s="143">
        <v>2358.66129534728</v>
      </c>
      <c r="AF3131" s="143">
        <v>-1</v>
      </c>
      <c r="AG3131" s="143">
        <v>-1</v>
      </c>
      <c r="AH3131" s="143">
        <v>-1</v>
      </c>
      <c r="AI3131" s="143">
        <v>-1</v>
      </c>
      <c r="AJ3131" s="143">
        <v>0</v>
      </c>
      <c r="AM3131" s="143" t="s">
        <v>383</v>
      </c>
      <c r="AN3131" s="143">
        <v>-1</v>
      </c>
      <c r="AQ3131" s="143">
        <v>277</v>
      </c>
      <c r="AR3131" s="143" t="s">
        <v>289</v>
      </c>
      <c r="AS3131" s="143" t="s">
        <v>409</v>
      </c>
      <c r="AT3131" s="143" t="s">
        <v>366</v>
      </c>
      <c r="AV3131" s="143">
        <v>199.99999993667001</v>
      </c>
      <c r="AW3131" s="143">
        <v>1.9129450895</v>
      </c>
    </row>
    <row r="3132" spans="1:49" x14ac:dyDescent="0.25">
      <c r="A3132" s="153">
        <v>820000</v>
      </c>
      <c r="B3132" s="153">
        <v>2400000</v>
      </c>
      <c r="C3132" s="153">
        <v>2400000</v>
      </c>
      <c r="D3132" s="143" t="s">
        <v>360</v>
      </c>
      <c r="E3132" s="143" t="s">
        <v>73</v>
      </c>
      <c r="F3132" s="143" t="s">
        <v>378</v>
      </c>
      <c r="G3132" s="143" t="s">
        <v>379</v>
      </c>
      <c r="H3132" s="143">
        <v>0.59</v>
      </c>
      <c r="I3132" s="143">
        <v>0.64</v>
      </c>
      <c r="J3132" s="143" t="s">
        <v>366</v>
      </c>
      <c r="K3132" s="143">
        <v>7.1445548497619998E-2</v>
      </c>
      <c r="L3132" s="143">
        <v>3855.71704925429</v>
      </c>
      <c r="M3132" s="143">
        <v>12.1110748834519</v>
      </c>
      <c r="N3132" s="143">
        <v>1.5963489744803201</v>
      </c>
      <c r="O3132" s="143">
        <v>0.86528238794402001</v>
      </c>
      <c r="P3132" s="143">
        <v>0.11405202807536</v>
      </c>
      <c r="Q3132" s="143">
        <v>275.473819435613</v>
      </c>
      <c r="R3132" s="143">
        <v>1400</v>
      </c>
      <c r="S3132" s="143" t="s">
        <v>389</v>
      </c>
      <c r="T3132" s="143">
        <v>1400</v>
      </c>
      <c r="U3132" s="143" t="s">
        <v>385</v>
      </c>
      <c r="V3132" s="143" t="s">
        <v>366</v>
      </c>
      <c r="Z3132" s="143">
        <v>0</v>
      </c>
      <c r="AA3132" s="143">
        <v>1</v>
      </c>
      <c r="AB3132" s="143">
        <v>0.86528238794402001</v>
      </c>
      <c r="AC3132" s="143">
        <v>0.11405202807536</v>
      </c>
      <c r="AD3132" s="143">
        <v>1848.6944231692</v>
      </c>
      <c r="AF3132" s="143">
        <v>-1</v>
      </c>
      <c r="AG3132" s="143">
        <v>-1</v>
      </c>
      <c r="AH3132" s="143">
        <v>-1</v>
      </c>
      <c r="AI3132" s="143">
        <v>-1</v>
      </c>
      <c r="AJ3132" s="143">
        <v>0</v>
      </c>
      <c r="AM3132" s="143" t="s">
        <v>383</v>
      </c>
      <c r="AN3132" s="143">
        <v>-1</v>
      </c>
      <c r="AQ3132" s="143">
        <v>277</v>
      </c>
      <c r="AR3132" s="143" t="s">
        <v>289</v>
      </c>
      <c r="AS3132" s="143" t="s">
        <v>409</v>
      </c>
      <c r="AT3132" s="143" t="s">
        <v>366</v>
      </c>
      <c r="AV3132" s="143">
        <v>96.560637277929501</v>
      </c>
      <c r="AW3132" s="143">
        <v>1.4993466529999999</v>
      </c>
    </row>
    <row r="3133" spans="1:49" x14ac:dyDescent="0.25">
      <c r="A3133" s="153">
        <v>820000</v>
      </c>
      <c r="B3133" s="153">
        <v>2400000</v>
      </c>
      <c r="C3133" s="153">
        <v>2400000</v>
      </c>
      <c r="D3133" s="143" t="s">
        <v>360</v>
      </c>
      <c r="E3133" s="143" t="s">
        <v>73</v>
      </c>
      <c r="F3133" s="143" t="s">
        <v>378</v>
      </c>
      <c r="G3133" s="143" t="s">
        <v>379</v>
      </c>
      <c r="H3133" s="143">
        <v>0.59</v>
      </c>
      <c r="I3133" s="143">
        <v>0.64</v>
      </c>
      <c r="J3133" s="143" t="s">
        <v>366</v>
      </c>
      <c r="K3133" s="143">
        <v>1.334807488933E-2</v>
      </c>
      <c r="L3133" s="143">
        <v>3855.71704925429</v>
      </c>
      <c r="M3133" s="143">
        <v>12.1110748834519</v>
      </c>
      <c r="N3133" s="143">
        <v>1.5963489744803201</v>
      </c>
      <c r="O3133" s="143">
        <v>0.16165953453467</v>
      </c>
      <c r="P3133" s="143">
        <v>2.1308185660870001E-2</v>
      </c>
      <c r="Q3133" s="143">
        <v>51.466399925535903</v>
      </c>
      <c r="R3133" s="143">
        <v>1400</v>
      </c>
      <c r="S3133" s="143" t="s">
        <v>389</v>
      </c>
      <c r="T3133" s="143">
        <v>1400</v>
      </c>
      <c r="U3133" s="143" t="s">
        <v>385</v>
      </c>
      <c r="V3133" s="143" t="s">
        <v>366</v>
      </c>
      <c r="Z3133" s="143">
        <v>0</v>
      </c>
      <c r="AA3133" s="143">
        <v>1</v>
      </c>
      <c r="AB3133" s="143">
        <v>0.16165953453467</v>
      </c>
      <c r="AC3133" s="143">
        <v>2.1308185660870001E-2</v>
      </c>
      <c r="AD3133" s="143">
        <v>533.22665710071601</v>
      </c>
      <c r="AF3133" s="143">
        <v>-1</v>
      </c>
      <c r="AG3133" s="143">
        <v>-1</v>
      </c>
      <c r="AH3133" s="143">
        <v>-1</v>
      </c>
      <c r="AI3133" s="143">
        <v>-1</v>
      </c>
      <c r="AJ3133" s="143">
        <v>0</v>
      </c>
      <c r="AM3133" s="143" t="s">
        <v>383</v>
      </c>
      <c r="AN3133" s="143">
        <v>-1</v>
      </c>
      <c r="AQ3133" s="143">
        <v>277</v>
      </c>
      <c r="AR3133" s="143" t="s">
        <v>289</v>
      </c>
      <c r="AS3133" s="143" t="s">
        <v>409</v>
      </c>
      <c r="AT3133" s="143" t="s">
        <v>366</v>
      </c>
      <c r="AV3133" s="143">
        <v>37.962770137838298</v>
      </c>
      <c r="AW3133" s="143">
        <v>0.43246282000000003</v>
      </c>
    </row>
    <row r="3134" spans="1:49" x14ac:dyDescent="0.25">
      <c r="A3134" s="153">
        <v>820000</v>
      </c>
      <c r="B3134" s="153">
        <v>2400000</v>
      </c>
      <c r="C3134" s="153">
        <v>2400000</v>
      </c>
      <c r="D3134" s="143" t="s">
        <v>360</v>
      </c>
      <c r="E3134" s="143" t="s">
        <v>73</v>
      </c>
      <c r="F3134" s="143" t="s">
        <v>378</v>
      </c>
      <c r="G3134" s="143" t="s">
        <v>379</v>
      </c>
      <c r="H3134" s="143">
        <v>0.59</v>
      </c>
      <c r="I3134" s="143">
        <v>0.64</v>
      </c>
      <c r="J3134" s="143" t="s">
        <v>366</v>
      </c>
      <c r="K3134" s="143">
        <v>0.24021860037511</v>
      </c>
      <c r="L3134" s="143">
        <v>3803.2016940083899</v>
      </c>
      <c r="M3134" s="143">
        <v>7.9586956127394402</v>
      </c>
      <c r="N3134" s="143">
        <v>1.1045732062320499</v>
      </c>
      <c r="O3134" s="143">
        <v>1.91182672090381</v>
      </c>
      <c r="P3134" s="143">
        <v>0.26533902961291</v>
      </c>
      <c r="Q3134" s="143">
        <v>913.59978787895204</v>
      </c>
      <c r="R3134" s="143">
        <v>1550</v>
      </c>
      <c r="S3134" s="143" t="s">
        <v>399</v>
      </c>
      <c r="T3134" s="143">
        <v>1550</v>
      </c>
      <c r="U3134" s="143" t="s">
        <v>385</v>
      </c>
      <c r="V3134" s="143" t="s">
        <v>366</v>
      </c>
      <c r="Z3134" s="143">
        <v>0</v>
      </c>
      <c r="AA3134" s="143">
        <v>1</v>
      </c>
      <c r="AB3134" s="143">
        <v>1.91182672090381</v>
      </c>
      <c r="AC3134" s="143">
        <v>0.26533902961291</v>
      </c>
      <c r="AD3134" s="143">
        <v>1082.92149034146</v>
      </c>
      <c r="AF3134" s="143">
        <v>-1</v>
      </c>
      <c r="AG3134" s="143">
        <v>-1</v>
      </c>
      <c r="AH3134" s="143">
        <v>-1</v>
      </c>
      <c r="AI3134" s="143">
        <v>-1</v>
      </c>
      <c r="AJ3134" s="143">
        <v>0</v>
      </c>
      <c r="AM3134" s="143" t="s">
        <v>383</v>
      </c>
      <c r="AN3134" s="143">
        <v>-1</v>
      </c>
      <c r="AQ3134" s="143">
        <v>277</v>
      </c>
      <c r="AR3134" s="143" t="s">
        <v>289</v>
      </c>
      <c r="AS3134" s="143" t="s">
        <v>409</v>
      </c>
      <c r="AT3134" s="143" t="s">
        <v>366</v>
      </c>
      <c r="AV3134" s="143">
        <v>130.160933478044</v>
      </c>
      <c r="AW3134" s="143">
        <v>0.87828182509999997</v>
      </c>
    </row>
    <row r="3135" spans="1:49" x14ac:dyDescent="0.25">
      <c r="A3135" s="153">
        <v>820000</v>
      </c>
      <c r="B3135" s="153">
        <v>2400000</v>
      </c>
      <c r="C3135" s="153">
        <v>2400000</v>
      </c>
      <c r="D3135" s="143" t="s">
        <v>360</v>
      </c>
      <c r="E3135" s="143" t="s">
        <v>73</v>
      </c>
      <c r="F3135" s="143" t="s">
        <v>378</v>
      </c>
      <c r="G3135" s="143" t="s">
        <v>379</v>
      </c>
      <c r="H3135" s="143">
        <v>0.59</v>
      </c>
      <c r="I3135" s="143">
        <v>0.64</v>
      </c>
      <c r="J3135" s="143" t="s">
        <v>366</v>
      </c>
      <c r="K3135" s="143">
        <v>0.27106137036622002</v>
      </c>
      <c r="L3135" s="143">
        <v>3803.2016940083899</v>
      </c>
      <c r="M3135" s="143">
        <v>7.9586956127394402</v>
      </c>
      <c r="N3135" s="143">
        <v>1.1045732062320499</v>
      </c>
      <c r="O3135" s="143">
        <v>2.1572949391168401</v>
      </c>
      <c r="P3135" s="143">
        <v>0.29940712695108002</v>
      </c>
      <c r="Q3135" s="143">
        <v>1030.9010629570701</v>
      </c>
      <c r="R3135" s="143">
        <v>1860</v>
      </c>
      <c r="S3135" s="143" t="s">
        <v>411</v>
      </c>
      <c r="T3135" s="143">
        <v>1860</v>
      </c>
      <c r="U3135" s="143" t="s">
        <v>385</v>
      </c>
      <c r="V3135" s="143" t="s">
        <v>366</v>
      </c>
      <c r="Z3135" s="143">
        <v>0</v>
      </c>
      <c r="AA3135" s="143">
        <v>1</v>
      </c>
      <c r="AB3135" s="143">
        <v>2.1572949391168401</v>
      </c>
      <c r="AC3135" s="143">
        <v>0.29940712695108002</v>
      </c>
      <c r="AD3135" s="143">
        <v>1266.5575227071899</v>
      </c>
      <c r="AF3135" s="143">
        <v>-1</v>
      </c>
      <c r="AG3135" s="143">
        <v>-1</v>
      </c>
      <c r="AH3135" s="143">
        <v>-1</v>
      </c>
      <c r="AI3135" s="143">
        <v>-1</v>
      </c>
      <c r="AJ3135" s="143">
        <v>0</v>
      </c>
      <c r="AM3135" s="143" t="s">
        <v>383</v>
      </c>
      <c r="AN3135" s="143">
        <v>-1</v>
      </c>
      <c r="AQ3135" s="143">
        <v>277</v>
      </c>
      <c r="AR3135" s="143" t="s">
        <v>289</v>
      </c>
      <c r="AS3135" s="143" t="s">
        <v>409</v>
      </c>
      <c r="AT3135" s="143" t="s">
        <v>366</v>
      </c>
      <c r="AV3135" s="143">
        <v>138.39809571580901</v>
      </c>
      <c r="AW3135" s="143">
        <v>1.0272161579000001</v>
      </c>
    </row>
    <row r="3136" spans="1:49" x14ac:dyDescent="0.25">
      <c r="A3136" s="153">
        <v>820000</v>
      </c>
      <c r="B3136" s="153">
        <v>2400000</v>
      </c>
      <c r="C3136" s="153">
        <v>2400000</v>
      </c>
      <c r="D3136" s="143" t="s">
        <v>360</v>
      </c>
      <c r="E3136" s="143" t="s">
        <v>73</v>
      </c>
      <c r="F3136" s="143" t="s">
        <v>378</v>
      </c>
      <c r="G3136" s="143" t="s">
        <v>379</v>
      </c>
      <c r="H3136" s="143">
        <v>0.59</v>
      </c>
      <c r="I3136" s="143">
        <v>0.64</v>
      </c>
      <c r="J3136" s="143" t="s">
        <v>363</v>
      </c>
      <c r="K3136" s="143">
        <v>0.61776345362188001</v>
      </c>
      <c r="L3136" s="143">
        <v>3271.3486512559398</v>
      </c>
      <c r="M3136" s="143">
        <v>6.4643735608740203</v>
      </c>
      <c r="N3136" s="143">
        <v>0.87897005061733002</v>
      </c>
      <c r="O3136" s="143">
        <v>3.99345373646754</v>
      </c>
      <c r="P3136" s="143">
        <v>0.54299557409957</v>
      </c>
      <c r="Q3136" s="143">
        <v>2020.9196408011701</v>
      </c>
      <c r="R3136" s="143">
        <v>3100</v>
      </c>
      <c r="S3136" s="143" t="s">
        <v>371</v>
      </c>
      <c r="T3136" s="143">
        <v>3100</v>
      </c>
      <c r="U3136" s="143" t="s">
        <v>385</v>
      </c>
      <c r="V3136" s="143" t="s">
        <v>366</v>
      </c>
      <c r="Y3136" s="143" t="s">
        <v>363</v>
      </c>
      <c r="Z3136" s="143">
        <v>0</v>
      </c>
      <c r="AA3136" s="143">
        <v>1</v>
      </c>
      <c r="AB3136" s="143">
        <v>3.99345373646754</v>
      </c>
      <c r="AC3136" s="143">
        <v>0.54299557409957</v>
      </c>
      <c r="AD3136" s="143">
        <v>2020.9196408011701</v>
      </c>
      <c r="AF3136" s="143">
        <v>-1</v>
      </c>
      <c r="AG3136" s="143">
        <v>-1</v>
      </c>
      <c r="AH3136" s="143">
        <v>-1</v>
      </c>
      <c r="AI3136" s="143">
        <v>-1</v>
      </c>
      <c r="AJ3136" s="143">
        <v>0</v>
      </c>
      <c r="AM3136" s="143" t="s">
        <v>383</v>
      </c>
      <c r="AN3136" s="143">
        <v>-1</v>
      </c>
      <c r="AQ3136" s="143">
        <v>277</v>
      </c>
      <c r="AR3136" s="143" t="s">
        <v>289</v>
      </c>
      <c r="AS3136" s="143" t="s">
        <v>409</v>
      </c>
      <c r="AT3136" s="143" t="s">
        <v>366</v>
      </c>
      <c r="AV3136" s="143">
        <v>199.99999999254899</v>
      </c>
      <c r="AW3136" s="143">
        <v>1.6390264726999999</v>
      </c>
    </row>
    <row r="3137" spans="1:49" x14ac:dyDescent="0.25">
      <c r="A3137" s="153">
        <v>820000</v>
      </c>
      <c r="B3137" s="153">
        <v>2400000</v>
      </c>
      <c r="C3137" s="153">
        <v>2400000</v>
      </c>
      <c r="D3137" s="143" t="s">
        <v>360</v>
      </c>
      <c r="E3137" s="143" t="s">
        <v>73</v>
      </c>
      <c r="F3137" s="143" t="s">
        <v>378</v>
      </c>
      <c r="G3137" s="143" t="s">
        <v>379</v>
      </c>
      <c r="H3137" s="143">
        <v>0.59</v>
      </c>
      <c r="I3137" s="143">
        <v>0.64</v>
      </c>
      <c r="J3137" s="143" t="s">
        <v>366</v>
      </c>
      <c r="K3137" s="143">
        <v>0.52292705495730996</v>
      </c>
      <c r="L3137" s="143">
        <v>3773.9096518776</v>
      </c>
      <c r="M3137" s="143">
        <v>11.242775537924899</v>
      </c>
      <c r="N3137" s="143">
        <v>1.4802365678659899</v>
      </c>
      <c r="O3137" s="143">
        <v>5.8791515015932401</v>
      </c>
      <c r="P3137" s="143">
        <v>0.77405574907427999</v>
      </c>
      <c r="Q3137" s="143">
        <v>1973.47945993134</v>
      </c>
      <c r="R3137" s="143">
        <v>1400</v>
      </c>
      <c r="S3137" s="143" t="s">
        <v>389</v>
      </c>
      <c r="T3137" s="143">
        <v>1400</v>
      </c>
      <c r="U3137" s="143" t="s">
        <v>385</v>
      </c>
      <c r="V3137" s="143" t="s">
        <v>366</v>
      </c>
      <c r="Z3137" s="143">
        <v>0</v>
      </c>
      <c r="AA3137" s="143">
        <v>1</v>
      </c>
      <c r="AB3137" s="143">
        <v>5.8791515015932401</v>
      </c>
      <c r="AC3137" s="143">
        <v>0.77405574907427999</v>
      </c>
      <c r="AD3137" s="143">
        <v>1973.47945993134</v>
      </c>
      <c r="AF3137" s="143">
        <v>-1</v>
      </c>
      <c r="AG3137" s="143">
        <v>-1</v>
      </c>
      <c r="AH3137" s="143">
        <v>-1</v>
      </c>
      <c r="AI3137" s="143">
        <v>-1</v>
      </c>
      <c r="AJ3137" s="143">
        <v>0</v>
      </c>
      <c r="AM3137" s="143" t="s">
        <v>383</v>
      </c>
      <c r="AN3137" s="143">
        <v>-1</v>
      </c>
      <c r="AQ3137" s="143">
        <v>277</v>
      </c>
      <c r="AR3137" s="143" t="s">
        <v>289</v>
      </c>
      <c r="AS3137" s="143" t="s">
        <v>409</v>
      </c>
      <c r="AT3137" s="143" t="s">
        <v>366</v>
      </c>
      <c r="AV3137" s="143">
        <v>195.15958151593799</v>
      </c>
      <c r="AW3137" s="143">
        <v>1.6005510623999999</v>
      </c>
    </row>
    <row r="3138" spans="1:49" x14ac:dyDescent="0.25">
      <c r="A3138" s="153">
        <v>820000</v>
      </c>
      <c r="B3138" s="153">
        <v>2400000</v>
      </c>
      <c r="C3138" s="153">
        <v>2400000</v>
      </c>
      <c r="D3138" s="143" t="s">
        <v>360</v>
      </c>
      <c r="E3138" s="143" t="s">
        <v>73</v>
      </c>
      <c r="F3138" s="143" t="s">
        <v>378</v>
      </c>
      <c r="G3138" s="143" t="s">
        <v>379</v>
      </c>
      <c r="H3138" s="143">
        <v>0.59</v>
      </c>
      <c r="I3138" s="143">
        <v>0.64</v>
      </c>
      <c r="J3138" s="143" t="s">
        <v>363</v>
      </c>
      <c r="K3138" s="143">
        <v>9.4836398756620005E-2</v>
      </c>
      <c r="L3138" s="143">
        <v>3773.9096518776</v>
      </c>
      <c r="M3138" s="143">
        <v>11.242775537924899</v>
      </c>
      <c r="N3138" s="143">
        <v>1.4802365678659899</v>
      </c>
      <c r="O3138" s="143">
        <v>1.0662243440458801</v>
      </c>
      <c r="P3138" s="143">
        <v>0.14038030540426999</v>
      </c>
      <c r="Q3138" s="143">
        <v>357.90400061693998</v>
      </c>
      <c r="R3138" s="143">
        <v>3100</v>
      </c>
      <c r="S3138" s="143" t="s">
        <v>371</v>
      </c>
      <c r="T3138" s="143">
        <v>3100</v>
      </c>
      <c r="U3138" s="143" t="s">
        <v>385</v>
      </c>
      <c r="V3138" s="143" t="s">
        <v>366</v>
      </c>
      <c r="Y3138" s="143" t="s">
        <v>363</v>
      </c>
      <c r="Z3138" s="143">
        <v>0</v>
      </c>
      <c r="AA3138" s="143">
        <v>1</v>
      </c>
      <c r="AB3138" s="143">
        <v>1.0662243440458801</v>
      </c>
      <c r="AC3138" s="143">
        <v>0.14038030540426999</v>
      </c>
      <c r="AD3138" s="143">
        <v>357.90400061693998</v>
      </c>
      <c r="AF3138" s="143">
        <v>-1</v>
      </c>
      <c r="AG3138" s="143">
        <v>-1</v>
      </c>
      <c r="AH3138" s="143">
        <v>-1</v>
      </c>
      <c r="AI3138" s="143">
        <v>-1</v>
      </c>
      <c r="AJ3138" s="143">
        <v>0</v>
      </c>
      <c r="AM3138" s="143" t="s">
        <v>383</v>
      </c>
      <c r="AN3138" s="143">
        <v>-1</v>
      </c>
      <c r="AQ3138" s="143">
        <v>277</v>
      </c>
      <c r="AR3138" s="143" t="s">
        <v>289</v>
      </c>
      <c r="AS3138" s="143" t="s">
        <v>409</v>
      </c>
      <c r="AT3138" s="143" t="s">
        <v>366</v>
      </c>
      <c r="AV3138" s="143">
        <v>84.285028152168394</v>
      </c>
      <c r="AW3138" s="143">
        <v>0.29027088449999999</v>
      </c>
    </row>
    <row r="3139" spans="1:49" x14ac:dyDescent="0.25">
      <c r="A3139" s="153">
        <v>820000</v>
      </c>
      <c r="B3139" s="153">
        <v>2400000</v>
      </c>
      <c r="C3139" s="153">
        <v>2400000</v>
      </c>
      <c r="D3139" s="143" t="s">
        <v>360</v>
      </c>
      <c r="E3139" s="143" t="s">
        <v>73</v>
      </c>
      <c r="F3139" s="143" t="s">
        <v>378</v>
      </c>
      <c r="G3139" s="143" t="s">
        <v>379</v>
      </c>
      <c r="H3139" s="143">
        <v>0.59</v>
      </c>
      <c r="I3139" s="143">
        <v>0.64</v>
      </c>
      <c r="J3139" s="143" t="s">
        <v>366</v>
      </c>
      <c r="K3139" s="143">
        <v>0.22338032484128001</v>
      </c>
      <c r="L3139" s="143">
        <v>3860.0806301590501</v>
      </c>
      <c r="M3139" s="143">
        <v>11.0609818265815</v>
      </c>
      <c r="N3139" s="143">
        <v>1.83434246340114</v>
      </c>
      <c r="O3139" s="143">
        <v>2.4708057134853401</v>
      </c>
      <c r="P3139" s="143">
        <v>0.40975601534471001</v>
      </c>
      <c r="Q3139" s="143">
        <v>862.26606507848601</v>
      </c>
      <c r="R3139" s="143">
        <v>1400</v>
      </c>
      <c r="S3139" s="143" t="s">
        <v>389</v>
      </c>
      <c r="T3139" s="143">
        <v>1400</v>
      </c>
      <c r="U3139" s="143" t="s">
        <v>385</v>
      </c>
      <c r="V3139" s="143" t="s">
        <v>366</v>
      </c>
      <c r="Z3139" s="143">
        <v>0</v>
      </c>
      <c r="AA3139" s="143">
        <v>1</v>
      </c>
      <c r="AB3139" s="143">
        <v>2.4708057134853401</v>
      </c>
      <c r="AC3139" s="143">
        <v>0.40975601534471001</v>
      </c>
      <c r="AD3139" s="143">
        <v>862.26606507848601</v>
      </c>
      <c r="AF3139" s="143">
        <v>-1</v>
      </c>
      <c r="AG3139" s="143">
        <v>-1</v>
      </c>
      <c r="AH3139" s="143">
        <v>-1</v>
      </c>
      <c r="AI3139" s="143">
        <v>-1</v>
      </c>
      <c r="AJ3139" s="143">
        <v>0</v>
      </c>
      <c r="AM3139" s="143" t="s">
        <v>383</v>
      </c>
      <c r="AN3139" s="143">
        <v>-1</v>
      </c>
      <c r="AQ3139" s="143">
        <v>277</v>
      </c>
      <c r="AR3139" s="143" t="s">
        <v>289</v>
      </c>
      <c r="AS3139" s="143" t="s">
        <v>409</v>
      </c>
      <c r="AT3139" s="143" t="s">
        <v>366</v>
      </c>
      <c r="AV3139" s="143">
        <v>127.63194084789799</v>
      </c>
      <c r="AW3139" s="143">
        <v>0.69932365379999994</v>
      </c>
    </row>
    <row r="3140" spans="1:49" x14ac:dyDescent="0.25">
      <c r="A3140" s="153">
        <v>820000</v>
      </c>
      <c r="B3140" s="153">
        <v>2400000</v>
      </c>
      <c r="C3140" s="153">
        <v>2400000</v>
      </c>
      <c r="D3140" s="143" t="s">
        <v>360</v>
      </c>
      <c r="E3140" s="143" t="s">
        <v>73</v>
      </c>
      <c r="F3140" s="143" t="s">
        <v>378</v>
      </c>
      <c r="G3140" s="143" t="s">
        <v>379</v>
      </c>
      <c r="H3140" s="143">
        <v>0.59</v>
      </c>
      <c r="I3140" s="143">
        <v>0.64</v>
      </c>
      <c r="J3140" s="143" t="s">
        <v>366</v>
      </c>
      <c r="K3140" s="143">
        <v>5.687979723646E-2</v>
      </c>
      <c r="L3140" s="143">
        <v>3860.0806301590501</v>
      </c>
      <c r="M3140" s="143">
        <v>11.0609818265815</v>
      </c>
      <c r="N3140" s="143">
        <v>1.83434246340114</v>
      </c>
      <c r="O3140" s="143">
        <v>0.62914640353220996</v>
      </c>
      <c r="P3140" s="143">
        <v>0.10433702738050001</v>
      </c>
      <c r="Q3140" s="143">
        <v>219.56060355986401</v>
      </c>
      <c r="R3140" s="143">
        <v>1550</v>
      </c>
      <c r="S3140" s="143" t="s">
        <v>399</v>
      </c>
      <c r="T3140" s="143">
        <v>1550</v>
      </c>
      <c r="U3140" s="143" t="s">
        <v>385</v>
      </c>
      <c r="V3140" s="143" t="s">
        <v>366</v>
      </c>
      <c r="Z3140" s="143">
        <v>0</v>
      </c>
      <c r="AA3140" s="143">
        <v>1</v>
      </c>
      <c r="AB3140" s="143">
        <v>0.62914640353220996</v>
      </c>
      <c r="AC3140" s="143">
        <v>0.10433702738050001</v>
      </c>
      <c r="AD3140" s="143">
        <v>219.56060355986401</v>
      </c>
      <c r="AF3140" s="143">
        <v>-1</v>
      </c>
      <c r="AG3140" s="143">
        <v>-1</v>
      </c>
      <c r="AH3140" s="143">
        <v>-1</v>
      </c>
      <c r="AI3140" s="143">
        <v>-1</v>
      </c>
      <c r="AJ3140" s="143">
        <v>0</v>
      </c>
      <c r="AM3140" s="143" t="s">
        <v>383</v>
      </c>
      <c r="AN3140" s="143">
        <v>-1</v>
      </c>
      <c r="AQ3140" s="143">
        <v>277</v>
      </c>
      <c r="AR3140" s="143" t="s">
        <v>289</v>
      </c>
      <c r="AS3140" s="143" t="s">
        <v>409</v>
      </c>
      <c r="AT3140" s="143" t="s">
        <v>366</v>
      </c>
      <c r="AV3140" s="143">
        <v>83.894718097915998</v>
      </c>
      <c r="AW3140" s="143">
        <v>0.1780702381</v>
      </c>
    </row>
    <row r="3141" spans="1:49" x14ac:dyDescent="0.25">
      <c r="A3141" s="153">
        <v>820000</v>
      </c>
      <c r="B3141" s="153">
        <v>2400000</v>
      </c>
      <c r="C3141" s="153">
        <v>2400000</v>
      </c>
      <c r="D3141" s="143" t="s">
        <v>360</v>
      </c>
      <c r="E3141" s="143" t="s">
        <v>73</v>
      </c>
      <c r="F3141" s="143" t="s">
        <v>378</v>
      </c>
      <c r="G3141" s="143" t="s">
        <v>379</v>
      </c>
      <c r="H3141" s="143">
        <v>0.59</v>
      </c>
      <c r="I3141" s="143">
        <v>0.64</v>
      </c>
      <c r="J3141" s="143" t="s">
        <v>366</v>
      </c>
      <c r="K3141" s="143">
        <v>0.33750333133700999</v>
      </c>
      <c r="L3141" s="143">
        <v>3860.0806301590501</v>
      </c>
      <c r="M3141" s="143">
        <v>11.0609818265815</v>
      </c>
      <c r="N3141" s="143">
        <v>1.83434246340114</v>
      </c>
      <c r="O3141" s="143">
        <v>3.7331182143294002</v>
      </c>
      <c r="P3141" s="143">
        <v>0.61909669221081998</v>
      </c>
      <c r="Q3141" s="143">
        <v>1302.7900719081499</v>
      </c>
      <c r="R3141" s="143">
        <v>1300</v>
      </c>
      <c r="S3141" s="143" t="s">
        <v>401</v>
      </c>
      <c r="T3141" s="143">
        <v>1300</v>
      </c>
      <c r="U3141" s="143" t="s">
        <v>385</v>
      </c>
      <c r="V3141" s="143" t="s">
        <v>366</v>
      </c>
      <c r="Z3141" s="143">
        <v>0</v>
      </c>
      <c r="AA3141" s="143">
        <v>1</v>
      </c>
      <c r="AB3141" s="143">
        <v>3.7331182143294002</v>
      </c>
      <c r="AC3141" s="143">
        <v>0.61909669221081998</v>
      </c>
      <c r="AD3141" s="143">
        <v>1302.7900719081499</v>
      </c>
      <c r="AF3141" s="143">
        <v>-1</v>
      </c>
      <c r="AG3141" s="143">
        <v>-1</v>
      </c>
      <c r="AH3141" s="143">
        <v>-1</v>
      </c>
      <c r="AI3141" s="143">
        <v>-1</v>
      </c>
      <c r="AJ3141" s="143">
        <v>0</v>
      </c>
      <c r="AM3141" s="143" t="s">
        <v>383</v>
      </c>
      <c r="AN3141" s="143">
        <v>-1</v>
      </c>
      <c r="AQ3141" s="143">
        <v>277</v>
      </c>
      <c r="AR3141" s="143" t="s">
        <v>289</v>
      </c>
      <c r="AS3141" s="143" t="s">
        <v>409</v>
      </c>
      <c r="AT3141" s="143" t="s">
        <v>366</v>
      </c>
      <c r="AV3141" s="143">
        <v>151.90943239574401</v>
      </c>
      <c r="AW3141" s="143">
        <v>1.0566018425999999</v>
      </c>
    </row>
    <row r="3142" spans="1:49" x14ac:dyDescent="0.25">
      <c r="A3142" s="153">
        <v>820000</v>
      </c>
      <c r="B3142" s="153">
        <v>2400000</v>
      </c>
      <c r="C3142" s="153">
        <v>2400000</v>
      </c>
      <c r="D3142" s="143" t="s">
        <v>360</v>
      </c>
      <c r="E3142" s="143" t="s">
        <v>73</v>
      </c>
      <c r="F3142" s="143" t="s">
        <v>378</v>
      </c>
      <c r="G3142" s="143" t="s">
        <v>379</v>
      </c>
      <c r="H3142" s="143">
        <v>0.59</v>
      </c>
      <c r="I3142" s="143">
        <v>0.64</v>
      </c>
      <c r="J3142" s="143" t="s">
        <v>363</v>
      </c>
      <c r="K3142" s="143">
        <v>4.0861808038799999E-3</v>
      </c>
      <c r="L3142" s="143">
        <v>3266.9993161080702</v>
      </c>
      <c r="M3142" s="143">
        <v>6.45591157121049</v>
      </c>
      <c r="N3142" s="143">
        <v>0.87779953244624997</v>
      </c>
      <c r="O3142" s="143">
        <v>2.6380021933869999E-2</v>
      </c>
      <c r="P3142" s="143">
        <v>3.58684759914E-3</v>
      </c>
      <c r="Q3142" s="143">
        <v>13.349549891796</v>
      </c>
      <c r="R3142" s="143">
        <v>3100</v>
      </c>
      <c r="S3142" s="143" t="s">
        <v>371</v>
      </c>
      <c r="T3142" s="143">
        <v>3100</v>
      </c>
      <c r="U3142" s="143" t="s">
        <v>385</v>
      </c>
      <c r="V3142" s="143" t="s">
        <v>366</v>
      </c>
      <c r="Y3142" s="143" t="s">
        <v>363</v>
      </c>
      <c r="Z3142" s="143">
        <v>0</v>
      </c>
      <c r="AA3142" s="143">
        <v>1</v>
      </c>
      <c r="AB3142" s="143">
        <v>2.6380021933869999E-2</v>
      </c>
      <c r="AC3142" s="143">
        <v>3.58684759914E-3</v>
      </c>
      <c r="AD3142" s="143">
        <v>13.349549891796499</v>
      </c>
      <c r="AF3142" s="143">
        <v>-1</v>
      </c>
      <c r="AG3142" s="143">
        <v>-1</v>
      </c>
      <c r="AH3142" s="143">
        <v>-1</v>
      </c>
      <c r="AI3142" s="143">
        <v>-1</v>
      </c>
      <c r="AJ3142" s="143">
        <v>0</v>
      </c>
      <c r="AM3142" s="143" t="s">
        <v>383</v>
      </c>
      <c r="AN3142" s="143">
        <v>-1</v>
      </c>
      <c r="AQ3142" s="143">
        <v>277</v>
      </c>
      <c r="AR3142" s="143" t="s">
        <v>289</v>
      </c>
      <c r="AS3142" s="143" t="s">
        <v>409</v>
      </c>
      <c r="AT3142" s="143" t="s">
        <v>366</v>
      </c>
      <c r="AV3142" s="143">
        <v>22.778248656620999</v>
      </c>
      <c r="AW3142" s="143">
        <v>1.0826885600000001E-2</v>
      </c>
    </row>
    <row r="3143" spans="1:49" x14ac:dyDescent="0.25">
      <c r="A3143" s="153">
        <v>820000</v>
      </c>
      <c r="B3143" s="153">
        <v>2400000</v>
      </c>
      <c r="C3143" s="153">
        <v>2400000</v>
      </c>
      <c r="D3143" s="143" t="s">
        <v>360</v>
      </c>
      <c r="E3143" s="143" t="s">
        <v>73</v>
      </c>
      <c r="F3143" s="143" t="s">
        <v>378</v>
      </c>
      <c r="G3143" s="143" t="s">
        <v>379</v>
      </c>
      <c r="H3143" s="143">
        <v>0.59</v>
      </c>
      <c r="I3143" s="143">
        <v>0.64</v>
      </c>
      <c r="J3143" s="143" t="s">
        <v>363</v>
      </c>
      <c r="K3143" s="143">
        <v>0.20063952537779001</v>
      </c>
      <c r="L3143" s="143">
        <v>3266.9993161080702</v>
      </c>
      <c r="M3143" s="143">
        <v>6.45591157121049</v>
      </c>
      <c r="N3143" s="143">
        <v>0.87779953244624997</v>
      </c>
      <c r="O3143" s="143">
        <v>1.2953110335286999</v>
      </c>
      <c r="P3143" s="143">
        <v>0.17612128156685999</v>
      </c>
      <c r="Q3143" s="143">
        <v>655.48919219351399</v>
      </c>
      <c r="R3143" s="143">
        <v>3100</v>
      </c>
      <c r="S3143" s="143" t="s">
        <v>371</v>
      </c>
      <c r="T3143" s="143">
        <v>3100</v>
      </c>
      <c r="U3143" s="143" t="s">
        <v>385</v>
      </c>
      <c r="V3143" s="143" t="s">
        <v>366</v>
      </c>
      <c r="Y3143" s="143" t="s">
        <v>363</v>
      </c>
      <c r="Z3143" s="143">
        <v>0</v>
      </c>
      <c r="AA3143" s="143">
        <v>1</v>
      </c>
      <c r="AB3143" s="143">
        <v>1.2953110335286999</v>
      </c>
      <c r="AC3143" s="143">
        <v>0.17612128156685999</v>
      </c>
      <c r="AD3143" s="143">
        <v>655.48919219351399</v>
      </c>
      <c r="AF3143" s="143">
        <v>-1</v>
      </c>
      <c r="AG3143" s="143">
        <v>-1</v>
      </c>
      <c r="AH3143" s="143">
        <v>-1</v>
      </c>
      <c r="AI3143" s="143">
        <v>-1</v>
      </c>
      <c r="AJ3143" s="143">
        <v>0</v>
      </c>
      <c r="AM3143" s="143" t="s">
        <v>383</v>
      </c>
      <c r="AN3143" s="143">
        <v>-1</v>
      </c>
      <c r="AQ3143" s="143">
        <v>277</v>
      </c>
      <c r="AR3143" s="143" t="s">
        <v>289</v>
      </c>
      <c r="AS3143" s="143" t="s">
        <v>409</v>
      </c>
      <c r="AT3143" s="143" t="s">
        <v>366</v>
      </c>
      <c r="AV3143" s="143">
        <v>164.161473429767</v>
      </c>
      <c r="AW3143" s="143">
        <v>0.53162140489999998</v>
      </c>
    </row>
    <row r="3144" spans="1:49" x14ac:dyDescent="0.25">
      <c r="A3144" s="153">
        <v>820000</v>
      </c>
      <c r="B3144" s="153">
        <v>2400000</v>
      </c>
      <c r="C3144" s="153">
        <v>2400000</v>
      </c>
      <c r="D3144" s="143" t="s">
        <v>360</v>
      </c>
      <c r="E3144" s="143" t="s">
        <v>73</v>
      </c>
      <c r="F3144" s="143" t="s">
        <v>378</v>
      </c>
      <c r="G3144" s="143" t="s">
        <v>379</v>
      </c>
      <c r="H3144" s="143">
        <v>0.59</v>
      </c>
      <c r="I3144" s="143">
        <v>0.64</v>
      </c>
      <c r="J3144" s="143" t="s">
        <v>363</v>
      </c>
      <c r="K3144" s="143">
        <v>0.41303774750923999</v>
      </c>
      <c r="L3144" s="143">
        <v>3266.9993161080702</v>
      </c>
      <c r="M3144" s="143">
        <v>6.45591157121049</v>
      </c>
      <c r="N3144" s="143">
        <v>0.87779953244624997</v>
      </c>
      <c r="O3144" s="143">
        <v>2.6665351734916198</v>
      </c>
      <c r="P3144" s="143">
        <v>0.36256434164626</v>
      </c>
      <c r="Q3144" s="143">
        <v>1349.3940386395</v>
      </c>
      <c r="R3144" s="143">
        <v>3100</v>
      </c>
      <c r="S3144" s="143" t="s">
        <v>371</v>
      </c>
      <c r="T3144" s="143">
        <v>3100</v>
      </c>
      <c r="U3144" s="143" t="s">
        <v>385</v>
      </c>
      <c r="V3144" s="143" t="s">
        <v>366</v>
      </c>
      <c r="Y3144" s="143" t="s">
        <v>363</v>
      </c>
      <c r="Z3144" s="143">
        <v>0</v>
      </c>
      <c r="AA3144" s="143">
        <v>1</v>
      </c>
      <c r="AB3144" s="143">
        <v>2.6665351734916198</v>
      </c>
      <c r="AC3144" s="143">
        <v>0.36256434164626</v>
      </c>
      <c r="AD3144" s="143">
        <v>1349.3940386395</v>
      </c>
      <c r="AF3144" s="143">
        <v>-1</v>
      </c>
      <c r="AG3144" s="143">
        <v>-1</v>
      </c>
      <c r="AH3144" s="143">
        <v>-1</v>
      </c>
      <c r="AI3144" s="143">
        <v>-1</v>
      </c>
      <c r="AJ3144" s="143">
        <v>0</v>
      </c>
      <c r="AM3144" s="143" t="s">
        <v>383</v>
      </c>
      <c r="AN3144" s="143">
        <v>-1</v>
      </c>
      <c r="AQ3144" s="143">
        <v>277</v>
      </c>
      <c r="AR3144" s="143" t="s">
        <v>289</v>
      </c>
      <c r="AS3144" s="143" t="s">
        <v>409</v>
      </c>
      <c r="AT3144" s="143" t="s">
        <v>366</v>
      </c>
      <c r="AV3144" s="143">
        <v>167.691719750239</v>
      </c>
      <c r="AW3144" s="143">
        <v>1.0943990581</v>
      </c>
    </row>
    <row r="3145" spans="1:49" x14ac:dyDescent="0.25">
      <c r="A3145" s="153">
        <v>820000</v>
      </c>
      <c r="B3145" s="153">
        <v>2400000</v>
      </c>
      <c r="C3145" s="153">
        <v>2400000</v>
      </c>
      <c r="D3145" s="143" t="s">
        <v>360</v>
      </c>
      <c r="E3145" s="143" t="s">
        <v>73</v>
      </c>
      <c r="F3145" s="143" t="s">
        <v>378</v>
      </c>
      <c r="G3145" s="143" t="s">
        <v>379</v>
      </c>
      <c r="H3145" s="143">
        <v>0.59</v>
      </c>
      <c r="I3145" s="143">
        <v>0.64</v>
      </c>
      <c r="J3145" s="143" t="s">
        <v>366</v>
      </c>
      <c r="K3145" s="143">
        <v>1.3185221211029999E-2</v>
      </c>
      <c r="L3145" s="143">
        <v>3709.9400197273899</v>
      </c>
      <c r="M3145" s="143">
        <v>10.3122187181875</v>
      </c>
      <c r="N3145" s="143">
        <v>1.36824667087592</v>
      </c>
      <c r="O3145" s="143">
        <v>0.13596888497585</v>
      </c>
      <c r="P3145" s="143">
        <v>1.8040635026750001E-2</v>
      </c>
      <c r="Q3145" s="143">
        <v>48.916379839769803</v>
      </c>
      <c r="R3145" s="143">
        <v>8140</v>
      </c>
      <c r="S3145" s="143" t="s">
        <v>369</v>
      </c>
      <c r="T3145" s="143">
        <v>8140</v>
      </c>
      <c r="U3145" s="143" t="s">
        <v>385</v>
      </c>
      <c r="V3145" s="143" t="s">
        <v>366</v>
      </c>
      <c r="Z3145" s="143">
        <v>0</v>
      </c>
      <c r="AA3145" s="143">
        <v>1</v>
      </c>
      <c r="AB3145" s="143">
        <v>0.13596888497585</v>
      </c>
      <c r="AC3145" s="143">
        <v>1.8040635026750001E-2</v>
      </c>
      <c r="AD3145" s="143">
        <v>48.916379839770599</v>
      </c>
      <c r="AF3145" s="143">
        <v>-1</v>
      </c>
      <c r="AG3145" s="143">
        <v>-1</v>
      </c>
      <c r="AH3145" s="143">
        <v>-1</v>
      </c>
      <c r="AI3145" s="143">
        <v>-1</v>
      </c>
      <c r="AJ3145" s="143">
        <v>0</v>
      </c>
      <c r="AM3145" s="143" t="s">
        <v>383</v>
      </c>
      <c r="AN3145" s="143">
        <v>-1</v>
      </c>
      <c r="AQ3145" s="143">
        <v>277</v>
      </c>
      <c r="AR3145" s="143" t="s">
        <v>289</v>
      </c>
      <c r="AS3145" s="143" t="s">
        <v>409</v>
      </c>
      <c r="AT3145" s="143" t="s">
        <v>366</v>
      </c>
      <c r="AV3145" s="143">
        <v>103.700899652339</v>
      </c>
      <c r="AW3145" s="143">
        <v>3.9672651900000001E-2</v>
      </c>
    </row>
    <row r="3146" spans="1:49" x14ac:dyDescent="0.25">
      <c r="A3146" s="153">
        <v>820000</v>
      </c>
      <c r="B3146" s="153">
        <v>2400000</v>
      </c>
      <c r="C3146" s="153">
        <v>2400000</v>
      </c>
      <c r="D3146" s="143" t="s">
        <v>360</v>
      </c>
      <c r="E3146" s="143" t="s">
        <v>73</v>
      </c>
      <c r="F3146" s="143" t="s">
        <v>378</v>
      </c>
      <c r="G3146" s="143" t="s">
        <v>379</v>
      </c>
      <c r="H3146" s="143">
        <v>0.59</v>
      </c>
      <c r="I3146" s="143">
        <v>0.64</v>
      </c>
      <c r="J3146" s="143" t="s">
        <v>366</v>
      </c>
      <c r="K3146" s="143">
        <v>0.30254703557800999</v>
      </c>
      <c r="L3146" s="143">
        <v>3709.9400197273899</v>
      </c>
      <c r="M3146" s="143">
        <v>10.3122187181875</v>
      </c>
      <c r="N3146" s="143">
        <v>1.36824667087592</v>
      </c>
      <c r="O3146" s="143">
        <v>3.1199312034197701</v>
      </c>
      <c r="P3146" s="143">
        <v>0.41395897421299999</v>
      </c>
      <c r="Q3146" s="143">
        <v>1122.4313551407699</v>
      </c>
      <c r="R3146" s="143">
        <v>1400</v>
      </c>
      <c r="S3146" s="143" t="s">
        <v>389</v>
      </c>
      <c r="T3146" s="143">
        <v>1400</v>
      </c>
      <c r="U3146" s="143" t="s">
        <v>385</v>
      </c>
      <c r="V3146" s="143" t="s">
        <v>366</v>
      </c>
      <c r="Z3146" s="143">
        <v>0</v>
      </c>
      <c r="AA3146" s="143">
        <v>1</v>
      </c>
      <c r="AB3146" s="143">
        <v>3.1199312034197701</v>
      </c>
      <c r="AC3146" s="143">
        <v>0.41395897421299999</v>
      </c>
      <c r="AD3146" s="143">
        <v>1122.4313551407699</v>
      </c>
      <c r="AF3146" s="143">
        <v>-1</v>
      </c>
      <c r="AG3146" s="143">
        <v>-1</v>
      </c>
      <c r="AH3146" s="143">
        <v>-1</v>
      </c>
      <c r="AI3146" s="143">
        <v>-1</v>
      </c>
      <c r="AJ3146" s="143">
        <v>0</v>
      </c>
      <c r="AM3146" s="143" t="s">
        <v>383</v>
      </c>
      <c r="AN3146" s="143">
        <v>-1</v>
      </c>
      <c r="AQ3146" s="143">
        <v>277</v>
      </c>
      <c r="AR3146" s="143" t="s">
        <v>289</v>
      </c>
      <c r="AS3146" s="143" t="s">
        <v>409</v>
      </c>
      <c r="AT3146" s="143" t="s">
        <v>366</v>
      </c>
      <c r="AV3146" s="143">
        <v>140.118068667975</v>
      </c>
      <c r="AW3146" s="143">
        <v>0.91032551110000004</v>
      </c>
    </row>
    <row r="3147" spans="1:49" x14ac:dyDescent="0.25">
      <c r="A3147" s="153">
        <v>820000</v>
      </c>
      <c r="B3147" s="153">
        <v>2400000</v>
      </c>
      <c r="C3147" s="153">
        <v>2400000</v>
      </c>
      <c r="D3147" s="143" t="s">
        <v>360</v>
      </c>
      <c r="E3147" s="143" t="s">
        <v>73</v>
      </c>
      <c r="F3147" s="143" t="s">
        <v>378</v>
      </c>
      <c r="G3147" s="143" t="s">
        <v>379</v>
      </c>
      <c r="H3147" s="143">
        <v>0.59</v>
      </c>
      <c r="I3147" s="143">
        <v>0.64</v>
      </c>
      <c r="J3147" s="143" t="s">
        <v>363</v>
      </c>
      <c r="K3147" s="143">
        <v>0.1187644677328</v>
      </c>
      <c r="L3147" s="143">
        <v>3709.9400197273899</v>
      </c>
      <c r="M3147" s="143">
        <v>10.3122187181875</v>
      </c>
      <c r="N3147" s="143">
        <v>1.36824667087592</v>
      </c>
      <c r="O3147" s="143">
        <v>1.2247251672097801</v>
      </c>
      <c r="P3147" s="143">
        <v>0.16249908759375001</v>
      </c>
      <c r="Q3147" s="143">
        <v>440.60905176354498</v>
      </c>
      <c r="R3147" s="143">
        <v>3100</v>
      </c>
      <c r="S3147" s="143" t="s">
        <v>371</v>
      </c>
      <c r="T3147" s="143">
        <v>3100</v>
      </c>
      <c r="U3147" s="143" t="s">
        <v>385</v>
      </c>
      <c r="V3147" s="143" t="s">
        <v>366</v>
      </c>
      <c r="Y3147" s="143" t="s">
        <v>363</v>
      </c>
      <c r="Z3147" s="143">
        <v>0</v>
      </c>
      <c r="AA3147" s="143">
        <v>1</v>
      </c>
      <c r="AB3147" s="143">
        <v>1.2247251672097801</v>
      </c>
      <c r="AC3147" s="143">
        <v>0.16249908759375001</v>
      </c>
      <c r="AD3147" s="143">
        <v>440.60905176354498</v>
      </c>
      <c r="AF3147" s="143">
        <v>-1</v>
      </c>
      <c r="AG3147" s="143">
        <v>-1</v>
      </c>
      <c r="AH3147" s="143">
        <v>-1</v>
      </c>
      <c r="AI3147" s="143">
        <v>-1</v>
      </c>
      <c r="AJ3147" s="143">
        <v>0</v>
      </c>
      <c r="AM3147" s="143" t="s">
        <v>383</v>
      </c>
      <c r="AN3147" s="143">
        <v>-1</v>
      </c>
      <c r="AQ3147" s="143">
        <v>277</v>
      </c>
      <c r="AR3147" s="143" t="s">
        <v>289</v>
      </c>
      <c r="AS3147" s="143" t="s">
        <v>409</v>
      </c>
      <c r="AT3147" s="143" t="s">
        <v>366</v>
      </c>
      <c r="AV3147" s="143">
        <v>100.562084214526</v>
      </c>
      <c r="AW3147" s="143">
        <v>0.35734716280000001</v>
      </c>
    </row>
    <row r="3148" spans="1:49" x14ac:dyDescent="0.25">
      <c r="A3148" s="153">
        <v>820000</v>
      </c>
      <c r="B3148" s="153">
        <v>2400000</v>
      </c>
      <c r="C3148" s="153">
        <v>2400000</v>
      </c>
      <c r="D3148" s="143" t="s">
        <v>360</v>
      </c>
      <c r="E3148" s="143" t="s">
        <v>73</v>
      </c>
      <c r="F3148" s="143" t="s">
        <v>378</v>
      </c>
      <c r="G3148" s="143" t="s">
        <v>379</v>
      </c>
      <c r="H3148" s="143">
        <v>0.59</v>
      </c>
      <c r="I3148" s="143">
        <v>0.64</v>
      </c>
      <c r="J3148" s="143" t="s">
        <v>363</v>
      </c>
      <c r="K3148" s="143">
        <v>0.61776345341476002</v>
      </c>
      <c r="L3148" s="143">
        <v>3268.8987480927599</v>
      </c>
      <c r="M3148" s="143">
        <v>6.4596223585296801</v>
      </c>
      <c r="N3148" s="143">
        <v>0.87831049864429001</v>
      </c>
      <c r="O3148" s="143">
        <v>3.9905186159605202</v>
      </c>
      <c r="P3148" s="143">
        <v>0.54258812681294</v>
      </c>
      <c r="Q3148" s="143">
        <v>2019.4061794849799</v>
      </c>
      <c r="R3148" s="143">
        <v>3100</v>
      </c>
      <c r="S3148" s="143" t="s">
        <v>371</v>
      </c>
      <c r="T3148" s="143">
        <v>3100</v>
      </c>
      <c r="U3148" s="143" t="s">
        <v>385</v>
      </c>
      <c r="V3148" s="143" t="s">
        <v>366</v>
      </c>
      <c r="Y3148" s="143" t="s">
        <v>363</v>
      </c>
      <c r="Z3148" s="143">
        <v>0</v>
      </c>
      <c r="AA3148" s="143">
        <v>1</v>
      </c>
      <c r="AB3148" s="143">
        <v>3.9905186159605202</v>
      </c>
      <c r="AC3148" s="143">
        <v>0.54258812681294</v>
      </c>
      <c r="AD3148" s="143">
        <v>2019.4061794849799</v>
      </c>
      <c r="AF3148" s="143">
        <v>-1</v>
      </c>
      <c r="AG3148" s="143">
        <v>-1</v>
      </c>
      <c r="AH3148" s="143">
        <v>-1</v>
      </c>
      <c r="AI3148" s="143">
        <v>-1</v>
      </c>
      <c r="AJ3148" s="143">
        <v>0</v>
      </c>
      <c r="AM3148" s="143" t="s">
        <v>383</v>
      </c>
      <c r="AN3148" s="143">
        <v>-1</v>
      </c>
      <c r="AQ3148" s="143">
        <v>277</v>
      </c>
      <c r="AR3148" s="143" t="s">
        <v>289</v>
      </c>
      <c r="AS3148" s="143" t="s">
        <v>409</v>
      </c>
      <c r="AT3148" s="143" t="s">
        <v>366</v>
      </c>
      <c r="AV3148" s="143">
        <v>199.99999995902101</v>
      </c>
      <c r="AW3148" s="143">
        <v>1.6377990101</v>
      </c>
    </row>
    <row r="3149" spans="1:49" x14ac:dyDescent="0.25">
      <c r="A3149" s="153">
        <v>820000</v>
      </c>
      <c r="B3149" s="153">
        <v>2400000</v>
      </c>
      <c r="C3149" s="153">
        <v>2400000</v>
      </c>
      <c r="D3149" s="143" t="s">
        <v>360</v>
      </c>
      <c r="E3149" s="143" t="s">
        <v>73</v>
      </c>
      <c r="F3149" s="143" t="s">
        <v>378</v>
      </c>
      <c r="G3149" s="143" t="s">
        <v>379</v>
      </c>
      <c r="H3149" s="143">
        <v>0.59</v>
      </c>
      <c r="I3149" s="143">
        <v>0.64</v>
      </c>
      <c r="J3149" s="143" t="s">
        <v>366</v>
      </c>
      <c r="K3149" s="143">
        <v>0.23342667122189001</v>
      </c>
      <c r="L3149" s="143">
        <v>3708.99978975044</v>
      </c>
      <c r="M3149" s="143">
        <v>7.8568081406421904</v>
      </c>
      <c r="N3149" s="143">
        <v>1.0513438501810799</v>
      </c>
      <c r="O3149" s="143">
        <v>1.8339885706992001</v>
      </c>
      <c r="P3149" s="143">
        <v>0.24541169525737999</v>
      </c>
      <c r="Q3149" s="143">
        <v>865.77947448415705</v>
      </c>
      <c r="R3149" s="143">
        <v>8110</v>
      </c>
      <c r="S3149" s="143" t="s">
        <v>410</v>
      </c>
      <c r="T3149" s="143">
        <v>8110</v>
      </c>
      <c r="U3149" s="143" t="s">
        <v>385</v>
      </c>
      <c r="V3149" s="143" t="s">
        <v>366</v>
      </c>
      <c r="Z3149" s="143">
        <v>0</v>
      </c>
      <c r="AA3149" s="143">
        <v>1</v>
      </c>
      <c r="AB3149" s="143">
        <v>1.8339885706992001</v>
      </c>
      <c r="AC3149" s="143">
        <v>0.24541169525737999</v>
      </c>
      <c r="AD3149" s="143">
        <v>1950.5024587948401</v>
      </c>
      <c r="AF3149" s="143">
        <v>-1</v>
      </c>
      <c r="AG3149" s="143">
        <v>-1</v>
      </c>
      <c r="AH3149" s="143">
        <v>-1</v>
      </c>
      <c r="AI3149" s="143">
        <v>-1</v>
      </c>
      <c r="AJ3149" s="143">
        <v>0</v>
      </c>
      <c r="AM3149" s="143" t="s">
        <v>383</v>
      </c>
      <c r="AN3149" s="143">
        <v>-1</v>
      </c>
      <c r="AQ3149" s="143">
        <v>277</v>
      </c>
      <c r="AR3149" s="143" t="s">
        <v>289</v>
      </c>
      <c r="AS3149" s="143" t="s">
        <v>409</v>
      </c>
      <c r="AT3149" s="143" t="s">
        <v>366</v>
      </c>
      <c r="AV3149" s="143">
        <v>142.02295580955399</v>
      </c>
      <c r="AW3149" s="143">
        <v>1.5819160249999999</v>
      </c>
    </row>
    <row r="3150" spans="1:49" x14ac:dyDescent="0.25">
      <c r="A3150" s="153">
        <v>820000</v>
      </c>
      <c r="B3150" s="153">
        <v>2400000</v>
      </c>
      <c r="C3150" s="153">
        <v>2400000</v>
      </c>
      <c r="D3150" s="143" t="s">
        <v>360</v>
      </c>
      <c r="E3150" s="143" t="s">
        <v>73</v>
      </c>
      <c r="F3150" s="143" t="s">
        <v>378</v>
      </c>
      <c r="G3150" s="143" t="s">
        <v>379</v>
      </c>
      <c r="H3150" s="143">
        <v>0.59</v>
      </c>
      <c r="I3150" s="143">
        <v>0.64</v>
      </c>
      <c r="J3150" s="143" t="s">
        <v>363</v>
      </c>
      <c r="K3150" s="143">
        <v>4.8258835423500004E-3</v>
      </c>
      <c r="L3150" s="143">
        <v>3708.99978975044</v>
      </c>
      <c r="M3150" s="143">
        <v>7.8568081406421904</v>
      </c>
      <c r="N3150" s="143">
        <v>1.0513438501810799</v>
      </c>
      <c r="O3150" s="143">
        <v>3.7916041101389998E-2</v>
      </c>
      <c r="P3150" s="143">
        <v>5.0736629839400003E-3</v>
      </c>
      <c r="Q3150" s="143">
        <v>17.899201043969601</v>
      </c>
      <c r="R3150" s="143">
        <v>3100</v>
      </c>
      <c r="S3150" s="143" t="s">
        <v>371</v>
      </c>
      <c r="T3150" s="143">
        <v>3100</v>
      </c>
      <c r="U3150" s="143" t="s">
        <v>385</v>
      </c>
      <c r="V3150" s="143" t="s">
        <v>366</v>
      </c>
      <c r="Y3150" s="143" t="s">
        <v>363</v>
      </c>
      <c r="Z3150" s="143">
        <v>0</v>
      </c>
      <c r="AA3150" s="143">
        <v>1</v>
      </c>
      <c r="AB3150" s="143">
        <v>3.7916041101389998E-2</v>
      </c>
      <c r="AC3150" s="143">
        <v>5.0736629839400003E-3</v>
      </c>
      <c r="AD3150" s="143">
        <v>17.899201043969601</v>
      </c>
      <c r="AF3150" s="143">
        <v>-1</v>
      </c>
      <c r="AG3150" s="143">
        <v>-1</v>
      </c>
      <c r="AH3150" s="143">
        <v>-1</v>
      </c>
      <c r="AI3150" s="143">
        <v>-1</v>
      </c>
      <c r="AJ3150" s="143">
        <v>0</v>
      </c>
      <c r="AM3150" s="143" t="s">
        <v>383</v>
      </c>
      <c r="AN3150" s="143">
        <v>-1</v>
      </c>
      <c r="AQ3150" s="143">
        <v>277</v>
      </c>
      <c r="AR3150" s="143" t="s">
        <v>289</v>
      </c>
      <c r="AS3150" s="143" t="s">
        <v>409</v>
      </c>
      <c r="AT3150" s="143" t="s">
        <v>366</v>
      </c>
      <c r="AV3150" s="143">
        <v>23.326160260679099</v>
      </c>
      <c r="AW3150" s="143">
        <v>1.45167892E-2</v>
      </c>
    </row>
    <row r="3151" spans="1:49" x14ac:dyDescent="0.25">
      <c r="A3151" s="153">
        <v>820000</v>
      </c>
      <c r="B3151" s="153">
        <v>2400000</v>
      </c>
      <c r="C3151" s="153">
        <v>2400000</v>
      </c>
      <c r="D3151" s="143" t="s">
        <v>360</v>
      </c>
      <c r="E3151" s="143" t="s">
        <v>73</v>
      </c>
      <c r="F3151" s="143" t="s">
        <v>378</v>
      </c>
      <c r="G3151" s="143" t="s">
        <v>379</v>
      </c>
      <c r="H3151" s="143">
        <v>0.59</v>
      </c>
      <c r="I3151" s="143">
        <v>0.64</v>
      </c>
      <c r="J3151" s="143" t="s">
        <v>363</v>
      </c>
      <c r="K3151" s="143">
        <v>0.61776345380598996</v>
      </c>
      <c r="L3151" s="143">
        <v>3259.6201616512099</v>
      </c>
      <c r="M3151" s="143">
        <v>6.4414891585877596</v>
      </c>
      <c r="N3151" s="143">
        <v>0.87581455637668004</v>
      </c>
      <c r="O3151" s="143">
        <v>3.9793165902630401</v>
      </c>
      <c r="P3151" s="143">
        <v>0.54104622524082002</v>
      </c>
      <c r="Q3151" s="143">
        <v>2013.6742091573001</v>
      </c>
      <c r="R3151" s="143">
        <v>3100</v>
      </c>
      <c r="S3151" s="143" t="s">
        <v>371</v>
      </c>
      <c r="T3151" s="143">
        <v>3100</v>
      </c>
      <c r="U3151" s="143" t="s">
        <v>385</v>
      </c>
      <c r="V3151" s="143" t="s">
        <v>366</v>
      </c>
      <c r="Y3151" s="143" t="s">
        <v>363</v>
      </c>
      <c r="Z3151" s="143">
        <v>0</v>
      </c>
      <c r="AA3151" s="143">
        <v>1</v>
      </c>
      <c r="AB3151" s="143">
        <v>3.9793165902630401</v>
      </c>
      <c r="AC3151" s="143">
        <v>0.54104622524082002</v>
      </c>
      <c r="AD3151" s="143">
        <v>2013.6742091573001</v>
      </c>
      <c r="AF3151" s="143">
        <v>-1</v>
      </c>
      <c r="AG3151" s="143">
        <v>-1</v>
      </c>
      <c r="AH3151" s="143">
        <v>-1</v>
      </c>
      <c r="AI3151" s="143">
        <v>-1</v>
      </c>
      <c r="AJ3151" s="143">
        <v>0</v>
      </c>
      <c r="AM3151" s="143" t="s">
        <v>383</v>
      </c>
      <c r="AN3151" s="143">
        <v>-1</v>
      </c>
      <c r="AQ3151" s="143">
        <v>277</v>
      </c>
      <c r="AR3151" s="143" t="s">
        <v>289</v>
      </c>
      <c r="AS3151" s="143" t="s">
        <v>409</v>
      </c>
      <c r="AT3151" s="143" t="s">
        <v>366</v>
      </c>
      <c r="AV3151" s="143">
        <v>200.000000022351</v>
      </c>
      <c r="AW3151" s="143">
        <v>1.6331502102</v>
      </c>
    </row>
    <row r="3152" spans="1:49" x14ac:dyDescent="0.25">
      <c r="A3152" s="153">
        <v>820000</v>
      </c>
      <c r="B3152" s="153">
        <v>2400000</v>
      </c>
      <c r="C3152" s="153">
        <v>2400000</v>
      </c>
      <c r="D3152" s="143" t="s">
        <v>360</v>
      </c>
      <c r="E3152" s="143" t="s">
        <v>73</v>
      </c>
      <c r="F3152" s="143" t="s">
        <v>378</v>
      </c>
      <c r="G3152" s="143" t="s">
        <v>379</v>
      </c>
      <c r="H3152" s="143">
        <v>0.59</v>
      </c>
      <c r="I3152" s="143">
        <v>0.64</v>
      </c>
      <c r="J3152" s="143" t="s">
        <v>366</v>
      </c>
      <c r="K3152" s="143">
        <v>5.8381295089109997E-2</v>
      </c>
      <c r="L3152" s="143">
        <v>3310.6550772033602</v>
      </c>
      <c r="M3152" s="143">
        <v>6.60084873854679</v>
      </c>
      <c r="N3152" s="143">
        <v>0.89560916829729997</v>
      </c>
      <c r="O3152" s="143">
        <v>0.38536609804373001</v>
      </c>
      <c r="P3152" s="143">
        <v>5.2286823138880001E-2</v>
      </c>
      <c r="Q3152" s="143">
        <v>193.28033100049899</v>
      </c>
      <c r="R3152" s="143">
        <v>8110</v>
      </c>
      <c r="S3152" s="143" t="s">
        <v>410</v>
      </c>
      <c r="T3152" s="143">
        <v>8110</v>
      </c>
      <c r="U3152" s="143" t="s">
        <v>385</v>
      </c>
      <c r="V3152" s="143" t="s">
        <v>366</v>
      </c>
      <c r="Z3152" s="143">
        <v>0</v>
      </c>
      <c r="AA3152" s="143">
        <v>1</v>
      </c>
      <c r="AB3152" s="143">
        <v>0.38536609804373001</v>
      </c>
      <c r="AC3152" s="143">
        <v>5.2286823138880001E-2</v>
      </c>
      <c r="AD3152" s="143">
        <v>193.28033100050001</v>
      </c>
      <c r="AF3152" s="143">
        <v>-1</v>
      </c>
      <c r="AG3152" s="143">
        <v>-1</v>
      </c>
      <c r="AH3152" s="143">
        <v>-1</v>
      </c>
      <c r="AI3152" s="143">
        <v>-1</v>
      </c>
      <c r="AJ3152" s="143">
        <v>0</v>
      </c>
      <c r="AM3152" s="143" t="s">
        <v>383</v>
      </c>
      <c r="AN3152" s="143">
        <v>-1</v>
      </c>
      <c r="AQ3152" s="143">
        <v>277</v>
      </c>
      <c r="AR3152" s="143" t="s">
        <v>289</v>
      </c>
      <c r="AS3152" s="143" t="s">
        <v>409</v>
      </c>
      <c r="AT3152" s="143" t="s">
        <v>366</v>
      </c>
      <c r="AV3152" s="143">
        <v>62.511249409589801</v>
      </c>
      <c r="AW3152" s="143">
        <v>0.15675614839999999</v>
      </c>
    </row>
    <row r="3153" spans="1:49" x14ac:dyDescent="0.25">
      <c r="A3153" s="153">
        <v>820000</v>
      </c>
      <c r="B3153" s="153">
        <v>2400000</v>
      </c>
      <c r="C3153" s="153">
        <v>2400000</v>
      </c>
      <c r="D3153" s="143" t="s">
        <v>360</v>
      </c>
      <c r="E3153" s="143" t="s">
        <v>73</v>
      </c>
      <c r="F3153" s="143" t="s">
        <v>378</v>
      </c>
      <c r="G3153" s="143" t="s">
        <v>379</v>
      </c>
      <c r="H3153" s="143">
        <v>0.59</v>
      </c>
      <c r="I3153" s="143">
        <v>0.64</v>
      </c>
      <c r="J3153" s="143" t="s">
        <v>363</v>
      </c>
      <c r="K3153" s="143">
        <v>0.55938215860179996</v>
      </c>
      <c r="L3153" s="143">
        <v>3310.6550772033602</v>
      </c>
      <c r="M3153" s="143">
        <v>6.60084873854679</v>
      </c>
      <c r="N3153" s="143">
        <v>0.89560916829729997</v>
      </c>
      <c r="O3153" s="143">
        <v>3.6923970159723201</v>
      </c>
      <c r="P3153" s="143">
        <v>0.50098778982571002</v>
      </c>
      <c r="Q3153" s="143">
        <v>1851.9213834720499</v>
      </c>
      <c r="R3153" s="143">
        <v>3100</v>
      </c>
      <c r="S3153" s="143" t="s">
        <v>371</v>
      </c>
      <c r="T3153" s="143">
        <v>3100</v>
      </c>
      <c r="U3153" s="143" t="s">
        <v>385</v>
      </c>
      <c r="V3153" s="143" t="s">
        <v>366</v>
      </c>
      <c r="Y3153" s="143" t="s">
        <v>363</v>
      </c>
      <c r="Z3153" s="143">
        <v>0</v>
      </c>
      <c r="AA3153" s="143">
        <v>1</v>
      </c>
      <c r="AB3153" s="143">
        <v>3.6923970159723201</v>
      </c>
      <c r="AC3153" s="143">
        <v>0.50098778982571002</v>
      </c>
      <c r="AD3153" s="143">
        <v>1851.9213834720499</v>
      </c>
      <c r="AF3153" s="143">
        <v>-1</v>
      </c>
      <c r="AG3153" s="143">
        <v>-1</v>
      </c>
      <c r="AH3153" s="143">
        <v>-1</v>
      </c>
      <c r="AI3153" s="143">
        <v>-1</v>
      </c>
      <c r="AJ3153" s="143">
        <v>0</v>
      </c>
      <c r="AM3153" s="143" t="s">
        <v>383</v>
      </c>
      <c r="AN3153" s="143">
        <v>-1</v>
      </c>
      <c r="AQ3153" s="143">
        <v>277</v>
      </c>
      <c r="AR3153" s="143" t="s">
        <v>289</v>
      </c>
      <c r="AS3153" s="143" t="s">
        <v>409</v>
      </c>
      <c r="AT3153" s="143" t="s">
        <v>366</v>
      </c>
      <c r="AV3153" s="143">
        <v>201.10559543741101</v>
      </c>
      <c r="AW3153" s="143">
        <v>1.5019638147000001</v>
      </c>
    </row>
    <row r="3154" spans="1:49" x14ac:dyDescent="0.25">
      <c r="A3154" s="153">
        <v>820000</v>
      </c>
      <c r="B3154" s="153">
        <v>2400000</v>
      </c>
      <c r="C3154" s="153">
        <v>2400000</v>
      </c>
      <c r="D3154" s="143" t="s">
        <v>360</v>
      </c>
      <c r="E3154" s="143" t="s">
        <v>73</v>
      </c>
      <c r="F3154" s="143" t="s">
        <v>378</v>
      </c>
      <c r="G3154" s="143" t="s">
        <v>379</v>
      </c>
      <c r="H3154" s="143">
        <v>0.59</v>
      </c>
      <c r="I3154" s="143">
        <v>0.64</v>
      </c>
      <c r="J3154" s="143" t="s">
        <v>366</v>
      </c>
      <c r="K3154" s="143">
        <v>0.21379512545811999</v>
      </c>
      <c r="L3154" s="143">
        <v>3822.5239909704801</v>
      </c>
      <c r="M3154" s="143">
        <v>7.8189592477479302</v>
      </c>
      <c r="N3154" s="143">
        <v>1.13379315899567</v>
      </c>
      <c r="O3154" s="143">
        <v>1.6716553733242501</v>
      </c>
      <c r="P3154" s="143">
        <v>0.24239945067103999</v>
      </c>
      <c r="Q3154" s="143">
        <v>817.23699621623405</v>
      </c>
      <c r="R3154" s="143">
        <v>1550</v>
      </c>
      <c r="S3154" s="143" t="s">
        <v>399</v>
      </c>
      <c r="T3154" s="143">
        <v>1550</v>
      </c>
      <c r="U3154" s="143" t="s">
        <v>385</v>
      </c>
      <c r="V3154" s="143" t="s">
        <v>366</v>
      </c>
      <c r="Z3154" s="143">
        <v>0</v>
      </c>
      <c r="AA3154" s="143">
        <v>1</v>
      </c>
      <c r="AB3154" s="143">
        <v>1.6716553733242501</v>
      </c>
      <c r="AC3154" s="143">
        <v>0.24239945067103999</v>
      </c>
      <c r="AD3154" s="143">
        <v>2361.4156222144402</v>
      </c>
      <c r="AF3154" s="143">
        <v>-1</v>
      </c>
      <c r="AG3154" s="143">
        <v>-1</v>
      </c>
      <c r="AH3154" s="143">
        <v>-1</v>
      </c>
      <c r="AI3154" s="143">
        <v>-1</v>
      </c>
      <c r="AJ3154" s="143">
        <v>0</v>
      </c>
      <c r="AM3154" s="143" t="s">
        <v>383</v>
      </c>
      <c r="AN3154" s="143">
        <v>-1</v>
      </c>
      <c r="AQ3154" s="143">
        <v>277</v>
      </c>
      <c r="AR3154" s="143" t="s">
        <v>289</v>
      </c>
      <c r="AS3154" s="143" t="s">
        <v>409</v>
      </c>
      <c r="AT3154" s="143" t="s">
        <v>366</v>
      </c>
      <c r="AV3154" s="143">
        <v>136.841525826809</v>
      </c>
      <c r="AW3154" s="143">
        <v>1.9151789312</v>
      </c>
    </row>
    <row r="3155" spans="1:49" x14ac:dyDescent="0.25">
      <c r="A3155" s="153">
        <v>820000</v>
      </c>
      <c r="B3155" s="153">
        <v>2400000</v>
      </c>
      <c r="C3155" s="153">
        <v>2500000</v>
      </c>
      <c r="D3155" s="143" t="s">
        <v>360</v>
      </c>
      <c r="E3155" s="143" t="s">
        <v>73</v>
      </c>
      <c r="F3155" s="143" t="s">
        <v>378</v>
      </c>
      <c r="G3155" s="143" t="s">
        <v>379</v>
      </c>
      <c r="H3155" s="143">
        <v>0.59</v>
      </c>
      <c r="I3155" s="143">
        <v>0.64</v>
      </c>
      <c r="J3155" s="143" t="s">
        <v>366</v>
      </c>
      <c r="K3155" s="143">
        <v>0.27530999852398003</v>
      </c>
      <c r="L3155" s="143">
        <v>3788.73512746202</v>
      </c>
      <c r="M3155" s="143">
        <v>8.1068846548169091</v>
      </c>
      <c r="N3155" s="143">
        <v>1.0823762019199299</v>
      </c>
      <c r="O3155" s="143">
        <v>2.2319064023517199</v>
      </c>
      <c r="P3155" s="143">
        <v>0.29798899055296002</v>
      </c>
      <c r="Q3155" s="143">
        <v>1043.07666234932</v>
      </c>
      <c r="R3155" s="143">
        <v>8110</v>
      </c>
      <c r="S3155" s="143" t="s">
        <v>410</v>
      </c>
      <c r="T3155" s="143">
        <v>8110</v>
      </c>
      <c r="U3155" s="143" t="s">
        <v>385</v>
      </c>
      <c r="V3155" s="143" t="s">
        <v>366</v>
      </c>
      <c r="Z3155" s="143">
        <v>0</v>
      </c>
      <c r="AA3155" s="143">
        <v>1</v>
      </c>
      <c r="AB3155" s="143">
        <v>2.2319064023517199</v>
      </c>
      <c r="AC3155" s="143">
        <v>0.29798899055296002</v>
      </c>
      <c r="AD3155" s="143">
        <v>2340.5420969379202</v>
      </c>
      <c r="AF3155" s="143">
        <v>-1</v>
      </c>
      <c r="AG3155" s="143">
        <v>-1</v>
      </c>
      <c r="AH3155" s="143">
        <v>-1</v>
      </c>
      <c r="AI3155" s="143">
        <v>-1</v>
      </c>
      <c r="AJ3155" s="143">
        <v>0</v>
      </c>
      <c r="AM3155" s="143" t="s">
        <v>383</v>
      </c>
      <c r="AN3155" s="143">
        <v>-1</v>
      </c>
      <c r="AQ3155" s="143">
        <v>277</v>
      </c>
      <c r="AR3155" s="143" t="s">
        <v>289</v>
      </c>
      <c r="AS3155" s="143" t="s">
        <v>409</v>
      </c>
      <c r="AT3155" s="143" t="s">
        <v>366</v>
      </c>
      <c r="AV3155" s="143">
        <v>148.200849210131</v>
      </c>
      <c r="AW3155" s="143">
        <v>1.8982498758999999</v>
      </c>
    </row>
    <row r="3156" spans="1:49" x14ac:dyDescent="0.25">
      <c r="A3156" s="153">
        <v>820000</v>
      </c>
      <c r="B3156" s="153">
        <v>2400000</v>
      </c>
      <c r="C3156" s="153">
        <v>2500000</v>
      </c>
      <c r="D3156" s="143" t="s">
        <v>360</v>
      </c>
      <c r="E3156" s="143" t="s">
        <v>73</v>
      </c>
      <c r="F3156" s="143" t="s">
        <v>378</v>
      </c>
      <c r="G3156" s="143" t="s">
        <v>379</v>
      </c>
      <c r="H3156" s="143">
        <v>0.59</v>
      </c>
      <c r="I3156" s="143">
        <v>0.64</v>
      </c>
      <c r="J3156" s="143" t="s">
        <v>366</v>
      </c>
      <c r="K3156" s="143">
        <v>1.506072272623E-2</v>
      </c>
      <c r="L3156" s="143">
        <v>3271.21886193709</v>
      </c>
      <c r="M3156" s="143">
        <v>6.5015520920567598</v>
      </c>
      <c r="N3156" s="143">
        <v>0.88262053749512004</v>
      </c>
      <c r="O3156" s="143">
        <v>9.7918073348609996E-2</v>
      </c>
      <c r="P3156" s="143">
        <v>1.3292903187690001E-2</v>
      </c>
      <c r="Q3156" s="143">
        <v>49.266920256451499</v>
      </c>
      <c r="R3156" s="143">
        <v>8140</v>
      </c>
      <c r="S3156" s="143" t="s">
        <v>369</v>
      </c>
      <c r="T3156" s="143">
        <v>8140</v>
      </c>
      <c r="U3156" s="143" t="s">
        <v>385</v>
      </c>
      <c r="V3156" s="143" t="s">
        <v>366</v>
      </c>
      <c r="Z3156" s="143">
        <v>0</v>
      </c>
      <c r="AA3156" s="143">
        <v>1</v>
      </c>
      <c r="AB3156" s="143">
        <v>9.7918073348609996E-2</v>
      </c>
      <c r="AC3156" s="143">
        <v>1.3292903187690001E-2</v>
      </c>
      <c r="AD3156" s="143">
        <v>49.266920256452501</v>
      </c>
      <c r="AF3156" s="143">
        <v>-1</v>
      </c>
      <c r="AG3156" s="143">
        <v>-1</v>
      </c>
      <c r="AH3156" s="143">
        <v>-1</v>
      </c>
      <c r="AI3156" s="143">
        <v>-1</v>
      </c>
      <c r="AJ3156" s="143">
        <v>0</v>
      </c>
      <c r="AM3156" s="143" t="s">
        <v>383</v>
      </c>
      <c r="AN3156" s="143">
        <v>-1</v>
      </c>
      <c r="AQ3156" s="143">
        <v>277</v>
      </c>
      <c r="AR3156" s="143" t="s">
        <v>289</v>
      </c>
      <c r="AS3156" s="143" t="s">
        <v>409</v>
      </c>
      <c r="AT3156" s="143" t="s">
        <v>366</v>
      </c>
      <c r="AV3156" s="143">
        <v>103.712538417773</v>
      </c>
      <c r="AW3156" s="143">
        <v>3.99569507E-2</v>
      </c>
    </row>
    <row r="3157" spans="1:49" x14ac:dyDescent="0.25">
      <c r="A3157" s="153">
        <v>820000</v>
      </c>
      <c r="B3157" s="153">
        <v>2400000</v>
      </c>
      <c r="C3157" s="153">
        <v>2500000</v>
      </c>
      <c r="D3157" s="143" t="s">
        <v>360</v>
      </c>
      <c r="E3157" s="143" t="s">
        <v>73</v>
      </c>
      <c r="F3157" s="143" t="s">
        <v>378</v>
      </c>
      <c r="G3157" s="143" t="s">
        <v>379</v>
      </c>
      <c r="H3157" s="143">
        <v>0.59</v>
      </c>
      <c r="I3157" s="143">
        <v>0.64</v>
      </c>
      <c r="J3157" s="143" t="s">
        <v>363</v>
      </c>
      <c r="K3157" s="143">
        <v>0.52038523163043005</v>
      </c>
      <c r="L3157" s="143">
        <v>3271.21886193709</v>
      </c>
      <c r="M3157" s="143">
        <v>6.5015520920567598</v>
      </c>
      <c r="N3157" s="143">
        <v>0.88262053749512004</v>
      </c>
      <c r="O3157" s="143">
        <v>3.38331169138231</v>
      </c>
      <c r="P3157" s="143">
        <v>0.45930269284618003</v>
      </c>
      <c r="Q3157" s="143">
        <v>1702.2939851829899</v>
      </c>
      <c r="R3157" s="143">
        <v>3100</v>
      </c>
      <c r="S3157" s="143" t="s">
        <v>371</v>
      </c>
      <c r="T3157" s="143">
        <v>3100</v>
      </c>
      <c r="U3157" s="143" t="s">
        <v>385</v>
      </c>
      <c r="V3157" s="143" t="s">
        <v>366</v>
      </c>
      <c r="Y3157" s="143" t="s">
        <v>363</v>
      </c>
      <c r="Z3157" s="143">
        <v>0</v>
      </c>
      <c r="AA3157" s="143">
        <v>1</v>
      </c>
      <c r="AB3157" s="143">
        <v>3.38331169138231</v>
      </c>
      <c r="AC3157" s="143">
        <v>0.45930269284618003</v>
      </c>
      <c r="AD3157" s="143">
        <v>1702.2939851829899</v>
      </c>
      <c r="AF3157" s="143">
        <v>-1</v>
      </c>
      <c r="AG3157" s="143">
        <v>-1</v>
      </c>
      <c r="AH3157" s="143">
        <v>-1</v>
      </c>
      <c r="AI3157" s="143">
        <v>-1</v>
      </c>
      <c r="AJ3157" s="143">
        <v>0</v>
      </c>
      <c r="AM3157" s="143" t="s">
        <v>383</v>
      </c>
      <c r="AN3157" s="143">
        <v>-1</v>
      </c>
      <c r="AQ3157" s="143">
        <v>277</v>
      </c>
      <c r="AR3157" s="143" t="s">
        <v>289</v>
      </c>
      <c r="AS3157" s="143" t="s">
        <v>409</v>
      </c>
      <c r="AT3157" s="143" t="s">
        <v>366</v>
      </c>
      <c r="AV3157" s="143">
        <v>184.84736684214801</v>
      </c>
      <c r="AW3157" s="143">
        <v>1.3806115046</v>
      </c>
    </row>
    <row r="3158" spans="1:49" x14ac:dyDescent="0.25">
      <c r="A3158" s="153">
        <v>820000</v>
      </c>
      <c r="B3158" s="153">
        <v>2400000</v>
      </c>
      <c r="C3158" s="153">
        <v>2500000</v>
      </c>
      <c r="D3158" s="143" t="s">
        <v>360</v>
      </c>
      <c r="E3158" s="143" t="s">
        <v>73</v>
      </c>
      <c r="F3158" s="143" t="s">
        <v>378</v>
      </c>
      <c r="G3158" s="143" t="s">
        <v>379</v>
      </c>
      <c r="H3158" s="143">
        <v>0.59</v>
      </c>
      <c r="I3158" s="143">
        <v>0.64</v>
      </c>
      <c r="J3158" s="143" t="s">
        <v>366</v>
      </c>
      <c r="K3158" s="143">
        <v>0.4575704400749</v>
      </c>
      <c r="L3158" s="143">
        <v>3716.9466328273002</v>
      </c>
      <c r="M3158" s="143">
        <v>7.8841619216604002</v>
      </c>
      <c r="N3158" s="143">
        <v>1.0546848200435801</v>
      </c>
      <c r="O3158" s="143">
        <v>3.6075594401159399</v>
      </c>
      <c r="P3158" s="143">
        <v>0.48259259724766002</v>
      </c>
      <c r="Q3158" s="143">
        <v>1700.76490651771</v>
      </c>
      <c r="R3158" s="143">
        <v>8110</v>
      </c>
      <c r="S3158" s="143" t="s">
        <v>410</v>
      </c>
      <c r="T3158" s="143">
        <v>8110</v>
      </c>
      <c r="U3158" s="143" t="s">
        <v>385</v>
      </c>
      <c r="V3158" s="143" t="s">
        <v>366</v>
      </c>
      <c r="Z3158" s="143">
        <v>0</v>
      </c>
      <c r="AA3158" s="143">
        <v>1</v>
      </c>
      <c r="AB3158" s="143">
        <v>3.6075594401159399</v>
      </c>
      <c r="AC3158" s="143">
        <v>0.48259259724766002</v>
      </c>
      <c r="AD3158" s="143">
        <v>1997.94125267861</v>
      </c>
      <c r="AF3158" s="143">
        <v>-1</v>
      </c>
      <c r="AG3158" s="143">
        <v>-1</v>
      </c>
      <c r="AH3158" s="143">
        <v>-1</v>
      </c>
      <c r="AI3158" s="143">
        <v>-1</v>
      </c>
      <c r="AJ3158" s="143">
        <v>0</v>
      </c>
      <c r="AM3158" s="143" t="s">
        <v>383</v>
      </c>
      <c r="AN3158" s="143">
        <v>-1</v>
      </c>
      <c r="AQ3158" s="143">
        <v>277</v>
      </c>
      <c r="AR3158" s="143" t="s">
        <v>289</v>
      </c>
      <c r="AS3158" s="143" t="s">
        <v>409</v>
      </c>
      <c r="AT3158" s="143" t="s">
        <v>366</v>
      </c>
      <c r="AV3158" s="143">
        <v>174.91460388419799</v>
      </c>
      <c r="AW3158" s="143">
        <v>1.6203903103999999</v>
      </c>
    </row>
    <row r="3159" spans="1:49" x14ac:dyDescent="0.25">
      <c r="A3159" s="153">
        <v>820000</v>
      </c>
      <c r="B3159" s="153">
        <v>2400000</v>
      </c>
      <c r="C3159" s="153">
        <v>2500000</v>
      </c>
      <c r="D3159" s="143" t="s">
        <v>360</v>
      </c>
      <c r="E3159" s="143" t="s">
        <v>73</v>
      </c>
      <c r="F3159" s="143" t="s">
        <v>378</v>
      </c>
      <c r="G3159" s="143" t="s">
        <v>379</v>
      </c>
      <c r="H3159" s="143">
        <v>0.59</v>
      </c>
      <c r="I3159" s="143">
        <v>0.64</v>
      </c>
      <c r="J3159" s="143" t="s">
        <v>363</v>
      </c>
      <c r="K3159" s="143">
        <v>8.0241274928229994E-2</v>
      </c>
      <c r="L3159" s="143">
        <v>3716.9466328273002</v>
      </c>
      <c r="M3159" s="143">
        <v>7.8841619216604002</v>
      </c>
      <c r="N3159" s="143">
        <v>1.0546848200435801</v>
      </c>
      <c r="O3159" s="143">
        <v>0.63263520433465004</v>
      </c>
      <c r="P3159" s="143">
        <v>8.4629254607750004E-2</v>
      </c>
      <c r="Q3159" s="143">
        <v>298.25253665826102</v>
      </c>
      <c r="R3159" s="143">
        <v>3100</v>
      </c>
      <c r="S3159" s="143" t="s">
        <v>371</v>
      </c>
      <c r="T3159" s="143">
        <v>3100</v>
      </c>
      <c r="U3159" s="143" t="s">
        <v>385</v>
      </c>
      <c r="V3159" s="143" t="s">
        <v>366</v>
      </c>
      <c r="Y3159" s="143" t="s">
        <v>363</v>
      </c>
      <c r="Z3159" s="143">
        <v>0</v>
      </c>
      <c r="AA3159" s="143">
        <v>1</v>
      </c>
      <c r="AB3159" s="143">
        <v>0.63263520433465004</v>
      </c>
      <c r="AC3159" s="143">
        <v>8.4629254607750004E-2</v>
      </c>
      <c r="AD3159" s="143">
        <v>298.25253665826102</v>
      </c>
      <c r="AF3159" s="143">
        <v>-1</v>
      </c>
      <c r="AG3159" s="143">
        <v>-1</v>
      </c>
      <c r="AH3159" s="143">
        <v>-1</v>
      </c>
      <c r="AI3159" s="143">
        <v>-1</v>
      </c>
      <c r="AJ3159" s="143">
        <v>0</v>
      </c>
      <c r="AM3159" s="143" t="s">
        <v>383</v>
      </c>
      <c r="AN3159" s="143">
        <v>-1</v>
      </c>
      <c r="AQ3159" s="143">
        <v>277</v>
      </c>
      <c r="AR3159" s="143" t="s">
        <v>289</v>
      </c>
      <c r="AS3159" s="143" t="s">
        <v>409</v>
      </c>
      <c r="AT3159" s="143" t="s">
        <v>366</v>
      </c>
      <c r="AV3159" s="143">
        <v>105.08240355697799</v>
      </c>
      <c r="AW3159" s="143">
        <v>0.2418917572</v>
      </c>
    </row>
    <row r="3160" spans="1:49" x14ac:dyDescent="0.25">
      <c r="A3160" s="153">
        <v>820000</v>
      </c>
      <c r="B3160" s="153">
        <v>2400000</v>
      </c>
      <c r="C3160" s="153">
        <v>2500000</v>
      </c>
      <c r="D3160" s="143" t="s">
        <v>360</v>
      </c>
      <c r="E3160" s="143" t="s">
        <v>73</v>
      </c>
      <c r="F3160" s="143" t="s">
        <v>378</v>
      </c>
      <c r="G3160" s="143" t="s">
        <v>379</v>
      </c>
      <c r="H3160" s="143">
        <v>0.59</v>
      </c>
      <c r="I3160" s="143">
        <v>0.64</v>
      </c>
      <c r="J3160" s="143" t="s">
        <v>366</v>
      </c>
      <c r="K3160" s="143">
        <v>0.61776345380598996</v>
      </c>
      <c r="L3160" s="143">
        <v>3817.2325921479901</v>
      </c>
      <c r="M3160" s="143">
        <v>7.8083078744228303</v>
      </c>
      <c r="N3160" s="143">
        <v>1.1322754066082099</v>
      </c>
      <c r="O3160" s="143">
        <v>4.8236872408839897</v>
      </c>
      <c r="P3160" s="143">
        <v>0.69947836584586998</v>
      </c>
      <c r="Q3160" s="143">
        <v>2358.1467901061501</v>
      </c>
      <c r="R3160" s="143">
        <v>1550</v>
      </c>
      <c r="S3160" s="143" t="s">
        <v>399</v>
      </c>
      <c r="T3160" s="143">
        <v>1550</v>
      </c>
      <c r="U3160" s="143" t="s">
        <v>385</v>
      </c>
      <c r="V3160" s="143" t="s">
        <v>366</v>
      </c>
      <c r="Z3160" s="143">
        <v>0</v>
      </c>
      <c r="AA3160" s="143">
        <v>1</v>
      </c>
      <c r="AB3160" s="143">
        <v>4.8236872408839897</v>
      </c>
      <c r="AC3160" s="143">
        <v>0.69947836584586998</v>
      </c>
      <c r="AD3160" s="143">
        <v>2358.1467901061501</v>
      </c>
      <c r="AF3160" s="143">
        <v>-1</v>
      </c>
      <c r="AG3160" s="143">
        <v>-1</v>
      </c>
      <c r="AH3160" s="143">
        <v>-1</v>
      </c>
      <c r="AI3160" s="143">
        <v>-1</v>
      </c>
      <c r="AJ3160" s="143">
        <v>0</v>
      </c>
      <c r="AM3160" s="143" t="s">
        <v>383</v>
      </c>
      <c r="AN3160" s="143">
        <v>-1</v>
      </c>
      <c r="AQ3160" s="143">
        <v>277</v>
      </c>
      <c r="AR3160" s="143" t="s">
        <v>289</v>
      </c>
      <c r="AS3160" s="143" t="s">
        <v>409</v>
      </c>
      <c r="AT3160" s="143" t="s">
        <v>366</v>
      </c>
      <c r="AV3160" s="143">
        <v>200.000000022351</v>
      </c>
      <c r="AW3160" s="143">
        <v>1.9125278103000001</v>
      </c>
    </row>
    <row r="3161" spans="1:49" x14ac:dyDescent="0.25">
      <c r="A3161" s="153">
        <v>820000</v>
      </c>
      <c r="B3161" s="153">
        <v>2400000</v>
      </c>
      <c r="C3161" s="153">
        <v>2500000</v>
      </c>
      <c r="D3161" s="143" t="s">
        <v>360</v>
      </c>
      <c r="E3161" s="143" t="s">
        <v>73</v>
      </c>
      <c r="F3161" s="143" t="s">
        <v>378</v>
      </c>
      <c r="G3161" s="143" t="s">
        <v>379</v>
      </c>
      <c r="H3161" s="143">
        <v>0.59</v>
      </c>
      <c r="I3161" s="143">
        <v>0.64</v>
      </c>
      <c r="J3161" s="143" t="s">
        <v>366</v>
      </c>
      <c r="K3161" s="143">
        <v>1.4089642211039999E-2</v>
      </c>
      <c r="L3161" s="143">
        <v>3787.63009026187</v>
      </c>
      <c r="M3161" s="143">
        <v>8.1733871434521603</v>
      </c>
      <c r="N3161" s="143">
        <v>1.09142930701116</v>
      </c>
      <c r="O3161" s="143">
        <v>0.11516010050358</v>
      </c>
      <c r="P3161" s="143">
        <v>1.537784843443E-2</v>
      </c>
      <c r="Q3161" s="143">
        <v>53.366352799570201</v>
      </c>
      <c r="R3161" s="143">
        <v>1400</v>
      </c>
      <c r="S3161" s="143" t="s">
        <v>389</v>
      </c>
      <c r="T3161" s="143">
        <v>1400</v>
      </c>
      <c r="U3161" s="143" t="s">
        <v>385</v>
      </c>
      <c r="V3161" s="143" t="s">
        <v>366</v>
      </c>
      <c r="Z3161" s="143">
        <v>0</v>
      </c>
      <c r="AA3161" s="143">
        <v>1</v>
      </c>
      <c r="AB3161" s="143">
        <v>0.11516010050358</v>
      </c>
      <c r="AC3161" s="143">
        <v>1.537784843443E-2</v>
      </c>
      <c r="AD3161" s="143">
        <v>53.366352799569498</v>
      </c>
      <c r="AF3161" s="143">
        <v>-1</v>
      </c>
      <c r="AG3161" s="143">
        <v>-1</v>
      </c>
      <c r="AH3161" s="143">
        <v>-1</v>
      </c>
      <c r="AI3161" s="143">
        <v>-1</v>
      </c>
      <c r="AJ3161" s="143">
        <v>0</v>
      </c>
      <c r="AM3161" s="143" t="s">
        <v>383</v>
      </c>
      <c r="AN3161" s="143">
        <v>-1</v>
      </c>
      <c r="AQ3161" s="143">
        <v>277</v>
      </c>
      <c r="AR3161" s="143" t="s">
        <v>289</v>
      </c>
      <c r="AS3161" s="143" t="s">
        <v>409</v>
      </c>
      <c r="AT3161" s="143" t="s">
        <v>366</v>
      </c>
      <c r="AV3161" s="143">
        <v>37.2379878119349</v>
      </c>
      <c r="AW3161" s="143">
        <v>4.3281713499999999E-2</v>
      </c>
    </row>
    <row r="3162" spans="1:49" x14ac:dyDescent="0.25">
      <c r="A3162" s="153">
        <v>820000</v>
      </c>
      <c r="B3162" s="153">
        <v>2400000</v>
      </c>
      <c r="C3162" s="153">
        <v>2500000</v>
      </c>
      <c r="D3162" s="143" t="s">
        <v>360</v>
      </c>
      <c r="E3162" s="143" t="s">
        <v>73</v>
      </c>
      <c r="F3162" s="143" t="s">
        <v>378</v>
      </c>
      <c r="G3162" s="143" t="s">
        <v>379</v>
      </c>
      <c r="H3162" s="143">
        <v>0.59</v>
      </c>
      <c r="I3162" s="143">
        <v>0.64</v>
      </c>
      <c r="J3162" s="143" t="s">
        <v>366</v>
      </c>
      <c r="K3162" s="143">
        <v>0.33172054317402999</v>
      </c>
      <c r="L3162" s="143">
        <v>3787.63009026187</v>
      </c>
      <c r="M3162" s="143">
        <v>8.1733871434521603</v>
      </c>
      <c r="N3162" s="143">
        <v>1.09142930701116</v>
      </c>
      <c r="O3162" s="143">
        <v>2.7112804227976399</v>
      </c>
      <c r="P3162" s="143">
        <v>0.36204952255779999</v>
      </c>
      <c r="Q3162" s="143">
        <v>1256.43471088399</v>
      </c>
      <c r="R3162" s="143">
        <v>1860</v>
      </c>
      <c r="S3162" s="143" t="s">
        <v>411</v>
      </c>
      <c r="T3162" s="143">
        <v>1860</v>
      </c>
      <c r="U3162" s="143" t="s">
        <v>385</v>
      </c>
      <c r="V3162" s="143" t="s">
        <v>366</v>
      </c>
      <c r="Z3162" s="143">
        <v>0</v>
      </c>
      <c r="AA3162" s="143">
        <v>1</v>
      </c>
      <c r="AB3162" s="143">
        <v>2.7112804227976399</v>
      </c>
      <c r="AC3162" s="143">
        <v>0.36204952255779999</v>
      </c>
      <c r="AD3162" s="143">
        <v>1256.43471088399</v>
      </c>
      <c r="AF3162" s="143">
        <v>-1</v>
      </c>
      <c r="AG3162" s="143">
        <v>-1</v>
      </c>
      <c r="AH3162" s="143">
        <v>-1</v>
      </c>
      <c r="AI3162" s="143">
        <v>-1</v>
      </c>
      <c r="AJ3162" s="143">
        <v>0</v>
      </c>
      <c r="AM3162" s="143" t="s">
        <v>383</v>
      </c>
      <c r="AN3162" s="143">
        <v>-1</v>
      </c>
      <c r="AQ3162" s="143">
        <v>277</v>
      </c>
      <c r="AR3162" s="143" t="s">
        <v>289</v>
      </c>
      <c r="AS3162" s="143" t="s">
        <v>409</v>
      </c>
      <c r="AT3162" s="143" t="s">
        <v>366</v>
      </c>
      <c r="AV3162" s="143">
        <v>156.983338625464</v>
      </c>
      <c r="AW3162" s="143">
        <v>1.0190062538</v>
      </c>
    </row>
    <row r="3163" spans="1:49" x14ac:dyDescent="0.25">
      <c r="A3163" s="153">
        <v>820000</v>
      </c>
      <c r="B3163" s="153">
        <v>2400000</v>
      </c>
      <c r="C3163" s="153">
        <v>2500000</v>
      </c>
      <c r="D3163" s="143" t="s">
        <v>360</v>
      </c>
      <c r="E3163" s="143" t="s">
        <v>73</v>
      </c>
      <c r="F3163" s="143" t="s">
        <v>378</v>
      </c>
      <c r="G3163" s="143" t="s">
        <v>379</v>
      </c>
      <c r="H3163" s="143">
        <v>0.59</v>
      </c>
      <c r="I3163" s="143">
        <v>0.64</v>
      </c>
      <c r="J3163" s="143" t="s">
        <v>366</v>
      </c>
      <c r="K3163" s="143">
        <v>2.6415421809099998E-3</v>
      </c>
      <c r="L3163" s="143">
        <v>3859.6649677578198</v>
      </c>
      <c r="M3163" s="143">
        <v>11.9663721548408</v>
      </c>
      <c r="N3163" s="143">
        <v>1.5783230115896301</v>
      </c>
      <c r="O3163" s="143">
        <v>3.1609676799580003E-2</v>
      </c>
      <c r="P3163" s="143">
        <v>4.1692068102200004E-3</v>
      </c>
      <c r="Q3163" s="143">
        <v>10.1954678165476</v>
      </c>
      <c r="R3163" s="143">
        <v>1400</v>
      </c>
      <c r="S3163" s="143" t="s">
        <v>389</v>
      </c>
      <c r="T3163" s="143">
        <v>1400</v>
      </c>
      <c r="U3163" s="143" t="s">
        <v>385</v>
      </c>
      <c r="V3163" s="143" t="s">
        <v>366</v>
      </c>
      <c r="Z3163" s="143">
        <v>0</v>
      </c>
      <c r="AA3163" s="143">
        <v>1</v>
      </c>
      <c r="AB3163" s="143">
        <v>3.1609676799580003E-2</v>
      </c>
      <c r="AC3163" s="143">
        <v>4.1692068102200004E-3</v>
      </c>
      <c r="AD3163" s="143">
        <v>2334.2948370317199</v>
      </c>
      <c r="AF3163" s="143">
        <v>-1</v>
      </c>
      <c r="AG3163" s="143">
        <v>-1</v>
      </c>
      <c r="AH3163" s="143">
        <v>-1</v>
      </c>
      <c r="AI3163" s="143">
        <v>-1</v>
      </c>
      <c r="AJ3163" s="143">
        <v>0</v>
      </c>
      <c r="AM3163" s="143" t="s">
        <v>383</v>
      </c>
      <c r="AN3163" s="143">
        <v>-1</v>
      </c>
      <c r="AQ3163" s="143">
        <v>277</v>
      </c>
      <c r="AR3163" s="143" t="s">
        <v>289</v>
      </c>
      <c r="AS3163" s="143" t="s">
        <v>409</v>
      </c>
      <c r="AT3163" s="143" t="s">
        <v>366</v>
      </c>
      <c r="AV3163" s="143">
        <v>18.580518552321099</v>
      </c>
      <c r="AW3163" s="143">
        <v>1.8931831606</v>
      </c>
    </row>
    <row r="3164" spans="1:49" x14ac:dyDescent="0.25">
      <c r="A3164" s="153">
        <v>820000</v>
      </c>
      <c r="B3164" s="153">
        <v>2400000</v>
      </c>
      <c r="C3164" s="153">
        <v>2500000</v>
      </c>
      <c r="D3164" s="143" t="s">
        <v>360</v>
      </c>
      <c r="E3164" s="143" t="s">
        <v>73</v>
      </c>
      <c r="F3164" s="143" t="s">
        <v>378</v>
      </c>
      <c r="G3164" s="143" t="s">
        <v>379</v>
      </c>
      <c r="H3164" s="143">
        <v>0.59</v>
      </c>
      <c r="I3164" s="143">
        <v>0.64</v>
      </c>
      <c r="J3164" s="143" t="s">
        <v>366</v>
      </c>
      <c r="K3164" s="143">
        <v>6.2509410631999998E-4</v>
      </c>
      <c r="L3164" s="143">
        <v>3859.6649677578198</v>
      </c>
      <c r="M3164" s="143">
        <v>11.9663721548408</v>
      </c>
      <c r="N3164" s="143">
        <v>1.5783230115896301</v>
      </c>
      <c r="O3164" s="143">
        <v>7.4801087080200003E-3</v>
      </c>
      <c r="P3164" s="143">
        <v>9.8660041241000005E-4</v>
      </c>
      <c r="Q3164" s="143">
        <v>2.4126538237151798</v>
      </c>
      <c r="R3164" s="143">
        <v>1860</v>
      </c>
      <c r="S3164" s="143" t="s">
        <v>411</v>
      </c>
      <c r="T3164" s="143">
        <v>1860</v>
      </c>
      <c r="U3164" s="143" t="s">
        <v>385</v>
      </c>
      <c r="V3164" s="143" t="s">
        <v>366</v>
      </c>
      <c r="Z3164" s="143">
        <v>0</v>
      </c>
      <c r="AA3164" s="143">
        <v>1</v>
      </c>
      <c r="AB3164" s="143">
        <v>7.4801087080200003E-3</v>
      </c>
      <c r="AC3164" s="143">
        <v>9.8660041241000005E-4</v>
      </c>
      <c r="AD3164" s="143">
        <v>50.065124517295601</v>
      </c>
      <c r="AF3164" s="143">
        <v>-1</v>
      </c>
      <c r="AG3164" s="143">
        <v>-1</v>
      </c>
      <c r="AH3164" s="143">
        <v>-1</v>
      </c>
      <c r="AI3164" s="143">
        <v>-1</v>
      </c>
      <c r="AJ3164" s="143">
        <v>0</v>
      </c>
      <c r="AM3164" s="143" t="s">
        <v>383</v>
      </c>
      <c r="AN3164" s="143">
        <v>-1</v>
      </c>
      <c r="AQ3164" s="143">
        <v>277</v>
      </c>
      <c r="AR3164" s="143" t="s">
        <v>289</v>
      </c>
      <c r="AS3164" s="143" t="s">
        <v>409</v>
      </c>
      <c r="AT3164" s="143" t="s">
        <v>366</v>
      </c>
      <c r="AV3164" s="143">
        <v>9.1083497638313204</v>
      </c>
      <c r="AW3164" s="143">
        <v>4.0604318299999997E-2</v>
      </c>
    </row>
    <row r="3165" spans="1:49" x14ac:dyDescent="0.25">
      <c r="A3165" s="153">
        <v>820000</v>
      </c>
      <c r="B3165" s="153">
        <v>2400000</v>
      </c>
      <c r="C3165" s="153">
        <v>2500000</v>
      </c>
      <c r="D3165" s="143" t="s">
        <v>360</v>
      </c>
      <c r="E3165" s="143" t="s">
        <v>73</v>
      </c>
      <c r="F3165" s="143" t="s">
        <v>378</v>
      </c>
      <c r="G3165" s="143" t="s">
        <v>379</v>
      </c>
      <c r="H3165" s="143">
        <v>0.59</v>
      </c>
      <c r="I3165" s="143">
        <v>0.64</v>
      </c>
      <c r="J3165" s="143" t="s">
        <v>366</v>
      </c>
      <c r="K3165" s="143">
        <v>2.4520985610999998E-4</v>
      </c>
      <c r="L3165" s="143">
        <v>3791.6451741077399</v>
      </c>
      <c r="M3165" s="143">
        <v>8.0173526301293396</v>
      </c>
      <c r="N3165" s="143">
        <v>1.07467986058922</v>
      </c>
      <c r="O3165" s="143">
        <v>1.9659338848399999E-3</v>
      </c>
      <c r="P3165" s="143">
        <v>2.6352209398000003E-4</v>
      </c>
      <c r="Q3165" s="143">
        <v>0.92974876757450997</v>
      </c>
      <c r="R3165" s="143">
        <v>1550</v>
      </c>
      <c r="S3165" s="143" t="s">
        <v>399</v>
      </c>
      <c r="T3165" s="143">
        <v>1550</v>
      </c>
      <c r="U3165" s="143" t="s">
        <v>385</v>
      </c>
      <c r="V3165" s="143" t="s">
        <v>366</v>
      </c>
      <c r="Z3165" s="143">
        <v>0</v>
      </c>
      <c r="AA3165" s="143">
        <v>1</v>
      </c>
      <c r="AB3165" s="143">
        <v>1.9659338848399999E-3</v>
      </c>
      <c r="AC3165" s="143">
        <v>2.6352209398000003E-4</v>
      </c>
      <c r="AD3165" s="143">
        <v>3.44253057279102</v>
      </c>
      <c r="AF3165" s="143">
        <v>-1</v>
      </c>
      <c r="AG3165" s="143">
        <v>-1</v>
      </c>
      <c r="AH3165" s="143">
        <v>-1</v>
      </c>
      <c r="AI3165" s="143">
        <v>-1</v>
      </c>
      <c r="AJ3165" s="143">
        <v>0</v>
      </c>
      <c r="AM3165" s="143" t="s">
        <v>383</v>
      </c>
      <c r="AN3165" s="143">
        <v>-1</v>
      </c>
      <c r="AQ3165" s="143">
        <v>277</v>
      </c>
      <c r="AR3165" s="143" t="s">
        <v>289</v>
      </c>
      <c r="AS3165" s="143" t="s">
        <v>409</v>
      </c>
      <c r="AT3165" s="143" t="s">
        <v>366</v>
      </c>
      <c r="AV3165" s="143">
        <v>5.5288930030877497</v>
      </c>
      <c r="AW3165" s="143">
        <v>2.7919956E-3</v>
      </c>
    </row>
    <row r="3166" spans="1:49" x14ac:dyDescent="0.25">
      <c r="A3166" s="153">
        <v>820000</v>
      </c>
      <c r="B3166" s="153">
        <v>2400000</v>
      </c>
      <c r="C3166" s="153">
        <v>2500000</v>
      </c>
      <c r="D3166" s="143" t="s">
        <v>360</v>
      </c>
      <c r="E3166" s="143" t="s">
        <v>73</v>
      </c>
      <c r="F3166" s="143" t="s">
        <v>378</v>
      </c>
      <c r="G3166" s="143" t="s">
        <v>379</v>
      </c>
      <c r="H3166" s="143">
        <v>0.59</v>
      </c>
      <c r="I3166" s="143">
        <v>0.64</v>
      </c>
      <c r="J3166" s="143" t="s">
        <v>366</v>
      </c>
      <c r="K3166" s="143">
        <v>0.18516720863764999</v>
      </c>
      <c r="L3166" s="143">
        <v>3791.6451741077399</v>
      </c>
      <c r="M3166" s="143">
        <v>8.0173526301293396</v>
      </c>
      <c r="N3166" s="143">
        <v>1.07467986058922</v>
      </c>
      <c r="O3166" s="143">
        <v>1.4845508071847799</v>
      </c>
      <c r="P3166" s="143">
        <v>0.19899546996440001</v>
      </c>
      <c r="Q3166" s="143">
        <v>702.08835303395404</v>
      </c>
      <c r="R3166" s="143">
        <v>1860</v>
      </c>
      <c r="S3166" s="143" t="s">
        <v>411</v>
      </c>
      <c r="T3166" s="143">
        <v>1860</v>
      </c>
      <c r="U3166" s="143" t="s">
        <v>385</v>
      </c>
      <c r="V3166" s="143" t="s">
        <v>366</v>
      </c>
      <c r="Z3166" s="143">
        <v>0</v>
      </c>
      <c r="AA3166" s="143">
        <v>1</v>
      </c>
      <c r="AB3166" s="143">
        <v>1.4845508071847799</v>
      </c>
      <c r="AC3166" s="143">
        <v>0.19899546996440001</v>
      </c>
      <c r="AD3166" s="143">
        <v>2336.7171678996901</v>
      </c>
      <c r="AF3166" s="143">
        <v>-1</v>
      </c>
      <c r="AG3166" s="143">
        <v>-1</v>
      </c>
      <c r="AH3166" s="143">
        <v>-1</v>
      </c>
      <c r="AI3166" s="143">
        <v>-1</v>
      </c>
      <c r="AJ3166" s="143">
        <v>0</v>
      </c>
      <c r="AM3166" s="143" t="s">
        <v>383</v>
      </c>
      <c r="AN3166" s="143">
        <v>-1</v>
      </c>
      <c r="AQ3166" s="143">
        <v>277</v>
      </c>
      <c r="AR3166" s="143" t="s">
        <v>289</v>
      </c>
      <c r="AS3166" s="143" t="s">
        <v>409</v>
      </c>
      <c r="AT3166" s="143" t="s">
        <v>366</v>
      </c>
      <c r="AV3166" s="143">
        <v>130.78775795355301</v>
      </c>
      <c r="AW3166" s="143">
        <v>1.8951477435999999</v>
      </c>
    </row>
    <row r="3167" spans="1:49" x14ac:dyDescent="0.25">
      <c r="A3167" s="153">
        <v>820000</v>
      </c>
      <c r="B3167" s="153">
        <v>2400000</v>
      </c>
      <c r="C3167" s="153">
        <v>2500000</v>
      </c>
      <c r="D3167" s="143" t="s">
        <v>360</v>
      </c>
      <c r="E3167" s="143" t="s">
        <v>73</v>
      </c>
      <c r="F3167" s="143" t="s">
        <v>378</v>
      </c>
      <c r="G3167" s="143" t="s">
        <v>379</v>
      </c>
      <c r="H3167" s="143">
        <v>0.59</v>
      </c>
      <c r="I3167" s="143">
        <v>0.64</v>
      </c>
      <c r="J3167" s="143" t="s">
        <v>366</v>
      </c>
      <c r="K3167" s="143">
        <v>7.0883488188589999E-2</v>
      </c>
      <c r="L3167" s="143">
        <v>3817.5407612641902</v>
      </c>
      <c r="M3167" s="143">
        <v>8.2890484519966403</v>
      </c>
      <c r="N3167" s="143">
        <v>1.2809657894687601</v>
      </c>
      <c r="O3167" s="143">
        <v>0.58755666804182005</v>
      </c>
      <c r="P3167" s="143">
        <v>9.0799323407800003E-2</v>
      </c>
      <c r="Q3167" s="143">
        <v>270.60060546056201</v>
      </c>
      <c r="R3167" s="143">
        <v>1550</v>
      </c>
      <c r="S3167" s="143" t="s">
        <v>399</v>
      </c>
      <c r="T3167" s="143">
        <v>1550</v>
      </c>
      <c r="U3167" s="143" t="s">
        <v>385</v>
      </c>
      <c r="V3167" s="143" t="s">
        <v>366</v>
      </c>
      <c r="Z3167" s="143">
        <v>0</v>
      </c>
      <c r="AA3167" s="143">
        <v>1</v>
      </c>
      <c r="AB3167" s="143">
        <v>0.58755666804182005</v>
      </c>
      <c r="AC3167" s="143">
        <v>9.0799323407800003E-2</v>
      </c>
      <c r="AD3167" s="143">
        <v>2086.8140714995702</v>
      </c>
      <c r="AF3167" s="143">
        <v>-1</v>
      </c>
      <c r="AG3167" s="143">
        <v>-1</v>
      </c>
      <c r="AH3167" s="143">
        <v>-1</v>
      </c>
      <c r="AI3167" s="143">
        <v>-1</v>
      </c>
      <c r="AJ3167" s="143">
        <v>0</v>
      </c>
      <c r="AM3167" s="143" t="s">
        <v>383</v>
      </c>
      <c r="AN3167" s="143">
        <v>-1</v>
      </c>
      <c r="AQ3167" s="143">
        <v>277</v>
      </c>
      <c r="AR3167" s="143" t="s">
        <v>289</v>
      </c>
      <c r="AS3167" s="143" t="s">
        <v>409</v>
      </c>
      <c r="AT3167" s="143" t="s">
        <v>366</v>
      </c>
      <c r="AV3167" s="143">
        <v>117.156234796161</v>
      </c>
      <c r="AW3167" s="143">
        <v>1.6924688333</v>
      </c>
    </row>
    <row r="3168" spans="1:49" x14ac:dyDescent="0.25">
      <c r="A3168" s="153">
        <v>820000</v>
      </c>
      <c r="B3168" s="153">
        <v>2400000</v>
      </c>
      <c r="C3168" s="153">
        <v>2500000</v>
      </c>
      <c r="D3168" s="143" t="s">
        <v>360</v>
      </c>
      <c r="E3168" s="143" t="s">
        <v>73</v>
      </c>
      <c r="F3168" s="143" t="s">
        <v>378</v>
      </c>
      <c r="G3168" s="143" t="s">
        <v>379</v>
      </c>
      <c r="H3168" s="143">
        <v>0.59</v>
      </c>
      <c r="I3168" s="143">
        <v>0.64</v>
      </c>
      <c r="J3168" s="143" t="s">
        <v>366</v>
      </c>
      <c r="K3168" s="143">
        <v>8.4257935504599996E-3</v>
      </c>
      <c r="L3168" s="143">
        <v>3297.76919661597</v>
      </c>
      <c r="M3168" s="143">
        <v>6.6108335427589902</v>
      </c>
      <c r="N3168" s="143">
        <v>0.89543401705157999</v>
      </c>
      <c r="O3168" s="143">
        <v>5.5701518627750003E-2</v>
      </c>
      <c r="P3168" s="143">
        <v>7.5447421657300002E-3</v>
      </c>
      <c r="Q3168" s="143">
        <v>27.786322427759099</v>
      </c>
      <c r="R3168" s="143">
        <v>8140</v>
      </c>
      <c r="S3168" s="143" t="s">
        <v>369</v>
      </c>
      <c r="T3168" s="143">
        <v>8140</v>
      </c>
      <c r="U3168" s="143" t="s">
        <v>385</v>
      </c>
      <c r="V3168" s="143" t="s">
        <v>366</v>
      </c>
      <c r="Z3168" s="143">
        <v>0</v>
      </c>
      <c r="AA3168" s="143">
        <v>1</v>
      </c>
      <c r="AB3168" s="143">
        <v>5.5701518627750003E-2</v>
      </c>
      <c r="AC3168" s="143">
        <v>7.5447421657300002E-3</v>
      </c>
      <c r="AD3168" s="143">
        <v>27.7863224277603</v>
      </c>
      <c r="AF3168" s="143">
        <v>-1</v>
      </c>
      <c r="AG3168" s="143">
        <v>-1</v>
      </c>
      <c r="AH3168" s="143">
        <v>-1</v>
      </c>
      <c r="AI3168" s="143">
        <v>-1</v>
      </c>
      <c r="AJ3168" s="143">
        <v>0</v>
      </c>
      <c r="AM3168" s="143" t="s">
        <v>383</v>
      </c>
      <c r="AN3168" s="143">
        <v>-1</v>
      </c>
      <c r="AQ3168" s="143">
        <v>277</v>
      </c>
      <c r="AR3168" s="143" t="s">
        <v>289</v>
      </c>
      <c r="AS3168" s="143" t="s">
        <v>409</v>
      </c>
      <c r="AT3168" s="143" t="s">
        <v>366</v>
      </c>
      <c r="AV3168" s="143">
        <v>69.840350670286398</v>
      </c>
      <c r="AW3168" s="143">
        <v>2.25355413E-2</v>
      </c>
    </row>
    <row r="3169" spans="1:49" x14ac:dyDescent="0.25">
      <c r="A3169" s="153">
        <v>820000</v>
      </c>
      <c r="B3169" s="153">
        <v>2400000</v>
      </c>
      <c r="C3169" s="153">
        <v>2500000</v>
      </c>
      <c r="D3169" s="143" t="s">
        <v>360</v>
      </c>
      <c r="E3169" s="143" t="s">
        <v>73</v>
      </c>
      <c r="F3169" s="143" t="s">
        <v>378</v>
      </c>
      <c r="G3169" s="143" t="s">
        <v>379</v>
      </c>
      <c r="H3169" s="143">
        <v>0.59</v>
      </c>
      <c r="I3169" s="143">
        <v>0.64</v>
      </c>
      <c r="J3169" s="143" t="s">
        <v>363</v>
      </c>
      <c r="K3169" s="143">
        <v>1.6322719205180001E-2</v>
      </c>
      <c r="L3169" s="143">
        <v>3297.76919661597</v>
      </c>
      <c r="M3169" s="143">
        <v>6.6108335427589902</v>
      </c>
      <c r="N3169" s="143">
        <v>0.89543401705157999</v>
      </c>
      <c r="O3169" s="143">
        <v>0.10790677963068</v>
      </c>
      <c r="P3169" s="143">
        <v>1.46159180271E-2</v>
      </c>
      <c r="Q3169" s="143">
        <v>53.828560599874301</v>
      </c>
      <c r="R3169" s="143">
        <v>3100</v>
      </c>
      <c r="S3169" s="143" t="s">
        <v>371</v>
      </c>
      <c r="T3169" s="143">
        <v>3100</v>
      </c>
      <c r="U3169" s="143" t="s">
        <v>385</v>
      </c>
      <c r="V3169" s="143" t="s">
        <v>366</v>
      </c>
      <c r="Y3169" s="143" t="s">
        <v>363</v>
      </c>
      <c r="Z3169" s="143">
        <v>0</v>
      </c>
      <c r="AA3169" s="143">
        <v>1</v>
      </c>
      <c r="AB3169" s="143">
        <v>0.10790677963068</v>
      </c>
      <c r="AC3169" s="143">
        <v>1.46159180271E-2</v>
      </c>
      <c r="AD3169" s="143">
        <v>53.828560599875303</v>
      </c>
      <c r="AF3169" s="143">
        <v>-1</v>
      </c>
      <c r="AG3169" s="143">
        <v>-1</v>
      </c>
      <c r="AH3169" s="143">
        <v>-1</v>
      </c>
      <c r="AI3169" s="143">
        <v>-1</v>
      </c>
      <c r="AJ3169" s="143">
        <v>0</v>
      </c>
      <c r="AM3169" s="143" t="s">
        <v>383</v>
      </c>
      <c r="AN3169" s="143">
        <v>-1</v>
      </c>
      <c r="AQ3169" s="143">
        <v>277</v>
      </c>
      <c r="AR3169" s="143" t="s">
        <v>289</v>
      </c>
      <c r="AS3169" s="143" t="s">
        <v>409</v>
      </c>
      <c r="AT3169" s="143" t="s">
        <v>366</v>
      </c>
      <c r="AV3169" s="143">
        <v>59.689908237972702</v>
      </c>
      <c r="AW3169" s="143">
        <v>4.36565779E-2</v>
      </c>
    </row>
    <row r="3170" spans="1:49" x14ac:dyDescent="0.25">
      <c r="A3170" s="153">
        <v>820000</v>
      </c>
      <c r="B3170" s="153">
        <v>2400000</v>
      </c>
      <c r="C3170" s="153">
        <v>2500000</v>
      </c>
      <c r="D3170" s="143" t="s">
        <v>360</v>
      </c>
      <c r="E3170" s="143" t="s">
        <v>73</v>
      </c>
      <c r="F3170" s="143" t="s">
        <v>378</v>
      </c>
      <c r="G3170" s="143" t="s">
        <v>379</v>
      </c>
      <c r="H3170" s="143">
        <v>0.59</v>
      </c>
      <c r="I3170" s="143">
        <v>0.64</v>
      </c>
      <c r="J3170" s="143" t="s">
        <v>366</v>
      </c>
      <c r="K3170" s="143">
        <v>0.61595120978284001</v>
      </c>
      <c r="L3170" s="143">
        <v>3859.8526691873199</v>
      </c>
      <c r="M3170" s="143">
        <v>12.0460546021387</v>
      </c>
      <c r="N3170" s="143">
        <v>1.5885344821815299</v>
      </c>
      <c r="O3170" s="143">
        <v>7.4197819052976</v>
      </c>
      <c r="P3170" s="143">
        <v>0.97845973608147996</v>
      </c>
      <c r="Q3170" s="143">
        <v>2377.4809211694701</v>
      </c>
      <c r="R3170" s="143">
        <v>1400</v>
      </c>
      <c r="S3170" s="143" t="s">
        <v>389</v>
      </c>
      <c r="T3170" s="143">
        <v>1400</v>
      </c>
      <c r="U3170" s="143" t="s">
        <v>385</v>
      </c>
      <c r="V3170" s="143" t="s">
        <v>366</v>
      </c>
      <c r="Z3170" s="143">
        <v>0</v>
      </c>
      <c r="AA3170" s="143">
        <v>1</v>
      </c>
      <c r="AB3170" s="143">
        <v>7.4197819052976</v>
      </c>
      <c r="AC3170" s="143">
        <v>0.97845973608147996</v>
      </c>
      <c r="AD3170" s="143">
        <v>2384.4759162771002</v>
      </c>
      <c r="AF3170" s="143">
        <v>-1</v>
      </c>
      <c r="AG3170" s="143">
        <v>-1</v>
      </c>
      <c r="AH3170" s="143">
        <v>-1</v>
      </c>
      <c r="AI3170" s="143">
        <v>-1</v>
      </c>
      <c r="AJ3170" s="143">
        <v>0</v>
      </c>
      <c r="AM3170" s="143" t="s">
        <v>383</v>
      </c>
      <c r="AN3170" s="143">
        <v>-1</v>
      </c>
      <c r="AQ3170" s="143">
        <v>277</v>
      </c>
      <c r="AR3170" s="143" t="s">
        <v>289</v>
      </c>
      <c r="AS3170" s="143" t="s">
        <v>409</v>
      </c>
      <c r="AT3170" s="143" t="s">
        <v>366</v>
      </c>
      <c r="AV3170" s="143">
        <v>198.67187117103401</v>
      </c>
      <c r="AW3170" s="143">
        <v>1.9338815217000001</v>
      </c>
    </row>
    <row r="3171" spans="1:49" x14ac:dyDescent="0.25">
      <c r="A3171" s="153">
        <v>820000</v>
      </c>
      <c r="B3171" s="153">
        <v>2400000</v>
      </c>
      <c r="C3171" s="153">
        <v>2500000</v>
      </c>
      <c r="D3171" s="143" t="s">
        <v>360</v>
      </c>
      <c r="E3171" s="143" t="s">
        <v>73</v>
      </c>
      <c r="F3171" s="143" t="s">
        <v>378</v>
      </c>
      <c r="G3171" s="143" t="s">
        <v>379</v>
      </c>
      <c r="H3171" s="143">
        <v>0.59</v>
      </c>
      <c r="I3171" s="143">
        <v>0.64</v>
      </c>
      <c r="J3171" s="143" t="s">
        <v>366</v>
      </c>
      <c r="K3171" s="143">
        <v>0.61126261513937996</v>
      </c>
      <c r="L3171" s="143">
        <v>3865.39081404128</v>
      </c>
      <c r="M3171" s="143">
        <v>11.9628735293535</v>
      </c>
      <c r="N3171" s="143">
        <v>1.5785448383616301</v>
      </c>
      <c r="O3171" s="143">
        <v>7.3124573581343402</v>
      </c>
      <c r="P3171" s="143">
        <v>0.96490544601170003</v>
      </c>
      <c r="Q3171" s="143">
        <v>2362.7688975266101</v>
      </c>
      <c r="R3171" s="143">
        <v>1400</v>
      </c>
      <c r="S3171" s="143" t="s">
        <v>389</v>
      </c>
      <c r="T3171" s="143">
        <v>1400</v>
      </c>
      <c r="U3171" s="143" t="s">
        <v>385</v>
      </c>
      <c r="V3171" s="143" t="s">
        <v>366</v>
      </c>
      <c r="Z3171" s="143">
        <v>0</v>
      </c>
      <c r="AA3171" s="143">
        <v>1</v>
      </c>
      <c r="AB3171" s="143">
        <v>7.3124573581343402</v>
      </c>
      <c r="AC3171" s="143">
        <v>0.96490544601170003</v>
      </c>
      <c r="AD3171" s="143">
        <v>2362.7688975266101</v>
      </c>
      <c r="AF3171" s="143">
        <v>-1</v>
      </c>
      <c r="AG3171" s="143">
        <v>-1</v>
      </c>
      <c r="AH3171" s="143">
        <v>-1</v>
      </c>
      <c r="AI3171" s="143">
        <v>-1</v>
      </c>
      <c r="AJ3171" s="143">
        <v>0</v>
      </c>
      <c r="AM3171" s="143" t="s">
        <v>383</v>
      </c>
      <c r="AN3171" s="143">
        <v>-1</v>
      </c>
      <c r="AQ3171" s="143">
        <v>277</v>
      </c>
      <c r="AR3171" s="143" t="s">
        <v>289</v>
      </c>
      <c r="AS3171" s="143" t="s">
        <v>409</v>
      </c>
      <c r="AT3171" s="143" t="s">
        <v>366</v>
      </c>
      <c r="AV3171" s="143">
        <v>196.38367699263699</v>
      </c>
      <c r="AW3171" s="143">
        <v>1.9162764780999999</v>
      </c>
    </row>
    <row r="3172" spans="1:49" x14ac:dyDescent="0.25">
      <c r="A3172" s="153">
        <v>820000</v>
      </c>
      <c r="B3172" s="153">
        <v>2400000</v>
      </c>
      <c r="C3172" s="153">
        <v>2500000</v>
      </c>
      <c r="D3172" s="143" t="s">
        <v>360</v>
      </c>
      <c r="E3172" s="143" t="s">
        <v>73</v>
      </c>
      <c r="F3172" s="143" t="s">
        <v>378</v>
      </c>
      <c r="G3172" s="143" t="s">
        <v>379</v>
      </c>
      <c r="H3172" s="143">
        <v>0.59</v>
      </c>
      <c r="I3172" s="143">
        <v>0.64</v>
      </c>
      <c r="J3172" s="143" t="s">
        <v>366</v>
      </c>
      <c r="K3172" s="143">
        <v>6.5004802981899999E-3</v>
      </c>
      <c r="L3172" s="143">
        <v>3865.39081404128</v>
      </c>
      <c r="M3172" s="143">
        <v>11.9628735293535</v>
      </c>
      <c r="N3172" s="143">
        <v>1.5785448383616301</v>
      </c>
      <c r="O3172" s="143">
        <v>7.7764423687360001E-2</v>
      </c>
      <c r="P3172" s="143">
        <v>1.0261299621580001E-2</v>
      </c>
      <c r="Q3172" s="143">
        <v>25.126896831499302</v>
      </c>
      <c r="R3172" s="143">
        <v>1400</v>
      </c>
      <c r="S3172" s="143" t="s">
        <v>389</v>
      </c>
      <c r="T3172" s="143">
        <v>1400</v>
      </c>
      <c r="U3172" s="143" t="s">
        <v>385</v>
      </c>
      <c r="V3172" s="143" t="s">
        <v>366</v>
      </c>
      <c r="Z3172" s="143">
        <v>0</v>
      </c>
      <c r="AA3172" s="143">
        <v>1</v>
      </c>
      <c r="AB3172" s="143">
        <v>7.7764423687360001E-2</v>
      </c>
      <c r="AC3172" s="143">
        <v>1.0261299621580001E-2</v>
      </c>
      <c r="AD3172" s="143">
        <v>25.126896831497699</v>
      </c>
      <c r="AF3172" s="143">
        <v>-1</v>
      </c>
      <c r="AG3172" s="143">
        <v>-1</v>
      </c>
      <c r="AH3172" s="143">
        <v>-1</v>
      </c>
      <c r="AI3172" s="143">
        <v>-1</v>
      </c>
      <c r="AJ3172" s="143">
        <v>0</v>
      </c>
      <c r="AM3172" s="143" t="s">
        <v>383</v>
      </c>
      <c r="AN3172" s="143">
        <v>-1</v>
      </c>
      <c r="AQ3172" s="143">
        <v>277</v>
      </c>
      <c r="AR3172" s="143" t="s">
        <v>289</v>
      </c>
      <c r="AS3172" s="143" t="s">
        <v>409</v>
      </c>
      <c r="AT3172" s="143" t="s">
        <v>366</v>
      </c>
      <c r="AV3172" s="143">
        <v>28.948885733561699</v>
      </c>
      <c r="AW3172" s="143">
        <v>2.03786673E-2</v>
      </c>
    </row>
    <row r="3173" spans="1:49" x14ac:dyDescent="0.25">
      <c r="A3173" s="153">
        <v>820000</v>
      </c>
      <c r="B3173" s="153">
        <v>2400000</v>
      </c>
      <c r="C3173" s="153">
        <v>2500000</v>
      </c>
      <c r="D3173" s="143" t="s">
        <v>360</v>
      </c>
      <c r="E3173" s="143" t="s">
        <v>73</v>
      </c>
      <c r="F3173" s="143" t="s">
        <v>378</v>
      </c>
      <c r="G3173" s="143" t="s">
        <v>379</v>
      </c>
      <c r="H3173" s="143">
        <v>0.59</v>
      </c>
      <c r="I3173" s="143">
        <v>0.64</v>
      </c>
      <c r="J3173" s="143" t="s">
        <v>366</v>
      </c>
      <c r="K3173" s="153">
        <v>3.5823033800000001E-7</v>
      </c>
      <c r="L3173" s="143">
        <v>3865.39081404128</v>
      </c>
      <c r="M3173" s="143">
        <v>11.9628735293535</v>
      </c>
      <c r="N3173" s="143">
        <v>1.5785448383616301</v>
      </c>
      <c r="O3173" s="153">
        <v>4.2854642278719999E-6</v>
      </c>
      <c r="P3173" s="153">
        <v>5.6548265099440004E-7</v>
      </c>
      <c r="Q3173" s="143">
        <v>1.3847002578099999E-3</v>
      </c>
      <c r="R3173" s="143">
        <v>1860</v>
      </c>
      <c r="S3173" s="143" t="s">
        <v>411</v>
      </c>
      <c r="T3173" s="143">
        <v>1860</v>
      </c>
      <c r="U3173" s="143" t="s">
        <v>385</v>
      </c>
      <c r="V3173" s="143" t="s">
        <v>366</v>
      </c>
      <c r="Z3173" s="143">
        <v>0</v>
      </c>
      <c r="AA3173" s="143">
        <v>1</v>
      </c>
      <c r="AB3173" s="153">
        <v>4.2854642278719999E-6</v>
      </c>
      <c r="AC3173" s="153">
        <v>5.6548265099440004E-7</v>
      </c>
      <c r="AD3173" s="143">
        <v>1.3847002562399999E-3</v>
      </c>
      <c r="AF3173" s="143">
        <v>-1</v>
      </c>
      <c r="AG3173" s="143">
        <v>-1</v>
      </c>
      <c r="AH3173" s="143">
        <v>-1</v>
      </c>
      <c r="AI3173" s="143">
        <v>-1</v>
      </c>
      <c r="AJ3173" s="143">
        <v>0</v>
      </c>
      <c r="AM3173" s="143" t="s">
        <v>383</v>
      </c>
      <c r="AN3173" s="143">
        <v>-1</v>
      </c>
      <c r="AQ3173" s="143">
        <v>277</v>
      </c>
      <c r="AR3173" s="143" t="s">
        <v>289</v>
      </c>
      <c r="AS3173" s="143" t="s">
        <v>409</v>
      </c>
      <c r="AT3173" s="143" t="s">
        <v>366</v>
      </c>
      <c r="AV3173" s="143">
        <v>0.21626378456167999</v>
      </c>
      <c r="AW3173" s="153">
        <v>1.1230335000000001E-6</v>
      </c>
    </row>
    <row r="3174" spans="1:49" x14ac:dyDescent="0.25">
      <c r="A3174" s="153">
        <v>820000</v>
      </c>
      <c r="B3174" s="153">
        <v>2400000</v>
      </c>
      <c r="C3174" s="153">
        <v>2500000</v>
      </c>
      <c r="D3174" s="143" t="s">
        <v>360</v>
      </c>
      <c r="E3174" s="143" t="s">
        <v>73</v>
      </c>
      <c r="F3174" s="143" t="s">
        <v>378</v>
      </c>
      <c r="G3174" s="143" t="s">
        <v>379</v>
      </c>
      <c r="H3174" s="143">
        <v>0.59</v>
      </c>
      <c r="I3174" s="143">
        <v>0.64</v>
      </c>
      <c r="J3174" s="143" t="s">
        <v>366</v>
      </c>
      <c r="K3174" s="143">
        <v>0.61776345366790997</v>
      </c>
      <c r="L3174" s="143">
        <v>3817.2325921479901</v>
      </c>
      <c r="M3174" s="143">
        <v>7.8083078744228303</v>
      </c>
      <c r="N3174" s="143">
        <v>1.1322754066082099</v>
      </c>
      <c r="O3174" s="143">
        <v>4.8236872398058104</v>
      </c>
      <c r="P3174" s="143">
        <v>0.69947836568953003</v>
      </c>
      <c r="Q3174" s="143">
        <v>2358.1467895790602</v>
      </c>
      <c r="R3174" s="143">
        <v>1550</v>
      </c>
      <c r="S3174" s="143" t="s">
        <v>399</v>
      </c>
      <c r="T3174" s="143">
        <v>1550</v>
      </c>
      <c r="U3174" s="143" t="s">
        <v>385</v>
      </c>
      <c r="V3174" s="143" t="s">
        <v>366</v>
      </c>
      <c r="Z3174" s="143">
        <v>0</v>
      </c>
      <c r="AA3174" s="143">
        <v>1</v>
      </c>
      <c r="AB3174" s="143">
        <v>4.8236872398058104</v>
      </c>
      <c r="AC3174" s="143">
        <v>0.69947836568953003</v>
      </c>
      <c r="AD3174" s="143">
        <v>2358.1467895790602</v>
      </c>
      <c r="AF3174" s="143">
        <v>-1</v>
      </c>
      <c r="AG3174" s="143">
        <v>-1</v>
      </c>
      <c r="AH3174" s="143">
        <v>-1</v>
      </c>
      <c r="AI3174" s="143">
        <v>-1</v>
      </c>
      <c r="AJ3174" s="143">
        <v>0</v>
      </c>
      <c r="AM3174" s="143" t="s">
        <v>383</v>
      </c>
      <c r="AN3174" s="143">
        <v>-1</v>
      </c>
      <c r="AQ3174" s="143">
        <v>277</v>
      </c>
      <c r="AR3174" s="143" t="s">
        <v>289</v>
      </c>
      <c r="AS3174" s="143" t="s">
        <v>409</v>
      </c>
      <c r="AT3174" s="143" t="s">
        <v>366</v>
      </c>
      <c r="AV3174" s="143">
        <v>200</v>
      </c>
      <c r="AW3174" s="143">
        <v>1.9125278099</v>
      </c>
    </row>
    <row r="3175" spans="1:49" x14ac:dyDescent="0.25">
      <c r="A3175" s="153">
        <v>820000</v>
      </c>
      <c r="B3175" s="153">
        <v>2400000</v>
      </c>
      <c r="C3175" s="153">
        <v>2500000</v>
      </c>
      <c r="D3175" s="143" t="s">
        <v>360</v>
      </c>
      <c r="E3175" s="143" t="s">
        <v>73</v>
      </c>
      <c r="F3175" s="143" t="s">
        <v>378</v>
      </c>
      <c r="G3175" s="143" t="s">
        <v>379</v>
      </c>
      <c r="H3175" s="143">
        <v>0.59</v>
      </c>
      <c r="I3175" s="143">
        <v>0.64</v>
      </c>
      <c r="J3175" s="143" t="s">
        <v>366</v>
      </c>
      <c r="K3175" s="143">
        <v>0.61776345346078998</v>
      </c>
      <c r="L3175" s="143">
        <v>3789.9266981412502</v>
      </c>
      <c r="M3175" s="143">
        <v>8.1093944595108898</v>
      </c>
      <c r="N3175" s="143">
        <v>1.08271304394315</v>
      </c>
      <c r="O3175" s="143">
        <v>5.0096875267832601</v>
      </c>
      <c r="P3175" s="143">
        <v>0.66886054913337001</v>
      </c>
      <c r="Q3175" s="143">
        <v>2341.2782054069999</v>
      </c>
      <c r="R3175" s="143">
        <v>8110</v>
      </c>
      <c r="S3175" s="143" t="s">
        <v>410</v>
      </c>
      <c r="T3175" s="143">
        <v>8110</v>
      </c>
      <c r="U3175" s="143" t="s">
        <v>385</v>
      </c>
      <c r="V3175" s="143" t="s">
        <v>366</v>
      </c>
      <c r="Z3175" s="143">
        <v>0</v>
      </c>
      <c r="AA3175" s="143">
        <v>1</v>
      </c>
      <c r="AB3175" s="143">
        <v>5.0096875267832601</v>
      </c>
      <c r="AC3175" s="143">
        <v>0.66886054913337001</v>
      </c>
      <c r="AD3175" s="143">
        <v>2341.2782054069999</v>
      </c>
      <c r="AF3175" s="143">
        <v>-1</v>
      </c>
      <c r="AG3175" s="143">
        <v>-1</v>
      </c>
      <c r="AH3175" s="143">
        <v>-1</v>
      </c>
      <c r="AI3175" s="143">
        <v>-1</v>
      </c>
      <c r="AJ3175" s="143">
        <v>0</v>
      </c>
      <c r="AM3175" s="143" t="s">
        <v>383</v>
      </c>
      <c r="AN3175" s="143">
        <v>-1</v>
      </c>
      <c r="AQ3175" s="143">
        <v>277</v>
      </c>
      <c r="AR3175" s="143" t="s">
        <v>289</v>
      </c>
      <c r="AS3175" s="143" t="s">
        <v>409</v>
      </c>
      <c r="AT3175" s="143" t="s">
        <v>366</v>
      </c>
      <c r="AV3175" s="143">
        <v>199.99999996647199</v>
      </c>
      <c r="AW3175" s="143">
        <v>1.8988468818999999</v>
      </c>
    </row>
    <row r="3176" spans="1:49" x14ac:dyDescent="0.25">
      <c r="A3176" s="153">
        <v>820000</v>
      </c>
      <c r="B3176" s="153">
        <v>2400000</v>
      </c>
      <c r="C3176" s="153">
        <v>2500000</v>
      </c>
      <c r="D3176" s="143" t="s">
        <v>360</v>
      </c>
      <c r="E3176" s="143" t="s">
        <v>73</v>
      </c>
      <c r="F3176" s="143" t="s">
        <v>378</v>
      </c>
      <c r="G3176" s="143" t="s">
        <v>379</v>
      </c>
      <c r="H3176" s="143">
        <v>0.59</v>
      </c>
      <c r="I3176" s="143">
        <v>0.64</v>
      </c>
      <c r="J3176" s="143" t="s">
        <v>366</v>
      </c>
      <c r="K3176" s="143">
        <v>3.3278993181910001E-2</v>
      </c>
      <c r="L3176" s="143">
        <v>3833.86952558029</v>
      </c>
      <c r="M3176" s="143">
        <v>9.6513740063519204</v>
      </c>
      <c r="N3176" s="143">
        <v>1.28161746867048</v>
      </c>
      <c r="O3176" s="143">
        <v>0.32118800975348999</v>
      </c>
      <c r="P3176" s="143">
        <v>4.26509390017E-2</v>
      </c>
      <c r="Q3176" s="143">
        <v>127.587317802138</v>
      </c>
      <c r="R3176" s="143">
        <v>8110</v>
      </c>
      <c r="S3176" s="143" t="s">
        <v>410</v>
      </c>
      <c r="T3176" s="143">
        <v>8110</v>
      </c>
      <c r="U3176" s="143" t="s">
        <v>385</v>
      </c>
      <c r="V3176" s="143" t="s">
        <v>366</v>
      </c>
      <c r="Z3176" s="143">
        <v>0</v>
      </c>
      <c r="AA3176" s="143">
        <v>1</v>
      </c>
      <c r="AB3176" s="143">
        <v>0.32118800975348999</v>
      </c>
      <c r="AC3176" s="143">
        <v>4.26509390017E-2</v>
      </c>
      <c r="AD3176" s="143">
        <v>127.587317802136</v>
      </c>
      <c r="AF3176" s="143">
        <v>-1</v>
      </c>
      <c r="AG3176" s="143">
        <v>-1</v>
      </c>
      <c r="AH3176" s="143">
        <v>-1</v>
      </c>
      <c r="AI3176" s="143">
        <v>-1</v>
      </c>
      <c r="AJ3176" s="143">
        <v>0</v>
      </c>
      <c r="AM3176" s="143" t="s">
        <v>383</v>
      </c>
      <c r="AN3176" s="143">
        <v>-1</v>
      </c>
      <c r="AQ3176" s="143">
        <v>277</v>
      </c>
      <c r="AR3176" s="143" t="s">
        <v>289</v>
      </c>
      <c r="AS3176" s="143" t="s">
        <v>409</v>
      </c>
      <c r="AT3176" s="143" t="s">
        <v>366</v>
      </c>
      <c r="AV3176" s="143">
        <v>56.542466803140101</v>
      </c>
      <c r="AW3176" s="143">
        <v>0.1034771434</v>
      </c>
    </row>
    <row r="3177" spans="1:49" x14ac:dyDescent="0.25">
      <c r="A3177" s="153">
        <v>820000</v>
      </c>
      <c r="B3177" s="153">
        <v>2400000</v>
      </c>
      <c r="C3177" s="153">
        <v>2500000</v>
      </c>
      <c r="D3177" s="143" t="s">
        <v>360</v>
      </c>
      <c r="E3177" s="143" t="s">
        <v>73</v>
      </c>
      <c r="F3177" s="143" t="s">
        <v>378</v>
      </c>
      <c r="G3177" s="143" t="s">
        <v>379</v>
      </c>
      <c r="H3177" s="143">
        <v>0.59</v>
      </c>
      <c r="I3177" s="143">
        <v>0.64</v>
      </c>
      <c r="J3177" s="143" t="s">
        <v>366</v>
      </c>
      <c r="K3177" s="143">
        <v>0.33526063782519</v>
      </c>
      <c r="L3177" s="143">
        <v>3833.86952558029</v>
      </c>
      <c r="M3177" s="143">
        <v>9.6513740063519204</v>
      </c>
      <c r="N3177" s="143">
        <v>1.28161746867048</v>
      </c>
      <c r="O3177" s="143">
        <v>3.2357258052590598</v>
      </c>
      <c r="P3177" s="143">
        <v>0.42967588999438</v>
      </c>
      <c r="Q3177" s="143">
        <v>1285.34554248462</v>
      </c>
      <c r="R3177" s="143">
        <v>8110</v>
      </c>
      <c r="S3177" s="143" t="s">
        <v>410</v>
      </c>
      <c r="T3177" s="143">
        <v>8110</v>
      </c>
      <c r="U3177" s="143" t="s">
        <v>385</v>
      </c>
      <c r="V3177" s="143" t="s">
        <v>366</v>
      </c>
      <c r="Z3177" s="143">
        <v>0</v>
      </c>
      <c r="AA3177" s="143">
        <v>1</v>
      </c>
      <c r="AB3177" s="143">
        <v>3.2357258052590598</v>
      </c>
      <c r="AC3177" s="143">
        <v>0.42967588999438</v>
      </c>
      <c r="AD3177" s="143">
        <v>1285.34554248462</v>
      </c>
      <c r="AF3177" s="143">
        <v>-1</v>
      </c>
      <c r="AG3177" s="143">
        <v>-1</v>
      </c>
      <c r="AH3177" s="143">
        <v>-1</v>
      </c>
      <c r="AI3177" s="143">
        <v>-1</v>
      </c>
      <c r="AJ3177" s="143">
        <v>0</v>
      </c>
      <c r="AM3177" s="143" t="s">
        <v>383</v>
      </c>
      <c r="AN3177" s="143">
        <v>-1</v>
      </c>
      <c r="AQ3177" s="143">
        <v>277</v>
      </c>
      <c r="AR3177" s="143" t="s">
        <v>289</v>
      </c>
      <c r="AS3177" s="143" t="s">
        <v>409</v>
      </c>
      <c r="AT3177" s="143" t="s">
        <v>366</v>
      </c>
      <c r="AV3177" s="143">
        <v>152.86157575426299</v>
      </c>
      <c r="AW3177" s="143">
        <v>1.0424538056999999</v>
      </c>
    </row>
    <row r="3178" spans="1:49" x14ac:dyDescent="0.25">
      <c r="A3178" s="153">
        <v>820000</v>
      </c>
      <c r="B3178" s="153">
        <v>2400000</v>
      </c>
      <c r="C3178" s="153">
        <v>2500000</v>
      </c>
      <c r="D3178" s="143" t="s">
        <v>360</v>
      </c>
      <c r="E3178" s="143" t="s">
        <v>73</v>
      </c>
      <c r="F3178" s="143" t="s">
        <v>378</v>
      </c>
      <c r="G3178" s="143" t="s">
        <v>379</v>
      </c>
      <c r="H3178" s="143">
        <v>0.59</v>
      </c>
      <c r="I3178" s="143">
        <v>0.64</v>
      </c>
      <c r="J3178" s="143" t="s">
        <v>366</v>
      </c>
      <c r="K3178" s="143">
        <v>0.24922382272984001</v>
      </c>
      <c r="L3178" s="143">
        <v>3833.86952558029</v>
      </c>
      <c r="M3178" s="143">
        <v>9.6513740063519204</v>
      </c>
      <c r="N3178" s="143">
        <v>1.28161746867048</v>
      </c>
      <c r="O3178" s="143">
        <v>2.4053523244584598</v>
      </c>
      <c r="P3178" s="143">
        <v>0.31940960481940001</v>
      </c>
      <c r="Q3178" s="143">
        <v>955.491619012569</v>
      </c>
      <c r="R3178" s="143">
        <v>1400</v>
      </c>
      <c r="S3178" s="143" t="s">
        <v>389</v>
      </c>
      <c r="T3178" s="143">
        <v>1400</v>
      </c>
      <c r="U3178" s="143" t="s">
        <v>385</v>
      </c>
      <c r="V3178" s="143" t="s">
        <v>366</v>
      </c>
      <c r="Z3178" s="143">
        <v>0</v>
      </c>
      <c r="AA3178" s="143">
        <v>1</v>
      </c>
      <c r="AB3178" s="143">
        <v>2.4053523244584598</v>
      </c>
      <c r="AC3178" s="143">
        <v>0.31940960481940001</v>
      </c>
      <c r="AD3178" s="143">
        <v>955.491619012569</v>
      </c>
      <c r="AF3178" s="143">
        <v>-1</v>
      </c>
      <c r="AG3178" s="143">
        <v>-1</v>
      </c>
      <c r="AH3178" s="143">
        <v>-1</v>
      </c>
      <c r="AI3178" s="143">
        <v>-1</v>
      </c>
      <c r="AJ3178" s="143">
        <v>0</v>
      </c>
      <c r="AM3178" s="143" t="s">
        <v>383</v>
      </c>
      <c r="AN3178" s="143">
        <v>-1</v>
      </c>
      <c r="AQ3178" s="143">
        <v>277</v>
      </c>
      <c r="AR3178" s="143" t="s">
        <v>289</v>
      </c>
      <c r="AS3178" s="143" t="s">
        <v>409</v>
      </c>
      <c r="AT3178" s="143" t="s">
        <v>366</v>
      </c>
      <c r="AV3178" s="143">
        <v>143.71953862003099</v>
      </c>
      <c r="AW3178" s="143">
        <v>0.77493237550000005</v>
      </c>
    </row>
    <row r="3179" spans="1:49" x14ac:dyDescent="0.25">
      <c r="A3179" s="153">
        <v>820000</v>
      </c>
      <c r="B3179" s="153">
        <v>2400000</v>
      </c>
      <c r="C3179" s="153">
        <v>2500000</v>
      </c>
      <c r="D3179" s="143" t="s">
        <v>360</v>
      </c>
      <c r="E3179" s="143" t="s">
        <v>73</v>
      </c>
      <c r="F3179" s="143" t="s">
        <v>378</v>
      </c>
      <c r="G3179" s="143" t="s">
        <v>379</v>
      </c>
      <c r="H3179" s="143">
        <v>0.59</v>
      </c>
      <c r="I3179" s="143">
        <v>0.64</v>
      </c>
      <c r="J3179" s="143" t="s">
        <v>366</v>
      </c>
      <c r="K3179" s="143">
        <v>0.61776345346078998</v>
      </c>
      <c r="L3179" s="143">
        <v>3788.6094345735601</v>
      </c>
      <c r="M3179" s="143">
        <v>8.1067583574853597</v>
      </c>
      <c r="N3179" s="143">
        <v>1.0823530735876401</v>
      </c>
      <c r="O3179" s="143">
        <v>5.0080590392922897</v>
      </c>
      <c r="P3179" s="143">
        <v>0.66863817260339997</v>
      </c>
      <c r="Q3179" s="143">
        <v>2340.4644481163</v>
      </c>
      <c r="R3179" s="143">
        <v>8110</v>
      </c>
      <c r="S3179" s="143" t="s">
        <v>410</v>
      </c>
      <c r="T3179" s="143">
        <v>8110</v>
      </c>
      <c r="U3179" s="143" t="s">
        <v>385</v>
      </c>
      <c r="V3179" s="143" t="s">
        <v>366</v>
      </c>
      <c r="Z3179" s="143">
        <v>0</v>
      </c>
      <c r="AA3179" s="143">
        <v>1</v>
      </c>
      <c r="AB3179" s="143">
        <v>5.0080590392922897</v>
      </c>
      <c r="AC3179" s="143">
        <v>0.66863817260339997</v>
      </c>
      <c r="AD3179" s="143">
        <v>2340.4644481163</v>
      </c>
      <c r="AF3179" s="143">
        <v>-1</v>
      </c>
      <c r="AG3179" s="143">
        <v>-1</v>
      </c>
      <c r="AH3179" s="143">
        <v>-1</v>
      </c>
      <c r="AI3179" s="143">
        <v>-1</v>
      </c>
      <c r="AJ3179" s="143">
        <v>0</v>
      </c>
      <c r="AM3179" s="143" t="s">
        <v>383</v>
      </c>
      <c r="AN3179" s="143">
        <v>-1</v>
      </c>
      <c r="AQ3179" s="143">
        <v>277</v>
      </c>
      <c r="AR3179" s="143" t="s">
        <v>289</v>
      </c>
      <c r="AS3179" s="143" t="s">
        <v>409</v>
      </c>
      <c r="AT3179" s="143" t="s">
        <v>366</v>
      </c>
      <c r="AV3179" s="143">
        <v>199.99999996647199</v>
      </c>
      <c r="AW3179" s="143">
        <v>1.8981869003</v>
      </c>
    </row>
    <row r="3180" spans="1:49" x14ac:dyDescent="0.25">
      <c r="A3180" s="153">
        <v>820000</v>
      </c>
      <c r="B3180" s="153">
        <v>2400000</v>
      </c>
      <c r="C3180" s="153">
        <v>2500000</v>
      </c>
      <c r="D3180" s="143" t="s">
        <v>360</v>
      </c>
      <c r="E3180" s="143" t="s">
        <v>73</v>
      </c>
      <c r="F3180" s="143" t="s">
        <v>378</v>
      </c>
      <c r="G3180" s="143" t="s">
        <v>379</v>
      </c>
      <c r="H3180" s="143">
        <v>0.59</v>
      </c>
      <c r="I3180" s="143">
        <v>0.64</v>
      </c>
      <c r="J3180" s="143" t="s">
        <v>366</v>
      </c>
      <c r="K3180" s="143">
        <v>0.61776345380598996</v>
      </c>
      <c r="L3180" s="143">
        <v>3790.8847263950702</v>
      </c>
      <c r="M3180" s="143">
        <v>8.1113213080454507</v>
      </c>
      <c r="N3180" s="143">
        <v>1.08297570981544</v>
      </c>
      <c r="O3180" s="143">
        <v>5.0108778661883102</v>
      </c>
      <c r="P3180" s="143">
        <v>0.66902281488357995</v>
      </c>
      <c r="Q3180" s="143">
        <v>2341.8700415582098</v>
      </c>
      <c r="R3180" s="143">
        <v>8110</v>
      </c>
      <c r="S3180" s="143" t="s">
        <v>410</v>
      </c>
      <c r="T3180" s="143">
        <v>8110</v>
      </c>
      <c r="U3180" s="143" t="s">
        <v>385</v>
      </c>
      <c r="V3180" s="143" t="s">
        <v>366</v>
      </c>
      <c r="Z3180" s="143">
        <v>0</v>
      </c>
      <c r="AA3180" s="143">
        <v>1</v>
      </c>
      <c r="AB3180" s="143">
        <v>5.0108778661883102</v>
      </c>
      <c r="AC3180" s="143">
        <v>0.66902281488357995</v>
      </c>
      <c r="AD3180" s="143">
        <v>2341.8700415582098</v>
      </c>
      <c r="AF3180" s="143">
        <v>-1</v>
      </c>
      <c r="AG3180" s="143">
        <v>-1</v>
      </c>
      <c r="AH3180" s="143">
        <v>-1</v>
      </c>
      <c r="AI3180" s="143">
        <v>-1</v>
      </c>
      <c r="AJ3180" s="143">
        <v>0</v>
      </c>
      <c r="AM3180" s="143" t="s">
        <v>383</v>
      </c>
      <c r="AN3180" s="143">
        <v>-1</v>
      </c>
      <c r="AQ3180" s="143">
        <v>277</v>
      </c>
      <c r="AR3180" s="143" t="s">
        <v>289</v>
      </c>
      <c r="AS3180" s="143" t="s">
        <v>409</v>
      </c>
      <c r="AT3180" s="143" t="s">
        <v>366</v>
      </c>
      <c r="AV3180" s="143">
        <v>200.000000022351</v>
      </c>
      <c r="AW3180" s="143">
        <v>1.8993268788</v>
      </c>
    </row>
    <row r="3181" spans="1:49" x14ac:dyDescent="0.25">
      <c r="A3181" s="153">
        <v>820000</v>
      </c>
      <c r="B3181" s="153">
        <v>2400000</v>
      </c>
      <c r="C3181" s="153">
        <v>2500000</v>
      </c>
      <c r="D3181" s="143" t="s">
        <v>360</v>
      </c>
      <c r="E3181" s="143" t="s">
        <v>73</v>
      </c>
      <c r="F3181" s="143" t="s">
        <v>378</v>
      </c>
      <c r="G3181" s="143" t="s">
        <v>379</v>
      </c>
      <c r="H3181" s="143">
        <v>0.59</v>
      </c>
      <c r="I3181" s="143">
        <v>0.64</v>
      </c>
      <c r="J3181" s="143" t="s">
        <v>366</v>
      </c>
      <c r="K3181" s="143">
        <v>0.39933370359968001</v>
      </c>
      <c r="L3181" s="143">
        <v>3822.5239911128801</v>
      </c>
      <c r="M3181" s="143">
        <v>7.8189592480392101</v>
      </c>
      <c r="N3181" s="143">
        <v>1.13379315903791</v>
      </c>
      <c r="O3181" s="143">
        <v>3.1223739548145399</v>
      </c>
      <c r="P3181" s="143">
        <v>0.45276182131460002</v>
      </c>
      <c r="Q3181" s="143">
        <v>1526.4626624697701</v>
      </c>
      <c r="R3181" s="143">
        <v>1550</v>
      </c>
      <c r="S3181" s="143" t="s">
        <v>399</v>
      </c>
      <c r="T3181" s="143">
        <v>1550</v>
      </c>
      <c r="U3181" s="143" t="s">
        <v>385</v>
      </c>
      <c r="V3181" s="143" t="s">
        <v>366</v>
      </c>
      <c r="Z3181" s="143">
        <v>0</v>
      </c>
      <c r="AA3181" s="143">
        <v>1</v>
      </c>
      <c r="AB3181" s="143">
        <v>3.1223739548145399</v>
      </c>
      <c r="AC3181" s="143">
        <v>0.45276182131460002</v>
      </c>
      <c r="AD3181" s="143">
        <v>2210.2642672638299</v>
      </c>
      <c r="AF3181" s="143">
        <v>-1</v>
      </c>
      <c r="AG3181" s="143">
        <v>-1</v>
      </c>
      <c r="AH3181" s="143">
        <v>-1</v>
      </c>
      <c r="AI3181" s="143">
        <v>-1</v>
      </c>
      <c r="AJ3181" s="143">
        <v>0</v>
      </c>
      <c r="AM3181" s="143" t="s">
        <v>383</v>
      </c>
      <c r="AN3181" s="143">
        <v>-1</v>
      </c>
      <c r="AQ3181" s="143">
        <v>277</v>
      </c>
      <c r="AR3181" s="143" t="s">
        <v>289</v>
      </c>
      <c r="AS3181" s="143" t="s">
        <v>409</v>
      </c>
      <c r="AT3181" s="143" t="s">
        <v>366</v>
      </c>
      <c r="AV3181" s="143">
        <v>164.29106523074299</v>
      </c>
      <c r="AW3181" s="143">
        <v>1.7925906465999999</v>
      </c>
    </row>
    <row r="3182" spans="1:49" x14ac:dyDescent="0.25">
      <c r="A3182" s="153">
        <v>820000</v>
      </c>
      <c r="B3182" s="153">
        <v>2400000</v>
      </c>
      <c r="C3182" s="153">
        <v>2500000</v>
      </c>
      <c r="D3182" s="143" t="s">
        <v>360</v>
      </c>
      <c r="E3182" s="143" t="s">
        <v>73</v>
      </c>
      <c r="F3182" s="143" t="s">
        <v>378</v>
      </c>
      <c r="G3182" s="143" t="s">
        <v>379</v>
      </c>
      <c r="H3182" s="143">
        <v>0.59</v>
      </c>
      <c r="I3182" s="143">
        <v>0.64</v>
      </c>
      <c r="J3182" s="143" t="s">
        <v>366</v>
      </c>
      <c r="K3182" s="143">
        <v>2.9674355901980001E-2</v>
      </c>
      <c r="L3182" s="143">
        <v>3822.5239911128801</v>
      </c>
      <c r="M3182" s="143">
        <v>7.8189592480392101</v>
      </c>
      <c r="N3182" s="143">
        <v>1.13379315903791</v>
      </c>
      <c r="O3182" s="143">
        <v>0.23202257950942001</v>
      </c>
      <c r="P3182" s="143">
        <v>3.3644581720519998E-2</v>
      </c>
      <c r="Q3182" s="143">
        <v>113.43093735615599</v>
      </c>
      <c r="R3182" s="143">
        <v>1460</v>
      </c>
      <c r="S3182" s="143" t="s">
        <v>408</v>
      </c>
      <c r="T3182" s="143">
        <v>1460</v>
      </c>
      <c r="U3182" s="143" t="s">
        <v>385</v>
      </c>
      <c r="V3182" s="143" t="s">
        <v>366</v>
      </c>
      <c r="Z3182" s="143">
        <v>0</v>
      </c>
      <c r="AA3182" s="143">
        <v>1</v>
      </c>
      <c r="AB3182" s="143">
        <v>0.23202257950942001</v>
      </c>
      <c r="AC3182" s="143">
        <v>3.3644581720519998E-2</v>
      </c>
      <c r="AD3182" s="143">
        <v>151.151354774662</v>
      </c>
      <c r="AF3182" s="143">
        <v>-1</v>
      </c>
      <c r="AG3182" s="143">
        <v>-1</v>
      </c>
      <c r="AH3182" s="143">
        <v>-1</v>
      </c>
      <c r="AI3182" s="143">
        <v>-1</v>
      </c>
      <c r="AJ3182" s="143">
        <v>0</v>
      </c>
      <c r="AM3182" s="143" t="s">
        <v>383</v>
      </c>
      <c r="AN3182" s="143">
        <v>-1</v>
      </c>
      <c r="AQ3182" s="143">
        <v>277</v>
      </c>
      <c r="AR3182" s="143" t="s">
        <v>289</v>
      </c>
      <c r="AS3182" s="143" t="s">
        <v>409</v>
      </c>
      <c r="AT3182" s="143" t="s">
        <v>366</v>
      </c>
      <c r="AV3182" s="143">
        <v>60.836319223261803</v>
      </c>
      <c r="AW3182" s="143">
        <v>0.12258828450000001</v>
      </c>
    </row>
    <row r="3183" spans="1:49" x14ac:dyDescent="0.25">
      <c r="A3183" s="153">
        <v>820000</v>
      </c>
      <c r="B3183" s="153">
        <v>2400000</v>
      </c>
      <c r="C3183" s="153">
        <v>2500000</v>
      </c>
      <c r="D3183" s="143" t="s">
        <v>360</v>
      </c>
      <c r="E3183" s="143" t="s">
        <v>73</v>
      </c>
      <c r="F3183" s="143" t="s">
        <v>378</v>
      </c>
      <c r="G3183" s="143" t="s">
        <v>379</v>
      </c>
      <c r="H3183" s="143">
        <v>0.59</v>
      </c>
      <c r="I3183" s="143">
        <v>0.64</v>
      </c>
      <c r="J3183" s="143" t="s">
        <v>366</v>
      </c>
      <c r="K3183" s="143">
        <v>0.14404835739124</v>
      </c>
      <c r="L3183" s="143">
        <v>3658.2287236842199</v>
      </c>
      <c r="M3183" s="143">
        <v>7.5025011357471003</v>
      </c>
      <c r="N3183" s="143">
        <v>1.0498374909418</v>
      </c>
      <c r="O3183" s="143">
        <v>1.0807229649302901</v>
      </c>
      <c r="P3183" s="143">
        <v>0.15122736609790999</v>
      </c>
      <c r="Q3183" s="143">
        <v>526.961838608172</v>
      </c>
      <c r="R3183" s="143">
        <v>8110</v>
      </c>
      <c r="S3183" s="143" t="s">
        <v>410</v>
      </c>
      <c r="T3183" s="143">
        <v>8110</v>
      </c>
      <c r="U3183" s="143" t="s">
        <v>385</v>
      </c>
      <c r="V3183" s="143" t="s">
        <v>366</v>
      </c>
      <c r="Z3183" s="143">
        <v>0</v>
      </c>
      <c r="AA3183" s="143">
        <v>1</v>
      </c>
      <c r="AB3183" s="143">
        <v>1.0807229649302901</v>
      </c>
      <c r="AC3183" s="143">
        <v>0.15122736609790999</v>
      </c>
      <c r="AD3183" s="143">
        <v>526.961838608172</v>
      </c>
      <c r="AF3183" s="143">
        <v>-1</v>
      </c>
      <c r="AG3183" s="143">
        <v>-1</v>
      </c>
      <c r="AH3183" s="143">
        <v>-1</v>
      </c>
      <c r="AI3183" s="143">
        <v>-1</v>
      </c>
      <c r="AJ3183" s="143">
        <v>0</v>
      </c>
      <c r="AM3183" s="143" t="s">
        <v>383</v>
      </c>
      <c r="AN3183" s="143">
        <v>-1</v>
      </c>
      <c r="AQ3183" s="143">
        <v>277</v>
      </c>
      <c r="AR3183" s="143" t="s">
        <v>289</v>
      </c>
      <c r="AS3183" s="143" t="s">
        <v>409</v>
      </c>
      <c r="AT3183" s="143" t="s">
        <v>366</v>
      </c>
      <c r="AV3183" s="143">
        <v>100.40638358731</v>
      </c>
      <c r="AW3183" s="143">
        <v>0.42738186420000002</v>
      </c>
    </row>
    <row r="3184" spans="1:49" x14ac:dyDescent="0.25">
      <c r="A3184" s="153">
        <v>820000</v>
      </c>
      <c r="B3184" s="153">
        <v>2400000</v>
      </c>
      <c r="C3184" s="153">
        <v>2500000</v>
      </c>
      <c r="D3184" s="143" t="s">
        <v>360</v>
      </c>
      <c r="E3184" s="143" t="s">
        <v>73</v>
      </c>
      <c r="F3184" s="143" t="s">
        <v>378</v>
      </c>
      <c r="G3184" s="143" t="s">
        <v>379</v>
      </c>
      <c r="H3184" s="143">
        <v>0.59</v>
      </c>
      <c r="I3184" s="143">
        <v>0.64</v>
      </c>
      <c r="J3184" s="143" t="s">
        <v>363</v>
      </c>
      <c r="K3184" s="153">
        <v>8.4871660000000001E-9</v>
      </c>
      <c r="L3184" s="143">
        <v>3658.2287236842199</v>
      </c>
      <c r="M3184" s="143">
        <v>7.5025011357471003</v>
      </c>
      <c r="N3184" s="143">
        <v>1.0498374909418</v>
      </c>
      <c r="O3184" s="153">
        <v>6.3674972554269995E-8</v>
      </c>
      <c r="P3184" s="153">
        <v>8.9101450586469995E-9</v>
      </c>
      <c r="Q3184" s="143">
        <v>3.1047994440000001E-5</v>
      </c>
      <c r="R3184" s="143">
        <v>3100</v>
      </c>
      <c r="S3184" s="143" t="s">
        <v>371</v>
      </c>
      <c r="T3184" s="143">
        <v>3100</v>
      </c>
      <c r="U3184" s="143" t="s">
        <v>385</v>
      </c>
      <c r="V3184" s="143" t="s">
        <v>366</v>
      </c>
      <c r="Y3184" s="143" t="s">
        <v>363</v>
      </c>
      <c r="Z3184" s="143">
        <v>0</v>
      </c>
      <c r="AA3184" s="143">
        <v>1</v>
      </c>
      <c r="AB3184" s="153">
        <v>6.3674972554269995E-8</v>
      </c>
      <c r="AC3184" s="153">
        <v>8.9101450586469995E-9</v>
      </c>
      <c r="AD3184" s="143">
        <v>3.1047992979999999E-5</v>
      </c>
      <c r="AF3184" s="143">
        <v>-1</v>
      </c>
      <c r="AG3184" s="143">
        <v>-1</v>
      </c>
      <c r="AH3184" s="143">
        <v>-1</v>
      </c>
      <c r="AI3184" s="143">
        <v>-1</v>
      </c>
      <c r="AJ3184" s="143">
        <v>0</v>
      </c>
      <c r="AM3184" s="143" t="s">
        <v>383</v>
      </c>
      <c r="AN3184" s="143">
        <v>-1</v>
      </c>
      <c r="AQ3184" s="143">
        <v>277</v>
      </c>
      <c r="AR3184" s="143" t="s">
        <v>289</v>
      </c>
      <c r="AS3184" s="143" t="s">
        <v>409</v>
      </c>
      <c r="AT3184" s="143" t="s">
        <v>366</v>
      </c>
      <c r="AV3184" s="143">
        <v>3.2877968612729999E-2</v>
      </c>
      <c r="AW3184" s="153">
        <v>2.5180853999999999E-8</v>
      </c>
    </row>
    <row r="3185" spans="1:49" x14ac:dyDescent="0.25">
      <c r="A3185" s="153">
        <v>820000</v>
      </c>
      <c r="B3185" s="153">
        <v>2400000</v>
      </c>
      <c r="C3185" s="153">
        <v>2500000</v>
      </c>
      <c r="D3185" s="143" t="s">
        <v>360</v>
      </c>
      <c r="E3185" s="143" t="s">
        <v>73</v>
      </c>
      <c r="F3185" s="143" t="s">
        <v>378</v>
      </c>
      <c r="G3185" s="143" t="s">
        <v>379</v>
      </c>
      <c r="H3185" s="143">
        <v>0.59</v>
      </c>
      <c r="I3185" s="143">
        <v>0.64</v>
      </c>
      <c r="J3185" s="143" t="s">
        <v>363</v>
      </c>
      <c r="K3185" s="143">
        <v>0.17293694349745001</v>
      </c>
      <c r="L3185" s="143">
        <v>3658.2287236842199</v>
      </c>
      <c r="M3185" s="143">
        <v>7.5025011357471003</v>
      </c>
      <c r="N3185" s="143">
        <v>1.0498374909418</v>
      </c>
      <c r="O3185" s="143">
        <v>1.2974596150022599</v>
      </c>
      <c r="P3185" s="143">
        <v>0.18155568685251</v>
      </c>
      <c r="Q3185" s="143">
        <v>632.64289408853494</v>
      </c>
      <c r="R3185" s="143">
        <v>3100</v>
      </c>
      <c r="S3185" s="143" t="s">
        <v>371</v>
      </c>
      <c r="T3185" s="143">
        <v>3100</v>
      </c>
      <c r="U3185" s="143" t="s">
        <v>385</v>
      </c>
      <c r="V3185" s="143" t="s">
        <v>366</v>
      </c>
      <c r="Y3185" s="143" t="s">
        <v>363</v>
      </c>
      <c r="Z3185" s="143">
        <v>0</v>
      </c>
      <c r="AA3185" s="143">
        <v>1</v>
      </c>
      <c r="AB3185" s="143">
        <v>1.2974596150022599</v>
      </c>
      <c r="AC3185" s="143">
        <v>0.18155568685251</v>
      </c>
      <c r="AD3185" s="143">
        <v>632.64289408853494</v>
      </c>
      <c r="AF3185" s="143">
        <v>-1</v>
      </c>
      <c r="AG3185" s="143">
        <v>-1</v>
      </c>
      <c r="AH3185" s="143">
        <v>-1</v>
      </c>
      <c r="AI3185" s="143">
        <v>-1</v>
      </c>
      <c r="AJ3185" s="143">
        <v>0</v>
      </c>
      <c r="AM3185" s="143" t="s">
        <v>383</v>
      </c>
      <c r="AN3185" s="143">
        <v>-1</v>
      </c>
      <c r="AQ3185" s="143">
        <v>277</v>
      </c>
      <c r="AR3185" s="143" t="s">
        <v>289</v>
      </c>
      <c r="AS3185" s="143" t="s">
        <v>409</v>
      </c>
      <c r="AT3185" s="143" t="s">
        <v>366</v>
      </c>
      <c r="AV3185" s="143">
        <v>110.14616776870599</v>
      </c>
      <c r="AW3185" s="143">
        <v>0.51309237149999998</v>
      </c>
    </row>
    <row r="3186" spans="1:49" x14ac:dyDescent="0.25">
      <c r="A3186" s="153">
        <v>820000</v>
      </c>
      <c r="B3186" s="153">
        <v>2400000</v>
      </c>
      <c r="C3186" s="153">
        <v>2500000</v>
      </c>
      <c r="D3186" s="143" t="s">
        <v>360</v>
      </c>
      <c r="E3186" s="143" t="s">
        <v>73</v>
      </c>
      <c r="F3186" s="143" t="s">
        <v>378</v>
      </c>
      <c r="G3186" s="143" t="s">
        <v>379</v>
      </c>
      <c r="H3186" s="143">
        <v>0.59</v>
      </c>
      <c r="I3186" s="143">
        <v>0.64</v>
      </c>
      <c r="J3186" s="143" t="s">
        <v>366</v>
      </c>
      <c r="K3186" s="143">
        <v>0.30077814433807998</v>
      </c>
      <c r="L3186" s="143">
        <v>3658.2287236842199</v>
      </c>
      <c r="M3186" s="143">
        <v>7.5025011357471003</v>
      </c>
      <c r="N3186" s="143">
        <v>1.0498374909418</v>
      </c>
      <c r="O3186" s="143">
        <v>2.25658836950435</v>
      </c>
      <c r="P3186" s="143">
        <v>0.31576817238201998</v>
      </c>
      <c r="Q3186" s="143">
        <v>1100.3152470739999</v>
      </c>
      <c r="R3186" s="143">
        <v>1550</v>
      </c>
      <c r="S3186" s="143" t="s">
        <v>399</v>
      </c>
      <c r="T3186" s="143">
        <v>1550</v>
      </c>
      <c r="U3186" s="143" t="s">
        <v>385</v>
      </c>
      <c r="V3186" s="143" t="s">
        <v>366</v>
      </c>
      <c r="Z3186" s="143">
        <v>0</v>
      </c>
      <c r="AA3186" s="143">
        <v>1</v>
      </c>
      <c r="AB3186" s="143">
        <v>2.25658836950435</v>
      </c>
      <c r="AC3186" s="143">
        <v>0.31576817238201998</v>
      </c>
      <c r="AD3186" s="143">
        <v>1100.3152470739999</v>
      </c>
      <c r="AF3186" s="143">
        <v>-1</v>
      </c>
      <c r="AG3186" s="143">
        <v>-1</v>
      </c>
      <c r="AH3186" s="143">
        <v>-1</v>
      </c>
      <c r="AI3186" s="143">
        <v>-1</v>
      </c>
      <c r="AJ3186" s="143">
        <v>0</v>
      </c>
      <c r="AM3186" s="143" t="s">
        <v>383</v>
      </c>
      <c r="AN3186" s="143">
        <v>-1</v>
      </c>
      <c r="AQ3186" s="143">
        <v>277</v>
      </c>
      <c r="AR3186" s="143" t="s">
        <v>289</v>
      </c>
      <c r="AS3186" s="143" t="s">
        <v>409</v>
      </c>
      <c r="AT3186" s="143" t="s">
        <v>366</v>
      </c>
      <c r="AV3186" s="143">
        <v>149.946860800964</v>
      </c>
      <c r="AW3186" s="143">
        <v>0.89238868380000003</v>
      </c>
    </row>
    <row r="3187" spans="1:49" x14ac:dyDescent="0.25">
      <c r="A3187" s="153">
        <v>820000</v>
      </c>
      <c r="B3187" s="153">
        <v>2500000</v>
      </c>
      <c r="C3187" s="153">
        <v>2500000</v>
      </c>
      <c r="D3187" s="143" t="s">
        <v>360</v>
      </c>
      <c r="E3187" s="143" t="s">
        <v>73</v>
      </c>
      <c r="F3187" s="143" t="s">
        <v>378</v>
      </c>
      <c r="G3187" s="143" t="s">
        <v>379</v>
      </c>
      <c r="H3187" s="143">
        <v>0.59</v>
      </c>
      <c r="I3187" s="143">
        <v>0.64</v>
      </c>
      <c r="J3187" s="143" t="s">
        <v>363</v>
      </c>
      <c r="K3187" s="143">
        <v>1.780248544235E-2</v>
      </c>
      <c r="L3187" s="143">
        <v>3827.4244853001401</v>
      </c>
      <c r="M3187" s="143">
        <v>11.472913313671899</v>
      </c>
      <c r="N3187" s="143">
        <v>1.5168078698845999</v>
      </c>
      <c r="O3187" s="143">
        <v>0.20424637224802</v>
      </c>
      <c r="P3187" s="143">
        <v>2.700295002246E-2</v>
      </c>
      <c r="Q3187" s="143">
        <v>68.137668681261303</v>
      </c>
      <c r="R3187" s="143">
        <v>3100</v>
      </c>
      <c r="S3187" s="143" t="s">
        <v>371</v>
      </c>
      <c r="T3187" s="143">
        <v>3100</v>
      </c>
      <c r="U3187" s="143" t="s">
        <v>385</v>
      </c>
      <c r="V3187" s="143" t="s">
        <v>366</v>
      </c>
      <c r="Y3187" s="143" t="s">
        <v>363</v>
      </c>
      <c r="Z3187" s="143">
        <v>0</v>
      </c>
      <c r="AA3187" s="143">
        <v>1</v>
      </c>
      <c r="AB3187" s="143">
        <v>0.20424637224802</v>
      </c>
      <c r="AC3187" s="143">
        <v>2.700295002246E-2</v>
      </c>
      <c r="AD3187" s="143">
        <v>68.137668681260095</v>
      </c>
      <c r="AF3187" s="143">
        <v>-1</v>
      </c>
      <c r="AG3187" s="143">
        <v>-1</v>
      </c>
      <c r="AH3187" s="143">
        <v>-1</v>
      </c>
      <c r="AI3187" s="143">
        <v>-1</v>
      </c>
      <c r="AJ3187" s="143">
        <v>0</v>
      </c>
      <c r="AM3187" s="143" t="s">
        <v>383</v>
      </c>
      <c r="AN3187" s="143">
        <v>-1</v>
      </c>
      <c r="AQ3187" s="143">
        <v>277</v>
      </c>
      <c r="AR3187" s="143" t="s">
        <v>289</v>
      </c>
      <c r="AS3187" s="143" t="s">
        <v>409</v>
      </c>
      <c r="AT3187" s="143" t="s">
        <v>366</v>
      </c>
      <c r="AV3187" s="143">
        <v>47.690072530450898</v>
      </c>
      <c r="AW3187" s="143">
        <v>5.5261694E-2</v>
      </c>
    </row>
    <row r="3188" spans="1:49" x14ac:dyDescent="0.25">
      <c r="A3188" s="153">
        <v>820000</v>
      </c>
      <c r="B3188" s="153">
        <v>2500000</v>
      </c>
      <c r="C3188" s="153">
        <v>2500000</v>
      </c>
      <c r="D3188" s="143" t="s">
        <v>360</v>
      </c>
      <c r="E3188" s="143" t="s">
        <v>73</v>
      </c>
      <c r="F3188" s="143" t="s">
        <v>378</v>
      </c>
      <c r="G3188" s="143" t="s">
        <v>379</v>
      </c>
      <c r="H3188" s="143">
        <v>0.59</v>
      </c>
      <c r="I3188" s="143">
        <v>0.64</v>
      </c>
      <c r="J3188" s="143" t="s">
        <v>366</v>
      </c>
      <c r="K3188" s="143">
        <v>0.57173053633727</v>
      </c>
      <c r="L3188" s="143">
        <v>3827.4244853001401</v>
      </c>
      <c r="M3188" s="143">
        <v>11.472913313671899</v>
      </c>
      <c r="N3188" s="143">
        <v>1.5168078698845999</v>
      </c>
      <c r="O3188" s="143">
        <v>6.5594148821767204</v>
      </c>
      <c r="P3188" s="143">
        <v>0.86720537696972</v>
      </c>
      <c r="Q3188" s="143">
        <v>2188.2554537710698</v>
      </c>
      <c r="R3188" s="143">
        <v>1400</v>
      </c>
      <c r="S3188" s="143" t="s">
        <v>389</v>
      </c>
      <c r="T3188" s="143">
        <v>1400</v>
      </c>
      <c r="U3188" s="143" t="s">
        <v>385</v>
      </c>
      <c r="V3188" s="143" t="s">
        <v>366</v>
      </c>
      <c r="Z3188" s="143">
        <v>0</v>
      </c>
      <c r="AA3188" s="143">
        <v>1</v>
      </c>
      <c r="AB3188" s="143">
        <v>6.5594148821767204</v>
      </c>
      <c r="AC3188" s="143">
        <v>0.86720537696972</v>
      </c>
      <c r="AD3188" s="143">
        <v>2188.2554537710698</v>
      </c>
      <c r="AF3188" s="143">
        <v>-1</v>
      </c>
      <c r="AG3188" s="143">
        <v>-1</v>
      </c>
      <c r="AH3188" s="143">
        <v>-1</v>
      </c>
      <c r="AI3188" s="143">
        <v>-1</v>
      </c>
      <c r="AJ3188" s="143">
        <v>0</v>
      </c>
      <c r="AM3188" s="143" t="s">
        <v>383</v>
      </c>
      <c r="AN3188" s="143">
        <v>-1</v>
      </c>
      <c r="AQ3188" s="143">
        <v>277</v>
      </c>
      <c r="AR3188" s="143" t="s">
        <v>289</v>
      </c>
      <c r="AS3188" s="143" t="s">
        <v>409</v>
      </c>
      <c r="AT3188" s="143" t="s">
        <v>366</v>
      </c>
      <c r="AV3188" s="143">
        <v>186.42196660435101</v>
      </c>
      <c r="AW3188" s="143">
        <v>1.7747408384000001</v>
      </c>
    </row>
    <row r="3189" spans="1:49" x14ac:dyDescent="0.25">
      <c r="A3189" s="153">
        <v>820000</v>
      </c>
      <c r="B3189" s="153">
        <v>2500000</v>
      </c>
      <c r="C3189" s="153">
        <v>2500000</v>
      </c>
      <c r="D3189" s="143" t="s">
        <v>360</v>
      </c>
      <c r="E3189" s="143" t="s">
        <v>73</v>
      </c>
      <c r="F3189" s="143" t="s">
        <v>378</v>
      </c>
      <c r="G3189" s="143" t="s">
        <v>379</v>
      </c>
      <c r="H3189" s="143">
        <v>0.59</v>
      </c>
      <c r="I3189" s="143">
        <v>0.64</v>
      </c>
      <c r="J3189" s="143" t="s">
        <v>363</v>
      </c>
      <c r="K3189" s="143">
        <v>2.823043177321E-2</v>
      </c>
      <c r="L3189" s="143">
        <v>3827.4244853001401</v>
      </c>
      <c r="M3189" s="143">
        <v>11.472913313671899</v>
      </c>
      <c r="N3189" s="143">
        <v>1.5168078698845999</v>
      </c>
      <c r="O3189" s="143">
        <v>0.32388529654163001</v>
      </c>
      <c r="P3189" s="143">
        <v>4.2820141083850002E-2</v>
      </c>
      <c r="Q3189" s="143">
        <v>108.04984579940199</v>
      </c>
      <c r="R3189" s="143">
        <v>3100</v>
      </c>
      <c r="S3189" s="143" t="s">
        <v>371</v>
      </c>
      <c r="T3189" s="143">
        <v>3100</v>
      </c>
      <c r="U3189" s="143" t="s">
        <v>385</v>
      </c>
      <c r="V3189" s="143" t="s">
        <v>366</v>
      </c>
      <c r="Y3189" s="143" t="s">
        <v>363</v>
      </c>
      <c r="Z3189" s="143">
        <v>0</v>
      </c>
      <c r="AA3189" s="143">
        <v>1</v>
      </c>
      <c r="AB3189" s="143">
        <v>0.32388529654163001</v>
      </c>
      <c r="AC3189" s="143">
        <v>4.2820141083850002E-2</v>
      </c>
      <c r="AD3189" s="143">
        <v>108.049845799401</v>
      </c>
      <c r="AF3189" s="143">
        <v>-1</v>
      </c>
      <c r="AG3189" s="143">
        <v>-1</v>
      </c>
      <c r="AH3189" s="143">
        <v>-1</v>
      </c>
      <c r="AI3189" s="143">
        <v>-1</v>
      </c>
      <c r="AJ3189" s="143">
        <v>0</v>
      </c>
      <c r="AM3189" s="143" t="s">
        <v>383</v>
      </c>
      <c r="AN3189" s="143">
        <v>-1</v>
      </c>
      <c r="AQ3189" s="143">
        <v>277</v>
      </c>
      <c r="AR3189" s="143" t="s">
        <v>289</v>
      </c>
      <c r="AS3189" s="143" t="s">
        <v>409</v>
      </c>
      <c r="AT3189" s="143" t="s">
        <v>366</v>
      </c>
      <c r="AV3189" s="143">
        <v>60.644631938901</v>
      </c>
      <c r="AW3189" s="143">
        <v>8.7631667299999993E-2</v>
      </c>
    </row>
    <row r="3190" spans="1:49" x14ac:dyDescent="0.25">
      <c r="A3190" s="153">
        <v>820000</v>
      </c>
      <c r="B3190" s="153">
        <v>2500000</v>
      </c>
      <c r="C3190" s="153">
        <v>2500000</v>
      </c>
      <c r="D3190" s="143" t="s">
        <v>360</v>
      </c>
      <c r="E3190" s="143" t="s">
        <v>73</v>
      </c>
      <c r="F3190" s="143" t="s">
        <v>378</v>
      </c>
      <c r="G3190" s="143" t="s">
        <v>379</v>
      </c>
      <c r="H3190" s="143">
        <v>0.59</v>
      </c>
      <c r="I3190" s="143">
        <v>0.64</v>
      </c>
      <c r="J3190" s="143" t="s">
        <v>366</v>
      </c>
      <c r="K3190" s="143">
        <v>0.27449603851565002</v>
      </c>
      <c r="L3190" s="143">
        <v>3802.7395893757998</v>
      </c>
      <c r="M3190" s="143">
        <v>7.9769873211375399</v>
      </c>
      <c r="N3190" s="143">
        <v>1.10494039208725</v>
      </c>
      <c r="O3190" s="143">
        <v>2.1896514189418799</v>
      </c>
      <c r="P3190" s="143">
        <v>0.30330176042388002</v>
      </c>
      <c r="Q3190" s="143">
        <v>1043.8369527903101</v>
      </c>
      <c r="R3190" s="143">
        <v>1550</v>
      </c>
      <c r="S3190" s="143" t="s">
        <v>399</v>
      </c>
      <c r="T3190" s="143">
        <v>1550</v>
      </c>
      <c r="U3190" s="143" t="s">
        <v>385</v>
      </c>
      <c r="V3190" s="143" t="s">
        <v>366</v>
      </c>
      <c r="Z3190" s="143">
        <v>0</v>
      </c>
      <c r="AA3190" s="143">
        <v>1</v>
      </c>
      <c r="AB3190" s="143">
        <v>2.1896514189418799</v>
      </c>
      <c r="AC3190" s="143">
        <v>0.30330176042388002</v>
      </c>
      <c r="AD3190" s="143">
        <v>1043.8369527903101</v>
      </c>
      <c r="AF3190" s="143">
        <v>-1</v>
      </c>
      <c r="AG3190" s="143">
        <v>-1</v>
      </c>
      <c r="AH3190" s="143">
        <v>-1</v>
      </c>
      <c r="AI3190" s="143">
        <v>-1</v>
      </c>
      <c r="AJ3190" s="143">
        <v>0</v>
      </c>
      <c r="AM3190" s="143" t="s">
        <v>383</v>
      </c>
      <c r="AN3190" s="143">
        <v>-1</v>
      </c>
      <c r="AQ3190" s="143">
        <v>277</v>
      </c>
      <c r="AR3190" s="143" t="s">
        <v>289</v>
      </c>
      <c r="AS3190" s="143" t="s">
        <v>409</v>
      </c>
      <c r="AT3190" s="143" t="s">
        <v>366</v>
      </c>
      <c r="AV3190" s="143">
        <v>135.53968435914101</v>
      </c>
      <c r="AW3190" s="143">
        <v>0.84658309229999995</v>
      </c>
    </row>
    <row r="3191" spans="1:49" x14ac:dyDescent="0.25">
      <c r="A3191" s="153">
        <v>820000</v>
      </c>
      <c r="B3191" s="153">
        <v>2500000</v>
      </c>
      <c r="C3191" s="153">
        <v>2500000</v>
      </c>
      <c r="D3191" s="143" t="s">
        <v>360</v>
      </c>
      <c r="E3191" s="143" t="s">
        <v>73</v>
      </c>
      <c r="F3191" s="143" t="s">
        <v>378</v>
      </c>
      <c r="G3191" s="143" t="s">
        <v>379</v>
      </c>
      <c r="H3191" s="143">
        <v>0.59</v>
      </c>
      <c r="I3191" s="143">
        <v>0.64</v>
      </c>
      <c r="J3191" s="143" t="s">
        <v>366</v>
      </c>
      <c r="K3191" s="143">
        <v>0.34326741476102002</v>
      </c>
      <c r="L3191" s="143">
        <v>3802.7395893757998</v>
      </c>
      <c r="M3191" s="143">
        <v>7.9769873211375399</v>
      </c>
      <c r="N3191" s="143">
        <v>1.10494039208725</v>
      </c>
      <c r="O3191" s="143">
        <v>2.7382398153083698</v>
      </c>
      <c r="P3191" s="143">
        <v>0.37929003185681998</v>
      </c>
      <c r="Q3191" s="143">
        <v>1305.35658785444</v>
      </c>
      <c r="R3191" s="143">
        <v>8110</v>
      </c>
      <c r="S3191" s="143" t="s">
        <v>410</v>
      </c>
      <c r="T3191" s="143">
        <v>8110</v>
      </c>
      <c r="U3191" s="143" t="s">
        <v>385</v>
      </c>
      <c r="V3191" s="143" t="s">
        <v>366</v>
      </c>
      <c r="Z3191" s="143">
        <v>0</v>
      </c>
      <c r="AA3191" s="143">
        <v>1</v>
      </c>
      <c r="AB3191" s="143">
        <v>2.7382398153083698</v>
      </c>
      <c r="AC3191" s="143">
        <v>0.37929003185681998</v>
      </c>
      <c r="AD3191" s="143">
        <v>1305.35658785444</v>
      </c>
      <c r="AF3191" s="143">
        <v>-1</v>
      </c>
      <c r="AG3191" s="143">
        <v>-1</v>
      </c>
      <c r="AH3191" s="143">
        <v>-1</v>
      </c>
      <c r="AI3191" s="143">
        <v>-1</v>
      </c>
      <c r="AJ3191" s="143">
        <v>0</v>
      </c>
      <c r="AM3191" s="143" t="s">
        <v>383</v>
      </c>
      <c r="AN3191" s="143">
        <v>-1</v>
      </c>
      <c r="AQ3191" s="143">
        <v>277</v>
      </c>
      <c r="AR3191" s="143" t="s">
        <v>289</v>
      </c>
      <c r="AS3191" s="143" t="s">
        <v>409</v>
      </c>
      <c r="AT3191" s="143" t="s">
        <v>366</v>
      </c>
      <c r="AV3191" s="143">
        <v>200.221983149804</v>
      </c>
      <c r="AW3191" s="143">
        <v>1.058683364</v>
      </c>
    </row>
    <row r="3192" spans="1:49" x14ac:dyDescent="0.25">
      <c r="A3192" s="153">
        <v>820000</v>
      </c>
      <c r="B3192" s="153">
        <v>2500000</v>
      </c>
      <c r="C3192" s="153">
        <v>2500000</v>
      </c>
      <c r="D3192" s="143" t="s">
        <v>360</v>
      </c>
      <c r="E3192" s="143" t="s">
        <v>73</v>
      </c>
      <c r="F3192" s="143" t="s">
        <v>378</v>
      </c>
      <c r="G3192" s="143" t="s">
        <v>379</v>
      </c>
      <c r="H3192" s="143">
        <v>0.59</v>
      </c>
      <c r="I3192" s="143">
        <v>0.64</v>
      </c>
      <c r="J3192" s="143" t="s">
        <v>366</v>
      </c>
      <c r="K3192" s="143">
        <v>0.52494206583642</v>
      </c>
      <c r="L3192" s="143">
        <v>3814.8189017528098</v>
      </c>
      <c r="M3192" s="143">
        <v>7.8034676102211096</v>
      </c>
      <c r="N3192" s="143">
        <v>1.1315886054725399</v>
      </c>
      <c r="O3192" s="143">
        <v>4.0963684079970797</v>
      </c>
      <c r="P3192" s="143">
        <v>0.59401846023370997</v>
      </c>
      <c r="Q3192" s="143">
        <v>2002.5589150779499</v>
      </c>
      <c r="R3192" s="143">
        <v>1550</v>
      </c>
      <c r="S3192" s="143" t="s">
        <v>399</v>
      </c>
      <c r="T3192" s="143">
        <v>1550</v>
      </c>
      <c r="U3192" s="143" t="s">
        <v>385</v>
      </c>
      <c r="V3192" s="143" t="s">
        <v>366</v>
      </c>
      <c r="Z3192" s="143">
        <v>0</v>
      </c>
      <c r="AA3192" s="143">
        <v>1</v>
      </c>
      <c r="AB3192" s="143">
        <v>4.0963684079970797</v>
      </c>
      <c r="AC3192" s="143">
        <v>0.59401846023370997</v>
      </c>
      <c r="AD3192" s="143">
        <v>2356.65569960107</v>
      </c>
      <c r="AF3192" s="143">
        <v>-1</v>
      </c>
      <c r="AG3192" s="143">
        <v>-1</v>
      </c>
      <c r="AH3192" s="143">
        <v>-1</v>
      </c>
      <c r="AI3192" s="143">
        <v>-1</v>
      </c>
      <c r="AJ3192" s="143">
        <v>0</v>
      </c>
      <c r="AM3192" s="143" t="s">
        <v>383</v>
      </c>
      <c r="AN3192" s="143">
        <v>-1</v>
      </c>
      <c r="AQ3192" s="143">
        <v>277</v>
      </c>
      <c r="AR3192" s="143" t="s">
        <v>289</v>
      </c>
      <c r="AS3192" s="143" t="s">
        <v>409</v>
      </c>
      <c r="AT3192" s="143" t="s">
        <v>366</v>
      </c>
      <c r="AV3192" s="143">
        <v>186.00069190720399</v>
      </c>
      <c r="AW3192" s="143">
        <v>1.9113184912000001</v>
      </c>
    </row>
    <row r="3193" spans="1:49" x14ac:dyDescent="0.25">
      <c r="A3193" s="153">
        <v>820000</v>
      </c>
      <c r="B3193" s="153">
        <v>2500000</v>
      </c>
      <c r="C3193" s="153">
        <v>2500000</v>
      </c>
      <c r="D3193" s="143" t="s">
        <v>360</v>
      </c>
      <c r="E3193" s="143" t="s">
        <v>73</v>
      </c>
      <c r="F3193" s="143" t="s">
        <v>378</v>
      </c>
      <c r="G3193" s="143" t="s">
        <v>379</v>
      </c>
      <c r="H3193" s="143">
        <v>0.59</v>
      </c>
      <c r="I3193" s="143">
        <v>0.64</v>
      </c>
      <c r="J3193" s="143" t="s">
        <v>366</v>
      </c>
      <c r="K3193" s="143">
        <v>0.28138965529428001</v>
      </c>
      <c r="L3193" s="143">
        <v>3790.8847263950702</v>
      </c>
      <c r="M3193" s="143">
        <v>8.1113213080454507</v>
      </c>
      <c r="N3193" s="143">
        <v>1.08297570981544</v>
      </c>
      <c r="O3193" s="143">
        <v>2.2824419068521302</v>
      </c>
      <c r="P3193" s="143">
        <v>0.30473816167704998</v>
      </c>
      <c r="Q3193" s="143">
        <v>1066.71574642069</v>
      </c>
      <c r="R3193" s="143">
        <v>8110</v>
      </c>
      <c r="S3193" s="143" t="s">
        <v>410</v>
      </c>
      <c r="T3193" s="143">
        <v>8110</v>
      </c>
      <c r="U3193" s="143" t="s">
        <v>385</v>
      </c>
      <c r="V3193" s="143" t="s">
        <v>366</v>
      </c>
      <c r="Z3193" s="143">
        <v>0</v>
      </c>
      <c r="AA3193" s="143">
        <v>1</v>
      </c>
      <c r="AB3193" s="143">
        <v>2.2824419068521302</v>
      </c>
      <c r="AC3193" s="143">
        <v>0.30473816167704998</v>
      </c>
      <c r="AD3193" s="143">
        <v>1066.71574642069</v>
      </c>
      <c r="AF3193" s="143">
        <v>-1</v>
      </c>
      <c r="AG3193" s="143">
        <v>-1</v>
      </c>
      <c r="AH3193" s="143">
        <v>-1</v>
      </c>
      <c r="AI3193" s="143">
        <v>-1</v>
      </c>
      <c r="AJ3193" s="143">
        <v>0</v>
      </c>
      <c r="AM3193" s="143" t="s">
        <v>383</v>
      </c>
      <c r="AN3193" s="143">
        <v>-1</v>
      </c>
      <c r="AQ3193" s="143">
        <v>277</v>
      </c>
      <c r="AR3193" s="143" t="s">
        <v>289</v>
      </c>
      <c r="AS3193" s="143" t="s">
        <v>409</v>
      </c>
      <c r="AT3193" s="143" t="s">
        <v>366</v>
      </c>
      <c r="AV3193" s="143">
        <v>149.355843952085</v>
      </c>
      <c r="AW3193" s="143">
        <v>0.86513848049999997</v>
      </c>
    </row>
    <row r="3194" spans="1:49" x14ac:dyDescent="0.25">
      <c r="A3194" s="153">
        <v>820000</v>
      </c>
      <c r="B3194" s="153">
        <v>2500000</v>
      </c>
      <c r="C3194" s="153">
        <v>2500000</v>
      </c>
      <c r="D3194" s="143" t="s">
        <v>360</v>
      </c>
      <c r="E3194" s="143" t="s">
        <v>73</v>
      </c>
      <c r="F3194" s="143" t="s">
        <v>378</v>
      </c>
      <c r="G3194" s="143" t="s">
        <v>379</v>
      </c>
      <c r="H3194" s="143">
        <v>0.59</v>
      </c>
      <c r="I3194" s="143">
        <v>0.64</v>
      </c>
      <c r="J3194" s="143" t="s">
        <v>366</v>
      </c>
      <c r="K3194" s="143">
        <v>0.33637379837362003</v>
      </c>
      <c r="L3194" s="143">
        <v>3790.8847263950702</v>
      </c>
      <c r="M3194" s="143">
        <v>8.1113213080454507</v>
      </c>
      <c r="N3194" s="143">
        <v>1.08297570981544</v>
      </c>
      <c r="O3194" s="143">
        <v>2.7284359582161599</v>
      </c>
      <c r="P3194" s="143">
        <v>0.36428465305698998</v>
      </c>
      <c r="Q3194" s="143">
        <v>1275.1542946140601</v>
      </c>
      <c r="R3194" s="143">
        <v>8110</v>
      </c>
      <c r="S3194" s="143" t="s">
        <v>410</v>
      </c>
      <c r="T3194" s="143">
        <v>8110</v>
      </c>
      <c r="U3194" s="143" t="s">
        <v>385</v>
      </c>
      <c r="V3194" s="143" t="s">
        <v>366</v>
      </c>
      <c r="Z3194" s="143">
        <v>0</v>
      </c>
      <c r="AA3194" s="143">
        <v>1</v>
      </c>
      <c r="AB3194" s="143">
        <v>2.7284359582161599</v>
      </c>
      <c r="AC3194" s="143">
        <v>0.36428465305698998</v>
      </c>
      <c r="AD3194" s="143">
        <v>1275.1542946140601</v>
      </c>
      <c r="AF3194" s="143">
        <v>-1</v>
      </c>
      <c r="AG3194" s="143">
        <v>-1</v>
      </c>
      <c r="AH3194" s="143">
        <v>-1</v>
      </c>
      <c r="AI3194" s="143">
        <v>-1</v>
      </c>
      <c r="AJ3194" s="143">
        <v>0</v>
      </c>
      <c r="AM3194" s="143" t="s">
        <v>383</v>
      </c>
      <c r="AN3194" s="143">
        <v>-1</v>
      </c>
      <c r="AQ3194" s="143">
        <v>277</v>
      </c>
      <c r="AR3194" s="143" t="s">
        <v>289</v>
      </c>
      <c r="AS3194" s="143" t="s">
        <v>409</v>
      </c>
      <c r="AT3194" s="143" t="s">
        <v>366</v>
      </c>
      <c r="AV3194" s="143">
        <v>159.992335191156</v>
      </c>
      <c r="AW3194" s="143">
        <v>1.0341883978999999</v>
      </c>
    </row>
    <row r="3195" spans="1:49" x14ac:dyDescent="0.25">
      <c r="A3195" s="153">
        <v>820000</v>
      </c>
      <c r="B3195" s="153">
        <v>2500000</v>
      </c>
      <c r="C3195" s="153">
        <v>2500000</v>
      </c>
      <c r="D3195" s="143" t="s">
        <v>360</v>
      </c>
      <c r="E3195" s="143" t="s">
        <v>73</v>
      </c>
      <c r="F3195" s="143" t="s">
        <v>378</v>
      </c>
      <c r="G3195" s="143" t="s">
        <v>379</v>
      </c>
      <c r="H3195" s="143">
        <v>0.59</v>
      </c>
      <c r="I3195" s="143">
        <v>0.64</v>
      </c>
      <c r="J3195" s="143" t="s">
        <v>366</v>
      </c>
      <c r="K3195" s="143">
        <v>9.7031667262009999E-2</v>
      </c>
      <c r="L3195" s="143">
        <v>3847.38082899346</v>
      </c>
      <c r="M3195" s="143">
        <v>10.741555822620001</v>
      </c>
      <c r="N3195" s="143">
        <v>1.44244846516832</v>
      </c>
      <c r="O3195" s="143">
        <v>1.0422710704568301</v>
      </c>
      <c r="P3195" s="143">
        <v>0.13996317951480999</v>
      </c>
      <c r="Q3195" s="143">
        <v>373.31777642914898</v>
      </c>
      <c r="R3195" s="143">
        <v>1860</v>
      </c>
      <c r="S3195" s="143" t="s">
        <v>411</v>
      </c>
      <c r="T3195" s="143">
        <v>1860</v>
      </c>
      <c r="U3195" s="143" t="s">
        <v>385</v>
      </c>
      <c r="V3195" s="143" t="s">
        <v>366</v>
      </c>
      <c r="Z3195" s="143">
        <v>0</v>
      </c>
      <c r="AA3195" s="143">
        <v>1</v>
      </c>
      <c r="AB3195" s="143">
        <v>1.0422710704568301</v>
      </c>
      <c r="AC3195" s="143">
        <v>0.13996317951480999</v>
      </c>
      <c r="AD3195" s="143">
        <v>720.48236307707498</v>
      </c>
      <c r="AF3195" s="143">
        <v>-1</v>
      </c>
      <c r="AG3195" s="143">
        <v>-1</v>
      </c>
      <c r="AH3195" s="143">
        <v>-1</v>
      </c>
      <c r="AI3195" s="143">
        <v>-1</v>
      </c>
      <c r="AJ3195" s="143">
        <v>0</v>
      </c>
      <c r="AM3195" s="143" t="s">
        <v>383</v>
      </c>
      <c r="AN3195" s="143">
        <v>-1</v>
      </c>
      <c r="AQ3195" s="143">
        <v>277</v>
      </c>
      <c r="AR3195" s="143" t="s">
        <v>289</v>
      </c>
      <c r="AS3195" s="143" t="s">
        <v>409</v>
      </c>
      <c r="AT3195" s="143" t="s">
        <v>366</v>
      </c>
      <c r="AV3195" s="143">
        <v>120.893659961637</v>
      </c>
      <c r="AW3195" s="143">
        <v>0.58433281680000004</v>
      </c>
    </row>
    <row r="3196" spans="1:49" x14ac:dyDescent="0.25">
      <c r="A3196" s="153">
        <v>820000</v>
      </c>
      <c r="B3196" s="153">
        <v>2500000</v>
      </c>
      <c r="C3196" s="153">
        <v>2500000</v>
      </c>
      <c r="D3196" s="143" t="s">
        <v>360</v>
      </c>
      <c r="E3196" s="143" t="s">
        <v>73</v>
      </c>
      <c r="F3196" s="143" t="s">
        <v>378</v>
      </c>
      <c r="G3196" s="143" t="s">
        <v>379</v>
      </c>
      <c r="H3196" s="143">
        <v>0.59</v>
      </c>
      <c r="I3196" s="143">
        <v>0.64</v>
      </c>
      <c r="J3196" s="143" t="s">
        <v>366</v>
      </c>
      <c r="K3196" s="143">
        <v>0.16405306016832999</v>
      </c>
      <c r="L3196" s="143">
        <v>3816.2671303021898</v>
      </c>
      <c r="M3196" s="143">
        <v>7.8063717966455304</v>
      </c>
      <c r="N3196" s="143">
        <v>1.13200068998681</v>
      </c>
      <c r="O3196" s="143">
        <v>1.2806591820514599</v>
      </c>
      <c r="P3196" s="143">
        <v>0.185708177305</v>
      </c>
      <c r="Q3196" s="143">
        <v>626.07030114589395</v>
      </c>
      <c r="R3196" s="143">
        <v>1550</v>
      </c>
      <c r="S3196" s="143" t="s">
        <v>399</v>
      </c>
      <c r="T3196" s="143">
        <v>1550</v>
      </c>
      <c r="U3196" s="143" t="s">
        <v>385</v>
      </c>
      <c r="V3196" s="143" t="s">
        <v>366</v>
      </c>
      <c r="Z3196" s="143">
        <v>0</v>
      </c>
      <c r="AA3196" s="143">
        <v>1</v>
      </c>
      <c r="AB3196" s="143">
        <v>1.2806591820514599</v>
      </c>
      <c r="AC3196" s="143">
        <v>0.185708177305</v>
      </c>
      <c r="AD3196" s="143">
        <v>2357.5503625348201</v>
      </c>
      <c r="AF3196" s="143">
        <v>-1</v>
      </c>
      <c r="AG3196" s="143">
        <v>-1</v>
      </c>
      <c r="AH3196" s="143">
        <v>-1</v>
      </c>
      <c r="AI3196" s="143">
        <v>-1</v>
      </c>
      <c r="AJ3196" s="143">
        <v>0</v>
      </c>
      <c r="AM3196" s="143" t="s">
        <v>383</v>
      </c>
      <c r="AN3196" s="143">
        <v>-1</v>
      </c>
      <c r="AQ3196" s="143">
        <v>277</v>
      </c>
      <c r="AR3196" s="143" t="s">
        <v>289</v>
      </c>
      <c r="AS3196" s="143" t="s">
        <v>409</v>
      </c>
      <c r="AT3196" s="143" t="s">
        <v>366</v>
      </c>
      <c r="AV3196" s="143">
        <v>138.10940211492499</v>
      </c>
      <c r="AW3196" s="143">
        <v>1.9120440895999999</v>
      </c>
    </row>
    <row r="3197" spans="1:49" x14ac:dyDescent="0.25">
      <c r="A3197" s="153">
        <v>820000</v>
      </c>
      <c r="B3197" s="153">
        <v>2500000</v>
      </c>
      <c r="C3197" s="153">
        <v>2500000</v>
      </c>
      <c r="D3197" s="143" t="s">
        <v>360</v>
      </c>
      <c r="E3197" s="143" t="s">
        <v>73</v>
      </c>
      <c r="F3197" s="143" t="s">
        <v>378</v>
      </c>
      <c r="G3197" s="143" t="s">
        <v>379</v>
      </c>
      <c r="H3197" s="143">
        <v>0.59</v>
      </c>
      <c r="I3197" s="143">
        <v>0.64</v>
      </c>
      <c r="J3197" s="143" t="s">
        <v>366</v>
      </c>
      <c r="K3197" s="143">
        <v>0.33548676205344002</v>
      </c>
      <c r="L3197" s="143">
        <v>3546.5806490371101</v>
      </c>
      <c r="M3197" s="143">
        <v>7.3449155275642104</v>
      </c>
      <c r="N3197" s="143">
        <v>0.98786610888545001</v>
      </c>
      <c r="O3197" s="143">
        <v>2.46412192789861</v>
      </c>
      <c r="P3197" s="143">
        <v>0.33141600221231998</v>
      </c>
      <c r="Q3197" s="143">
        <v>1189.8308583068699</v>
      </c>
      <c r="R3197" s="143">
        <v>8110</v>
      </c>
      <c r="S3197" s="143" t="s">
        <v>410</v>
      </c>
      <c r="T3197" s="143">
        <v>8110</v>
      </c>
      <c r="U3197" s="143" t="s">
        <v>385</v>
      </c>
      <c r="V3197" s="143" t="s">
        <v>366</v>
      </c>
      <c r="Z3197" s="143">
        <v>0</v>
      </c>
      <c r="AA3197" s="143">
        <v>1</v>
      </c>
      <c r="AB3197" s="143">
        <v>2.46412192789861</v>
      </c>
      <c r="AC3197" s="143">
        <v>0.33141600221231998</v>
      </c>
      <c r="AD3197" s="143">
        <v>1189.8308583068699</v>
      </c>
      <c r="AF3197" s="143">
        <v>-1</v>
      </c>
      <c r="AG3197" s="143">
        <v>-1</v>
      </c>
      <c r="AH3197" s="143">
        <v>-1</v>
      </c>
      <c r="AI3197" s="143">
        <v>-1</v>
      </c>
      <c r="AJ3197" s="143">
        <v>0</v>
      </c>
      <c r="AM3197" s="143" t="s">
        <v>383</v>
      </c>
      <c r="AN3197" s="143">
        <v>-1</v>
      </c>
      <c r="AQ3197" s="143">
        <v>277</v>
      </c>
      <c r="AR3197" s="143" t="s">
        <v>289</v>
      </c>
      <c r="AS3197" s="143" t="s">
        <v>409</v>
      </c>
      <c r="AT3197" s="143" t="s">
        <v>366</v>
      </c>
      <c r="AV3197" s="143">
        <v>156.939091793112</v>
      </c>
      <c r="AW3197" s="143">
        <v>0.96498853070000001</v>
      </c>
    </row>
    <row r="3198" spans="1:49" x14ac:dyDescent="0.25">
      <c r="A3198" s="153">
        <v>820000</v>
      </c>
      <c r="B3198" s="153">
        <v>2500000</v>
      </c>
      <c r="C3198" s="153">
        <v>2500000</v>
      </c>
      <c r="D3198" s="143" t="s">
        <v>360</v>
      </c>
      <c r="E3198" s="143" t="s">
        <v>73</v>
      </c>
      <c r="F3198" s="143" t="s">
        <v>378</v>
      </c>
      <c r="G3198" s="143" t="s">
        <v>379</v>
      </c>
      <c r="H3198" s="143">
        <v>0.59</v>
      </c>
      <c r="I3198" s="143">
        <v>0.64</v>
      </c>
      <c r="J3198" s="143" t="s">
        <v>363</v>
      </c>
      <c r="K3198" s="143">
        <v>0.28227669182157999</v>
      </c>
      <c r="L3198" s="143">
        <v>3546.5806490371101</v>
      </c>
      <c r="M3198" s="143">
        <v>7.3449155275642104</v>
      </c>
      <c r="N3198" s="143">
        <v>0.98786610888545001</v>
      </c>
      <c r="O3198" s="143">
        <v>2.0732984568298298</v>
      </c>
      <c r="P3198" s="143">
        <v>0.27885157717885001</v>
      </c>
      <c r="Q3198" s="143">
        <v>1001.1170528886501</v>
      </c>
      <c r="R3198" s="143">
        <v>3100</v>
      </c>
      <c r="S3198" s="143" t="s">
        <v>371</v>
      </c>
      <c r="T3198" s="143">
        <v>3100</v>
      </c>
      <c r="U3198" s="143" t="s">
        <v>385</v>
      </c>
      <c r="V3198" s="143" t="s">
        <v>366</v>
      </c>
      <c r="Y3198" s="143" t="s">
        <v>363</v>
      </c>
      <c r="Z3198" s="143">
        <v>0</v>
      </c>
      <c r="AA3198" s="143">
        <v>1</v>
      </c>
      <c r="AB3198" s="143">
        <v>2.0732984568298298</v>
      </c>
      <c r="AC3198" s="143">
        <v>0.27885157717885001</v>
      </c>
      <c r="AD3198" s="143">
        <v>1001.1170528886501</v>
      </c>
      <c r="AF3198" s="143">
        <v>-1</v>
      </c>
      <c r="AG3198" s="143">
        <v>-1</v>
      </c>
      <c r="AH3198" s="143">
        <v>-1</v>
      </c>
      <c r="AI3198" s="143">
        <v>-1</v>
      </c>
      <c r="AJ3198" s="143">
        <v>0</v>
      </c>
      <c r="AM3198" s="143" t="s">
        <v>383</v>
      </c>
      <c r="AN3198" s="143">
        <v>-1</v>
      </c>
      <c r="AQ3198" s="143">
        <v>277</v>
      </c>
      <c r="AR3198" s="143" t="s">
        <v>289</v>
      </c>
      <c r="AS3198" s="143" t="s">
        <v>409</v>
      </c>
      <c r="AT3198" s="143" t="s">
        <v>366</v>
      </c>
      <c r="AV3198" s="143">
        <v>148.05849811326701</v>
      </c>
      <c r="AW3198" s="143">
        <v>0.81193597149999996</v>
      </c>
    </row>
    <row r="3199" spans="1:49" x14ac:dyDescent="0.25">
      <c r="A3199" s="153">
        <v>820000</v>
      </c>
      <c r="B3199" s="153">
        <v>2500000</v>
      </c>
      <c r="C3199" s="153">
        <v>2500000</v>
      </c>
      <c r="D3199" s="143" t="s">
        <v>360</v>
      </c>
      <c r="E3199" s="143" t="s">
        <v>73</v>
      </c>
      <c r="F3199" s="143" t="s">
        <v>378</v>
      </c>
      <c r="G3199" s="143" t="s">
        <v>379</v>
      </c>
      <c r="H3199" s="143">
        <v>0.59</v>
      </c>
      <c r="I3199" s="143">
        <v>0.64</v>
      </c>
      <c r="J3199" s="143" t="s">
        <v>363</v>
      </c>
      <c r="K3199" s="143">
        <v>0.23501632230002001</v>
      </c>
      <c r="L3199" s="143">
        <v>3258.6854163466201</v>
      </c>
      <c r="M3199" s="143">
        <v>6.4397210112381602</v>
      </c>
      <c r="N3199" s="143">
        <v>0.87556226619223998</v>
      </c>
      <c r="O3199" s="143">
        <v>1.5134395486993699</v>
      </c>
      <c r="P3199" s="143">
        <v>0.20577142374516999</v>
      </c>
      <c r="Q3199" s="143">
        <v>765.84426208250204</v>
      </c>
      <c r="R3199" s="143">
        <v>3100</v>
      </c>
      <c r="S3199" s="143" t="s">
        <v>371</v>
      </c>
      <c r="T3199" s="143">
        <v>3100</v>
      </c>
      <c r="U3199" s="143" t="s">
        <v>385</v>
      </c>
      <c r="V3199" s="143" t="s">
        <v>366</v>
      </c>
      <c r="Y3199" s="143" t="s">
        <v>363</v>
      </c>
      <c r="Z3199" s="143">
        <v>0</v>
      </c>
      <c r="AA3199" s="143">
        <v>1</v>
      </c>
      <c r="AB3199" s="143">
        <v>1.5134395486993699</v>
      </c>
      <c r="AC3199" s="143">
        <v>0.20577142374516999</v>
      </c>
      <c r="AD3199" s="143">
        <v>765.84426208250204</v>
      </c>
      <c r="AF3199" s="143">
        <v>-1</v>
      </c>
      <c r="AG3199" s="143">
        <v>-1</v>
      </c>
      <c r="AH3199" s="143">
        <v>-1</v>
      </c>
      <c r="AI3199" s="143">
        <v>-1</v>
      </c>
      <c r="AJ3199" s="143">
        <v>0</v>
      </c>
      <c r="AM3199" s="143" t="s">
        <v>383</v>
      </c>
      <c r="AN3199" s="143">
        <v>-1</v>
      </c>
      <c r="AQ3199" s="143">
        <v>277</v>
      </c>
      <c r="AR3199" s="143" t="s">
        <v>289</v>
      </c>
      <c r="AS3199" s="143" t="s">
        <v>409</v>
      </c>
      <c r="AT3199" s="143" t="s">
        <v>366</v>
      </c>
      <c r="AV3199" s="143">
        <v>141.45847994888101</v>
      </c>
      <c r="AW3199" s="143">
        <v>0.62112267809999999</v>
      </c>
    </row>
    <row r="3200" spans="1:49" x14ac:dyDescent="0.25">
      <c r="A3200" s="153">
        <v>820000</v>
      </c>
      <c r="B3200" s="153">
        <v>2500000</v>
      </c>
      <c r="C3200" s="153">
        <v>2500000</v>
      </c>
      <c r="D3200" s="143" t="s">
        <v>360</v>
      </c>
      <c r="E3200" s="143" t="s">
        <v>73</v>
      </c>
      <c r="F3200" s="143" t="s">
        <v>378</v>
      </c>
      <c r="G3200" s="143" t="s">
        <v>379</v>
      </c>
      <c r="H3200" s="143">
        <v>0.59</v>
      </c>
      <c r="I3200" s="143">
        <v>0.64</v>
      </c>
      <c r="J3200" s="143" t="s">
        <v>363</v>
      </c>
      <c r="K3200" s="143">
        <v>0.38274713157501</v>
      </c>
      <c r="L3200" s="143">
        <v>3258.6854163466201</v>
      </c>
      <c r="M3200" s="143">
        <v>6.4397210112381602</v>
      </c>
      <c r="N3200" s="143">
        <v>0.87556226619223998</v>
      </c>
      <c r="O3200" s="143">
        <v>2.4647847451947298</v>
      </c>
      <c r="P3200" s="143">
        <v>0.33511894590038999</v>
      </c>
      <c r="Q3200" s="143">
        <v>1247.25249581198</v>
      </c>
      <c r="R3200" s="143">
        <v>3100</v>
      </c>
      <c r="S3200" s="143" t="s">
        <v>371</v>
      </c>
      <c r="T3200" s="143">
        <v>3100</v>
      </c>
      <c r="U3200" s="143" t="s">
        <v>385</v>
      </c>
      <c r="V3200" s="143" t="s">
        <v>366</v>
      </c>
      <c r="Y3200" s="143" t="s">
        <v>363</v>
      </c>
      <c r="Z3200" s="143">
        <v>0</v>
      </c>
      <c r="AA3200" s="143">
        <v>1</v>
      </c>
      <c r="AB3200" s="143">
        <v>2.4647847451947298</v>
      </c>
      <c r="AC3200" s="143">
        <v>0.33511894590038999</v>
      </c>
      <c r="AD3200" s="143">
        <v>1247.25249581198</v>
      </c>
      <c r="AF3200" s="143">
        <v>-1</v>
      </c>
      <c r="AG3200" s="143">
        <v>-1</v>
      </c>
      <c r="AH3200" s="143">
        <v>-1</v>
      </c>
      <c r="AI3200" s="143">
        <v>-1</v>
      </c>
      <c r="AJ3200" s="143">
        <v>0</v>
      </c>
      <c r="AM3200" s="143" t="s">
        <v>383</v>
      </c>
      <c r="AN3200" s="143">
        <v>-1</v>
      </c>
      <c r="AQ3200" s="143">
        <v>277</v>
      </c>
      <c r="AR3200" s="143" t="s">
        <v>289</v>
      </c>
      <c r="AS3200" s="143" t="s">
        <v>409</v>
      </c>
      <c r="AT3200" s="143" t="s">
        <v>366</v>
      </c>
      <c r="AV3200" s="143">
        <v>165.37229491824201</v>
      </c>
      <c r="AW3200" s="143">
        <v>1.0115592017999999</v>
      </c>
    </row>
    <row r="3201" spans="1:49" x14ac:dyDescent="0.25">
      <c r="A3201" s="153">
        <v>820000</v>
      </c>
      <c r="B3201" s="153">
        <v>2500000</v>
      </c>
      <c r="C3201" s="153">
        <v>2500000</v>
      </c>
      <c r="D3201" s="143" t="s">
        <v>360</v>
      </c>
      <c r="E3201" s="143" t="s">
        <v>73</v>
      </c>
      <c r="F3201" s="143" t="s">
        <v>378</v>
      </c>
      <c r="G3201" s="143" t="s">
        <v>379</v>
      </c>
      <c r="H3201" s="143">
        <v>0.59</v>
      </c>
      <c r="I3201" s="143">
        <v>0.64</v>
      </c>
      <c r="J3201" s="143" t="s">
        <v>363</v>
      </c>
      <c r="K3201" s="143">
        <v>8.5483892728999995E-3</v>
      </c>
      <c r="L3201" s="143">
        <v>3847.60296567162</v>
      </c>
      <c r="M3201" s="143">
        <v>11.5596836470972</v>
      </c>
      <c r="N3201" s="143">
        <v>1.52992148356097</v>
      </c>
      <c r="O3201" s="143">
        <v>9.8816675687059999E-2</v>
      </c>
      <c r="P3201" s="143">
        <v>1.307836439846E-2</v>
      </c>
      <c r="Q3201" s="143">
        <v>32.8908079181601</v>
      </c>
      <c r="R3201" s="143">
        <v>3100</v>
      </c>
      <c r="S3201" s="143" t="s">
        <v>371</v>
      </c>
      <c r="T3201" s="143">
        <v>3100</v>
      </c>
      <c r="U3201" s="143" t="s">
        <v>385</v>
      </c>
      <c r="V3201" s="143" t="s">
        <v>366</v>
      </c>
      <c r="Y3201" s="143" t="s">
        <v>363</v>
      </c>
      <c r="Z3201" s="143">
        <v>0</v>
      </c>
      <c r="AA3201" s="143">
        <v>1</v>
      </c>
      <c r="AB3201" s="143">
        <v>9.8816675687059999E-2</v>
      </c>
      <c r="AC3201" s="143">
        <v>1.307836439846E-2</v>
      </c>
      <c r="AD3201" s="143">
        <v>32.890807918161002</v>
      </c>
      <c r="AF3201" s="143">
        <v>-1</v>
      </c>
      <c r="AG3201" s="143">
        <v>-1</v>
      </c>
      <c r="AH3201" s="143">
        <v>-1</v>
      </c>
      <c r="AI3201" s="143">
        <v>-1</v>
      </c>
      <c r="AJ3201" s="143">
        <v>0</v>
      </c>
      <c r="AM3201" s="143" t="s">
        <v>383</v>
      </c>
      <c r="AN3201" s="143">
        <v>-1</v>
      </c>
      <c r="AQ3201" s="143">
        <v>277</v>
      </c>
      <c r="AR3201" s="143" t="s">
        <v>289</v>
      </c>
      <c r="AS3201" s="143" t="s">
        <v>409</v>
      </c>
      <c r="AT3201" s="143" t="s">
        <v>366</v>
      </c>
      <c r="AV3201" s="143">
        <v>34.890495651111003</v>
      </c>
      <c r="AW3201" s="143">
        <v>2.6675432200000002E-2</v>
      </c>
    </row>
    <row r="3202" spans="1:49" x14ac:dyDescent="0.25">
      <c r="A3202" s="153">
        <v>820000</v>
      </c>
      <c r="B3202" s="153">
        <v>2500000</v>
      </c>
      <c r="C3202" s="153">
        <v>2500000</v>
      </c>
      <c r="D3202" s="143" t="s">
        <v>360</v>
      </c>
      <c r="E3202" s="143" t="s">
        <v>73</v>
      </c>
      <c r="F3202" s="143" t="s">
        <v>378</v>
      </c>
      <c r="G3202" s="143" t="s">
        <v>379</v>
      </c>
      <c r="H3202" s="143">
        <v>0.59</v>
      </c>
      <c r="I3202" s="143">
        <v>0.64</v>
      </c>
      <c r="J3202" s="143" t="s">
        <v>363</v>
      </c>
      <c r="K3202" s="143">
        <v>2.5603106653900001E-3</v>
      </c>
      <c r="L3202" s="143">
        <v>3847.60296567162</v>
      </c>
      <c r="M3202" s="143">
        <v>11.5596836470972</v>
      </c>
      <c r="N3202" s="143">
        <v>1.52992148356097</v>
      </c>
      <c r="O3202" s="143">
        <v>2.9596381330260001E-2</v>
      </c>
      <c r="P3202" s="143">
        <v>3.9170742915800002E-3</v>
      </c>
      <c r="Q3202" s="143">
        <v>9.8510589092183398</v>
      </c>
      <c r="R3202" s="143">
        <v>3100</v>
      </c>
      <c r="S3202" s="143" t="s">
        <v>371</v>
      </c>
      <c r="T3202" s="143">
        <v>3100</v>
      </c>
      <c r="U3202" s="143" t="s">
        <v>385</v>
      </c>
      <c r="V3202" s="143" t="s">
        <v>366</v>
      </c>
      <c r="Y3202" s="143" t="s">
        <v>363</v>
      </c>
      <c r="Z3202" s="143">
        <v>0</v>
      </c>
      <c r="AA3202" s="143">
        <v>1</v>
      </c>
      <c r="AB3202" s="143">
        <v>2.9596381330260001E-2</v>
      </c>
      <c r="AC3202" s="143">
        <v>3.9170742915800002E-3</v>
      </c>
      <c r="AD3202" s="143">
        <v>9.8510589092197307</v>
      </c>
      <c r="AF3202" s="143">
        <v>-1</v>
      </c>
      <c r="AG3202" s="143">
        <v>-1</v>
      </c>
      <c r="AH3202" s="143">
        <v>-1</v>
      </c>
      <c r="AI3202" s="143">
        <v>-1</v>
      </c>
      <c r="AJ3202" s="143">
        <v>0</v>
      </c>
      <c r="AM3202" s="143" t="s">
        <v>383</v>
      </c>
      <c r="AN3202" s="143">
        <v>-1</v>
      </c>
      <c r="AQ3202" s="143">
        <v>277</v>
      </c>
      <c r="AR3202" s="143" t="s">
        <v>289</v>
      </c>
      <c r="AS3202" s="143" t="s">
        <v>409</v>
      </c>
      <c r="AT3202" s="143" t="s">
        <v>366</v>
      </c>
      <c r="AV3202" s="143">
        <v>18.196131891948301</v>
      </c>
      <c r="AW3202" s="143">
        <v>7.9895043999999998E-3</v>
      </c>
    </row>
    <row r="3203" spans="1:49" x14ac:dyDescent="0.25">
      <c r="A3203" s="153">
        <v>820000</v>
      </c>
      <c r="B3203" s="153">
        <v>2500000</v>
      </c>
      <c r="C3203" s="153">
        <v>2500000</v>
      </c>
      <c r="D3203" s="143" t="s">
        <v>360</v>
      </c>
      <c r="E3203" s="143" t="s">
        <v>73</v>
      </c>
      <c r="F3203" s="143" t="s">
        <v>378</v>
      </c>
      <c r="G3203" s="143" t="s">
        <v>379</v>
      </c>
      <c r="H3203" s="143">
        <v>0.59</v>
      </c>
      <c r="I3203" s="143">
        <v>0.64</v>
      </c>
      <c r="J3203" s="143" t="s">
        <v>366</v>
      </c>
      <c r="K3203" s="143">
        <v>1.539845189549E-2</v>
      </c>
      <c r="L3203" s="143">
        <v>3847.60296567162</v>
      </c>
      <c r="M3203" s="143">
        <v>11.5596836470972</v>
      </c>
      <c r="N3203" s="143">
        <v>1.52992148356097</v>
      </c>
      <c r="O3203" s="143">
        <v>0.17800123256695</v>
      </c>
      <c r="P3203" s="143">
        <v>2.3558422368490001E-2</v>
      </c>
      <c r="Q3203" s="143">
        <v>59.247129179854603</v>
      </c>
      <c r="R3203" s="143">
        <v>1550</v>
      </c>
      <c r="S3203" s="143" t="s">
        <v>399</v>
      </c>
      <c r="T3203" s="143">
        <v>1550</v>
      </c>
      <c r="U3203" s="143" t="s">
        <v>385</v>
      </c>
      <c r="V3203" s="143" t="s">
        <v>366</v>
      </c>
      <c r="Z3203" s="143">
        <v>0</v>
      </c>
      <c r="AA3203" s="143">
        <v>1</v>
      </c>
      <c r="AB3203" s="143">
        <v>0.17800123256695</v>
      </c>
      <c r="AC3203" s="143">
        <v>2.3558422368490001E-2</v>
      </c>
      <c r="AD3203" s="143">
        <v>59.247129179855698</v>
      </c>
      <c r="AF3203" s="143">
        <v>-1</v>
      </c>
      <c r="AG3203" s="143">
        <v>-1</v>
      </c>
      <c r="AH3203" s="143">
        <v>-1</v>
      </c>
      <c r="AI3203" s="143">
        <v>-1</v>
      </c>
      <c r="AJ3203" s="143">
        <v>0</v>
      </c>
      <c r="AM3203" s="143" t="s">
        <v>383</v>
      </c>
      <c r="AN3203" s="143">
        <v>-1</v>
      </c>
      <c r="AQ3203" s="143">
        <v>277</v>
      </c>
      <c r="AR3203" s="143" t="s">
        <v>289</v>
      </c>
      <c r="AS3203" s="143" t="s">
        <v>409</v>
      </c>
      <c r="AT3203" s="143" t="s">
        <v>366</v>
      </c>
      <c r="AV3203" s="143">
        <v>42.670253367804101</v>
      </c>
      <c r="AW3203" s="143">
        <v>4.8051199699999998E-2</v>
      </c>
    </row>
    <row r="3204" spans="1:49" x14ac:dyDescent="0.25">
      <c r="A3204" s="153">
        <v>820000</v>
      </c>
      <c r="B3204" s="153">
        <v>2500000</v>
      </c>
      <c r="C3204" s="153">
        <v>2500000</v>
      </c>
      <c r="D3204" s="143" t="s">
        <v>360</v>
      </c>
      <c r="E3204" s="143" t="s">
        <v>73</v>
      </c>
      <c r="F3204" s="143" t="s">
        <v>378</v>
      </c>
      <c r="G3204" s="143" t="s">
        <v>379</v>
      </c>
      <c r="H3204" s="143">
        <v>0.59</v>
      </c>
      <c r="I3204" s="143">
        <v>0.64</v>
      </c>
      <c r="J3204" s="143" t="s">
        <v>363</v>
      </c>
      <c r="K3204" s="143">
        <v>1.374891640993E-2</v>
      </c>
      <c r="L3204" s="143">
        <v>3847.60296567162</v>
      </c>
      <c r="M3204" s="143">
        <v>11.5596836470972</v>
      </c>
      <c r="N3204" s="143">
        <v>1.52992148356097</v>
      </c>
      <c r="O3204" s="143">
        <v>0.15893312418916999</v>
      </c>
      <c r="P3204" s="143">
        <v>2.1034762591230001E-2</v>
      </c>
      <c r="Q3204" s="143">
        <v>52.900371553617902</v>
      </c>
      <c r="R3204" s="143">
        <v>3100</v>
      </c>
      <c r="S3204" s="143" t="s">
        <v>371</v>
      </c>
      <c r="T3204" s="143">
        <v>3100</v>
      </c>
      <c r="U3204" s="143" t="s">
        <v>385</v>
      </c>
      <c r="V3204" s="143" t="s">
        <v>366</v>
      </c>
      <c r="Y3204" s="143" t="s">
        <v>363</v>
      </c>
      <c r="Z3204" s="143">
        <v>0</v>
      </c>
      <c r="AA3204" s="143">
        <v>1</v>
      </c>
      <c r="AB3204" s="143">
        <v>0.15893312418916999</v>
      </c>
      <c r="AC3204" s="143">
        <v>2.1034762591230001E-2</v>
      </c>
      <c r="AD3204" s="143">
        <v>52.900371553619102</v>
      </c>
      <c r="AF3204" s="143">
        <v>-1</v>
      </c>
      <c r="AG3204" s="143">
        <v>-1</v>
      </c>
      <c r="AH3204" s="143">
        <v>-1</v>
      </c>
      <c r="AI3204" s="143">
        <v>-1</v>
      </c>
      <c r="AJ3204" s="143">
        <v>0</v>
      </c>
      <c r="AM3204" s="143" t="s">
        <v>383</v>
      </c>
      <c r="AN3204" s="143">
        <v>-1</v>
      </c>
      <c r="AQ3204" s="143">
        <v>277</v>
      </c>
      <c r="AR3204" s="143" t="s">
        <v>289</v>
      </c>
      <c r="AS3204" s="143" t="s">
        <v>409</v>
      </c>
      <c r="AT3204" s="143" t="s">
        <v>366</v>
      </c>
      <c r="AV3204" s="143">
        <v>48.692562498834597</v>
      </c>
      <c r="AW3204" s="143">
        <v>4.2903788800000002E-2</v>
      </c>
    </row>
    <row r="3205" spans="1:49" x14ac:dyDescent="0.25">
      <c r="A3205" s="153">
        <v>820000</v>
      </c>
      <c r="B3205" s="153">
        <v>2500000</v>
      </c>
      <c r="C3205" s="153">
        <v>2500000</v>
      </c>
      <c r="D3205" s="143" t="s">
        <v>360</v>
      </c>
      <c r="E3205" s="143" t="s">
        <v>73</v>
      </c>
      <c r="F3205" s="143" t="s">
        <v>378</v>
      </c>
      <c r="G3205" s="143" t="s">
        <v>379</v>
      </c>
      <c r="H3205" s="143">
        <v>0.59</v>
      </c>
      <c r="I3205" s="143">
        <v>0.64</v>
      </c>
      <c r="J3205" s="143" t="s">
        <v>366</v>
      </c>
      <c r="K3205" s="143">
        <v>0.57750738528610002</v>
      </c>
      <c r="L3205" s="143">
        <v>3847.60296567162</v>
      </c>
      <c r="M3205" s="143">
        <v>11.5596836470972</v>
      </c>
      <c r="N3205" s="143">
        <v>1.52992148356097</v>
      </c>
      <c r="O3205" s="143">
        <v>6.67580267776966</v>
      </c>
      <c r="P3205" s="143">
        <v>0.88354095566433</v>
      </c>
      <c r="Q3205" s="143">
        <v>2222.0191283240702</v>
      </c>
      <c r="R3205" s="143">
        <v>1400</v>
      </c>
      <c r="S3205" s="143" t="s">
        <v>389</v>
      </c>
      <c r="T3205" s="143">
        <v>1400</v>
      </c>
      <c r="U3205" s="143" t="s">
        <v>385</v>
      </c>
      <c r="V3205" s="143" t="s">
        <v>366</v>
      </c>
      <c r="Z3205" s="143">
        <v>0</v>
      </c>
      <c r="AA3205" s="143">
        <v>1</v>
      </c>
      <c r="AB3205" s="143">
        <v>6.67580267776966</v>
      </c>
      <c r="AC3205" s="143">
        <v>0.88354095566433</v>
      </c>
      <c r="AD3205" s="143">
        <v>2222.0191283240702</v>
      </c>
      <c r="AF3205" s="143">
        <v>-1</v>
      </c>
      <c r="AG3205" s="143">
        <v>-1</v>
      </c>
      <c r="AH3205" s="143">
        <v>-1</v>
      </c>
      <c r="AI3205" s="143">
        <v>-1</v>
      </c>
      <c r="AJ3205" s="143">
        <v>0</v>
      </c>
      <c r="AM3205" s="143" t="s">
        <v>383</v>
      </c>
      <c r="AN3205" s="143">
        <v>-1</v>
      </c>
      <c r="AQ3205" s="143">
        <v>277</v>
      </c>
      <c r="AR3205" s="143" t="s">
        <v>289</v>
      </c>
      <c r="AS3205" s="143" t="s">
        <v>409</v>
      </c>
      <c r="AT3205" s="143" t="s">
        <v>366</v>
      </c>
      <c r="AV3205" s="143">
        <v>185.525182615689</v>
      </c>
      <c r="AW3205" s="143">
        <v>1.8021241916999999</v>
      </c>
    </row>
    <row r="3206" spans="1:49" x14ac:dyDescent="0.25">
      <c r="A3206" s="153">
        <v>820000</v>
      </c>
      <c r="B3206" s="153">
        <v>2500000</v>
      </c>
      <c r="C3206" s="153">
        <v>2500000</v>
      </c>
      <c r="D3206" s="143" t="s">
        <v>360</v>
      </c>
      <c r="E3206" s="143" t="s">
        <v>73</v>
      </c>
      <c r="F3206" s="143" t="s">
        <v>378</v>
      </c>
      <c r="G3206" s="143" t="s">
        <v>379</v>
      </c>
      <c r="H3206" s="143">
        <v>0.59</v>
      </c>
      <c r="I3206" s="143">
        <v>0.64</v>
      </c>
      <c r="J3206" s="143" t="s">
        <v>363</v>
      </c>
      <c r="K3206" s="143">
        <v>0.11817276816605</v>
      </c>
      <c r="L3206" s="143">
        <v>3424.1101548828601</v>
      </c>
      <c r="M3206" s="143">
        <v>6.8408152943381602</v>
      </c>
      <c r="N3206" s="143">
        <v>0.94998176486862995</v>
      </c>
      <c r="O3206" s="143">
        <v>0.80839807984461998</v>
      </c>
      <c r="P3206" s="143">
        <v>0.11226197486180001</v>
      </c>
      <c r="Q3206" s="143">
        <v>404.63657550800701</v>
      </c>
      <c r="R3206" s="143">
        <v>3100</v>
      </c>
      <c r="S3206" s="143" t="s">
        <v>371</v>
      </c>
      <c r="T3206" s="143">
        <v>3100</v>
      </c>
      <c r="U3206" s="143" t="s">
        <v>385</v>
      </c>
      <c r="V3206" s="143" t="s">
        <v>366</v>
      </c>
      <c r="Y3206" s="143" t="s">
        <v>363</v>
      </c>
      <c r="Z3206" s="143">
        <v>0</v>
      </c>
      <c r="AA3206" s="143">
        <v>1</v>
      </c>
      <c r="AB3206" s="143">
        <v>0.80839807984461998</v>
      </c>
      <c r="AC3206" s="143">
        <v>0.11226197486180001</v>
      </c>
      <c r="AD3206" s="143">
        <v>404.63657550800701</v>
      </c>
      <c r="AF3206" s="143">
        <v>-1</v>
      </c>
      <c r="AG3206" s="143">
        <v>-1</v>
      </c>
      <c r="AH3206" s="143">
        <v>-1</v>
      </c>
      <c r="AI3206" s="143">
        <v>-1</v>
      </c>
      <c r="AJ3206" s="143">
        <v>0</v>
      </c>
      <c r="AM3206" s="143" t="s">
        <v>383</v>
      </c>
      <c r="AN3206" s="143">
        <v>-1</v>
      </c>
      <c r="AQ3206" s="143">
        <v>277</v>
      </c>
      <c r="AR3206" s="143" t="s">
        <v>289</v>
      </c>
      <c r="AS3206" s="143" t="s">
        <v>409</v>
      </c>
      <c r="AT3206" s="143" t="s">
        <v>366</v>
      </c>
      <c r="AV3206" s="143">
        <v>122.659788755083</v>
      </c>
      <c r="AW3206" s="143">
        <v>0.32817240510000001</v>
      </c>
    </row>
    <row r="3207" spans="1:49" x14ac:dyDescent="0.25">
      <c r="A3207" s="153">
        <v>820000</v>
      </c>
      <c r="B3207" s="153">
        <v>2500000</v>
      </c>
      <c r="C3207" s="153">
        <v>2500000</v>
      </c>
      <c r="D3207" s="143" t="s">
        <v>360</v>
      </c>
      <c r="E3207" s="143" t="s">
        <v>73</v>
      </c>
      <c r="F3207" s="143" t="s">
        <v>378</v>
      </c>
      <c r="G3207" s="143" t="s">
        <v>379</v>
      </c>
      <c r="H3207" s="143">
        <v>0.59</v>
      </c>
      <c r="I3207" s="143">
        <v>0.64</v>
      </c>
      <c r="J3207" s="143" t="s">
        <v>363</v>
      </c>
      <c r="K3207" s="143">
        <v>0.32595583069771</v>
      </c>
      <c r="L3207" s="143">
        <v>3424.1101548828601</v>
      </c>
      <c r="M3207" s="143">
        <v>6.8408152943381602</v>
      </c>
      <c r="N3207" s="143">
        <v>0.94998176486862995</v>
      </c>
      <c r="O3207" s="143">
        <v>2.22980363191561</v>
      </c>
      <c r="P3207" s="143">
        <v>0.30965209531542998</v>
      </c>
      <c r="Q3207" s="143">
        <v>1116.10866993531</v>
      </c>
      <c r="R3207" s="143">
        <v>3100</v>
      </c>
      <c r="S3207" s="143" t="s">
        <v>371</v>
      </c>
      <c r="T3207" s="143">
        <v>3100</v>
      </c>
      <c r="U3207" s="143" t="s">
        <v>385</v>
      </c>
      <c r="V3207" s="143" t="s">
        <v>366</v>
      </c>
      <c r="Y3207" s="143" t="s">
        <v>363</v>
      </c>
      <c r="Z3207" s="143">
        <v>0</v>
      </c>
      <c r="AA3207" s="143">
        <v>1</v>
      </c>
      <c r="AB3207" s="143">
        <v>2.22980363191561</v>
      </c>
      <c r="AC3207" s="143">
        <v>0.30965209531542998</v>
      </c>
      <c r="AD3207" s="143">
        <v>1116.10866993531</v>
      </c>
      <c r="AF3207" s="143">
        <v>-1</v>
      </c>
      <c r="AG3207" s="143">
        <v>-1</v>
      </c>
      <c r="AH3207" s="143">
        <v>-1</v>
      </c>
      <c r="AI3207" s="143">
        <v>-1</v>
      </c>
      <c r="AJ3207" s="143">
        <v>0</v>
      </c>
      <c r="AM3207" s="143" t="s">
        <v>383</v>
      </c>
      <c r="AN3207" s="143">
        <v>-1</v>
      </c>
      <c r="AQ3207" s="143">
        <v>277</v>
      </c>
      <c r="AR3207" s="143" t="s">
        <v>289</v>
      </c>
      <c r="AS3207" s="143" t="s">
        <v>409</v>
      </c>
      <c r="AT3207" s="143" t="s">
        <v>366</v>
      </c>
      <c r="AV3207" s="143">
        <v>146.32340168435101</v>
      </c>
      <c r="AW3207" s="143">
        <v>0.9051976236</v>
      </c>
    </row>
    <row r="3208" spans="1:49" x14ac:dyDescent="0.25">
      <c r="A3208" s="153">
        <v>820000</v>
      </c>
      <c r="B3208" s="153">
        <v>2500000</v>
      </c>
      <c r="C3208" s="153">
        <v>2500000</v>
      </c>
      <c r="D3208" s="143" t="s">
        <v>360</v>
      </c>
      <c r="E3208" s="143" t="s">
        <v>73</v>
      </c>
      <c r="F3208" s="143" t="s">
        <v>378</v>
      </c>
      <c r="G3208" s="143" t="s">
        <v>379</v>
      </c>
      <c r="H3208" s="143">
        <v>0.59</v>
      </c>
      <c r="I3208" s="143">
        <v>0.64</v>
      </c>
      <c r="J3208" s="143" t="s">
        <v>366</v>
      </c>
      <c r="K3208" s="143">
        <v>0.17363485494222</v>
      </c>
      <c r="L3208" s="143">
        <v>3424.1101548828601</v>
      </c>
      <c r="M3208" s="143">
        <v>6.8408152943381602</v>
      </c>
      <c r="N3208" s="143">
        <v>0.94998176486862995</v>
      </c>
      <c r="O3208" s="143">
        <v>1.1878039713189601</v>
      </c>
      <c r="P3208" s="143">
        <v>0.16494994594071999</v>
      </c>
      <c r="Q3208" s="143">
        <v>594.54487004928899</v>
      </c>
      <c r="R3208" s="143">
        <v>1550</v>
      </c>
      <c r="S3208" s="143" t="s">
        <v>399</v>
      </c>
      <c r="T3208" s="143">
        <v>1550</v>
      </c>
      <c r="U3208" s="143" t="s">
        <v>385</v>
      </c>
      <c r="V3208" s="143" t="s">
        <v>366</v>
      </c>
      <c r="Z3208" s="143">
        <v>0</v>
      </c>
      <c r="AA3208" s="143">
        <v>1</v>
      </c>
      <c r="AB3208" s="143">
        <v>1.1878039713189601</v>
      </c>
      <c r="AC3208" s="143">
        <v>0.16494994594071999</v>
      </c>
      <c r="AD3208" s="143">
        <v>594.54487004928899</v>
      </c>
      <c r="AF3208" s="143">
        <v>-1</v>
      </c>
      <c r="AG3208" s="143">
        <v>-1</v>
      </c>
      <c r="AH3208" s="143">
        <v>-1</v>
      </c>
      <c r="AI3208" s="143">
        <v>-1</v>
      </c>
      <c r="AJ3208" s="143">
        <v>0</v>
      </c>
      <c r="AM3208" s="143" t="s">
        <v>383</v>
      </c>
      <c r="AN3208" s="143">
        <v>-1</v>
      </c>
      <c r="AQ3208" s="143">
        <v>277</v>
      </c>
      <c r="AR3208" s="143" t="s">
        <v>289</v>
      </c>
      <c r="AS3208" s="143" t="s">
        <v>409</v>
      </c>
      <c r="AT3208" s="143" t="s">
        <v>366</v>
      </c>
      <c r="AV3208" s="143">
        <v>149.880362171472</v>
      </c>
      <c r="AW3208" s="143">
        <v>0.4821937308</v>
      </c>
    </row>
    <row r="3209" spans="1:49" x14ac:dyDescent="0.25">
      <c r="A3209" s="153">
        <v>820000</v>
      </c>
      <c r="B3209" s="153">
        <v>2500000</v>
      </c>
      <c r="C3209" s="153">
        <v>2500000</v>
      </c>
      <c r="D3209" s="143" t="s">
        <v>360</v>
      </c>
      <c r="E3209" s="143" t="s">
        <v>73</v>
      </c>
      <c r="F3209" s="143" t="s">
        <v>378</v>
      </c>
      <c r="G3209" s="143" t="s">
        <v>379</v>
      </c>
      <c r="H3209" s="143">
        <v>0.59</v>
      </c>
      <c r="I3209" s="143">
        <v>0.64</v>
      </c>
      <c r="J3209" s="143" t="s">
        <v>363</v>
      </c>
      <c r="K3209" s="143">
        <v>0.61776345369092001</v>
      </c>
      <c r="L3209" s="143">
        <v>3266.6747571688102</v>
      </c>
      <c r="M3209" s="143">
        <v>6.4552749930884303</v>
      </c>
      <c r="N3209" s="143">
        <v>0.87771225895436</v>
      </c>
      <c r="O3209" s="143">
        <v>3.9878329742549798</v>
      </c>
      <c r="P3209" s="143">
        <v>0.54221855643851002</v>
      </c>
      <c r="Q3209" s="143">
        <v>2018.0322800735701</v>
      </c>
      <c r="R3209" s="143">
        <v>3100</v>
      </c>
      <c r="S3209" s="143" t="s">
        <v>371</v>
      </c>
      <c r="T3209" s="143">
        <v>3100</v>
      </c>
      <c r="U3209" s="143" t="s">
        <v>385</v>
      </c>
      <c r="V3209" s="143" t="s">
        <v>366</v>
      </c>
      <c r="Y3209" s="143" t="s">
        <v>363</v>
      </c>
      <c r="Z3209" s="143">
        <v>0</v>
      </c>
      <c r="AA3209" s="143">
        <v>1</v>
      </c>
      <c r="AB3209" s="143">
        <v>3.9878329742549798</v>
      </c>
      <c r="AC3209" s="143">
        <v>0.54221855643851002</v>
      </c>
      <c r="AD3209" s="143">
        <v>2018.0322800735701</v>
      </c>
      <c r="AF3209" s="143">
        <v>-1</v>
      </c>
      <c r="AG3209" s="143">
        <v>-1</v>
      </c>
      <c r="AH3209" s="143">
        <v>-1</v>
      </c>
      <c r="AI3209" s="143">
        <v>-1</v>
      </c>
      <c r="AJ3209" s="143">
        <v>0</v>
      </c>
      <c r="AM3209" s="143" t="s">
        <v>383</v>
      </c>
      <c r="AN3209" s="143">
        <v>-1</v>
      </c>
      <c r="AQ3209" s="143">
        <v>277</v>
      </c>
      <c r="AR3209" s="143" t="s">
        <v>289</v>
      </c>
      <c r="AS3209" s="143" t="s">
        <v>409</v>
      </c>
      <c r="AT3209" s="143" t="s">
        <v>366</v>
      </c>
      <c r="AV3209" s="143">
        <v>200.00000000372501</v>
      </c>
      <c r="AW3209" s="143">
        <v>1.6366847364999999</v>
      </c>
    </row>
    <row r="3210" spans="1:49" x14ac:dyDescent="0.25">
      <c r="A3210" s="153">
        <v>820000</v>
      </c>
      <c r="B3210" s="153">
        <v>2500000</v>
      </c>
      <c r="C3210" s="153">
        <v>2500000</v>
      </c>
      <c r="D3210" s="143" t="s">
        <v>360</v>
      </c>
      <c r="E3210" s="143" t="s">
        <v>73</v>
      </c>
      <c r="F3210" s="143" t="s">
        <v>378</v>
      </c>
      <c r="G3210" s="143" t="s">
        <v>379</v>
      </c>
      <c r="H3210" s="143">
        <v>0.59</v>
      </c>
      <c r="I3210" s="143">
        <v>0.64</v>
      </c>
      <c r="J3210" s="143" t="s">
        <v>366</v>
      </c>
      <c r="K3210" s="143">
        <v>0.48787830806677002</v>
      </c>
      <c r="L3210" s="143">
        <v>3825.28754546557</v>
      </c>
      <c r="M3210" s="143">
        <v>8.4923431097424196</v>
      </c>
      <c r="N3210" s="143">
        <v>1.3415774601297801</v>
      </c>
      <c r="O3210" s="143">
        <v>4.1432299879037</v>
      </c>
      <c r="P3210" s="143">
        <v>0.65452654138863997</v>
      </c>
      <c r="Q3210" s="143">
        <v>1866.2748155506599</v>
      </c>
      <c r="R3210" s="143">
        <v>1550</v>
      </c>
      <c r="S3210" s="143" t="s">
        <v>399</v>
      </c>
      <c r="T3210" s="143">
        <v>1550</v>
      </c>
      <c r="U3210" s="143" t="s">
        <v>385</v>
      </c>
      <c r="V3210" s="143" t="s">
        <v>366</v>
      </c>
      <c r="Z3210" s="143">
        <v>0</v>
      </c>
      <c r="AA3210" s="143">
        <v>1</v>
      </c>
      <c r="AB3210" s="143">
        <v>4.1432299879037</v>
      </c>
      <c r="AC3210" s="143">
        <v>0.65452654138863997</v>
      </c>
      <c r="AD3210" s="143">
        <v>1866.2748155506599</v>
      </c>
      <c r="AF3210" s="143">
        <v>-1</v>
      </c>
      <c r="AG3210" s="143">
        <v>-1</v>
      </c>
      <c r="AH3210" s="143">
        <v>-1</v>
      </c>
      <c r="AI3210" s="143">
        <v>-1</v>
      </c>
      <c r="AJ3210" s="143">
        <v>0</v>
      </c>
      <c r="AM3210" s="143" t="s">
        <v>383</v>
      </c>
      <c r="AN3210" s="143">
        <v>-1</v>
      </c>
      <c r="AQ3210" s="143">
        <v>277</v>
      </c>
      <c r="AR3210" s="143" t="s">
        <v>289</v>
      </c>
      <c r="AS3210" s="143" t="s">
        <v>409</v>
      </c>
      <c r="AT3210" s="143" t="s">
        <v>366</v>
      </c>
      <c r="AV3210" s="143">
        <v>193.545257858762</v>
      </c>
      <c r="AW3210" s="143">
        <v>1.5136048788000001</v>
      </c>
    </row>
    <row r="3211" spans="1:49" x14ac:dyDescent="0.25">
      <c r="A3211" s="153">
        <v>820000</v>
      </c>
      <c r="B3211" s="153">
        <v>2500000</v>
      </c>
      <c r="C3211" s="153">
        <v>2500000</v>
      </c>
      <c r="D3211" s="143" t="s">
        <v>360</v>
      </c>
      <c r="E3211" s="143" t="s">
        <v>73</v>
      </c>
      <c r="F3211" s="143" t="s">
        <v>378</v>
      </c>
      <c r="G3211" s="143" t="s">
        <v>379</v>
      </c>
      <c r="H3211" s="143">
        <v>0.59</v>
      </c>
      <c r="I3211" s="143">
        <v>0.64</v>
      </c>
      <c r="J3211" s="143" t="s">
        <v>366</v>
      </c>
      <c r="K3211" s="143">
        <v>0.1298851455551</v>
      </c>
      <c r="L3211" s="143">
        <v>3825.28754546557</v>
      </c>
      <c r="M3211" s="143">
        <v>8.4923431097424196</v>
      </c>
      <c r="N3211" s="143">
        <v>1.3415774601297801</v>
      </c>
      <c r="O3211" s="143">
        <v>1.1030292209128001</v>
      </c>
      <c r="P3211" s="143">
        <v>0.1742509836824</v>
      </c>
      <c r="Q3211" s="143">
        <v>496.84802963293401</v>
      </c>
      <c r="R3211" s="143">
        <v>1300</v>
      </c>
      <c r="S3211" s="143" t="s">
        <v>401</v>
      </c>
      <c r="T3211" s="143">
        <v>1300</v>
      </c>
      <c r="U3211" s="143" t="s">
        <v>385</v>
      </c>
      <c r="V3211" s="143" t="s">
        <v>366</v>
      </c>
      <c r="Z3211" s="143">
        <v>0</v>
      </c>
      <c r="AA3211" s="143">
        <v>1</v>
      </c>
      <c r="AB3211" s="143">
        <v>1.1030292209128001</v>
      </c>
      <c r="AC3211" s="143">
        <v>0.1742509836824</v>
      </c>
      <c r="AD3211" s="143">
        <v>496.84802963293401</v>
      </c>
      <c r="AF3211" s="143">
        <v>-1</v>
      </c>
      <c r="AG3211" s="143">
        <v>-1</v>
      </c>
      <c r="AH3211" s="143">
        <v>-1</v>
      </c>
      <c r="AI3211" s="143">
        <v>-1</v>
      </c>
      <c r="AJ3211" s="143">
        <v>0</v>
      </c>
      <c r="AM3211" s="143" t="s">
        <v>383</v>
      </c>
      <c r="AN3211" s="143">
        <v>-1</v>
      </c>
      <c r="AQ3211" s="143">
        <v>277</v>
      </c>
      <c r="AR3211" s="143" t="s">
        <v>289</v>
      </c>
      <c r="AS3211" s="143" t="s">
        <v>409</v>
      </c>
      <c r="AT3211" s="143" t="s">
        <v>366</v>
      </c>
      <c r="AV3211" s="143">
        <v>101.199588250199</v>
      </c>
      <c r="AW3211" s="143">
        <v>0.40295866149999998</v>
      </c>
    </row>
    <row r="3212" spans="1:49" x14ac:dyDescent="0.25">
      <c r="A3212" s="153">
        <v>820000</v>
      </c>
      <c r="B3212" s="153">
        <v>2500000</v>
      </c>
      <c r="C3212" s="153">
        <v>2500000</v>
      </c>
      <c r="D3212" s="143" t="s">
        <v>360</v>
      </c>
      <c r="E3212" s="143" t="s">
        <v>73</v>
      </c>
      <c r="F3212" s="143" t="s">
        <v>378</v>
      </c>
      <c r="G3212" s="143" t="s">
        <v>379</v>
      </c>
      <c r="H3212" s="143">
        <v>0.59</v>
      </c>
      <c r="I3212" s="143">
        <v>0.64</v>
      </c>
      <c r="J3212" s="143" t="s">
        <v>366</v>
      </c>
      <c r="K3212" s="143">
        <v>1.5251961803500001E-3</v>
      </c>
      <c r="L3212" s="143">
        <v>3272.1154247223799</v>
      </c>
      <c r="M3212" s="143">
        <v>6.4674261787672904</v>
      </c>
      <c r="N3212" s="143">
        <v>0.87933483930065004</v>
      </c>
      <c r="O3212" s="143">
        <v>9.8640937045799994E-3</v>
      </c>
      <c r="P3212" s="143">
        <v>1.34115813815E-3</v>
      </c>
      <c r="Q3212" s="143">
        <v>4.9906179474672596</v>
      </c>
      <c r="R3212" s="143">
        <v>8110</v>
      </c>
      <c r="S3212" s="143" t="s">
        <v>410</v>
      </c>
      <c r="T3212" s="143">
        <v>8110</v>
      </c>
      <c r="U3212" s="143" t="s">
        <v>385</v>
      </c>
      <c r="V3212" s="143" t="s">
        <v>366</v>
      </c>
      <c r="Z3212" s="143">
        <v>0</v>
      </c>
      <c r="AA3212" s="143">
        <v>1</v>
      </c>
      <c r="AB3212" s="143">
        <v>9.8640937045799994E-3</v>
      </c>
      <c r="AC3212" s="143">
        <v>1.34115813815E-3</v>
      </c>
      <c r="AD3212" s="143">
        <v>4.9906179474664096</v>
      </c>
      <c r="AF3212" s="143">
        <v>-1</v>
      </c>
      <c r="AG3212" s="143">
        <v>-1</v>
      </c>
      <c r="AH3212" s="143">
        <v>-1</v>
      </c>
      <c r="AI3212" s="143">
        <v>-1</v>
      </c>
      <c r="AJ3212" s="143">
        <v>0</v>
      </c>
      <c r="AM3212" s="143" t="s">
        <v>383</v>
      </c>
      <c r="AN3212" s="143">
        <v>-1</v>
      </c>
      <c r="AQ3212" s="143">
        <v>277</v>
      </c>
      <c r="AR3212" s="143" t="s">
        <v>289</v>
      </c>
      <c r="AS3212" s="143" t="s">
        <v>409</v>
      </c>
      <c r="AT3212" s="143" t="s">
        <v>366</v>
      </c>
      <c r="AV3212" s="143">
        <v>14.487516461831699</v>
      </c>
      <c r="AW3212" s="143">
        <v>4.0475409000000004E-3</v>
      </c>
    </row>
    <row r="3213" spans="1:49" x14ac:dyDescent="0.25">
      <c r="A3213" s="153">
        <v>820000</v>
      </c>
      <c r="B3213" s="153">
        <v>2500000</v>
      </c>
      <c r="C3213" s="153">
        <v>2500000</v>
      </c>
      <c r="D3213" s="143" t="s">
        <v>360</v>
      </c>
      <c r="E3213" s="143" t="s">
        <v>73</v>
      </c>
      <c r="F3213" s="143" t="s">
        <v>378</v>
      </c>
      <c r="G3213" s="143" t="s">
        <v>379</v>
      </c>
      <c r="H3213" s="143">
        <v>0.59</v>
      </c>
      <c r="I3213" s="143">
        <v>0.64</v>
      </c>
      <c r="J3213" s="143" t="s">
        <v>363</v>
      </c>
      <c r="K3213" s="143">
        <v>0.61623825748755001</v>
      </c>
      <c r="L3213" s="143">
        <v>3272.1154247223799</v>
      </c>
      <c r="M3213" s="143">
        <v>6.4674261787672904</v>
      </c>
      <c r="N3213" s="143">
        <v>0.87933483930065004</v>
      </c>
      <c r="O3213" s="143">
        <v>3.9854754388329701</v>
      </c>
      <c r="P3213" s="143">
        <v>0.54187976911874003</v>
      </c>
      <c r="Q3213" s="143">
        <v>2016.4027076290799</v>
      </c>
      <c r="R3213" s="143">
        <v>3100</v>
      </c>
      <c r="S3213" s="143" t="s">
        <v>371</v>
      </c>
      <c r="T3213" s="143">
        <v>3100</v>
      </c>
      <c r="U3213" s="143" t="s">
        <v>385</v>
      </c>
      <c r="V3213" s="143" t="s">
        <v>366</v>
      </c>
      <c r="Y3213" s="143" t="s">
        <v>363</v>
      </c>
      <c r="Z3213" s="143">
        <v>0</v>
      </c>
      <c r="AA3213" s="143">
        <v>1</v>
      </c>
      <c r="AB3213" s="143">
        <v>3.9854754388329701</v>
      </c>
      <c r="AC3213" s="143">
        <v>0.54187976911874003</v>
      </c>
      <c r="AD3213" s="143">
        <v>2016.4027076290799</v>
      </c>
      <c r="AF3213" s="143">
        <v>-1</v>
      </c>
      <c r="AG3213" s="143">
        <v>-1</v>
      </c>
      <c r="AH3213" s="143">
        <v>-1</v>
      </c>
      <c r="AI3213" s="143">
        <v>-1</v>
      </c>
      <c r="AJ3213" s="143">
        <v>0</v>
      </c>
      <c r="AM3213" s="143" t="s">
        <v>383</v>
      </c>
      <c r="AN3213" s="143">
        <v>-1</v>
      </c>
      <c r="AQ3213" s="143">
        <v>277</v>
      </c>
      <c r="AR3213" s="143" t="s">
        <v>289</v>
      </c>
      <c r="AS3213" s="143" t="s">
        <v>409</v>
      </c>
      <c r="AT3213" s="143" t="s">
        <v>366</v>
      </c>
      <c r="AV3213" s="143">
        <v>198.29584319047299</v>
      </c>
      <c r="AW3213" s="143">
        <v>1.6353631043000001</v>
      </c>
    </row>
    <row r="3214" spans="1:49" x14ac:dyDescent="0.25">
      <c r="A3214" s="153">
        <v>820000</v>
      </c>
      <c r="B3214" s="153">
        <v>2500000</v>
      </c>
      <c r="C3214" s="153">
        <v>2500000</v>
      </c>
      <c r="D3214" s="143" t="s">
        <v>360</v>
      </c>
      <c r="E3214" s="143" t="s">
        <v>73</v>
      </c>
      <c r="F3214" s="143" t="s">
        <v>378</v>
      </c>
      <c r="G3214" s="143" t="s">
        <v>379</v>
      </c>
      <c r="H3214" s="143">
        <v>0.59</v>
      </c>
      <c r="I3214" s="143">
        <v>0.64</v>
      </c>
      <c r="J3214" s="143" t="s">
        <v>363</v>
      </c>
      <c r="K3214" s="143">
        <v>0.59913560108109998</v>
      </c>
      <c r="L3214" s="143">
        <v>3273.3688306399099</v>
      </c>
      <c r="M3214" s="143">
        <v>6.5083931092839</v>
      </c>
      <c r="N3214" s="143">
        <v>0.88346591594626001</v>
      </c>
      <c r="O3214" s="143">
        <v>3.8994100176029201</v>
      </c>
      <c r="P3214" s="143">
        <v>0.52931588258512996</v>
      </c>
      <c r="Q3214" s="143">
        <v>1961.19180190559</v>
      </c>
      <c r="R3214" s="143">
        <v>3100</v>
      </c>
      <c r="S3214" s="143" t="s">
        <v>371</v>
      </c>
      <c r="T3214" s="143">
        <v>3100</v>
      </c>
      <c r="U3214" s="143" t="s">
        <v>385</v>
      </c>
      <c r="V3214" s="143" t="s">
        <v>366</v>
      </c>
      <c r="Y3214" s="143" t="s">
        <v>363</v>
      </c>
      <c r="Z3214" s="143">
        <v>0</v>
      </c>
      <c r="AA3214" s="143">
        <v>1</v>
      </c>
      <c r="AB3214" s="143">
        <v>3.8994100176029201</v>
      </c>
      <c r="AC3214" s="143">
        <v>0.52931588258512996</v>
      </c>
      <c r="AD3214" s="143">
        <v>1961.19180190559</v>
      </c>
      <c r="AF3214" s="143">
        <v>-1</v>
      </c>
      <c r="AG3214" s="143">
        <v>-1</v>
      </c>
      <c r="AH3214" s="143">
        <v>-1</v>
      </c>
      <c r="AI3214" s="143">
        <v>-1</v>
      </c>
      <c r="AJ3214" s="143">
        <v>0</v>
      </c>
      <c r="AM3214" s="143" t="s">
        <v>383</v>
      </c>
      <c r="AN3214" s="143">
        <v>-1</v>
      </c>
      <c r="AQ3214" s="143">
        <v>277</v>
      </c>
      <c r="AR3214" s="143" t="s">
        <v>289</v>
      </c>
      <c r="AS3214" s="143" t="s">
        <v>409</v>
      </c>
      <c r="AT3214" s="143" t="s">
        <v>366</v>
      </c>
      <c r="AV3214" s="143">
        <v>194.83060827849499</v>
      </c>
      <c r="AW3214" s="143">
        <v>1.590585403</v>
      </c>
    </row>
    <row r="3215" spans="1:49" x14ac:dyDescent="0.25">
      <c r="A3215" s="153">
        <v>820000</v>
      </c>
      <c r="B3215" s="153">
        <v>2500000</v>
      </c>
      <c r="C3215" s="153">
        <v>2500000</v>
      </c>
      <c r="D3215" s="143" t="s">
        <v>360</v>
      </c>
      <c r="E3215" s="143" t="s">
        <v>73</v>
      </c>
      <c r="F3215" s="143" t="s">
        <v>378</v>
      </c>
      <c r="G3215" s="143" t="s">
        <v>379</v>
      </c>
      <c r="H3215" s="143">
        <v>0.59</v>
      </c>
      <c r="I3215" s="143">
        <v>0.64</v>
      </c>
      <c r="J3215" s="143" t="s">
        <v>366</v>
      </c>
      <c r="K3215" s="143">
        <v>1.8627852333659999E-2</v>
      </c>
      <c r="L3215" s="143">
        <v>3273.3688306399099</v>
      </c>
      <c r="M3215" s="143">
        <v>6.5083931092839</v>
      </c>
      <c r="N3215" s="143">
        <v>0.88346591594626001</v>
      </c>
      <c r="O3215" s="143">
        <v>0.12123738576916999</v>
      </c>
      <c r="P3215" s="143">
        <v>1.645707262407E-2</v>
      </c>
      <c r="Q3215" s="143">
        <v>60.975831210775397</v>
      </c>
      <c r="R3215" s="143">
        <v>8140</v>
      </c>
      <c r="S3215" s="143" t="s">
        <v>369</v>
      </c>
      <c r="T3215" s="143">
        <v>8140</v>
      </c>
      <c r="U3215" s="143" t="s">
        <v>385</v>
      </c>
      <c r="V3215" s="143" t="s">
        <v>366</v>
      </c>
      <c r="Z3215" s="143">
        <v>0</v>
      </c>
      <c r="AA3215" s="143">
        <v>1</v>
      </c>
      <c r="AB3215" s="143">
        <v>0.12123738576916999</v>
      </c>
      <c r="AC3215" s="143">
        <v>1.645707262407E-2</v>
      </c>
      <c r="AD3215" s="143">
        <v>60.975831210774103</v>
      </c>
      <c r="AF3215" s="143">
        <v>-1</v>
      </c>
      <c r="AG3215" s="143">
        <v>-1</v>
      </c>
      <c r="AH3215" s="143">
        <v>-1</v>
      </c>
      <c r="AI3215" s="143">
        <v>-1</v>
      </c>
      <c r="AJ3215" s="143">
        <v>0</v>
      </c>
      <c r="AM3215" s="143" t="s">
        <v>383</v>
      </c>
      <c r="AN3215" s="143">
        <v>-1</v>
      </c>
      <c r="AQ3215" s="143">
        <v>277</v>
      </c>
      <c r="AR3215" s="143" t="s">
        <v>289</v>
      </c>
      <c r="AS3215" s="143" t="s">
        <v>409</v>
      </c>
      <c r="AT3215" s="143" t="s">
        <v>366</v>
      </c>
      <c r="AV3215" s="143">
        <v>64.483999490719995</v>
      </c>
      <c r="AW3215" s="143">
        <v>4.94532289E-2</v>
      </c>
    </row>
    <row r="3216" spans="1:49" x14ac:dyDescent="0.25">
      <c r="A3216" s="153">
        <v>820000</v>
      </c>
      <c r="B3216" s="153">
        <v>2500000</v>
      </c>
      <c r="C3216" s="153">
        <v>2500000</v>
      </c>
      <c r="D3216" s="143" t="s">
        <v>360</v>
      </c>
      <c r="E3216" s="143" t="s">
        <v>73</v>
      </c>
      <c r="F3216" s="143" t="s">
        <v>378</v>
      </c>
      <c r="G3216" s="143" t="s">
        <v>379</v>
      </c>
      <c r="H3216" s="143">
        <v>0.59</v>
      </c>
      <c r="I3216" s="143">
        <v>0.64</v>
      </c>
      <c r="J3216" s="143" t="s">
        <v>363</v>
      </c>
      <c r="K3216" s="143">
        <v>0.16053556831249</v>
      </c>
      <c r="L3216" s="143">
        <v>3669.2868624828802</v>
      </c>
      <c r="M3216" s="143">
        <v>10.0195673376766</v>
      </c>
      <c r="N3216" s="143">
        <v>1.3318044328677501</v>
      </c>
      <c r="O3216" s="143">
        <v>1.6084969367992401</v>
      </c>
      <c r="P3216" s="143">
        <v>0.21380198151152</v>
      </c>
      <c r="Q3216" s="143">
        <v>589.05105177026496</v>
      </c>
      <c r="R3216" s="143">
        <v>3100</v>
      </c>
      <c r="S3216" s="143" t="s">
        <v>371</v>
      </c>
      <c r="T3216" s="143">
        <v>3100</v>
      </c>
      <c r="U3216" s="143" t="s">
        <v>385</v>
      </c>
      <c r="V3216" s="143" t="s">
        <v>366</v>
      </c>
      <c r="Y3216" s="143" t="s">
        <v>363</v>
      </c>
      <c r="Z3216" s="143">
        <v>0</v>
      </c>
      <c r="AA3216" s="143">
        <v>1</v>
      </c>
      <c r="AB3216" s="143">
        <v>1.6084969367992401</v>
      </c>
      <c r="AC3216" s="143">
        <v>0.21380198151152</v>
      </c>
      <c r="AD3216" s="143">
        <v>589.05105177026496</v>
      </c>
      <c r="AF3216" s="143">
        <v>-1</v>
      </c>
      <c r="AG3216" s="143">
        <v>-1</v>
      </c>
      <c r="AH3216" s="143">
        <v>-1</v>
      </c>
      <c r="AI3216" s="143">
        <v>-1</v>
      </c>
      <c r="AJ3216" s="143">
        <v>0</v>
      </c>
      <c r="AM3216" s="143" t="s">
        <v>383</v>
      </c>
      <c r="AN3216" s="143">
        <v>-1</v>
      </c>
      <c r="AQ3216" s="143">
        <v>277</v>
      </c>
      <c r="AR3216" s="143" t="s">
        <v>289</v>
      </c>
      <c r="AS3216" s="143" t="s">
        <v>409</v>
      </c>
      <c r="AT3216" s="143" t="s">
        <v>366</v>
      </c>
      <c r="AV3216" s="143">
        <v>116.264249001694</v>
      </c>
      <c r="AW3216" s="143">
        <v>0.47773807930000001</v>
      </c>
    </row>
    <row r="3217" spans="1:49" x14ac:dyDescent="0.25">
      <c r="A3217" s="153">
        <v>820000</v>
      </c>
      <c r="B3217" s="153">
        <v>2500000</v>
      </c>
      <c r="C3217" s="153">
        <v>2500000</v>
      </c>
      <c r="D3217" s="143" t="s">
        <v>360</v>
      </c>
      <c r="E3217" s="143" t="s">
        <v>73</v>
      </c>
      <c r="F3217" s="143" t="s">
        <v>378</v>
      </c>
      <c r="G3217" s="143" t="s">
        <v>379</v>
      </c>
      <c r="H3217" s="143">
        <v>0.59</v>
      </c>
      <c r="I3217" s="143">
        <v>0.64</v>
      </c>
      <c r="J3217" s="143" t="s">
        <v>366</v>
      </c>
      <c r="K3217" s="143">
        <v>0.40494604853330002</v>
      </c>
      <c r="L3217" s="143">
        <v>3669.2868624828802</v>
      </c>
      <c r="M3217" s="143">
        <v>10.0195673376766</v>
      </c>
      <c r="N3217" s="143">
        <v>1.3318044328677501</v>
      </c>
      <c r="O3217" s="143">
        <v>4.0573842014055197</v>
      </c>
      <c r="P3217" s="143">
        <v>0.53930894250893002</v>
      </c>
      <c r="Q3217" s="143">
        <v>1485.8632158976</v>
      </c>
      <c r="R3217" s="143">
        <v>1400</v>
      </c>
      <c r="S3217" s="143" t="s">
        <v>389</v>
      </c>
      <c r="T3217" s="143">
        <v>1400</v>
      </c>
      <c r="U3217" s="143" t="s">
        <v>385</v>
      </c>
      <c r="V3217" s="143" t="s">
        <v>366</v>
      </c>
      <c r="Z3217" s="143">
        <v>0</v>
      </c>
      <c r="AA3217" s="143">
        <v>1</v>
      </c>
      <c r="AB3217" s="143">
        <v>4.0573842014055197</v>
      </c>
      <c r="AC3217" s="143">
        <v>0.53930894250893002</v>
      </c>
      <c r="AD3217" s="143">
        <v>1485.8632158976</v>
      </c>
      <c r="AF3217" s="143">
        <v>-1</v>
      </c>
      <c r="AG3217" s="143">
        <v>-1</v>
      </c>
      <c r="AH3217" s="143">
        <v>-1</v>
      </c>
      <c r="AI3217" s="143">
        <v>-1</v>
      </c>
      <c r="AJ3217" s="143">
        <v>0</v>
      </c>
      <c r="AM3217" s="143" t="s">
        <v>383</v>
      </c>
      <c r="AN3217" s="143">
        <v>-1</v>
      </c>
      <c r="AQ3217" s="143">
        <v>277</v>
      </c>
      <c r="AR3217" s="143" t="s">
        <v>289</v>
      </c>
      <c r="AS3217" s="143" t="s">
        <v>409</v>
      </c>
      <c r="AT3217" s="143" t="s">
        <v>366</v>
      </c>
      <c r="AV3217" s="143">
        <v>169.51817375254399</v>
      </c>
      <c r="AW3217" s="143">
        <v>1.2050796560000001</v>
      </c>
    </row>
    <row r="3218" spans="1:49" x14ac:dyDescent="0.25">
      <c r="A3218" s="153">
        <v>820000</v>
      </c>
      <c r="B3218" s="153">
        <v>2500000</v>
      </c>
      <c r="C3218" s="153">
        <v>2500000</v>
      </c>
      <c r="D3218" s="143" t="s">
        <v>360</v>
      </c>
      <c r="E3218" s="143" t="s">
        <v>73</v>
      </c>
      <c r="F3218" s="143" t="s">
        <v>378</v>
      </c>
      <c r="G3218" s="143" t="s">
        <v>379</v>
      </c>
      <c r="H3218" s="143">
        <v>0.59</v>
      </c>
      <c r="I3218" s="143">
        <v>0.64</v>
      </c>
      <c r="J3218" s="143" t="s">
        <v>363</v>
      </c>
      <c r="K3218" s="143">
        <v>5.228183684512E-2</v>
      </c>
      <c r="L3218" s="143">
        <v>3669.2868624828802</v>
      </c>
      <c r="M3218" s="143">
        <v>10.0195673376766</v>
      </c>
      <c r="N3218" s="143">
        <v>1.3318044328677501</v>
      </c>
      <c r="O3218" s="143">
        <v>0.52384138480717002</v>
      </c>
      <c r="P3218" s="143">
        <v>6.9629182068800005E-2</v>
      </c>
      <c r="Q3218" s="143">
        <v>191.837057082298</v>
      </c>
      <c r="R3218" s="143">
        <v>3100</v>
      </c>
      <c r="S3218" s="143" t="s">
        <v>371</v>
      </c>
      <c r="T3218" s="143">
        <v>3100</v>
      </c>
      <c r="U3218" s="143" t="s">
        <v>385</v>
      </c>
      <c r="V3218" s="143" t="s">
        <v>366</v>
      </c>
      <c r="Y3218" s="143" t="s">
        <v>363</v>
      </c>
      <c r="Z3218" s="143">
        <v>0</v>
      </c>
      <c r="AA3218" s="143">
        <v>1</v>
      </c>
      <c r="AB3218" s="143">
        <v>0.52384138480717002</v>
      </c>
      <c r="AC3218" s="143">
        <v>6.9629182068800005E-2</v>
      </c>
      <c r="AD3218" s="143">
        <v>191.837057082298</v>
      </c>
      <c r="AF3218" s="143">
        <v>-1</v>
      </c>
      <c r="AG3218" s="143">
        <v>-1</v>
      </c>
      <c r="AH3218" s="143">
        <v>-1</v>
      </c>
      <c r="AI3218" s="143">
        <v>-1</v>
      </c>
      <c r="AJ3218" s="143">
        <v>0</v>
      </c>
      <c r="AM3218" s="143" t="s">
        <v>383</v>
      </c>
      <c r="AN3218" s="143">
        <v>-1</v>
      </c>
      <c r="AQ3218" s="143">
        <v>277</v>
      </c>
      <c r="AR3218" s="143" t="s">
        <v>289</v>
      </c>
      <c r="AS3218" s="143" t="s">
        <v>409</v>
      </c>
      <c r="AT3218" s="143" t="s">
        <v>366</v>
      </c>
      <c r="AV3218" s="143">
        <v>61.182467889799</v>
      </c>
      <c r="AW3218" s="143">
        <v>0.15558561000000001</v>
      </c>
    </row>
    <row r="3219" spans="1:49" x14ac:dyDescent="0.25">
      <c r="A3219" s="153">
        <v>820000</v>
      </c>
      <c r="B3219" s="153">
        <v>2500000</v>
      </c>
      <c r="C3219" s="153">
        <v>2500000</v>
      </c>
      <c r="D3219" s="143" t="s">
        <v>360</v>
      </c>
      <c r="E3219" s="143" t="s">
        <v>73</v>
      </c>
      <c r="F3219" s="143" t="s">
        <v>378</v>
      </c>
      <c r="G3219" s="143" t="s">
        <v>379</v>
      </c>
      <c r="H3219" s="143">
        <v>0.59</v>
      </c>
      <c r="I3219" s="143">
        <v>0.64</v>
      </c>
      <c r="J3219" s="143" t="s">
        <v>366</v>
      </c>
      <c r="K3219" s="143">
        <v>0.30161393280232002</v>
      </c>
      <c r="L3219" s="143">
        <v>3562.4365123092798</v>
      </c>
      <c r="M3219" s="143">
        <v>9.3110172723791393</v>
      </c>
      <c r="N3219" s="143">
        <v>1.22027043432105</v>
      </c>
      <c r="O3219" s="143">
        <v>2.8083325379126398</v>
      </c>
      <c r="P3219" s="143">
        <v>0.36805056477796999</v>
      </c>
      <c r="Q3219" s="143">
        <v>1074.48048683619</v>
      </c>
      <c r="R3219" s="143">
        <v>1400</v>
      </c>
      <c r="S3219" s="143" t="s">
        <v>389</v>
      </c>
      <c r="T3219" s="143">
        <v>1400</v>
      </c>
      <c r="U3219" s="143" t="s">
        <v>385</v>
      </c>
      <c r="V3219" s="143" t="s">
        <v>366</v>
      </c>
      <c r="Z3219" s="143">
        <v>0</v>
      </c>
      <c r="AA3219" s="143">
        <v>1</v>
      </c>
      <c r="AB3219" s="143">
        <v>2.8083325379126398</v>
      </c>
      <c r="AC3219" s="143">
        <v>0.36805056477796999</v>
      </c>
      <c r="AD3219" s="143">
        <v>1074.48048683619</v>
      </c>
      <c r="AF3219" s="143">
        <v>-1</v>
      </c>
      <c r="AG3219" s="143">
        <v>-1</v>
      </c>
      <c r="AH3219" s="143">
        <v>-1</v>
      </c>
      <c r="AI3219" s="143">
        <v>-1</v>
      </c>
      <c r="AJ3219" s="143">
        <v>0</v>
      </c>
      <c r="AM3219" s="143" t="s">
        <v>383</v>
      </c>
      <c r="AN3219" s="143">
        <v>-1</v>
      </c>
      <c r="AQ3219" s="143">
        <v>277</v>
      </c>
      <c r="AR3219" s="143" t="s">
        <v>289</v>
      </c>
      <c r="AS3219" s="143" t="s">
        <v>409</v>
      </c>
      <c r="AT3219" s="143" t="s">
        <v>366</v>
      </c>
      <c r="AV3219" s="143">
        <v>224.30569077215301</v>
      </c>
      <c r="AW3219" s="143">
        <v>0.87143591799999998</v>
      </c>
    </row>
    <row r="3220" spans="1:49" x14ac:dyDescent="0.25">
      <c r="A3220" s="153">
        <v>820000</v>
      </c>
      <c r="B3220" s="153">
        <v>2500000</v>
      </c>
      <c r="C3220" s="153">
        <v>2500000</v>
      </c>
      <c r="D3220" s="143" t="s">
        <v>360</v>
      </c>
      <c r="E3220" s="143" t="s">
        <v>73</v>
      </c>
      <c r="F3220" s="143" t="s">
        <v>378</v>
      </c>
      <c r="G3220" s="143" t="s">
        <v>379</v>
      </c>
      <c r="H3220" s="143">
        <v>0.59</v>
      </c>
      <c r="I3220" s="143">
        <v>0.64</v>
      </c>
      <c r="J3220" s="143" t="s">
        <v>363</v>
      </c>
      <c r="K3220" s="143">
        <v>0.31614952095763998</v>
      </c>
      <c r="L3220" s="143">
        <v>3562.4365123092798</v>
      </c>
      <c r="M3220" s="143">
        <v>9.3110172723791393</v>
      </c>
      <c r="N3220" s="143">
        <v>1.22027043432105</v>
      </c>
      <c r="O3220" s="143">
        <v>2.9436736502910001</v>
      </c>
      <c r="P3220" s="143">
        <v>0.38578791324937001</v>
      </c>
      <c r="Q3220" s="143">
        <v>1126.2625968085899</v>
      </c>
      <c r="R3220" s="143">
        <v>3100</v>
      </c>
      <c r="S3220" s="143" t="s">
        <v>371</v>
      </c>
      <c r="T3220" s="143">
        <v>3100</v>
      </c>
      <c r="U3220" s="143" t="s">
        <v>385</v>
      </c>
      <c r="V3220" s="143" t="s">
        <v>366</v>
      </c>
      <c r="Y3220" s="143" t="s">
        <v>363</v>
      </c>
      <c r="Z3220" s="143">
        <v>0</v>
      </c>
      <c r="AA3220" s="143">
        <v>1</v>
      </c>
      <c r="AB3220" s="143">
        <v>2.9436736502910001</v>
      </c>
      <c r="AC3220" s="143">
        <v>0.38578791324937001</v>
      </c>
      <c r="AD3220" s="143">
        <v>1126.2625968085899</v>
      </c>
      <c r="AF3220" s="143">
        <v>-1</v>
      </c>
      <c r="AG3220" s="143">
        <v>-1</v>
      </c>
      <c r="AH3220" s="143">
        <v>-1</v>
      </c>
      <c r="AI3220" s="143">
        <v>-1</v>
      </c>
      <c r="AJ3220" s="143">
        <v>0</v>
      </c>
      <c r="AM3220" s="143" t="s">
        <v>383</v>
      </c>
      <c r="AN3220" s="143">
        <v>-1</v>
      </c>
      <c r="AQ3220" s="143">
        <v>277</v>
      </c>
      <c r="AR3220" s="143" t="s">
        <v>289</v>
      </c>
      <c r="AS3220" s="143" t="s">
        <v>409</v>
      </c>
      <c r="AT3220" s="143" t="s">
        <v>366</v>
      </c>
      <c r="AV3220" s="143">
        <v>152.12088243968</v>
      </c>
      <c r="AW3220" s="143">
        <v>0.91343276299999998</v>
      </c>
    </row>
    <row r="3221" spans="1:49" x14ac:dyDescent="0.25">
      <c r="A3221" s="153">
        <v>820000</v>
      </c>
      <c r="B3221" s="153">
        <v>2500000</v>
      </c>
      <c r="C3221" s="153">
        <v>2500000</v>
      </c>
      <c r="D3221" s="143" t="s">
        <v>360</v>
      </c>
      <c r="E3221" s="143" t="s">
        <v>73</v>
      </c>
      <c r="F3221" s="143" t="s">
        <v>378</v>
      </c>
      <c r="G3221" s="143" t="s">
        <v>379</v>
      </c>
      <c r="H3221" s="143">
        <v>0.59</v>
      </c>
      <c r="I3221" s="143">
        <v>0.64</v>
      </c>
      <c r="J3221" s="143" t="s">
        <v>366</v>
      </c>
      <c r="K3221" s="143">
        <v>0.36979807551249</v>
      </c>
      <c r="L3221" s="143">
        <v>3814.6376375590098</v>
      </c>
      <c r="M3221" s="143">
        <v>7.8070775381596</v>
      </c>
      <c r="N3221" s="143">
        <v>1.1327307236136399</v>
      </c>
      <c r="O3221" s="143">
        <v>2.8870422489882102</v>
      </c>
      <c r="P3221" s="143">
        <v>0.41888164166619002</v>
      </c>
      <c r="Q3221" s="143">
        <v>1410.64565714683</v>
      </c>
      <c r="R3221" s="143">
        <v>1550</v>
      </c>
      <c r="S3221" s="143" t="s">
        <v>399</v>
      </c>
      <c r="T3221" s="143">
        <v>1550</v>
      </c>
      <c r="U3221" s="143" t="s">
        <v>385</v>
      </c>
      <c r="V3221" s="143" t="s">
        <v>366</v>
      </c>
      <c r="Z3221" s="143">
        <v>0</v>
      </c>
      <c r="AA3221" s="143">
        <v>1</v>
      </c>
      <c r="AB3221" s="143">
        <v>2.8870422489882102</v>
      </c>
      <c r="AC3221" s="143">
        <v>0.41888164166619002</v>
      </c>
      <c r="AD3221" s="143">
        <v>2356.5437215578499</v>
      </c>
      <c r="AF3221" s="143">
        <v>-1</v>
      </c>
      <c r="AG3221" s="143">
        <v>-1</v>
      </c>
      <c r="AH3221" s="143">
        <v>-1</v>
      </c>
      <c r="AI3221" s="143">
        <v>-1</v>
      </c>
      <c r="AJ3221" s="143">
        <v>0</v>
      </c>
      <c r="AM3221" s="143" t="s">
        <v>383</v>
      </c>
      <c r="AN3221" s="143">
        <v>-1</v>
      </c>
      <c r="AQ3221" s="143">
        <v>277</v>
      </c>
      <c r="AR3221" s="143" t="s">
        <v>289</v>
      </c>
      <c r="AS3221" s="143" t="s">
        <v>409</v>
      </c>
      <c r="AT3221" s="143" t="s">
        <v>366</v>
      </c>
      <c r="AV3221" s="143">
        <v>199.30158948331101</v>
      </c>
      <c r="AW3221" s="143">
        <v>1.9112276736</v>
      </c>
    </row>
    <row r="3222" spans="1:49" x14ac:dyDescent="0.25">
      <c r="A3222" s="153">
        <v>820000</v>
      </c>
      <c r="B3222" s="153">
        <v>2500000</v>
      </c>
      <c r="C3222" s="153">
        <v>2500000</v>
      </c>
      <c r="D3222" s="143" t="s">
        <v>360</v>
      </c>
      <c r="E3222" s="143" t="s">
        <v>73</v>
      </c>
      <c r="F3222" s="143" t="s">
        <v>378</v>
      </c>
      <c r="G3222" s="143" t="s">
        <v>379</v>
      </c>
      <c r="H3222" s="143">
        <v>0.59</v>
      </c>
      <c r="I3222" s="143">
        <v>0.64</v>
      </c>
      <c r="J3222" s="143" t="s">
        <v>366</v>
      </c>
      <c r="K3222" s="143">
        <v>2.7045999224910001E-2</v>
      </c>
      <c r="L3222" s="143">
        <v>3833.8047137908202</v>
      </c>
      <c r="M3222" s="143">
        <v>10.668234541643701</v>
      </c>
      <c r="N3222" s="143">
        <v>1.4075289133356099</v>
      </c>
      <c r="O3222" s="143">
        <v>0.28853306314455002</v>
      </c>
      <c r="P3222" s="143">
        <v>3.8068025899119999E-2</v>
      </c>
      <c r="Q3222" s="143">
        <v>103.689079317677</v>
      </c>
      <c r="R3222" s="143">
        <v>1400</v>
      </c>
      <c r="S3222" s="143" t="s">
        <v>389</v>
      </c>
      <c r="T3222" s="143">
        <v>1400</v>
      </c>
      <c r="U3222" s="143" t="s">
        <v>385</v>
      </c>
      <c r="V3222" s="143" t="s">
        <v>366</v>
      </c>
      <c r="Z3222" s="143">
        <v>0</v>
      </c>
      <c r="AA3222" s="143">
        <v>1</v>
      </c>
      <c r="AB3222" s="143">
        <v>0.28853306314455002</v>
      </c>
      <c r="AC3222" s="143">
        <v>3.8068025899119999E-2</v>
      </c>
      <c r="AD3222" s="143">
        <v>1451.4020743228</v>
      </c>
      <c r="AF3222" s="143">
        <v>-1</v>
      </c>
      <c r="AG3222" s="143">
        <v>-1</v>
      </c>
      <c r="AH3222" s="143">
        <v>-1</v>
      </c>
      <c r="AI3222" s="143">
        <v>-1</v>
      </c>
      <c r="AJ3222" s="143">
        <v>0</v>
      </c>
      <c r="AM3222" s="143" t="s">
        <v>383</v>
      </c>
      <c r="AN3222" s="143">
        <v>-1</v>
      </c>
      <c r="AQ3222" s="143">
        <v>277</v>
      </c>
      <c r="AR3222" s="143" t="s">
        <v>289</v>
      </c>
      <c r="AS3222" s="143" t="s">
        <v>409</v>
      </c>
      <c r="AT3222" s="143" t="s">
        <v>366</v>
      </c>
      <c r="AV3222" s="143">
        <v>85.329154028704494</v>
      </c>
      <c r="AW3222" s="143">
        <v>1.1771306361</v>
      </c>
    </row>
    <row r="3223" spans="1:49" x14ac:dyDescent="0.25">
      <c r="A3223" s="153">
        <v>820000</v>
      </c>
      <c r="B3223" s="153">
        <v>2500000</v>
      </c>
      <c r="C3223" s="153">
        <v>2500000</v>
      </c>
      <c r="D3223" s="143" t="s">
        <v>360</v>
      </c>
      <c r="E3223" s="143" t="s">
        <v>73</v>
      </c>
      <c r="F3223" s="143" t="s">
        <v>378</v>
      </c>
      <c r="G3223" s="143" t="s">
        <v>379</v>
      </c>
      <c r="H3223" s="143">
        <v>0.59</v>
      </c>
      <c r="I3223" s="143">
        <v>0.64</v>
      </c>
      <c r="J3223" s="143" t="s">
        <v>366</v>
      </c>
      <c r="K3223" s="143">
        <v>0.25271313865991002</v>
      </c>
      <c r="L3223" s="143">
        <v>3856.2639455888102</v>
      </c>
      <c r="M3223" s="143">
        <v>10.120850407812</v>
      </c>
      <c r="N3223" s="143">
        <v>1.4670236049460199</v>
      </c>
      <c r="O3223" s="143">
        <v>2.55767187246563</v>
      </c>
      <c r="P3223" s="143">
        <v>0.37073613969408997</v>
      </c>
      <c r="Q3223" s="143">
        <v>974.52856519080501</v>
      </c>
      <c r="R3223" s="143">
        <v>1550</v>
      </c>
      <c r="S3223" s="143" t="s">
        <v>399</v>
      </c>
      <c r="T3223" s="143">
        <v>1550</v>
      </c>
      <c r="U3223" s="143" t="s">
        <v>385</v>
      </c>
      <c r="V3223" s="143" t="s">
        <v>366</v>
      </c>
      <c r="Z3223" s="143">
        <v>0</v>
      </c>
      <c r="AA3223" s="143">
        <v>1</v>
      </c>
      <c r="AB3223" s="143">
        <v>2.55767187246563</v>
      </c>
      <c r="AC3223" s="143">
        <v>0.37073613969408997</v>
      </c>
      <c r="AD3223" s="143">
        <v>974.52856519080501</v>
      </c>
      <c r="AF3223" s="143">
        <v>-1</v>
      </c>
      <c r="AG3223" s="143">
        <v>-1</v>
      </c>
      <c r="AH3223" s="143">
        <v>-1</v>
      </c>
      <c r="AI3223" s="143">
        <v>-1</v>
      </c>
      <c r="AJ3223" s="143">
        <v>0</v>
      </c>
      <c r="AM3223" s="143" t="s">
        <v>383</v>
      </c>
      <c r="AN3223" s="143">
        <v>-1</v>
      </c>
      <c r="AQ3223" s="143">
        <v>277</v>
      </c>
      <c r="AR3223" s="143" t="s">
        <v>289</v>
      </c>
      <c r="AS3223" s="143" t="s">
        <v>409</v>
      </c>
      <c r="AT3223" s="143" t="s">
        <v>366</v>
      </c>
      <c r="AV3223" s="143">
        <v>143.68041103936901</v>
      </c>
      <c r="AW3223" s="143">
        <v>0.79037191009999996</v>
      </c>
    </row>
    <row r="3224" spans="1:49" x14ac:dyDescent="0.25">
      <c r="A3224" s="153">
        <v>820000</v>
      </c>
      <c r="B3224" s="153">
        <v>2500000</v>
      </c>
      <c r="C3224" s="153">
        <v>2500000</v>
      </c>
      <c r="D3224" s="143" t="s">
        <v>360</v>
      </c>
      <c r="E3224" s="143" t="s">
        <v>73</v>
      </c>
      <c r="F3224" s="143" t="s">
        <v>378</v>
      </c>
      <c r="G3224" s="143" t="s">
        <v>379</v>
      </c>
      <c r="H3224" s="143">
        <v>0.59</v>
      </c>
      <c r="I3224" s="143">
        <v>0.64</v>
      </c>
      <c r="J3224" s="143" t="s">
        <v>366</v>
      </c>
      <c r="K3224" s="143">
        <v>0.28251844713162</v>
      </c>
      <c r="L3224" s="143">
        <v>3856.2639455888102</v>
      </c>
      <c r="M3224" s="143">
        <v>10.120850407812</v>
      </c>
      <c r="N3224" s="143">
        <v>1.4670236049460199</v>
      </c>
      <c r="O3224" s="143">
        <v>2.8593269408664801</v>
      </c>
      <c r="P3224" s="143">
        <v>0.41446123077477998</v>
      </c>
      <c r="Q3224" s="143">
        <v>1089.4657016373999</v>
      </c>
      <c r="R3224" s="143">
        <v>1400</v>
      </c>
      <c r="S3224" s="143" t="s">
        <v>389</v>
      </c>
      <c r="T3224" s="143">
        <v>1400</v>
      </c>
      <c r="U3224" s="143" t="s">
        <v>385</v>
      </c>
      <c r="V3224" s="143" t="s">
        <v>366</v>
      </c>
      <c r="Z3224" s="143">
        <v>0</v>
      </c>
      <c r="AA3224" s="143">
        <v>1</v>
      </c>
      <c r="AB3224" s="143">
        <v>2.8593269408664801</v>
      </c>
      <c r="AC3224" s="143">
        <v>0.41446123077477998</v>
      </c>
      <c r="AD3224" s="143">
        <v>1089.4657016373999</v>
      </c>
      <c r="AF3224" s="143">
        <v>-1</v>
      </c>
      <c r="AG3224" s="143">
        <v>-1</v>
      </c>
      <c r="AH3224" s="143">
        <v>-1</v>
      </c>
      <c r="AI3224" s="143">
        <v>-1</v>
      </c>
      <c r="AJ3224" s="143">
        <v>0</v>
      </c>
      <c r="AM3224" s="143" t="s">
        <v>383</v>
      </c>
      <c r="AN3224" s="143">
        <v>-1</v>
      </c>
      <c r="AQ3224" s="143">
        <v>277</v>
      </c>
      <c r="AR3224" s="143" t="s">
        <v>289</v>
      </c>
      <c r="AS3224" s="143" t="s">
        <v>409</v>
      </c>
      <c r="AT3224" s="143" t="s">
        <v>366</v>
      </c>
      <c r="AV3224" s="143">
        <v>137.680729907694</v>
      </c>
      <c r="AW3224" s="143">
        <v>0.88358937680000005</v>
      </c>
    </row>
    <row r="3225" spans="1:49" x14ac:dyDescent="0.25">
      <c r="A3225" s="153">
        <v>820000</v>
      </c>
      <c r="B3225" s="153">
        <v>2500000</v>
      </c>
      <c r="C3225" s="153">
        <v>2500000</v>
      </c>
      <c r="D3225" s="143" t="s">
        <v>360</v>
      </c>
      <c r="E3225" s="143" t="s">
        <v>73</v>
      </c>
      <c r="F3225" s="143" t="s">
        <v>378</v>
      </c>
      <c r="G3225" s="143" t="s">
        <v>379</v>
      </c>
      <c r="H3225" s="143">
        <v>0.59</v>
      </c>
      <c r="I3225" s="143">
        <v>0.64</v>
      </c>
      <c r="J3225" s="143" t="s">
        <v>366</v>
      </c>
      <c r="K3225" s="143">
        <v>8.2531867761309996E-2</v>
      </c>
      <c r="L3225" s="143">
        <v>3856.2639455888102</v>
      </c>
      <c r="M3225" s="143">
        <v>10.120850407812</v>
      </c>
      <c r="N3225" s="143">
        <v>1.4670236049460199</v>
      </c>
      <c r="O3225" s="143">
        <v>0.83529268748957997</v>
      </c>
      <c r="P3225" s="143">
        <v>0.12107619816612999</v>
      </c>
      <c r="Q3225" s="143">
        <v>318.26466601005802</v>
      </c>
      <c r="R3225" s="143">
        <v>1300</v>
      </c>
      <c r="S3225" s="143" t="s">
        <v>401</v>
      </c>
      <c r="T3225" s="143">
        <v>1300</v>
      </c>
      <c r="U3225" s="143" t="s">
        <v>385</v>
      </c>
      <c r="V3225" s="143" t="s">
        <v>366</v>
      </c>
      <c r="Z3225" s="143">
        <v>0</v>
      </c>
      <c r="AA3225" s="143">
        <v>1</v>
      </c>
      <c r="AB3225" s="143">
        <v>0.83529268748957997</v>
      </c>
      <c r="AC3225" s="143">
        <v>0.12107619816612999</v>
      </c>
      <c r="AD3225" s="143">
        <v>318.26466601005802</v>
      </c>
      <c r="AF3225" s="143">
        <v>-1</v>
      </c>
      <c r="AG3225" s="143">
        <v>-1</v>
      </c>
      <c r="AH3225" s="143">
        <v>-1</v>
      </c>
      <c r="AI3225" s="143">
        <v>-1</v>
      </c>
      <c r="AJ3225" s="143">
        <v>0</v>
      </c>
      <c r="AM3225" s="143" t="s">
        <v>383</v>
      </c>
      <c r="AN3225" s="143">
        <v>-1</v>
      </c>
      <c r="AQ3225" s="143">
        <v>277</v>
      </c>
      <c r="AR3225" s="143" t="s">
        <v>289</v>
      </c>
      <c r="AS3225" s="143" t="s">
        <v>409</v>
      </c>
      <c r="AT3225" s="143" t="s">
        <v>366</v>
      </c>
      <c r="AV3225" s="143">
        <v>76.532035437516697</v>
      </c>
      <c r="AW3225" s="143">
        <v>0.25812219469999997</v>
      </c>
    </row>
    <row r="3226" spans="1:49" x14ac:dyDescent="0.25">
      <c r="A3226" s="153">
        <v>820000</v>
      </c>
      <c r="B3226" s="153">
        <v>2500000</v>
      </c>
      <c r="C3226" s="153">
        <v>2500000</v>
      </c>
      <c r="D3226" s="143" t="s">
        <v>360</v>
      </c>
      <c r="E3226" s="143" t="s">
        <v>73</v>
      </c>
      <c r="F3226" s="143" t="s">
        <v>378</v>
      </c>
      <c r="G3226" s="143" t="s">
        <v>379</v>
      </c>
      <c r="H3226" s="143">
        <v>0.59</v>
      </c>
      <c r="I3226" s="143">
        <v>0.64</v>
      </c>
      <c r="J3226" s="143" t="s">
        <v>366</v>
      </c>
      <c r="K3226" s="143">
        <v>0.32855677185505</v>
      </c>
      <c r="L3226" s="143">
        <v>3805.5222925148801</v>
      </c>
      <c r="M3226" s="143">
        <v>7.9514287916708701</v>
      </c>
      <c r="N3226" s="143">
        <v>1.10938886330243</v>
      </c>
      <c r="O3226" s="143">
        <v>2.6124957754267002</v>
      </c>
      <c r="P3226" s="143">
        <v>0.36449722365859</v>
      </c>
      <c r="Q3226" s="143">
        <v>1250.33011965113</v>
      </c>
      <c r="R3226" s="143">
        <v>1550</v>
      </c>
      <c r="S3226" s="143" t="s">
        <v>399</v>
      </c>
      <c r="T3226" s="143">
        <v>1550</v>
      </c>
      <c r="U3226" s="143" t="s">
        <v>385</v>
      </c>
      <c r="V3226" s="143" t="s">
        <v>366</v>
      </c>
      <c r="Z3226" s="143">
        <v>0</v>
      </c>
      <c r="AA3226" s="143">
        <v>1</v>
      </c>
      <c r="AB3226" s="143">
        <v>2.6124957754267002</v>
      </c>
      <c r="AC3226" s="143">
        <v>0.36449722365859</v>
      </c>
      <c r="AD3226" s="143">
        <v>1250.33011965113</v>
      </c>
      <c r="AF3226" s="143">
        <v>-1</v>
      </c>
      <c r="AG3226" s="143">
        <v>-1</v>
      </c>
      <c r="AH3226" s="143">
        <v>-1</v>
      </c>
      <c r="AI3226" s="143">
        <v>-1</v>
      </c>
      <c r="AJ3226" s="143">
        <v>0</v>
      </c>
      <c r="AM3226" s="143" t="s">
        <v>383</v>
      </c>
      <c r="AN3226" s="143">
        <v>-1</v>
      </c>
      <c r="AQ3226" s="143">
        <v>277</v>
      </c>
      <c r="AR3226" s="143" t="s">
        <v>289</v>
      </c>
      <c r="AS3226" s="143" t="s">
        <v>409</v>
      </c>
      <c r="AT3226" s="143" t="s">
        <v>366</v>
      </c>
      <c r="AV3226" s="143">
        <v>253.98021806038699</v>
      </c>
      <c r="AW3226" s="143">
        <v>1.0140552470999999</v>
      </c>
    </row>
    <row r="3227" spans="1:49" x14ac:dyDescent="0.25">
      <c r="A3227" s="153">
        <v>820000</v>
      </c>
      <c r="B3227" s="153">
        <v>2500000</v>
      </c>
      <c r="C3227" s="153">
        <v>2500000</v>
      </c>
      <c r="D3227" s="143" t="s">
        <v>360</v>
      </c>
      <c r="E3227" s="143" t="s">
        <v>73</v>
      </c>
      <c r="F3227" s="143" t="s">
        <v>378</v>
      </c>
      <c r="G3227" s="143" t="s">
        <v>379</v>
      </c>
      <c r="H3227" s="143">
        <v>0.59</v>
      </c>
      <c r="I3227" s="143">
        <v>0.64</v>
      </c>
      <c r="J3227" s="143" t="s">
        <v>366</v>
      </c>
      <c r="K3227" s="143">
        <v>0.28920668149067003</v>
      </c>
      <c r="L3227" s="143">
        <v>3805.5222925148801</v>
      </c>
      <c r="M3227" s="143">
        <v>7.9514287916708701</v>
      </c>
      <c r="N3227" s="143">
        <v>1.10938886330243</v>
      </c>
      <c r="O3227" s="143">
        <v>2.29960633394851</v>
      </c>
      <c r="P3227" s="143">
        <v>0.32084267163840002</v>
      </c>
      <c r="Q3227" s="143">
        <v>1100.582473557</v>
      </c>
      <c r="R3227" s="143">
        <v>8110</v>
      </c>
      <c r="S3227" s="143" t="s">
        <v>410</v>
      </c>
      <c r="T3227" s="143">
        <v>8110</v>
      </c>
      <c r="U3227" s="143" t="s">
        <v>385</v>
      </c>
      <c r="V3227" s="143" t="s">
        <v>366</v>
      </c>
      <c r="Z3227" s="143">
        <v>0</v>
      </c>
      <c r="AA3227" s="143">
        <v>1</v>
      </c>
      <c r="AB3227" s="143">
        <v>2.29960633394851</v>
      </c>
      <c r="AC3227" s="143">
        <v>0.32084267163840002</v>
      </c>
      <c r="AD3227" s="143">
        <v>1100.582473557</v>
      </c>
      <c r="AF3227" s="143">
        <v>-1</v>
      </c>
      <c r="AG3227" s="143">
        <v>-1</v>
      </c>
      <c r="AH3227" s="143">
        <v>-1</v>
      </c>
      <c r="AI3227" s="143">
        <v>-1</v>
      </c>
      <c r="AJ3227" s="143">
        <v>0</v>
      </c>
      <c r="AM3227" s="143" t="s">
        <v>383</v>
      </c>
      <c r="AN3227" s="143">
        <v>-1</v>
      </c>
      <c r="AQ3227" s="143">
        <v>277</v>
      </c>
      <c r="AR3227" s="143" t="s">
        <v>289</v>
      </c>
      <c r="AS3227" s="143" t="s">
        <v>409</v>
      </c>
      <c r="AT3227" s="143" t="s">
        <v>366</v>
      </c>
      <c r="AV3227" s="143">
        <v>152.280944507642</v>
      </c>
      <c r="AW3227" s="143">
        <v>0.89260541250000003</v>
      </c>
    </row>
    <row r="3228" spans="1:49" x14ac:dyDescent="0.25">
      <c r="A3228" s="153">
        <v>820000</v>
      </c>
      <c r="B3228" s="153">
        <v>2500000</v>
      </c>
      <c r="C3228" s="153">
        <v>2500000</v>
      </c>
      <c r="D3228" s="143" t="s">
        <v>360</v>
      </c>
      <c r="E3228" s="143" t="s">
        <v>73</v>
      </c>
      <c r="F3228" s="143" t="s">
        <v>378</v>
      </c>
      <c r="G3228" s="143" t="s">
        <v>379</v>
      </c>
      <c r="H3228" s="143">
        <v>0.59</v>
      </c>
      <c r="I3228" s="143">
        <v>0.64</v>
      </c>
      <c r="J3228" s="143" t="s">
        <v>366</v>
      </c>
      <c r="K3228" s="143">
        <v>0.38617265747954999</v>
      </c>
      <c r="L3228" s="143">
        <v>3820.2296758841399</v>
      </c>
      <c r="M3228" s="143">
        <v>7.8143589081873897</v>
      </c>
      <c r="N3228" s="143">
        <v>1.1331404866664101</v>
      </c>
      <c r="O3228" s="143">
        <v>3.0176917460737598</v>
      </c>
      <c r="P3228" s="143">
        <v>0.43758787303364</v>
      </c>
      <c r="Q3228" s="143">
        <v>1475.2682461184399</v>
      </c>
      <c r="R3228" s="143">
        <v>1550</v>
      </c>
      <c r="S3228" s="143" t="s">
        <v>399</v>
      </c>
      <c r="T3228" s="143">
        <v>1550</v>
      </c>
      <c r="U3228" s="143" t="s">
        <v>385</v>
      </c>
      <c r="V3228" s="143" t="s">
        <v>366</v>
      </c>
      <c r="Z3228" s="143">
        <v>0</v>
      </c>
      <c r="AA3228" s="143">
        <v>1</v>
      </c>
      <c r="AB3228" s="143">
        <v>3.0176917460737598</v>
      </c>
      <c r="AC3228" s="143">
        <v>0.43758787303364</v>
      </c>
      <c r="AD3228" s="143">
        <v>2359.99827846676</v>
      </c>
      <c r="AF3228" s="143">
        <v>-1</v>
      </c>
      <c r="AG3228" s="143">
        <v>-1</v>
      </c>
      <c r="AH3228" s="143">
        <v>-1</v>
      </c>
      <c r="AI3228" s="143">
        <v>-1</v>
      </c>
      <c r="AJ3228" s="143">
        <v>0</v>
      </c>
      <c r="AM3228" s="143" t="s">
        <v>383</v>
      </c>
      <c r="AN3228" s="143">
        <v>-1</v>
      </c>
      <c r="AQ3228" s="143">
        <v>277</v>
      </c>
      <c r="AR3228" s="143" t="s">
        <v>289</v>
      </c>
      <c r="AS3228" s="143" t="s">
        <v>409</v>
      </c>
      <c r="AT3228" s="143" t="s">
        <v>366</v>
      </c>
      <c r="AV3228" s="143">
        <v>207.728919160343</v>
      </c>
      <c r="AW3228" s="143">
        <v>1.9140294229000001</v>
      </c>
    </row>
    <row r="3229" spans="1:49" x14ac:dyDescent="0.25">
      <c r="A3229" s="153">
        <v>820000</v>
      </c>
      <c r="B3229" s="153">
        <v>2500000</v>
      </c>
      <c r="C3229" s="153">
        <v>2500000</v>
      </c>
      <c r="D3229" s="143" t="s">
        <v>360</v>
      </c>
      <c r="E3229" s="143" t="s">
        <v>73</v>
      </c>
      <c r="F3229" s="143" t="s">
        <v>378</v>
      </c>
      <c r="G3229" s="143" t="s">
        <v>379</v>
      </c>
      <c r="H3229" s="143">
        <v>0.59</v>
      </c>
      <c r="I3229" s="143">
        <v>0.64</v>
      </c>
      <c r="J3229" s="143" t="s">
        <v>363</v>
      </c>
      <c r="K3229" s="143">
        <v>9.27132800547E-3</v>
      </c>
      <c r="L3229" s="143">
        <v>3828.5593094452302</v>
      </c>
      <c r="M3229" s="143">
        <v>8.8323672710522292</v>
      </c>
      <c r="N3229" s="143">
        <v>1.1551549602028</v>
      </c>
      <c r="O3229" s="143">
        <v>8.1887774034720001E-2</v>
      </c>
      <c r="P3229" s="143">
        <v>1.070982053318E-2</v>
      </c>
      <c r="Q3229" s="143">
        <v>35.495829146270097</v>
      </c>
      <c r="R3229" s="143">
        <v>3100</v>
      </c>
      <c r="S3229" s="143" t="s">
        <v>371</v>
      </c>
      <c r="T3229" s="143">
        <v>3100</v>
      </c>
      <c r="U3229" s="143" t="s">
        <v>385</v>
      </c>
      <c r="V3229" s="143" t="s">
        <v>366</v>
      </c>
      <c r="Y3229" s="143" t="s">
        <v>363</v>
      </c>
      <c r="Z3229" s="143">
        <v>0</v>
      </c>
      <c r="AA3229" s="143">
        <v>1</v>
      </c>
      <c r="AB3229" s="143">
        <v>8.1887774034720001E-2</v>
      </c>
      <c r="AC3229" s="143">
        <v>1.070982053318E-2</v>
      </c>
      <c r="AD3229" s="143">
        <v>35.495829146268598</v>
      </c>
      <c r="AF3229" s="143">
        <v>-1</v>
      </c>
      <c r="AG3229" s="143">
        <v>-1</v>
      </c>
      <c r="AH3229" s="143">
        <v>-1</v>
      </c>
      <c r="AI3229" s="143">
        <v>-1</v>
      </c>
      <c r="AJ3229" s="143">
        <v>0</v>
      </c>
      <c r="AM3229" s="143" t="s">
        <v>383</v>
      </c>
      <c r="AN3229" s="143">
        <v>-1</v>
      </c>
      <c r="AQ3229" s="143">
        <v>277</v>
      </c>
      <c r="AR3229" s="143" t="s">
        <v>289</v>
      </c>
      <c r="AS3229" s="143" t="s">
        <v>409</v>
      </c>
      <c r="AT3229" s="143" t="s">
        <v>366</v>
      </c>
      <c r="AV3229" s="143">
        <v>45.676921113063997</v>
      </c>
      <c r="AW3229" s="143">
        <v>2.87881826E-2</v>
      </c>
    </row>
    <row r="3230" spans="1:49" x14ac:dyDescent="0.25">
      <c r="A3230" s="153">
        <v>820000</v>
      </c>
      <c r="B3230" s="153">
        <v>2500000</v>
      </c>
      <c r="C3230" s="153">
        <v>2500000</v>
      </c>
      <c r="D3230" s="143" t="s">
        <v>360</v>
      </c>
      <c r="E3230" s="143" t="s">
        <v>73</v>
      </c>
      <c r="F3230" s="143" t="s">
        <v>378</v>
      </c>
      <c r="G3230" s="143" t="s">
        <v>379</v>
      </c>
      <c r="H3230" s="143">
        <v>0.59</v>
      </c>
      <c r="I3230" s="143">
        <v>0.64</v>
      </c>
      <c r="J3230" s="143" t="s">
        <v>366</v>
      </c>
      <c r="K3230" s="143">
        <v>8.1961102279320006E-2</v>
      </c>
      <c r="L3230" s="143">
        <v>3828.5593094452302</v>
      </c>
      <c r="M3230" s="143">
        <v>8.8323672710522292</v>
      </c>
      <c r="N3230" s="143">
        <v>1.1551549602028</v>
      </c>
      <c r="O3230" s="143">
        <v>0.72391055727123998</v>
      </c>
      <c r="P3230" s="143">
        <v>9.4677773841640001E-2</v>
      </c>
      <c r="Q3230" s="143">
        <v>313.79294114389103</v>
      </c>
      <c r="R3230" s="143">
        <v>8140</v>
      </c>
      <c r="S3230" s="143" t="s">
        <v>369</v>
      </c>
      <c r="T3230" s="143">
        <v>8140</v>
      </c>
      <c r="U3230" s="143" t="s">
        <v>385</v>
      </c>
      <c r="V3230" s="143" t="s">
        <v>366</v>
      </c>
      <c r="Z3230" s="143">
        <v>0</v>
      </c>
      <c r="AA3230" s="143">
        <v>1</v>
      </c>
      <c r="AB3230" s="143">
        <v>0.72391055727123998</v>
      </c>
      <c r="AC3230" s="143">
        <v>9.4677773841640001E-2</v>
      </c>
      <c r="AD3230" s="143">
        <v>313.79294114389199</v>
      </c>
      <c r="AF3230" s="143">
        <v>-1</v>
      </c>
      <c r="AG3230" s="143">
        <v>-1</v>
      </c>
      <c r="AH3230" s="143">
        <v>-1</v>
      </c>
      <c r="AI3230" s="143">
        <v>-1</v>
      </c>
      <c r="AJ3230" s="143">
        <v>0</v>
      </c>
      <c r="AM3230" s="143" t="s">
        <v>383</v>
      </c>
      <c r="AN3230" s="143">
        <v>-1</v>
      </c>
      <c r="AQ3230" s="143">
        <v>277</v>
      </c>
      <c r="AR3230" s="143" t="s">
        <v>289</v>
      </c>
      <c r="AS3230" s="143" t="s">
        <v>409</v>
      </c>
      <c r="AT3230" s="143" t="s">
        <v>366</v>
      </c>
      <c r="AV3230" s="143">
        <v>212.81146659355599</v>
      </c>
      <c r="AW3230" s="143">
        <v>0.25449549160000001</v>
      </c>
    </row>
    <row r="3231" spans="1:49" x14ac:dyDescent="0.25">
      <c r="A3231" s="153">
        <v>820000</v>
      </c>
      <c r="B3231" s="153">
        <v>2500000</v>
      </c>
      <c r="C3231" s="153">
        <v>2500000</v>
      </c>
      <c r="D3231" s="143" t="s">
        <v>360</v>
      </c>
      <c r="E3231" s="143" t="s">
        <v>73</v>
      </c>
      <c r="F3231" s="143" t="s">
        <v>378</v>
      </c>
      <c r="G3231" s="143" t="s">
        <v>379</v>
      </c>
      <c r="H3231" s="143">
        <v>0.59</v>
      </c>
      <c r="I3231" s="143">
        <v>0.64</v>
      </c>
      <c r="J3231" s="143" t="s">
        <v>366</v>
      </c>
      <c r="K3231" s="143">
        <v>0.16206180650289001</v>
      </c>
      <c r="L3231" s="143">
        <v>3828.5593094452302</v>
      </c>
      <c r="M3231" s="143">
        <v>8.8323672710522292</v>
      </c>
      <c r="N3231" s="143">
        <v>1.1551549602028</v>
      </c>
      <c r="O3231" s="143">
        <v>1.43138939564374</v>
      </c>
      <c r="P3231" s="143">
        <v>0.18720649964124</v>
      </c>
      <c r="Q3231" s="143">
        <v>620.46323799215895</v>
      </c>
      <c r="R3231" s="143">
        <v>8140</v>
      </c>
      <c r="S3231" s="143" t="s">
        <v>369</v>
      </c>
      <c r="T3231" s="143">
        <v>8140</v>
      </c>
      <c r="U3231" s="143" t="s">
        <v>385</v>
      </c>
      <c r="V3231" s="143" t="s">
        <v>366</v>
      </c>
      <c r="Z3231" s="143">
        <v>0</v>
      </c>
      <c r="AA3231" s="143">
        <v>1</v>
      </c>
      <c r="AB3231" s="143">
        <v>1.43138939564374</v>
      </c>
      <c r="AC3231" s="143">
        <v>0.18720649964124</v>
      </c>
      <c r="AD3231" s="143">
        <v>620.46323799215895</v>
      </c>
      <c r="AF3231" s="143">
        <v>-1</v>
      </c>
      <c r="AG3231" s="143">
        <v>-1</v>
      </c>
      <c r="AH3231" s="143">
        <v>-1</v>
      </c>
      <c r="AI3231" s="143">
        <v>-1</v>
      </c>
      <c r="AJ3231" s="143">
        <v>0</v>
      </c>
      <c r="AM3231" s="143" t="s">
        <v>383</v>
      </c>
      <c r="AN3231" s="143">
        <v>-1</v>
      </c>
      <c r="AQ3231" s="143">
        <v>277</v>
      </c>
      <c r="AR3231" s="143" t="s">
        <v>289</v>
      </c>
      <c r="AS3231" s="143" t="s">
        <v>409</v>
      </c>
      <c r="AT3231" s="143" t="s">
        <v>366</v>
      </c>
      <c r="AV3231" s="143">
        <v>128.80454307556801</v>
      </c>
      <c r="AW3231" s="143">
        <v>0.50321430489999996</v>
      </c>
    </row>
    <row r="3232" spans="1:49" x14ac:dyDescent="0.25">
      <c r="A3232" s="153">
        <v>820000</v>
      </c>
      <c r="B3232" s="153">
        <v>2500000</v>
      </c>
      <c r="C3232" s="153">
        <v>2500000</v>
      </c>
      <c r="D3232" s="143" t="s">
        <v>360</v>
      </c>
      <c r="E3232" s="143" t="s">
        <v>73</v>
      </c>
      <c r="F3232" s="143" t="s">
        <v>378</v>
      </c>
      <c r="G3232" s="143" t="s">
        <v>379</v>
      </c>
      <c r="H3232" s="143">
        <v>0.59</v>
      </c>
      <c r="I3232" s="143">
        <v>0.64</v>
      </c>
      <c r="J3232" s="143" t="s">
        <v>366</v>
      </c>
      <c r="K3232" s="143">
        <v>0.18615102270507</v>
      </c>
      <c r="L3232" s="143">
        <v>3793.7947339689699</v>
      </c>
      <c r="M3232" s="143">
        <v>8.0604090325078008</v>
      </c>
      <c r="N3232" s="143">
        <v>1.0904656796935099</v>
      </c>
      <c r="O3232" s="143">
        <v>1.5004533848225501</v>
      </c>
      <c r="P3232" s="143">
        <v>0.20299130149972999</v>
      </c>
      <c r="Q3232" s="143">
        <v>706.21876966145203</v>
      </c>
      <c r="R3232" s="143">
        <v>8110</v>
      </c>
      <c r="S3232" s="143" t="s">
        <v>410</v>
      </c>
      <c r="T3232" s="143">
        <v>8110</v>
      </c>
      <c r="U3232" s="143" t="s">
        <v>385</v>
      </c>
      <c r="V3232" s="143" t="s">
        <v>366</v>
      </c>
      <c r="Z3232" s="143">
        <v>0</v>
      </c>
      <c r="AA3232" s="143">
        <v>1</v>
      </c>
      <c r="AB3232" s="143">
        <v>1.5004533848225501</v>
      </c>
      <c r="AC3232" s="143">
        <v>0.20299130149972999</v>
      </c>
      <c r="AD3232" s="143">
        <v>706.21876966145203</v>
      </c>
      <c r="AF3232" s="143">
        <v>-1</v>
      </c>
      <c r="AG3232" s="143">
        <v>-1</v>
      </c>
      <c r="AH3232" s="143">
        <v>-1</v>
      </c>
      <c r="AI3232" s="143">
        <v>-1</v>
      </c>
      <c r="AJ3232" s="143">
        <v>0</v>
      </c>
      <c r="AM3232" s="143" t="s">
        <v>383</v>
      </c>
      <c r="AN3232" s="143">
        <v>-1</v>
      </c>
      <c r="AQ3232" s="143">
        <v>277</v>
      </c>
      <c r="AR3232" s="143" t="s">
        <v>289</v>
      </c>
      <c r="AS3232" s="143" t="s">
        <v>409</v>
      </c>
      <c r="AT3232" s="143" t="s">
        <v>366</v>
      </c>
      <c r="AV3232" s="143">
        <v>127.39295931998799</v>
      </c>
      <c r="AW3232" s="143">
        <v>0.57276461450000005</v>
      </c>
    </row>
    <row r="3233" spans="1:49" x14ac:dyDescent="0.25">
      <c r="A3233" s="153">
        <v>820000</v>
      </c>
      <c r="B3233" s="153">
        <v>2500000</v>
      </c>
      <c r="C3233" s="153">
        <v>2500000</v>
      </c>
      <c r="D3233" s="143" t="s">
        <v>360</v>
      </c>
      <c r="E3233" s="143" t="s">
        <v>73</v>
      </c>
      <c r="F3233" s="143" t="s">
        <v>378</v>
      </c>
      <c r="G3233" s="143" t="s">
        <v>379</v>
      </c>
      <c r="H3233" s="143">
        <v>0.59</v>
      </c>
      <c r="I3233" s="143">
        <v>0.64</v>
      </c>
      <c r="J3233" s="143" t="s">
        <v>366</v>
      </c>
      <c r="K3233" s="143">
        <v>0.33328928289278997</v>
      </c>
      <c r="L3233" s="143">
        <v>3793.7947339689699</v>
      </c>
      <c r="M3233" s="143">
        <v>8.0604090325078008</v>
      </c>
      <c r="N3233" s="143">
        <v>1.0904656796935099</v>
      </c>
      <c r="O3233" s="143">
        <v>2.68644794626712</v>
      </c>
      <c r="P3233" s="143">
        <v>0.36344052440425001</v>
      </c>
      <c r="Q3233" s="143">
        <v>1264.4311263269699</v>
      </c>
      <c r="R3233" s="143">
        <v>8110</v>
      </c>
      <c r="S3233" s="143" t="s">
        <v>410</v>
      </c>
      <c r="T3233" s="143">
        <v>8110</v>
      </c>
      <c r="U3233" s="143" t="s">
        <v>385</v>
      </c>
      <c r="V3233" s="143" t="s">
        <v>366</v>
      </c>
      <c r="Z3233" s="143">
        <v>0</v>
      </c>
      <c r="AA3233" s="143">
        <v>1</v>
      </c>
      <c r="AB3233" s="143">
        <v>2.68644794626712</v>
      </c>
      <c r="AC3233" s="143">
        <v>0.36344052440425001</v>
      </c>
      <c r="AD3233" s="143">
        <v>1264.4311263269699</v>
      </c>
      <c r="AF3233" s="143">
        <v>-1</v>
      </c>
      <c r="AG3233" s="143">
        <v>-1</v>
      </c>
      <c r="AH3233" s="143">
        <v>-1</v>
      </c>
      <c r="AI3233" s="143">
        <v>-1</v>
      </c>
      <c r="AJ3233" s="143">
        <v>0</v>
      </c>
      <c r="AM3233" s="143" t="s">
        <v>383</v>
      </c>
      <c r="AN3233" s="143">
        <v>-1</v>
      </c>
      <c r="AQ3233" s="143">
        <v>277</v>
      </c>
      <c r="AR3233" s="143" t="s">
        <v>289</v>
      </c>
      <c r="AS3233" s="143" t="s">
        <v>409</v>
      </c>
      <c r="AT3233" s="143" t="s">
        <v>366</v>
      </c>
      <c r="AV3233" s="143">
        <v>149.45329870286099</v>
      </c>
      <c r="AW3233" s="143">
        <v>1.0254915866000001</v>
      </c>
    </row>
    <row r="3234" spans="1:49" x14ac:dyDescent="0.25">
      <c r="A3234" s="153">
        <v>820000</v>
      </c>
      <c r="B3234" s="153">
        <v>2500000</v>
      </c>
      <c r="C3234" s="153">
        <v>2500000</v>
      </c>
      <c r="D3234" s="143" t="s">
        <v>360</v>
      </c>
      <c r="E3234" s="143" t="s">
        <v>73</v>
      </c>
      <c r="F3234" s="143" t="s">
        <v>378</v>
      </c>
      <c r="G3234" s="143" t="s">
        <v>379</v>
      </c>
      <c r="H3234" s="143">
        <v>0.59</v>
      </c>
      <c r="I3234" s="143">
        <v>0.64</v>
      </c>
      <c r="J3234" s="143" t="s">
        <v>366</v>
      </c>
      <c r="K3234" s="143">
        <v>9.8323148070040001E-2</v>
      </c>
      <c r="L3234" s="143">
        <v>3793.7947339689699</v>
      </c>
      <c r="M3234" s="143">
        <v>8.0604090325078008</v>
      </c>
      <c r="N3234" s="143">
        <v>1.0904656796935099</v>
      </c>
      <c r="O3234" s="143">
        <v>0.79252479080838001</v>
      </c>
      <c r="P3234" s="143">
        <v>0.1072180184898</v>
      </c>
      <c r="Q3234" s="143">
        <v>373.01784137538402</v>
      </c>
      <c r="R3234" s="143">
        <v>1550</v>
      </c>
      <c r="S3234" s="143" t="s">
        <v>399</v>
      </c>
      <c r="T3234" s="143">
        <v>1550</v>
      </c>
      <c r="U3234" s="143" t="s">
        <v>385</v>
      </c>
      <c r="V3234" s="143" t="s">
        <v>366</v>
      </c>
      <c r="Z3234" s="143">
        <v>0</v>
      </c>
      <c r="AA3234" s="143">
        <v>1</v>
      </c>
      <c r="AB3234" s="143">
        <v>0.79252479080838001</v>
      </c>
      <c r="AC3234" s="143">
        <v>0.1072180184898</v>
      </c>
      <c r="AD3234" s="143">
        <v>373.01784137538499</v>
      </c>
      <c r="AF3234" s="143">
        <v>-1</v>
      </c>
      <c r="AG3234" s="143">
        <v>-1</v>
      </c>
      <c r="AH3234" s="143">
        <v>-1</v>
      </c>
      <c r="AI3234" s="143">
        <v>-1</v>
      </c>
      <c r="AJ3234" s="143">
        <v>0</v>
      </c>
      <c r="AM3234" s="143" t="s">
        <v>383</v>
      </c>
      <c r="AN3234" s="143">
        <v>-1</v>
      </c>
      <c r="AQ3234" s="143">
        <v>277</v>
      </c>
      <c r="AR3234" s="143" t="s">
        <v>289</v>
      </c>
      <c r="AS3234" s="143" t="s">
        <v>409</v>
      </c>
      <c r="AT3234" s="143" t="s">
        <v>366</v>
      </c>
      <c r="AV3234" s="143">
        <v>112.428019093285</v>
      </c>
      <c r="AW3234" s="143">
        <v>0.30252866290000002</v>
      </c>
    </row>
    <row r="3235" spans="1:49" x14ac:dyDescent="0.25">
      <c r="A3235" s="153">
        <v>820000</v>
      </c>
      <c r="B3235" s="153">
        <v>2500000</v>
      </c>
      <c r="C3235" s="153">
        <v>2500000</v>
      </c>
      <c r="D3235" s="143" t="s">
        <v>360</v>
      </c>
      <c r="E3235" s="143" t="s">
        <v>73</v>
      </c>
      <c r="F3235" s="143" t="s">
        <v>378</v>
      </c>
      <c r="G3235" s="143" t="s">
        <v>379</v>
      </c>
      <c r="H3235" s="143">
        <v>0.59</v>
      </c>
      <c r="I3235" s="143">
        <v>0.64</v>
      </c>
      <c r="J3235" s="143" t="s">
        <v>363</v>
      </c>
      <c r="K3235" s="143">
        <v>6.3409492532539996E-2</v>
      </c>
      <c r="L3235" s="143">
        <v>3736.5754603749401</v>
      </c>
      <c r="M3235" s="143">
        <v>7.8783028683726002</v>
      </c>
      <c r="N3235" s="143">
        <v>1.0684010232643599</v>
      </c>
      <c r="O3235" s="143">
        <v>0.49955918690119999</v>
      </c>
      <c r="P3235" s="143">
        <v>6.7746766706440004E-2</v>
      </c>
      <c r="Q3235" s="143">
        <v>236.934353751939</v>
      </c>
      <c r="R3235" s="143">
        <v>3100</v>
      </c>
      <c r="S3235" s="143" t="s">
        <v>371</v>
      </c>
      <c r="T3235" s="143">
        <v>3100</v>
      </c>
      <c r="U3235" s="143" t="s">
        <v>385</v>
      </c>
      <c r="V3235" s="143" t="s">
        <v>366</v>
      </c>
      <c r="Y3235" s="143" t="s">
        <v>363</v>
      </c>
      <c r="Z3235" s="143">
        <v>0</v>
      </c>
      <c r="AA3235" s="143">
        <v>1</v>
      </c>
      <c r="AB3235" s="143">
        <v>0.49955918690119999</v>
      </c>
      <c r="AC3235" s="143">
        <v>6.7746766706440004E-2</v>
      </c>
      <c r="AD3235" s="143">
        <v>236.934353751939</v>
      </c>
      <c r="AF3235" s="143">
        <v>-1</v>
      </c>
      <c r="AG3235" s="143">
        <v>-1</v>
      </c>
      <c r="AH3235" s="143">
        <v>-1</v>
      </c>
      <c r="AI3235" s="143">
        <v>-1</v>
      </c>
      <c r="AJ3235" s="143">
        <v>0</v>
      </c>
      <c r="AM3235" s="143" t="s">
        <v>383</v>
      </c>
      <c r="AN3235" s="143">
        <v>-1</v>
      </c>
      <c r="AQ3235" s="143">
        <v>277</v>
      </c>
      <c r="AR3235" s="143" t="s">
        <v>289</v>
      </c>
      <c r="AS3235" s="143" t="s">
        <v>409</v>
      </c>
      <c r="AT3235" s="143" t="s">
        <v>366</v>
      </c>
      <c r="AV3235" s="143">
        <v>85.410290676861294</v>
      </c>
      <c r="AW3235" s="143">
        <v>0.19216087079999999</v>
      </c>
    </row>
    <row r="3236" spans="1:49" x14ac:dyDescent="0.25">
      <c r="A3236" s="153">
        <v>820000</v>
      </c>
      <c r="B3236" s="153">
        <v>2500000</v>
      </c>
      <c r="C3236" s="153">
        <v>2500000</v>
      </c>
      <c r="D3236" s="143" t="s">
        <v>360</v>
      </c>
      <c r="E3236" s="143" t="s">
        <v>73</v>
      </c>
      <c r="F3236" s="143" t="s">
        <v>378</v>
      </c>
      <c r="G3236" s="143" t="s">
        <v>379</v>
      </c>
      <c r="H3236" s="143">
        <v>0.59</v>
      </c>
      <c r="I3236" s="143">
        <v>0.64</v>
      </c>
      <c r="J3236" s="143" t="s">
        <v>366</v>
      </c>
      <c r="K3236" s="143">
        <v>0.1018152245393</v>
      </c>
      <c r="L3236" s="143">
        <v>3736.5754603749401</v>
      </c>
      <c r="M3236" s="143">
        <v>7.8783028683726002</v>
      </c>
      <c r="N3236" s="143">
        <v>1.0684010232643599</v>
      </c>
      <c r="O3236" s="143">
        <v>0.80213117553202995</v>
      </c>
      <c r="P3236" s="143">
        <v>0.10877949008168</v>
      </c>
      <c r="Q3236" s="143">
        <v>380.44026950614602</v>
      </c>
      <c r="R3236" s="143">
        <v>1550</v>
      </c>
      <c r="S3236" s="143" t="s">
        <v>399</v>
      </c>
      <c r="T3236" s="143">
        <v>1550</v>
      </c>
      <c r="U3236" s="143" t="s">
        <v>385</v>
      </c>
      <c r="V3236" s="143" t="s">
        <v>366</v>
      </c>
      <c r="Z3236" s="143">
        <v>0</v>
      </c>
      <c r="AA3236" s="143">
        <v>1</v>
      </c>
      <c r="AB3236" s="143">
        <v>0.80213117553202995</v>
      </c>
      <c r="AC3236" s="143">
        <v>0.10877949008168</v>
      </c>
      <c r="AD3236" s="143">
        <v>380.44026950614602</v>
      </c>
      <c r="AF3236" s="143">
        <v>-1</v>
      </c>
      <c r="AG3236" s="143">
        <v>-1</v>
      </c>
      <c r="AH3236" s="143">
        <v>-1</v>
      </c>
      <c r="AI3236" s="143">
        <v>-1</v>
      </c>
      <c r="AJ3236" s="143">
        <v>0</v>
      </c>
      <c r="AM3236" s="143" t="s">
        <v>383</v>
      </c>
      <c r="AN3236" s="143">
        <v>-1</v>
      </c>
      <c r="AQ3236" s="143">
        <v>277</v>
      </c>
      <c r="AR3236" s="143" t="s">
        <v>289</v>
      </c>
      <c r="AS3236" s="143" t="s">
        <v>409</v>
      </c>
      <c r="AT3236" s="143" t="s">
        <v>366</v>
      </c>
      <c r="AV3236" s="143">
        <v>89.986022368121795</v>
      </c>
      <c r="AW3236" s="143">
        <v>0.30854847489999998</v>
      </c>
    </row>
    <row r="3237" spans="1:49" x14ac:dyDescent="0.25">
      <c r="A3237" s="153">
        <v>820000</v>
      </c>
      <c r="B3237" s="153">
        <v>2500000</v>
      </c>
      <c r="C3237" s="153">
        <v>2500000</v>
      </c>
      <c r="D3237" s="143" t="s">
        <v>360</v>
      </c>
      <c r="E3237" s="143" t="s">
        <v>73</v>
      </c>
      <c r="F3237" s="143" t="s">
        <v>378</v>
      </c>
      <c r="G3237" s="143" t="s">
        <v>379</v>
      </c>
      <c r="H3237" s="143">
        <v>0.59</v>
      </c>
      <c r="I3237" s="143">
        <v>0.64</v>
      </c>
      <c r="J3237" s="143" t="s">
        <v>366</v>
      </c>
      <c r="K3237" s="143">
        <v>8.0381146559880004E-2</v>
      </c>
      <c r="L3237" s="143">
        <v>3736.5754603749401</v>
      </c>
      <c r="M3237" s="143">
        <v>7.8783028683726002</v>
      </c>
      <c r="N3237" s="143">
        <v>1.0684010232643599</v>
      </c>
      <c r="O3237" s="143">
        <v>0.63326701750579995</v>
      </c>
      <c r="P3237" s="143">
        <v>8.5879299235740003E-2</v>
      </c>
      <c r="Q3237" s="143">
        <v>300.35021971245999</v>
      </c>
      <c r="R3237" s="143">
        <v>1860</v>
      </c>
      <c r="S3237" s="143" t="s">
        <v>411</v>
      </c>
      <c r="T3237" s="143">
        <v>1860</v>
      </c>
      <c r="U3237" s="143" t="s">
        <v>385</v>
      </c>
      <c r="V3237" s="143" t="s">
        <v>366</v>
      </c>
      <c r="Z3237" s="143">
        <v>0</v>
      </c>
      <c r="AA3237" s="143">
        <v>1</v>
      </c>
      <c r="AB3237" s="143">
        <v>0.63326701750579995</v>
      </c>
      <c r="AC3237" s="143">
        <v>8.5879299235740003E-2</v>
      </c>
      <c r="AD3237" s="143">
        <v>300.35021971246101</v>
      </c>
      <c r="AF3237" s="143">
        <v>-1</v>
      </c>
      <c r="AG3237" s="143">
        <v>-1</v>
      </c>
      <c r="AH3237" s="143">
        <v>-1</v>
      </c>
      <c r="AI3237" s="143">
        <v>-1</v>
      </c>
      <c r="AJ3237" s="143">
        <v>0</v>
      </c>
      <c r="AM3237" s="143" t="s">
        <v>383</v>
      </c>
      <c r="AN3237" s="143">
        <v>-1</v>
      </c>
      <c r="AQ3237" s="143">
        <v>277</v>
      </c>
      <c r="AR3237" s="143" t="s">
        <v>289</v>
      </c>
      <c r="AS3237" s="143" t="s">
        <v>409</v>
      </c>
      <c r="AT3237" s="143" t="s">
        <v>366</v>
      </c>
      <c r="AV3237" s="143">
        <v>77.670959487715805</v>
      </c>
      <c r="AW3237" s="143">
        <v>0.24359304109999999</v>
      </c>
    </row>
    <row r="3238" spans="1:49" x14ac:dyDescent="0.25">
      <c r="A3238" s="153">
        <v>820000</v>
      </c>
      <c r="B3238" s="153">
        <v>2500000</v>
      </c>
      <c r="C3238" s="153">
        <v>2500000</v>
      </c>
      <c r="D3238" s="143" t="s">
        <v>360</v>
      </c>
      <c r="E3238" s="143" t="s">
        <v>73</v>
      </c>
      <c r="F3238" s="143" t="s">
        <v>378</v>
      </c>
      <c r="G3238" s="143" t="s">
        <v>379</v>
      </c>
      <c r="H3238" s="143">
        <v>0.59</v>
      </c>
      <c r="I3238" s="143">
        <v>0.64</v>
      </c>
      <c r="J3238" s="143" t="s">
        <v>363</v>
      </c>
      <c r="K3238" s="143">
        <v>4.0390664109369999E-2</v>
      </c>
      <c r="L3238" s="143">
        <v>3378.9738383014601</v>
      </c>
      <c r="M3238" s="143">
        <v>6.8072690245001004</v>
      </c>
      <c r="N3238" s="143">
        <v>0.93741028836734996</v>
      </c>
      <c r="O3238" s="143">
        <v>0.27495011667072999</v>
      </c>
      <c r="P3238" s="143">
        <v>3.786262409011E-2</v>
      </c>
      <c r="Q3238" s="143">
        <v>136.47899733719899</v>
      </c>
      <c r="R3238" s="143">
        <v>3100</v>
      </c>
      <c r="S3238" s="143" t="s">
        <v>371</v>
      </c>
      <c r="T3238" s="143">
        <v>3100</v>
      </c>
      <c r="U3238" s="143" t="s">
        <v>385</v>
      </c>
      <c r="V3238" s="143" t="s">
        <v>366</v>
      </c>
      <c r="Y3238" s="143" t="s">
        <v>363</v>
      </c>
      <c r="Z3238" s="143">
        <v>0</v>
      </c>
      <c r="AA3238" s="143">
        <v>1</v>
      </c>
      <c r="AB3238" s="143">
        <v>0.27495011667072999</v>
      </c>
      <c r="AC3238" s="143">
        <v>3.786262409011E-2</v>
      </c>
      <c r="AD3238" s="143">
        <v>136.478997337198</v>
      </c>
      <c r="AF3238" s="143">
        <v>-1</v>
      </c>
      <c r="AG3238" s="143">
        <v>-1</v>
      </c>
      <c r="AH3238" s="143">
        <v>-1</v>
      </c>
      <c r="AI3238" s="143">
        <v>-1</v>
      </c>
      <c r="AJ3238" s="143">
        <v>0</v>
      </c>
      <c r="AM3238" s="143" t="s">
        <v>383</v>
      </c>
      <c r="AN3238" s="143">
        <v>-1</v>
      </c>
      <c r="AQ3238" s="143">
        <v>277</v>
      </c>
      <c r="AR3238" s="143" t="s">
        <v>289</v>
      </c>
      <c r="AS3238" s="143" t="s">
        <v>409</v>
      </c>
      <c r="AT3238" s="143" t="s">
        <v>366</v>
      </c>
      <c r="AV3238" s="143">
        <v>57.649405254949698</v>
      </c>
      <c r="AW3238" s="143">
        <v>0.1106885623</v>
      </c>
    </row>
    <row r="3239" spans="1:49" x14ac:dyDescent="0.25">
      <c r="A3239" s="153">
        <v>820000</v>
      </c>
      <c r="B3239" s="153">
        <v>2500000</v>
      </c>
      <c r="C3239" s="153">
        <v>2500000</v>
      </c>
      <c r="D3239" s="143" t="s">
        <v>360</v>
      </c>
      <c r="E3239" s="143" t="s">
        <v>73</v>
      </c>
      <c r="F3239" s="143" t="s">
        <v>378</v>
      </c>
      <c r="G3239" s="143" t="s">
        <v>379</v>
      </c>
      <c r="H3239" s="143">
        <v>0.59</v>
      </c>
      <c r="I3239" s="143">
        <v>0.64</v>
      </c>
      <c r="J3239" s="143" t="s">
        <v>363</v>
      </c>
      <c r="K3239" s="143">
        <v>0.14938659091389</v>
      </c>
      <c r="L3239" s="143">
        <v>3378.9738383014601</v>
      </c>
      <c r="M3239" s="143">
        <v>6.8072690245001004</v>
      </c>
      <c r="N3239" s="143">
        <v>0.93741028836734996</v>
      </c>
      <c r="O3239" s="143">
        <v>1.0169147130038301</v>
      </c>
      <c r="P3239" s="143">
        <v>0.14003652726681001</v>
      </c>
      <c r="Q3239" s="143">
        <v>504.77338249109698</v>
      </c>
      <c r="R3239" s="143">
        <v>3100</v>
      </c>
      <c r="S3239" s="143" t="s">
        <v>371</v>
      </c>
      <c r="T3239" s="143">
        <v>3100</v>
      </c>
      <c r="U3239" s="143" t="s">
        <v>385</v>
      </c>
      <c r="V3239" s="143" t="s">
        <v>366</v>
      </c>
      <c r="Y3239" s="143" t="s">
        <v>363</v>
      </c>
      <c r="Z3239" s="143">
        <v>0</v>
      </c>
      <c r="AA3239" s="143">
        <v>1</v>
      </c>
      <c r="AB3239" s="143">
        <v>1.0169147130038301</v>
      </c>
      <c r="AC3239" s="143">
        <v>0.14003652726681001</v>
      </c>
      <c r="AD3239" s="143">
        <v>504.77338249109698</v>
      </c>
      <c r="AF3239" s="143">
        <v>-1</v>
      </c>
      <c r="AG3239" s="143">
        <v>-1</v>
      </c>
      <c r="AH3239" s="143">
        <v>-1</v>
      </c>
      <c r="AI3239" s="143">
        <v>-1</v>
      </c>
      <c r="AJ3239" s="143">
        <v>0</v>
      </c>
      <c r="AM3239" s="143" t="s">
        <v>383</v>
      </c>
      <c r="AN3239" s="143">
        <v>-1</v>
      </c>
      <c r="AQ3239" s="143">
        <v>277</v>
      </c>
      <c r="AR3239" s="143" t="s">
        <v>289</v>
      </c>
      <c r="AS3239" s="143" t="s">
        <v>409</v>
      </c>
      <c r="AT3239" s="143" t="s">
        <v>366</v>
      </c>
      <c r="AV3239" s="143">
        <v>127.538162239347</v>
      </c>
      <c r="AW3239" s="143">
        <v>0.40938636049999999</v>
      </c>
    </row>
    <row r="3240" spans="1:49" x14ac:dyDescent="0.25">
      <c r="A3240" s="153">
        <v>820000</v>
      </c>
      <c r="B3240" s="153">
        <v>2500000</v>
      </c>
      <c r="C3240" s="153">
        <v>2500000</v>
      </c>
      <c r="D3240" s="143" t="s">
        <v>360</v>
      </c>
      <c r="E3240" s="143" t="s">
        <v>73</v>
      </c>
      <c r="F3240" s="143" t="s">
        <v>378</v>
      </c>
      <c r="G3240" s="143" t="s">
        <v>379</v>
      </c>
      <c r="H3240" s="143">
        <v>0.59</v>
      </c>
      <c r="I3240" s="143">
        <v>0.64</v>
      </c>
      <c r="J3240" s="143" t="s">
        <v>366</v>
      </c>
      <c r="K3240" s="143">
        <v>0.11152080826400999</v>
      </c>
      <c r="L3240" s="143">
        <v>3378.9738383014601</v>
      </c>
      <c r="M3240" s="143">
        <v>6.8072690245001004</v>
      </c>
      <c r="N3240" s="143">
        <v>0.93741028836734996</v>
      </c>
      <c r="O3240" s="143">
        <v>0.75915214368284001</v>
      </c>
      <c r="P3240" s="143">
        <v>0.10454075303373001</v>
      </c>
      <c r="Q3240" s="143">
        <v>376.82589355034003</v>
      </c>
      <c r="R3240" s="143">
        <v>1550</v>
      </c>
      <c r="S3240" s="143" t="s">
        <v>399</v>
      </c>
      <c r="T3240" s="143">
        <v>1550</v>
      </c>
      <c r="U3240" s="143" t="s">
        <v>385</v>
      </c>
      <c r="V3240" s="143" t="s">
        <v>366</v>
      </c>
      <c r="Z3240" s="143">
        <v>0</v>
      </c>
      <c r="AA3240" s="143">
        <v>1</v>
      </c>
      <c r="AB3240" s="143">
        <v>0.75915214368284001</v>
      </c>
      <c r="AC3240" s="143">
        <v>0.10454075303373001</v>
      </c>
      <c r="AD3240" s="143">
        <v>376.82589355034003</v>
      </c>
      <c r="AF3240" s="143">
        <v>-1</v>
      </c>
      <c r="AG3240" s="143">
        <v>-1</v>
      </c>
      <c r="AH3240" s="143">
        <v>-1</v>
      </c>
      <c r="AI3240" s="143">
        <v>-1</v>
      </c>
      <c r="AJ3240" s="143">
        <v>0</v>
      </c>
      <c r="AM3240" s="143" t="s">
        <v>383</v>
      </c>
      <c r="AN3240" s="143">
        <v>-1</v>
      </c>
      <c r="AQ3240" s="143">
        <v>277</v>
      </c>
      <c r="AR3240" s="143" t="s">
        <v>289</v>
      </c>
      <c r="AS3240" s="143" t="s">
        <v>409</v>
      </c>
      <c r="AT3240" s="143" t="s">
        <v>366</v>
      </c>
      <c r="AV3240" s="143">
        <v>126.36512833904401</v>
      </c>
      <c r="AW3240" s="143">
        <v>0.30561710749999998</v>
      </c>
    </row>
    <row r="3241" spans="1:49" x14ac:dyDescent="0.25">
      <c r="A3241" s="153">
        <v>820000</v>
      </c>
      <c r="B3241" s="153">
        <v>2500000</v>
      </c>
      <c r="C3241" s="153">
        <v>2500000</v>
      </c>
      <c r="D3241" s="143" t="s">
        <v>360</v>
      </c>
      <c r="E3241" s="143" t="s">
        <v>73</v>
      </c>
      <c r="F3241" s="143" t="s">
        <v>378</v>
      </c>
      <c r="G3241" s="143" t="s">
        <v>379</v>
      </c>
      <c r="H3241" s="143">
        <v>0.59</v>
      </c>
      <c r="I3241" s="143">
        <v>0.64</v>
      </c>
      <c r="J3241" s="143" t="s">
        <v>363</v>
      </c>
      <c r="K3241" s="143">
        <v>0.30443840392437999</v>
      </c>
      <c r="L3241" s="143">
        <v>3378.9738383014601</v>
      </c>
      <c r="M3241" s="143">
        <v>6.8072690245001004</v>
      </c>
      <c r="N3241" s="143">
        <v>0.93741028836734996</v>
      </c>
      <c r="O3241" s="143">
        <v>2.0723941169026801</v>
      </c>
      <c r="P3241" s="143">
        <v>0.28538369201285002</v>
      </c>
      <c r="Q3241" s="143">
        <v>1028.6894022347301</v>
      </c>
      <c r="R3241" s="143">
        <v>3100</v>
      </c>
      <c r="S3241" s="143" t="s">
        <v>371</v>
      </c>
      <c r="T3241" s="143">
        <v>3100</v>
      </c>
      <c r="U3241" s="143" t="s">
        <v>385</v>
      </c>
      <c r="V3241" s="143" t="s">
        <v>366</v>
      </c>
      <c r="Y3241" s="143" t="s">
        <v>363</v>
      </c>
      <c r="Z3241" s="143">
        <v>0</v>
      </c>
      <c r="AA3241" s="143">
        <v>1</v>
      </c>
      <c r="AB3241" s="143">
        <v>2.0723941169026801</v>
      </c>
      <c r="AC3241" s="143">
        <v>0.28538369201285002</v>
      </c>
      <c r="AD3241" s="143">
        <v>1028.6894022347301</v>
      </c>
      <c r="AF3241" s="143">
        <v>-1</v>
      </c>
      <c r="AG3241" s="143">
        <v>-1</v>
      </c>
      <c r="AH3241" s="143">
        <v>-1</v>
      </c>
      <c r="AI3241" s="143">
        <v>-1</v>
      </c>
      <c r="AJ3241" s="143">
        <v>0</v>
      </c>
      <c r="AM3241" s="143" t="s">
        <v>383</v>
      </c>
      <c r="AN3241" s="143">
        <v>-1</v>
      </c>
      <c r="AQ3241" s="143">
        <v>277</v>
      </c>
      <c r="AR3241" s="143" t="s">
        <v>289</v>
      </c>
      <c r="AS3241" s="143" t="s">
        <v>409</v>
      </c>
      <c r="AT3241" s="143" t="s">
        <v>366</v>
      </c>
      <c r="AV3241" s="143">
        <v>142.145897088287</v>
      </c>
      <c r="AW3241" s="143">
        <v>0.83429797419999996</v>
      </c>
    </row>
    <row r="3242" spans="1:49" x14ac:dyDescent="0.25">
      <c r="A3242" s="153">
        <v>820000</v>
      </c>
      <c r="B3242" s="153">
        <v>2500000</v>
      </c>
      <c r="C3242" s="153">
        <v>2500000</v>
      </c>
      <c r="D3242" s="143" t="s">
        <v>360</v>
      </c>
      <c r="E3242" s="143" t="s">
        <v>73</v>
      </c>
      <c r="F3242" s="143" t="s">
        <v>378</v>
      </c>
      <c r="G3242" s="143" t="s">
        <v>379</v>
      </c>
      <c r="H3242" s="143">
        <v>0.59</v>
      </c>
      <c r="I3242" s="143">
        <v>0.64</v>
      </c>
      <c r="J3242" s="143" t="s">
        <v>366</v>
      </c>
      <c r="K3242" s="143">
        <v>1.2026986456240001E-2</v>
      </c>
      <c r="L3242" s="143">
        <v>3378.9738383014601</v>
      </c>
      <c r="M3242" s="143">
        <v>6.8072690245001004</v>
      </c>
      <c r="N3242" s="143">
        <v>0.93741028836734996</v>
      </c>
      <c r="O3242" s="143">
        <v>8.1870932361690005E-2</v>
      </c>
      <c r="P3242" s="143">
        <v>1.127422084214E-2</v>
      </c>
      <c r="Q3242" s="143">
        <v>40.638872589267997</v>
      </c>
      <c r="R3242" s="143">
        <v>1400</v>
      </c>
      <c r="S3242" s="143" t="s">
        <v>389</v>
      </c>
      <c r="T3242" s="143">
        <v>1400</v>
      </c>
      <c r="U3242" s="143" t="s">
        <v>385</v>
      </c>
      <c r="V3242" s="143" t="s">
        <v>366</v>
      </c>
      <c r="Z3242" s="143">
        <v>0</v>
      </c>
      <c r="AA3242" s="143">
        <v>1</v>
      </c>
      <c r="AB3242" s="143">
        <v>8.1870932361690005E-2</v>
      </c>
      <c r="AC3242" s="143">
        <v>1.127422084214E-2</v>
      </c>
      <c r="AD3242" s="143">
        <v>40.638872589268303</v>
      </c>
      <c r="AF3242" s="143">
        <v>-1</v>
      </c>
      <c r="AG3242" s="143">
        <v>-1</v>
      </c>
      <c r="AH3242" s="143">
        <v>-1</v>
      </c>
      <c r="AI3242" s="143">
        <v>-1</v>
      </c>
      <c r="AJ3242" s="143">
        <v>0</v>
      </c>
      <c r="AM3242" s="143" t="s">
        <v>383</v>
      </c>
      <c r="AN3242" s="143">
        <v>-1</v>
      </c>
      <c r="AQ3242" s="143">
        <v>277</v>
      </c>
      <c r="AR3242" s="143" t="s">
        <v>289</v>
      </c>
      <c r="AS3242" s="143" t="s">
        <v>409</v>
      </c>
      <c r="AT3242" s="143" t="s">
        <v>366</v>
      </c>
      <c r="AV3242" s="143">
        <v>45.6840387904805</v>
      </c>
      <c r="AW3242" s="143">
        <v>3.2959345199999997E-2</v>
      </c>
    </row>
    <row r="3243" spans="1:49" x14ac:dyDescent="0.25">
      <c r="A3243" s="153">
        <v>820000</v>
      </c>
      <c r="B3243" s="153">
        <v>2500000</v>
      </c>
      <c r="C3243" s="153">
        <v>2500000</v>
      </c>
      <c r="D3243" s="143" t="s">
        <v>360</v>
      </c>
      <c r="E3243" s="143" t="s">
        <v>73</v>
      </c>
      <c r="F3243" s="143" t="s">
        <v>378</v>
      </c>
      <c r="G3243" s="143" t="s">
        <v>379</v>
      </c>
      <c r="H3243" s="143">
        <v>0.59</v>
      </c>
      <c r="I3243" s="143">
        <v>0.64</v>
      </c>
      <c r="J3243" s="143" t="s">
        <v>366</v>
      </c>
      <c r="K3243" s="143">
        <v>0.61582128443656003</v>
      </c>
      <c r="L3243" s="143">
        <v>3860.2571609134902</v>
      </c>
      <c r="M3243" s="143">
        <v>12.0472510666432</v>
      </c>
      <c r="N3243" s="143">
        <v>1.5886929046131999</v>
      </c>
      <c r="O3243" s="143">
        <v>7.4189536257900102</v>
      </c>
      <c r="P3243" s="143">
        <v>0.97835090509416001</v>
      </c>
      <c r="Q3243" s="143">
        <v>2377.2285230891898</v>
      </c>
      <c r="R3243" s="143">
        <v>1400</v>
      </c>
      <c r="S3243" s="143" t="s">
        <v>389</v>
      </c>
      <c r="T3243" s="143">
        <v>1400</v>
      </c>
      <c r="U3243" s="143" t="s">
        <v>385</v>
      </c>
      <c r="V3243" s="143" t="s">
        <v>366</v>
      </c>
      <c r="Z3243" s="143">
        <v>0</v>
      </c>
      <c r="AA3243" s="143">
        <v>1</v>
      </c>
      <c r="AB3243" s="143">
        <v>7.4189536257900102</v>
      </c>
      <c r="AC3243" s="143">
        <v>0.97835090509416001</v>
      </c>
      <c r="AD3243" s="143">
        <v>2384.3995090553799</v>
      </c>
      <c r="AF3243" s="143">
        <v>-1</v>
      </c>
      <c r="AG3243" s="143">
        <v>-1</v>
      </c>
      <c r="AH3243" s="143">
        <v>-1</v>
      </c>
      <c r="AI3243" s="143">
        <v>-1</v>
      </c>
      <c r="AJ3243" s="143">
        <v>0</v>
      </c>
      <c r="AM3243" s="143" t="s">
        <v>383</v>
      </c>
      <c r="AN3243" s="143">
        <v>-1</v>
      </c>
      <c r="AQ3243" s="143">
        <v>277</v>
      </c>
      <c r="AR3243" s="143" t="s">
        <v>289</v>
      </c>
      <c r="AS3243" s="143" t="s">
        <v>409</v>
      </c>
      <c r="AT3243" s="143" t="s">
        <v>366</v>
      </c>
      <c r="AV3243" s="143">
        <v>198.47390523926299</v>
      </c>
      <c r="AW3243" s="143">
        <v>1.9338195532</v>
      </c>
    </row>
    <row r="3244" spans="1:49" x14ac:dyDescent="0.25">
      <c r="A3244" s="153">
        <v>820000</v>
      </c>
      <c r="B3244" s="153">
        <v>2500000</v>
      </c>
      <c r="C3244" s="153">
        <v>2500000</v>
      </c>
      <c r="D3244" s="143" t="s">
        <v>360</v>
      </c>
      <c r="E3244" s="143" t="s">
        <v>73</v>
      </c>
      <c r="F3244" s="143" t="s">
        <v>378</v>
      </c>
      <c r="G3244" s="143" t="s">
        <v>379</v>
      </c>
      <c r="H3244" s="143">
        <v>0.59</v>
      </c>
      <c r="I3244" s="143">
        <v>0.64</v>
      </c>
      <c r="J3244" s="143" t="s">
        <v>366</v>
      </c>
      <c r="K3244" s="143">
        <v>8.4524744399999994E-5</v>
      </c>
      <c r="L3244" s="143">
        <v>3860.2571609134902</v>
      </c>
      <c r="M3244" s="143">
        <v>12.0472510666432</v>
      </c>
      <c r="N3244" s="143">
        <v>1.5886929046131999</v>
      </c>
      <c r="O3244" s="143">
        <v>1.0182908171600001E-3</v>
      </c>
      <c r="P3244" s="143">
        <v>1.3428386168999999E-4</v>
      </c>
      <c r="Q3244" s="143">
        <v>0.32628724985606</v>
      </c>
      <c r="R3244" s="143">
        <v>1400</v>
      </c>
      <c r="S3244" s="143" t="s">
        <v>389</v>
      </c>
      <c r="T3244" s="143">
        <v>1400</v>
      </c>
      <c r="U3244" s="143" t="s">
        <v>385</v>
      </c>
      <c r="V3244" s="143" t="s">
        <v>366</v>
      </c>
      <c r="Z3244" s="143">
        <v>0</v>
      </c>
      <c r="AA3244" s="143">
        <v>1</v>
      </c>
      <c r="AB3244" s="143">
        <v>1.0182908171600001E-3</v>
      </c>
      <c r="AC3244" s="143">
        <v>1.3428386168999999E-4</v>
      </c>
      <c r="AD3244" s="143">
        <v>0.32628724985434998</v>
      </c>
      <c r="AF3244" s="143">
        <v>-1</v>
      </c>
      <c r="AG3244" s="143">
        <v>-1</v>
      </c>
      <c r="AH3244" s="143">
        <v>-1</v>
      </c>
      <c r="AI3244" s="143">
        <v>-1</v>
      </c>
      <c r="AJ3244" s="143">
        <v>0</v>
      </c>
      <c r="AM3244" s="143" t="s">
        <v>383</v>
      </c>
      <c r="AN3244" s="143">
        <v>-1</v>
      </c>
      <c r="AQ3244" s="143">
        <v>277</v>
      </c>
      <c r="AR3244" s="143" t="s">
        <v>289</v>
      </c>
      <c r="AS3244" s="143" t="s">
        <v>409</v>
      </c>
      <c r="AT3244" s="143" t="s">
        <v>366</v>
      </c>
      <c r="AV3244" s="143">
        <v>3.1842771707691502</v>
      </c>
      <c r="AW3244" s="143">
        <v>2.6462879999999999E-4</v>
      </c>
    </row>
    <row r="3245" spans="1:49" x14ac:dyDescent="0.25">
      <c r="A3245" s="153">
        <v>820000</v>
      </c>
      <c r="B3245" s="153">
        <v>2500000</v>
      </c>
      <c r="C3245" s="153">
        <v>2500000</v>
      </c>
      <c r="D3245" s="143" t="s">
        <v>360</v>
      </c>
      <c r="E3245" s="143" t="s">
        <v>73</v>
      </c>
      <c r="F3245" s="143" t="s">
        <v>378</v>
      </c>
      <c r="G3245" s="143" t="s">
        <v>379</v>
      </c>
      <c r="H3245" s="143">
        <v>0.59</v>
      </c>
      <c r="I3245" s="143">
        <v>0.64</v>
      </c>
      <c r="J3245" s="143" t="s">
        <v>366</v>
      </c>
      <c r="K3245" s="143">
        <v>0.57101780838948002</v>
      </c>
      <c r="L3245" s="143">
        <v>3792.7658847965999</v>
      </c>
      <c r="M3245" s="143">
        <v>8.0926576387069797</v>
      </c>
      <c r="N3245" s="143">
        <v>1.08615586584937</v>
      </c>
      <c r="O3245" s="143">
        <v>4.6210516289008501</v>
      </c>
      <c r="P3245" s="143">
        <v>0.62021434208668003</v>
      </c>
      <c r="Q3245" s="143">
        <v>2165.7368632709399</v>
      </c>
      <c r="R3245" s="143">
        <v>8110</v>
      </c>
      <c r="S3245" s="143" t="s">
        <v>410</v>
      </c>
      <c r="T3245" s="143">
        <v>8110</v>
      </c>
      <c r="U3245" s="143" t="s">
        <v>385</v>
      </c>
      <c r="V3245" s="143" t="s">
        <v>366</v>
      </c>
      <c r="Z3245" s="143">
        <v>0</v>
      </c>
      <c r="AA3245" s="143">
        <v>1</v>
      </c>
      <c r="AB3245" s="143">
        <v>4.6210516289008501</v>
      </c>
      <c r="AC3245" s="143">
        <v>0.62021434208668003</v>
      </c>
      <c r="AD3245" s="143">
        <v>2195.0518950239398</v>
      </c>
      <c r="AF3245" s="143">
        <v>-1</v>
      </c>
      <c r="AG3245" s="143">
        <v>-1</v>
      </c>
      <c r="AH3245" s="143">
        <v>-1</v>
      </c>
      <c r="AI3245" s="143">
        <v>-1</v>
      </c>
      <c r="AJ3245" s="143">
        <v>0</v>
      </c>
      <c r="AM3245" s="143" t="s">
        <v>383</v>
      </c>
      <c r="AN3245" s="143">
        <v>-1</v>
      </c>
      <c r="AQ3245" s="143">
        <v>277</v>
      </c>
      <c r="AR3245" s="143" t="s">
        <v>289</v>
      </c>
      <c r="AS3245" s="143" t="s">
        <v>409</v>
      </c>
      <c r="AT3245" s="143" t="s">
        <v>366</v>
      </c>
      <c r="AV3245" s="143">
        <v>187.05569104536599</v>
      </c>
      <c r="AW3245" s="143">
        <v>1.7802529562</v>
      </c>
    </row>
    <row r="3246" spans="1:49" x14ac:dyDescent="0.25">
      <c r="A3246" s="153">
        <v>820000</v>
      </c>
      <c r="B3246" s="153">
        <v>2500000</v>
      </c>
      <c r="C3246" s="153">
        <v>2500000</v>
      </c>
      <c r="D3246" s="143" t="s">
        <v>360</v>
      </c>
      <c r="E3246" s="143" t="s">
        <v>73</v>
      </c>
      <c r="F3246" s="143" t="s">
        <v>378</v>
      </c>
      <c r="G3246" s="143" t="s">
        <v>379</v>
      </c>
      <c r="H3246" s="143">
        <v>0.59</v>
      </c>
      <c r="I3246" s="143">
        <v>0.64</v>
      </c>
      <c r="J3246" s="143" t="s">
        <v>366</v>
      </c>
      <c r="K3246" s="143">
        <v>3.9016449262149998E-2</v>
      </c>
      <c r="L3246" s="143">
        <v>3792.7658847965999</v>
      </c>
      <c r="M3246" s="143">
        <v>8.0926576387069797</v>
      </c>
      <c r="N3246" s="143">
        <v>1.08615586584937</v>
      </c>
      <c r="O3246" s="143">
        <v>0.31574676615661001</v>
      </c>
      <c r="P3246" s="143">
        <v>4.2377945230700001E-2</v>
      </c>
      <c r="Q3246" s="143">
        <v>147.980257707406</v>
      </c>
      <c r="R3246" s="143">
        <v>1460</v>
      </c>
      <c r="S3246" s="143" t="s">
        <v>408</v>
      </c>
      <c r="T3246" s="143">
        <v>1460</v>
      </c>
      <c r="U3246" s="143" t="s">
        <v>385</v>
      </c>
      <c r="V3246" s="143" t="s">
        <v>366</v>
      </c>
      <c r="Z3246" s="143">
        <v>0</v>
      </c>
      <c r="AA3246" s="143">
        <v>1</v>
      </c>
      <c r="AB3246" s="143">
        <v>0.31574676615661001</v>
      </c>
      <c r="AC3246" s="143">
        <v>4.2377945230700001E-2</v>
      </c>
      <c r="AD3246" s="143">
        <v>147.98025770740699</v>
      </c>
      <c r="AF3246" s="143">
        <v>-1</v>
      </c>
      <c r="AG3246" s="143">
        <v>-1</v>
      </c>
      <c r="AH3246" s="143">
        <v>-1</v>
      </c>
      <c r="AI3246" s="143">
        <v>-1</v>
      </c>
      <c r="AJ3246" s="143">
        <v>0</v>
      </c>
      <c r="AM3246" s="143" t="s">
        <v>383</v>
      </c>
      <c r="AN3246" s="143">
        <v>-1</v>
      </c>
      <c r="AQ3246" s="143">
        <v>277</v>
      </c>
      <c r="AR3246" s="143" t="s">
        <v>289</v>
      </c>
      <c r="AS3246" s="143" t="s">
        <v>409</v>
      </c>
      <c r="AT3246" s="143" t="s">
        <v>366</v>
      </c>
      <c r="AV3246" s="143">
        <v>70.766817888452906</v>
      </c>
      <c r="AW3246" s="143">
        <v>0.1200164296</v>
      </c>
    </row>
    <row r="3247" spans="1:49" x14ac:dyDescent="0.25">
      <c r="A3247" s="153">
        <v>820000</v>
      </c>
      <c r="B3247" s="153">
        <v>2500000</v>
      </c>
      <c r="C3247" s="153">
        <v>2500000</v>
      </c>
      <c r="D3247" s="143" t="s">
        <v>360</v>
      </c>
      <c r="E3247" s="143" t="s">
        <v>73</v>
      </c>
      <c r="F3247" s="143" t="s">
        <v>378</v>
      </c>
      <c r="G3247" s="143" t="s">
        <v>379</v>
      </c>
      <c r="H3247" s="143">
        <v>0.59</v>
      </c>
      <c r="I3247" s="143">
        <v>0.64</v>
      </c>
      <c r="J3247" s="143" t="s">
        <v>366</v>
      </c>
      <c r="K3247" s="143">
        <v>0.61539097289166</v>
      </c>
      <c r="L3247" s="143">
        <v>3822.52399068568</v>
      </c>
      <c r="M3247" s="143">
        <v>7.8189592471653802</v>
      </c>
      <c r="N3247" s="143">
        <v>1.1337931589112</v>
      </c>
      <c r="O3247" s="143">
        <v>4.8117169381133502</v>
      </c>
      <c r="P3247" s="143">
        <v>0.69772607512026996</v>
      </c>
      <c r="Q3247" s="143">
        <v>2352.34675752977</v>
      </c>
      <c r="R3247" s="143">
        <v>1550</v>
      </c>
      <c r="S3247" s="143" t="s">
        <v>399</v>
      </c>
      <c r="T3247" s="143">
        <v>1550</v>
      </c>
      <c r="U3247" s="143" t="s">
        <v>385</v>
      </c>
      <c r="V3247" s="143" t="s">
        <v>366</v>
      </c>
      <c r="Z3247" s="143">
        <v>0</v>
      </c>
      <c r="AA3247" s="143">
        <v>1</v>
      </c>
      <c r="AB3247" s="143">
        <v>4.8117169381133502</v>
      </c>
      <c r="AC3247" s="143">
        <v>0.69772607512026996</v>
      </c>
      <c r="AD3247" s="143">
        <v>2361.41562274225</v>
      </c>
      <c r="AF3247" s="143">
        <v>-1</v>
      </c>
      <c r="AG3247" s="143">
        <v>-1</v>
      </c>
      <c r="AH3247" s="143">
        <v>-1</v>
      </c>
      <c r="AI3247" s="143">
        <v>-1</v>
      </c>
      <c r="AJ3247" s="143">
        <v>0</v>
      </c>
      <c r="AM3247" s="143" t="s">
        <v>383</v>
      </c>
      <c r="AN3247" s="143">
        <v>-1</v>
      </c>
      <c r="AQ3247" s="143">
        <v>277</v>
      </c>
      <c r="AR3247" s="143" t="s">
        <v>289</v>
      </c>
      <c r="AS3247" s="143" t="s">
        <v>409</v>
      </c>
      <c r="AT3247" s="143" t="s">
        <v>366</v>
      </c>
      <c r="AV3247" s="143">
        <v>201.89700848665001</v>
      </c>
      <c r="AW3247" s="143">
        <v>1.9151789317000001</v>
      </c>
    </row>
    <row r="3248" spans="1:49" x14ac:dyDescent="0.25">
      <c r="A3248" s="153">
        <v>820000</v>
      </c>
      <c r="B3248" s="153">
        <v>2500000</v>
      </c>
      <c r="C3248" s="153">
        <v>2500000</v>
      </c>
      <c r="D3248" s="143" t="s">
        <v>360</v>
      </c>
      <c r="E3248" s="143" t="s">
        <v>73</v>
      </c>
      <c r="F3248" s="143" t="s">
        <v>378</v>
      </c>
      <c r="G3248" s="143" t="s">
        <v>379</v>
      </c>
      <c r="H3248" s="143">
        <v>0.59</v>
      </c>
      <c r="I3248" s="143">
        <v>0.64</v>
      </c>
      <c r="J3248" s="143" t="s">
        <v>366</v>
      </c>
      <c r="K3248" s="143">
        <v>4.763212511823E-2</v>
      </c>
      <c r="L3248" s="143">
        <v>3298.5431332358098</v>
      </c>
      <c r="M3248" s="143">
        <v>6.5677040182096302</v>
      </c>
      <c r="N3248" s="143">
        <v>0.89138677915921005</v>
      </c>
      <c r="O3248" s="143">
        <v>0.31283369953489998</v>
      </c>
      <c r="P3248" s="143">
        <v>4.245864659365E-2</v>
      </c>
      <c r="Q3248" s="143">
        <v>157.11661923019</v>
      </c>
      <c r="R3248" s="143">
        <v>8110</v>
      </c>
      <c r="S3248" s="143" t="s">
        <v>410</v>
      </c>
      <c r="T3248" s="143">
        <v>8110</v>
      </c>
      <c r="U3248" s="143" t="s">
        <v>385</v>
      </c>
      <c r="V3248" s="143" t="s">
        <v>366</v>
      </c>
      <c r="Z3248" s="143">
        <v>0</v>
      </c>
      <c r="AA3248" s="143">
        <v>1</v>
      </c>
      <c r="AB3248" s="143">
        <v>0.31283369953489998</v>
      </c>
      <c r="AC3248" s="143">
        <v>4.245864659365E-2</v>
      </c>
      <c r="AD3248" s="143">
        <v>161.963723334897</v>
      </c>
      <c r="AF3248" s="143">
        <v>-1</v>
      </c>
      <c r="AG3248" s="143">
        <v>-1</v>
      </c>
      <c r="AH3248" s="143">
        <v>-1</v>
      </c>
      <c r="AI3248" s="143">
        <v>-1</v>
      </c>
      <c r="AJ3248" s="143">
        <v>0</v>
      </c>
      <c r="AM3248" s="143" t="s">
        <v>383</v>
      </c>
      <c r="AN3248" s="143">
        <v>-1</v>
      </c>
      <c r="AQ3248" s="143">
        <v>277</v>
      </c>
      <c r="AR3248" s="143" t="s">
        <v>289</v>
      </c>
      <c r="AS3248" s="143" t="s">
        <v>409</v>
      </c>
      <c r="AT3248" s="143" t="s">
        <v>366</v>
      </c>
      <c r="AV3248" s="143">
        <v>72.327744780008899</v>
      </c>
      <c r="AW3248" s="143">
        <v>0.1313574398</v>
      </c>
    </row>
    <row r="3249" spans="1:49" x14ac:dyDescent="0.25">
      <c r="A3249" s="153">
        <v>820000</v>
      </c>
      <c r="B3249" s="153">
        <v>2500000</v>
      </c>
      <c r="C3249" s="153">
        <v>2500000</v>
      </c>
      <c r="D3249" s="143" t="s">
        <v>360</v>
      </c>
      <c r="E3249" s="143" t="s">
        <v>73</v>
      </c>
      <c r="F3249" s="143" t="s">
        <v>378</v>
      </c>
      <c r="G3249" s="143" t="s">
        <v>379</v>
      </c>
      <c r="H3249" s="143">
        <v>0.59</v>
      </c>
      <c r="I3249" s="143">
        <v>0.64</v>
      </c>
      <c r="J3249" s="143" t="s">
        <v>363</v>
      </c>
      <c r="K3249" s="143">
        <v>0.49793374239541</v>
      </c>
      <c r="L3249" s="143">
        <v>3298.5431332358098</v>
      </c>
      <c r="M3249" s="143">
        <v>6.5677040182096302</v>
      </c>
      <c r="N3249" s="143">
        <v>0.89138677915921005</v>
      </c>
      <c r="O3249" s="143">
        <v>3.27028144073254</v>
      </c>
      <c r="P3249" s="143">
        <v>0.44385155486854</v>
      </c>
      <c r="Q3249" s="143">
        <v>1642.4559267848099</v>
      </c>
      <c r="R3249" s="143">
        <v>3100</v>
      </c>
      <c r="S3249" s="143" t="s">
        <v>371</v>
      </c>
      <c r="T3249" s="143">
        <v>3100</v>
      </c>
      <c r="U3249" s="143" t="s">
        <v>385</v>
      </c>
      <c r="V3249" s="143" t="s">
        <v>366</v>
      </c>
      <c r="Y3249" s="143" t="s">
        <v>363</v>
      </c>
      <c r="Z3249" s="143">
        <v>0</v>
      </c>
      <c r="AA3249" s="143">
        <v>1</v>
      </c>
      <c r="AB3249" s="143">
        <v>3.27028144073254</v>
      </c>
      <c r="AC3249" s="143">
        <v>0.44385155486854</v>
      </c>
      <c r="AD3249" s="143">
        <v>1875.75567343495</v>
      </c>
      <c r="AF3249" s="143">
        <v>-1</v>
      </c>
      <c r="AG3249" s="143">
        <v>-1</v>
      </c>
      <c r="AH3249" s="143">
        <v>-1</v>
      </c>
      <c r="AI3249" s="143">
        <v>-1</v>
      </c>
      <c r="AJ3249" s="143">
        <v>0</v>
      </c>
      <c r="AM3249" s="143" t="s">
        <v>383</v>
      </c>
      <c r="AN3249" s="143">
        <v>-1</v>
      </c>
      <c r="AQ3249" s="143">
        <v>277</v>
      </c>
      <c r="AR3249" s="143" t="s">
        <v>289</v>
      </c>
      <c r="AS3249" s="143" t="s">
        <v>409</v>
      </c>
      <c r="AT3249" s="143" t="s">
        <v>366</v>
      </c>
      <c r="AV3249" s="143">
        <v>175.73876122738599</v>
      </c>
      <c r="AW3249" s="143">
        <v>1.5212941390000001</v>
      </c>
    </row>
    <row r="3250" spans="1:49" x14ac:dyDescent="0.25">
      <c r="A3250" s="153">
        <v>820000</v>
      </c>
      <c r="B3250" s="153">
        <v>2500000</v>
      </c>
      <c r="C3250" s="153">
        <v>2500000</v>
      </c>
      <c r="D3250" s="143" t="s">
        <v>360</v>
      </c>
      <c r="E3250" s="143" t="s">
        <v>73</v>
      </c>
      <c r="F3250" s="143" t="s">
        <v>378</v>
      </c>
      <c r="G3250" s="143" t="s">
        <v>379</v>
      </c>
      <c r="H3250" s="143">
        <v>0.59</v>
      </c>
      <c r="I3250" s="143">
        <v>0.64</v>
      </c>
      <c r="J3250" s="143" t="s">
        <v>366</v>
      </c>
      <c r="K3250" s="143">
        <v>1.757140820309E-2</v>
      </c>
      <c r="L3250" s="143">
        <v>3788.7351268974598</v>
      </c>
      <c r="M3250" s="143">
        <v>8.1068846536088905</v>
      </c>
      <c r="N3250" s="143">
        <v>1.08237620175864</v>
      </c>
      <c r="O3250" s="143">
        <v>0.14244937950393</v>
      </c>
      <c r="P3250" s="143">
        <v>1.9018874070409999E-2</v>
      </c>
      <c r="Q3250" s="143">
        <v>66.573411488104995</v>
      </c>
      <c r="R3250" s="143">
        <v>8110</v>
      </c>
      <c r="S3250" s="143" t="s">
        <v>410</v>
      </c>
      <c r="T3250" s="143">
        <v>8110</v>
      </c>
      <c r="U3250" s="143" t="s">
        <v>385</v>
      </c>
      <c r="V3250" s="143" t="s">
        <v>366</v>
      </c>
      <c r="Z3250" s="143">
        <v>0</v>
      </c>
      <c r="AA3250" s="143">
        <v>1</v>
      </c>
      <c r="AB3250" s="143">
        <v>0.14244937950393</v>
      </c>
      <c r="AC3250" s="143">
        <v>1.9018874070409999E-2</v>
      </c>
      <c r="AD3250" s="143">
        <v>66.573411488103105</v>
      </c>
      <c r="AF3250" s="143">
        <v>-1</v>
      </c>
      <c r="AG3250" s="143">
        <v>-1</v>
      </c>
      <c r="AH3250" s="143">
        <v>-1</v>
      </c>
      <c r="AI3250" s="143">
        <v>-1</v>
      </c>
      <c r="AJ3250" s="143">
        <v>0</v>
      </c>
      <c r="AM3250" s="143" t="s">
        <v>383</v>
      </c>
      <c r="AN3250" s="143">
        <v>-1</v>
      </c>
      <c r="AQ3250" s="143">
        <v>277</v>
      </c>
      <c r="AR3250" s="143" t="s">
        <v>289</v>
      </c>
      <c r="AS3250" s="143" t="s">
        <v>409</v>
      </c>
      <c r="AT3250" s="143" t="s">
        <v>366</v>
      </c>
      <c r="AV3250" s="143">
        <v>47.1737549952609</v>
      </c>
      <c r="AW3250" s="143">
        <v>5.3993034500000002E-2</v>
      </c>
    </row>
    <row r="3251" spans="1:49" x14ac:dyDescent="0.25">
      <c r="A3251" s="153">
        <v>820000</v>
      </c>
      <c r="B3251" s="153">
        <v>2500000</v>
      </c>
      <c r="C3251" s="153">
        <v>2500000</v>
      </c>
      <c r="D3251" s="143" t="s">
        <v>360</v>
      </c>
      <c r="E3251" s="143" t="s">
        <v>73</v>
      </c>
      <c r="F3251" s="143" t="s">
        <v>378</v>
      </c>
      <c r="G3251" s="143" t="s">
        <v>379</v>
      </c>
      <c r="H3251" s="143">
        <v>0.59</v>
      </c>
      <c r="I3251" s="143">
        <v>0.64</v>
      </c>
      <c r="J3251" s="143" t="s">
        <v>366</v>
      </c>
      <c r="K3251" s="143">
        <v>0.60019204548783001</v>
      </c>
      <c r="L3251" s="143">
        <v>3788.7351268974598</v>
      </c>
      <c r="M3251" s="143">
        <v>8.1068846536088905</v>
      </c>
      <c r="N3251" s="143">
        <v>1.08237620175864</v>
      </c>
      <c r="O3251" s="143">
        <v>4.8656876827834701</v>
      </c>
      <c r="P3251" s="143">
        <v>0.64963358652087</v>
      </c>
      <c r="Q3251" s="143">
        <v>2273.9686856242001</v>
      </c>
      <c r="R3251" s="143">
        <v>8110</v>
      </c>
      <c r="S3251" s="143" t="s">
        <v>410</v>
      </c>
      <c r="T3251" s="143">
        <v>8110</v>
      </c>
      <c r="U3251" s="143" t="s">
        <v>385</v>
      </c>
      <c r="V3251" s="143" t="s">
        <v>366</v>
      </c>
      <c r="Z3251" s="143">
        <v>0</v>
      </c>
      <c r="AA3251" s="143">
        <v>1</v>
      </c>
      <c r="AB3251" s="143">
        <v>4.8656876827834701</v>
      </c>
      <c r="AC3251" s="143">
        <v>0.64963358652087</v>
      </c>
      <c r="AD3251" s="143">
        <v>2273.9686856242001</v>
      </c>
      <c r="AF3251" s="143">
        <v>-1</v>
      </c>
      <c r="AG3251" s="143">
        <v>-1</v>
      </c>
      <c r="AH3251" s="143">
        <v>-1</v>
      </c>
      <c r="AI3251" s="143">
        <v>-1</v>
      </c>
      <c r="AJ3251" s="143">
        <v>0</v>
      </c>
      <c r="AM3251" s="143" t="s">
        <v>383</v>
      </c>
      <c r="AN3251" s="143">
        <v>-1</v>
      </c>
      <c r="AQ3251" s="143">
        <v>277</v>
      </c>
      <c r="AR3251" s="143" t="s">
        <v>289</v>
      </c>
      <c r="AS3251" s="143" t="s">
        <v>409</v>
      </c>
      <c r="AT3251" s="143" t="s">
        <v>366</v>
      </c>
      <c r="AV3251" s="143">
        <v>193.989608743731</v>
      </c>
      <c r="AW3251" s="143">
        <v>1.8442568415</v>
      </c>
    </row>
    <row r="3252" spans="1:49" x14ac:dyDescent="0.25">
      <c r="A3252" s="153">
        <v>820000</v>
      </c>
      <c r="B3252" s="153">
        <v>2500000</v>
      </c>
      <c r="C3252" s="153">
        <v>2500000</v>
      </c>
      <c r="D3252" s="143" t="s">
        <v>360</v>
      </c>
      <c r="E3252" s="143" t="s">
        <v>73</v>
      </c>
      <c r="F3252" s="143" t="s">
        <v>378</v>
      </c>
      <c r="G3252" s="143" t="s">
        <v>379</v>
      </c>
      <c r="H3252" s="143">
        <v>0.59</v>
      </c>
      <c r="I3252" s="143">
        <v>0.64</v>
      </c>
      <c r="J3252" s="143" t="s">
        <v>363</v>
      </c>
      <c r="K3252" s="143">
        <v>0.61776345359886997</v>
      </c>
      <c r="L3252" s="143">
        <v>3268.08737359319</v>
      </c>
      <c r="M3252" s="143">
        <v>6.4580309578566899</v>
      </c>
      <c r="N3252" s="143">
        <v>0.87809232106114998</v>
      </c>
      <c r="O3252" s="143">
        <v>3.9895355079739798</v>
      </c>
      <c r="P3252" s="143">
        <v>0.54245334483737995</v>
      </c>
      <c r="Q3252" s="143">
        <v>2018.9049425737901</v>
      </c>
      <c r="R3252" s="143">
        <v>3100</v>
      </c>
      <c r="S3252" s="143" t="s">
        <v>371</v>
      </c>
      <c r="T3252" s="143">
        <v>3100</v>
      </c>
      <c r="U3252" s="143" t="s">
        <v>385</v>
      </c>
      <c r="V3252" s="143" t="s">
        <v>366</v>
      </c>
      <c r="Y3252" s="143" t="s">
        <v>363</v>
      </c>
      <c r="Z3252" s="143">
        <v>0</v>
      </c>
      <c r="AA3252" s="143">
        <v>1</v>
      </c>
      <c r="AB3252" s="143">
        <v>3.9895355079739798</v>
      </c>
      <c r="AC3252" s="143">
        <v>0.54245334483737995</v>
      </c>
      <c r="AD3252" s="143">
        <v>2018.9049425737901</v>
      </c>
      <c r="AF3252" s="143">
        <v>-1</v>
      </c>
      <c r="AG3252" s="143">
        <v>-1</v>
      </c>
      <c r="AH3252" s="143">
        <v>-1</v>
      </c>
      <c r="AI3252" s="143">
        <v>-1</v>
      </c>
      <c r="AJ3252" s="143">
        <v>0</v>
      </c>
      <c r="AM3252" s="143" t="s">
        <v>383</v>
      </c>
      <c r="AN3252" s="143">
        <v>-1</v>
      </c>
      <c r="AQ3252" s="143">
        <v>277</v>
      </c>
      <c r="AR3252" s="143" t="s">
        <v>289</v>
      </c>
      <c r="AS3252" s="143" t="s">
        <v>409</v>
      </c>
      <c r="AT3252" s="143" t="s">
        <v>366</v>
      </c>
      <c r="AV3252" s="143">
        <v>199.99999998882399</v>
      </c>
      <c r="AW3252" s="143">
        <v>1.6373924919</v>
      </c>
    </row>
    <row r="3253" spans="1:49" x14ac:dyDescent="0.25">
      <c r="A3253" s="153">
        <v>820000</v>
      </c>
      <c r="B3253" s="153">
        <v>2500000</v>
      </c>
      <c r="C3253" s="153">
        <v>2500000</v>
      </c>
      <c r="D3253" s="143" t="s">
        <v>360</v>
      </c>
      <c r="E3253" s="143" t="s">
        <v>73</v>
      </c>
      <c r="F3253" s="143" t="s">
        <v>378</v>
      </c>
      <c r="G3253" s="143" t="s">
        <v>379</v>
      </c>
      <c r="H3253" s="143">
        <v>0.59</v>
      </c>
      <c r="I3253" s="143">
        <v>0.64</v>
      </c>
      <c r="J3253" s="143" t="s">
        <v>363</v>
      </c>
      <c r="K3253" s="143">
        <v>3.0896919109259999E-2</v>
      </c>
      <c r="L3253" s="143">
        <v>3694.18939104835</v>
      </c>
      <c r="M3253" s="143">
        <v>8.2664920188708795</v>
      </c>
      <c r="N3253" s="143">
        <v>1.08906229101587</v>
      </c>
      <c r="O3253" s="143">
        <v>0.25540913522443998</v>
      </c>
      <c r="P3253" s="143">
        <v>3.364866951046E-2</v>
      </c>
      <c r="Q3253" s="143">
        <v>114.139070789529</v>
      </c>
      <c r="R3253" s="143">
        <v>3100</v>
      </c>
      <c r="S3253" s="143" t="s">
        <v>371</v>
      </c>
      <c r="T3253" s="143">
        <v>3100</v>
      </c>
      <c r="U3253" s="143" t="s">
        <v>385</v>
      </c>
      <c r="V3253" s="143" t="s">
        <v>366</v>
      </c>
      <c r="Y3253" s="143" t="s">
        <v>363</v>
      </c>
      <c r="Z3253" s="143">
        <v>0</v>
      </c>
      <c r="AA3253" s="143">
        <v>1</v>
      </c>
      <c r="AB3253" s="143">
        <v>0.25540913522443998</v>
      </c>
      <c r="AC3253" s="143">
        <v>3.364866951046E-2</v>
      </c>
      <c r="AD3253" s="143">
        <v>348.41125342288001</v>
      </c>
      <c r="AF3253" s="143">
        <v>-1</v>
      </c>
      <c r="AG3253" s="143">
        <v>-1</v>
      </c>
      <c r="AH3253" s="143">
        <v>-1</v>
      </c>
      <c r="AI3253" s="143">
        <v>-1</v>
      </c>
      <c r="AJ3253" s="143">
        <v>0</v>
      </c>
      <c r="AM3253" s="143" t="s">
        <v>383</v>
      </c>
      <c r="AN3253" s="143">
        <v>-1</v>
      </c>
      <c r="AQ3253" s="143">
        <v>277</v>
      </c>
      <c r="AR3253" s="143" t="s">
        <v>289</v>
      </c>
      <c r="AS3253" s="143" t="s">
        <v>409</v>
      </c>
      <c r="AT3253" s="143" t="s">
        <v>366</v>
      </c>
      <c r="AV3253" s="143">
        <v>58.815651241140998</v>
      </c>
      <c r="AW3253" s="143">
        <v>0.28257198169999997</v>
      </c>
    </row>
    <row r="3254" spans="1:49" x14ac:dyDescent="0.25">
      <c r="A3254" s="153">
        <v>820000</v>
      </c>
      <c r="B3254" s="153">
        <v>2500000</v>
      </c>
      <c r="C3254" s="153">
        <v>2500000</v>
      </c>
      <c r="D3254" s="143" t="s">
        <v>360</v>
      </c>
      <c r="E3254" s="143" t="s">
        <v>73</v>
      </c>
      <c r="F3254" s="143" t="s">
        <v>378</v>
      </c>
      <c r="G3254" s="143" t="s">
        <v>379</v>
      </c>
      <c r="H3254" s="143">
        <v>0.59</v>
      </c>
      <c r="I3254" s="143">
        <v>0.64</v>
      </c>
      <c r="J3254" s="143" t="s">
        <v>366</v>
      </c>
      <c r="K3254" s="143">
        <v>3.7643463903969998E-2</v>
      </c>
      <c r="L3254" s="143">
        <v>3694.18939104835</v>
      </c>
      <c r="M3254" s="143">
        <v>8.2664920188708795</v>
      </c>
      <c r="N3254" s="143">
        <v>1.08906229101587</v>
      </c>
      <c r="O3254" s="143">
        <v>0.31117939392482002</v>
      </c>
      <c r="P3254" s="143">
        <v>4.0996077041029998E-2</v>
      </c>
      <c r="Q3254" s="143">
        <v>139.06208499635699</v>
      </c>
      <c r="R3254" s="143">
        <v>8140</v>
      </c>
      <c r="S3254" s="143" t="s">
        <v>369</v>
      </c>
      <c r="T3254" s="143">
        <v>8140</v>
      </c>
      <c r="U3254" s="143" t="s">
        <v>385</v>
      </c>
      <c r="V3254" s="143" t="s">
        <v>366</v>
      </c>
      <c r="Z3254" s="143">
        <v>0</v>
      </c>
      <c r="AA3254" s="143">
        <v>1</v>
      </c>
      <c r="AB3254" s="143">
        <v>0.31117939392482002</v>
      </c>
      <c r="AC3254" s="143">
        <v>4.0996077041029998E-2</v>
      </c>
      <c r="AD3254" s="143">
        <v>368.20348243898502</v>
      </c>
      <c r="AF3254" s="143">
        <v>-1</v>
      </c>
      <c r="AG3254" s="143">
        <v>-1</v>
      </c>
      <c r="AH3254" s="143">
        <v>-1</v>
      </c>
      <c r="AI3254" s="143">
        <v>-1</v>
      </c>
      <c r="AJ3254" s="143">
        <v>0</v>
      </c>
      <c r="AM3254" s="143" t="s">
        <v>383</v>
      </c>
      <c r="AN3254" s="143">
        <v>-1</v>
      </c>
      <c r="AQ3254" s="143">
        <v>277</v>
      </c>
      <c r="AR3254" s="143" t="s">
        <v>289</v>
      </c>
      <c r="AS3254" s="143" t="s">
        <v>409</v>
      </c>
      <c r="AT3254" s="143" t="s">
        <v>366</v>
      </c>
      <c r="AV3254" s="143">
        <v>72.147219421831906</v>
      </c>
      <c r="AW3254" s="143">
        <v>0.29862407330000001</v>
      </c>
    </row>
    <row r="3255" spans="1:49" x14ac:dyDescent="0.25">
      <c r="A3255" s="153">
        <v>820000</v>
      </c>
      <c r="B3255" s="153">
        <v>2500000</v>
      </c>
      <c r="C3255" s="153">
        <v>2500000</v>
      </c>
      <c r="D3255" s="143" t="s">
        <v>360</v>
      </c>
      <c r="E3255" s="143" t="s">
        <v>73</v>
      </c>
      <c r="F3255" s="143" t="s">
        <v>378</v>
      </c>
      <c r="G3255" s="143" t="s">
        <v>379</v>
      </c>
      <c r="H3255" s="143">
        <v>0.59</v>
      </c>
      <c r="I3255" s="143">
        <v>0.64</v>
      </c>
      <c r="J3255" s="143" t="s">
        <v>366</v>
      </c>
      <c r="K3255" s="143">
        <v>3.9660272763609998E-2</v>
      </c>
      <c r="L3255" s="143">
        <v>3694.18939104835</v>
      </c>
      <c r="M3255" s="143">
        <v>8.2664920188708795</v>
      </c>
      <c r="N3255" s="143">
        <v>1.08906229101587</v>
      </c>
      <c r="O3255" s="143">
        <v>0.32785132826669</v>
      </c>
      <c r="P3255" s="143">
        <v>4.3192507518260002E-2</v>
      </c>
      <c r="Q3255" s="143">
        <v>146.51255888944499</v>
      </c>
      <c r="R3255" s="143">
        <v>8140</v>
      </c>
      <c r="S3255" s="143" t="s">
        <v>369</v>
      </c>
      <c r="T3255" s="143">
        <v>8140</v>
      </c>
      <c r="U3255" s="143" t="s">
        <v>385</v>
      </c>
      <c r="V3255" s="143" t="s">
        <v>366</v>
      </c>
      <c r="Z3255" s="143">
        <v>0</v>
      </c>
      <c r="AA3255" s="143">
        <v>1</v>
      </c>
      <c r="AB3255" s="143">
        <v>0.32785132826669</v>
      </c>
      <c r="AC3255" s="143">
        <v>4.3192507518260002E-2</v>
      </c>
      <c r="AD3255" s="143">
        <v>597.93530850325999</v>
      </c>
      <c r="AF3255" s="143">
        <v>-1</v>
      </c>
      <c r="AG3255" s="143">
        <v>-1</v>
      </c>
      <c r="AH3255" s="143">
        <v>-1</v>
      </c>
      <c r="AI3255" s="143">
        <v>-1</v>
      </c>
      <c r="AJ3255" s="143">
        <v>0</v>
      </c>
      <c r="AM3255" s="143" t="s">
        <v>383</v>
      </c>
      <c r="AN3255" s="143">
        <v>-1</v>
      </c>
      <c r="AQ3255" s="143">
        <v>277</v>
      </c>
      <c r="AR3255" s="143" t="s">
        <v>289</v>
      </c>
      <c r="AS3255" s="143" t="s">
        <v>409</v>
      </c>
      <c r="AT3255" s="143" t="s">
        <v>366</v>
      </c>
      <c r="AV3255" s="143">
        <v>52.084022283578499</v>
      </c>
      <c r="AW3255" s="143">
        <v>0.48494347809999999</v>
      </c>
    </row>
    <row r="3256" spans="1:49" x14ac:dyDescent="0.25">
      <c r="A3256" s="153">
        <v>820000</v>
      </c>
      <c r="B3256" s="153">
        <v>2500000</v>
      </c>
      <c r="C3256" s="153">
        <v>2500000</v>
      </c>
      <c r="D3256" s="143" t="s">
        <v>360</v>
      </c>
      <c r="E3256" s="143" t="s">
        <v>73</v>
      </c>
      <c r="F3256" s="143" t="s">
        <v>378</v>
      </c>
      <c r="G3256" s="143" t="s">
        <v>379</v>
      </c>
      <c r="H3256" s="143">
        <v>0.59</v>
      </c>
      <c r="I3256" s="143">
        <v>0.64</v>
      </c>
      <c r="J3256" s="143" t="s">
        <v>366</v>
      </c>
      <c r="K3256" s="143">
        <v>9.2492203087999995E-4</v>
      </c>
      <c r="L3256" s="143">
        <v>3852.1997092728102</v>
      </c>
      <c r="M3256" s="143">
        <v>12.1922721336985</v>
      </c>
      <c r="N3256" s="143">
        <v>1.60615782923674</v>
      </c>
      <c r="O3256" s="143">
        <v>1.1276901102969999E-2</v>
      </c>
      <c r="P3256" s="143">
        <v>1.48557076133E-3</v>
      </c>
      <c r="Q3256" s="143">
        <v>3.5629843784675099</v>
      </c>
      <c r="R3256" s="143">
        <v>1400</v>
      </c>
      <c r="S3256" s="143" t="s">
        <v>389</v>
      </c>
      <c r="T3256" s="143">
        <v>1400</v>
      </c>
      <c r="U3256" s="143" t="s">
        <v>385</v>
      </c>
      <c r="V3256" s="143" t="s">
        <v>366</v>
      </c>
      <c r="Z3256" s="143">
        <v>0</v>
      </c>
      <c r="AA3256" s="143">
        <v>1</v>
      </c>
      <c r="AB3256" s="143">
        <v>1.1276901102969999E-2</v>
      </c>
      <c r="AC3256" s="143">
        <v>1.48557076133E-3</v>
      </c>
      <c r="AD3256" s="143">
        <v>95.724993526448699</v>
      </c>
      <c r="AF3256" s="143">
        <v>-1</v>
      </c>
      <c r="AG3256" s="143">
        <v>-1</v>
      </c>
      <c r="AH3256" s="143">
        <v>-1</v>
      </c>
      <c r="AI3256" s="143">
        <v>-1</v>
      </c>
      <c r="AJ3256" s="143">
        <v>0</v>
      </c>
      <c r="AM3256" s="143" t="s">
        <v>383</v>
      </c>
      <c r="AN3256" s="143">
        <v>-1</v>
      </c>
      <c r="AQ3256" s="143">
        <v>277</v>
      </c>
      <c r="AR3256" s="143" t="s">
        <v>289</v>
      </c>
      <c r="AS3256" s="143" t="s">
        <v>409</v>
      </c>
      <c r="AT3256" s="143" t="s">
        <v>366</v>
      </c>
      <c r="AV3256" s="143">
        <v>10.841210795032</v>
      </c>
      <c r="AW3256" s="143">
        <v>7.7635842299999994E-2</v>
      </c>
    </row>
    <row r="3257" spans="1:49" x14ac:dyDescent="0.25">
      <c r="A3257" s="153">
        <v>820000</v>
      </c>
      <c r="B3257" s="153">
        <v>2500000</v>
      </c>
      <c r="C3257" s="153">
        <v>2500000</v>
      </c>
      <c r="D3257" s="143" t="s">
        <v>360</v>
      </c>
      <c r="E3257" s="143" t="s">
        <v>73</v>
      </c>
      <c r="F3257" s="143" t="s">
        <v>378</v>
      </c>
      <c r="G3257" s="143" t="s">
        <v>379</v>
      </c>
      <c r="H3257" s="143">
        <v>0.59</v>
      </c>
      <c r="I3257" s="143">
        <v>0.64</v>
      </c>
      <c r="J3257" s="143" t="s">
        <v>366</v>
      </c>
      <c r="K3257" s="143">
        <v>2.0286164013610001E-2</v>
      </c>
      <c r="L3257" s="143">
        <v>3852.1997092728102</v>
      </c>
      <c r="M3257" s="143">
        <v>12.1922721336985</v>
      </c>
      <c r="N3257" s="143">
        <v>1.60615782923674</v>
      </c>
      <c r="O3257" s="143">
        <v>0.24733443220286999</v>
      </c>
      <c r="P3257" s="143">
        <v>3.2582781155649998E-2</v>
      </c>
      <c r="Q3257" s="143">
        <v>78.146355115519896</v>
      </c>
      <c r="R3257" s="143">
        <v>1400</v>
      </c>
      <c r="S3257" s="143" t="s">
        <v>389</v>
      </c>
      <c r="T3257" s="143">
        <v>1400</v>
      </c>
      <c r="U3257" s="143" t="s">
        <v>385</v>
      </c>
      <c r="V3257" s="143" t="s">
        <v>366</v>
      </c>
      <c r="Z3257" s="143">
        <v>0</v>
      </c>
      <c r="AA3257" s="143">
        <v>1</v>
      </c>
      <c r="AB3257" s="143">
        <v>0.24733443220286999</v>
      </c>
      <c r="AC3257" s="143">
        <v>3.2582781155649998E-2</v>
      </c>
      <c r="AD3257" s="143">
        <v>754.62578226661799</v>
      </c>
      <c r="AF3257" s="143">
        <v>-1</v>
      </c>
      <c r="AG3257" s="143">
        <v>-1</v>
      </c>
      <c r="AH3257" s="143">
        <v>-1</v>
      </c>
      <c r="AI3257" s="143">
        <v>-1</v>
      </c>
      <c r="AJ3257" s="143">
        <v>0</v>
      </c>
      <c r="AM3257" s="143" t="s">
        <v>383</v>
      </c>
      <c r="AN3257" s="143">
        <v>-1</v>
      </c>
      <c r="AQ3257" s="143">
        <v>277</v>
      </c>
      <c r="AR3257" s="143" t="s">
        <v>289</v>
      </c>
      <c r="AS3257" s="143" t="s">
        <v>409</v>
      </c>
      <c r="AT3257" s="143" t="s">
        <v>366</v>
      </c>
      <c r="AV3257" s="143">
        <v>53.189171082852397</v>
      </c>
      <c r="AW3257" s="143">
        <v>0.61202415430000001</v>
      </c>
    </row>
    <row r="3258" spans="1:49" x14ac:dyDescent="0.25">
      <c r="A3258" s="153">
        <v>820000</v>
      </c>
      <c r="B3258" s="153">
        <v>2500000</v>
      </c>
      <c r="C3258" s="153">
        <v>2500000</v>
      </c>
      <c r="D3258" s="143" t="s">
        <v>360</v>
      </c>
      <c r="E3258" s="143" t="s">
        <v>73</v>
      </c>
      <c r="F3258" s="143" t="s">
        <v>378</v>
      </c>
      <c r="G3258" s="143" t="s">
        <v>379</v>
      </c>
      <c r="H3258" s="143">
        <v>0.59</v>
      </c>
      <c r="I3258" s="143">
        <v>0.64</v>
      </c>
      <c r="J3258" s="143" t="s">
        <v>366</v>
      </c>
      <c r="K3258" s="143">
        <v>0.44994156002208002</v>
      </c>
      <c r="L3258" s="143">
        <v>3807.8916430465802</v>
      </c>
      <c r="M3258" s="143">
        <v>7.8794539380862503</v>
      </c>
      <c r="N3258" s="143">
        <v>1.11766911209716</v>
      </c>
      <c r="O3258" s="143">
        <v>3.5452937970246898</v>
      </c>
      <c r="P3258" s="143">
        <v>0.50288578388548999</v>
      </c>
      <c r="Q3258" s="143">
        <v>1713.3287062674401</v>
      </c>
      <c r="R3258" s="143">
        <v>1550</v>
      </c>
      <c r="S3258" s="143" t="s">
        <v>399</v>
      </c>
      <c r="T3258" s="143">
        <v>1550</v>
      </c>
      <c r="U3258" s="143" t="s">
        <v>385</v>
      </c>
      <c r="V3258" s="143" t="s">
        <v>366</v>
      </c>
      <c r="Z3258" s="143">
        <v>0</v>
      </c>
      <c r="AA3258" s="143">
        <v>1</v>
      </c>
      <c r="AB3258" s="143">
        <v>3.5452937970246898</v>
      </c>
      <c r="AC3258" s="143">
        <v>0.50288578388548999</v>
      </c>
      <c r="AD3258" s="143">
        <v>1713.3287062674401</v>
      </c>
      <c r="AF3258" s="143">
        <v>-1</v>
      </c>
      <c r="AG3258" s="143">
        <v>-1</v>
      </c>
      <c r="AH3258" s="143">
        <v>-1</v>
      </c>
      <c r="AI3258" s="143">
        <v>-1</v>
      </c>
      <c r="AJ3258" s="143">
        <v>0</v>
      </c>
      <c r="AM3258" s="143" t="s">
        <v>383</v>
      </c>
      <c r="AN3258" s="143">
        <v>-1</v>
      </c>
      <c r="AQ3258" s="143">
        <v>277</v>
      </c>
      <c r="AR3258" s="143" t="s">
        <v>289</v>
      </c>
      <c r="AS3258" s="143" t="s">
        <v>409</v>
      </c>
      <c r="AT3258" s="143" t="s">
        <v>366</v>
      </c>
      <c r="AV3258" s="143">
        <v>176.536875147399</v>
      </c>
      <c r="AW3258" s="143">
        <v>1.3895609945</v>
      </c>
    </row>
    <row r="3259" spans="1:49" x14ac:dyDescent="0.25">
      <c r="A3259" s="153">
        <v>820000</v>
      </c>
      <c r="B3259" s="153">
        <v>2500000</v>
      </c>
      <c r="C3259" s="153">
        <v>2500000</v>
      </c>
      <c r="D3259" s="143" t="s">
        <v>360</v>
      </c>
      <c r="E3259" s="143" t="s">
        <v>73</v>
      </c>
      <c r="F3259" s="143" t="s">
        <v>378</v>
      </c>
      <c r="G3259" s="143" t="s">
        <v>379</v>
      </c>
      <c r="H3259" s="143">
        <v>0.59</v>
      </c>
      <c r="I3259" s="143">
        <v>0.64</v>
      </c>
      <c r="J3259" s="143" t="s">
        <v>366</v>
      </c>
      <c r="K3259" s="143">
        <v>0.16782189357678001</v>
      </c>
      <c r="L3259" s="143">
        <v>3807.8916430465802</v>
      </c>
      <c r="M3259" s="143">
        <v>7.8794539380862503</v>
      </c>
      <c r="N3259" s="143">
        <v>1.11766911209716</v>
      </c>
      <c r="O3259" s="143">
        <v>1.3223448802407001</v>
      </c>
      <c r="P3259" s="143">
        <v>0.18756934678442999</v>
      </c>
      <c r="Q3259" s="143">
        <v>639.04758607129895</v>
      </c>
      <c r="R3259" s="143">
        <v>1860</v>
      </c>
      <c r="S3259" s="143" t="s">
        <v>411</v>
      </c>
      <c r="T3259" s="143">
        <v>1860</v>
      </c>
      <c r="U3259" s="143" t="s">
        <v>385</v>
      </c>
      <c r="V3259" s="143" t="s">
        <v>366</v>
      </c>
      <c r="Z3259" s="143">
        <v>0</v>
      </c>
      <c r="AA3259" s="143">
        <v>1</v>
      </c>
      <c r="AB3259" s="143">
        <v>1.3223448802407001</v>
      </c>
      <c r="AC3259" s="143">
        <v>0.18756934678442999</v>
      </c>
      <c r="AD3259" s="143">
        <v>639.04758607129895</v>
      </c>
      <c r="AF3259" s="143">
        <v>-1</v>
      </c>
      <c r="AG3259" s="143">
        <v>-1</v>
      </c>
      <c r="AH3259" s="143">
        <v>-1</v>
      </c>
      <c r="AI3259" s="143">
        <v>-1</v>
      </c>
      <c r="AJ3259" s="143">
        <v>0</v>
      </c>
      <c r="AM3259" s="143" t="s">
        <v>383</v>
      </c>
      <c r="AN3259" s="143">
        <v>-1</v>
      </c>
      <c r="AQ3259" s="143">
        <v>277</v>
      </c>
      <c r="AR3259" s="143" t="s">
        <v>289</v>
      </c>
      <c r="AS3259" s="143" t="s">
        <v>409</v>
      </c>
      <c r="AT3259" s="143" t="s">
        <v>366</v>
      </c>
      <c r="AV3259" s="143">
        <v>130.868963789221</v>
      </c>
      <c r="AW3259" s="143">
        <v>0.51828676890000003</v>
      </c>
    </row>
    <row r="3260" spans="1:49" x14ac:dyDescent="0.25">
      <c r="A3260" s="153">
        <v>820000</v>
      </c>
      <c r="B3260" s="153">
        <v>2500000</v>
      </c>
      <c r="C3260" s="153">
        <v>2500000</v>
      </c>
      <c r="D3260" s="143" t="s">
        <v>360</v>
      </c>
      <c r="E3260" s="143" t="s">
        <v>73</v>
      </c>
      <c r="F3260" s="143" t="s">
        <v>378</v>
      </c>
      <c r="G3260" s="143" t="s">
        <v>379</v>
      </c>
      <c r="H3260" s="143">
        <v>0.59</v>
      </c>
      <c r="I3260" s="143">
        <v>0.64</v>
      </c>
      <c r="J3260" s="143" t="s">
        <v>363</v>
      </c>
      <c r="K3260" s="143">
        <v>0.40123146214333</v>
      </c>
      <c r="L3260" s="143">
        <v>3319.20302475371</v>
      </c>
      <c r="M3260" s="143">
        <v>6.8555261759658004</v>
      </c>
      <c r="N3260" s="143">
        <v>0.92985692974829004</v>
      </c>
      <c r="O3260" s="143">
        <v>2.7506527913446801</v>
      </c>
      <c r="P3260" s="143">
        <v>0.37308785550702001</v>
      </c>
      <c r="Q3260" s="143">
        <v>1331.7686827725199</v>
      </c>
      <c r="R3260" s="143">
        <v>3100</v>
      </c>
      <c r="S3260" s="143" t="s">
        <v>371</v>
      </c>
      <c r="T3260" s="143">
        <v>3100</v>
      </c>
      <c r="U3260" s="143" t="s">
        <v>385</v>
      </c>
      <c r="V3260" s="143" t="s">
        <v>366</v>
      </c>
      <c r="Y3260" s="143" t="s">
        <v>363</v>
      </c>
      <c r="Z3260" s="143">
        <v>0</v>
      </c>
      <c r="AA3260" s="143">
        <v>1</v>
      </c>
      <c r="AB3260" s="143">
        <v>2.7506527913446801</v>
      </c>
      <c r="AC3260" s="143">
        <v>0.37308785550702001</v>
      </c>
      <c r="AD3260" s="143">
        <v>1331.7686827725199</v>
      </c>
      <c r="AF3260" s="143">
        <v>-1</v>
      </c>
      <c r="AG3260" s="143">
        <v>-1</v>
      </c>
      <c r="AH3260" s="143">
        <v>-1</v>
      </c>
      <c r="AI3260" s="143">
        <v>-1</v>
      </c>
      <c r="AJ3260" s="143">
        <v>0</v>
      </c>
      <c r="AM3260" s="143" t="s">
        <v>383</v>
      </c>
      <c r="AN3260" s="143">
        <v>-1</v>
      </c>
      <c r="AQ3260" s="143">
        <v>277</v>
      </c>
      <c r="AR3260" s="143" t="s">
        <v>289</v>
      </c>
      <c r="AS3260" s="143" t="s">
        <v>409</v>
      </c>
      <c r="AT3260" s="143" t="s">
        <v>366</v>
      </c>
      <c r="AV3260" s="143">
        <v>221.43478457785599</v>
      </c>
      <c r="AW3260" s="143">
        <v>1.0801043656</v>
      </c>
    </row>
    <row r="3261" spans="1:49" x14ac:dyDescent="0.25">
      <c r="A3261" s="153">
        <v>820000</v>
      </c>
      <c r="B3261" s="153">
        <v>2500000</v>
      </c>
      <c r="C3261" s="153">
        <v>2500000</v>
      </c>
      <c r="D3261" s="143" t="s">
        <v>360</v>
      </c>
      <c r="E3261" s="143" t="s">
        <v>73</v>
      </c>
      <c r="F3261" s="143" t="s">
        <v>378</v>
      </c>
      <c r="G3261" s="143" t="s">
        <v>379</v>
      </c>
      <c r="H3261" s="143">
        <v>0.59</v>
      </c>
      <c r="I3261" s="143">
        <v>0.64</v>
      </c>
      <c r="J3261" s="143" t="s">
        <v>363</v>
      </c>
      <c r="K3261" s="143">
        <v>0.16541648827732</v>
      </c>
      <c r="L3261" s="143">
        <v>3319.20302475371</v>
      </c>
      <c r="M3261" s="143">
        <v>6.8555261759658004</v>
      </c>
      <c r="N3261" s="143">
        <v>0.92985692974829004</v>
      </c>
      <c r="O3261" s="143">
        <v>1.13401706532154</v>
      </c>
      <c r="P3261" s="143">
        <v>0.15381366791928999</v>
      </c>
      <c r="Q3261" s="143">
        <v>549.05090823423802</v>
      </c>
      <c r="R3261" s="143">
        <v>3100</v>
      </c>
      <c r="S3261" s="143" t="s">
        <v>371</v>
      </c>
      <c r="T3261" s="143">
        <v>3100</v>
      </c>
      <c r="U3261" s="143" t="s">
        <v>385</v>
      </c>
      <c r="V3261" s="143" t="s">
        <v>366</v>
      </c>
      <c r="Y3261" s="143" t="s">
        <v>363</v>
      </c>
      <c r="Z3261" s="143">
        <v>0</v>
      </c>
      <c r="AA3261" s="143">
        <v>1</v>
      </c>
      <c r="AB3261" s="143">
        <v>1.13401706532154</v>
      </c>
      <c r="AC3261" s="143">
        <v>0.15381366791928999</v>
      </c>
      <c r="AD3261" s="143">
        <v>549.05090823423802</v>
      </c>
      <c r="AF3261" s="143">
        <v>-1</v>
      </c>
      <c r="AG3261" s="143">
        <v>-1</v>
      </c>
      <c r="AH3261" s="143">
        <v>-1</v>
      </c>
      <c r="AI3261" s="143">
        <v>-1</v>
      </c>
      <c r="AJ3261" s="143">
        <v>0</v>
      </c>
      <c r="AM3261" s="143" t="s">
        <v>383</v>
      </c>
      <c r="AN3261" s="143">
        <v>-1</v>
      </c>
      <c r="AQ3261" s="143">
        <v>277</v>
      </c>
      <c r="AR3261" s="143" t="s">
        <v>289</v>
      </c>
      <c r="AS3261" s="143" t="s">
        <v>409</v>
      </c>
      <c r="AT3261" s="143" t="s">
        <v>366</v>
      </c>
      <c r="AV3261" s="143">
        <v>122.393730812895</v>
      </c>
      <c r="AW3261" s="143">
        <v>0.44529676260000001</v>
      </c>
    </row>
    <row r="3262" spans="1:49" x14ac:dyDescent="0.25">
      <c r="A3262" s="153">
        <v>820000</v>
      </c>
      <c r="B3262" s="153">
        <v>2500000</v>
      </c>
      <c r="C3262" s="153">
        <v>2500000</v>
      </c>
      <c r="D3262" s="143" t="s">
        <v>360</v>
      </c>
      <c r="E3262" s="143" t="s">
        <v>73</v>
      </c>
      <c r="F3262" s="143" t="s">
        <v>378</v>
      </c>
      <c r="G3262" s="143" t="s">
        <v>379</v>
      </c>
      <c r="H3262" s="143">
        <v>0.59</v>
      </c>
      <c r="I3262" s="143">
        <v>0.64</v>
      </c>
      <c r="J3262" s="143" t="s">
        <v>366</v>
      </c>
      <c r="K3262" s="143">
        <v>8.2806470635899999E-3</v>
      </c>
      <c r="L3262" s="143">
        <v>3319.20302475371</v>
      </c>
      <c r="M3262" s="143">
        <v>6.8555261759658004</v>
      </c>
      <c r="N3262" s="143">
        <v>0.92985692974829004</v>
      </c>
      <c r="O3262" s="143">
        <v>5.6768192698380002E-2</v>
      </c>
      <c r="P3262" s="143">
        <v>7.6998170548800001E-3</v>
      </c>
      <c r="Q3262" s="143">
        <v>27.4851487803925</v>
      </c>
      <c r="R3262" s="143">
        <v>1550</v>
      </c>
      <c r="S3262" s="143" t="s">
        <v>399</v>
      </c>
      <c r="T3262" s="143">
        <v>1550</v>
      </c>
      <c r="U3262" s="143" t="s">
        <v>385</v>
      </c>
      <c r="V3262" s="143" t="s">
        <v>366</v>
      </c>
      <c r="Z3262" s="143">
        <v>0</v>
      </c>
      <c r="AA3262" s="143">
        <v>1</v>
      </c>
      <c r="AB3262" s="143">
        <v>5.6768192698380002E-2</v>
      </c>
      <c r="AC3262" s="143">
        <v>7.6998170548800001E-3</v>
      </c>
      <c r="AD3262" s="143">
        <v>27.485148780391</v>
      </c>
      <c r="AF3262" s="143">
        <v>-1</v>
      </c>
      <c r="AG3262" s="143">
        <v>-1</v>
      </c>
      <c r="AH3262" s="143">
        <v>-1</v>
      </c>
      <c r="AI3262" s="143">
        <v>-1</v>
      </c>
      <c r="AJ3262" s="143">
        <v>0</v>
      </c>
      <c r="AM3262" s="143" t="s">
        <v>383</v>
      </c>
      <c r="AN3262" s="143">
        <v>-1</v>
      </c>
      <c r="AQ3262" s="143">
        <v>277</v>
      </c>
      <c r="AR3262" s="143" t="s">
        <v>289</v>
      </c>
      <c r="AS3262" s="143" t="s">
        <v>409</v>
      </c>
      <c r="AT3262" s="143" t="s">
        <v>366</v>
      </c>
      <c r="AV3262" s="143">
        <v>38.279537874311899</v>
      </c>
      <c r="AW3262" s="143">
        <v>2.2291280399999999E-2</v>
      </c>
    </row>
    <row r="3263" spans="1:49" x14ac:dyDescent="0.25">
      <c r="A3263" s="153">
        <v>820000</v>
      </c>
      <c r="B3263" s="153">
        <v>2500000</v>
      </c>
      <c r="C3263" s="153">
        <v>2500000</v>
      </c>
      <c r="D3263" s="143" t="s">
        <v>360</v>
      </c>
      <c r="E3263" s="143" t="s">
        <v>73</v>
      </c>
      <c r="F3263" s="143" t="s">
        <v>378</v>
      </c>
      <c r="G3263" s="143" t="s">
        <v>379</v>
      </c>
      <c r="H3263" s="143">
        <v>0.59</v>
      </c>
      <c r="I3263" s="143">
        <v>0.64</v>
      </c>
      <c r="J3263" s="143" t="s">
        <v>366</v>
      </c>
      <c r="K3263" s="143">
        <v>4.2834856068589999E-2</v>
      </c>
      <c r="L3263" s="143">
        <v>3319.20302475371</v>
      </c>
      <c r="M3263" s="143">
        <v>6.8555261759658004</v>
      </c>
      <c r="N3263" s="143">
        <v>0.92985692974829004</v>
      </c>
      <c r="O3263" s="143">
        <v>0.29365547702195</v>
      </c>
      <c r="P3263" s="143">
        <v>3.9830287750149997E-2</v>
      </c>
      <c r="Q3263" s="143">
        <v>142.17758382775699</v>
      </c>
      <c r="R3263" s="143">
        <v>1400</v>
      </c>
      <c r="S3263" s="143" t="s">
        <v>389</v>
      </c>
      <c r="T3263" s="143">
        <v>1400</v>
      </c>
      <c r="U3263" s="143" t="s">
        <v>385</v>
      </c>
      <c r="V3263" s="143" t="s">
        <v>366</v>
      </c>
      <c r="Z3263" s="143">
        <v>0</v>
      </c>
      <c r="AA3263" s="143">
        <v>1</v>
      </c>
      <c r="AB3263" s="143">
        <v>0.29365547702195</v>
      </c>
      <c r="AC3263" s="143">
        <v>3.9830287750149997E-2</v>
      </c>
      <c r="AD3263" s="143">
        <v>142.17758382775699</v>
      </c>
      <c r="AF3263" s="143">
        <v>-1</v>
      </c>
      <c r="AG3263" s="143">
        <v>-1</v>
      </c>
      <c r="AH3263" s="143">
        <v>-1</v>
      </c>
      <c r="AI3263" s="143">
        <v>-1</v>
      </c>
      <c r="AJ3263" s="143">
        <v>0</v>
      </c>
      <c r="AM3263" s="143" t="s">
        <v>383</v>
      </c>
      <c r="AN3263" s="143">
        <v>-1</v>
      </c>
      <c r="AQ3263" s="143">
        <v>277</v>
      </c>
      <c r="AR3263" s="143" t="s">
        <v>289</v>
      </c>
      <c r="AS3263" s="143" t="s">
        <v>409</v>
      </c>
      <c r="AT3263" s="143" t="s">
        <v>366</v>
      </c>
      <c r="AV3263" s="143">
        <v>63.7633295421847</v>
      </c>
      <c r="AW3263" s="143">
        <v>0.115310287</v>
      </c>
    </row>
    <row r="3264" spans="1:49" x14ac:dyDescent="0.25">
      <c r="A3264" s="153">
        <v>820000</v>
      </c>
      <c r="B3264" s="153">
        <v>2500000</v>
      </c>
      <c r="C3264" s="153">
        <v>2500000</v>
      </c>
      <c r="D3264" s="143" t="s">
        <v>360</v>
      </c>
      <c r="E3264" s="143" t="s">
        <v>73</v>
      </c>
      <c r="F3264" s="143" t="s">
        <v>378</v>
      </c>
      <c r="G3264" s="143" t="s">
        <v>379</v>
      </c>
      <c r="H3264" s="143">
        <v>0.59</v>
      </c>
      <c r="I3264" s="143">
        <v>0.64</v>
      </c>
      <c r="J3264" s="143" t="s">
        <v>366</v>
      </c>
      <c r="K3264" s="143">
        <v>9.6745931292179996E-2</v>
      </c>
      <c r="L3264" s="143">
        <v>3803.69610390343</v>
      </c>
      <c r="M3264" s="143">
        <v>7.9922865280424098</v>
      </c>
      <c r="N3264" s="143">
        <v>1.10364531804317</v>
      </c>
      <c r="O3264" s="143">
        <v>0.77322120330942001</v>
      </c>
      <c r="P3264" s="143">
        <v>0.10677319411034</v>
      </c>
      <c r="Q3264" s="143">
        <v>367.99212192458202</v>
      </c>
      <c r="R3264" s="143">
        <v>1550</v>
      </c>
      <c r="S3264" s="143" t="s">
        <v>399</v>
      </c>
      <c r="T3264" s="143">
        <v>1550</v>
      </c>
      <c r="U3264" s="143" t="s">
        <v>385</v>
      </c>
      <c r="V3264" s="143" t="s">
        <v>366</v>
      </c>
      <c r="Z3264" s="143">
        <v>0</v>
      </c>
      <c r="AA3264" s="143">
        <v>1</v>
      </c>
      <c r="AB3264" s="143">
        <v>0.77322120330942001</v>
      </c>
      <c r="AC3264" s="143">
        <v>0.10677319411034</v>
      </c>
      <c r="AD3264" s="143">
        <v>367.992121924581</v>
      </c>
      <c r="AF3264" s="143">
        <v>-1</v>
      </c>
      <c r="AG3264" s="143">
        <v>-1</v>
      </c>
      <c r="AH3264" s="143">
        <v>-1</v>
      </c>
      <c r="AI3264" s="143">
        <v>-1</v>
      </c>
      <c r="AJ3264" s="143">
        <v>0</v>
      </c>
      <c r="AM3264" s="143" t="s">
        <v>383</v>
      </c>
      <c r="AN3264" s="143">
        <v>-1</v>
      </c>
      <c r="AQ3264" s="143">
        <v>277</v>
      </c>
      <c r="AR3264" s="143" t="s">
        <v>289</v>
      </c>
      <c r="AS3264" s="143" t="s">
        <v>409</v>
      </c>
      <c r="AT3264" s="143" t="s">
        <v>366</v>
      </c>
      <c r="AV3264" s="143">
        <v>84.209043014879001</v>
      </c>
      <c r="AW3264" s="143">
        <v>0.29845265360000001</v>
      </c>
    </row>
    <row r="3265" spans="1:49" x14ac:dyDescent="0.25">
      <c r="A3265" s="153">
        <v>820000</v>
      </c>
      <c r="B3265" s="153">
        <v>2500000</v>
      </c>
      <c r="C3265" s="153">
        <v>2500000</v>
      </c>
      <c r="D3265" s="143" t="s">
        <v>360</v>
      </c>
      <c r="E3265" s="143" t="s">
        <v>73</v>
      </c>
      <c r="F3265" s="143" t="s">
        <v>378</v>
      </c>
      <c r="G3265" s="143" t="s">
        <v>379</v>
      </c>
      <c r="H3265" s="143">
        <v>0.59</v>
      </c>
      <c r="I3265" s="143">
        <v>0.64</v>
      </c>
      <c r="J3265" s="143" t="s">
        <v>366</v>
      </c>
      <c r="K3265" s="143">
        <v>0.36635818227316003</v>
      </c>
      <c r="L3265" s="143">
        <v>3803.69610390343</v>
      </c>
      <c r="M3265" s="143">
        <v>7.9922865280424098</v>
      </c>
      <c r="N3265" s="143">
        <v>1.10364531804317</v>
      </c>
      <c r="O3265" s="143">
        <v>2.9280395646199402</v>
      </c>
      <c r="P3265" s="143">
        <v>0.40432949259258999</v>
      </c>
      <c r="Q3265" s="143">
        <v>1393.51519054559</v>
      </c>
      <c r="R3265" s="143">
        <v>8110</v>
      </c>
      <c r="S3265" s="143" t="s">
        <v>410</v>
      </c>
      <c r="T3265" s="143">
        <v>8110</v>
      </c>
      <c r="U3265" s="143" t="s">
        <v>385</v>
      </c>
      <c r="V3265" s="143" t="s">
        <v>366</v>
      </c>
      <c r="Z3265" s="143">
        <v>0</v>
      </c>
      <c r="AA3265" s="143">
        <v>1</v>
      </c>
      <c r="AB3265" s="143">
        <v>2.9280395646199402</v>
      </c>
      <c r="AC3265" s="143">
        <v>0.40432949259258999</v>
      </c>
      <c r="AD3265" s="143">
        <v>1393.51519054559</v>
      </c>
      <c r="AF3265" s="143">
        <v>-1</v>
      </c>
      <c r="AG3265" s="143">
        <v>-1</v>
      </c>
      <c r="AH3265" s="143">
        <v>-1</v>
      </c>
      <c r="AI3265" s="143">
        <v>-1</v>
      </c>
      <c r="AJ3265" s="143">
        <v>0</v>
      </c>
      <c r="AM3265" s="143" t="s">
        <v>383</v>
      </c>
      <c r="AN3265" s="143">
        <v>-1</v>
      </c>
      <c r="AQ3265" s="143">
        <v>277</v>
      </c>
      <c r="AR3265" s="143" t="s">
        <v>289</v>
      </c>
      <c r="AS3265" s="143" t="s">
        <v>409</v>
      </c>
      <c r="AT3265" s="143" t="s">
        <v>366</v>
      </c>
      <c r="AV3265" s="143">
        <v>162.74451039502699</v>
      </c>
      <c r="AW3265" s="143">
        <v>1.1301826363</v>
      </c>
    </row>
    <row r="3266" spans="1:49" x14ac:dyDescent="0.25">
      <c r="A3266" s="153">
        <v>820000</v>
      </c>
      <c r="B3266" s="153">
        <v>2500000</v>
      </c>
      <c r="C3266" s="153">
        <v>2500000</v>
      </c>
      <c r="D3266" s="143" t="s">
        <v>360</v>
      </c>
      <c r="E3266" s="143" t="s">
        <v>73</v>
      </c>
      <c r="F3266" s="143" t="s">
        <v>378</v>
      </c>
      <c r="G3266" s="143" t="s">
        <v>379</v>
      </c>
      <c r="H3266" s="143">
        <v>0.59</v>
      </c>
      <c r="I3266" s="143">
        <v>0.64</v>
      </c>
      <c r="J3266" s="143" t="s">
        <v>366</v>
      </c>
      <c r="K3266" s="143">
        <v>0.15465934030968001</v>
      </c>
      <c r="L3266" s="143">
        <v>3803.69610390343</v>
      </c>
      <c r="M3266" s="143">
        <v>7.9922865280424098</v>
      </c>
      <c r="N3266" s="143">
        <v>1.10364531804317</v>
      </c>
      <c r="O3266" s="143">
        <v>1.23608176199302</v>
      </c>
      <c r="P3266" s="143">
        <v>0.17068905682443</v>
      </c>
      <c r="Q3266" s="143">
        <v>588.27713016822395</v>
      </c>
      <c r="R3266" s="143">
        <v>1460</v>
      </c>
      <c r="S3266" s="143" t="s">
        <v>408</v>
      </c>
      <c r="T3266" s="143">
        <v>1460</v>
      </c>
      <c r="U3266" s="143" t="s">
        <v>385</v>
      </c>
      <c r="V3266" s="143" t="s">
        <v>366</v>
      </c>
      <c r="Z3266" s="143">
        <v>0</v>
      </c>
      <c r="AA3266" s="143">
        <v>1</v>
      </c>
      <c r="AB3266" s="143">
        <v>1.23608176199302</v>
      </c>
      <c r="AC3266" s="143">
        <v>0.17068905682443</v>
      </c>
      <c r="AD3266" s="143">
        <v>588.27713016822395</v>
      </c>
      <c r="AF3266" s="143">
        <v>-1</v>
      </c>
      <c r="AG3266" s="143">
        <v>-1</v>
      </c>
      <c r="AH3266" s="143">
        <v>-1</v>
      </c>
      <c r="AI3266" s="143">
        <v>-1</v>
      </c>
      <c r="AJ3266" s="143">
        <v>0</v>
      </c>
      <c r="AM3266" s="143" t="s">
        <v>383</v>
      </c>
      <c r="AN3266" s="143">
        <v>-1</v>
      </c>
      <c r="AQ3266" s="143">
        <v>277</v>
      </c>
      <c r="AR3266" s="143" t="s">
        <v>289</v>
      </c>
      <c r="AS3266" s="143" t="s">
        <v>409</v>
      </c>
      <c r="AT3266" s="143" t="s">
        <v>366</v>
      </c>
      <c r="AV3266" s="143">
        <v>108.971598757154</v>
      </c>
      <c r="AW3266" s="143">
        <v>0.47711040570000002</v>
      </c>
    </row>
    <row r="3267" spans="1:49" x14ac:dyDescent="0.25">
      <c r="A3267" s="153">
        <v>820000</v>
      </c>
      <c r="B3267" s="153">
        <v>2500000</v>
      </c>
      <c r="C3267" s="153">
        <v>2500000</v>
      </c>
      <c r="D3267" s="143" t="s">
        <v>360</v>
      </c>
      <c r="E3267" s="143" t="s">
        <v>73</v>
      </c>
      <c r="F3267" s="143" t="s">
        <v>378</v>
      </c>
      <c r="G3267" s="143" t="s">
        <v>379</v>
      </c>
      <c r="H3267" s="143">
        <v>0.59</v>
      </c>
      <c r="I3267" s="143">
        <v>0.64</v>
      </c>
      <c r="J3267" s="143" t="s">
        <v>366</v>
      </c>
      <c r="K3267" s="153">
        <v>9.8974488960000006E-6</v>
      </c>
      <c r="L3267" s="143">
        <v>3821.2338288590099</v>
      </c>
      <c r="M3267" s="143">
        <v>7.7766157912298102</v>
      </c>
      <c r="N3267" s="143">
        <v>1.1117900317998299</v>
      </c>
      <c r="O3267" s="143">
        <v>7.696865737E-5</v>
      </c>
      <c r="P3267" s="143">
        <v>1.100388502E-5</v>
      </c>
      <c r="Q3267" s="143">
        <v>3.782046654079E-2</v>
      </c>
      <c r="R3267" s="143">
        <v>1550</v>
      </c>
      <c r="S3267" s="143" t="s">
        <v>399</v>
      </c>
      <c r="T3267" s="143">
        <v>1550</v>
      </c>
      <c r="U3267" s="143" t="s">
        <v>385</v>
      </c>
      <c r="V3267" s="143" t="s">
        <v>366</v>
      </c>
      <c r="Z3267" s="143">
        <v>0</v>
      </c>
      <c r="AA3267" s="143">
        <v>1</v>
      </c>
      <c r="AB3267" s="143">
        <v>7.696865737E-5</v>
      </c>
      <c r="AC3267" s="143">
        <v>1.100388502E-5</v>
      </c>
      <c r="AD3267" s="143">
        <v>2061.8570463692299</v>
      </c>
      <c r="AF3267" s="143">
        <v>-1</v>
      </c>
      <c r="AG3267" s="143">
        <v>-1</v>
      </c>
      <c r="AH3267" s="143">
        <v>-1</v>
      </c>
      <c r="AI3267" s="143">
        <v>-1</v>
      </c>
      <c r="AJ3267" s="143">
        <v>0</v>
      </c>
      <c r="AM3267" s="143" t="s">
        <v>383</v>
      </c>
      <c r="AN3267" s="143">
        <v>-1</v>
      </c>
      <c r="AQ3267" s="143">
        <v>277</v>
      </c>
      <c r="AR3267" s="143" t="s">
        <v>289</v>
      </c>
      <c r="AS3267" s="143" t="s">
        <v>409</v>
      </c>
      <c r="AT3267" s="143" t="s">
        <v>366</v>
      </c>
      <c r="AV3267" s="143">
        <v>0.98712216980612999</v>
      </c>
      <c r="AW3267" s="143">
        <v>1.6722279369999999</v>
      </c>
    </row>
    <row r="3268" spans="1:49" x14ac:dyDescent="0.25">
      <c r="A3268" s="153">
        <v>820000</v>
      </c>
      <c r="B3268" s="153">
        <v>2500000</v>
      </c>
      <c r="C3268" s="153">
        <v>2500000</v>
      </c>
      <c r="D3268" s="143" t="s">
        <v>360</v>
      </c>
      <c r="E3268" s="143" t="s">
        <v>73</v>
      </c>
      <c r="F3268" s="143" t="s">
        <v>378</v>
      </c>
      <c r="G3268" s="143" t="s">
        <v>379</v>
      </c>
      <c r="H3268" s="143">
        <v>0.59</v>
      </c>
      <c r="I3268" s="143">
        <v>0.64</v>
      </c>
      <c r="J3268" s="143" t="s">
        <v>366</v>
      </c>
      <c r="K3268" s="143">
        <v>2.1660329487259999E-2</v>
      </c>
      <c r="L3268" s="143">
        <v>3651.2572239163801</v>
      </c>
      <c r="M3268" s="143">
        <v>7.6734118964370603</v>
      </c>
      <c r="N3268" s="143">
        <v>1.0286343526200601</v>
      </c>
      <c r="O3268" s="143">
        <v>0.16620862996829</v>
      </c>
      <c r="P3268" s="143">
        <v>2.228055899966E-2</v>
      </c>
      <c r="Q3268" s="143">
        <v>79.087434512770699</v>
      </c>
      <c r="R3268" s="143">
        <v>8110</v>
      </c>
      <c r="S3268" s="143" t="s">
        <v>410</v>
      </c>
      <c r="T3268" s="143">
        <v>8110</v>
      </c>
      <c r="U3268" s="143" t="s">
        <v>385</v>
      </c>
      <c r="V3268" s="143" t="s">
        <v>366</v>
      </c>
      <c r="Z3268" s="143">
        <v>0</v>
      </c>
      <c r="AA3268" s="143">
        <v>1</v>
      </c>
      <c r="AB3268" s="143">
        <v>0.16620862996829</v>
      </c>
      <c r="AC3268" s="143">
        <v>2.228055899966E-2</v>
      </c>
      <c r="AD3268" s="143">
        <v>838.613730241496</v>
      </c>
      <c r="AF3268" s="143">
        <v>-1</v>
      </c>
      <c r="AG3268" s="143">
        <v>-1</v>
      </c>
      <c r="AH3268" s="143">
        <v>-1</v>
      </c>
      <c r="AI3268" s="143">
        <v>-1</v>
      </c>
      <c r="AJ3268" s="143">
        <v>0</v>
      </c>
      <c r="AM3268" s="143" t="s">
        <v>383</v>
      </c>
      <c r="AN3268" s="143">
        <v>-1</v>
      </c>
      <c r="AQ3268" s="143">
        <v>277</v>
      </c>
      <c r="AR3268" s="143" t="s">
        <v>289</v>
      </c>
      <c r="AS3268" s="143" t="s">
        <v>409</v>
      </c>
      <c r="AT3268" s="143" t="s">
        <v>366</v>
      </c>
      <c r="AV3268" s="143">
        <v>48.239984937362003</v>
      </c>
      <c r="AW3268" s="143">
        <v>0.68014090039999997</v>
      </c>
    </row>
    <row r="3269" spans="1:49" x14ac:dyDescent="0.25">
      <c r="A3269" s="153">
        <v>820000</v>
      </c>
      <c r="B3269" s="153">
        <v>2500000</v>
      </c>
      <c r="C3269" s="153">
        <v>2500000</v>
      </c>
      <c r="D3269" s="143" t="s">
        <v>360</v>
      </c>
      <c r="E3269" s="143" t="s">
        <v>73</v>
      </c>
      <c r="F3269" s="143" t="s">
        <v>378</v>
      </c>
      <c r="G3269" s="143" t="s">
        <v>379</v>
      </c>
      <c r="H3269" s="143">
        <v>0.59</v>
      </c>
      <c r="I3269" s="143">
        <v>0.64</v>
      </c>
      <c r="J3269" s="143" t="s">
        <v>366</v>
      </c>
      <c r="K3269" s="143">
        <v>2.2605705548250001E-2</v>
      </c>
      <c r="L3269" s="143">
        <v>3792.8621863646999</v>
      </c>
      <c r="M3269" s="143">
        <v>8.1880683651742707</v>
      </c>
      <c r="N3269" s="143">
        <v>1.09609076038377</v>
      </c>
      <c r="O3269" s="143">
        <v>0.18509706247207999</v>
      </c>
      <c r="P3269" s="143">
        <v>2.4777904983390001E-2</v>
      </c>
      <c r="Q3269" s="143">
        <v>85.740325770059798</v>
      </c>
      <c r="R3269" s="143">
        <v>1550</v>
      </c>
      <c r="S3269" s="143" t="s">
        <v>399</v>
      </c>
      <c r="T3269" s="143">
        <v>1550</v>
      </c>
      <c r="U3269" s="143" t="s">
        <v>385</v>
      </c>
      <c r="V3269" s="143" t="s">
        <v>366</v>
      </c>
      <c r="Z3269" s="143">
        <v>0</v>
      </c>
      <c r="AA3269" s="143">
        <v>1</v>
      </c>
      <c r="AB3269" s="143">
        <v>0.18509706247207999</v>
      </c>
      <c r="AC3269" s="143">
        <v>2.4777904983390001E-2</v>
      </c>
      <c r="AD3269" s="143">
        <v>85.740325770060906</v>
      </c>
      <c r="AF3269" s="143">
        <v>-1</v>
      </c>
      <c r="AG3269" s="143">
        <v>-1</v>
      </c>
      <c r="AH3269" s="143">
        <v>-1</v>
      </c>
      <c r="AI3269" s="143">
        <v>-1</v>
      </c>
      <c r="AJ3269" s="143">
        <v>0</v>
      </c>
      <c r="AM3269" s="143" t="s">
        <v>383</v>
      </c>
      <c r="AN3269" s="143">
        <v>-1</v>
      </c>
      <c r="AQ3269" s="143">
        <v>277</v>
      </c>
      <c r="AR3269" s="143" t="s">
        <v>289</v>
      </c>
      <c r="AS3269" s="143" t="s">
        <v>409</v>
      </c>
      <c r="AT3269" s="143" t="s">
        <v>366</v>
      </c>
      <c r="AV3269" s="143">
        <v>53.525302631571002</v>
      </c>
      <c r="AW3269" s="143">
        <v>6.9537977099999995E-2</v>
      </c>
    </row>
    <row r="3270" spans="1:49" x14ac:dyDescent="0.25">
      <c r="A3270" s="153">
        <v>820000</v>
      </c>
      <c r="B3270" s="153">
        <v>2500000</v>
      </c>
      <c r="C3270" s="153">
        <v>2500000</v>
      </c>
      <c r="D3270" s="143" t="s">
        <v>360</v>
      </c>
      <c r="E3270" s="143" t="s">
        <v>73</v>
      </c>
      <c r="F3270" s="143" t="s">
        <v>378</v>
      </c>
      <c r="G3270" s="143" t="s">
        <v>379</v>
      </c>
      <c r="H3270" s="143">
        <v>0.59</v>
      </c>
      <c r="I3270" s="143">
        <v>0.64</v>
      </c>
      <c r="J3270" s="143" t="s">
        <v>366</v>
      </c>
      <c r="K3270" s="143">
        <v>0.58043430071959001</v>
      </c>
      <c r="L3270" s="143">
        <v>3792.8621863646999</v>
      </c>
      <c r="M3270" s="143">
        <v>8.1880683651742707</v>
      </c>
      <c r="N3270" s="143">
        <v>1.09609076038377</v>
      </c>
      <c r="O3270" s="143">
        <v>4.75263573578418</v>
      </c>
      <c r="P3270" s="143">
        <v>0.63620867402855996</v>
      </c>
      <c r="Q3270" s="143">
        <v>2201.5073108683901</v>
      </c>
      <c r="R3270" s="143">
        <v>8110</v>
      </c>
      <c r="S3270" s="143" t="s">
        <v>410</v>
      </c>
      <c r="T3270" s="143">
        <v>8110</v>
      </c>
      <c r="U3270" s="143" t="s">
        <v>385</v>
      </c>
      <c r="V3270" s="143" t="s">
        <v>366</v>
      </c>
      <c r="Z3270" s="143">
        <v>0</v>
      </c>
      <c r="AA3270" s="143">
        <v>1</v>
      </c>
      <c r="AB3270" s="143">
        <v>4.75263573578418</v>
      </c>
      <c r="AC3270" s="143">
        <v>0.63620867402855996</v>
      </c>
      <c r="AD3270" s="143">
        <v>2201.5073108683901</v>
      </c>
      <c r="AF3270" s="143">
        <v>-1</v>
      </c>
      <c r="AG3270" s="143">
        <v>-1</v>
      </c>
      <c r="AH3270" s="143">
        <v>-1</v>
      </c>
      <c r="AI3270" s="143">
        <v>-1</v>
      </c>
      <c r="AJ3270" s="143">
        <v>0</v>
      </c>
      <c r="AM3270" s="143" t="s">
        <v>383</v>
      </c>
      <c r="AN3270" s="143">
        <v>-1</v>
      </c>
      <c r="AQ3270" s="143">
        <v>277</v>
      </c>
      <c r="AR3270" s="143" t="s">
        <v>289</v>
      </c>
      <c r="AS3270" s="143" t="s">
        <v>409</v>
      </c>
      <c r="AT3270" s="143" t="s">
        <v>366</v>
      </c>
      <c r="AV3270" s="143">
        <v>191.251278331919</v>
      </c>
      <c r="AW3270" s="143">
        <v>1.7854884922000001</v>
      </c>
    </row>
    <row r="3271" spans="1:49" x14ac:dyDescent="0.25">
      <c r="A3271" s="153">
        <v>820000</v>
      </c>
      <c r="B3271" s="153">
        <v>2500000</v>
      </c>
      <c r="C3271" s="153">
        <v>2500000</v>
      </c>
      <c r="D3271" s="143" t="s">
        <v>360</v>
      </c>
      <c r="E3271" s="143" t="s">
        <v>73</v>
      </c>
      <c r="F3271" s="143" t="s">
        <v>378</v>
      </c>
      <c r="G3271" s="143" t="s">
        <v>379</v>
      </c>
      <c r="H3271" s="143">
        <v>0.59</v>
      </c>
      <c r="I3271" s="143">
        <v>0.64</v>
      </c>
      <c r="J3271" s="143" t="s">
        <v>366</v>
      </c>
      <c r="K3271" s="143">
        <v>1.472344760718E-2</v>
      </c>
      <c r="L3271" s="143">
        <v>3792.8621863646999</v>
      </c>
      <c r="M3271" s="143">
        <v>8.1880683651742707</v>
      </c>
      <c r="N3271" s="143">
        <v>1.09609076038377</v>
      </c>
      <c r="O3271" s="143">
        <v>0.12055659557869</v>
      </c>
      <c r="P3271" s="143">
        <v>1.6138234883230001E-2</v>
      </c>
      <c r="Q3271" s="143">
        <v>55.8440076822138</v>
      </c>
      <c r="R3271" s="143">
        <v>1400</v>
      </c>
      <c r="S3271" s="143" t="s">
        <v>389</v>
      </c>
      <c r="T3271" s="143">
        <v>1400</v>
      </c>
      <c r="U3271" s="143" t="s">
        <v>385</v>
      </c>
      <c r="V3271" s="143" t="s">
        <v>366</v>
      </c>
      <c r="Z3271" s="143">
        <v>0</v>
      </c>
      <c r="AA3271" s="143">
        <v>1</v>
      </c>
      <c r="AB3271" s="143">
        <v>0.12055659557869</v>
      </c>
      <c r="AC3271" s="143">
        <v>1.6138234883230001E-2</v>
      </c>
      <c r="AD3271" s="143">
        <v>55.844007682215697</v>
      </c>
      <c r="AF3271" s="143">
        <v>-1</v>
      </c>
      <c r="AG3271" s="143">
        <v>-1</v>
      </c>
      <c r="AH3271" s="143">
        <v>-1</v>
      </c>
      <c r="AI3271" s="143">
        <v>-1</v>
      </c>
      <c r="AJ3271" s="143">
        <v>0</v>
      </c>
      <c r="AM3271" s="143" t="s">
        <v>383</v>
      </c>
      <c r="AN3271" s="143">
        <v>-1</v>
      </c>
      <c r="AQ3271" s="143">
        <v>277</v>
      </c>
      <c r="AR3271" s="143" t="s">
        <v>289</v>
      </c>
      <c r="AS3271" s="143" t="s">
        <v>409</v>
      </c>
      <c r="AT3271" s="143" t="s">
        <v>366</v>
      </c>
      <c r="AV3271" s="143">
        <v>31.968334073310601</v>
      </c>
      <c r="AW3271" s="143">
        <v>4.5291166000000001E-2</v>
      </c>
    </row>
    <row r="3272" spans="1:49" x14ac:dyDescent="0.25">
      <c r="A3272" s="153">
        <v>820000</v>
      </c>
      <c r="B3272" s="153">
        <v>2500000</v>
      </c>
      <c r="C3272" s="153">
        <v>2500000</v>
      </c>
      <c r="D3272" s="143" t="s">
        <v>360</v>
      </c>
      <c r="E3272" s="143" t="s">
        <v>73</v>
      </c>
      <c r="F3272" s="143" t="s">
        <v>378</v>
      </c>
      <c r="G3272" s="143" t="s">
        <v>379</v>
      </c>
      <c r="H3272" s="143">
        <v>0.59</v>
      </c>
      <c r="I3272" s="143">
        <v>0.64</v>
      </c>
      <c r="J3272" s="143" t="s">
        <v>363</v>
      </c>
      <c r="K3272" s="143">
        <v>0.61776345378298003</v>
      </c>
      <c r="L3272" s="143">
        <v>3270.9364385346498</v>
      </c>
      <c r="M3272" s="143">
        <v>6.4635969765873398</v>
      </c>
      <c r="N3272" s="143">
        <v>0.87885874802121</v>
      </c>
      <c r="O3272" s="143">
        <v>3.9929739921178302</v>
      </c>
      <c r="P3272" s="143">
        <v>0.54292681556497002</v>
      </c>
      <c r="Q3272" s="143">
        <v>2020.6649913737699</v>
      </c>
      <c r="R3272" s="143">
        <v>3100</v>
      </c>
      <c r="S3272" s="143" t="s">
        <v>371</v>
      </c>
      <c r="T3272" s="143">
        <v>3100</v>
      </c>
      <c r="U3272" s="143" t="s">
        <v>385</v>
      </c>
      <c r="V3272" s="143" t="s">
        <v>366</v>
      </c>
      <c r="Y3272" s="143" t="s">
        <v>363</v>
      </c>
      <c r="Z3272" s="143">
        <v>0</v>
      </c>
      <c r="AA3272" s="143">
        <v>1</v>
      </c>
      <c r="AB3272" s="143">
        <v>3.9929739921178302</v>
      </c>
      <c r="AC3272" s="143">
        <v>0.54292681556497002</v>
      </c>
      <c r="AD3272" s="143">
        <v>2020.6649913737699</v>
      </c>
      <c r="AF3272" s="143">
        <v>-1</v>
      </c>
      <c r="AG3272" s="143">
        <v>-1</v>
      </c>
      <c r="AH3272" s="143">
        <v>-1</v>
      </c>
      <c r="AI3272" s="143">
        <v>-1</v>
      </c>
      <c r="AJ3272" s="143">
        <v>0</v>
      </c>
      <c r="AM3272" s="143" t="s">
        <v>383</v>
      </c>
      <c r="AN3272" s="143">
        <v>-1</v>
      </c>
      <c r="AQ3272" s="143">
        <v>277</v>
      </c>
      <c r="AR3272" s="143" t="s">
        <v>289</v>
      </c>
      <c r="AS3272" s="143" t="s">
        <v>409</v>
      </c>
      <c r="AT3272" s="143" t="s">
        <v>366</v>
      </c>
      <c r="AV3272" s="143">
        <v>200.000000018626</v>
      </c>
      <c r="AW3272" s="143">
        <v>1.6388199443</v>
      </c>
    </row>
    <row r="3273" spans="1:49" x14ac:dyDescent="0.25">
      <c r="A3273" s="153">
        <v>820000</v>
      </c>
      <c r="B3273" s="153">
        <v>2500000</v>
      </c>
      <c r="C3273" s="153">
        <v>2500000</v>
      </c>
      <c r="D3273" s="143" t="s">
        <v>360</v>
      </c>
      <c r="E3273" s="143" t="s">
        <v>73</v>
      </c>
      <c r="F3273" s="143" t="s">
        <v>378</v>
      </c>
      <c r="G3273" s="143" t="s">
        <v>379</v>
      </c>
      <c r="H3273" s="143">
        <v>0.59</v>
      </c>
      <c r="I3273" s="143">
        <v>0.64</v>
      </c>
      <c r="J3273" s="143" t="s">
        <v>363</v>
      </c>
      <c r="K3273" s="143">
        <v>0.60525291907497003</v>
      </c>
      <c r="L3273" s="143">
        <v>3277.2133581417902</v>
      </c>
      <c r="M3273" s="143">
        <v>6.5028061230778702</v>
      </c>
      <c r="N3273" s="143">
        <v>0.88320082572151004</v>
      </c>
      <c r="O3273" s="143">
        <v>3.9358423881714999</v>
      </c>
      <c r="P3273" s="143">
        <v>0.53455987789737003</v>
      </c>
      <c r="Q3273" s="143">
        <v>1983.5429514468201</v>
      </c>
      <c r="R3273" s="143">
        <v>3100</v>
      </c>
      <c r="S3273" s="143" t="s">
        <v>371</v>
      </c>
      <c r="T3273" s="143">
        <v>3100</v>
      </c>
      <c r="U3273" s="143" t="s">
        <v>385</v>
      </c>
      <c r="V3273" s="143" t="s">
        <v>366</v>
      </c>
      <c r="Y3273" s="143" t="s">
        <v>363</v>
      </c>
      <c r="Z3273" s="143">
        <v>0</v>
      </c>
      <c r="AA3273" s="143">
        <v>1</v>
      </c>
      <c r="AB3273" s="143">
        <v>3.9358423881714999</v>
      </c>
      <c r="AC3273" s="143">
        <v>0.53455987789737003</v>
      </c>
      <c r="AD3273" s="143">
        <v>1983.5429514468201</v>
      </c>
      <c r="AF3273" s="143">
        <v>-1</v>
      </c>
      <c r="AG3273" s="143">
        <v>-1</v>
      </c>
      <c r="AH3273" s="143">
        <v>-1</v>
      </c>
      <c r="AI3273" s="143">
        <v>-1</v>
      </c>
      <c r="AJ3273" s="143">
        <v>0</v>
      </c>
      <c r="AM3273" s="143" t="s">
        <v>383</v>
      </c>
      <c r="AN3273" s="143">
        <v>-1</v>
      </c>
      <c r="AQ3273" s="143">
        <v>277</v>
      </c>
      <c r="AR3273" s="143" t="s">
        <v>289</v>
      </c>
      <c r="AS3273" s="143" t="s">
        <v>409</v>
      </c>
      <c r="AT3273" s="143" t="s">
        <v>366</v>
      </c>
      <c r="AV3273" s="143">
        <v>194.89775668374801</v>
      </c>
      <c r="AW3273" s="143">
        <v>1.6087128559999999</v>
      </c>
    </row>
    <row r="3274" spans="1:49" x14ac:dyDescent="0.25">
      <c r="A3274" s="153">
        <v>820000</v>
      </c>
      <c r="B3274" s="153">
        <v>2500000</v>
      </c>
      <c r="C3274" s="153">
        <v>2500000</v>
      </c>
      <c r="D3274" s="143" t="s">
        <v>360</v>
      </c>
      <c r="E3274" s="143" t="s">
        <v>73</v>
      </c>
      <c r="F3274" s="143" t="s">
        <v>378</v>
      </c>
      <c r="G3274" s="143" t="s">
        <v>379</v>
      </c>
      <c r="H3274" s="143">
        <v>0.59</v>
      </c>
      <c r="I3274" s="143">
        <v>0.64</v>
      </c>
      <c r="J3274" s="143" t="s">
        <v>366</v>
      </c>
      <c r="K3274" s="143">
        <v>1.2510534707999999E-2</v>
      </c>
      <c r="L3274" s="143">
        <v>3277.2133581417902</v>
      </c>
      <c r="M3274" s="143">
        <v>6.5028061230778702</v>
      </c>
      <c r="N3274" s="143">
        <v>0.88320082572151004</v>
      </c>
      <c r="O3274" s="143">
        <v>8.1353581702189995E-2</v>
      </c>
      <c r="P3274" s="143">
        <v>1.104931458432E-2</v>
      </c>
      <c r="Q3274" s="143">
        <v>40.999691462570503</v>
      </c>
      <c r="R3274" s="143">
        <v>8140</v>
      </c>
      <c r="S3274" s="143" t="s">
        <v>369</v>
      </c>
      <c r="T3274" s="143">
        <v>8140</v>
      </c>
      <c r="U3274" s="143" t="s">
        <v>385</v>
      </c>
      <c r="V3274" s="143" t="s">
        <v>366</v>
      </c>
      <c r="Z3274" s="143">
        <v>0</v>
      </c>
      <c r="AA3274" s="143">
        <v>1</v>
      </c>
      <c r="AB3274" s="143">
        <v>8.1353581702189995E-2</v>
      </c>
      <c r="AC3274" s="143">
        <v>1.104931458432E-2</v>
      </c>
      <c r="AD3274" s="143">
        <v>40.999691462570802</v>
      </c>
      <c r="AF3274" s="143">
        <v>-1</v>
      </c>
      <c r="AG3274" s="143">
        <v>-1</v>
      </c>
      <c r="AH3274" s="143">
        <v>-1</v>
      </c>
      <c r="AI3274" s="143">
        <v>-1</v>
      </c>
      <c r="AJ3274" s="143">
        <v>0</v>
      </c>
      <c r="AM3274" s="143" t="s">
        <v>383</v>
      </c>
      <c r="AN3274" s="143">
        <v>-1</v>
      </c>
      <c r="AQ3274" s="143">
        <v>277</v>
      </c>
      <c r="AR3274" s="143" t="s">
        <v>289</v>
      </c>
      <c r="AS3274" s="143" t="s">
        <v>409</v>
      </c>
      <c r="AT3274" s="143" t="s">
        <v>366</v>
      </c>
      <c r="AV3274" s="143">
        <v>39.6910585827342</v>
      </c>
      <c r="AW3274" s="143">
        <v>3.3251980100000002E-2</v>
      </c>
    </row>
    <row r="3275" spans="1:49" x14ac:dyDescent="0.25">
      <c r="A3275" s="153">
        <v>820000</v>
      </c>
      <c r="B3275" s="153">
        <v>2500000</v>
      </c>
      <c r="C3275" s="153">
        <v>2500000</v>
      </c>
      <c r="D3275" s="143" t="s">
        <v>360</v>
      </c>
      <c r="E3275" s="143" t="s">
        <v>73</v>
      </c>
      <c r="F3275" s="143" t="s">
        <v>378</v>
      </c>
      <c r="G3275" s="143" t="s">
        <v>379</v>
      </c>
      <c r="H3275" s="143">
        <v>0.59</v>
      </c>
      <c r="I3275" s="143">
        <v>0.64</v>
      </c>
      <c r="J3275" s="143" t="s">
        <v>366</v>
      </c>
      <c r="K3275" s="143">
        <v>5.4047866153000002E-3</v>
      </c>
      <c r="L3275" s="143">
        <v>3728.19205187739</v>
      </c>
      <c r="M3275" s="143">
        <v>8.4101025586874503</v>
      </c>
      <c r="N3275" s="143">
        <v>1.10582811454773</v>
      </c>
      <c r="O3275" s="143">
        <v>4.5454809742530002E-2</v>
      </c>
      <c r="P3275" s="143">
        <v>5.9767649923300002E-3</v>
      </c>
      <c r="Q3275" s="143">
        <v>20.150082501273399</v>
      </c>
      <c r="R3275" s="143">
        <v>8140</v>
      </c>
      <c r="S3275" s="143" t="s">
        <v>369</v>
      </c>
      <c r="T3275" s="143">
        <v>8140</v>
      </c>
      <c r="U3275" s="143" t="s">
        <v>385</v>
      </c>
      <c r="V3275" s="143" t="s">
        <v>366</v>
      </c>
      <c r="Z3275" s="143">
        <v>0</v>
      </c>
      <c r="AA3275" s="143">
        <v>1</v>
      </c>
      <c r="AB3275" s="143">
        <v>4.5454809742530002E-2</v>
      </c>
      <c r="AC3275" s="143">
        <v>5.9767649923300002E-3</v>
      </c>
      <c r="AD3275" s="143">
        <v>20.150082501274401</v>
      </c>
      <c r="AF3275" s="143">
        <v>-1</v>
      </c>
      <c r="AG3275" s="143">
        <v>-1</v>
      </c>
      <c r="AH3275" s="143">
        <v>-1</v>
      </c>
      <c r="AI3275" s="143">
        <v>-1</v>
      </c>
      <c r="AJ3275" s="143">
        <v>0</v>
      </c>
      <c r="AM3275" s="143" t="s">
        <v>383</v>
      </c>
      <c r="AN3275" s="143">
        <v>-1</v>
      </c>
      <c r="AQ3275" s="143">
        <v>277</v>
      </c>
      <c r="AR3275" s="143" t="s">
        <v>289</v>
      </c>
      <c r="AS3275" s="143" t="s">
        <v>409</v>
      </c>
      <c r="AT3275" s="143" t="s">
        <v>366</v>
      </c>
      <c r="AV3275" s="143">
        <v>96.2439154107485</v>
      </c>
      <c r="AW3275" s="143">
        <v>1.6342321600000001E-2</v>
      </c>
    </row>
    <row r="3276" spans="1:49" x14ac:dyDescent="0.25">
      <c r="A3276" s="153">
        <v>820000</v>
      </c>
      <c r="B3276" s="153">
        <v>2500000</v>
      </c>
      <c r="C3276" s="153">
        <v>2500000</v>
      </c>
      <c r="D3276" s="143" t="s">
        <v>360</v>
      </c>
      <c r="E3276" s="143" t="s">
        <v>73</v>
      </c>
      <c r="F3276" s="143" t="s">
        <v>378</v>
      </c>
      <c r="G3276" s="143" t="s">
        <v>379</v>
      </c>
      <c r="H3276" s="143">
        <v>0.59</v>
      </c>
      <c r="I3276" s="143">
        <v>0.64</v>
      </c>
      <c r="J3276" s="143" t="s">
        <v>363</v>
      </c>
      <c r="K3276" s="143">
        <v>2.782950438871E-2</v>
      </c>
      <c r="L3276" s="143">
        <v>3728.19205187739</v>
      </c>
      <c r="M3276" s="143">
        <v>8.4101025586874503</v>
      </c>
      <c r="N3276" s="143">
        <v>1.10582811454773</v>
      </c>
      <c r="O3276" s="143">
        <v>0.23404898606655999</v>
      </c>
      <c r="P3276" s="143">
        <v>3.0774648366970001E-2</v>
      </c>
      <c r="Q3276" s="143">
        <v>103.753737069709</v>
      </c>
      <c r="R3276" s="143">
        <v>3100</v>
      </c>
      <c r="S3276" s="143" t="s">
        <v>371</v>
      </c>
      <c r="T3276" s="143">
        <v>3100</v>
      </c>
      <c r="U3276" s="143" t="s">
        <v>385</v>
      </c>
      <c r="V3276" s="143" t="s">
        <v>366</v>
      </c>
      <c r="Y3276" s="143" t="s">
        <v>363</v>
      </c>
      <c r="Z3276" s="143">
        <v>0</v>
      </c>
      <c r="AA3276" s="143">
        <v>1</v>
      </c>
      <c r="AB3276" s="143">
        <v>0.23404898606655999</v>
      </c>
      <c r="AC3276" s="143">
        <v>3.0774648366970001E-2</v>
      </c>
      <c r="AD3276" s="143">
        <v>103.753737069709</v>
      </c>
      <c r="AF3276" s="143">
        <v>-1</v>
      </c>
      <c r="AG3276" s="143">
        <v>-1</v>
      </c>
      <c r="AH3276" s="143">
        <v>-1</v>
      </c>
      <c r="AI3276" s="143">
        <v>-1</v>
      </c>
      <c r="AJ3276" s="143">
        <v>0</v>
      </c>
      <c r="AM3276" s="143" t="s">
        <v>383</v>
      </c>
      <c r="AN3276" s="143">
        <v>-1</v>
      </c>
      <c r="AQ3276" s="143">
        <v>277</v>
      </c>
      <c r="AR3276" s="143" t="s">
        <v>289</v>
      </c>
      <c r="AS3276" s="143" t="s">
        <v>409</v>
      </c>
      <c r="AT3276" s="143" t="s">
        <v>366</v>
      </c>
      <c r="AV3276" s="143">
        <v>46.748387564363199</v>
      </c>
      <c r="AW3276" s="143">
        <v>8.4147394200000003E-2</v>
      </c>
    </row>
    <row r="3277" spans="1:49" x14ac:dyDescent="0.25">
      <c r="A3277" s="153">
        <v>820000</v>
      </c>
      <c r="B3277" s="153">
        <v>2500000</v>
      </c>
      <c r="C3277" s="153">
        <v>2500000</v>
      </c>
      <c r="D3277" s="143" t="s">
        <v>360</v>
      </c>
      <c r="E3277" s="143" t="s">
        <v>73</v>
      </c>
      <c r="F3277" s="143" t="s">
        <v>378</v>
      </c>
      <c r="G3277" s="143" t="s">
        <v>379</v>
      </c>
      <c r="H3277" s="143">
        <v>0.59</v>
      </c>
      <c r="I3277" s="143">
        <v>0.64</v>
      </c>
      <c r="J3277" s="143" t="s">
        <v>366</v>
      </c>
      <c r="K3277" s="143">
        <v>0.1012571894253</v>
      </c>
      <c r="L3277" s="143">
        <v>3728.19205187739</v>
      </c>
      <c r="M3277" s="143">
        <v>8.4101025586874503</v>
      </c>
      <c r="N3277" s="143">
        <v>1.10582811454773</v>
      </c>
      <c r="O3277" s="143">
        <v>0.85158334787122003</v>
      </c>
      <c r="P3277" s="143">
        <v>0.11197304686657999</v>
      </c>
      <c r="Q3277" s="143">
        <v>377.50624881085002</v>
      </c>
      <c r="R3277" s="143">
        <v>8140</v>
      </c>
      <c r="S3277" s="143" t="s">
        <v>369</v>
      </c>
      <c r="T3277" s="143">
        <v>8140</v>
      </c>
      <c r="U3277" s="143" t="s">
        <v>385</v>
      </c>
      <c r="V3277" s="143" t="s">
        <v>366</v>
      </c>
      <c r="Z3277" s="143">
        <v>0</v>
      </c>
      <c r="AA3277" s="143">
        <v>1</v>
      </c>
      <c r="AB3277" s="143">
        <v>0.85158334787122003</v>
      </c>
      <c r="AC3277" s="143">
        <v>0.11197304686657999</v>
      </c>
      <c r="AD3277" s="143">
        <v>377.50624881085002</v>
      </c>
      <c r="AF3277" s="143">
        <v>-1</v>
      </c>
      <c r="AG3277" s="143">
        <v>-1</v>
      </c>
      <c r="AH3277" s="143">
        <v>-1</v>
      </c>
      <c r="AI3277" s="143">
        <v>-1</v>
      </c>
      <c r="AJ3277" s="143">
        <v>0</v>
      </c>
      <c r="AM3277" s="143" t="s">
        <v>383</v>
      </c>
      <c r="AN3277" s="143">
        <v>-1</v>
      </c>
      <c r="AQ3277" s="143">
        <v>277</v>
      </c>
      <c r="AR3277" s="143" t="s">
        <v>289</v>
      </c>
      <c r="AS3277" s="143" t="s">
        <v>409</v>
      </c>
      <c r="AT3277" s="143" t="s">
        <v>366</v>
      </c>
      <c r="AV3277" s="143">
        <v>91.076824860040404</v>
      </c>
      <c r="AW3277" s="143">
        <v>0.30616889600000002</v>
      </c>
    </row>
    <row r="3278" spans="1:49" x14ac:dyDescent="0.25">
      <c r="A3278" s="153">
        <v>820000</v>
      </c>
      <c r="B3278" s="153">
        <v>2500000</v>
      </c>
      <c r="C3278" s="153">
        <v>2500000</v>
      </c>
      <c r="D3278" s="143" t="s">
        <v>360</v>
      </c>
      <c r="E3278" s="143" t="s">
        <v>73</v>
      </c>
      <c r="F3278" s="143" t="s">
        <v>378</v>
      </c>
      <c r="G3278" s="143" t="s">
        <v>379</v>
      </c>
      <c r="H3278" s="143">
        <v>0.59</v>
      </c>
      <c r="I3278" s="143">
        <v>0.64</v>
      </c>
      <c r="J3278" s="143" t="s">
        <v>366</v>
      </c>
      <c r="K3278" s="143">
        <v>0.33969216218273002</v>
      </c>
      <c r="L3278" s="143">
        <v>3790.8847262538502</v>
      </c>
      <c r="M3278" s="143">
        <v>8.11132130774328</v>
      </c>
      <c r="N3278" s="143">
        <v>1.0829757097751</v>
      </c>
      <c r="O3278" s="143">
        <v>2.7553522731862299</v>
      </c>
      <c r="P3278" s="143">
        <v>0.36787836044488997</v>
      </c>
      <c r="Q3278" s="143">
        <v>1287.73382924669</v>
      </c>
      <c r="R3278" s="143">
        <v>8110</v>
      </c>
      <c r="S3278" s="143" t="s">
        <v>410</v>
      </c>
      <c r="T3278" s="143">
        <v>8110</v>
      </c>
      <c r="U3278" s="143" t="s">
        <v>385</v>
      </c>
      <c r="V3278" s="143" t="s">
        <v>366</v>
      </c>
      <c r="Z3278" s="143">
        <v>0</v>
      </c>
      <c r="AA3278" s="143">
        <v>1</v>
      </c>
      <c r="AB3278" s="143">
        <v>2.7553522731862299</v>
      </c>
      <c r="AC3278" s="143">
        <v>0.36787836044488997</v>
      </c>
      <c r="AD3278" s="143">
        <v>1325.9621894448201</v>
      </c>
      <c r="AF3278" s="143">
        <v>-1</v>
      </c>
      <c r="AG3278" s="143">
        <v>-1</v>
      </c>
      <c r="AH3278" s="143">
        <v>-1</v>
      </c>
      <c r="AI3278" s="143">
        <v>-1</v>
      </c>
      <c r="AJ3278" s="143">
        <v>0</v>
      </c>
      <c r="AM3278" s="143" t="s">
        <v>383</v>
      </c>
      <c r="AN3278" s="143">
        <v>-1</v>
      </c>
      <c r="AQ3278" s="143">
        <v>277</v>
      </c>
      <c r="AR3278" s="143" t="s">
        <v>289</v>
      </c>
      <c r="AS3278" s="143" t="s">
        <v>409</v>
      </c>
      <c r="AT3278" s="143" t="s">
        <v>366</v>
      </c>
      <c r="AV3278" s="143">
        <v>151.14847898931899</v>
      </c>
      <c r="AW3278" s="143">
        <v>1.0753951253</v>
      </c>
    </row>
    <row r="3279" spans="1:49" x14ac:dyDescent="0.25">
      <c r="A3279" s="153">
        <v>820000</v>
      </c>
      <c r="B3279" s="153">
        <v>2500000</v>
      </c>
      <c r="C3279" s="153">
        <v>2500000</v>
      </c>
      <c r="D3279" s="143" t="s">
        <v>360</v>
      </c>
      <c r="E3279" s="143" t="s">
        <v>73</v>
      </c>
      <c r="F3279" s="143" t="s">
        <v>378</v>
      </c>
      <c r="G3279" s="143" t="s">
        <v>379</v>
      </c>
      <c r="H3279" s="143">
        <v>0.59</v>
      </c>
      <c r="I3279" s="143">
        <v>0.64</v>
      </c>
      <c r="J3279" s="143" t="s">
        <v>366</v>
      </c>
      <c r="K3279" s="143">
        <v>7.3599932295900006E-2</v>
      </c>
      <c r="L3279" s="143">
        <v>3790.8847262538502</v>
      </c>
      <c r="M3279" s="143">
        <v>8.11132130774328</v>
      </c>
      <c r="N3279" s="143">
        <v>1.0829757097751</v>
      </c>
      <c r="O3279" s="143">
        <v>0.59699269908024</v>
      </c>
      <c r="P3279" s="143">
        <v>7.9706938917549999E-2</v>
      </c>
      <c r="Q3279" s="143">
        <v>279.00885919386701</v>
      </c>
      <c r="R3279" s="143">
        <v>8110</v>
      </c>
      <c r="S3279" s="143" t="s">
        <v>410</v>
      </c>
      <c r="T3279" s="143">
        <v>8110</v>
      </c>
      <c r="U3279" s="143" t="s">
        <v>385</v>
      </c>
      <c r="V3279" s="143" t="s">
        <v>366</v>
      </c>
      <c r="Z3279" s="143">
        <v>0</v>
      </c>
      <c r="AA3279" s="143">
        <v>1</v>
      </c>
      <c r="AB3279" s="143">
        <v>0.59699269908024</v>
      </c>
      <c r="AC3279" s="143">
        <v>7.9706938917549999E-2</v>
      </c>
      <c r="AD3279" s="143">
        <v>1015.90785158993</v>
      </c>
      <c r="AF3279" s="143">
        <v>-1</v>
      </c>
      <c r="AG3279" s="143">
        <v>-1</v>
      </c>
      <c r="AH3279" s="143">
        <v>-1</v>
      </c>
      <c r="AI3279" s="143">
        <v>-1</v>
      </c>
      <c r="AJ3279" s="143">
        <v>0</v>
      </c>
      <c r="AM3279" s="143" t="s">
        <v>383</v>
      </c>
      <c r="AN3279" s="143">
        <v>-1</v>
      </c>
      <c r="AQ3279" s="143">
        <v>277</v>
      </c>
      <c r="AR3279" s="143" t="s">
        <v>289</v>
      </c>
      <c r="AS3279" s="143" t="s">
        <v>409</v>
      </c>
      <c r="AT3279" s="143" t="s">
        <v>366</v>
      </c>
      <c r="AV3279" s="143">
        <v>75.615829117961397</v>
      </c>
      <c r="AW3279" s="143">
        <v>0.8239317531</v>
      </c>
    </row>
    <row r="3280" spans="1:49" x14ac:dyDescent="0.25">
      <c r="A3280" s="153">
        <v>820000</v>
      </c>
      <c r="B3280" s="153">
        <v>2500000</v>
      </c>
      <c r="C3280" s="153">
        <v>2500000</v>
      </c>
      <c r="D3280" s="143" t="s">
        <v>360</v>
      </c>
      <c r="E3280" s="143" t="s">
        <v>73</v>
      </c>
      <c r="F3280" s="143" t="s">
        <v>378</v>
      </c>
      <c r="G3280" s="143" t="s">
        <v>379</v>
      </c>
      <c r="H3280" s="143">
        <v>0.59</v>
      </c>
      <c r="I3280" s="143">
        <v>0.64</v>
      </c>
      <c r="J3280" s="143" t="s">
        <v>366</v>
      </c>
      <c r="K3280" s="143">
        <v>0.61776345394406995</v>
      </c>
      <c r="L3280" s="143">
        <v>3816.2671303021898</v>
      </c>
      <c r="M3280" s="143">
        <v>7.8063717966455304</v>
      </c>
      <c r="N3280" s="143">
        <v>1.13200068998681</v>
      </c>
      <c r="O3280" s="143">
        <v>4.8224912038673597</v>
      </c>
      <c r="P3280" s="143">
        <v>0.69930865611333004</v>
      </c>
      <c r="Q3280" s="143">
        <v>2357.5503635887198</v>
      </c>
      <c r="R3280" s="143">
        <v>1550</v>
      </c>
      <c r="S3280" s="143" t="s">
        <v>399</v>
      </c>
      <c r="T3280" s="143">
        <v>1550</v>
      </c>
      <c r="U3280" s="143" t="s">
        <v>385</v>
      </c>
      <c r="V3280" s="143" t="s">
        <v>366</v>
      </c>
      <c r="Z3280" s="143">
        <v>0</v>
      </c>
      <c r="AA3280" s="143">
        <v>1</v>
      </c>
      <c r="AB3280" s="143">
        <v>4.8224912038673597</v>
      </c>
      <c r="AC3280" s="143">
        <v>0.69930865611333004</v>
      </c>
      <c r="AD3280" s="143">
        <v>2357.5503635887198</v>
      </c>
      <c r="AF3280" s="143">
        <v>-1</v>
      </c>
      <c r="AG3280" s="143">
        <v>-1</v>
      </c>
      <c r="AH3280" s="143">
        <v>-1</v>
      </c>
      <c r="AI3280" s="143">
        <v>-1</v>
      </c>
      <c r="AJ3280" s="143">
        <v>0</v>
      </c>
      <c r="AM3280" s="143" t="s">
        <v>383</v>
      </c>
      <c r="AN3280" s="143">
        <v>-1</v>
      </c>
      <c r="AQ3280" s="143">
        <v>277</v>
      </c>
      <c r="AR3280" s="143" t="s">
        <v>289</v>
      </c>
      <c r="AS3280" s="143" t="s">
        <v>409</v>
      </c>
      <c r="AT3280" s="143" t="s">
        <v>366</v>
      </c>
      <c r="AV3280" s="143">
        <v>200.000000044703</v>
      </c>
      <c r="AW3280" s="143">
        <v>1.9120440905</v>
      </c>
    </row>
    <row r="3281" spans="1:49" x14ac:dyDescent="0.25">
      <c r="A3281" s="153">
        <v>820000</v>
      </c>
      <c r="B3281" s="153">
        <v>2500000</v>
      </c>
      <c r="C3281" s="153">
        <v>2500000</v>
      </c>
      <c r="D3281" s="143" t="s">
        <v>360</v>
      </c>
      <c r="E3281" s="143" t="s">
        <v>73</v>
      </c>
      <c r="F3281" s="143" t="s">
        <v>378</v>
      </c>
      <c r="G3281" s="143" t="s">
        <v>379</v>
      </c>
      <c r="H3281" s="143">
        <v>0.59</v>
      </c>
      <c r="I3281" s="143">
        <v>0.64</v>
      </c>
      <c r="J3281" s="143" t="s">
        <v>363</v>
      </c>
      <c r="K3281" s="143">
        <v>0.37541938067771002</v>
      </c>
      <c r="L3281" s="143">
        <v>3329.4546607217899</v>
      </c>
      <c r="M3281" s="143">
        <v>6.6475815150806401</v>
      </c>
      <c r="N3281" s="143">
        <v>0.90168299111437</v>
      </c>
      <c r="O3281" s="143">
        <v>2.4956309353961901</v>
      </c>
      <c r="P3281" s="143">
        <v>0.33850927009178</v>
      </c>
      <c r="Q3281" s="143">
        <v>1249.9418067227</v>
      </c>
      <c r="R3281" s="143">
        <v>3100</v>
      </c>
      <c r="S3281" s="143" t="s">
        <v>371</v>
      </c>
      <c r="T3281" s="143">
        <v>3100</v>
      </c>
      <c r="U3281" s="143" t="s">
        <v>385</v>
      </c>
      <c r="V3281" s="143" t="s">
        <v>366</v>
      </c>
      <c r="Y3281" s="143" t="s">
        <v>363</v>
      </c>
      <c r="Z3281" s="143">
        <v>0</v>
      </c>
      <c r="AA3281" s="143">
        <v>1</v>
      </c>
      <c r="AB3281" s="143">
        <v>2.4956309353961901</v>
      </c>
      <c r="AC3281" s="143">
        <v>0.33850927009178</v>
      </c>
      <c r="AD3281" s="143">
        <v>1249.9418067227</v>
      </c>
      <c r="AF3281" s="143">
        <v>-1</v>
      </c>
      <c r="AG3281" s="143">
        <v>-1</v>
      </c>
      <c r="AH3281" s="143">
        <v>-1</v>
      </c>
      <c r="AI3281" s="143">
        <v>-1</v>
      </c>
      <c r="AJ3281" s="143">
        <v>0</v>
      </c>
      <c r="AM3281" s="143" t="s">
        <v>383</v>
      </c>
      <c r="AN3281" s="143">
        <v>-1</v>
      </c>
      <c r="AQ3281" s="143">
        <v>277</v>
      </c>
      <c r="AR3281" s="143" t="s">
        <v>289</v>
      </c>
      <c r="AS3281" s="143" t="s">
        <v>409</v>
      </c>
      <c r="AT3281" s="143" t="s">
        <v>366</v>
      </c>
      <c r="AV3281" s="143">
        <v>188.92686244174899</v>
      </c>
      <c r="AW3281" s="143">
        <v>1.0137403136000001</v>
      </c>
    </row>
    <row r="3282" spans="1:49" x14ac:dyDescent="0.25">
      <c r="A3282" s="153">
        <v>820000</v>
      </c>
      <c r="B3282" s="153">
        <v>2500000</v>
      </c>
      <c r="C3282" s="153">
        <v>2500000</v>
      </c>
      <c r="D3282" s="143" t="s">
        <v>360</v>
      </c>
      <c r="E3282" s="143" t="s">
        <v>73</v>
      </c>
      <c r="F3282" s="143" t="s">
        <v>378</v>
      </c>
      <c r="G3282" s="143" t="s">
        <v>379</v>
      </c>
      <c r="H3282" s="143">
        <v>0.59</v>
      </c>
      <c r="I3282" s="143">
        <v>0.64</v>
      </c>
      <c r="J3282" s="143" t="s">
        <v>363</v>
      </c>
      <c r="K3282" s="143">
        <v>0.1741862462863</v>
      </c>
      <c r="L3282" s="143">
        <v>3329.4546607217899</v>
      </c>
      <c r="M3282" s="143">
        <v>6.6475815150806401</v>
      </c>
      <c r="N3282" s="143">
        <v>0.90168299111437</v>
      </c>
      <c r="O3282" s="143">
        <v>1.1579172709941099</v>
      </c>
      <c r="P3282" s="143">
        <v>0.15706077556240999</v>
      </c>
      <c r="Q3282" s="143">
        <v>579.94520953156496</v>
      </c>
      <c r="R3282" s="143">
        <v>3100</v>
      </c>
      <c r="S3282" s="143" t="s">
        <v>371</v>
      </c>
      <c r="T3282" s="143">
        <v>3100</v>
      </c>
      <c r="U3282" s="143" t="s">
        <v>385</v>
      </c>
      <c r="V3282" s="143" t="s">
        <v>366</v>
      </c>
      <c r="Y3282" s="143" t="s">
        <v>363</v>
      </c>
      <c r="Z3282" s="143">
        <v>0</v>
      </c>
      <c r="AA3282" s="143">
        <v>1</v>
      </c>
      <c r="AB3282" s="143">
        <v>1.1579172709941099</v>
      </c>
      <c r="AC3282" s="143">
        <v>0.15706077556240999</v>
      </c>
      <c r="AD3282" s="143">
        <v>579.94520953156496</v>
      </c>
      <c r="AF3282" s="143">
        <v>-1</v>
      </c>
      <c r="AG3282" s="143">
        <v>-1</v>
      </c>
      <c r="AH3282" s="143">
        <v>-1</v>
      </c>
      <c r="AI3282" s="143">
        <v>-1</v>
      </c>
      <c r="AJ3282" s="143">
        <v>0</v>
      </c>
      <c r="AM3282" s="143" t="s">
        <v>383</v>
      </c>
      <c r="AN3282" s="143">
        <v>-1</v>
      </c>
      <c r="AQ3282" s="143">
        <v>277</v>
      </c>
      <c r="AR3282" s="143" t="s">
        <v>289</v>
      </c>
      <c r="AS3282" s="143" t="s">
        <v>409</v>
      </c>
      <c r="AT3282" s="143" t="s">
        <v>366</v>
      </c>
      <c r="AV3282" s="143">
        <v>131.762056459787</v>
      </c>
      <c r="AW3282" s="143">
        <v>0.47035296799999998</v>
      </c>
    </row>
    <row r="3283" spans="1:49" x14ac:dyDescent="0.25">
      <c r="A3283" s="153">
        <v>820000</v>
      </c>
      <c r="B3283" s="153">
        <v>2500000</v>
      </c>
      <c r="C3283" s="153">
        <v>2500000</v>
      </c>
      <c r="D3283" s="143" t="s">
        <v>360</v>
      </c>
      <c r="E3283" s="143" t="s">
        <v>73</v>
      </c>
      <c r="F3283" s="143" t="s">
        <v>378</v>
      </c>
      <c r="G3283" s="143" t="s">
        <v>379</v>
      </c>
      <c r="H3283" s="143">
        <v>0.59</v>
      </c>
      <c r="I3283" s="143">
        <v>0.64</v>
      </c>
      <c r="J3283" s="143" t="s">
        <v>366</v>
      </c>
      <c r="K3283" s="143">
        <v>6.8157826726900003E-2</v>
      </c>
      <c r="L3283" s="143">
        <v>3329.4546607217899</v>
      </c>
      <c r="M3283" s="143">
        <v>6.6475815150806401</v>
      </c>
      <c r="N3283" s="143">
        <v>0.90168299111437</v>
      </c>
      <c r="O3283" s="143">
        <v>0.45308470905787002</v>
      </c>
      <c r="P3283" s="143">
        <v>6.1456753070969997E-2</v>
      </c>
      <c r="Q3283" s="143">
        <v>226.928393860575</v>
      </c>
      <c r="R3283" s="143">
        <v>8110</v>
      </c>
      <c r="S3283" s="143" t="s">
        <v>410</v>
      </c>
      <c r="T3283" s="143">
        <v>8110</v>
      </c>
      <c r="U3283" s="143" t="s">
        <v>385</v>
      </c>
      <c r="V3283" s="143" t="s">
        <v>366</v>
      </c>
      <c r="Z3283" s="143">
        <v>0</v>
      </c>
      <c r="AA3283" s="143">
        <v>1</v>
      </c>
      <c r="AB3283" s="143">
        <v>0.45308470905787002</v>
      </c>
      <c r="AC3283" s="143">
        <v>6.1456753070969997E-2</v>
      </c>
      <c r="AD3283" s="143">
        <v>226.928393860575</v>
      </c>
      <c r="AF3283" s="143">
        <v>-1</v>
      </c>
      <c r="AG3283" s="143">
        <v>-1</v>
      </c>
      <c r="AH3283" s="143">
        <v>-1</v>
      </c>
      <c r="AI3283" s="143">
        <v>-1</v>
      </c>
      <c r="AJ3283" s="143">
        <v>0</v>
      </c>
      <c r="AM3283" s="143" t="s">
        <v>383</v>
      </c>
      <c r="AN3283" s="143">
        <v>-1</v>
      </c>
      <c r="AQ3283" s="143">
        <v>277</v>
      </c>
      <c r="AR3283" s="143" t="s">
        <v>289</v>
      </c>
      <c r="AS3283" s="143" t="s">
        <v>409</v>
      </c>
      <c r="AT3283" s="143" t="s">
        <v>366</v>
      </c>
      <c r="AV3283" s="143">
        <v>72.801029115616103</v>
      </c>
      <c r="AW3283" s="143">
        <v>0.1840457371</v>
      </c>
    </row>
    <row r="3284" spans="1:49" x14ac:dyDescent="0.25">
      <c r="A3284" s="153">
        <v>820000</v>
      </c>
      <c r="B3284" s="153">
        <v>2500000</v>
      </c>
      <c r="C3284" s="153">
        <v>2500000</v>
      </c>
      <c r="D3284" s="143" t="s">
        <v>360</v>
      </c>
      <c r="E3284" s="143" t="s">
        <v>73</v>
      </c>
      <c r="F3284" s="143" t="s">
        <v>378</v>
      </c>
      <c r="G3284" s="143" t="s">
        <v>379</v>
      </c>
      <c r="H3284" s="143">
        <v>0.59</v>
      </c>
      <c r="I3284" s="143">
        <v>0.64</v>
      </c>
      <c r="J3284" s="143" t="s">
        <v>366</v>
      </c>
      <c r="K3284" s="143">
        <v>7.7186447822699998E-3</v>
      </c>
      <c r="L3284" s="143">
        <v>3583.6344133828002</v>
      </c>
      <c r="M3284" s="143">
        <v>7.4578201396517603</v>
      </c>
      <c r="N3284" s="143">
        <v>1.0019552708473201</v>
      </c>
      <c r="O3284" s="143">
        <v>5.7564264508060001E-2</v>
      </c>
      <c r="P3284" s="143">
        <v>7.73373682339E-3</v>
      </c>
      <c r="Q3284" s="143">
        <v>27.6608010664382</v>
      </c>
      <c r="R3284" s="143">
        <v>8110</v>
      </c>
      <c r="S3284" s="143" t="s">
        <v>410</v>
      </c>
      <c r="T3284" s="143">
        <v>8110</v>
      </c>
      <c r="U3284" s="143" t="s">
        <v>385</v>
      </c>
      <c r="V3284" s="143" t="s">
        <v>366</v>
      </c>
      <c r="Z3284" s="143">
        <v>0</v>
      </c>
      <c r="AA3284" s="143">
        <v>1</v>
      </c>
      <c r="AB3284" s="143">
        <v>5.7564264508060001E-2</v>
      </c>
      <c r="AC3284" s="143">
        <v>7.73373682339E-3</v>
      </c>
      <c r="AD3284" s="143">
        <v>960.09221881957797</v>
      </c>
      <c r="AF3284" s="143">
        <v>-1</v>
      </c>
      <c r="AG3284" s="143">
        <v>-1</v>
      </c>
      <c r="AH3284" s="143">
        <v>-1</v>
      </c>
      <c r="AI3284" s="143">
        <v>-1</v>
      </c>
      <c r="AJ3284" s="143">
        <v>0</v>
      </c>
      <c r="AM3284" s="143" t="s">
        <v>383</v>
      </c>
      <c r="AN3284" s="143">
        <v>-1</v>
      </c>
      <c r="AQ3284" s="143">
        <v>277</v>
      </c>
      <c r="AR3284" s="143" t="s">
        <v>289</v>
      </c>
      <c r="AS3284" s="143" t="s">
        <v>409</v>
      </c>
      <c r="AT3284" s="143" t="s">
        <v>366</v>
      </c>
      <c r="AV3284" s="143">
        <v>28.796861762249101</v>
      </c>
      <c r="AW3284" s="143">
        <v>0.77866360000000001</v>
      </c>
    </row>
    <row r="3285" spans="1:49" x14ac:dyDescent="0.25">
      <c r="A3285" s="153">
        <v>820000</v>
      </c>
      <c r="B3285" s="153">
        <v>2500000</v>
      </c>
      <c r="C3285" s="153">
        <v>2500000</v>
      </c>
      <c r="D3285" s="143" t="s">
        <v>360</v>
      </c>
      <c r="E3285" s="143" t="s">
        <v>73</v>
      </c>
      <c r="F3285" s="143" t="s">
        <v>378</v>
      </c>
      <c r="G3285" s="143" t="s">
        <v>379</v>
      </c>
      <c r="H3285" s="143">
        <v>0.59</v>
      </c>
      <c r="I3285" s="143">
        <v>0.64</v>
      </c>
      <c r="J3285" s="143" t="s">
        <v>366</v>
      </c>
      <c r="K3285" s="143">
        <v>0.61776345352982998</v>
      </c>
      <c r="L3285" s="143">
        <v>3817.2325921479901</v>
      </c>
      <c r="M3285" s="143">
        <v>7.8083078744228303</v>
      </c>
      <c r="N3285" s="143">
        <v>1.1322754066082099</v>
      </c>
      <c r="O3285" s="143">
        <v>4.8236872387276302</v>
      </c>
      <c r="P3285" s="143">
        <v>0.69947836553317999</v>
      </c>
      <c r="Q3285" s="143">
        <v>2358.1467890519698</v>
      </c>
      <c r="R3285" s="143">
        <v>1550</v>
      </c>
      <c r="S3285" s="143" t="s">
        <v>399</v>
      </c>
      <c r="T3285" s="143">
        <v>1550</v>
      </c>
      <c r="U3285" s="143" t="s">
        <v>385</v>
      </c>
      <c r="V3285" s="143" t="s">
        <v>366</v>
      </c>
      <c r="Z3285" s="143">
        <v>0</v>
      </c>
      <c r="AA3285" s="143">
        <v>1</v>
      </c>
      <c r="AB3285" s="143">
        <v>4.8236872387276302</v>
      </c>
      <c r="AC3285" s="143">
        <v>0.69947836553317999</v>
      </c>
      <c r="AD3285" s="143">
        <v>2358.1467890519698</v>
      </c>
      <c r="AF3285" s="143">
        <v>-1</v>
      </c>
      <c r="AG3285" s="143">
        <v>-1</v>
      </c>
      <c r="AH3285" s="143">
        <v>-1</v>
      </c>
      <c r="AI3285" s="143">
        <v>-1</v>
      </c>
      <c r="AJ3285" s="143">
        <v>0</v>
      </c>
      <c r="AM3285" s="143" t="s">
        <v>383</v>
      </c>
      <c r="AN3285" s="143">
        <v>-1</v>
      </c>
      <c r="AQ3285" s="143">
        <v>277</v>
      </c>
      <c r="AR3285" s="143" t="s">
        <v>289</v>
      </c>
      <c r="AS3285" s="143" t="s">
        <v>409</v>
      </c>
      <c r="AT3285" s="143" t="s">
        <v>366</v>
      </c>
      <c r="AV3285" s="143">
        <v>199.999999977648</v>
      </c>
      <c r="AW3285" s="143">
        <v>1.9125278095</v>
      </c>
    </row>
    <row r="3286" spans="1:49" x14ac:dyDescent="0.25">
      <c r="A3286" s="153">
        <v>820000</v>
      </c>
      <c r="B3286" s="153">
        <v>2500000</v>
      </c>
      <c r="C3286" s="153">
        <v>2500000</v>
      </c>
      <c r="D3286" s="143" t="s">
        <v>360</v>
      </c>
      <c r="E3286" s="143" t="s">
        <v>73</v>
      </c>
      <c r="F3286" s="143" t="s">
        <v>378</v>
      </c>
      <c r="G3286" s="143" t="s">
        <v>379</v>
      </c>
      <c r="H3286" s="143">
        <v>0.59</v>
      </c>
      <c r="I3286" s="143">
        <v>0.64</v>
      </c>
      <c r="J3286" s="143" t="s">
        <v>366</v>
      </c>
      <c r="K3286" s="143">
        <v>0.46535005756316</v>
      </c>
      <c r="L3286" s="143">
        <v>3719.3885003911601</v>
      </c>
      <c r="M3286" s="143">
        <v>10.750014264597599</v>
      </c>
      <c r="N3286" s="143">
        <v>1.41379575799923</v>
      </c>
      <c r="O3286" s="143">
        <v>5.0025197568353903</v>
      </c>
      <c r="P3286" s="143">
        <v>0.65790993736750003</v>
      </c>
      <c r="Q3286" s="143">
        <v>1730.8176527568</v>
      </c>
      <c r="R3286" s="143">
        <v>1400</v>
      </c>
      <c r="S3286" s="143" t="s">
        <v>389</v>
      </c>
      <c r="T3286" s="143">
        <v>1400</v>
      </c>
      <c r="U3286" s="143" t="s">
        <v>385</v>
      </c>
      <c r="V3286" s="143" t="s">
        <v>366</v>
      </c>
      <c r="Z3286" s="143">
        <v>0</v>
      </c>
      <c r="AA3286" s="143">
        <v>1</v>
      </c>
      <c r="AB3286" s="143">
        <v>5.0025197568353903</v>
      </c>
      <c r="AC3286" s="143">
        <v>0.65790993736750003</v>
      </c>
      <c r="AD3286" s="143">
        <v>1730.8176527568</v>
      </c>
      <c r="AF3286" s="143">
        <v>-1</v>
      </c>
      <c r="AG3286" s="143">
        <v>-1</v>
      </c>
      <c r="AH3286" s="143">
        <v>-1</v>
      </c>
      <c r="AI3286" s="143">
        <v>-1</v>
      </c>
      <c r="AJ3286" s="143">
        <v>0</v>
      </c>
      <c r="AM3286" s="143" t="s">
        <v>383</v>
      </c>
      <c r="AN3286" s="143">
        <v>-1</v>
      </c>
      <c r="AQ3286" s="143">
        <v>277</v>
      </c>
      <c r="AR3286" s="143" t="s">
        <v>289</v>
      </c>
      <c r="AS3286" s="143" t="s">
        <v>409</v>
      </c>
      <c r="AT3286" s="143" t="s">
        <v>366</v>
      </c>
      <c r="AV3286" s="143">
        <v>186.96874407507701</v>
      </c>
      <c r="AW3286" s="143">
        <v>1.4037450549999999</v>
      </c>
    </row>
    <row r="3287" spans="1:49" x14ac:dyDescent="0.25">
      <c r="A3287" s="153">
        <v>820000</v>
      </c>
      <c r="B3287" s="153">
        <v>2500000</v>
      </c>
      <c r="C3287" s="153">
        <v>2500000</v>
      </c>
      <c r="D3287" s="143" t="s">
        <v>360</v>
      </c>
      <c r="E3287" s="143" t="s">
        <v>73</v>
      </c>
      <c r="F3287" s="143" t="s">
        <v>378</v>
      </c>
      <c r="G3287" s="143" t="s">
        <v>379</v>
      </c>
      <c r="H3287" s="143">
        <v>0.59</v>
      </c>
      <c r="I3287" s="143">
        <v>0.64</v>
      </c>
      <c r="J3287" s="143" t="s">
        <v>363</v>
      </c>
      <c r="K3287" s="143">
        <v>0.15241339624281999</v>
      </c>
      <c r="L3287" s="143">
        <v>3719.3885003911601</v>
      </c>
      <c r="M3287" s="143">
        <v>10.750014264597599</v>
      </c>
      <c r="N3287" s="143">
        <v>1.41379575799923</v>
      </c>
      <c r="O3287" s="143">
        <v>1.6384461837261799</v>
      </c>
      <c r="P3287" s="143">
        <v>0.21548141307036001</v>
      </c>
      <c r="Q3287" s="143">
        <v>566.88463329113495</v>
      </c>
      <c r="R3287" s="143">
        <v>3100</v>
      </c>
      <c r="S3287" s="143" t="s">
        <v>371</v>
      </c>
      <c r="T3287" s="143">
        <v>3100</v>
      </c>
      <c r="U3287" s="143" t="s">
        <v>385</v>
      </c>
      <c r="V3287" s="143" t="s">
        <v>366</v>
      </c>
      <c r="Y3287" s="143" t="s">
        <v>363</v>
      </c>
      <c r="Z3287" s="143">
        <v>0</v>
      </c>
      <c r="AA3287" s="143">
        <v>1</v>
      </c>
      <c r="AB3287" s="143">
        <v>1.6384461837261799</v>
      </c>
      <c r="AC3287" s="143">
        <v>0.21548141307036001</v>
      </c>
      <c r="AD3287" s="143">
        <v>566.88463329113495</v>
      </c>
      <c r="AF3287" s="143">
        <v>-1</v>
      </c>
      <c r="AG3287" s="143">
        <v>-1</v>
      </c>
      <c r="AH3287" s="143">
        <v>-1</v>
      </c>
      <c r="AI3287" s="143">
        <v>-1</v>
      </c>
      <c r="AJ3287" s="143">
        <v>0</v>
      </c>
      <c r="AM3287" s="143" t="s">
        <v>383</v>
      </c>
      <c r="AN3287" s="143">
        <v>-1</v>
      </c>
      <c r="AQ3287" s="143">
        <v>277</v>
      </c>
      <c r="AR3287" s="143" t="s">
        <v>289</v>
      </c>
      <c r="AS3287" s="143" t="s">
        <v>409</v>
      </c>
      <c r="AT3287" s="143" t="s">
        <v>366</v>
      </c>
      <c r="AV3287" s="143">
        <v>107.16488962076799</v>
      </c>
      <c r="AW3287" s="143">
        <v>0.45976044869999999</v>
      </c>
    </row>
    <row r="3288" spans="1:49" x14ac:dyDescent="0.25">
      <c r="A3288" s="153">
        <v>820000</v>
      </c>
      <c r="B3288" s="153">
        <v>2500000</v>
      </c>
      <c r="C3288" s="153">
        <v>2500000</v>
      </c>
      <c r="D3288" s="143" t="s">
        <v>360</v>
      </c>
      <c r="E3288" s="143" t="s">
        <v>73</v>
      </c>
      <c r="F3288" s="143" t="s">
        <v>378</v>
      </c>
      <c r="G3288" s="143" t="s">
        <v>379</v>
      </c>
      <c r="H3288" s="143">
        <v>0.59</v>
      </c>
      <c r="I3288" s="143">
        <v>0.64</v>
      </c>
      <c r="J3288" s="143" t="s">
        <v>366</v>
      </c>
      <c r="K3288" s="143">
        <v>0.32530823829990002</v>
      </c>
      <c r="L3288" s="143">
        <v>3856.9454845753098</v>
      </c>
      <c r="M3288" s="143">
        <v>9.9719112747266401</v>
      </c>
      <c r="N3288" s="143">
        <v>1.36476413814631</v>
      </c>
      <c r="O3288" s="143">
        <v>3.24394488926424</v>
      </c>
      <c r="P3288" s="143">
        <v>0.44396901747526002</v>
      </c>
      <c r="Q3288" s="143">
        <v>1254.6961408059501</v>
      </c>
      <c r="R3288" s="143">
        <v>1400</v>
      </c>
      <c r="S3288" s="143" t="s">
        <v>389</v>
      </c>
      <c r="T3288" s="143">
        <v>1400</v>
      </c>
      <c r="U3288" s="143" t="s">
        <v>385</v>
      </c>
      <c r="V3288" s="143" t="s">
        <v>366</v>
      </c>
      <c r="Z3288" s="143">
        <v>0</v>
      </c>
      <c r="AA3288" s="143">
        <v>1</v>
      </c>
      <c r="AB3288" s="143">
        <v>3.24394488926424</v>
      </c>
      <c r="AC3288" s="143">
        <v>0.44396901747526002</v>
      </c>
      <c r="AD3288" s="143">
        <v>1254.6961408059501</v>
      </c>
      <c r="AF3288" s="143">
        <v>-1</v>
      </c>
      <c r="AG3288" s="143">
        <v>-1</v>
      </c>
      <c r="AH3288" s="143">
        <v>-1</v>
      </c>
      <c r="AI3288" s="143">
        <v>-1</v>
      </c>
      <c r="AJ3288" s="143">
        <v>0</v>
      </c>
      <c r="AM3288" s="143" t="s">
        <v>383</v>
      </c>
      <c r="AN3288" s="143">
        <v>-1</v>
      </c>
      <c r="AQ3288" s="143">
        <v>277</v>
      </c>
      <c r="AR3288" s="143" t="s">
        <v>289</v>
      </c>
      <c r="AS3288" s="143" t="s">
        <v>409</v>
      </c>
      <c r="AT3288" s="143" t="s">
        <v>366</v>
      </c>
      <c r="AV3288" s="143">
        <v>156.55524339819999</v>
      </c>
      <c r="AW3288" s="143">
        <v>1.0175962213</v>
      </c>
    </row>
    <row r="3289" spans="1:49" x14ac:dyDescent="0.25">
      <c r="A3289" s="153">
        <v>820000</v>
      </c>
      <c r="B3289" s="153">
        <v>2500000</v>
      </c>
      <c r="C3289" s="153">
        <v>2500000</v>
      </c>
      <c r="D3289" s="143" t="s">
        <v>360</v>
      </c>
      <c r="E3289" s="143" t="s">
        <v>73</v>
      </c>
      <c r="F3289" s="143" t="s">
        <v>378</v>
      </c>
      <c r="G3289" s="143" t="s">
        <v>379</v>
      </c>
      <c r="H3289" s="143">
        <v>0.59</v>
      </c>
      <c r="I3289" s="143">
        <v>0.64</v>
      </c>
      <c r="J3289" s="143" t="s">
        <v>366</v>
      </c>
      <c r="K3289" s="143">
        <v>0.29245521529897001</v>
      </c>
      <c r="L3289" s="143">
        <v>3856.9454845753098</v>
      </c>
      <c r="M3289" s="143">
        <v>9.9719112747266401</v>
      </c>
      <c r="N3289" s="143">
        <v>1.36476413814631</v>
      </c>
      <c r="O3289" s="143">
        <v>2.91633745879242</v>
      </c>
      <c r="P3289" s="143">
        <v>0.39913238985388999</v>
      </c>
      <c r="Q3289" s="143">
        <v>1127.9838220878701</v>
      </c>
      <c r="R3289" s="143">
        <v>1550</v>
      </c>
      <c r="S3289" s="143" t="s">
        <v>399</v>
      </c>
      <c r="T3289" s="143">
        <v>1550</v>
      </c>
      <c r="U3289" s="143" t="s">
        <v>385</v>
      </c>
      <c r="V3289" s="143" t="s">
        <v>366</v>
      </c>
      <c r="Z3289" s="143">
        <v>0</v>
      </c>
      <c r="AA3289" s="143">
        <v>1</v>
      </c>
      <c r="AB3289" s="143">
        <v>2.91633745879242</v>
      </c>
      <c r="AC3289" s="143">
        <v>0.39913238985388999</v>
      </c>
      <c r="AD3289" s="143">
        <v>1127.9838220878701</v>
      </c>
      <c r="AF3289" s="143">
        <v>-1</v>
      </c>
      <c r="AG3289" s="143">
        <v>-1</v>
      </c>
      <c r="AH3289" s="143">
        <v>-1</v>
      </c>
      <c r="AI3289" s="143">
        <v>-1</v>
      </c>
      <c r="AJ3289" s="143">
        <v>0</v>
      </c>
      <c r="AM3289" s="143" t="s">
        <v>383</v>
      </c>
      <c r="AN3289" s="143">
        <v>-1</v>
      </c>
      <c r="AQ3289" s="143">
        <v>277</v>
      </c>
      <c r="AR3289" s="143" t="s">
        <v>289</v>
      </c>
      <c r="AS3289" s="143" t="s">
        <v>409</v>
      </c>
      <c r="AT3289" s="143" t="s">
        <v>366</v>
      </c>
      <c r="AV3289" s="143">
        <v>151.23718471373201</v>
      </c>
      <c r="AW3289" s="143">
        <v>0.91482872839999996</v>
      </c>
    </row>
    <row r="3290" spans="1:49" x14ac:dyDescent="0.25">
      <c r="A3290" s="153">
        <v>820000</v>
      </c>
      <c r="B3290" s="153">
        <v>2500000</v>
      </c>
      <c r="C3290" s="153">
        <v>2500000</v>
      </c>
      <c r="D3290" s="143" t="s">
        <v>360</v>
      </c>
      <c r="E3290" s="143" t="s">
        <v>73</v>
      </c>
      <c r="F3290" s="143" t="s">
        <v>378</v>
      </c>
      <c r="G3290" s="143" t="s">
        <v>379</v>
      </c>
      <c r="H3290" s="143">
        <v>0.59</v>
      </c>
      <c r="I3290" s="143">
        <v>0.64</v>
      </c>
      <c r="J3290" s="143" t="s">
        <v>366</v>
      </c>
      <c r="K3290" s="143">
        <v>0.58639185620068002</v>
      </c>
      <c r="L3290" s="143">
        <v>3815.6143240813699</v>
      </c>
      <c r="M3290" s="143">
        <v>7.8231242373784999</v>
      </c>
      <c r="N3290" s="143">
        <v>1.12969428092428</v>
      </c>
      <c r="O3290" s="143">
        <v>4.5874163428449499</v>
      </c>
      <c r="P3290" s="143">
        <v>0.66244352633047998</v>
      </c>
      <c r="Q3290" s="143">
        <v>2237.445166044</v>
      </c>
      <c r="R3290" s="143">
        <v>1550</v>
      </c>
      <c r="S3290" s="143" t="s">
        <v>399</v>
      </c>
      <c r="T3290" s="143">
        <v>1550</v>
      </c>
      <c r="U3290" s="143" t="s">
        <v>385</v>
      </c>
      <c r="V3290" s="143" t="s">
        <v>366</v>
      </c>
      <c r="Z3290" s="143">
        <v>0</v>
      </c>
      <c r="AA3290" s="143">
        <v>1</v>
      </c>
      <c r="AB3290" s="143">
        <v>4.5874163428449499</v>
      </c>
      <c r="AC3290" s="143">
        <v>0.66244352633047998</v>
      </c>
      <c r="AD3290" s="143">
        <v>2237.445166044</v>
      </c>
      <c r="AF3290" s="143">
        <v>-1</v>
      </c>
      <c r="AG3290" s="143">
        <v>-1</v>
      </c>
      <c r="AH3290" s="143">
        <v>-1</v>
      </c>
      <c r="AI3290" s="143">
        <v>-1</v>
      </c>
      <c r="AJ3290" s="143">
        <v>0</v>
      </c>
      <c r="AM3290" s="143" t="s">
        <v>383</v>
      </c>
      <c r="AN3290" s="143">
        <v>-1</v>
      </c>
      <c r="AQ3290" s="143">
        <v>277</v>
      </c>
      <c r="AR3290" s="143" t="s">
        <v>289</v>
      </c>
      <c r="AS3290" s="143" t="s">
        <v>409</v>
      </c>
      <c r="AT3290" s="143" t="s">
        <v>366</v>
      </c>
      <c r="AV3290" s="143">
        <v>196.05361530736701</v>
      </c>
      <c r="AW3290" s="143">
        <v>1.8146351712</v>
      </c>
    </row>
    <row r="3291" spans="1:49" x14ac:dyDescent="0.25">
      <c r="A3291" s="153">
        <v>820000</v>
      </c>
      <c r="B3291" s="153">
        <v>2500000</v>
      </c>
      <c r="C3291" s="153">
        <v>2500000</v>
      </c>
      <c r="D3291" s="143" t="s">
        <v>360</v>
      </c>
      <c r="E3291" s="143" t="s">
        <v>73</v>
      </c>
      <c r="F3291" s="143" t="s">
        <v>378</v>
      </c>
      <c r="G3291" s="143" t="s">
        <v>379</v>
      </c>
      <c r="H3291" s="143">
        <v>0.59</v>
      </c>
      <c r="I3291" s="143">
        <v>0.64</v>
      </c>
      <c r="J3291" s="143" t="s">
        <v>366</v>
      </c>
      <c r="K3291" s="143">
        <v>3.1371597398179997E-2</v>
      </c>
      <c r="L3291" s="143">
        <v>3815.6143240813699</v>
      </c>
      <c r="M3291" s="143">
        <v>7.8231242373784999</v>
      </c>
      <c r="N3291" s="143">
        <v>1.12969428092428</v>
      </c>
      <c r="O3291" s="143">
        <v>0.24542390397103001</v>
      </c>
      <c r="P3291" s="143">
        <v>3.5440314164190002E-2</v>
      </c>
      <c r="Q3291" s="143">
        <v>119.701916401836</v>
      </c>
      <c r="R3291" s="143">
        <v>8110</v>
      </c>
      <c r="S3291" s="143" t="s">
        <v>410</v>
      </c>
      <c r="T3291" s="143">
        <v>8110</v>
      </c>
      <c r="U3291" s="143" t="s">
        <v>385</v>
      </c>
      <c r="V3291" s="143" t="s">
        <v>366</v>
      </c>
      <c r="Z3291" s="143">
        <v>0</v>
      </c>
      <c r="AA3291" s="143">
        <v>1</v>
      </c>
      <c r="AB3291" s="143">
        <v>0.24542390397103001</v>
      </c>
      <c r="AC3291" s="143">
        <v>3.5440314164190002E-2</v>
      </c>
      <c r="AD3291" s="143">
        <v>119.70191640183501</v>
      </c>
      <c r="AF3291" s="143">
        <v>-1</v>
      </c>
      <c r="AG3291" s="143">
        <v>-1</v>
      </c>
      <c r="AH3291" s="143">
        <v>-1</v>
      </c>
      <c r="AI3291" s="143">
        <v>-1</v>
      </c>
      <c r="AJ3291" s="143">
        <v>0</v>
      </c>
      <c r="AM3291" s="143" t="s">
        <v>383</v>
      </c>
      <c r="AN3291" s="143">
        <v>-1</v>
      </c>
      <c r="AQ3291" s="143">
        <v>277</v>
      </c>
      <c r="AR3291" s="143" t="s">
        <v>289</v>
      </c>
      <c r="AS3291" s="143" t="s">
        <v>409</v>
      </c>
      <c r="AT3291" s="143" t="s">
        <v>366</v>
      </c>
      <c r="AV3291" s="143">
        <v>51.223978539861101</v>
      </c>
      <c r="AW3291" s="143">
        <v>9.7081846200000002E-2</v>
      </c>
    </row>
    <row r="3292" spans="1:49" x14ac:dyDescent="0.25">
      <c r="A3292" s="153">
        <v>820000</v>
      </c>
      <c r="B3292" s="153">
        <v>2500000</v>
      </c>
      <c r="C3292" s="153">
        <v>2500000</v>
      </c>
      <c r="D3292" s="143" t="s">
        <v>360</v>
      </c>
      <c r="E3292" s="143" t="s">
        <v>73</v>
      </c>
      <c r="F3292" s="143" t="s">
        <v>378</v>
      </c>
      <c r="G3292" s="143" t="s">
        <v>379</v>
      </c>
      <c r="H3292" s="143">
        <v>0.59</v>
      </c>
      <c r="I3292" s="143">
        <v>0.64</v>
      </c>
      <c r="J3292" s="143" t="s">
        <v>366</v>
      </c>
      <c r="K3292" s="143">
        <v>0.61776345373694996</v>
      </c>
      <c r="L3292" s="143">
        <v>3816.9369736742701</v>
      </c>
      <c r="M3292" s="143">
        <v>7.8077105882148103</v>
      </c>
      <c r="N3292" s="143">
        <v>1.1321899468589101</v>
      </c>
      <c r="O3292" s="143">
        <v>4.8233182587541599</v>
      </c>
      <c r="P3292" s="143">
        <v>0.69942557185781995</v>
      </c>
      <c r="Q3292" s="143">
        <v>2357.9641675532898</v>
      </c>
      <c r="R3292" s="143">
        <v>1550</v>
      </c>
      <c r="S3292" s="143" t="s">
        <v>399</v>
      </c>
      <c r="T3292" s="143">
        <v>1550</v>
      </c>
      <c r="U3292" s="143" t="s">
        <v>385</v>
      </c>
      <c r="V3292" s="143" t="s">
        <v>366</v>
      </c>
      <c r="Z3292" s="143">
        <v>0</v>
      </c>
      <c r="AA3292" s="143">
        <v>1</v>
      </c>
      <c r="AB3292" s="143">
        <v>4.8233182587541599</v>
      </c>
      <c r="AC3292" s="143">
        <v>0.69942557185781995</v>
      </c>
      <c r="AD3292" s="143">
        <v>2357.9641675532898</v>
      </c>
      <c r="AF3292" s="143">
        <v>-1</v>
      </c>
      <c r="AG3292" s="143">
        <v>-1</v>
      </c>
      <c r="AH3292" s="143">
        <v>-1</v>
      </c>
      <c r="AI3292" s="143">
        <v>-1</v>
      </c>
      <c r="AJ3292" s="143">
        <v>0</v>
      </c>
      <c r="AM3292" s="143" t="s">
        <v>383</v>
      </c>
      <c r="AN3292" s="143">
        <v>-1</v>
      </c>
      <c r="AQ3292" s="143">
        <v>277</v>
      </c>
      <c r="AR3292" s="143" t="s">
        <v>289</v>
      </c>
      <c r="AS3292" s="143" t="s">
        <v>409</v>
      </c>
      <c r="AT3292" s="143" t="s">
        <v>366</v>
      </c>
      <c r="AV3292" s="143">
        <v>200.00000001117499</v>
      </c>
      <c r="AW3292" s="143">
        <v>1.9123796979000001</v>
      </c>
    </row>
    <row r="3293" spans="1:49" x14ac:dyDescent="0.25">
      <c r="A3293" s="153">
        <v>820000</v>
      </c>
      <c r="B3293" s="153">
        <v>2500000</v>
      </c>
      <c r="C3293" s="153">
        <v>2500000</v>
      </c>
      <c r="D3293" s="143" t="s">
        <v>360</v>
      </c>
      <c r="E3293" s="143" t="s">
        <v>73</v>
      </c>
      <c r="F3293" s="143" t="s">
        <v>378</v>
      </c>
      <c r="G3293" s="143" t="s">
        <v>379</v>
      </c>
      <c r="H3293" s="143">
        <v>0.59</v>
      </c>
      <c r="I3293" s="143">
        <v>0.64</v>
      </c>
      <c r="J3293" s="143" t="s">
        <v>366</v>
      </c>
      <c r="K3293" s="143">
        <v>0.10027576019812</v>
      </c>
      <c r="L3293" s="143">
        <v>3355.0893534368101</v>
      </c>
      <c r="M3293" s="143">
        <v>6.7304545713247004</v>
      </c>
      <c r="N3293" s="143">
        <v>0.91191641326853001</v>
      </c>
      <c r="O3293" s="143">
        <v>0.67490144861850998</v>
      </c>
      <c r="P3293" s="143">
        <v>9.1443111577639999E-2</v>
      </c>
      <c r="Q3293" s="143">
        <v>336.434135448505</v>
      </c>
      <c r="R3293" s="143">
        <v>8110</v>
      </c>
      <c r="S3293" s="143" t="s">
        <v>410</v>
      </c>
      <c r="T3293" s="143">
        <v>8110</v>
      </c>
      <c r="U3293" s="143" t="s">
        <v>385</v>
      </c>
      <c r="V3293" s="143" t="s">
        <v>366</v>
      </c>
      <c r="Z3293" s="143">
        <v>0</v>
      </c>
      <c r="AA3293" s="143">
        <v>1</v>
      </c>
      <c r="AB3293" s="143">
        <v>0.67490144861850998</v>
      </c>
      <c r="AC3293" s="143">
        <v>9.1443111577639999E-2</v>
      </c>
      <c r="AD3293" s="143">
        <v>336.434135448505</v>
      </c>
      <c r="AF3293" s="143">
        <v>-1</v>
      </c>
      <c r="AG3293" s="143">
        <v>-1</v>
      </c>
      <c r="AH3293" s="143">
        <v>-1</v>
      </c>
      <c r="AI3293" s="143">
        <v>-1</v>
      </c>
      <c r="AJ3293" s="143">
        <v>0</v>
      </c>
      <c r="AM3293" s="143" t="s">
        <v>383</v>
      </c>
      <c r="AN3293" s="143">
        <v>-1</v>
      </c>
      <c r="AQ3293" s="143">
        <v>277</v>
      </c>
      <c r="AR3293" s="143" t="s">
        <v>289</v>
      </c>
      <c r="AS3293" s="143" t="s">
        <v>409</v>
      </c>
      <c r="AT3293" s="143" t="s">
        <v>366</v>
      </c>
      <c r="AV3293" s="143">
        <v>106.32926649596899</v>
      </c>
      <c r="AW3293" s="143">
        <v>0.27285817959999997</v>
      </c>
    </row>
    <row r="3294" spans="1:49" x14ac:dyDescent="0.25">
      <c r="A3294" s="153">
        <v>820000</v>
      </c>
      <c r="B3294" s="153">
        <v>2500000</v>
      </c>
      <c r="C3294" s="153">
        <v>2500000</v>
      </c>
      <c r="D3294" s="143" t="s">
        <v>360</v>
      </c>
      <c r="E3294" s="143" t="s">
        <v>73</v>
      </c>
      <c r="F3294" s="143" t="s">
        <v>378</v>
      </c>
      <c r="G3294" s="143" t="s">
        <v>379</v>
      </c>
      <c r="H3294" s="143">
        <v>0.59</v>
      </c>
      <c r="I3294" s="143">
        <v>0.64</v>
      </c>
      <c r="J3294" s="143" t="s">
        <v>363</v>
      </c>
      <c r="K3294" s="143">
        <v>0.51748769328568001</v>
      </c>
      <c r="L3294" s="143">
        <v>3355.0893534368101</v>
      </c>
      <c r="M3294" s="143">
        <v>6.7304545713247004</v>
      </c>
      <c r="N3294" s="143">
        <v>0.91191641326853001</v>
      </c>
      <c r="O3294" s="143">
        <v>3.4829274108788901</v>
      </c>
      <c r="P3294" s="143">
        <v>0.47190552117168</v>
      </c>
      <c r="Q3294" s="143">
        <v>1736.2174502773601</v>
      </c>
      <c r="R3294" s="143">
        <v>3100</v>
      </c>
      <c r="S3294" s="143" t="s">
        <v>371</v>
      </c>
      <c r="T3294" s="143">
        <v>3100</v>
      </c>
      <c r="U3294" s="143" t="s">
        <v>385</v>
      </c>
      <c r="V3294" s="143" t="s">
        <v>366</v>
      </c>
      <c r="Y3294" s="143" t="s">
        <v>363</v>
      </c>
      <c r="Z3294" s="143">
        <v>0</v>
      </c>
      <c r="AA3294" s="143">
        <v>1</v>
      </c>
      <c r="AB3294" s="143">
        <v>3.4829274108788901</v>
      </c>
      <c r="AC3294" s="143">
        <v>0.47190552117168</v>
      </c>
      <c r="AD3294" s="143">
        <v>1736.2174502773601</v>
      </c>
      <c r="AF3294" s="143">
        <v>-1</v>
      </c>
      <c r="AG3294" s="143">
        <v>-1</v>
      </c>
      <c r="AH3294" s="143">
        <v>-1</v>
      </c>
      <c r="AI3294" s="143">
        <v>-1</v>
      </c>
      <c r="AJ3294" s="143">
        <v>0</v>
      </c>
      <c r="AM3294" s="143" t="s">
        <v>383</v>
      </c>
      <c r="AN3294" s="143">
        <v>-1</v>
      </c>
      <c r="AQ3294" s="143">
        <v>277</v>
      </c>
      <c r="AR3294" s="143" t="s">
        <v>289</v>
      </c>
      <c r="AS3294" s="143" t="s">
        <v>409</v>
      </c>
      <c r="AT3294" s="143" t="s">
        <v>366</v>
      </c>
      <c r="AV3294" s="143">
        <v>184.734152004089</v>
      </c>
      <c r="AW3294" s="143">
        <v>1.4081244528000001</v>
      </c>
    </row>
    <row r="3295" spans="1:49" x14ac:dyDescent="0.25">
      <c r="A3295" s="153">
        <v>820000</v>
      </c>
      <c r="B3295" s="153">
        <v>2500000</v>
      </c>
      <c r="C3295" s="153">
        <v>2500000</v>
      </c>
      <c r="D3295" s="143" t="s">
        <v>360</v>
      </c>
      <c r="E3295" s="143" t="s">
        <v>73</v>
      </c>
      <c r="F3295" s="143" t="s">
        <v>378</v>
      </c>
      <c r="G3295" s="143" t="s">
        <v>379</v>
      </c>
      <c r="H3295" s="143">
        <v>0.59</v>
      </c>
      <c r="I3295" s="143">
        <v>0.64</v>
      </c>
      <c r="J3295" s="143" t="s">
        <v>363</v>
      </c>
      <c r="K3295" s="143">
        <v>0.26599195770019002</v>
      </c>
      <c r="L3295" s="143">
        <v>3394.8966058822498</v>
      </c>
      <c r="M3295" s="143">
        <v>7.5531439510141398</v>
      </c>
      <c r="N3295" s="143">
        <v>1.0176873373870801</v>
      </c>
      <c r="O3295" s="143">
        <v>2.0090755463216001</v>
      </c>
      <c r="P3295" s="143">
        <v>0.27069664719828002</v>
      </c>
      <c r="Q3295" s="143">
        <v>903.01519438835305</v>
      </c>
      <c r="R3295" s="143">
        <v>3100</v>
      </c>
      <c r="S3295" s="143" t="s">
        <v>371</v>
      </c>
      <c r="T3295" s="143">
        <v>3100</v>
      </c>
      <c r="U3295" s="143" t="s">
        <v>385</v>
      </c>
      <c r="V3295" s="143" t="s">
        <v>366</v>
      </c>
      <c r="Y3295" s="143" t="s">
        <v>363</v>
      </c>
      <c r="Z3295" s="143">
        <v>0</v>
      </c>
      <c r="AA3295" s="143">
        <v>1</v>
      </c>
      <c r="AB3295" s="143">
        <v>2.0090755463216001</v>
      </c>
      <c r="AC3295" s="143">
        <v>0.27069664719828002</v>
      </c>
      <c r="AD3295" s="143">
        <v>903.01519438835305</v>
      </c>
      <c r="AF3295" s="143">
        <v>-1</v>
      </c>
      <c r="AG3295" s="143">
        <v>-1</v>
      </c>
      <c r="AH3295" s="143">
        <v>-1</v>
      </c>
      <c r="AI3295" s="143">
        <v>-1</v>
      </c>
      <c r="AJ3295" s="143">
        <v>0</v>
      </c>
      <c r="AM3295" s="143" t="s">
        <v>383</v>
      </c>
      <c r="AN3295" s="143">
        <v>-1</v>
      </c>
      <c r="AQ3295" s="143">
        <v>277</v>
      </c>
      <c r="AR3295" s="143" t="s">
        <v>289</v>
      </c>
      <c r="AS3295" s="143" t="s">
        <v>409</v>
      </c>
      <c r="AT3295" s="143" t="s">
        <v>366</v>
      </c>
      <c r="AV3295" s="143">
        <v>147.536040224103</v>
      </c>
      <c r="AW3295" s="143">
        <v>0.73237242039999995</v>
      </c>
    </row>
    <row r="3296" spans="1:49" x14ac:dyDescent="0.25">
      <c r="A3296" s="153">
        <v>820000</v>
      </c>
      <c r="B3296" s="153">
        <v>2500000</v>
      </c>
      <c r="C3296" s="153">
        <v>2500000</v>
      </c>
      <c r="D3296" s="143" t="s">
        <v>360</v>
      </c>
      <c r="E3296" s="143" t="s">
        <v>73</v>
      </c>
      <c r="F3296" s="143" t="s">
        <v>378</v>
      </c>
      <c r="G3296" s="143" t="s">
        <v>379</v>
      </c>
      <c r="H3296" s="143">
        <v>0.59</v>
      </c>
      <c r="I3296" s="143">
        <v>0.64</v>
      </c>
      <c r="J3296" s="143" t="s">
        <v>366</v>
      </c>
      <c r="K3296" s="143">
        <v>0.12350032560761</v>
      </c>
      <c r="L3296" s="143">
        <v>3394.8966058822498</v>
      </c>
      <c r="M3296" s="143">
        <v>7.5531439510141398</v>
      </c>
      <c r="N3296" s="143">
        <v>1.0176873373870801</v>
      </c>
      <c r="O3296" s="143">
        <v>0.93281573731145995</v>
      </c>
      <c r="P3296" s="143">
        <v>0.12568471753405</v>
      </c>
      <c r="Q3296" s="143">
        <v>419.27083623065801</v>
      </c>
      <c r="R3296" s="143">
        <v>1400</v>
      </c>
      <c r="S3296" s="143" t="s">
        <v>389</v>
      </c>
      <c r="T3296" s="143">
        <v>1400</v>
      </c>
      <c r="U3296" s="143" t="s">
        <v>385</v>
      </c>
      <c r="V3296" s="143" t="s">
        <v>366</v>
      </c>
      <c r="Z3296" s="143">
        <v>0</v>
      </c>
      <c r="AA3296" s="143">
        <v>1</v>
      </c>
      <c r="AB3296" s="143">
        <v>0.93281573731145995</v>
      </c>
      <c r="AC3296" s="143">
        <v>0.12568471753405</v>
      </c>
      <c r="AD3296" s="143">
        <v>419.27083623065801</v>
      </c>
      <c r="AF3296" s="143">
        <v>-1</v>
      </c>
      <c r="AG3296" s="143">
        <v>-1</v>
      </c>
      <c r="AH3296" s="143">
        <v>-1</v>
      </c>
      <c r="AI3296" s="143">
        <v>-1</v>
      </c>
      <c r="AJ3296" s="143">
        <v>0</v>
      </c>
      <c r="AM3296" s="143" t="s">
        <v>383</v>
      </c>
      <c r="AN3296" s="143">
        <v>-1</v>
      </c>
      <c r="AQ3296" s="143">
        <v>277</v>
      </c>
      <c r="AR3296" s="143" t="s">
        <v>289</v>
      </c>
      <c r="AS3296" s="143" t="s">
        <v>409</v>
      </c>
      <c r="AT3296" s="143" t="s">
        <v>366</v>
      </c>
      <c r="AV3296" s="143">
        <v>91.138375769482593</v>
      </c>
      <c r="AW3296" s="143">
        <v>0.3400412297</v>
      </c>
    </row>
    <row r="3297" spans="1:49" x14ac:dyDescent="0.25">
      <c r="A3297" s="153">
        <v>820000</v>
      </c>
      <c r="B3297" s="153">
        <v>2500000</v>
      </c>
      <c r="C3297" s="153">
        <v>2500000</v>
      </c>
      <c r="D3297" s="143" t="s">
        <v>360</v>
      </c>
      <c r="E3297" s="143" t="s">
        <v>73</v>
      </c>
      <c r="F3297" s="143" t="s">
        <v>378</v>
      </c>
      <c r="G3297" s="143" t="s">
        <v>379</v>
      </c>
      <c r="H3297" s="143">
        <v>0.59</v>
      </c>
      <c r="I3297" s="143">
        <v>0.64</v>
      </c>
      <c r="J3297" s="143" t="s">
        <v>363</v>
      </c>
      <c r="K3297" s="143">
        <v>0.22827117042914</v>
      </c>
      <c r="L3297" s="143">
        <v>3394.8966058822498</v>
      </c>
      <c r="M3297" s="143">
        <v>7.5531439510141398</v>
      </c>
      <c r="N3297" s="143">
        <v>1.0176873373870801</v>
      </c>
      <c r="O3297" s="143">
        <v>1.7241650101178001</v>
      </c>
      <c r="P3297" s="143">
        <v>0.23230867963626001</v>
      </c>
      <c r="Q3297" s="143">
        <v>774.95702171066898</v>
      </c>
      <c r="R3297" s="143">
        <v>3100</v>
      </c>
      <c r="S3297" s="143" t="s">
        <v>371</v>
      </c>
      <c r="T3297" s="143">
        <v>3100</v>
      </c>
      <c r="U3297" s="143" t="s">
        <v>385</v>
      </c>
      <c r="V3297" s="143" t="s">
        <v>366</v>
      </c>
      <c r="Y3297" s="143" t="s">
        <v>363</v>
      </c>
      <c r="Z3297" s="143">
        <v>0</v>
      </c>
      <c r="AA3297" s="143">
        <v>1</v>
      </c>
      <c r="AB3297" s="143">
        <v>1.7241650101178001</v>
      </c>
      <c r="AC3297" s="143">
        <v>0.23230867963626001</v>
      </c>
      <c r="AD3297" s="143">
        <v>774.95702171066898</v>
      </c>
      <c r="AF3297" s="143">
        <v>-1</v>
      </c>
      <c r="AG3297" s="143">
        <v>-1</v>
      </c>
      <c r="AH3297" s="143">
        <v>-1</v>
      </c>
      <c r="AI3297" s="143">
        <v>-1</v>
      </c>
      <c r="AJ3297" s="143">
        <v>0</v>
      </c>
      <c r="AM3297" s="143" t="s">
        <v>383</v>
      </c>
      <c r="AN3297" s="143">
        <v>-1</v>
      </c>
      <c r="AQ3297" s="143">
        <v>277</v>
      </c>
      <c r="AR3297" s="143" t="s">
        <v>289</v>
      </c>
      <c r="AS3297" s="143" t="s">
        <v>409</v>
      </c>
      <c r="AT3297" s="143" t="s">
        <v>366</v>
      </c>
      <c r="AV3297" s="143">
        <v>123.865704447986</v>
      </c>
      <c r="AW3297" s="143">
        <v>0.62851339959999997</v>
      </c>
    </row>
    <row r="3298" spans="1:49" x14ac:dyDescent="0.25">
      <c r="A3298" s="153">
        <v>820000</v>
      </c>
      <c r="B3298" s="153">
        <v>2500000</v>
      </c>
      <c r="C3298" s="153">
        <v>2500000</v>
      </c>
      <c r="D3298" s="143" t="s">
        <v>360</v>
      </c>
      <c r="E3298" s="143" t="s">
        <v>73</v>
      </c>
      <c r="F3298" s="143" t="s">
        <v>378</v>
      </c>
      <c r="G3298" s="143" t="s">
        <v>379</v>
      </c>
      <c r="H3298" s="143">
        <v>0.59</v>
      </c>
      <c r="I3298" s="143">
        <v>0.64</v>
      </c>
      <c r="J3298" s="143" t="s">
        <v>366</v>
      </c>
      <c r="K3298" s="143">
        <v>0.56221829843590998</v>
      </c>
      <c r="L3298" s="143">
        <v>3855.3706094917102</v>
      </c>
      <c r="M3298" s="143">
        <v>11.711100459345101</v>
      </c>
      <c r="N3298" s="143">
        <v>1.5449267331891099</v>
      </c>
      <c r="O3298" s="143">
        <v>6.5841949730650802</v>
      </c>
      <c r="P3298" s="143">
        <v>0.86858607914174002</v>
      </c>
      <c r="Q3298" s="143">
        <v>2167.5599039082699</v>
      </c>
      <c r="R3298" s="143">
        <v>1400</v>
      </c>
      <c r="S3298" s="143" t="s">
        <v>389</v>
      </c>
      <c r="T3298" s="143">
        <v>1400</v>
      </c>
      <c r="U3298" s="143" t="s">
        <v>385</v>
      </c>
      <c r="V3298" s="143" t="s">
        <v>366</v>
      </c>
      <c r="Z3298" s="143">
        <v>0</v>
      </c>
      <c r="AA3298" s="143">
        <v>1</v>
      </c>
      <c r="AB3298" s="143">
        <v>6.5841949730650802</v>
      </c>
      <c r="AC3298" s="143">
        <v>0.86858607914174002</v>
      </c>
      <c r="AD3298" s="143">
        <v>2167.5599039082699</v>
      </c>
      <c r="AF3298" s="143">
        <v>-1</v>
      </c>
      <c r="AG3298" s="143">
        <v>-1</v>
      </c>
      <c r="AH3298" s="143">
        <v>-1</v>
      </c>
      <c r="AI3298" s="143">
        <v>-1</v>
      </c>
      <c r="AJ3298" s="143">
        <v>0</v>
      </c>
      <c r="AM3298" s="143" t="s">
        <v>383</v>
      </c>
      <c r="AN3298" s="143">
        <v>-1</v>
      </c>
      <c r="AQ3298" s="143">
        <v>277</v>
      </c>
      <c r="AR3298" s="143" t="s">
        <v>289</v>
      </c>
      <c r="AS3298" s="143" t="s">
        <v>409</v>
      </c>
      <c r="AT3298" s="143" t="s">
        <v>366</v>
      </c>
      <c r="AV3298" s="143">
        <v>197.24545666264601</v>
      </c>
      <c r="AW3298" s="143">
        <v>1.7579561264000001</v>
      </c>
    </row>
    <row r="3299" spans="1:49" x14ac:dyDescent="0.25">
      <c r="A3299" s="153">
        <v>820000</v>
      </c>
      <c r="B3299" s="153">
        <v>2500000</v>
      </c>
      <c r="C3299" s="153">
        <v>2500000</v>
      </c>
      <c r="D3299" s="143" t="s">
        <v>360</v>
      </c>
      <c r="E3299" s="143" t="s">
        <v>73</v>
      </c>
      <c r="F3299" s="143" t="s">
        <v>378</v>
      </c>
      <c r="G3299" s="143" t="s">
        <v>379</v>
      </c>
      <c r="H3299" s="143">
        <v>0.59</v>
      </c>
      <c r="I3299" s="143">
        <v>0.64</v>
      </c>
      <c r="J3299" s="143" t="s">
        <v>366</v>
      </c>
      <c r="K3299" s="143">
        <v>0.60023829752640001</v>
      </c>
      <c r="L3299" s="143">
        <v>3817.5339022822</v>
      </c>
      <c r="M3299" s="143">
        <v>7.8782125899052398</v>
      </c>
      <c r="N3299" s="143">
        <v>1.15276954288752</v>
      </c>
      <c r="O3299" s="143">
        <v>4.7288049125158</v>
      </c>
      <c r="P3299" s="143">
        <v>0.69193642786308995</v>
      </c>
      <c r="Q3299" s="143">
        <v>2291.4300502552001</v>
      </c>
      <c r="R3299" s="143">
        <v>1550</v>
      </c>
      <c r="S3299" s="143" t="s">
        <v>399</v>
      </c>
      <c r="T3299" s="143">
        <v>1550</v>
      </c>
      <c r="U3299" s="143" t="s">
        <v>385</v>
      </c>
      <c r="V3299" s="143" t="s">
        <v>366</v>
      </c>
      <c r="Z3299" s="143">
        <v>0</v>
      </c>
      <c r="AA3299" s="143">
        <v>1</v>
      </c>
      <c r="AB3299" s="143">
        <v>4.7288049125158</v>
      </c>
      <c r="AC3299" s="143">
        <v>0.69193642786308995</v>
      </c>
      <c r="AD3299" s="143">
        <v>2291.4300502552001</v>
      </c>
      <c r="AF3299" s="143">
        <v>-1</v>
      </c>
      <c r="AG3299" s="143">
        <v>-1</v>
      </c>
      <c r="AH3299" s="143">
        <v>-1</v>
      </c>
      <c r="AI3299" s="143">
        <v>-1</v>
      </c>
      <c r="AJ3299" s="143">
        <v>0</v>
      </c>
      <c r="AM3299" s="143" t="s">
        <v>383</v>
      </c>
      <c r="AN3299" s="143">
        <v>-1</v>
      </c>
      <c r="AQ3299" s="143">
        <v>277</v>
      </c>
      <c r="AR3299" s="143" t="s">
        <v>289</v>
      </c>
      <c r="AS3299" s="143" t="s">
        <v>409</v>
      </c>
      <c r="AT3299" s="143" t="s">
        <v>366</v>
      </c>
      <c r="AV3299" s="143">
        <v>191.681647319766</v>
      </c>
      <c r="AW3299" s="143">
        <v>1.8584185322</v>
      </c>
    </row>
    <row r="3300" spans="1:49" x14ac:dyDescent="0.25">
      <c r="A3300" s="153">
        <v>820000</v>
      </c>
      <c r="B3300" s="153">
        <v>2500000</v>
      </c>
      <c r="C3300" s="153">
        <v>2500000</v>
      </c>
      <c r="D3300" s="143" t="s">
        <v>360</v>
      </c>
      <c r="E3300" s="143" t="s">
        <v>73</v>
      </c>
      <c r="F3300" s="143" t="s">
        <v>378</v>
      </c>
      <c r="G3300" s="143" t="s">
        <v>379</v>
      </c>
      <c r="H3300" s="143">
        <v>0.59</v>
      </c>
      <c r="I3300" s="143">
        <v>0.64</v>
      </c>
      <c r="J3300" s="143" t="s">
        <v>366</v>
      </c>
      <c r="K3300" s="143">
        <v>4.5163795565399999E-3</v>
      </c>
      <c r="L3300" s="143">
        <v>3817.5339022822</v>
      </c>
      <c r="M3300" s="143">
        <v>7.8782125899052398</v>
      </c>
      <c r="N3300" s="143">
        <v>1.15276954288752</v>
      </c>
      <c r="O3300" s="143">
        <v>3.5580998283190002E-2</v>
      </c>
      <c r="P3300" s="143">
        <v>5.2063447969099997E-3</v>
      </c>
      <c r="Q3300" s="143">
        <v>17.2414320727</v>
      </c>
      <c r="R3300" s="143">
        <v>1860</v>
      </c>
      <c r="S3300" s="143" t="s">
        <v>411</v>
      </c>
      <c r="T3300" s="143">
        <v>1860</v>
      </c>
      <c r="U3300" s="143" t="s">
        <v>385</v>
      </c>
      <c r="V3300" s="143" t="s">
        <v>366</v>
      </c>
      <c r="Z3300" s="143">
        <v>0</v>
      </c>
      <c r="AA3300" s="143">
        <v>1</v>
      </c>
      <c r="AB3300" s="143">
        <v>3.5580998283190002E-2</v>
      </c>
      <c r="AC3300" s="143">
        <v>5.2063447969099997E-3</v>
      </c>
      <c r="AD3300" s="143">
        <v>17.241432072699201</v>
      </c>
      <c r="AF3300" s="143">
        <v>-1</v>
      </c>
      <c r="AG3300" s="143">
        <v>-1</v>
      </c>
      <c r="AH3300" s="143">
        <v>-1</v>
      </c>
      <c r="AI3300" s="143">
        <v>-1</v>
      </c>
      <c r="AJ3300" s="143">
        <v>0</v>
      </c>
      <c r="AM3300" s="143" t="s">
        <v>383</v>
      </c>
      <c r="AN3300" s="143">
        <v>-1</v>
      </c>
      <c r="AQ3300" s="143">
        <v>277</v>
      </c>
      <c r="AR3300" s="143" t="s">
        <v>289</v>
      </c>
      <c r="AS3300" s="143" t="s">
        <v>409</v>
      </c>
      <c r="AT3300" s="143" t="s">
        <v>366</v>
      </c>
      <c r="AV3300" s="143">
        <v>23.815494265955799</v>
      </c>
      <c r="AW3300" s="143">
        <v>1.39833188E-2</v>
      </c>
    </row>
    <row r="3301" spans="1:49" x14ac:dyDescent="0.25">
      <c r="A3301" s="153">
        <v>820000</v>
      </c>
      <c r="B3301" s="153">
        <v>2500000</v>
      </c>
      <c r="C3301" s="153">
        <v>2500000</v>
      </c>
      <c r="D3301" s="143" t="s">
        <v>360</v>
      </c>
      <c r="E3301" s="143" t="s">
        <v>73</v>
      </c>
      <c r="F3301" s="143" t="s">
        <v>378</v>
      </c>
      <c r="G3301" s="143" t="s">
        <v>379</v>
      </c>
      <c r="H3301" s="143">
        <v>0.59</v>
      </c>
      <c r="I3301" s="143">
        <v>0.64</v>
      </c>
      <c r="J3301" s="143" t="s">
        <v>366</v>
      </c>
      <c r="K3301" s="143">
        <v>1.300877646989E-2</v>
      </c>
      <c r="L3301" s="143">
        <v>3817.5339022822</v>
      </c>
      <c r="M3301" s="143">
        <v>7.8782125899052398</v>
      </c>
      <c r="N3301" s="143">
        <v>1.15276954288752</v>
      </c>
      <c r="O3301" s="143">
        <v>0.10248590656437</v>
      </c>
      <c r="P3301" s="143">
        <v>1.499612130472E-2</v>
      </c>
      <c r="Q3301" s="143">
        <v>49.661445201027497</v>
      </c>
      <c r="R3301" s="143">
        <v>1300</v>
      </c>
      <c r="S3301" s="143" t="s">
        <v>401</v>
      </c>
      <c r="T3301" s="143">
        <v>1300</v>
      </c>
      <c r="U3301" s="143" t="s">
        <v>385</v>
      </c>
      <c r="V3301" s="143" t="s">
        <v>366</v>
      </c>
      <c r="Z3301" s="143">
        <v>0</v>
      </c>
      <c r="AA3301" s="143">
        <v>1</v>
      </c>
      <c r="AB3301" s="143">
        <v>0.10248590656437</v>
      </c>
      <c r="AC3301" s="143">
        <v>1.499612130472E-2</v>
      </c>
      <c r="AD3301" s="143">
        <v>49.661445201027099</v>
      </c>
      <c r="AF3301" s="143">
        <v>-1</v>
      </c>
      <c r="AG3301" s="143">
        <v>-1</v>
      </c>
      <c r="AH3301" s="143">
        <v>-1</v>
      </c>
      <c r="AI3301" s="143">
        <v>-1</v>
      </c>
      <c r="AJ3301" s="143">
        <v>0</v>
      </c>
      <c r="AM3301" s="143" t="s">
        <v>383</v>
      </c>
      <c r="AN3301" s="143">
        <v>-1</v>
      </c>
      <c r="AQ3301" s="143">
        <v>277</v>
      </c>
      <c r="AR3301" s="143" t="s">
        <v>289</v>
      </c>
      <c r="AS3301" s="143" t="s">
        <v>409</v>
      </c>
      <c r="AT3301" s="143" t="s">
        <v>366</v>
      </c>
      <c r="AV3301" s="143">
        <v>40.121191847940203</v>
      </c>
      <c r="AW3301" s="143">
        <v>4.0276922299999997E-2</v>
      </c>
    </row>
    <row r="3302" spans="1:49" x14ac:dyDescent="0.25">
      <c r="A3302" s="153">
        <v>820000</v>
      </c>
      <c r="B3302" s="153">
        <v>2500000</v>
      </c>
      <c r="C3302" s="153">
        <v>2500000</v>
      </c>
      <c r="D3302" s="143" t="s">
        <v>360</v>
      </c>
      <c r="E3302" s="143" t="s">
        <v>73</v>
      </c>
      <c r="F3302" s="143" t="s">
        <v>378</v>
      </c>
      <c r="G3302" s="143" t="s">
        <v>379</v>
      </c>
      <c r="H3302" s="143">
        <v>0.59</v>
      </c>
      <c r="I3302" s="143">
        <v>0.64</v>
      </c>
      <c r="J3302" s="143" t="s">
        <v>366</v>
      </c>
      <c r="K3302" s="143">
        <v>0.30307401669397999</v>
      </c>
      <c r="L3302" s="143">
        <v>3790.8048345451598</v>
      </c>
      <c r="M3302" s="143">
        <v>8.1111517840594196</v>
      </c>
      <c r="N3302" s="143">
        <v>1.0829530136051599</v>
      </c>
      <c r="O3302" s="143">
        <v>2.4582793512094501</v>
      </c>
      <c r="P3302" s="143">
        <v>0.32821491972417</v>
      </c>
      <c r="Q3302" s="143">
        <v>1148.8944477085699</v>
      </c>
      <c r="R3302" s="143">
        <v>8110</v>
      </c>
      <c r="S3302" s="143" t="s">
        <v>410</v>
      </c>
      <c r="T3302" s="143">
        <v>8110</v>
      </c>
      <c r="U3302" s="143" t="s">
        <v>385</v>
      </c>
      <c r="V3302" s="143" t="s">
        <v>366</v>
      </c>
      <c r="Z3302" s="143">
        <v>0</v>
      </c>
      <c r="AA3302" s="143">
        <v>1</v>
      </c>
      <c r="AB3302" s="143">
        <v>2.4582793512094501</v>
      </c>
      <c r="AC3302" s="143">
        <v>0.32821491972417</v>
      </c>
      <c r="AD3302" s="143">
        <v>2341.8206857227701</v>
      </c>
      <c r="AF3302" s="143">
        <v>-1</v>
      </c>
      <c r="AG3302" s="143">
        <v>-1</v>
      </c>
      <c r="AH3302" s="143">
        <v>-1</v>
      </c>
      <c r="AI3302" s="143">
        <v>-1</v>
      </c>
      <c r="AJ3302" s="143">
        <v>0</v>
      </c>
      <c r="AM3302" s="143" t="s">
        <v>383</v>
      </c>
      <c r="AN3302" s="143">
        <v>-1</v>
      </c>
      <c r="AQ3302" s="143">
        <v>277</v>
      </c>
      <c r="AR3302" s="143" t="s">
        <v>289</v>
      </c>
      <c r="AS3302" s="143" t="s">
        <v>409</v>
      </c>
      <c r="AT3302" s="143" t="s">
        <v>366</v>
      </c>
      <c r="AV3302" s="143">
        <v>152.786065089376</v>
      </c>
      <c r="AW3302" s="143">
        <v>1.8992868496999999</v>
      </c>
    </row>
    <row r="3303" spans="1:49" x14ac:dyDescent="0.25">
      <c r="A3303" s="153">
        <v>820000</v>
      </c>
      <c r="B3303" s="153">
        <v>2500000</v>
      </c>
      <c r="C3303" s="153">
        <v>2500000</v>
      </c>
      <c r="D3303" s="143" t="s">
        <v>360</v>
      </c>
      <c r="E3303" s="143" t="s">
        <v>73</v>
      </c>
      <c r="F3303" s="143" t="s">
        <v>378</v>
      </c>
      <c r="G3303" s="143" t="s">
        <v>379</v>
      </c>
      <c r="H3303" s="143">
        <v>0.59</v>
      </c>
      <c r="I3303" s="143">
        <v>0.64</v>
      </c>
      <c r="J3303" s="143" t="s">
        <v>366</v>
      </c>
      <c r="K3303" s="143">
        <v>0.61776345369092001</v>
      </c>
      <c r="L3303" s="143">
        <v>3817.2325925745999</v>
      </c>
      <c r="M3303" s="143">
        <v>7.8083078752954798</v>
      </c>
      <c r="N3303" s="143">
        <v>1.13227540673475</v>
      </c>
      <c r="O3303" s="143">
        <v>4.8236872405245999</v>
      </c>
      <c r="P3303" s="143">
        <v>0.69947836579375999</v>
      </c>
      <c r="Q3303" s="143">
        <v>2358.1467899304598</v>
      </c>
      <c r="R3303" s="143">
        <v>1550</v>
      </c>
      <c r="S3303" s="143" t="s">
        <v>399</v>
      </c>
      <c r="T3303" s="143">
        <v>1550</v>
      </c>
      <c r="U3303" s="143" t="s">
        <v>385</v>
      </c>
      <c r="V3303" s="143" t="s">
        <v>366</v>
      </c>
      <c r="Z3303" s="143">
        <v>0</v>
      </c>
      <c r="AA3303" s="143">
        <v>1</v>
      </c>
      <c r="AB3303" s="143">
        <v>4.8236872405245999</v>
      </c>
      <c r="AC3303" s="143">
        <v>0.69947836579375999</v>
      </c>
      <c r="AD3303" s="143">
        <v>2358.1467899304598</v>
      </c>
      <c r="AF3303" s="143">
        <v>-1</v>
      </c>
      <c r="AG3303" s="143">
        <v>-1</v>
      </c>
      <c r="AH3303" s="143">
        <v>-1</v>
      </c>
      <c r="AI3303" s="143">
        <v>-1</v>
      </c>
      <c r="AJ3303" s="143">
        <v>0</v>
      </c>
      <c r="AM3303" s="143" t="s">
        <v>383</v>
      </c>
      <c r="AN3303" s="143">
        <v>-1</v>
      </c>
      <c r="AQ3303" s="143">
        <v>277</v>
      </c>
      <c r="AR3303" s="143" t="s">
        <v>289</v>
      </c>
      <c r="AS3303" s="143" t="s">
        <v>409</v>
      </c>
      <c r="AT3303" s="143" t="s">
        <v>366</v>
      </c>
      <c r="AV3303" s="143">
        <v>200.00000000372501</v>
      </c>
      <c r="AW3303" s="143">
        <v>1.9125278102000001</v>
      </c>
    </row>
    <row r="3304" spans="1:49" x14ac:dyDescent="0.25">
      <c r="A3304" s="153">
        <v>820000</v>
      </c>
      <c r="B3304" s="153">
        <v>2500000</v>
      </c>
      <c r="C3304" s="153">
        <v>2500000</v>
      </c>
      <c r="D3304" s="143" t="s">
        <v>360</v>
      </c>
      <c r="E3304" s="143" t="s">
        <v>73</v>
      </c>
      <c r="F3304" s="143" t="s">
        <v>378</v>
      </c>
      <c r="G3304" s="143" t="s">
        <v>379</v>
      </c>
      <c r="H3304" s="143">
        <v>0.59</v>
      </c>
      <c r="I3304" s="143">
        <v>0.64</v>
      </c>
      <c r="J3304" s="143" t="s">
        <v>363</v>
      </c>
      <c r="K3304" s="143">
        <v>0.617763453829</v>
      </c>
      <c r="L3304" s="143">
        <v>3259.62016152978</v>
      </c>
      <c r="M3304" s="143">
        <v>6.4414891583477996</v>
      </c>
      <c r="N3304" s="143">
        <v>0.87581455634405003</v>
      </c>
      <c r="O3304" s="143">
        <v>3.9793165902630401</v>
      </c>
      <c r="P3304" s="143">
        <v>0.54104622524082002</v>
      </c>
      <c r="Q3304" s="143">
        <v>2013.6742091573101</v>
      </c>
      <c r="R3304" s="143">
        <v>3100</v>
      </c>
      <c r="S3304" s="143" t="s">
        <v>371</v>
      </c>
      <c r="T3304" s="143">
        <v>3100</v>
      </c>
      <c r="U3304" s="143" t="s">
        <v>385</v>
      </c>
      <c r="V3304" s="143" t="s">
        <v>366</v>
      </c>
      <c r="Y3304" s="143" t="s">
        <v>363</v>
      </c>
      <c r="Z3304" s="143">
        <v>0</v>
      </c>
      <c r="AA3304" s="143">
        <v>1</v>
      </c>
      <c r="AB3304" s="143">
        <v>3.9793165902630401</v>
      </c>
      <c r="AC3304" s="143">
        <v>0.54104622524082002</v>
      </c>
      <c r="AD3304" s="143">
        <v>2013.6742091573101</v>
      </c>
      <c r="AF3304" s="143">
        <v>-1</v>
      </c>
      <c r="AG3304" s="143">
        <v>-1</v>
      </c>
      <c r="AH3304" s="143">
        <v>-1</v>
      </c>
      <c r="AI3304" s="143">
        <v>-1</v>
      </c>
      <c r="AJ3304" s="143">
        <v>0</v>
      </c>
      <c r="AM3304" s="143" t="s">
        <v>383</v>
      </c>
      <c r="AN3304" s="143">
        <v>-1</v>
      </c>
      <c r="AQ3304" s="143">
        <v>277</v>
      </c>
      <c r="AR3304" s="143" t="s">
        <v>289</v>
      </c>
      <c r="AS3304" s="143" t="s">
        <v>409</v>
      </c>
      <c r="AT3304" s="143" t="s">
        <v>366</v>
      </c>
      <c r="AV3304" s="143">
        <v>200.000000026077</v>
      </c>
      <c r="AW3304" s="143">
        <v>1.6331502102</v>
      </c>
    </row>
    <row r="3305" spans="1:49" x14ac:dyDescent="0.25">
      <c r="A3305" s="153">
        <v>820000</v>
      </c>
      <c r="B3305" s="153">
        <v>2500000</v>
      </c>
      <c r="C3305" s="153">
        <v>2500000</v>
      </c>
      <c r="D3305" s="143" t="s">
        <v>360</v>
      </c>
      <c r="E3305" s="143" t="s">
        <v>73</v>
      </c>
      <c r="F3305" s="143" t="s">
        <v>378</v>
      </c>
      <c r="G3305" s="143" t="s">
        <v>379</v>
      </c>
      <c r="H3305" s="143">
        <v>0.59</v>
      </c>
      <c r="I3305" s="143">
        <v>0.64</v>
      </c>
      <c r="J3305" s="143" t="s">
        <v>363</v>
      </c>
      <c r="K3305" s="143">
        <v>0.61776345355284001</v>
      </c>
      <c r="L3305" s="143">
        <v>3268.5741999019101</v>
      </c>
      <c r="M3305" s="143">
        <v>6.45898580140602</v>
      </c>
      <c r="N3305" s="143">
        <v>0.87822322804384001</v>
      </c>
      <c r="O3305" s="143">
        <v>3.99012537512538</v>
      </c>
      <c r="P3305" s="143">
        <v>0.54253421434669002</v>
      </c>
      <c r="Q3305" s="143">
        <v>2019.20568592513</v>
      </c>
      <c r="R3305" s="143">
        <v>3100</v>
      </c>
      <c r="S3305" s="143" t="s">
        <v>371</v>
      </c>
      <c r="T3305" s="143">
        <v>3100</v>
      </c>
      <c r="U3305" s="143" t="s">
        <v>385</v>
      </c>
      <c r="V3305" s="143" t="s">
        <v>366</v>
      </c>
      <c r="Y3305" s="143" t="s">
        <v>363</v>
      </c>
      <c r="Z3305" s="143">
        <v>0</v>
      </c>
      <c r="AA3305" s="143">
        <v>1</v>
      </c>
      <c r="AB3305" s="143">
        <v>3.99012537512538</v>
      </c>
      <c r="AC3305" s="143">
        <v>0.54253421434669002</v>
      </c>
      <c r="AD3305" s="143">
        <v>2019.20568592513</v>
      </c>
      <c r="AF3305" s="143">
        <v>-1</v>
      </c>
      <c r="AG3305" s="143">
        <v>-1</v>
      </c>
      <c r="AH3305" s="143">
        <v>-1</v>
      </c>
      <c r="AI3305" s="143">
        <v>-1</v>
      </c>
      <c r="AJ3305" s="143">
        <v>0</v>
      </c>
      <c r="AM3305" s="143" t="s">
        <v>383</v>
      </c>
      <c r="AN3305" s="143">
        <v>-1</v>
      </c>
      <c r="AQ3305" s="143">
        <v>277</v>
      </c>
      <c r="AR3305" s="143" t="s">
        <v>289</v>
      </c>
      <c r="AS3305" s="143" t="s">
        <v>409</v>
      </c>
      <c r="AT3305" s="143" t="s">
        <v>366</v>
      </c>
      <c r="AV3305" s="143">
        <v>199.99999998137301</v>
      </c>
      <c r="AW3305" s="143">
        <v>1.6376364038</v>
      </c>
    </row>
    <row r="3306" spans="1:49" x14ac:dyDescent="0.25">
      <c r="A3306" s="153">
        <v>820000</v>
      </c>
      <c r="B3306" s="153">
        <v>2500000</v>
      </c>
      <c r="C3306" s="153">
        <v>2500000</v>
      </c>
      <c r="D3306" s="143" t="s">
        <v>360</v>
      </c>
      <c r="E3306" s="143" t="s">
        <v>73</v>
      </c>
      <c r="F3306" s="143" t="s">
        <v>378</v>
      </c>
      <c r="G3306" s="143" t="s">
        <v>379</v>
      </c>
      <c r="H3306" s="143">
        <v>0.59</v>
      </c>
      <c r="I3306" s="143">
        <v>0.64</v>
      </c>
      <c r="J3306" s="143" t="s">
        <v>366</v>
      </c>
      <c r="K3306" s="143">
        <v>2.2888701881000001E-3</v>
      </c>
      <c r="L3306" s="143">
        <v>3851.2938256348202</v>
      </c>
      <c r="M3306" s="143">
        <v>11.355747977957099</v>
      </c>
      <c r="N3306" s="143">
        <v>1.49826316370627</v>
      </c>
      <c r="O3306" s="143">
        <v>2.5991833010320001E-2</v>
      </c>
      <c r="P3306" s="143">
        <v>3.4293298893299999E-3</v>
      </c>
      <c r="Q3306" s="143">
        <v>8.8151116231091393</v>
      </c>
      <c r="R3306" s="143">
        <v>8140</v>
      </c>
      <c r="S3306" s="143" t="s">
        <v>369</v>
      </c>
      <c r="T3306" s="143">
        <v>8140</v>
      </c>
      <c r="U3306" s="143" t="s">
        <v>385</v>
      </c>
      <c r="V3306" s="143" t="s">
        <v>366</v>
      </c>
      <c r="Z3306" s="143">
        <v>0</v>
      </c>
      <c r="AA3306" s="143">
        <v>1</v>
      </c>
      <c r="AB3306" s="143">
        <v>2.5991833010320001E-2</v>
      </c>
      <c r="AC3306" s="143">
        <v>3.4293298893299999E-3</v>
      </c>
      <c r="AD3306" s="143">
        <v>8.8151116231092104</v>
      </c>
      <c r="AF3306" s="143">
        <v>-1</v>
      </c>
      <c r="AG3306" s="143">
        <v>-1</v>
      </c>
      <c r="AH3306" s="143">
        <v>-1</v>
      </c>
      <c r="AI3306" s="143">
        <v>-1</v>
      </c>
      <c r="AJ3306" s="143">
        <v>0</v>
      </c>
      <c r="AM3306" s="143" t="s">
        <v>383</v>
      </c>
      <c r="AN3306" s="143">
        <v>-1</v>
      </c>
      <c r="AQ3306" s="143">
        <v>277</v>
      </c>
      <c r="AR3306" s="143" t="s">
        <v>289</v>
      </c>
      <c r="AS3306" s="143" t="s">
        <v>409</v>
      </c>
      <c r="AT3306" s="143" t="s">
        <v>366</v>
      </c>
      <c r="AV3306" s="143">
        <v>39.603560134507397</v>
      </c>
      <c r="AW3306" s="143">
        <v>7.1493201000000003E-3</v>
      </c>
    </row>
    <row r="3307" spans="1:49" x14ac:dyDescent="0.25">
      <c r="A3307" s="153">
        <v>820000</v>
      </c>
      <c r="B3307" s="153">
        <v>2500000</v>
      </c>
      <c r="C3307" s="153">
        <v>2500000</v>
      </c>
      <c r="D3307" s="143" t="s">
        <v>360</v>
      </c>
      <c r="E3307" s="143" t="s">
        <v>73</v>
      </c>
      <c r="F3307" s="143" t="s">
        <v>378</v>
      </c>
      <c r="G3307" s="143" t="s">
        <v>379</v>
      </c>
      <c r="H3307" s="143">
        <v>0.59</v>
      </c>
      <c r="I3307" s="143">
        <v>0.64</v>
      </c>
      <c r="J3307" s="143" t="s">
        <v>366</v>
      </c>
      <c r="K3307" s="143">
        <v>0.10918196139656999</v>
      </c>
      <c r="L3307" s="143">
        <v>3851.2938256348202</v>
      </c>
      <c r="M3307" s="143">
        <v>11.355747977957099</v>
      </c>
      <c r="N3307" s="143">
        <v>1.49826316370627</v>
      </c>
      <c r="O3307" s="143">
        <v>1.23984283735854</v>
      </c>
      <c r="P3307" s="143">
        <v>0.16358331090167999</v>
      </c>
      <c r="Q3307" s="143">
        <v>420.49181379732403</v>
      </c>
      <c r="R3307" s="143">
        <v>1400</v>
      </c>
      <c r="S3307" s="143" t="s">
        <v>389</v>
      </c>
      <c r="T3307" s="143">
        <v>1400</v>
      </c>
      <c r="U3307" s="143" t="s">
        <v>385</v>
      </c>
      <c r="V3307" s="143" t="s">
        <v>366</v>
      </c>
      <c r="Z3307" s="143">
        <v>0</v>
      </c>
      <c r="AA3307" s="143">
        <v>1</v>
      </c>
      <c r="AB3307" s="143">
        <v>1.23984283735854</v>
      </c>
      <c r="AC3307" s="143">
        <v>0.16358331090167999</v>
      </c>
      <c r="AD3307" s="143">
        <v>420.49181379732403</v>
      </c>
      <c r="AF3307" s="143">
        <v>-1</v>
      </c>
      <c r="AG3307" s="143">
        <v>-1</v>
      </c>
      <c r="AH3307" s="143">
        <v>-1</v>
      </c>
      <c r="AI3307" s="143">
        <v>-1</v>
      </c>
      <c r="AJ3307" s="143">
        <v>0</v>
      </c>
      <c r="AM3307" s="143" t="s">
        <v>383</v>
      </c>
      <c r="AN3307" s="143">
        <v>-1</v>
      </c>
      <c r="AQ3307" s="143">
        <v>277</v>
      </c>
      <c r="AR3307" s="143" t="s">
        <v>289</v>
      </c>
      <c r="AS3307" s="143" t="s">
        <v>409</v>
      </c>
      <c r="AT3307" s="143" t="s">
        <v>366</v>
      </c>
      <c r="AV3307" s="143">
        <v>100.21172023656599</v>
      </c>
      <c r="AW3307" s="143">
        <v>0.34103147919999999</v>
      </c>
    </row>
    <row r="3308" spans="1:49" x14ac:dyDescent="0.25">
      <c r="A3308" s="153">
        <v>820000</v>
      </c>
      <c r="B3308" s="153">
        <v>2500000</v>
      </c>
      <c r="C3308" s="153">
        <v>2500000</v>
      </c>
      <c r="D3308" s="143" t="s">
        <v>360</v>
      </c>
      <c r="E3308" s="143" t="s">
        <v>73</v>
      </c>
      <c r="F3308" s="143" t="s">
        <v>378</v>
      </c>
      <c r="G3308" s="143" t="s">
        <v>379</v>
      </c>
      <c r="H3308" s="143">
        <v>0.59</v>
      </c>
      <c r="I3308" s="143">
        <v>0.64</v>
      </c>
      <c r="J3308" s="143" t="s">
        <v>366</v>
      </c>
      <c r="K3308" s="143">
        <v>0.50329099941513999</v>
      </c>
      <c r="L3308" s="143">
        <v>3860.5268218925098</v>
      </c>
      <c r="M3308" s="143">
        <v>12.0480487090868</v>
      </c>
      <c r="N3308" s="143">
        <v>1.5887985194941201</v>
      </c>
      <c r="O3308" s="143">
        <v>6.0636744757986598</v>
      </c>
      <c r="P3308" s="143">
        <v>0.79962799474549995</v>
      </c>
      <c r="Q3308" s="143">
        <v>1942.96840245926</v>
      </c>
      <c r="R3308" s="143">
        <v>1400</v>
      </c>
      <c r="S3308" s="143" t="s">
        <v>389</v>
      </c>
      <c r="T3308" s="143">
        <v>1400</v>
      </c>
      <c r="U3308" s="143" t="s">
        <v>385</v>
      </c>
      <c r="V3308" s="143" t="s">
        <v>366</v>
      </c>
      <c r="Z3308" s="143">
        <v>0</v>
      </c>
      <c r="AA3308" s="143">
        <v>1</v>
      </c>
      <c r="AB3308" s="143">
        <v>6.0636744757986598</v>
      </c>
      <c r="AC3308" s="143">
        <v>0.79962799474549995</v>
      </c>
      <c r="AD3308" s="143">
        <v>1942.96840245926</v>
      </c>
      <c r="AF3308" s="143">
        <v>-1</v>
      </c>
      <c r="AG3308" s="143">
        <v>-1</v>
      </c>
      <c r="AH3308" s="143">
        <v>-1</v>
      </c>
      <c r="AI3308" s="143">
        <v>-1</v>
      </c>
      <c r="AJ3308" s="143">
        <v>0</v>
      </c>
      <c r="AM3308" s="143" t="s">
        <v>383</v>
      </c>
      <c r="AN3308" s="143">
        <v>-1</v>
      </c>
      <c r="AQ3308" s="143">
        <v>277</v>
      </c>
      <c r="AR3308" s="143" t="s">
        <v>289</v>
      </c>
      <c r="AS3308" s="143" t="s">
        <v>409</v>
      </c>
      <c r="AT3308" s="143" t="s">
        <v>366</v>
      </c>
      <c r="AV3308" s="143">
        <v>211.44933506739599</v>
      </c>
      <c r="AW3308" s="143">
        <v>1.5758056791999999</v>
      </c>
    </row>
    <row r="3309" spans="1:49" x14ac:dyDescent="0.25">
      <c r="A3309" s="153">
        <v>820000</v>
      </c>
      <c r="B3309" s="153">
        <v>2500000</v>
      </c>
      <c r="C3309" s="153">
        <v>2500000</v>
      </c>
      <c r="D3309" s="143" t="s">
        <v>360</v>
      </c>
      <c r="E3309" s="143" t="s">
        <v>73</v>
      </c>
      <c r="F3309" s="143" t="s">
        <v>378</v>
      </c>
      <c r="G3309" s="143" t="s">
        <v>379</v>
      </c>
      <c r="H3309" s="143">
        <v>0.59</v>
      </c>
      <c r="I3309" s="143">
        <v>0.64</v>
      </c>
      <c r="J3309" s="143" t="s">
        <v>366</v>
      </c>
      <c r="K3309" s="143">
        <v>0.11447245425275999</v>
      </c>
      <c r="L3309" s="143">
        <v>3860.5268218925098</v>
      </c>
      <c r="M3309" s="143">
        <v>12.0480487090868</v>
      </c>
      <c r="N3309" s="143">
        <v>1.5887985194941201</v>
      </c>
      <c r="O3309" s="143">
        <v>1.37916970468606</v>
      </c>
      <c r="P3309" s="143">
        <v>0.18187366583965001</v>
      </c>
      <c r="Q3309" s="143">
        <v>441.92398001067397</v>
      </c>
      <c r="R3309" s="143">
        <v>1400</v>
      </c>
      <c r="S3309" s="143" t="s">
        <v>389</v>
      </c>
      <c r="T3309" s="143">
        <v>1400</v>
      </c>
      <c r="U3309" s="143" t="s">
        <v>385</v>
      </c>
      <c r="V3309" s="143" t="s">
        <v>366</v>
      </c>
      <c r="Z3309" s="143">
        <v>0</v>
      </c>
      <c r="AA3309" s="143">
        <v>1</v>
      </c>
      <c r="AB3309" s="143">
        <v>1.37916970468606</v>
      </c>
      <c r="AC3309" s="143">
        <v>0.18187366583965001</v>
      </c>
      <c r="AD3309" s="143">
        <v>441.92398001067397</v>
      </c>
      <c r="AF3309" s="143">
        <v>-1</v>
      </c>
      <c r="AG3309" s="143">
        <v>-1</v>
      </c>
      <c r="AH3309" s="143">
        <v>-1</v>
      </c>
      <c r="AI3309" s="143">
        <v>-1</v>
      </c>
      <c r="AJ3309" s="143">
        <v>0</v>
      </c>
      <c r="AM3309" s="143" t="s">
        <v>383</v>
      </c>
      <c r="AN3309" s="143">
        <v>-1</v>
      </c>
      <c r="AQ3309" s="143">
        <v>277</v>
      </c>
      <c r="AR3309" s="143" t="s">
        <v>289</v>
      </c>
      <c r="AS3309" s="143" t="s">
        <v>409</v>
      </c>
      <c r="AT3309" s="143" t="s">
        <v>366</v>
      </c>
      <c r="AV3309" s="143">
        <v>116.033121182446</v>
      </c>
      <c r="AW3309" s="143">
        <v>0.35841360909999997</v>
      </c>
    </row>
    <row r="3310" spans="1:49" x14ac:dyDescent="0.25">
      <c r="A3310" s="153">
        <v>820000</v>
      </c>
      <c r="B3310" s="153">
        <v>2500000</v>
      </c>
      <c r="C3310" s="153">
        <v>2500000</v>
      </c>
      <c r="D3310" s="143" t="s">
        <v>360</v>
      </c>
      <c r="E3310" s="143" t="s">
        <v>73</v>
      </c>
      <c r="F3310" s="143" t="s">
        <v>378</v>
      </c>
      <c r="G3310" s="143" t="s">
        <v>379</v>
      </c>
      <c r="H3310" s="143">
        <v>0.59</v>
      </c>
      <c r="I3310" s="143">
        <v>0.64</v>
      </c>
      <c r="J3310" s="143" t="s">
        <v>366</v>
      </c>
      <c r="K3310" s="143">
        <v>0.55909524688596002</v>
      </c>
      <c r="L3310" s="143">
        <v>3790.8847262538502</v>
      </c>
      <c r="M3310" s="143">
        <v>8.11132130774328</v>
      </c>
      <c r="N3310" s="143">
        <v>1.0829757097751</v>
      </c>
      <c r="O3310" s="143">
        <v>4.5350011891241202</v>
      </c>
      <c r="P3310" s="143">
        <v>0.60548657182820997</v>
      </c>
      <c r="Q3310" s="143">
        <v>2119.4656319411301</v>
      </c>
      <c r="R3310" s="143">
        <v>8110</v>
      </c>
      <c r="S3310" s="143" t="s">
        <v>410</v>
      </c>
      <c r="T3310" s="143">
        <v>8110</v>
      </c>
      <c r="U3310" s="143" t="s">
        <v>385</v>
      </c>
      <c r="V3310" s="143" t="s">
        <v>366</v>
      </c>
      <c r="Z3310" s="143">
        <v>0</v>
      </c>
      <c r="AA3310" s="143">
        <v>1</v>
      </c>
      <c r="AB3310" s="143">
        <v>4.5350011891241202</v>
      </c>
      <c r="AC3310" s="143">
        <v>0.60548657182820997</v>
      </c>
      <c r="AD3310" s="143">
        <v>2130.9224858279999</v>
      </c>
      <c r="AF3310" s="143">
        <v>-1</v>
      </c>
      <c r="AG3310" s="143">
        <v>-1</v>
      </c>
      <c r="AH3310" s="143">
        <v>-1</v>
      </c>
      <c r="AI3310" s="143">
        <v>-1</v>
      </c>
      <c r="AJ3310" s="143">
        <v>0</v>
      </c>
      <c r="AM3310" s="143" t="s">
        <v>383</v>
      </c>
      <c r="AN3310" s="143">
        <v>-1</v>
      </c>
      <c r="AQ3310" s="143">
        <v>277</v>
      </c>
      <c r="AR3310" s="143" t="s">
        <v>289</v>
      </c>
      <c r="AS3310" s="143" t="s">
        <v>409</v>
      </c>
      <c r="AT3310" s="143" t="s">
        <v>366</v>
      </c>
      <c r="AV3310" s="143">
        <v>185.01355002858699</v>
      </c>
      <c r="AW3310" s="143">
        <v>1.7282420810000001</v>
      </c>
    </row>
    <row r="3311" spans="1:49" x14ac:dyDescent="0.25">
      <c r="A3311" s="153">
        <v>820000</v>
      </c>
      <c r="B3311" s="153">
        <v>2500000</v>
      </c>
      <c r="C3311" s="153">
        <v>2500000</v>
      </c>
      <c r="D3311" s="143" t="s">
        <v>360</v>
      </c>
      <c r="E3311" s="143" t="s">
        <v>73</v>
      </c>
      <c r="F3311" s="143" t="s">
        <v>378</v>
      </c>
      <c r="G3311" s="143" t="s">
        <v>379</v>
      </c>
      <c r="H3311" s="143">
        <v>0.59</v>
      </c>
      <c r="I3311" s="143">
        <v>0.64</v>
      </c>
      <c r="J3311" s="143" t="s">
        <v>366</v>
      </c>
      <c r="K3311" s="143">
        <v>4.3812895302630002E-2</v>
      </c>
      <c r="L3311" s="143">
        <v>3790.8847262538502</v>
      </c>
      <c r="M3311" s="143">
        <v>8.11132130774328</v>
      </c>
      <c r="N3311" s="143">
        <v>1.0829757097751</v>
      </c>
      <c r="O3311" s="143">
        <v>0.35538047122215</v>
      </c>
      <c r="P3311" s="143">
        <v>4.744830138766E-2</v>
      </c>
      <c r="Q3311" s="143">
        <v>166.08963561570201</v>
      </c>
      <c r="R3311" s="143">
        <v>8110</v>
      </c>
      <c r="S3311" s="143" t="s">
        <v>410</v>
      </c>
      <c r="T3311" s="143">
        <v>8110</v>
      </c>
      <c r="U3311" s="143" t="s">
        <v>385</v>
      </c>
      <c r="V3311" s="143" t="s">
        <v>366</v>
      </c>
      <c r="Z3311" s="143">
        <v>0</v>
      </c>
      <c r="AA3311" s="143">
        <v>1</v>
      </c>
      <c r="AB3311" s="143">
        <v>0.35538047122215</v>
      </c>
      <c r="AC3311" s="143">
        <v>4.744830138766E-2</v>
      </c>
      <c r="AD3311" s="143">
        <v>210.94755468330399</v>
      </c>
      <c r="AF3311" s="143">
        <v>-1</v>
      </c>
      <c r="AG3311" s="143">
        <v>-1</v>
      </c>
      <c r="AH3311" s="143">
        <v>-1</v>
      </c>
      <c r="AI3311" s="143">
        <v>-1</v>
      </c>
      <c r="AJ3311" s="143">
        <v>0</v>
      </c>
      <c r="AM3311" s="143" t="s">
        <v>383</v>
      </c>
      <c r="AN3311" s="143">
        <v>-1</v>
      </c>
      <c r="AQ3311" s="143">
        <v>277</v>
      </c>
      <c r="AR3311" s="143" t="s">
        <v>289</v>
      </c>
      <c r="AS3311" s="143" t="s">
        <v>409</v>
      </c>
      <c r="AT3311" s="143" t="s">
        <v>366</v>
      </c>
      <c r="AV3311" s="143">
        <v>75.175930455376502</v>
      </c>
      <c r="AW3311" s="143">
        <v>0.17108479700000001</v>
      </c>
    </row>
    <row r="3312" spans="1:49" x14ac:dyDescent="0.25">
      <c r="A3312" s="153">
        <v>820000</v>
      </c>
      <c r="B3312" s="153">
        <v>2500000</v>
      </c>
      <c r="C3312" s="153">
        <v>2500000</v>
      </c>
      <c r="D3312" s="143" t="s">
        <v>360</v>
      </c>
      <c r="E3312" s="143" t="s">
        <v>73</v>
      </c>
      <c r="F3312" s="143" t="s">
        <v>378</v>
      </c>
      <c r="G3312" s="143" t="s">
        <v>379</v>
      </c>
      <c r="H3312" s="143">
        <v>0.59</v>
      </c>
      <c r="I3312" s="143">
        <v>0.64</v>
      </c>
      <c r="J3312" s="143" t="s">
        <v>366</v>
      </c>
      <c r="K3312" s="143">
        <v>0.54089791393221998</v>
      </c>
      <c r="L3312" s="143">
        <v>3790.8847261126198</v>
      </c>
      <c r="M3312" s="143">
        <v>8.1113213074411092</v>
      </c>
      <c r="N3312" s="143">
        <v>1.0829757097347501</v>
      </c>
      <c r="O3312" s="143">
        <v>4.3873967744289297</v>
      </c>
      <c r="P3312" s="143">
        <v>0.58577930223480001</v>
      </c>
      <c r="Q3312" s="143">
        <v>2050.4816403118598</v>
      </c>
      <c r="R3312" s="143">
        <v>8110</v>
      </c>
      <c r="S3312" s="143" t="s">
        <v>410</v>
      </c>
      <c r="T3312" s="143">
        <v>8110</v>
      </c>
      <c r="U3312" s="143" t="s">
        <v>385</v>
      </c>
      <c r="V3312" s="143" t="s">
        <v>366</v>
      </c>
      <c r="Z3312" s="143">
        <v>0</v>
      </c>
      <c r="AA3312" s="143">
        <v>1</v>
      </c>
      <c r="AB3312" s="143">
        <v>4.3873967744289297</v>
      </c>
      <c r="AC3312" s="143">
        <v>0.58577930223480001</v>
      </c>
      <c r="AD3312" s="143">
        <v>2341.8700410347601</v>
      </c>
      <c r="AF3312" s="143">
        <v>-1</v>
      </c>
      <c r="AG3312" s="143">
        <v>-1</v>
      </c>
      <c r="AH3312" s="143">
        <v>-1</v>
      </c>
      <c r="AI3312" s="143">
        <v>-1</v>
      </c>
      <c r="AJ3312" s="143">
        <v>0</v>
      </c>
      <c r="AM3312" s="143" t="s">
        <v>383</v>
      </c>
      <c r="AN3312" s="143">
        <v>-1</v>
      </c>
      <c r="AQ3312" s="143">
        <v>277</v>
      </c>
      <c r="AR3312" s="143" t="s">
        <v>289</v>
      </c>
      <c r="AS3312" s="143" t="s">
        <v>409</v>
      </c>
      <c r="AT3312" s="143" t="s">
        <v>366</v>
      </c>
      <c r="AV3312" s="143">
        <v>187.324137625688</v>
      </c>
      <c r="AW3312" s="143">
        <v>1.8993268783999999</v>
      </c>
    </row>
    <row r="3313" spans="1:49" x14ac:dyDescent="0.25">
      <c r="A3313" s="153">
        <v>820000</v>
      </c>
      <c r="B3313" s="153">
        <v>2500000</v>
      </c>
      <c r="C3313" s="153">
        <v>2500000</v>
      </c>
      <c r="D3313" s="143" t="s">
        <v>360</v>
      </c>
      <c r="E3313" s="143" t="s">
        <v>73</v>
      </c>
      <c r="F3313" s="143" t="s">
        <v>378</v>
      </c>
      <c r="G3313" s="143" t="s">
        <v>379</v>
      </c>
      <c r="H3313" s="143">
        <v>0.59</v>
      </c>
      <c r="I3313" s="143">
        <v>0.64</v>
      </c>
      <c r="J3313" s="143" t="s">
        <v>366</v>
      </c>
      <c r="K3313" s="143">
        <v>1.6867551912720002E-2</v>
      </c>
      <c r="L3313" s="143">
        <v>3409.5905823641801</v>
      </c>
      <c r="M3313" s="143">
        <v>6.90384922745812</v>
      </c>
      <c r="N3313" s="143">
        <v>0.93337875431839001</v>
      </c>
      <c r="O3313" s="143">
        <v>0.1164510352418</v>
      </c>
      <c r="P3313" s="143">
        <v>1.5743814592699999E-2</v>
      </c>
      <c r="Q3313" s="143">
        <v>57.511446149179797</v>
      </c>
      <c r="R3313" s="143">
        <v>8110</v>
      </c>
      <c r="S3313" s="143" t="s">
        <v>410</v>
      </c>
      <c r="T3313" s="143">
        <v>8110</v>
      </c>
      <c r="U3313" s="143" t="s">
        <v>385</v>
      </c>
      <c r="V3313" s="143" t="s">
        <v>366</v>
      </c>
      <c r="Z3313" s="143">
        <v>0</v>
      </c>
      <c r="AA3313" s="143">
        <v>1</v>
      </c>
      <c r="AB3313" s="143">
        <v>0.1164510352418</v>
      </c>
      <c r="AC3313" s="143">
        <v>1.5743814592699999E-2</v>
      </c>
      <c r="AD3313" s="143">
        <v>565.05529316151001</v>
      </c>
      <c r="AF3313" s="143">
        <v>-1</v>
      </c>
      <c r="AG3313" s="143">
        <v>-1</v>
      </c>
      <c r="AH3313" s="143">
        <v>-1</v>
      </c>
      <c r="AI3313" s="143">
        <v>-1</v>
      </c>
      <c r="AJ3313" s="143">
        <v>0</v>
      </c>
      <c r="AM3313" s="143" t="s">
        <v>383</v>
      </c>
      <c r="AN3313" s="143">
        <v>-1</v>
      </c>
      <c r="AQ3313" s="143">
        <v>277</v>
      </c>
      <c r="AR3313" s="143" t="s">
        <v>289</v>
      </c>
      <c r="AS3313" s="143" t="s">
        <v>409</v>
      </c>
      <c r="AT3313" s="143" t="s">
        <v>366</v>
      </c>
      <c r="AV3313" s="143">
        <v>105.298747021982</v>
      </c>
      <c r="AW3313" s="143">
        <v>0.45827679900000001</v>
      </c>
    </row>
    <row r="3314" spans="1:49" x14ac:dyDescent="0.25">
      <c r="A3314" s="153">
        <v>820000</v>
      </c>
      <c r="B3314" s="153">
        <v>2500000</v>
      </c>
      <c r="C3314" s="153">
        <v>2500000</v>
      </c>
      <c r="D3314" s="143" t="s">
        <v>360</v>
      </c>
      <c r="E3314" s="143" t="s">
        <v>73</v>
      </c>
      <c r="F3314" s="143" t="s">
        <v>378</v>
      </c>
      <c r="G3314" s="143" t="s">
        <v>379</v>
      </c>
      <c r="H3314" s="143">
        <v>0.59</v>
      </c>
      <c r="I3314" s="143">
        <v>0.64</v>
      </c>
      <c r="J3314" s="143" t="s">
        <v>363</v>
      </c>
      <c r="K3314" s="143">
        <v>0.45203819156494002</v>
      </c>
      <c r="L3314" s="143">
        <v>3409.5905823641801</v>
      </c>
      <c r="M3314" s="143">
        <v>6.90384922745812</v>
      </c>
      <c r="N3314" s="143">
        <v>0.93337875431839001</v>
      </c>
      <c r="O3314" s="143">
        <v>3.1208035196172199</v>
      </c>
      <c r="P3314" s="143">
        <v>0.42192284414721998</v>
      </c>
      <c r="Q3314" s="143">
        <v>1541.2651608287799</v>
      </c>
      <c r="R3314" s="143">
        <v>3100</v>
      </c>
      <c r="S3314" s="143" t="s">
        <v>371</v>
      </c>
      <c r="T3314" s="143">
        <v>3100</v>
      </c>
      <c r="U3314" s="143" t="s">
        <v>385</v>
      </c>
      <c r="V3314" s="143" t="s">
        <v>366</v>
      </c>
      <c r="Y3314" s="143" t="s">
        <v>363</v>
      </c>
      <c r="Z3314" s="143">
        <v>0</v>
      </c>
      <c r="AA3314" s="143">
        <v>1</v>
      </c>
      <c r="AB3314" s="143">
        <v>3.1208035196172199</v>
      </c>
      <c r="AC3314" s="143">
        <v>0.42192284414721998</v>
      </c>
      <c r="AD3314" s="143">
        <v>1541.2651608287799</v>
      </c>
      <c r="AF3314" s="143">
        <v>-1</v>
      </c>
      <c r="AG3314" s="143">
        <v>-1</v>
      </c>
      <c r="AH3314" s="143">
        <v>-1</v>
      </c>
      <c r="AI3314" s="143">
        <v>-1</v>
      </c>
      <c r="AJ3314" s="143">
        <v>0</v>
      </c>
      <c r="AM3314" s="143" t="s">
        <v>383</v>
      </c>
      <c r="AN3314" s="143">
        <v>-1</v>
      </c>
      <c r="AQ3314" s="143">
        <v>277</v>
      </c>
      <c r="AR3314" s="143" t="s">
        <v>289</v>
      </c>
      <c r="AS3314" s="143" t="s">
        <v>409</v>
      </c>
      <c r="AT3314" s="143" t="s">
        <v>366</v>
      </c>
      <c r="AV3314" s="143">
        <v>198.93165326540301</v>
      </c>
      <c r="AW3314" s="143">
        <v>1.2500122959</v>
      </c>
    </row>
    <row r="3315" spans="1:49" x14ac:dyDescent="0.25">
      <c r="A3315" s="153">
        <v>820000</v>
      </c>
      <c r="B3315" s="153">
        <v>2500000</v>
      </c>
      <c r="C3315" s="153">
        <v>2500000</v>
      </c>
      <c r="D3315" s="143" t="s">
        <v>360</v>
      </c>
      <c r="E3315" s="143" t="s">
        <v>73</v>
      </c>
      <c r="F3315" s="143" t="s">
        <v>378</v>
      </c>
      <c r="G3315" s="143" t="s">
        <v>379</v>
      </c>
      <c r="H3315" s="143">
        <v>0.59</v>
      </c>
      <c r="I3315" s="143">
        <v>0.64</v>
      </c>
      <c r="J3315" s="143" t="s">
        <v>363</v>
      </c>
      <c r="K3315" s="143">
        <v>2.0272960259E-4</v>
      </c>
      <c r="L3315" s="143">
        <v>3785.3460171362899</v>
      </c>
      <c r="M3315" s="143">
        <v>8.0997006995565908</v>
      </c>
      <c r="N3315" s="143">
        <v>1.0814115645320299</v>
      </c>
      <c r="O3315" s="143">
        <v>1.6420491039499999E-3</v>
      </c>
      <c r="P3315" s="143">
        <v>2.1923413670999999E-4</v>
      </c>
      <c r="Q3315" s="143">
        <v>0.76740169373482003</v>
      </c>
      <c r="R3315" s="143">
        <v>3100</v>
      </c>
      <c r="S3315" s="143" t="s">
        <v>371</v>
      </c>
      <c r="T3315" s="143">
        <v>3100</v>
      </c>
      <c r="U3315" s="143" t="s">
        <v>385</v>
      </c>
      <c r="V3315" s="143" t="s">
        <v>366</v>
      </c>
      <c r="Y3315" s="143" t="s">
        <v>363</v>
      </c>
      <c r="Z3315" s="143">
        <v>0</v>
      </c>
      <c r="AA3315" s="143">
        <v>1</v>
      </c>
      <c r="AB3315" s="143">
        <v>1.6420491039499999E-3</v>
      </c>
      <c r="AC3315" s="143">
        <v>2.1923413670999999E-4</v>
      </c>
      <c r="AD3315" s="143">
        <v>0.76740169373444</v>
      </c>
      <c r="AF3315" s="143">
        <v>-1</v>
      </c>
      <c r="AG3315" s="143">
        <v>-1</v>
      </c>
      <c r="AH3315" s="143">
        <v>-1</v>
      </c>
      <c r="AI3315" s="143">
        <v>-1</v>
      </c>
      <c r="AJ3315" s="143">
        <v>0</v>
      </c>
      <c r="AM3315" s="143" t="s">
        <v>383</v>
      </c>
      <c r="AN3315" s="143">
        <v>-1</v>
      </c>
      <c r="AQ3315" s="143">
        <v>277</v>
      </c>
      <c r="AR3315" s="143" t="s">
        <v>289</v>
      </c>
      <c r="AS3315" s="143" t="s">
        <v>409</v>
      </c>
      <c r="AT3315" s="143" t="s">
        <v>366</v>
      </c>
      <c r="AV3315" s="143">
        <v>5.0877002459990797</v>
      </c>
      <c r="AW3315" s="143">
        <v>6.2238579999999999E-4</v>
      </c>
    </row>
    <row r="3316" spans="1:49" x14ac:dyDescent="0.25">
      <c r="A3316" s="153">
        <v>820000</v>
      </c>
      <c r="B3316" s="153">
        <v>2500000</v>
      </c>
      <c r="C3316" s="153">
        <v>2500000</v>
      </c>
      <c r="D3316" s="143" t="s">
        <v>360</v>
      </c>
      <c r="E3316" s="143" t="s">
        <v>73</v>
      </c>
      <c r="F3316" s="143" t="s">
        <v>378</v>
      </c>
      <c r="G3316" s="143" t="s">
        <v>379</v>
      </c>
      <c r="H3316" s="143">
        <v>0.59</v>
      </c>
      <c r="I3316" s="143">
        <v>0.64</v>
      </c>
      <c r="J3316" s="143" t="s">
        <v>366</v>
      </c>
      <c r="K3316" s="143">
        <v>4.1884431595000003E-4</v>
      </c>
      <c r="L3316" s="143">
        <v>3785.3460171362899</v>
      </c>
      <c r="M3316" s="143">
        <v>8.0997006995565908</v>
      </c>
      <c r="N3316" s="143">
        <v>1.0814115645320299</v>
      </c>
      <c r="O3316" s="143">
        <v>3.39251359893E-3</v>
      </c>
      <c r="P3316" s="143">
        <v>4.5294308700999998E-4</v>
      </c>
      <c r="Q3316" s="143">
        <v>1.58547066319664</v>
      </c>
      <c r="R3316" s="143">
        <v>8110</v>
      </c>
      <c r="S3316" s="143" t="s">
        <v>410</v>
      </c>
      <c r="T3316" s="143">
        <v>8110</v>
      </c>
      <c r="U3316" s="143" t="s">
        <v>385</v>
      </c>
      <c r="V3316" s="143" t="s">
        <v>366</v>
      </c>
      <c r="Z3316" s="143">
        <v>0</v>
      </c>
      <c r="AA3316" s="143">
        <v>1</v>
      </c>
      <c r="AB3316" s="143">
        <v>3.39251359893E-3</v>
      </c>
      <c r="AC3316" s="143">
        <v>4.5294308700999998E-4</v>
      </c>
      <c r="AD3316" s="143">
        <v>2337.68102761603</v>
      </c>
      <c r="AF3316" s="143">
        <v>-1</v>
      </c>
      <c r="AG3316" s="143">
        <v>-1</v>
      </c>
      <c r="AH3316" s="143">
        <v>-1</v>
      </c>
      <c r="AI3316" s="143">
        <v>-1</v>
      </c>
      <c r="AJ3316" s="143">
        <v>0</v>
      </c>
      <c r="AM3316" s="143" t="s">
        <v>383</v>
      </c>
      <c r="AN3316" s="143">
        <v>-1</v>
      </c>
      <c r="AQ3316" s="143">
        <v>277</v>
      </c>
      <c r="AR3316" s="143" t="s">
        <v>289</v>
      </c>
      <c r="AS3316" s="143" t="s">
        <v>409</v>
      </c>
      <c r="AT3316" s="143" t="s">
        <v>366</v>
      </c>
      <c r="AV3316" s="143">
        <v>8.2140672783708304</v>
      </c>
      <c r="AW3316" s="143">
        <v>1.8959294628000001</v>
      </c>
    </row>
    <row r="3317" spans="1:49" x14ac:dyDescent="0.25">
      <c r="A3317" s="153">
        <v>820000</v>
      </c>
      <c r="B3317" s="153">
        <v>2500000</v>
      </c>
      <c r="C3317" s="153">
        <v>2500000</v>
      </c>
      <c r="D3317" s="143" t="s">
        <v>360</v>
      </c>
      <c r="E3317" s="143" t="s">
        <v>73</v>
      </c>
      <c r="F3317" s="143" t="s">
        <v>378</v>
      </c>
      <c r="G3317" s="143" t="s">
        <v>379</v>
      </c>
      <c r="H3317" s="143">
        <v>0.59</v>
      </c>
      <c r="I3317" s="143">
        <v>0.64</v>
      </c>
      <c r="J3317" s="143" t="s">
        <v>366</v>
      </c>
      <c r="K3317" s="143">
        <v>9.36083300083E-3</v>
      </c>
      <c r="L3317" s="143">
        <v>3778.7928724420499</v>
      </c>
      <c r="M3317" s="143">
        <v>8.3174213691640109</v>
      </c>
      <c r="N3317" s="143">
        <v>1.10264014195388</v>
      </c>
      <c r="O3317" s="143">
        <v>7.7857992434280002E-2</v>
      </c>
      <c r="P3317" s="143">
        <v>1.0321630228840001E-2</v>
      </c>
      <c r="Q3317" s="143">
        <v>35.3726490236605</v>
      </c>
      <c r="R3317" s="143">
        <v>1400</v>
      </c>
      <c r="S3317" s="143" t="s">
        <v>389</v>
      </c>
      <c r="T3317" s="143">
        <v>1400</v>
      </c>
      <c r="U3317" s="143" t="s">
        <v>385</v>
      </c>
      <c r="V3317" s="143" t="s">
        <v>366</v>
      </c>
      <c r="Z3317" s="143">
        <v>0</v>
      </c>
      <c r="AA3317" s="143">
        <v>1</v>
      </c>
      <c r="AB3317" s="143">
        <v>7.7857992434280002E-2</v>
      </c>
      <c r="AC3317" s="143">
        <v>1.0321630228840001E-2</v>
      </c>
      <c r="AD3317" s="143">
        <v>37.2267039299754</v>
      </c>
      <c r="AF3317" s="143">
        <v>-1</v>
      </c>
      <c r="AG3317" s="143">
        <v>-1</v>
      </c>
      <c r="AH3317" s="143">
        <v>-1</v>
      </c>
      <c r="AI3317" s="143">
        <v>-1</v>
      </c>
      <c r="AJ3317" s="143">
        <v>0</v>
      </c>
      <c r="AM3317" s="143" t="s">
        <v>383</v>
      </c>
      <c r="AN3317" s="143">
        <v>-1</v>
      </c>
      <c r="AQ3317" s="143">
        <v>277</v>
      </c>
      <c r="AR3317" s="143" t="s">
        <v>289</v>
      </c>
      <c r="AS3317" s="143" t="s">
        <v>409</v>
      </c>
      <c r="AT3317" s="143" t="s">
        <v>366</v>
      </c>
      <c r="AV3317" s="143">
        <v>24.940606539433599</v>
      </c>
      <c r="AW3317" s="143">
        <v>3.0191974E-2</v>
      </c>
    </row>
    <row r="3318" spans="1:49" x14ac:dyDescent="0.25">
      <c r="A3318" s="153">
        <v>820000</v>
      </c>
      <c r="B3318" s="153">
        <v>2500000</v>
      </c>
      <c r="C3318" s="153">
        <v>2500000</v>
      </c>
      <c r="D3318" s="143" t="s">
        <v>360</v>
      </c>
      <c r="E3318" s="143" t="s">
        <v>73</v>
      </c>
      <c r="F3318" s="143" t="s">
        <v>378</v>
      </c>
      <c r="G3318" s="143" t="s">
        <v>379</v>
      </c>
      <c r="H3318" s="143">
        <v>0.59</v>
      </c>
      <c r="I3318" s="143">
        <v>0.64</v>
      </c>
      <c r="J3318" s="143" t="s">
        <v>363</v>
      </c>
      <c r="K3318" s="143">
        <v>0.61776345359886997</v>
      </c>
      <c r="L3318" s="143">
        <v>3271.7477729332099</v>
      </c>
      <c r="M3318" s="143">
        <v>6.4651882989177896</v>
      </c>
      <c r="N3318" s="143">
        <v>0.87907691481677996</v>
      </c>
      <c r="O3318" s="143">
        <v>3.9939570517064702</v>
      </c>
      <c r="P3318" s="143">
        <v>0.54306159087625006</v>
      </c>
      <c r="Q3318" s="143">
        <v>2021.1662035116401</v>
      </c>
      <c r="R3318" s="143">
        <v>3100</v>
      </c>
      <c r="S3318" s="143" t="s">
        <v>371</v>
      </c>
      <c r="T3318" s="143">
        <v>3100</v>
      </c>
      <c r="U3318" s="143" t="s">
        <v>385</v>
      </c>
      <c r="V3318" s="143" t="s">
        <v>366</v>
      </c>
      <c r="Y3318" s="143" t="s">
        <v>363</v>
      </c>
      <c r="Z3318" s="143">
        <v>0</v>
      </c>
      <c r="AA3318" s="143">
        <v>1</v>
      </c>
      <c r="AB3318" s="143">
        <v>3.9939570517064702</v>
      </c>
      <c r="AC3318" s="143">
        <v>0.54306159087625006</v>
      </c>
      <c r="AD3318" s="143">
        <v>2021.1662035116401</v>
      </c>
      <c r="AF3318" s="143">
        <v>-1</v>
      </c>
      <c r="AG3318" s="143">
        <v>-1</v>
      </c>
      <c r="AH3318" s="143">
        <v>-1</v>
      </c>
      <c r="AI3318" s="143">
        <v>-1</v>
      </c>
      <c r="AJ3318" s="143">
        <v>0</v>
      </c>
      <c r="AM3318" s="143" t="s">
        <v>383</v>
      </c>
      <c r="AN3318" s="143">
        <v>-1</v>
      </c>
      <c r="AQ3318" s="143">
        <v>277</v>
      </c>
      <c r="AR3318" s="143" t="s">
        <v>289</v>
      </c>
      <c r="AS3318" s="143" t="s">
        <v>409</v>
      </c>
      <c r="AT3318" s="143" t="s">
        <v>366</v>
      </c>
      <c r="AV3318" s="143">
        <v>199.99999998882399</v>
      </c>
      <c r="AW3318" s="143">
        <v>1.6392264424</v>
      </c>
    </row>
    <row r="3319" spans="1:49" x14ac:dyDescent="0.25">
      <c r="A3319" s="153">
        <v>820000</v>
      </c>
      <c r="B3319" s="153">
        <v>2500000</v>
      </c>
      <c r="C3319" s="153">
        <v>2500000</v>
      </c>
      <c r="D3319" s="143" t="s">
        <v>360</v>
      </c>
      <c r="E3319" s="143" t="s">
        <v>73</v>
      </c>
      <c r="F3319" s="143" t="s">
        <v>378</v>
      </c>
      <c r="G3319" s="143" t="s">
        <v>379</v>
      </c>
      <c r="H3319" s="143">
        <v>0.59</v>
      </c>
      <c r="I3319" s="143">
        <v>0.64</v>
      </c>
      <c r="J3319" s="143" t="s">
        <v>366</v>
      </c>
      <c r="K3319" s="143">
        <v>0.61776345352982998</v>
      </c>
      <c r="L3319" s="143">
        <v>3790.8847263950702</v>
      </c>
      <c r="M3319" s="143">
        <v>8.1113213080454507</v>
      </c>
      <c r="N3319" s="143">
        <v>1.08297570981544</v>
      </c>
      <c r="O3319" s="143">
        <v>5.0108778639482701</v>
      </c>
      <c r="P3319" s="143">
        <v>0.66902281458450996</v>
      </c>
      <c r="Q3319" s="143">
        <v>2341.87004051131</v>
      </c>
      <c r="R3319" s="143">
        <v>8110</v>
      </c>
      <c r="S3319" s="143" t="s">
        <v>410</v>
      </c>
      <c r="T3319" s="143">
        <v>8110</v>
      </c>
      <c r="U3319" s="143" t="s">
        <v>385</v>
      </c>
      <c r="V3319" s="143" t="s">
        <v>366</v>
      </c>
      <c r="Z3319" s="143">
        <v>0</v>
      </c>
      <c r="AA3319" s="143">
        <v>1</v>
      </c>
      <c r="AB3319" s="143">
        <v>5.0108778639482701</v>
      </c>
      <c r="AC3319" s="143">
        <v>0.66902281458450996</v>
      </c>
      <c r="AD3319" s="143">
        <v>2341.87004051131</v>
      </c>
      <c r="AF3319" s="143">
        <v>-1</v>
      </c>
      <c r="AG3319" s="143">
        <v>-1</v>
      </c>
      <c r="AH3319" s="143">
        <v>-1</v>
      </c>
      <c r="AI3319" s="143">
        <v>-1</v>
      </c>
      <c r="AJ3319" s="143">
        <v>0</v>
      </c>
      <c r="AM3319" s="143" t="s">
        <v>383</v>
      </c>
      <c r="AN3319" s="143">
        <v>-1</v>
      </c>
      <c r="AQ3319" s="143">
        <v>277</v>
      </c>
      <c r="AR3319" s="143" t="s">
        <v>289</v>
      </c>
      <c r="AS3319" s="143" t="s">
        <v>409</v>
      </c>
      <c r="AT3319" s="143" t="s">
        <v>366</v>
      </c>
      <c r="AV3319" s="143">
        <v>199.999999977648</v>
      </c>
      <c r="AW3319" s="143">
        <v>1.8993268779000001</v>
      </c>
    </row>
    <row r="3320" spans="1:49" x14ac:dyDescent="0.25">
      <c r="A3320" s="153">
        <v>820000</v>
      </c>
      <c r="B3320" s="153">
        <v>2500000</v>
      </c>
      <c r="C3320" s="153">
        <v>2500000</v>
      </c>
      <c r="D3320" s="143" t="s">
        <v>360</v>
      </c>
      <c r="E3320" s="143" t="s">
        <v>73</v>
      </c>
      <c r="F3320" s="143" t="s">
        <v>378</v>
      </c>
      <c r="G3320" s="143" t="s">
        <v>379</v>
      </c>
      <c r="H3320" s="143">
        <v>0.59</v>
      </c>
      <c r="I3320" s="143">
        <v>0.64</v>
      </c>
      <c r="J3320" s="143" t="s">
        <v>366</v>
      </c>
      <c r="K3320" s="143">
        <v>3.9574025058999998E-4</v>
      </c>
      <c r="L3320" s="143">
        <v>3822.5239908280801</v>
      </c>
      <c r="M3320" s="143">
        <v>7.8189592474566503</v>
      </c>
      <c r="N3320" s="143">
        <v>1.13379315895344</v>
      </c>
      <c r="O3320" s="143">
        <v>3.0942768920100001E-3</v>
      </c>
      <c r="P3320" s="143">
        <v>4.4868758884999998E-4</v>
      </c>
      <c r="Q3320" s="143">
        <v>1.51272660205099</v>
      </c>
      <c r="R3320" s="143">
        <v>1460</v>
      </c>
      <c r="S3320" s="143" t="s">
        <v>408</v>
      </c>
      <c r="T3320" s="143">
        <v>1460</v>
      </c>
      <c r="U3320" s="143" t="s">
        <v>385</v>
      </c>
      <c r="V3320" s="143" t="s">
        <v>366</v>
      </c>
      <c r="Z3320" s="143">
        <v>0</v>
      </c>
      <c r="AA3320" s="143">
        <v>1</v>
      </c>
      <c r="AB3320" s="143">
        <v>3.0942768920100001E-3</v>
      </c>
      <c r="AC3320" s="143">
        <v>4.4868758884999998E-4</v>
      </c>
      <c r="AD3320" s="143">
        <v>1049.17273944359</v>
      </c>
      <c r="AF3320" s="143">
        <v>-1</v>
      </c>
      <c r="AG3320" s="143">
        <v>-1</v>
      </c>
      <c r="AH3320" s="143">
        <v>-1</v>
      </c>
      <c r="AI3320" s="143">
        <v>-1</v>
      </c>
      <c r="AJ3320" s="143">
        <v>0</v>
      </c>
      <c r="AM3320" s="143" t="s">
        <v>383</v>
      </c>
      <c r="AN3320" s="143">
        <v>-1</v>
      </c>
      <c r="AQ3320" s="143">
        <v>277</v>
      </c>
      <c r="AR3320" s="143" t="s">
        <v>289</v>
      </c>
      <c r="AS3320" s="143" t="s">
        <v>409</v>
      </c>
      <c r="AT3320" s="143" t="s">
        <v>366</v>
      </c>
      <c r="AV3320" s="143">
        <v>6.1482802252112601</v>
      </c>
      <c r="AW3320" s="143">
        <v>0.85091057540000004</v>
      </c>
    </row>
    <row r="3321" spans="1:49" x14ac:dyDescent="0.25">
      <c r="A3321" s="153">
        <v>820000</v>
      </c>
      <c r="B3321" s="153">
        <v>2500000</v>
      </c>
      <c r="C3321" s="153">
        <v>2500000</v>
      </c>
      <c r="D3321" s="143" t="s">
        <v>360</v>
      </c>
      <c r="E3321" s="143" t="s">
        <v>73</v>
      </c>
      <c r="F3321" s="143" t="s">
        <v>378</v>
      </c>
      <c r="G3321" s="143" t="s">
        <v>379</v>
      </c>
      <c r="H3321" s="143">
        <v>0.59</v>
      </c>
      <c r="I3321" s="143">
        <v>0.64</v>
      </c>
      <c r="J3321" s="143" t="s">
        <v>366</v>
      </c>
      <c r="K3321" s="143">
        <v>2.2044451584300002E-3</v>
      </c>
      <c r="L3321" s="143">
        <v>3812.8518572104999</v>
      </c>
      <c r="M3321" s="143">
        <v>7.8419444676281396</v>
      </c>
      <c r="N3321" s="143">
        <v>1.14377314324468</v>
      </c>
      <c r="O3321" s="143">
        <v>1.7287136514350002E-2</v>
      </c>
      <c r="P3321" s="143">
        <v>2.52138516797E-3</v>
      </c>
      <c r="Q3321" s="143">
        <v>8.40522281644615</v>
      </c>
      <c r="R3321" s="143">
        <v>1550</v>
      </c>
      <c r="S3321" s="143" t="s">
        <v>399</v>
      </c>
      <c r="T3321" s="143">
        <v>1550</v>
      </c>
      <c r="U3321" s="143" t="s">
        <v>385</v>
      </c>
      <c r="V3321" s="143" t="s">
        <v>366</v>
      </c>
      <c r="Z3321" s="143">
        <v>0</v>
      </c>
      <c r="AA3321" s="143">
        <v>1</v>
      </c>
      <c r="AB3321" s="143">
        <v>1.7287136514350002E-2</v>
      </c>
      <c r="AC3321" s="143">
        <v>2.52138516797E-3</v>
      </c>
      <c r="AD3321" s="143">
        <v>2355.4405320732099</v>
      </c>
      <c r="AF3321" s="143">
        <v>-1</v>
      </c>
      <c r="AG3321" s="143">
        <v>-1</v>
      </c>
      <c r="AH3321" s="143">
        <v>-1</v>
      </c>
      <c r="AI3321" s="143">
        <v>-1</v>
      </c>
      <c r="AJ3321" s="143">
        <v>0</v>
      </c>
      <c r="AM3321" s="143" t="s">
        <v>383</v>
      </c>
      <c r="AN3321" s="143">
        <v>-1</v>
      </c>
      <c r="AQ3321" s="143">
        <v>277</v>
      </c>
      <c r="AR3321" s="143" t="s">
        <v>289</v>
      </c>
      <c r="AS3321" s="143" t="s">
        <v>409</v>
      </c>
      <c r="AT3321" s="143" t="s">
        <v>366</v>
      </c>
      <c r="AV3321" s="143">
        <v>16.540357602792302</v>
      </c>
      <c r="AW3321" s="143">
        <v>1.9103329538</v>
      </c>
    </row>
    <row r="3322" spans="1:49" x14ac:dyDescent="0.25">
      <c r="A3322" s="153">
        <v>820000</v>
      </c>
      <c r="B3322" s="153">
        <v>2500000</v>
      </c>
      <c r="C3322" s="153">
        <v>2500000</v>
      </c>
      <c r="D3322" s="143" t="s">
        <v>360</v>
      </c>
      <c r="E3322" s="143" t="s">
        <v>73</v>
      </c>
      <c r="F3322" s="143" t="s">
        <v>378</v>
      </c>
      <c r="G3322" s="143" t="s">
        <v>379</v>
      </c>
      <c r="H3322" s="143">
        <v>0.59</v>
      </c>
      <c r="I3322" s="143">
        <v>0.64</v>
      </c>
      <c r="J3322" s="143" t="s">
        <v>366</v>
      </c>
      <c r="K3322" s="143">
        <v>0.22773956598221001</v>
      </c>
      <c r="L3322" s="143">
        <v>3639.9629295478098</v>
      </c>
      <c r="M3322" s="143">
        <v>7.63705532531052</v>
      </c>
      <c r="N3322" s="143">
        <v>1.0241417537092601</v>
      </c>
      <c r="O3322" s="143">
        <v>1.7392596651683701</v>
      </c>
      <c r="P3322" s="143">
        <v>0.23323759849400999</v>
      </c>
      <c r="Q3322" s="143">
        <v>828.96357776656805</v>
      </c>
      <c r="R3322" s="143">
        <v>8110</v>
      </c>
      <c r="S3322" s="143" t="s">
        <v>410</v>
      </c>
      <c r="T3322" s="143">
        <v>8110</v>
      </c>
      <c r="U3322" s="143" t="s">
        <v>385</v>
      </c>
      <c r="V3322" s="143" t="s">
        <v>366</v>
      </c>
      <c r="Z3322" s="143">
        <v>0</v>
      </c>
      <c r="AA3322" s="143">
        <v>1</v>
      </c>
      <c r="AB3322" s="143">
        <v>1.7392596651683701</v>
      </c>
      <c r="AC3322" s="143">
        <v>0.23323759849400999</v>
      </c>
      <c r="AD3322" s="143">
        <v>1611.81130494645</v>
      </c>
      <c r="AF3322" s="143">
        <v>-1</v>
      </c>
      <c r="AG3322" s="143">
        <v>-1</v>
      </c>
      <c r="AH3322" s="143">
        <v>-1</v>
      </c>
      <c r="AI3322" s="143">
        <v>-1</v>
      </c>
      <c r="AJ3322" s="143">
        <v>0</v>
      </c>
      <c r="AM3322" s="143" t="s">
        <v>383</v>
      </c>
      <c r="AN3322" s="143">
        <v>-1</v>
      </c>
      <c r="AQ3322" s="143">
        <v>277</v>
      </c>
      <c r="AR3322" s="143" t="s">
        <v>289</v>
      </c>
      <c r="AS3322" s="143" t="s">
        <v>409</v>
      </c>
      <c r="AT3322" s="143" t="s">
        <v>366</v>
      </c>
      <c r="AV3322" s="143">
        <v>161.61609557854601</v>
      </c>
      <c r="AW3322" s="143">
        <v>1.3072273356999999</v>
      </c>
    </row>
    <row r="3323" spans="1:49" x14ac:dyDescent="0.25">
      <c r="A3323" s="153">
        <v>820000</v>
      </c>
      <c r="B3323" s="153">
        <v>2500000</v>
      </c>
      <c r="C3323" s="153">
        <v>2500000</v>
      </c>
      <c r="D3323" s="143" t="s">
        <v>360</v>
      </c>
      <c r="E3323" s="143" t="s">
        <v>73</v>
      </c>
      <c r="F3323" s="143" t="s">
        <v>378</v>
      </c>
      <c r="G3323" s="143" t="s">
        <v>379</v>
      </c>
      <c r="H3323" s="143">
        <v>0.59</v>
      </c>
      <c r="I3323" s="143">
        <v>0.64</v>
      </c>
      <c r="J3323" s="143" t="s">
        <v>363</v>
      </c>
      <c r="K3323" s="143">
        <v>0.17495364040582001</v>
      </c>
      <c r="L3323" s="143">
        <v>3639.9629295478098</v>
      </c>
      <c r="M3323" s="143">
        <v>7.63705532531052</v>
      </c>
      <c r="N3323" s="143">
        <v>1.0241417537092601</v>
      </c>
      <c r="O3323" s="143">
        <v>1.33613063114377</v>
      </c>
      <c r="P3323" s="143">
        <v>0.17917732810303999</v>
      </c>
      <c r="Q3323" s="143">
        <v>636.82476546664498</v>
      </c>
      <c r="R3323" s="143">
        <v>3100</v>
      </c>
      <c r="S3323" s="143" t="s">
        <v>371</v>
      </c>
      <c r="T3323" s="143">
        <v>3100</v>
      </c>
      <c r="U3323" s="143" t="s">
        <v>385</v>
      </c>
      <c r="V3323" s="143" t="s">
        <v>366</v>
      </c>
      <c r="Y3323" s="143" t="s">
        <v>363</v>
      </c>
      <c r="Z3323" s="143">
        <v>0</v>
      </c>
      <c r="AA3323" s="143">
        <v>1</v>
      </c>
      <c r="AB3323" s="143">
        <v>1.33613063114377</v>
      </c>
      <c r="AC3323" s="143">
        <v>0.17917732810303999</v>
      </c>
      <c r="AD3323" s="143">
        <v>636.82476546664498</v>
      </c>
      <c r="AF3323" s="143">
        <v>-1</v>
      </c>
      <c r="AG3323" s="143">
        <v>-1</v>
      </c>
      <c r="AH3323" s="143">
        <v>-1</v>
      </c>
      <c r="AI3323" s="143">
        <v>-1</v>
      </c>
      <c r="AJ3323" s="143">
        <v>0</v>
      </c>
      <c r="AM3323" s="143" t="s">
        <v>383</v>
      </c>
      <c r="AN3323" s="143">
        <v>-1</v>
      </c>
      <c r="AQ3323" s="143">
        <v>277</v>
      </c>
      <c r="AR3323" s="143" t="s">
        <v>289</v>
      </c>
      <c r="AS3323" s="143" t="s">
        <v>409</v>
      </c>
      <c r="AT3323" s="143" t="s">
        <v>366</v>
      </c>
      <c r="AV3323" s="143">
        <v>114.631562996916</v>
      </c>
      <c r="AW3323" s="143">
        <v>0.51648399469999995</v>
      </c>
    </row>
    <row r="3324" spans="1:49" x14ac:dyDescent="0.25">
      <c r="A3324" s="153">
        <v>820000</v>
      </c>
      <c r="B3324" s="153">
        <v>2500000</v>
      </c>
      <c r="C3324" s="153">
        <v>2500000</v>
      </c>
      <c r="D3324" s="143" t="s">
        <v>360</v>
      </c>
      <c r="E3324" s="143" t="s">
        <v>73</v>
      </c>
      <c r="F3324" s="143" t="s">
        <v>378</v>
      </c>
      <c r="G3324" s="143" t="s">
        <v>379</v>
      </c>
      <c r="H3324" s="143">
        <v>0.59</v>
      </c>
      <c r="I3324" s="143">
        <v>0.64</v>
      </c>
      <c r="J3324" s="143" t="s">
        <v>366</v>
      </c>
      <c r="K3324" s="143">
        <v>2.858624603041E-2</v>
      </c>
      <c r="L3324" s="143">
        <v>3292.4688872197198</v>
      </c>
      <c r="M3324" s="143">
        <v>6.7018424948992097</v>
      </c>
      <c r="N3324" s="143">
        <v>0.90906415716774003</v>
      </c>
      <c r="O3324" s="143">
        <v>0.19158051841629001</v>
      </c>
      <c r="P3324" s="143">
        <v>2.5986731654229999E-2</v>
      </c>
      <c r="Q3324" s="143">
        <v>94.119325657556402</v>
      </c>
      <c r="R3324" s="143">
        <v>1400</v>
      </c>
      <c r="S3324" s="143" t="s">
        <v>389</v>
      </c>
      <c r="T3324" s="143">
        <v>1400</v>
      </c>
      <c r="U3324" s="143" t="s">
        <v>385</v>
      </c>
      <c r="V3324" s="143" t="s">
        <v>366</v>
      </c>
      <c r="Z3324" s="143">
        <v>0</v>
      </c>
      <c r="AA3324" s="143">
        <v>1</v>
      </c>
      <c r="AB3324" s="143">
        <v>0.19158051841629001</v>
      </c>
      <c r="AC3324" s="143">
        <v>2.5986731654229999E-2</v>
      </c>
      <c r="AD3324" s="143">
        <v>94.119325657557695</v>
      </c>
      <c r="AF3324" s="143">
        <v>-1</v>
      </c>
      <c r="AG3324" s="143">
        <v>-1</v>
      </c>
      <c r="AH3324" s="143">
        <v>-1</v>
      </c>
      <c r="AI3324" s="143">
        <v>-1</v>
      </c>
      <c r="AJ3324" s="143">
        <v>0</v>
      </c>
      <c r="AM3324" s="143" t="s">
        <v>383</v>
      </c>
      <c r="AN3324" s="143">
        <v>-1</v>
      </c>
      <c r="AQ3324" s="143">
        <v>277</v>
      </c>
      <c r="AR3324" s="143" t="s">
        <v>289</v>
      </c>
      <c r="AS3324" s="143" t="s">
        <v>409</v>
      </c>
      <c r="AT3324" s="143" t="s">
        <v>366</v>
      </c>
      <c r="AV3324" s="143">
        <v>61.025615438405303</v>
      </c>
      <c r="AW3324" s="143">
        <v>7.6333597500000003E-2</v>
      </c>
    </row>
    <row r="3325" spans="1:49" x14ac:dyDescent="0.25">
      <c r="A3325" s="153">
        <v>820000</v>
      </c>
      <c r="B3325" s="153">
        <v>2500000</v>
      </c>
      <c r="C3325" s="153">
        <v>2500000</v>
      </c>
      <c r="D3325" s="143" t="s">
        <v>360</v>
      </c>
      <c r="E3325" s="143" t="s">
        <v>73</v>
      </c>
      <c r="F3325" s="143" t="s">
        <v>378</v>
      </c>
      <c r="G3325" s="143" t="s">
        <v>379</v>
      </c>
      <c r="H3325" s="143">
        <v>0.59</v>
      </c>
      <c r="I3325" s="143">
        <v>0.64</v>
      </c>
      <c r="J3325" s="143" t="s">
        <v>363</v>
      </c>
      <c r="K3325" s="143">
        <v>0.58917705720877001</v>
      </c>
      <c r="L3325" s="143">
        <v>3292.4688872197198</v>
      </c>
      <c r="M3325" s="143">
        <v>6.7018424948992097</v>
      </c>
      <c r="N3325" s="143">
        <v>0.90906415716774003</v>
      </c>
      <c r="O3325" s="143">
        <v>3.94857183902141</v>
      </c>
      <c r="P3325" s="143">
        <v>0.53559974493406004</v>
      </c>
      <c r="Q3325" s="143">
        <v>1939.84712992356</v>
      </c>
      <c r="R3325" s="143">
        <v>3100</v>
      </c>
      <c r="S3325" s="143" t="s">
        <v>371</v>
      </c>
      <c r="T3325" s="143">
        <v>3100</v>
      </c>
      <c r="U3325" s="143" t="s">
        <v>385</v>
      </c>
      <c r="V3325" s="143" t="s">
        <v>366</v>
      </c>
      <c r="Y3325" s="143" t="s">
        <v>363</v>
      </c>
      <c r="Z3325" s="143">
        <v>0</v>
      </c>
      <c r="AA3325" s="143">
        <v>1</v>
      </c>
      <c r="AB3325" s="143">
        <v>3.94857183902141</v>
      </c>
      <c r="AC3325" s="143">
        <v>0.53559974493406004</v>
      </c>
      <c r="AD3325" s="143">
        <v>1939.84712992356</v>
      </c>
      <c r="AF3325" s="143">
        <v>-1</v>
      </c>
      <c r="AG3325" s="143">
        <v>-1</v>
      </c>
      <c r="AH3325" s="143">
        <v>-1</v>
      </c>
      <c r="AI3325" s="143">
        <v>-1</v>
      </c>
      <c r="AJ3325" s="143">
        <v>0</v>
      </c>
      <c r="AM3325" s="143" t="s">
        <v>383</v>
      </c>
      <c r="AN3325" s="143">
        <v>-1</v>
      </c>
      <c r="AQ3325" s="143">
        <v>277</v>
      </c>
      <c r="AR3325" s="143" t="s">
        <v>289</v>
      </c>
      <c r="AS3325" s="143" t="s">
        <v>409</v>
      </c>
      <c r="AT3325" s="143" t="s">
        <v>366</v>
      </c>
      <c r="AV3325" s="143">
        <v>192.40927303460299</v>
      </c>
      <c r="AW3325" s="143">
        <v>1.5732742335000001</v>
      </c>
    </row>
    <row r="3326" spans="1:49" x14ac:dyDescent="0.25">
      <c r="A3326" s="153">
        <v>820000</v>
      </c>
      <c r="B3326" s="153">
        <v>2500000</v>
      </c>
      <c r="C3326" s="153">
        <v>2500000</v>
      </c>
      <c r="D3326" s="143" t="s">
        <v>360</v>
      </c>
      <c r="E3326" s="143" t="s">
        <v>73</v>
      </c>
      <c r="F3326" s="143" t="s">
        <v>378</v>
      </c>
      <c r="G3326" s="143" t="s">
        <v>379</v>
      </c>
      <c r="H3326" s="143">
        <v>0.59</v>
      </c>
      <c r="I3326" s="143">
        <v>0.64</v>
      </c>
      <c r="J3326" s="143" t="s">
        <v>366</v>
      </c>
      <c r="K3326" s="143">
        <v>1.053570110032E-2</v>
      </c>
      <c r="L3326" s="143">
        <v>3821.44369095806</v>
      </c>
      <c r="M3326" s="143">
        <v>7.8286791384244001</v>
      </c>
      <c r="N3326" s="143">
        <v>1.1320747521971299</v>
      </c>
      <c r="O3326" s="143">
        <v>8.248062341279E-2</v>
      </c>
      <c r="P3326" s="143">
        <v>1.192720121237E-2</v>
      </c>
      <c r="Q3326" s="143">
        <v>40.261588499660697</v>
      </c>
      <c r="R3326" s="143">
        <v>8110</v>
      </c>
      <c r="S3326" s="143" t="s">
        <v>410</v>
      </c>
      <c r="T3326" s="143">
        <v>8110</v>
      </c>
      <c r="U3326" s="143" t="s">
        <v>385</v>
      </c>
      <c r="V3326" s="143" t="s">
        <v>366</v>
      </c>
      <c r="Z3326" s="143">
        <v>0</v>
      </c>
      <c r="AA3326" s="143">
        <v>1</v>
      </c>
      <c r="AB3326" s="143">
        <v>8.248062341279E-2</v>
      </c>
      <c r="AC3326" s="143">
        <v>1.192720121237E-2</v>
      </c>
      <c r="AD3326" s="143">
        <v>79.083362348108807</v>
      </c>
      <c r="AF3326" s="143">
        <v>-1</v>
      </c>
      <c r="AG3326" s="143">
        <v>-1</v>
      </c>
      <c r="AH3326" s="143">
        <v>-1</v>
      </c>
      <c r="AI3326" s="143">
        <v>-1</v>
      </c>
      <c r="AJ3326" s="143">
        <v>0</v>
      </c>
      <c r="AM3326" s="143" t="s">
        <v>383</v>
      </c>
      <c r="AN3326" s="143">
        <v>-1</v>
      </c>
      <c r="AQ3326" s="143">
        <v>277</v>
      </c>
      <c r="AR3326" s="143" t="s">
        <v>289</v>
      </c>
      <c r="AS3326" s="143" t="s">
        <v>409</v>
      </c>
      <c r="AT3326" s="143" t="s">
        <v>366</v>
      </c>
      <c r="AV3326" s="143">
        <v>36.791940865762498</v>
      </c>
      <c r="AW3326" s="143">
        <v>6.4138979999999998E-2</v>
      </c>
    </row>
    <row r="3327" spans="1:49" x14ac:dyDescent="0.25">
      <c r="A3327" s="153">
        <v>820000</v>
      </c>
      <c r="B3327" s="153">
        <v>2500000</v>
      </c>
      <c r="C3327" s="153">
        <v>2500000</v>
      </c>
      <c r="D3327" s="143" t="s">
        <v>360</v>
      </c>
      <c r="E3327" s="143" t="s">
        <v>73</v>
      </c>
      <c r="F3327" s="143" t="s">
        <v>378</v>
      </c>
      <c r="G3327" s="143" t="s">
        <v>379</v>
      </c>
      <c r="H3327" s="143">
        <v>0.59</v>
      </c>
      <c r="I3327" s="143">
        <v>0.64</v>
      </c>
      <c r="J3327" s="143" t="s">
        <v>366</v>
      </c>
      <c r="K3327" s="143">
        <v>0.42266194462020001</v>
      </c>
      <c r="L3327" s="143">
        <v>3821.44369095806</v>
      </c>
      <c r="M3327" s="143">
        <v>7.8286791384244001</v>
      </c>
      <c r="N3327" s="143">
        <v>1.1320747521971299</v>
      </c>
      <c r="O3327" s="143">
        <v>3.3088847484540498</v>
      </c>
      <c r="P3327" s="143">
        <v>0.47848491621907002</v>
      </c>
      <c r="Q3327" s="143">
        <v>1615.1788216769301</v>
      </c>
      <c r="R3327" s="143">
        <v>1460</v>
      </c>
      <c r="S3327" s="143" t="s">
        <v>408</v>
      </c>
      <c r="T3327" s="143">
        <v>1460</v>
      </c>
      <c r="U3327" s="143" t="s">
        <v>385</v>
      </c>
      <c r="V3327" s="143" t="s">
        <v>366</v>
      </c>
      <c r="Z3327" s="143">
        <v>0</v>
      </c>
      <c r="AA3327" s="143">
        <v>1</v>
      </c>
      <c r="AB3327" s="143">
        <v>3.3088847484540498</v>
      </c>
      <c r="AC3327" s="143">
        <v>0.47848491621907002</v>
      </c>
      <c r="AD3327" s="143">
        <v>2281.6648904394301</v>
      </c>
      <c r="AF3327" s="143">
        <v>-1</v>
      </c>
      <c r="AG3327" s="143">
        <v>-1</v>
      </c>
      <c r="AH3327" s="143">
        <v>-1</v>
      </c>
      <c r="AI3327" s="143">
        <v>-1</v>
      </c>
      <c r="AJ3327" s="143">
        <v>0</v>
      </c>
      <c r="AM3327" s="143" t="s">
        <v>383</v>
      </c>
      <c r="AN3327" s="143">
        <v>-1</v>
      </c>
      <c r="AQ3327" s="143">
        <v>277</v>
      </c>
      <c r="AR3327" s="143" t="s">
        <v>289</v>
      </c>
      <c r="AS3327" s="143" t="s">
        <v>409</v>
      </c>
      <c r="AT3327" s="143" t="s">
        <v>366</v>
      </c>
      <c r="AV3327" s="143">
        <v>166.838596638204</v>
      </c>
      <c r="AW3327" s="143">
        <v>1.8504986945999999</v>
      </c>
    </row>
    <row r="3328" spans="1:49" x14ac:dyDescent="0.25">
      <c r="A3328" s="153">
        <v>820000</v>
      </c>
      <c r="B3328" s="153">
        <v>2500000</v>
      </c>
      <c r="C3328" s="153">
        <v>2500000</v>
      </c>
      <c r="D3328" s="143" t="s">
        <v>360</v>
      </c>
      <c r="E3328" s="143" t="s">
        <v>73</v>
      </c>
      <c r="F3328" s="143" t="s">
        <v>378</v>
      </c>
      <c r="G3328" s="143" t="s">
        <v>379</v>
      </c>
      <c r="H3328" s="143">
        <v>0.59</v>
      </c>
      <c r="I3328" s="143">
        <v>0.64</v>
      </c>
      <c r="J3328" s="143" t="s">
        <v>366</v>
      </c>
      <c r="K3328" s="143">
        <v>6.7902634533440004E-2</v>
      </c>
      <c r="L3328" s="143">
        <v>3790.7515695924599</v>
      </c>
      <c r="M3328" s="143">
        <v>8.1110387605395804</v>
      </c>
      <c r="N3328" s="143">
        <v>1.0829378817742099</v>
      </c>
      <c r="O3328" s="143">
        <v>0.55076090064354999</v>
      </c>
      <c r="P3328" s="143">
        <v>7.3534335208539997E-2</v>
      </c>
      <c r="Q3328" s="143">
        <v>257.40201843713101</v>
      </c>
      <c r="R3328" s="143">
        <v>8110</v>
      </c>
      <c r="S3328" s="143" t="s">
        <v>410</v>
      </c>
      <c r="T3328" s="143">
        <v>8110</v>
      </c>
      <c r="U3328" s="143" t="s">
        <v>385</v>
      </c>
      <c r="V3328" s="143" t="s">
        <v>366</v>
      </c>
      <c r="Z3328" s="143">
        <v>0</v>
      </c>
      <c r="AA3328" s="143">
        <v>1</v>
      </c>
      <c r="AB3328" s="143">
        <v>0.55076090064354999</v>
      </c>
      <c r="AC3328" s="143">
        <v>7.3534335208539997E-2</v>
      </c>
      <c r="AD3328" s="143">
        <v>2341.7877821519301</v>
      </c>
      <c r="AF3328" s="143">
        <v>-1</v>
      </c>
      <c r="AG3328" s="143">
        <v>-1</v>
      </c>
      <c r="AH3328" s="143">
        <v>-1</v>
      </c>
      <c r="AI3328" s="143">
        <v>-1</v>
      </c>
      <c r="AJ3328" s="143">
        <v>0</v>
      </c>
      <c r="AM3328" s="143" t="s">
        <v>383</v>
      </c>
      <c r="AN3328" s="143">
        <v>-1</v>
      </c>
      <c r="AQ3328" s="143">
        <v>277</v>
      </c>
      <c r="AR3328" s="143" t="s">
        <v>289</v>
      </c>
      <c r="AS3328" s="143" t="s">
        <v>409</v>
      </c>
      <c r="AT3328" s="143" t="s">
        <v>366</v>
      </c>
      <c r="AV3328" s="143">
        <v>92.259144934206105</v>
      </c>
      <c r="AW3328" s="143">
        <v>1.899260164</v>
      </c>
    </row>
    <row r="3329" spans="1:49" x14ac:dyDescent="0.25">
      <c r="A3329" s="153">
        <v>820000</v>
      </c>
      <c r="B3329" s="153">
        <v>2500000</v>
      </c>
      <c r="C3329" s="153">
        <v>2500000</v>
      </c>
      <c r="D3329" s="143" t="s">
        <v>360</v>
      </c>
      <c r="E3329" s="143" t="s">
        <v>73</v>
      </c>
      <c r="F3329" s="143" t="s">
        <v>378</v>
      </c>
      <c r="G3329" s="143" t="s">
        <v>379</v>
      </c>
      <c r="H3329" s="143">
        <v>0.59</v>
      </c>
      <c r="I3329" s="143">
        <v>0.64</v>
      </c>
      <c r="J3329" s="143" t="s">
        <v>366</v>
      </c>
      <c r="K3329" s="143">
        <v>0.14627841217897999</v>
      </c>
      <c r="L3329" s="143">
        <v>3822.5070491945498</v>
      </c>
      <c r="M3329" s="143">
        <v>7.8188894594055096</v>
      </c>
      <c r="N3329" s="143">
        <v>1.13377757896631</v>
      </c>
      <c r="O3329" s="143">
        <v>1.1437347351248399</v>
      </c>
      <c r="P3329" s="143">
        <v>0.16584718401532</v>
      </c>
      <c r="Q3329" s="143">
        <v>559.15026169915996</v>
      </c>
      <c r="R3329" s="143">
        <v>1460</v>
      </c>
      <c r="S3329" s="143" t="s">
        <v>408</v>
      </c>
      <c r="T3329" s="143">
        <v>1460</v>
      </c>
      <c r="U3329" s="143" t="s">
        <v>385</v>
      </c>
      <c r="V3329" s="143" t="s">
        <v>366</v>
      </c>
      <c r="Z3329" s="143">
        <v>0</v>
      </c>
      <c r="AA3329" s="143">
        <v>1</v>
      </c>
      <c r="AB3329" s="143">
        <v>1.1437347351248399</v>
      </c>
      <c r="AC3329" s="143">
        <v>0.16584718401532</v>
      </c>
      <c r="AD3329" s="143">
        <v>2361.4051568202099</v>
      </c>
      <c r="AF3329" s="143">
        <v>-1</v>
      </c>
      <c r="AG3329" s="143">
        <v>-1</v>
      </c>
      <c r="AH3329" s="143">
        <v>-1</v>
      </c>
      <c r="AI3329" s="143">
        <v>-1</v>
      </c>
      <c r="AJ3329" s="143">
        <v>0</v>
      </c>
      <c r="AM3329" s="143" t="s">
        <v>383</v>
      </c>
      <c r="AN3329" s="143">
        <v>-1</v>
      </c>
      <c r="AQ3329" s="143">
        <v>277</v>
      </c>
      <c r="AR3329" s="143" t="s">
        <v>289</v>
      </c>
      <c r="AS3329" s="143" t="s">
        <v>409</v>
      </c>
      <c r="AT3329" s="143" t="s">
        <v>366</v>
      </c>
      <c r="AV3329" s="143">
        <v>107.125023921294</v>
      </c>
      <c r="AW3329" s="143">
        <v>1.9151704435000001</v>
      </c>
    </row>
    <row r="3330" spans="1:49" x14ac:dyDescent="0.25">
      <c r="A3330" s="153">
        <v>820000</v>
      </c>
      <c r="B3330" s="153">
        <v>2500000</v>
      </c>
      <c r="C3330" s="153">
        <v>2500000</v>
      </c>
      <c r="D3330" s="143" t="s">
        <v>360</v>
      </c>
      <c r="E3330" s="143" t="s">
        <v>73</v>
      </c>
      <c r="F3330" s="143" t="s">
        <v>378</v>
      </c>
      <c r="G3330" s="143" t="s">
        <v>379</v>
      </c>
      <c r="H3330" s="143">
        <v>0.59</v>
      </c>
      <c r="I3330" s="143">
        <v>0.64</v>
      </c>
      <c r="J3330" s="143" t="s">
        <v>366</v>
      </c>
      <c r="K3330" s="143">
        <v>0.17478863561513999</v>
      </c>
      <c r="L3330" s="143">
        <v>3784.58007844642</v>
      </c>
      <c r="M3330" s="143">
        <v>8.0982643253512094</v>
      </c>
      <c r="N3330" s="143">
        <v>1.0812133981121601</v>
      </c>
      <c r="O3330" s="143">
        <v>1.41548457227894</v>
      </c>
      <c r="P3330" s="143">
        <v>0.18898381466483</v>
      </c>
      <c r="Q3330" s="143">
        <v>661.50158828790802</v>
      </c>
      <c r="R3330" s="143">
        <v>8110</v>
      </c>
      <c r="S3330" s="143" t="s">
        <v>410</v>
      </c>
      <c r="T3330" s="143">
        <v>8110</v>
      </c>
      <c r="U3330" s="143" t="s">
        <v>385</v>
      </c>
      <c r="V3330" s="143" t="s">
        <v>366</v>
      </c>
      <c r="Z3330" s="143">
        <v>0</v>
      </c>
      <c r="AA3330" s="143">
        <v>1</v>
      </c>
      <c r="AB3330" s="143">
        <v>1.41548457227894</v>
      </c>
      <c r="AC3330" s="143">
        <v>0.18898381466483</v>
      </c>
      <c r="AD3330" s="143">
        <v>1324.67975406295</v>
      </c>
      <c r="AF3330" s="143">
        <v>-1</v>
      </c>
      <c r="AG3330" s="143">
        <v>-1</v>
      </c>
      <c r="AH3330" s="143">
        <v>-1</v>
      </c>
      <c r="AI3330" s="143">
        <v>-1</v>
      </c>
      <c r="AJ3330" s="143">
        <v>0</v>
      </c>
      <c r="AM3330" s="143" t="s">
        <v>383</v>
      </c>
      <c r="AN3330" s="143">
        <v>-1</v>
      </c>
      <c r="AQ3330" s="143">
        <v>277</v>
      </c>
      <c r="AR3330" s="143" t="s">
        <v>289</v>
      </c>
      <c r="AS3330" s="143" t="s">
        <v>409</v>
      </c>
      <c r="AT3330" s="143" t="s">
        <v>366</v>
      </c>
      <c r="AV3330" s="143">
        <v>110.047482098686</v>
      </c>
      <c r="AW3330" s="143">
        <v>1.0743550316999999</v>
      </c>
    </row>
    <row r="3331" spans="1:49" x14ac:dyDescent="0.25">
      <c r="A3331" s="153">
        <v>820000</v>
      </c>
      <c r="B3331" s="153">
        <v>2500000</v>
      </c>
      <c r="C3331" s="153">
        <v>2500000</v>
      </c>
      <c r="D3331" s="143" t="s">
        <v>360</v>
      </c>
      <c r="E3331" s="143" t="s">
        <v>73</v>
      </c>
      <c r="F3331" s="143" t="s">
        <v>378</v>
      </c>
      <c r="G3331" s="143" t="s">
        <v>379</v>
      </c>
      <c r="H3331" s="143">
        <v>0.59</v>
      </c>
      <c r="I3331" s="143">
        <v>0.64</v>
      </c>
      <c r="J3331" s="143" t="s">
        <v>366</v>
      </c>
      <c r="K3331" s="143">
        <v>0.11187969992587</v>
      </c>
      <c r="L3331" s="143">
        <v>3784.58007844642</v>
      </c>
      <c r="M3331" s="143">
        <v>8.0982643253512094</v>
      </c>
      <c r="N3331" s="143">
        <v>1.0812133981121601</v>
      </c>
      <c r="O3331" s="143">
        <v>0.90603138264067995</v>
      </c>
      <c r="P3331" s="143">
        <v>0.12096583053661999</v>
      </c>
      <c r="Q3331" s="143">
        <v>423.41768352201501</v>
      </c>
      <c r="R3331" s="143">
        <v>8110</v>
      </c>
      <c r="S3331" s="143" t="s">
        <v>410</v>
      </c>
      <c r="T3331" s="143">
        <v>8110</v>
      </c>
      <c r="U3331" s="143" t="s">
        <v>385</v>
      </c>
      <c r="V3331" s="143" t="s">
        <v>366</v>
      </c>
      <c r="Z3331" s="143">
        <v>0</v>
      </c>
      <c r="AA3331" s="143">
        <v>1</v>
      </c>
      <c r="AB3331" s="143">
        <v>0.90603138264067995</v>
      </c>
      <c r="AC3331" s="143">
        <v>0.12096583053661999</v>
      </c>
      <c r="AD3331" s="143">
        <v>833.78069446047198</v>
      </c>
      <c r="AF3331" s="143">
        <v>-1</v>
      </c>
      <c r="AG3331" s="143">
        <v>-1</v>
      </c>
      <c r="AH3331" s="143">
        <v>-1</v>
      </c>
      <c r="AI3331" s="143">
        <v>-1</v>
      </c>
      <c r="AJ3331" s="143">
        <v>0</v>
      </c>
      <c r="AM3331" s="143" t="s">
        <v>383</v>
      </c>
      <c r="AN3331" s="143">
        <v>-1</v>
      </c>
      <c r="AQ3331" s="143">
        <v>277</v>
      </c>
      <c r="AR3331" s="143" t="s">
        <v>289</v>
      </c>
      <c r="AS3331" s="143" t="s">
        <v>409</v>
      </c>
      <c r="AT3331" s="143" t="s">
        <v>366</v>
      </c>
      <c r="AV3331" s="143">
        <v>90.219468260114894</v>
      </c>
      <c r="AW3331" s="143">
        <v>0.67622116340000005</v>
      </c>
    </row>
    <row r="3332" spans="1:49" x14ac:dyDescent="0.25">
      <c r="A3332" s="153">
        <v>820000</v>
      </c>
      <c r="B3332" s="153">
        <v>2500000</v>
      </c>
      <c r="C3332" s="153">
        <v>2500000</v>
      </c>
      <c r="D3332" s="143" t="s">
        <v>360</v>
      </c>
      <c r="E3332" s="143" t="s">
        <v>73</v>
      </c>
      <c r="F3332" s="143" t="s">
        <v>378</v>
      </c>
      <c r="G3332" s="143" t="s">
        <v>379</v>
      </c>
      <c r="H3332" s="143">
        <v>0.59</v>
      </c>
      <c r="I3332" s="143">
        <v>0.64</v>
      </c>
      <c r="J3332" s="143" t="s">
        <v>366</v>
      </c>
      <c r="K3332" s="143">
        <v>0.61776345352982998</v>
      </c>
      <c r="L3332" s="143">
        <v>3862.1096829654998</v>
      </c>
      <c r="M3332" s="143">
        <v>12.034558058037</v>
      </c>
      <c r="N3332" s="143">
        <v>1.58719919522468</v>
      </c>
      <c r="O3332" s="143">
        <v>7.4345101476382602</v>
      </c>
      <c r="P3332" s="143">
        <v>0.98051365628177001</v>
      </c>
      <c r="Q3332" s="143">
        <v>2385.8702156597701</v>
      </c>
      <c r="R3332" s="143">
        <v>1400</v>
      </c>
      <c r="S3332" s="143" t="s">
        <v>389</v>
      </c>
      <c r="T3332" s="143">
        <v>1400</v>
      </c>
      <c r="U3332" s="143" t="s">
        <v>385</v>
      </c>
      <c r="V3332" s="143" t="s">
        <v>366</v>
      </c>
      <c r="Z3332" s="143">
        <v>0</v>
      </c>
      <c r="AA3332" s="143">
        <v>1</v>
      </c>
      <c r="AB3332" s="143">
        <v>7.4345101476382602</v>
      </c>
      <c r="AC3332" s="143">
        <v>0.98051365628177001</v>
      </c>
      <c r="AD3332" s="143">
        <v>2385.8702156597701</v>
      </c>
      <c r="AF3332" s="143">
        <v>-1</v>
      </c>
      <c r="AG3332" s="143">
        <v>-1</v>
      </c>
      <c r="AH3332" s="143">
        <v>-1</v>
      </c>
      <c r="AI3332" s="143">
        <v>-1</v>
      </c>
      <c r="AJ3332" s="143">
        <v>0</v>
      </c>
      <c r="AM3332" s="143" t="s">
        <v>383</v>
      </c>
      <c r="AN3332" s="143">
        <v>-1</v>
      </c>
      <c r="AQ3332" s="143">
        <v>277</v>
      </c>
      <c r="AR3332" s="143" t="s">
        <v>289</v>
      </c>
      <c r="AS3332" s="143" t="s">
        <v>409</v>
      </c>
      <c r="AT3332" s="143" t="s">
        <v>366</v>
      </c>
      <c r="AV3332" s="143">
        <v>199.999999977648</v>
      </c>
      <c r="AW3332" s="143">
        <v>1.9350123403999999</v>
      </c>
    </row>
    <row r="3333" spans="1:49" x14ac:dyDescent="0.25">
      <c r="A3333" s="153">
        <v>820000</v>
      </c>
      <c r="B3333" s="153">
        <v>2500000</v>
      </c>
      <c r="C3333" s="153">
        <v>2500000</v>
      </c>
      <c r="D3333" s="143" t="s">
        <v>360</v>
      </c>
      <c r="E3333" s="143" t="s">
        <v>73</v>
      </c>
      <c r="F3333" s="143" t="s">
        <v>378</v>
      </c>
      <c r="G3333" s="143" t="s">
        <v>379</v>
      </c>
      <c r="H3333" s="143">
        <v>0.59</v>
      </c>
      <c r="I3333" s="143">
        <v>0.64</v>
      </c>
      <c r="J3333" s="143" t="s">
        <v>366</v>
      </c>
      <c r="K3333" s="143">
        <v>0.32096672672259002</v>
      </c>
      <c r="L3333" s="143">
        <v>3834.8936661499101</v>
      </c>
      <c r="M3333" s="143">
        <v>9.3699192509176701</v>
      </c>
      <c r="N3333" s="143">
        <v>1.6103443723217901</v>
      </c>
      <c r="O3333" s="143">
        <v>3.0074323116220998</v>
      </c>
      <c r="P3333" s="143">
        <v>0.51686696208028005</v>
      </c>
      <c r="Q3333" s="143">
        <v>1230.87326735336</v>
      </c>
      <c r="R3333" s="143">
        <v>1550</v>
      </c>
      <c r="S3333" s="143" t="s">
        <v>399</v>
      </c>
      <c r="T3333" s="143">
        <v>1550</v>
      </c>
      <c r="U3333" s="143" t="s">
        <v>385</v>
      </c>
      <c r="V3333" s="143" t="s">
        <v>366</v>
      </c>
      <c r="Z3333" s="143">
        <v>0</v>
      </c>
      <c r="AA3333" s="143">
        <v>1</v>
      </c>
      <c r="AB3333" s="143">
        <v>3.0074323116220998</v>
      </c>
      <c r="AC3333" s="143">
        <v>0.51686696208028005</v>
      </c>
      <c r="AD3333" s="143">
        <v>1230.87326735336</v>
      </c>
      <c r="AF3333" s="143">
        <v>-1</v>
      </c>
      <c r="AG3333" s="143">
        <v>-1</v>
      </c>
      <c r="AH3333" s="143">
        <v>-1</v>
      </c>
      <c r="AI3333" s="143">
        <v>-1</v>
      </c>
      <c r="AJ3333" s="143">
        <v>0</v>
      </c>
      <c r="AM3333" s="143" t="s">
        <v>383</v>
      </c>
      <c r="AN3333" s="143">
        <v>-1</v>
      </c>
      <c r="AQ3333" s="143">
        <v>277</v>
      </c>
      <c r="AR3333" s="143" t="s">
        <v>289</v>
      </c>
      <c r="AS3333" s="143" t="s">
        <v>409</v>
      </c>
      <c r="AT3333" s="143" t="s">
        <v>366</v>
      </c>
      <c r="AV3333" s="143">
        <v>154.896979054057</v>
      </c>
      <c r="AW3333" s="143">
        <v>0.99827515600000005</v>
      </c>
    </row>
    <row r="3334" spans="1:49" x14ac:dyDescent="0.25">
      <c r="A3334" s="153">
        <v>820000</v>
      </c>
      <c r="B3334" s="153">
        <v>2500000</v>
      </c>
      <c r="C3334" s="153">
        <v>2500000</v>
      </c>
      <c r="D3334" s="143" t="s">
        <v>360</v>
      </c>
      <c r="E3334" s="143" t="s">
        <v>73</v>
      </c>
      <c r="F3334" s="143" t="s">
        <v>378</v>
      </c>
      <c r="G3334" s="143" t="s">
        <v>379</v>
      </c>
      <c r="H3334" s="143">
        <v>0.59</v>
      </c>
      <c r="I3334" s="143">
        <v>0.64</v>
      </c>
      <c r="J3334" s="143" t="s">
        <v>366</v>
      </c>
      <c r="K3334" s="143">
        <v>0.2967967267612</v>
      </c>
      <c r="L3334" s="143">
        <v>3834.8936661499101</v>
      </c>
      <c r="M3334" s="143">
        <v>9.3699192509176701</v>
      </c>
      <c r="N3334" s="143">
        <v>1.6103443723217901</v>
      </c>
      <c r="O3334" s="143">
        <v>2.7809613636891801</v>
      </c>
      <c r="P3334" s="143">
        <v>0.47794493866343002</v>
      </c>
      <c r="Q3334" s="143">
        <v>1138.1838875905701</v>
      </c>
      <c r="R3334" s="143">
        <v>1300</v>
      </c>
      <c r="S3334" s="143" t="s">
        <v>401</v>
      </c>
      <c r="T3334" s="143">
        <v>1300</v>
      </c>
      <c r="U3334" s="143" t="s">
        <v>385</v>
      </c>
      <c r="V3334" s="143" t="s">
        <v>366</v>
      </c>
      <c r="Z3334" s="143">
        <v>0</v>
      </c>
      <c r="AA3334" s="143">
        <v>1</v>
      </c>
      <c r="AB3334" s="143">
        <v>2.7809613636891801</v>
      </c>
      <c r="AC3334" s="143">
        <v>0.47794493866343002</v>
      </c>
      <c r="AD3334" s="143">
        <v>1138.1838875905701</v>
      </c>
      <c r="AF3334" s="143">
        <v>-1</v>
      </c>
      <c r="AG3334" s="143">
        <v>-1</v>
      </c>
      <c r="AH3334" s="143">
        <v>-1</v>
      </c>
      <c r="AI3334" s="143">
        <v>-1</v>
      </c>
      <c r="AJ3334" s="143">
        <v>0</v>
      </c>
      <c r="AM3334" s="143" t="s">
        <v>383</v>
      </c>
      <c r="AN3334" s="143">
        <v>-1</v>
      </c>
      <c r="AQ3334" s="143">
        <v>277</v>
      </c>
      <c r="AR3334" s="143" t="s">
        <v>289</v>
      </c>
      <c r="AS3334" s="143" t="s">
        <v>409</v>
      </c>
      <c r="AT3334" s="143" t="s">
        <v>366</v>
      </c>
      <c r="AV3334" s="143">
        <v>150.98447827025601</v>
      </c>
      <c r="AW3334" s="143">
        <v>0.92310128759999999</v>
      </c>
    </row>
    <row r="3335" spans="1:49" x14ac:dyDescent="0.25">
      <c r="A3335" s="153">
        <v>820000</v>
      </c>
      <c r="B3335" s="153">
        <v>2500000</v>
      </c>
      <c r="C3335" s="153">
        <v>2500000</v>
      </c>
      <c r="D3335" s="143" t="s">
        <v>360</v>
      </c>
      <c r="E3335" s="143" t="s">
        <v>73</v>
      </c>
      <c r="F3335" s="143" t="s">
        <v>378</v>
      </c>
      <c r="G3335" s="143" t="s">
        <v>379</v>
      </c>
      <c r="H3335" s="143">
        <v>0.59</v>
      </c>
      <c r="I3335" s="143">
        <v>0.64</v>
      </c>
      <c r="J3335" s="143" t="s">
        <v>366</v>
      </c>
      <c r="K3335" s="143">
        <v>5.4196601780999996E-4</v>
      </c>
      <c r="L3335" s="143">
        <v>3819.05958766292</v>
      </c>
      <c r="M3335" s="143">
        <v>7.8122627732524696</v>
      </c>
      <c r="N3335" s="143">
        <v>1.1327523280285501</v>
      </c>
      <c r="O3335" s="143">
        <v>4.2339809453600004E-3</v>
      </c>
      <c r="P3335" s="143">
        <v>6.1391326839000001E-4</v>
      </c>
      <c r="Q3335" s="143">
        <v>2.0698005165315001</v>
      </c>
      <c r="R3335" s="143">
        <v>8110</v>
      </c>
      <c r="S3335" s="143" t="s">
        <v>410</v>
      </c>
      <c r="T3335" s="143">
        <v>8110</v>
      </c>
      <c r="U3335" s="143" t="s">
        <v>385</v>
      </c>
      <c r="V3335" s="143" t="s">
        <v>366</v>
      </c>
      <c r="Z3335" s="143">
        <v>0</v>
      </c>
      <c r="AA3335" s="143">
        <v>1</v>
      </c>
      <c r="AB3335" s="143">
        <v>4.2339809453600004E-3</v>
      </c>
      <c r="AC3335" s="143">
        <v>6.1391326839000001E-4</v>
      </c>
      <c r="AD3335" s="143">
        <v>2.0698005165321498</v>
      </c>
      <c r="AF3335" s="143">
        <v>-1</v>
      </c>
      <c r="AG3335" s="143">
        <v>-1</v>
      </c>
      <c r="AH3335" s="143">
        <v>-1</v>
      </c>
      <c r="AI3335" s="143">
        <v>-1</v>
      </c>
      <c r="AJ3335" s="143">
        <v>0</v>
      </c>
      <c r="AM3335" s="143" t="s">
        <v>383</v>
      </c>
      <c r="AN3335" s="143">
        <v>-1</v>
      </c>
      <c r="AQ3335" s="143">
        <v>277</v>
      </c>
      <c r="AR3335" s="143" t="s">
        <v>289</v>
      </c>
      <c r="AS3335" s="143" t="s">
        <v>409</v>
      </c>
      <c r="AT3335" s="143" t="s">
        <v>366</v>
      </c>
      <c r="AV3335" s="143">
        <v>8.2853090358535493</v>
      </c>
      <c r="AW3335" s="143">
        <v>1.6786703E-3</v>
      </c>
    </row>
    <row r="3336" spans="1:49" x14ac:dyDescent="0.25">
      <c r="A3336" s="153">
        <v>820000</v>
      </c>
      <c r="B3336" s="153">
        <v>2500000</v>
      </c>
      <c r="C3336" s="153">
        <v>2500000</v>
      </c>
      <c r="D3336" s="143" t="s">
        <v>360</v>
      </c>
      <c r="E3336" s="143" t="s">
        <v>73</v>
      </c>
      <c r="F3336" s="143" t="s">
        <v>378</v>
      </c>
      <c r="G3336" s="143" t="s">
        <v>379</v>
      </c>
      <c r="H3336" s="143">
        <v>0.59</v>
      </c>
      <c r="I3336" s="143">
        <v>0.64</v>
      </c>
      <c r="J3336" s="143" t="s">
        <v>366</v>
      </c>
      <c r="K3336" s="143">
        <v>0.61722148771912999</v>
      </c>
      <c r="L3336" s="143">
        <v>3819.05958766292</v>
      </c>
      <c r="M3336" s="143">
        <v>7.8122627732524696</v>
      </c>
      <c r="N3336" s="143">
        <v>1.1327523280285501</v>
      </c>
      <c r="O3336" s="143">
        <v>4.82189645135972</v>
      </c>
      <c r="P3336" s="143">
        <v>0.69915907712309999</v>
      </c>
      <c r="Q3336" s="143">
        <v>2357.2056403853398</v>
      </c>
      <c r="R3336" s="143">
        <v>1550</v>
      </c>
      <c r="S3336" s="143" t="s">
        <v>399</v>
      </c>
      <c r="T3336" s="143">
        <v>1550</v>
      </c>
      <c r="U3336" s="143" t="s">
        <v>385</v>
      </c>
      <c r="V3336" s="143" t="s">
        <v>366</v>
      </c>
      <c r="Z3336" s="143">
        <v>0</v>
      </c>
      <c r="AA3336" s="143">
        <v>1</v>
      </c>
      <c r="AB3336" s="143">
        <v>4.82189645135972</v>
      </c>
      <c r="AC3336" s="143">
        <v>0.69915907712309999</v>
      </c>
      <c r="AD3336" s="143">
        <v>2357.2056403853398</v>
      </c>
      <c r="AF3336" s="143">
        <v>-1</v>
      </c>
      <c r="AG3336" s="143">
        <v>-1</v>
      </c>
      <c r="AH3336" s="143">
        <v>-1</v>
      </c>
      <c r="AI3336" s="143">
        <v>-1</v>
      </c>
      <c r="AJ3336" s="143">
        <v>0</v>
      </c>
      <c r="AM3336" s="143" t="s">
        <v>383</v>
      </c>
      <c r="AN3336" s="143">
        <v>-1</v>
      </c>
      <c r="AQ3336" s="143">
        <v>277</v>
      </c>
      <c r="AR3336" s="143" t="s">
        <v>289</v>
      </c>
      <c r="AS3336" s="143" t="s">
        <v>409</v>
      </c>
      <c r="AT3336" s="143" t="s">
        <v>366</v>
      </c>
      <c r="AV3336" s="143">
        <v>198.941133697108</v>
      </c>
      <c r="AW3336" s="143">
        <v>1.9117645096</v>
      </c>
    </row>
    <row r="3337" spans="1:49" x14ac:dyDescent="0.25">
      <c r="A3337" s="153">
        <v>820000</v>
      </c>
      <c r="B3337" s="153">
        <v>2500000</v>
      </c>
      <c r="C3337" s="153">
        <v>2500000</v>
      </c>
      <c r="D3337" s="143" t="s">
        <v>360</v>
      </c>
      <c r="E3337" s="143" t="s">
        <v>73</v>
      </c>
      <c r="F3337" s="143" t="s">
        <v>378</v>
      </c>
      <c r="G3337" s="143" t="s">
        <v>379</v>
      </c>
      <c r="H3337" s="143">
        <v>0.59</v>
      </c>
      <c r="I3337" s="143">
        <v>0.64</v>
      </c>
      <c r="J3337" s="143" t="s">
        <v>366</v>
      </c>
      <c r="K3337" s="143">
        <v>5.2818295649120002E-2</v>
      </c>
      <c r="L3337" s="143">
        <v>3869.1294177650898</v>
      </c>
      <c r="M3337" s="143">
        <v>11.532381507061601</v>
      </c>
      <c r="N3337" s="143">
        <v>1.53143495342202</v>
      </c>
      <c r="O3337" s="143">
        <v>0.60912073597842997</v>
      </c>
      <c r="P3337" s="143">
        <v>8.0887784137240001E-2</v>
      </c>
      <c r="Q3337" s="143">
        <v>204.36082149222801</v>
      </c>
      <c r="R3337" s="143">
        <v>1550</v>
      </c>
      <c r="S3337" s="143" t="s">
        <v>399</v>
      </c>
      <c r="T3337" s="143">
        <v>1550</v>
      </c>
      <c r="U3337" s="143" t="s">
        <v>385</v>
      </c>
      <c r="V3337" s="143" t="s">
        <v>366</v>
      </c>
      <c r="Z3337" s="143">
        <v>0</v>
      </c>
      <c r="AA3337" s="143">
        <v>1</v>
      </c>
      <c r="AB3337" s="143">
        <v>0.60912073597842997</v>
      </c>
      <c r="AC3337" s="143">
        <v>8.0887784137240001E-2</v>
      </c>
      <c r="AD3337" s="143">
        <v>204.36082149222901</v>
      </c>
      <c r="AF3337" s="143">
        <v>-1</v>
      </c>
      <c r="AG3337" s="143">
        <v>-1</v>
      </c>
      <c r="AH3337" s="143">
        <v>-1</v>
      </c>
      <c r="AI3337" s="143">
        <v>-1</v>
      </c>
      <c r="AJ3337" s="143">
        <v>0</v>
      </c>
      <c r="AM3337" s="143" t="s">
        <v>383</v>
      </c>
      <c r="AN3337" s="143">
        <v>-1</v>
      </c>
      <c r="AQ3337" s="143">
        <v>277</v>
      </c>
      <c r="AR3337" s="143" t="s">
        <v>289</v>
      </c>
      <c r="AS3337" s="143" t="s">
        <v>409</v>
      </c>
      <c r="AT3337" s="143" t="s">
        <v>366</v>
      </c>
      <c r="AV3337" s="143">
        <v>85.155449266694404</v>
      </c>
      <c r="AW3337" s="143">
        <v>0.16574275869999999</v>
      </c>
    </row>
    <row r="3338" spans="1:49" x14ac:dyDescent="0.25">
      <c r="A3338" s="153">
        <v>820000</v>
      </c>
      <c r="B3338" s="153">
        <v>2500000</v>
      </c>
      <c r="C3338" s="153">
        <v>2500000</v>
      </c>
      <c r="D3338" s="143" t="s">
        <v>360</v>
      </c>
      <c r="E3338" s="143" t="s">
        <v>73</v>
      </c>
      <c r="F3338" s="143" t="s">
        <v>378</v>
      </c>
      <c r="G3338" s="143" t="s">
        <v>379</v>
      </c>
      <c r="H3338" s="143">
        <v>0.59</v>
      </c>
      <c r="I3338" s="143">
        <v>0.64</v>
      </c>
      <c r="J3338" s="143" t="s">
        <v>366</v>
      </c>
      <c r="K3338" s="143">
        <v>0.56494515808782997</v>
      </c>
      <c r="L3338" s="143">
        <v>3869.1294177650898</v>
      </c>
      <c r="M3338" s="143">
        <v>11.532381507061601</v>
      </c>
      <c r="N3338" s="143">
        <v>1.53143495342202</v>
      </c>
      <c r="O3338" s="143">
        <v>6.51516309363614</v>
      </c>
      <c r="P3338" s="143">
        <v>0.86517676186223003</v>
      </c>
      <c r="Q3338" s="143">
        <v>2185.84593058158</v>
      </c>
      <c r="R3338" s="143">
        <v>1400</v>
      </c>
      <c r="S3338" s="143" t="s">
        <v>389</v>
      </c>
      <c r="T3338" s="143">
        <v>1400</v>
      </c>
      <c r="U3338" s="143" t="s">
        <v>385</v>
      </c>
      <c r="V3338" s="143" t="s">
        <v>366</v>
      </c>
      <c r="Z3338" s="143">
        <v>0</v>
      </c>
      <c r="AA3338" s="143">
        <v>1</v>
      </c>
      <c r="AB3338" s="143">
        <v>6.51516309363614</v>
      </c>
      <c r="AC3338" s="143">
        <v>0.86517676186223003</v>
      </c>
      <c r="AD3338" s="143">
        <v>2185.84593058158</v>
      </c>
      <c r="AF3338" s="143">
        <v>-1</v>
      </c>
      <c r="AG3338" s="143">
        <v>-1</v>
      </c>
      <c r="AH3338" s="143">
        <v>-1</v>
      </c>
      <c r="AI3338" s="143">
        <v>-1</v>
      </c>
      <c r="AJ3338" s="143">
        <v>0</v>
      </c>
      <c r="AM3338" s="143" t="s">
        <v>383</v>
      </c>
      <c r="AN3338" s="143">
        <v>-1</v>
      </c>
      <c r="AQ3338" s="143">
        <v>277</v>
      </c>
      <c r="AR3338" s="143" t="s">
        <v>289</v>
      </c>
      <c r="AS3338" s="143" t="s">
        <v>409</v>
      </c>
      <c r="AT3338" s="143" t="s">
        <v>366</v>
      </c>
      <c r="AV3338" s="143">
        <v>189.95962980311299</v>
      </c>
      <c r="AW3338" s="143">
        <v>1.7727866428000001</v>
      </c>
    </row>
    <row r="3339" spans="1:49" x14ac:dyDescent="0.25">
      <c r="A3339" s="153">
        <v>820000</v>
      </c>
      <c r="B3339" s="153">
        <v>2500000</v>
      </c>
      <c r="C3339" s="153">
        <v>2500000</v>
      </c>
      <c r="D3339" s="143" t="s">
        <v>360</v>
      </c>
      <c r="E3339" s="143" t="s">
        <v>73</v>
      </c>
      <c r="F3339" s="143" t="s">
        <v>378</v>
      </c>
      <c r="G3339" s="143" t="s">
        <v>379</v>
      </c>
      <c r="H3339" s="143">
        <v>0.59</v>
      </c>
      <c r="I3339" s="143">
        <v>0.64</v>
      </c>
      <c r="J3339" s="143" t="s">
        <v>366</v>
      </c>
      <c r="K3339" s="143">
        <v>1.8989677185489998E-2</v>
      </c>
      <c r="L3339" s="143">
        <v>3862.7835127888802</v>
      </c>
      <c r="M3339" s="143">
        <v>11.824362856423701</v>
      </c>
      <c r="N3339" s="143">
        <v>1.55897314773691</v>
      </c>
      <c r="O3339" s="143">
        <v>0.22454083356769</v>
      </c>
      <c r="P3339" s="143">
        <v>2.960439681638E-2</v>
      </c>
      <c r="Q3339" s="143">
        <v>73.353011945328603</v>
      </c>
      <c r="R3339" s="143">
        <v>8140</v>
      </c>
      <c r="S3339" s="143" t="s">
        <v>369</v>
      </c>
      <c r="T3339" s="143">
        <v>8140</v>
      </c>
      <c r="U3339" s="143" t="s">
        <v>385</v>
      </c>
      <c r="V3339" s="143" t="s">
        <v>366</v>
      </c>
      <c r="Z3339" s="143">
        <v>0</v>
      </c>
      <c r="AA3339" s="143">
        <v>1</v>
      </c>
      <c r="AB3339" s="143">
        <v>0.22454083356769</v>
      </c>
      <c r="AC3339" s="143">
        <v>2.960439681638E-2</v>
      </c>
      <c r="AD3339" s="143">
        <v>73.353011945329797</v>
      </c>
      <c r="AF3339" s="143">
        <v>-1</v>
      </c>
      <c r="AG3339" s="143">
        <v>-1</v>
      </c>
      <c r="AH3339" s="143">
        <v>-1</v>
      </c>
      <c r="AI3339" s="143">
        <v>-1</v>
      </c>
      <c r="AJ3339" s="143">
        <v>0</v>
      </c>
      <c r="AM3339" s="143" t="s">
        <v>383</v>
      </c>
      <c r="AN3339" s="143">
        <v>-1</v>
      </c>
      <c r="AQ3339" s="143">
        <v>277</v>
      </c>
      <c r="AR3339" s="143" t="s">
        <v>289</v>
      </c>
      <c r="AS3339" s="143" t="s">
        <v>409</v>
      </c>
      <c r="AT3339" s="143" t="s">
        <v>366</v>
      </c>
      <c r="AV3339" s="143">
        <v>104.512575733752</v>
      </c>
      <c r="AW3339" s="143">
        <v>5.9491493899999998E-2</v>
      </c>
    </row>
    <row r="3340" spans="1:49" x14ac:dyDescent="0.25">
      <c r="A3340" s="153">
        <v>820000</v>
      </c>
      <c r="B3340" s="153">
        <v>2500000</v>
      </c>
      <c r="C3340" s="153">
        <v>2500000</v>
      </c>
      <c r="D3340" s="143" t="s">
        <v>360</v>
      </c>
      <c r="E3340" s="143" t="s">
        <v>73</v>
      </c>
      <c r="F3340" s="143" t="s">
        <v>378</v>
      </c>
      <c r="G3340" s="143" t="s">
        <v>379</v>
      </c>
      <c r="H3340" s="143">
        <v>0.59</v>
      </c>
      <c r="I3340" s="143">
        <v>0.64</v>
      </c>
      <c r="J3340" s="143" t="s">
        <v>366</v>
      </c>
      <c r="K3340" s="143">
        <v>0.31445866120755001</v>
      </c>
      <c r="L3340" s="143">
        <v>3862.7835127888802</v>
      </c>
      <c r="M3340" s="143">
        <v>11.824362856423701</v>
      </c>
      <c r="N3340" s="143">
        <v>1.55897314773691</v>
      </c>
      <c r="O3340" s="143">
        <v>3.7182733134633201</v>
      </c>
      <c r="P3340" s="143">
        <v>0.49023260889587</v>
      </c>
      <c r="Q3340" s="143">
        <v>1214.6857319661999</v>
      </c>
      <c r="R3340" s="143">
        <v>1400</v>
      </c>
      <c r="S3340" s="143" t="s">
        <v>389</v>
      </c>
      <c r="T3340" s="143">
        <v>1400</v>
      </c>
      <c r="U3340" s="143" t="s">
        <v>385</v>
      </c>
      <c r="V3340" s="143" t="s">
        <v>366</v>
      </c>
      <c r="Z3340" s="143">
        <v>0</v>
      </c>
      <c r="AA3340" s="143">
        <v>1</v>
      </c>
      <c r="AB3340" s="143">
        <v>3.7182733134633201</v>
      </c>
      <c r="AC3340" s="143">
        <v>0.49023260889587</v>
      </c>
      <c r="AD3340" s="143">
        <v>1214.6857319661999</v>
      </c>
      <c r="AF3340" s="143">
        <v>-1</v>
      </c>
      <c r="AG3340" s="143">
        <v>-1</v>
      </c>
      <c r="AH3340" s="143">
        <v>-1</v>
      </c>
      <c r="AI3340" s="143">
        <v>-1</v>
      </c>
      <c r="AJ3340" s="143">
        <v>0</v>
      </c>
      <c r="AM3340" s="143" t="s">
        <v>383</v>
      </c>
      <c r="AN3340" s="143">
        <v>-1</v>
      </c>
      <c r="AQ3340" s="143">
        <v>277</v>
      </c>
      <c r="AR3340" s="143" t="s">
        <v>289</v>
      </c>
      <c r="AS3340" s="143" t="s">
        <v>409</v>
      </c>
      <c r="AT3340" s="143" t="s">
        <v>366</v>
      </c>
      <c r="AV3340" s="143">
        <v>151.66506032762999</v>
      </c>
      <c r="AW3340" s="143">
        <v>0.98514657900000002</v>
      </c>
    </row>
    <row r="3341" spans="1:49" x14ac:dyDescent="0.25">
      <c r="A3341" s="153">
        <v>820000</v>
      </c>
      <c r="B3341" s="153">
        <v>2500000</v>
      </c>
      <c r="C3341" s="153">
        <v>2500000</v>
      </c>
      <c r="D3341" s="143" t="s">
        <v>360</v>
      </c>
      <c r="E3341" s="143" t="s">
        <v>73</v>
      </c>
      <c r="F3341" s="143" t="s">
        <v>378</v>
      </c>
      <c r="G3341" s="143" t="s">
        <v>379</v>
      </c>
      <c r="H3341" s="143">
        <v>0.59</v>
      </c>
      <c r="I3341" s="143">
        <v>0.64</v>
      </c>
      <c r="J3341" s="143" t="s">
        <v>366</v>
      </c>
      <c r="K3341" s="143">
        <v>0.59473268786768996</v>
      </c>
      <c r="L3341" s="143">
        <v>3845.2932076895599</v>
      </c>
      <c r="M3341" s="143">
        <v>11.736723138118901</v>
      </c>
      <c r="N3341" s="143">
        <v>1.54994171856853</v>
      </c>
      <c r="O3341" s="143">
        <v>6.9802128986924101</v>
      </c>
      <c r="P3341" s="143">
        <v>0.92180100432252998</v>
      </c>
      <c r="Q3341" s="143">
        <v>2286.9215650485799</v>
      </c>
      <c r="R3341" s="143">
        <v>1400</v>
      </c>
      <c r="S3341" s="143" t="s">
        <v>389</v>
      </c>
      <c r="T3341" s="143">
        <v>1400</v>
      </c>
      <c r="U3341" s="143" t="s">
        <v>385</v>
      </c>
      <c r="V3341" s="143" t="s">
        <v>366</v>
      </c>
      <c r="Z3341" s="143">
        <v>0</v>
      </c>
      <c r="AA3341" s="143">
        <v>1</v>
      </c>
      <c r="AB3341" s="143">
        <v>6.9802128986924101</v>
      </c>
      <c r="AC3341" s="143">
        <v>0.92180100432252998</v>
      </c>
      <c r="AD3341" s="143">
        <v>2286.9215650485799</v>
      </c>
      <c r="AF3341" s="143">
        <v>-1</v>
      </c>
      <c r="AG3341" s="143">
        <v>-1</v>
      </c>
      <c r="AH3341" s="143">
        <v>-1</v>
      </c>
      <c r="AI3341" s="143">
        <v>-1</v>
      </c>
      <c r="AJ3341" s="143">
        <v>0</v>
      </c>
      <c r="AM3341" s="143" t="s">
        <v>383</v>
      </c>
      <c r="AN3341" s="143">
        <v>-1</v>
      </c>
      <c r="AQ3341" s="143">
        <v>277</v>
      </c>
      <c r="AR3341" s="143" t="s">
        <v>289</v>
      </c>
      <c r="AS3341" s="143" t="s">
        <v>409</v>
      </c>
      <c r="AT3341" s="143" t="s">
        <v>366</v>
      </c>
      <c r="AV3341" s="143">
        <v>199.70795324688299</v>
      </c>
      <c r="AW3341" s="143">
        <v>1.8547620154</v>
      </c>
    </row>
    <row r="3342" spans="1:49" x14ac:dyDescent="0.25">
      <c r="A3342" s="153">
        <v>820000</v>
      </c>
      <c r="B3342" s="153">
        <v>2500000</v>
      </c>
      <c r="C3342" s="153">
        <v>2500000</v>
      </c>
      <c r="D3342" s="143" t="s">
        <v>360</v>
      </c>
      <c r="E3342" s="143" t="s">
        <v>73</v>
      </c>
      <c r="F3342" s="143" t="s">
        <v>378</v>
      </c>
      <c r="G3342" s="143" t="s">
        <v>379</v>
      </c>
      <c r="H3342" s="143">
        <v>0.59</v>
      </c>
      <c r="I3342" s="143">
        <v>0.64</v>
      </c>
      <c r="J3342" s="143" t="s">
        <v>363</v>
      </c>
      <c r="K3342" s="143">
        <v>2.303076575419E-2</v>
      </c>
      <c r="L3342" s="143">
        <v>3845.2932076895599</v>
      </c>
      <c r="M3342" s="143">
        <v>11.736723138118901</v>
      </c>
      <c r="N3342" s="143">
        <v>1.54994171856853</v>
      </c>
      <c r="O3342" s="143">
        <v>0.27030572131587</v>
      </c>
      <c r="P3342" s="143">
        <v>3.5696344652999999E-2</v>
      </c>
      <c r="Q3342" s="143">
        <v>88.560047122499199</v>
      </c>
      <c r="R3342" s="143">
        <v>3100</v>
      </c>
      <c r="S3342" s="143" t="s">
        <v>371</v>
      </c>
      <c r="T3342" s="143">
        <v>3100</v>
      </c>
      <c r="U3342" s="143" t="s">
        <v>385</v>
      </c>
      <c r="V3342" s="143" t="s">
        <v>366</v>
      </c>
      <c r="Y3342" s="143" t="s">
        <v>363</v>
      </c>
      <c r="Z3342" s="143">
        <v>0</v>
      </c>
      <c r="AA3342" s="143">
        <v>1</v>
      </c>
      <c r="AB3342" s="143">
        <v>0.27030572131587</v>
      </c>
      <c r="AC3342" s="143">
        <v>3.5696344652999999E-2</v>
      </c>
      <c r="AD3342" s="143">
        <v>88.560047122499597</v>
      </c>
      <c r="AF3342" s="143">
        <v>-1</v>
      </c>
      <c r="AG3342" s="143">
        <v>-1</v>
      </c>
      <c r="AH3342" s="143">
        <v>-1</v>
      </c>
      <c r="AI3342" s="143">
        <v>-1</v>
      </c>
      <c r="AJ3342" s="143">
        <v>0</v>
      </c>
      <c r="AM3342" s="143" t="s">
        <v>383</v>
      </c>
      <c r="AN3342" s="143">
        <v>-1</v>
      </c>
      <c r="AQ3342" s="143">
        <v>277</v>
      </c>
      <c r="AR3342" s="143" t="s">
        <v>289</v>
      </c>
      <c r="AS3342" s="143" t="s">
        <v>409</v>
      </c>
      <c r="AT3342" s="143" t="s">
        <v>366</v>
      </c>
      <c r="AV3342" s="143">
        <v>39.331338016888999</v>
      </c>
      <c r="AW3342" s="143">
        <v>7.1824855699999995E-2</v>
      </c>
    </row>
    <row r="3343" spans="1:49" x14ac:dyDescent="0.25">
      <c r="A3343" s="153">
        <v>820000</v>
      </c>
      <c r="B3343" s="153">
        <v>2500000</v>
      </c>
      <c r="C3343" s="153">
        <v>2500000</v>
      </c>
      <c r="D3343" s="143" t="s">
        <v>360</v>
      </c>
      <c r="E3343" s="143" t="s">
        <v>73</v>
      </c>
      <c r="F3343" s="143" t="s">
        <v>378</v>
      </c>
      <c r="G3343" s="143" t="s">
        <v>379</v>
      </c>
      <c r="H3343" s="143">
        <v>0.59</v>
      </c>
      <c r="I3343" s="143">
        <v>0.64</v>
      </c>
      <c r="J3343" s="143" t="s">
        <v>366</v>
      </c>
      <c r="K3343" s="143">
        <v>0.13525120908686</v>
      </c>
      <c r="L3343" s="143">
        <v>3824.83574237331</v>
      </c>
      <c r="M3343" s="143">
        <v>8.3892203814449093</v>
      </c>
      <c r="N3343" s="143">
        <v>1.1770414288142099</v>
      </c>
      <c r="O3343" s="143">
        <v>1.1346521998865799</v>
      </c>
      <c r="P3343" s="143">
        <v>0.15919627639244999</v>
      </c>
      <c r="Q3343" s="143">
        <v>517.313658714643</v>
      </c>
      <c r="R3343" s="143">
        <v>8110</v>
      </c>
      <c r="S3343" s="143" t="s">
        <v>410</v>
      </c>
      <c r="T3343" s="143">
        <v>8110</v>
      </c>
      <c r="U3343" s="143" t="s">
        <v>385</v>
      </c>
      <c r="V3343" s="143" t="s">
        <v>366</v>
      </c>
      <c r="Z3343" s="143">
        <v>0</v>
      </c>
      <c r="AA3343" s="143">
        <v>1</v>
      </c>
      <c r="AB3343" s="143">
        <v>1.1346521998865799</v>
      </c>
      <c r="AC3343" s="143">
        <v>0.15919627639244999</v>
      </c>
      <c r="AD3343" s="143">
        <v>517.313658714643</v>
      </c>
      <c r="AF3343" s="143">
        <v>-1</v>
      </c>
      <c r="AG3343" s="143">
        <v>-1</v>
      </c>
      <c r="AH3343" s="143">
        <v>-1</v>
      </c>
      <c r="AI3343" s="143">
        <v>-1</v>
      </c>
      <c r="AJ3343" s="143">
        <v>0</v>
      </c>
      <c r="AM3343" s="143" t="s">
        <v>383</v>
      </c>
      <c r="AN3343" s="143">
        <v>-1</v>
      </c>
      <c r="AQ3343" s="143">
        <v>277</v>
      </c>
      <c r="AR3343" s="143" t="s">
        <v>289</v>
      </c>
      <c r="AS3343" s="143" t="s">
        <v>409</v>
      </c>
      <c r="AT3343" s="143" t="s">
        <v>366</v>
      </c>
      <c r="AV3343" s="143">
        <v>125.28102247666099</v>
      </c>
      <c r="AW3343" s="143">
        <v>0.41955690080000002</v>
      </c>
    </row>
    <row r="3344" spans="1:49" x14ac:dyDescent="0.25">
      <c r="A3344" s="153">
        <v>820000</v>
      </c>
      <c r="B3344" s="153">
        <v>2500000</v>
      </c>
      <c r="C3344" s="153">
        <v>2500000</v>
      </c>
      <c r="D3344" s="143" t="s">
        <v>360</v>
      </c>
      <c r="E3344" s="143" t="s">
        <v>73</v>
      </c>
      <c r="F3344" s="143" t="s">
        <v>378</v>
      </c>
      <c r="G3344" s="143" t="s">
        <v>379</v>
      </c>
      <c r="H3344" s="143">
        <v>0.59</v>
      </c>
      <c r="I3344" s="143">
        <v>0.64</v>
      </c>
      <c r="J3344" s="143" t="s">
        <v>366</v>
      </c>
      <c r="K3344" s="143">
        <v>7.6111755713510004E-2</v>
      </c>
      <c r="L3344" s="143">
        <v>3824.83574237331</v>
      </c>
      <c r="M3344" s="143">
        <v>8.3892203814449093</v>
      </c>
      <c r="N3344" s="143">
        <v>1.1770414288142099</v>
      </c>
      <c r="O3344" s="143">
        <v>0.63851829229936996</v>
      </c>
      <c r="P3344" s="143">
        <v>8.9586689694589994E-2</v>
      </c>
      <c r="Q3344" s="143">
        <v>291.11496366783803</v>
      </c>
      <c r="R3344" s="143">
        <v>1400</v>
      </c>
      <c r="S3344" s="143" t="s">
        <v>389</v>
      </c>
      <c r="T3344" s="143">
        <v>1400</v>
      </c>
      <c r="U3344" s="143" t="s">
        <v>385</v>
      </c>
      <c r="V3344" s="143" t="s">
        <v>366</v>
      </c>
      <c r="Z3344" s="143">
        <v>0</v>
      </c>
      <c r="AA3344" s="143">
        <v>1</v>
      </c>
      <c r="AB3344" s="143">
        <v>0.63851829229936996</v>
      </c>
      <c r="AC3344" s="143">
        <v>8.9586689694589994E-2</v>
      </c>
      <c r="AD3344" s="143">
        <v>291.11496366783899</v>
      </c>
      <c r="AF3344" s="143">
        <v>-1</v>
      </c>
      <c r="AG3344" s="143">
        <v>-1</v>
      </c>
      <c r="AH3344" s="143">
        <v>-1</v>
      </c>
      <c r="AI3344" s="143">
        <v>-1</v>
      </c>
      <c r="AJ3344" s="143">
        <v>0</v>
      </c>
      <c r="AM3344" s="143" t="s">
        <v>383</v>
      </c>
      <c r="AN3344" s="143">
        <v>-1</v>
      </c>
      <c r="AQ3344" s="143">
        <v>277</v>
      </c>
      <c r="AR3344" s="143" t="s">
        <v>289</v>
      </c>
      <c r="AS3344" s="143" t="s">
        <v>409</v>
      </c>
      <c r="AT3344" s="143" t="s">
        <v>366</v>
      </c>
      <c r="AV3344" s="143">
        <v>83.179473509169398</v>
      </c>
      <c r="AW3344" s="143">
        <v>0.23610297129999999</v>
      </c>
    </row>
    <row r="3345" spans="1:49" x14ac:dyDescent="0.25">
      <c r="A3345" s="153">
        <v>820000</v>
      </c>
      <c r="B3345" s="153">
        <v>2500000</v>
      </c>
      <c r="C3345" s="153">
        <v>2500000</v>
      </c>
      <c r="D3345" s="143" t="s">
        <v>360</v>
      </c>
      <c r="E3345" s="143" t="s">
        <v>73</v>
      </c>
      <c r="F3345" s="143" t="s">
        <v>378</v>
      </c>
      <c r="G3345" s="143" t="s">
        <v>379</v>
      </c>
      <c r="H3345" s="143">
        <v>0.59</v>
      </c>
      <c r="I3345" s="143">
        <v>0.64</v>
      </c>
      <c r="J3345" s="143" t="s">
        <v>366</v>
      </c>
      <c r="K3345" s="143">
        <v>0.40640048879849</v>
      </c>
      <c r="L3345" s="143">
        <v>3824.83574237331</v>
      </c>
      <c r="M3345" s="143">
        <v>8.3892203814449093</v>
      </c>
      <c r="N3345" s="143">
        <v>1.1770414288142099</v>
      </c>
      <c r="O3345" s="143">
        <v>3.4093832636574999</v>
      </c>
      <c r="P3345" s="143">
        <v>0.47835021200617001</v>
      </c>
      <c r="Q3345" s="143">
        <v>1554.41511527446</v>
      </c>
      <c r="R3345" s="143">
        <v>1550</v>
      </c>
      <c r="S3345" s="143" t="s">
        <v>399</v>
      </c>
      <c r="T3345" s="143">
        <v>1550</v>
      </c>
      <c r="U3345" s="143" t="s">
        <v>385</v>
      </c>
      <c r="V3345" s="143" t="s">
        <v>366</v>
      </c>
      <c r="Z3345" s="143">
        <v>0</v>
      </c>
      <c r="AA3345" s="143">
        <v>1</v>
      </c>
      <c r="AB3345" s="143">
        <v>3.4093832636574999</v>
      </c>
      <c r="AC3345" s="143">
        <v>0.47835021200617001</v>
      </c>
      <c r="AD3345" s="143">
        <v>1554.41511527446</v>
      </c>
      <c r="AF3345" s="143">
        <v>-1</v>
      </c>
      <c r="AG3345" s="143">
        <v>-1</v>
      </c>
      <c r="AH3345" s="143">
        <v>-1</v>
      </c>
      <c r="AI3345" s="143">
        <v>-1</v>
      </c>
      <c r="AJ3345" s="143">
        <v>0</v>
      </c>
      <c r="AM3345" s="143" t="s">
        <v>383</v>
      </c>
      <c r="AN3345" s="143">
        <v>-1</v>
      </c>
      <c r="AQ3345" s="143">
        <v>277</v>
      </c>
      <c r="AR3345" s="143" t="s">
        <v>289</v>
      </c>
      <c r="AS3345" s="143" t="s">
        <v>409</v>
      </c>
      <c r="AT3345" s="143" t="s">
        <v>366</v>
      </c>
      <c r="AV3345" s="143">
        <v>165.19053320645099</v>
      </c>
      <c r="AW3345" s="143">
        <v>1.2606773035000001</v>
      </c>
    </row>
    <row r="3346" spans="1:49" x14ac:dyDescent="0.25">
      <c r="A3346" s="153">
        <v>820000</v>
      </c>
      <c r="B3346" s="153">
        <v>2500000</v>
      </c>
      <c r="C3346" s="153">
        <v>2500000</v>
      </c>
      <c r="D3346" s="143" t="s">
        <v>360</v>
      </c>
      <c r="E3346" s="143" t="s">
        <v>73</v>
      </c>
      <c r="F3346" s="143" t="s">
        <v>378</v>
      </c>
      <c r="G3346" s="143" t="s">
        <v>379</v>
      </c>
      <c r="H3346" s="143">
        <v>0.59</v>
      </c>
      <c r="I3346" s="143">
        <v>0.64</v>
      </c>
      <c r="J3346" s="143" t="s">
        <v>366</v>
      </c>
      <c r="K3346" s="143">
        <v>0.44981084171800001</v>
      </c>
      <c r="L3346" s="143">
        <v>3833.3264166797198</v>
      </c>
      <c r="M3346" s="143">
        <v>11.5218091076657</v>
      </c>
      <c r="N3346" s="143">
        <v>1.5230460021601</v>
      </c>
      <c r="O3346" s="143">
        <v>5.1826346528332898</v>
      </c>
      <c r="P3346" s="143">
        <v>0.68508260420686995</v>
      </c>
      <c r="Q3346" s="143">
        <v>1724.27178206656</v>
      </c>
      <c r="R3346" s="143">
        <v>1400</v>
      </c>
      <c r="S3346" s="143" t="s">
        <v>389</v>
      </c>
      <c r="T3346" s="143">
        <v>1400</v>
      </c>
      <c r="U3346" s="143" t="s">
        <v>385</v>
      </c>
      <c r="V3346" s="143" t="s">
        <v>366</v>
      </c>
      <c r="Z3346" s="143">
        <v>0</v>
      </c>
      <c r="AA3346" s="143">
        <v>1</v>
      </c>
      <c r="AB3346" s="143">
        <v>5.1826346528332898</v>
      </c>
      <c r="AC3346" s="143">
        <v>0.68508260420686995</v>
      </c>
      <c r="AD3346" s="143">
        <v>1724.27178206656</v>
      </c>
      <c r="AF3346" s="143">
        <v>-1</v>
      </c>
      <c r="AG3346" s="143">
        <v>-1</v>
      </c>
      <c r="AH3346" s="143">
        <v>-1</v>
      </c>
      <c r="AI3346" s="143">
        <v>-1</v>
      </c>
      <c r="AJ3346" s="143">
        <v>0</v>
      </c>
      <c r="AM3346" s="143" t="s">
        <v>383</v>
      </c>
      <c r="AN3346" s="143">
        <v>-1</v>
      </c>
      <c r="AQ3346" s="143">
        <v>277</v>
      </c>
      <c r="AR3346" s="143" t="s">
        <v>289</v>
      </c>
      <c r="AS3346" s="143" t="s">
        <v>409</v>
      </c>
      <c r="AT3346" s="143" t="s">
        <v>366</v>
      </c>
      <c r="AV3346" s="143">
        <v>176.33265400239799</v>
      </c>
      <c r="AW3346" s="143">
        <v>1.3984361573999999</v>
      </c>
    </row>
    <row r="3347" spans="1:49" x14ac:dyDescent="0.25">
      <c r="A3347" s="153">
        <v>820000</v>
      </c>
      <c r="B3347" s="153">
        <v>2500000</v>
      </c>
      <c r="C3347" s="153">
        <v>2500000</v>
      </c>
      <c r="D3347" s="143" t="s">
        <v>360</v>
      </c>
      <c r="E3347" s="143" t="s">
        <v>73</v>
      </c>
      <c r="F3347" s="143" t="s">
        <v>378</v>
      </c>
      <c r="G3347" s="143" t="s">
        <v>379</v>
      </c>
      <c r="H3347" s="143">
        <v>0.59</v>
      </c>
      <c r="I3347" s="143">
        <v>0.64</v>
      </c>
      <c r="J3347" s="143" t="s">
        <v>363</v>
      </c>
      <c r="K3347" s="143">
        <v>4.0670654227049997E-2</v>
      </c>
      <c r="L3347" s="143">
        <v>3833.3264166797198</v>
      </c>
      <c r="M3347" s="143">
        <v>11.5218091076657</v>
      </c>
      <c r="N3347" s="143">
        <v>1.5230460021601</v>
      </c>
      <c r="O3347" s="143">
        <v>0.46859951428799002</v>
      </c>
      <c r="P3347" s="143">
        <v>6.1943277325750001E-2</v>
      </c>
      <c r="Q3347" s="143">
        <v>155.90389323221299</v>
      </c>
      <c r="R3347" s="143">
        <v>3100</v>
      </c>
      <c r="S3347" s="143" t="s">
        <v>371</v>
      </c>
      <c r="T3347" s="143">
        <v>3100</v>
      </c>
      <c r="U3347" s="143" t="s">
        <v>385</v>
      </c>
      <c r="V3347" s="143" t="s">
        <v>366</v>
      </c>
      <c r="Y3347" s="143" t="s">
        <v>363</v>
      </c>
      <c r="Z3347" s="143">
        <v>0</v>
      </c>
      <c r="AA3347" s="143">
        <v>1</v>
      </c>
      <c r="AB3347" s="143">
        <v>0.46859951428799002</v>
      </c>
      <c r="AC3347" s="143">
        <v>6.1943277325750001E-2</v>
      </c>
      <c r="AD3347" s="143">
        <v>155.903893232212</v>
      </c>
      <c r="AF3347" s="143">
        <v>-1</v>
      </c>
      <c r="AG3347" s="143">
        <v>-1</v>
      </c>
      <c r="AH3347" s="143">
        <v>-1</v>
      </c>
      <c r="AI3347" s="143">
        <v>-1</v>
      </c>
      <c r="AJ3347" s="143">
        <v>0</v>
      </c>
      <c r="AM3347" s="143" t="s">
        <v>383</v>
      </c>
      <c r="AN3347" s="143">
        <v>-1</v>
      </c>
      <c r="AQ3347" s="143">
        <v>277</v>
      </c>
      <c r="AR3347" s="143" t="s">
        <v>289</v>
      </c>
      <c r="AS3347" s="143" t="s">
        <v>409</v>
      </c>
      <c r="AT3347" s="143" t="s">
        <v>366</v>
      </c>
      <c r="AV3347" s="143">
        <v>58.840822023715603</v>
      </c>
      <c r="AW3347" s="143">
        <v>0.12644273580000001</v>
      </c>
    </row>
    <row r="3348" spans="1:49" x14ac:dyDescent="0.25">
      <c r="A3348" s="153">
        <v>820000</v>
      </c>
      <c r="B3348" s="153">
        <v>2500000</v>
      </c>
      <c r="C3348" s="153">
        <v>2500000</v>
      </c>
      <c r="D3348" s="143" t="s">
        <v>360</v>
      </c>
      <c r="E3348" s="143" t="s">
        <v>73</v>
      </c>
      <c r="F3348" s="143" t="s">
        <v>378</v>
      </c>
      <c r="G3348" s="143" t="s">
        <v>379</v>
      </c>
      <c r="H3348" s="143">
        <v>0.59</v>
      </c>
      <c r="I3348" s="143">
        <v>0.64</v>
      </c>
      <c r="J3348" s="143" t="s">
        <v>366</v>
      </c>
      <c r="K3348" s="143">
        <v>0.12728195765381001</v>
      </c>
      <c r="L3348" s="143">
        <v>3833.3264166797198</v>
      </c>
      <c r="M3348" s="143">
        <v>11.5218091076657</v>
      </c>
      <c r="N3348" s="143">
        <v>1.5230460021601</v>
      </c>
      <c r="O3348" s="143">
        <v>1.46651841893725</v>
      </c>
      <c r="P3348" s="143">
        <v>0.19385627675174999</v>
      </c>
      <c r="Q3348" s="143">
        <v>487.91329064107902</v>
      </c>
      <c r="R3348" s="143">
        <v>1400</v>
      </c>
      <c r="S3348" s="143" t="s">
        <v>389</v>
      </c>
      <c r="T3348" s="143">
        <v>1400</v>
      </c>
      <c r="U3348" s="143" t="s">
        <v>385</v>
      </c>
      <c r="V3348" s="143" t="s">
        <v>366</v>
      </c>
      <c r="Z3348" s="143">
        <v>0</v>
      </c>
      <c r="AA3348" s="143">
        <v>1</v>
      </c>
      <c r="AB3348" s="143">
        <v>1.46651841893725</v>
      </c>
      <c r="AC3348" s="143">
        <v>0.19385627675174999</v>
      </c>
      <c r="AD3348" s="143">
        <v>487.91329064107902</v>
      </c>
      <c r="AF3348" s="143">
        <v>-1</v>
      </c>
      <c r="AG3348" s="143">
        <v>-1</v>
      </c>
      <c r="AH3348" s="143">
        <v>-1</v>
      </c>
      <c r="AI3348" s="143">
        <v>-1</v>
      </c>
      <c r="AJ3348" s="143">
        <v>0</v>
      </c>
      <c r="AM3348" s="143" t="s">
        <v>383</v>
      </c>
      <c r="AN3348" s="143">
        <v>-1</v>
      </c>
      <c r="AQ3348" s="143">
        <v>277</v>
      </c>
      <c r="AR3348" s="143" t="s">
        <v>289</v>
      </c>
      <c r="AS3348" s="143" t="s">
        <v>409</v>
      </c>
      <c r="AT3348" s="143" t="s">
        <v>366</v>
      </c>
      <c r="AV3348" s="143">
        <v>111.73524002291801</v>
      </c>
      <c r="AW3348" s="143">
        <v>0.39571232010000001</v>
      </c>
    </row>
    <row r="3349" spans="1:49" x14ac:dyDescent="0.25">
      <c r="A3349" s="153">
        <v>820000</v>
      </c>
      <c r="B3349" s="153">
        <v>2500000</v>
      </c>
      <c r="C3349" s="153">
        <v>2500000</v>
      </c>
      <c r="D3349" s="143" t="s">
        <v>360</v>
      </c>
      <c r="E3349" s="143" t="s">
        <v>73</v>
      </c>
      <c r="F3349" s="143" t="s">
        <v>378</v>
      </c>
      <c r="G3349" s="143" t="s">
        <v>379</v>
      </c>
      <c r="H3349" s="143">
        <v>0.59</v>
      </c>
      <c r="I3349" s="143">
        <v>0.64</v>
      </c>
      <c r="J3349" s="143" t="s">
        <v>366</v>
      </c>
      <c r="K3349" s="143">
        <v>2.2999016253050002E-2</v>
      </c>
      <c r="L3349" s="143">
        <v>3859.6651975116101</v>
      </c>
      <c r="M3349" s="143">
        <v>11.7597056654259</v>
      </c>
      <c r="N3349" s="143">
        <v>1.54893143756152</v>
      </c>
      <c r="O3349" s="143">
        <v>0.27046166173023001</v>
      </c>
      <c r="P3349" s="143">
        <v>3.5623899307340001E-2</v>
      </c>
      <c r="Q3349" s="143">
        <v>88.768502608908804</v>
      </c>
      <c r="R3349" s="143">
        <v>8140</v>
      </c>
      <c r="S3349" s="143" t="s">
        <v>369</v>
      </c>
      <c r="T3349" s="143">
        <v>8140</v>
      </c>
      <c r="U3349" s="143" t="s">
        <v>385</v>
      </c>
      <c r="V3349" s="143" t="s">
        <v>366</v>
      </c>
      <c r="Z3349" s="143">
        <v>0</v>
      </c>
      <c r="AA3349" s="143">
        <v>1</v>
      </c>
      <c r="AB3349" s="143">
        <v>0.27046166173023001</v>
      </c>
      <c r="AC3349" s="143">
        <v>3.5623899307340001E-2</v>
      </c>
      <c r="AD3349" s="143">
        <v>88.768502608909202</v>
      </c>
      <c r="AF3349" s="143">
        <v>-1</v>
      </c>
      <c r="AG3349" s="143">
        <v>-1</v>
      </c>
      <c r="AH3349" s="143">
        <v>-1</v>
      </c>
      <c r="AI3349" s="143">
        <v>-1</v>
      </c>
      <c r="AJ3349" s="143">
        <v>0</v>
      </c>
      <c r="AM3349" s="143" t="s">
        <v>383</v>
      </c>
      <c r="AN3349" s="143">
        <v>-1</v>
      </c>
      <c r="AQ3349" s="143">
        <v>277</v>
      </c>
      <c r="AR3349" s="143" t="s">
        <v>289</v>
      </c>
      <c r="AS3349" s="143" t="s">
        <v>409</v>
      </c>
      <c r="AT3349" s="143" t="s">
        <v>366</v>
      </c>
      <c r="AV3349" s="143">
        <v>104.070928289188</v>
      </c>
      <c r="AW3349" s="143">
        <v>7.1993919399999995E-2</v>
      </c>
    </row>
    <row r="3350" spans="1:49" x14ac:dyDescent="0.25">
      <c r="A3350" s="153">
        <v>820000</v>
      </c>
      <c r="B3350" s="153">
        <v>2500000</v>
      </c>
      <c r="C3350" s="153">
        <v>2500000</v>
      </c>
      <c r="D3350" s="143" t="s">
        <v>360</v>
      </c>
      <c r="E3350" s="143" t="s">
        <v>73</v>
      </c>
      <c r="F3350" s="143" t="s">
        <v>378</v>
      </c>
      <c r="G3350" s="143" t="s">
        <v>379</v>
      </c>
      <c r="H3350" s="143">
        <v>0.59</v>
      </c>
      <c r="I3350" s="143">
        <v>0.64</v>
      </c>
      <c r="J3350" s="143" t="s">
        <v>366</v>
      </c>
      <c r="K3350" s="143">
        <v>0.21011478467177999</v>
      </c>
      <c r="L3350" s="143">
        <v>3859.6651975116101</v>
      </c>
      <c r="M3350" s="143">
        <v>11.7597056654259</v>
      </c>
      <c r="N3350" s="143">
        <v>1.54893143756152</v>
      </c>
      <c r="O3350" s="143">
        <v>2.4708880236945401</v>
      </c>
      <c r="P3350" s="143">
        <v>0.32545339547459001</v>
      </c>
      <c r="Q3350" s="143">
        <v>810.97272188033503</v>
      </c>
      <c r="R3350" s="143">
        <v>1400</v>
      </c>
      <c r="S3350" s="143" t="s">
        <v>389</v>
      </c>
      <c r="T3350" s="143">
        <v>1400</v>
      </c>
      <c r="U3350" s="143" t="s">
        <v>385</v>
      </c>
      <c r="V3350" s="143" t="s">
        <v>366</v>
      </c>
      <c r="Z3350" s="143">
        <v>0</v>
      </c>
      <c r="AA3350" s="143">
        <v>1</v>
      </c>
      <c r="AB3350" s="143">
        <v>2.4708880236945401</v>
      </c>
      <c r="AC3350" s="143">
        <v>0.32545339547459001</v>
      </c>
      <c r="AD3350" s="143">
        <v>810.97272188033503</v>
      </c>
      <c r="AF3350" s="143">
        <v>-1</v>
      </c>
      <c r="AG3350" s="143">
        <v>-1</v>
      </c>
      <c r="AH3350" s="143">
        <v>-1</v>
      </c>
      <c r="AI3350" s="143">
        <v>-1</v>
      </c>
      <c r="AJ3350" s="143">
        <v>0</v>
      </c>
      <c r="AM3350" s="143" t="s">
        <v>383</v>
      </c>
      <c r="AN3350" s="143">
        <v>-1</v>
      </c>
      <c r="AQ3350" s="143">
        <v>277</v>
      </c>
      <c r="AR3350" s="143" t="s">
        <v>289</v>
      </c>
      <c r="AS3350" s="143" t="s">
        <v>409</v>
      </c>
      <c r="AT3350" s="143" t="s">
        <v>366</v>
      </c>
      <c r="AV3350" s="143">
        <v>135.42774887861501</v>
      </c>
      <c r="AW3350" s="143">
        <v>0.65772321320000005</v>
      </c>
    </row>
    <row r="3351" spans="1:49" x14ac:dyDescent="0.25">
      <c r="A3351" s="153">
        <v>820000</v>
      </c>
      <c r="B3351" s="153">
        <v>2500000</v>
      </c>
      <c r="C3351" s="153">
        <v>2500000</v>
      </c>
      <c r="D3351" s="143" t="s">
        <v>360</v>
      </c>
      <c r="E3351" s="143" t="s">
        <v>73</v>
      </c>
      <c r="F3351" s="143" t="s">
        <v>378</v>
      </c>
      <c r="G3351" s="143" t="s">
        <v>379</v>
      </c>
      <c r="H3351" s="143">
        <v>0.59</v>
      </c>
      <c r="I3351" s="143">
        <v>0.64</v>
      </c>
      <c r="J3351" s="143" t="s">
        <v>363</v>
      </c>
      <c r="K3351" s="143">
        <v>3.7569809168000001E-4</v>
      </c>
      <c r="L3351" s="143">
        <v>3680.2089161786898</v>
      </c>
      <c r="M3351" s="143">
        <v>7.76832891549663</v>
      </c>
      <c r="N3351" s="143">
        <v>1.04031845147797</v>
      </c>
      <c r="O3351" s="143">
        <v>2.9185463490900001E-3</v>
      </c>
      <c r="P3351" s="143">
        <v>3.9084565695999998E-4</v>
      </c>
      <c r="Q3351" s="143">
        <v>1.3826474667920501</v>
      </c>
      <c r="R3351" s="143">
        <v>3100</v>
      </c>
      <c r="S3351" s="143" t="s">
        <v>371</v>
      </c>
      <c r="T3351" s="143">
        <v>3100</v>
      </c>
      <c r="U3351" s="143" t="s">
        <v>385</v>
      </c>
      <c r="V3351" s="143" t="s">
        <v>366</v>
      </c>
      <c r="Y3351" s="143" t="s">
        <v>363</v>
      </c>
      <c r="Z3351" s="143">
        <v>0</v>
      </c>
      <c r="AA3351" s="143">
        <v>1</v>
      </c>
      <c r="AB3351" s="143">
        <v>2.9185463490900001E-3</v>
      </c>
      <c r="AC3351" s="143">
        <v>3.9084565695999998E-4</v>
      </c>
      <c r="AD3351" s="143">
        <v>1.38264746679162</v>
      </c>
      <c r="AF3351" s="143">
        <v>-1</v>
      </c>
      <c r="AG3351" s="143">
        <v>-1</v>
      </c>
      <c r="AH3351" s="143">
        <v>-1</v>
      </c>
      <c r="AI3351" s="143">
        <v>-1</v>
      </c>
      <c r="AJ3351" s="143">
        <v>0</v>
      </c>
      <c r="AM3351" s="143" t="s">
        <v>383</v>
      </c>
      <c r="AN3351" s="143">
        <v>-1</v>
      </c>
      <c r="AQ3351" s="143">
        <v>277</v>
      </c>
      <c r="AR3351" s="143" t="s">
        <v>289</v>
      </c>
      <c r="AS3351" s="143" t="s">
        <v>409</v>
      </c>
      <c r="AT3351" s="143" t="s">
        <v>366</v>
      </c>
      <c r="AV3351" s="143">
        <v>6.7870185243814802</v>
      </c>
      <c r="AW3351" s="143">
        <v>1.1213686E-3</v>
      </c>
    </row>
    <row r="3352" spans="1:49" x14ac:dyDescent="0.25">
      <c r="A3352" s="153">
        <v>820000</v>
      </c>
      <c r="B3352" s="153">
        <v>2500000</v>
      </c>
      <c r="C3352" s="153">
        <v>2500000</v>
      </c>
      <c r="D3352" s="143" t="s">
        <v>360</v>
      </c>
      <c r="E3352" s="143" t="s">
        <v>73</v>
      </c>
      <c r="F3352" s="143" t="s">
        <v>378</v>
      </c>
      <c r="G3352" s="143" t="s">
        <v>379</v>
      </c>
      <c r="H3352" s="143">
        <v>0.59</v>
      </c>
      <c r="I3352" s="143">
        <v>0.64</v>
      </c>
      <c r="J3352" s="143" t="s">
        <v>363</v>
      </c>
      <c r="K3352" s="143">
        <v>0.12312748826983</v>
      </c>
      <c r="L3352" s="143">
        <v>3680.2089161786898</v>
      </c>
      <c r="M3352" s="143">
        <v>7.76832891549663</v>
      </c>
      <c r="N3352" s="143">
        <v>1.04031845147797</v>
      </c>
      <c r="O3352" s="143">
        <v>0.95649482741903002</v>
      </c>
      <c r="P3352" s="143">
        <v>0.12809179793124001</v>
      </c>
      <c r="Q3352" s="143">
        <v>453.13488015733799</v>
      </c>
      <c r="R3352" s="143">
        <v>3100</v>
      </c>
      <c r="S3352" s="143" t="s">
        <v>371</v>
      </c>
      <c r="T3352" s="143">
        <v>3100</v>
      </c>
      <c r="U3352" s="143" t="s">
        <v>385</v>
      </c>
      <c r="V3352" s="143" t="s">
        <v>366</v>
      </c>
      <c r="Y3352" s="143" t="s">
        <v>363</v>
      </c>
      <c r="Z3352" s="143">
        <v>0</v>
      </c>
      <c r="AA3352" s="143">
        <v>1</v>
      </c>
      <c r="AB3352" s="143">
        <v>0.95649482741903002</v>
      </c>
      <c r="AC3352" s="143">
        <v>0.12809179793124001</v>
      </c>
      <c r="AD3352" s="143">
        <v>453.13488015733799</v>
      </c>
      <c r="AF3352" s="143">
        <v>-1</v>
      </c>
      <c r="AG3352" s="143">
        <v>-1</v>
      </c>
      <c r="AH3352" s="143">
        <v>-1</v>
      </c>
      <c r="AI3352" s="143">
        <v>-1</v>
      </c>
      <c r="AJ3352" s="143">
        <v>0</v>
      </c>
      <c r="AM3352" s="143" t="s">
        <v>383</v>
      </c>
      <c r="AN3352" s="143">
        <v>-1</v>
      </c>
      <c r="AQ3352" s="143">
        <v>277</v>
      </c>
      <c r="AR3352" s="143" t="s">
        <v>289</v>
      </c>
      <c r="AS3352" s="143" t="s">
        <v>409</v>
      </c>
      <c r="AT3352" s="143" t="s">
        <v>366</v>
      </c>
      <c r="AV3352" s="143">
        <v>118.641735646065</v>
      </c>
      <c r="AW3352" s="143">
        <v>0.36750598550000002</v>
      </c>
    </row>
    <row r="3353" spans="1:49" x14ac:dyDescent="0.25">
      <c r="A3353" s="153">
        <v>820000</v>
      </c>
      <c r="B3353" s="153">
        <v>2500000</v>
      </c>
      <c r="C3353" s="153">
        <v>2500000</v>
      </c>
      <c r="D3353" s="143" t="s">
        <v>360</v>
      </c>
      <c r="E3353" s="143" t="s">
        <v>73</v>
      </c>
      <c r="F3353" s="143" t="s">
        <v>378</v>
      </c>
      <c r="G3353" s="143" t="s">
        <v>379</v>
      </c>
      <c r="H3353" s="143">
        <v>0.59</v>
      </c>
      <c r="I3353" s="143">
        <v>0.64</v>
      </c>
      <c r="J3353" s="143" t="s">
        <v>363</v>
      </c>
      <c r="K3353" s="143">
        <v>8.7143335645300003E-3</v>
      </c>
      <c r="L3353" s="143">
        <v>3808.8475596133899</v>
      </c>
      <c r="M3353" s="143">
        <v>7.7879649797896704</v>
      </c>
      <c r="N3353" s="143">
        <v>1.12850336816564</v>
      </c>
      <c r="O3353" s="143">
        <v>6.7866924622809993E-2</v>
      </c>
      <c r="P3353" s="143">
        <v>9.8341547788900006E-3</v>
      </c>
      <c r="Q3353" s="143">
        <v>33.191568130939999</v>
      </c>
      <c r="R3353" s="143">
        <v>3100</v>
      </c>
      <c r="S3353" s="143" t="s">
        <v>371</v>
      </c>
      <c r="T3353" s="143">
        <v>3100</v>
      </c>
      <c r="U3353" s="143" t="s">
        <v>385</v>
      </c>
      <c r="V3353" s="143" t="s">
        <v>366</v>
      </c>
      <c r="Y3353" s="143" t="s">
        <v>363</v>
      </c>
      <c r="Z3353" s="143">
        <v>0</v>
      </c>
      <c r="AA3353" s="143">
        <v>1</v>
      </c>
      <c r="AB3353" s="143">
        <v>6.7866924622809993E-2</v>
      </c>
      <c r="AC3353" s="143">
        <v>9.8341547788900006E-3</v>
      </c>
      <c r="AD3353" s="143">
        <v>33.191568130938201</v>
      </c>
      <c r="AF3353" s="143">
        <v>-1</v>
      </c>
      <c r="AG3353" s="143">
        <v>-1</v>
      </c>
      <c r="AH3353" s="143">
        <v>-1</v>
      </c>
      <c r="AI3353" s="143">
        <v>-1</v>
      </c>
      <c r="AJ3353" s="143">
        <v>0</v>
      </c>
      <c r="AM3353" s="143" t="s">
        <v>383</v>
      </c>
      <c r="AN3353" s="143">
        <v>-1</v>
      </c>
      <c r="AQ3353" s="143">
        <v>277</v>
      </c>
      <c r="AR3353" s="143" t="s">
        <v>289</v>
      </c>
      <c r="AS3353" s="143" t="s">
        <v>409</v>
      </c>
      <c r="AT3353" s="143" t="s">
        <v>366</v>
      </c>
      <c r="AV3353" s="143">
        <v>26.004217846929699</v>
      </c>
      <c r="AW3353" s="143">
        <v>2.6919357800000002E-2</v>
      </c>
    </row>
    <row r="3354" spans="1:49" x14ac:dyDescent="0.25">
      <c r="A3354" s="153">
        <v>820000</v>
      </c>
      <c r="B3354" s="153">
        <v>2500000</v>
      </c>
      <c r="C3354" s="153">
        <v>2500000</v>
      </c>
      <c r="D3354" s="143" t="s">
        <v>360</v>
      </c>
      <c r="E3354" s="143" t="s">
        <v>73</v>
      </c>
      <c r="F3354" s="143" t="s">
        <v>378</v>
      </c>
      <c r="G3354" s="143" t="s">
        <v>379</v>
      </c>
      <c r="H3354" s="143">
        <v>0.59</v>
      </c>
      <c r="I3354" s="143">
        <v>0.64</v>
      </c>
      <c r="J3354" s="143" t="s">
        <v>366</v>
      </c>
      <c r="K3354" s="143">
        <v>0.60904912021844004</v>
      </c>
      <c r="L3354" s="143">
        <v>3808.8475596133899</v>
      </c>
      <c r="M3354" s="143">
        <v>7.7879649797896704</v>
      </c>
      <c r="N3354" s="143">
        <v>1.12850336816564</v>
      </c>
      <c r="O3354" s="143">
        <v>4.7432532192329599</v>
      </c>
      <c r="P3354" s="143">
        <v>0.68731398354482998</v>
      </c>
      <c r="Q3354" s="143">
        <v>2319.7752552287002</v>
      </c>
      <c r="R3354" s="143">
        <v>1550</v>
      </c>
      <c r="S3354" s="143" t="s">
        <v>399</v>
      </c>
      <c r="T3354" s="143">
        <v>1550</v>
      </c>
      <c r="U3354" s="143" t="s">
        <v>385</v>
      </c>
      <c r="V3354" s="143" t="s">
        <v>366</v>
      </c>
      <c r="Z3354" s="143">
        <v>0</v>
      </c>
      <c r="AA3354" s="143">
        <v>1</v>
      </c>
      <c r="AB3354" s="143">
        <v>4.7432532192329599</v>
      </c>
      <c r="AC3354" s="143">
        <v>0.68731398354482998</v>
      </c>
      <c r="AD3354" s="143">
        <v>2319.7752552287002</v>
      </c>
      <c r="AF3354" s="143">
        <v>-1</v>
      </c>
      <c r="AG3354" s="143">
        <v>-1</v>
      </c>
      <c r="AH3354" s="143">
        <v>-1</v>
      </c>
      <c r="AI3354" s="143">
        <v>-1</v>
      </c>
      <c r="AJ3354" s="143">
        <v>0</v>
      </c>
      <c r="AM3354" s="143" t="s">
        <v>383</v>
      </c>
      <c r="AN3354" s="143">
        <v>-1</v>
      </c>
      <c r="AQ3354" s="143">
        <v>277</v>
      </c>
      <c r="AR3354" s="143" t="s">
        <v>289</v>
      </c>
      <c r="AS3354" s="143" t="s">
        <v>409</v>
      </c>
      <c r="AT3354" s="143" t="s">
        <v>366</v>
      </c>
      <c r="AV3354" s="143">
        <v>196.698784379899</v>
      </c>
      <c r="AW3354" s="143">
        <v>1.8814073441000001</v>
      </c>
    </row>
    <row r="3355" spans="1:49" x14ac:dyDescent="0.25">
      <c r="A3355" s="153">
        <v>820000</v>
      </c>
      <c r="B3355" s="153">
        <v>2500000</v>
      </c>
      <c r="C3355" s="153">
        <v>2500000</v>
      </c>
      <c r="D3355" s="143" t="s">
        <v>360</v>
      </c>
      <c r="E3355" s="143" t="s">
        <v>73</v>
      </c>
      <c r="F3355" s="143" t="s">
        <v>378</v>
      </c>
      <c r="G3355" s="143" t="s">
        <v>379</v>
      </c>
      <c r="H3355" s="143">
        <v>0.59</v>
      </c>
      <c r="I3355" s="143">
        <v>0.64</v>
      </c>
      <c r="J3355" s="143" t="s">
        <v>366</v>
      </c>
      <c r="K3355" s="143">
        <v>8.7903648228910003E-2</v>
      </c>
      <c r="L3355" s="143">
        <v>3822.52399068568</v>
      </c>
      <c r="M3355" s="143">
        <v>7.8189592471653802</v>
      </c>
      <c r="N3355" s="143">
        <v>1.1337931589112</v>
      </c>
      <c r="O3355" s="143">
        <v>0.68731504317907</v>
      </c>
      <c r="P3355" s="143">
        <v>9.9664555005280001E-2</v>
      </c>
      <c r="Q3355" s="143">
        <v>336.01380422383397</v>
      </c>
      <c r="R3355" s="143">
        <v>1550</v>
      </c>
      <c r="S3355" s="143" t="s">
        <v>399</v>
      </c>
      <c r="T3355" s="143">
        <v>1550</v>
      </c>
      <c r="U3355" s="143" t="s">
        <v>385</v>
      </c>
      <c r="V3355" s="143" t="s">
        <v>366</v>
      </c>
      <c r="Z3355" s="143">
        <v>0</v>
      </c>
      <c r="AA3355" s="143">
        <v>1</v>
      </c>
      <c r="AB3355" s="143">
        <v>0.68731504317907</v>
      </c>
      <c r="AC3355" s="143">
        <v>9.9664555005280001E-2</v>
      </c>
      <c r="AD3355" s="143">
        <v>2361.4156222144402</v>
      </c>
      <c r="AF3355" s="143">
        <v>-1</v>
      </c>
      <c r="AG3355" s="143">
        <v>-1</v>
      </c>
      <c r="AH3355" s="143">
        <v>-1</v>
      </c>
      <c r="AI3355" s="143">
        <v>-1</v>
      </c>
      <c r="AJ3355" s="143">
        <v>0</v>
      </c>
      <c r="AM3355" s="143" t="s">
        <v>383</v>
      </c>
      <c r="AN3355" s="143">
        <v>-1</v>
      </c>
      <c r="AQ3355" s="143">
        <v>277</v>
      </c>
      <c r="AR3355" s="143" t="s">
        <v>289</v>
      </c>
      <c r="AS3355" s="143" t="s">
        <v>409</v>
      </c>
      <c r="AT3355" s="143" t="s">
        <v>366</v>
      </c>
      <c r="AV3355" s="143">
        <v>178.70267061210299</v>
      </c>
      <c r="AW3355" s="143">
        <v>1.9151789312</v>
      </c>
    </row>
    <row r="3356" spans="1:49" x14ac:dyDescent="0.25">
      <c r="A3356" s="153">
        <v>820000</v>
      </c>
      <c r="B3356" s="153">
        <v>2500000</v>
      </c>
      <c r="C3356" s="153">
        <v>2500000</v>
      </c>
      <c r="D3356" s="143" t="s">
        <v>360</v>
      </c>
      <c r="E3356" s="143" t="s">
        <v>73</v>
      </c>
      <c r="F3356" s="143" t="s">
        <v>378</v>
      </c>
      <c r="G3356" s="143" t="s">
        <v>379</v>
      </c>
      <c r="H3356" s="143">
        <v>0.59</v>
      </c>
      <c r="I3356" s="143">
        <v>0.64</v>
      </c>
      <c r="J3356" s="143" t="s">
        <v>363</v>
      </c>
      <c r="K3356" s="143">
        <v>6.16753469587E-2</v>
      </c>
      <c r="L3356" s="143">
        <v>3440.1789715544501</v>
      </c>
      <c r="M3356" s="143">
        <v>6.9981686472480504</v>
      </c>
      <c r="N3356" s="143">
        <v>0.94512140000424005</v>
      </c>
      <c r="O3356" s="143">
        <v>0.43161447939452002</v>
      </c>
      <c r="P3356" s="143">
        <v>5.8290690263350001E-2</v>
      </c>
      <c r="Q3356" s="143">
        <v>212.174231670648</v>
      </c>
      <c r="R3356" s="143">
        <v>3100</v>
      </c>
      <c r="S3356" s="143" t="s">
        <v>371</v>
      </c>
      <c r="T3356" s="143">
        <v>3100</v>
      </c>
      <c r="U3356" s="143" t="s">
        <v>385</v>
      </c>
      <c r="V3356" s="143" t="s">
        <v>366</v>
      </c>
      <c r="Y3356" s="143" t="s">
        <v>363</v>
      </c>
      <c r="Z3356" s="143">
        <v>0</v>
      </c>
      <c r="AA3356" s="143">
        <v>1</v>
      </c>
      <c r="AB3356" s="143">
        <v>0.43161447939452002</v>
      </c>
      <c r="AC3356" s="143">
        <v>5.8290690263350001E-2</v>
      </c>
      <c r="AD3356" s="143">
        <v>212.174231670647</v>
      </c>
      <c r="AF3356" s="143">
        <v>-1</v>
      </c>
      <c r="AG3356" s="143">
        <v>-1</v>
      </c>
      <c r="AH3356" s="143">
        <v>-1</v>
      </c>
      <c r="AI3356" s="143">
        <v>-1</v>
      </c>
      <c r="AJ3356" s="143">
        <v>0</v>
      </c>
      <c r="AM3356" s="143" t="s">
        <v>383</v>
      </c>
      <c r="AN3356" s="143">
        <v>-1</v>
      </c>
      <c r="AQ3356" s="143">
        <v>277</v>
      </c>
      <c r="AR3356" s="143" t="s">
        <v>289</v>
      </c>
      <c r="AS3356" s="143" t="s">
        <v>409</v>
      </c>
      <c r="AT3356" s="143" t="s">
        <v>366</v>
      </c>
      <c r="AV3356" s="143">
        <v>73.944373461834203</v>
      </c>
      <c r="AW3356" s="143">
        <v>0.1720796688</v>
      </c>
    </row>
    <row r="3357" spans="1:49" x14ac:dyDescent="0.25">
      <c r="A3357" s="153">
        <v>820000</v>
      </c>
      <c r="B3357" s="153">
        <v>2500000</v>
      </c>
      <c r="C3357" s="153">
        <v>2500000</v>
      </c>
      <c r="D3357" s="143" t="s">
        <v>360</v>
      </c>
      <c r="E3357" s="143" t="s">
        <v>73</v>
      </c>
      <c r="F3357" s="143" t="s">
        <v>378</v>
      </c>
      <c r="G3357" s="143" t="s">
        <v>379</v>
      </c>
      <c r="H3357" s="143">
        <v>0.59</v>
      </c>
      <c r="I3357" s="143">
        <v>0.64</v>
      </c>
      <c r="J3357" s="143" t="s">
        <v>366</v>
      </c>
      <c r="K3357" s="143">
        <v>0.19397411061631001</v>
      </c>
      <c r="L3357" s="143">
        <v>3440.1789715544501</v>
      </c>
      <c r="M3357" s="143">
        <v>6.9981686472480504</v>
      </c>
      <c r="N3357" s="143">
        <v>0.94512140000424005</v>
      </c>
      <c r="O3357" s="143">
        <v>1.35746353929293</v>
      </c>
      <c r="P3357" s="143">
        <v>0.18332908299027001</v>
      </c>
      <c r="Q3357" s="143">
        <v>667.30565636823201</v>
      </c>
      <c r="R3357" s="143">
        <v>8110</v>
      </c>
      <c r="S3357" s="143" t="s">
        <v>410</v>
      </c>
      <c r="T3357" s="143">
        <v>8110</v>
      </c>
      <c r="U3357" s="143" t="s">
        <v>385</v>
      </c>
      <c r="V3357" s="143" t="s">
        <v>366</v>
      </c>
      <c r="Z3357" s="143">
        <v>0</v>
      </c>
      <c r="AA3357" s="143">
        <v>1</v>
      </c>
      <c r="AB3357" s="143">
        <v>1.35746353929293</v>
      </c>
      <c r="AC3357" s="143">
        <v>0.18332908299027001</v>
      </c>
      <c r="AD3357" s="143">
        <v>667.30565636823201</v>
      </c>
      <c r="AF3357" s="143">
        <v>-1</v>
      </c>
      <c r="AG3357" s="143">
        <v>-1</v>
      </c>
      <c r="AH3357" s="143">
        <v>-1</v>
      </c>
      <c r="AI3357" s="143">
        <v>-1</v>
      </c>
      <c r="AJ3357" s="143">
        <v>0</v>
      </c>
      <c r="AM3357" s="143" t="s">
        <v>383</v>
      </c>
      <c r="AN3357" s="143">
        <v>-1</v>
      </c>
      <c r="AQ3357" s="143">
        <v>277</v>
      </c>
      <c r="AR3357" s="143" t="s">
        <v>289</v>
      </c>
      <c r="AS3357" s="143" t="s">
        <v>409</v>
      </c>
      <c r="AT3357" s="143" t="s">
        <v>366</v>
      </c>
      <c r="AV3357" s="143">
        <v>185.880422165927</v>
      </c>
      <c r="AW3357" s="143">
        <v>0.54120491189999997</v>
      </c>
    </row>
    <row r="3358" spans="1:49" x14ac:dyDescent="0.25">
      <c r="A3358" s="153">
        <v>820000</v>
      </c>
      <c r="B3358" s="153">
        <v>2500000</v>
      </c>
      <c r="C3358" s="153">
        <v>2500000</v>
      </c>
      <c r="D3358" s="143" t="s">
        <v>360</v>
      </c>
      <c r="E3358" s="143" t="s">
        <v>73</v>
      </c>
      <c r="F3358" s="143" t="s">
        <v>378</v>
      </c>
      <c r="G3358" s="143" t="s">
        <v>379</v>
      </c>
      <c r="H3358" s="143">
        <v>0.59</v>
      </c>
      <c r="I3358" s="143">
        <v>0.64</v>
      </c>
      <c r="J3358" s="143" t="s">
        <v>366</v>
      </c>
      <c r="K3358" s="143">
        <v>5.5691164062100004E-3</v>
      </c>
      <c r="L3358" s="143">
        <v>3440.1789715544501</v>
      </c>
      <c r="M3358" s="143">
        <v>6.9981686472480504</v>
      </c>
      <c r="N3358" s="143">
        <v>0.94512140000424005</v>
      </c>
      <c r="O3358" s="143">
        <v>3.897361582686E-2</v>
      </c>
      <c r="P3358" s="143">
        <v>5.2634910946300004E-3</v>
      </c>
      <c r="Q3358" s="143">
        <v>19.158757150806601</v>
      </c>
      <c r="R3358" s="143">
        <v>8110</v>
      </c>
      <c r="S3358" s="143" t="s">
        <v>410</v>
      </c>
      <c r="T3358" s="143">
        <v>8110</v>
      </c>
      <c r="U3358" s="143" t="s">
        <v>385</v>
      </c>
      <c r="V3358" s="143" t="s">
        <v>366</v>
      </c>
      <c r="Z3358" s="143">
        <v>0</v>
      </c>
      <c r="AA3358" s="143">
        <v>1</v>
      </c>
      <c r="AB3358" s="143">
        <v>3.897361582686E-2</v>
      </c>
      <c r="AC3358" s="143">
        <v>5.2634910946300004E-3</v>
      </c>
      <c r="AD3358" s="143">
        <v>19.158757150808</v>
      </c>
      <c r="AF3358" s="143">
        <v>-1</v>
      </c>
      <c r="AG3358" s="143">
        <v>-1</v>
      </c>
      <c r="AH3358" s="143">
        <v>-1</v>
      </c>
      <c r="AI3358" s="143">
        <v>-1</v>
      </c>
      <c r="AJ3358" s="143">
        <v>0</v>
      </c>
      <c r="AM3358" s="143" t="s">
        <v>383</v>
      </c>
      <c r="AN3358" s="143">
        <v>-1</v>
      </c>
      <c r="AQ3358" s="143">
        <v>277</v>
      </c>
      <c r="AR3358" s="143" t="s">
        <v>289</v>
      </c>
      <c r="AS3358" s="143" t="s">
        <v>409</v>
      </c>
      <c r="AT3358" s="143" t="s">
        <v>366</v>
      </c>
      <c r="AV3358" s="143">
        <v>21.656539320513399</v>
      </c>
      <c r="AW3358" s="143">
        <v>1.5538326999999999E-2</v>
      </c>
    </row>
    <row r="3359" spans="1:49" x14ac:dyDescent="0.25">
      <c r="A3359" s="153">
        <v>820000</v>
      </c>
      <c r="B3359" s="153">
        <v>2500000</v>
      </c>
      <c r="C3359" s="153">
        <v>2500000</v>
      </c>
      <c r="D3359" s="143" t="s">
        <v>360</v>
      </c>
      <c r="E3359" s="143" t="s">
        <v>73</v>
      </c>
      <c r="F3359" s="143" t="s">
        <v>378</v>
      </c>
      <c r="G3359" s="143" t="s">
        <v>379</v>
      </c>
      <c r="H3359" s="143">
        <v>0.59</v>
      </c>
      <c r="I3359" s="143">
        <v>0.64</v>
      </c>
      <c r="J3359" s="143" t="s">
        <v>363</v>
      </c>
      <c r="K3359" s="143">
        <v>0.35654487975570998</v>
      </c>
      <c r="L3359" s="143">
        <v>3440.1789715544501</v>
      </c>
      <c r="M3359" s="143">
        <v>6.9981686472480504</v>
      </c>
      <c r="N3359" s="143">
        <v>0.94512140000424005</v>
      </c>
      <c r="O3359" s="143">
        <v>2.4951611988432898</v>
      </c>
      <c r="P3359" s="143">
        <v>0.33697819591907002</v>
      </c>
      <c r="Q3359" s="143">
        <v>1226.5781977510301</v>
      </c>
      <c r="R3359" s="143">
        <v>3100</v>
      </c>
      <c r="S3359" s="143" t="s">
        <v>371</v>
      </c>
      <c r="T3359" s="143">
        <v>3100</v>
      </c>
      <c r="U3359" s="143" t="s">
        <v>385</v>
      </c>
      <c r="V3359" s="143" t="s">
        <v>366</v>
      </c>
      <c r="Y3359" s="143" t="s">
        <v>363</v>
      </c>
      <c r="Z3359" s="143">
        <v>0</v>
      </c>
      <c r="AA3359" s="143">
        <v>1</v>
      </c>
      <c r="AB3359" s="143">
        <v>2.4951611988432898</v>
      </c>
      <c r="AC3359" s="143">
        <v>0.33697819591907002</v>
      </c>
      <c r="AD3359" s="143">
        <v>1226.5781977510301</v>
      </c>
      <c r="AF3359" s="143">
        <v>-1</v>
      </c>
      <c r="AG3359" s="143">
        <v>-1</v>
      </c>
      <c r="AH3359" s="143">
        <v>-1</v>
      </c>
      <c r="AI3359" s="143">
        <v>-1</v>
      </c>
      <c r="AJ3359" s="143">
        <v>0</v>
      </c>
      <c r="AM3359" s="143" t="s">
        <v>383</v>
      </c>
      <c r="AN3359" s="143">
        <v>-1</v>
      </c>
      <c r="AQ3359" s="143">
        <v>277</v>
      </c>
      <c r="AR3359" s="143" t="s">
        <v>289</v>
      </c>
      <c r="AS3359" s="143" t="s">
        <v>409</v>
      </c>
      <c r="AT3359" s="143" t="s">
        <v>366</v>
      </c>
      <c r="AV3359" s="143">
        <v>166.89511878252401</v>
      </c>
      <c r="AW3359" s="143">
        <v>0.99479172569999996</v>
      </c>
    </row>
    <row r="3360" spans="1:49" x14ac:dyDescent="0.25">
      <c r="A3360" s="153">
        <v>820000</v>
      </c>
      <c r="B3360" s="153">
        <v>2500000</v>
      </c>
      <c r="C3360" s="153">
        <v>2500000</v>
      </c>
      <c r="D3360" s="143" t="s">
        <v>360</v>
      </c>
      <c r="E3360" s="143" t="s">
        <v>73</v>
      </c>
      <c r="F3360" s="143" t="s">
        <v>378</v>
      </c>
      <c r="G3360" s="143" t="s">
        <v>379</v>
      </c>
      <c r="H3360" s="143">
        <v>0.59</v>
      </c>
      <c r="I3360" s="143">
        <v>0.64</v>
      </c>
      <c r="J3360" s="143" t="s">
        <v>366</v>
      </c>
      <c r="K3360" s="143">
        <v>0.32526626219199001</v>
      </c>
      <c r="L3360" s="143">
        <v>3784.5800778824701</v>
      </c>
      <c r="M3360" s="143">
        <v>8.0982643241444698</v>
      </c>
      <c r="N3360" s="143">
        <v>1.0812133979510401</v>
      </c>
      <c r="O3360" s="143">
        <v>2.6340921669572799</v>
      </c>
      <c r="P3360" s="143">
        <v>0.35168224058344</v>
      </c>
      <c r="Q3360" s="143">
        <v>1230.99621589913</v>
      </c>
      <c r="R3360" s="143">
        <v>8110</v>
      </c>
      <c r="S3360" s="143" t="s">
        <v>410</v>
      </c>
      <c r="T3360" s="143">
        <v>8110</v>
      </c>
      <c r="U3360" s="143" t="s">
        <v>385</v>
      </c>
      <c r="V3360" s="143" t="s">
        <v>366</v>
      </c>
      <c r="Z3360" s="143">
        <v>0</v>
      </c>
      <c r="AA3360" s="143">
        <v>1</v>
      </c>
      <c r="AB3360" s="143">
        <v>2.6340921669572799</v>
      </c>
      <c r="AC3360" s="143">
        <v>0.35168224058344</v>
      </c>
      <c r="AD3360" s="143">
        <v>2337.9752603793199</v>
      </c>
      <c r="AF3360" s="143">
        <v>-1</v>
      </c>
      <c r="AG3360" s="143">
        <v>-1</v>
      </c>
      <c r="AH3360" s="143">
        <v>-1</v>
      </c>
      <c r="AI3360" s="143">
        <v>-1</v>
      </c>
      <c r="AJ3360" s="143">
        <v>0</v>
      </c>
      <c r="AM3360" s="143" t="s">
        <v>383</v>
      </c>
      <c r="AN3360" s="143">
        <v>-1</v>
      </c>
      <c r="AQ3360" s="143">
        <v>277</v>
      </c>
      <c r="AR3360" s="143" t="s">
        <v>289</v>
      </c>
      <c r="AS3360" s="143" t="s">
        <v>409</v>
      </c>
      <c r="AT3360" s="143" t="s">
        <v>366</v>
      </c>
      <c r="AV3360" s="143">
        <v>155.118305705598</v>
      </c>
      <c r="AW3360" s="143">
        <v>1.8961680943999999</v>
      </c>
    </row>
    <row r="3361" spans="1:49" x14ac:dyDescent="0.25">
      <c r="A3361" s="153">
        <v>820000</v>
      </c>
      <c r="B3361" s="153">
        <v>2500000</v>
      </c>
      <c r="C3361" s="153">
        <v>2500000</v>
      </c>
      <c r="D3361" s="143" t="s">
        <v>360</v>
      </c>
      <c r="E3361" s="143" t="s">
        <v>73</v>
      </c>
      <c r="F3361" s="143" t="s">
        <v>378</v>
      </c>
      <c r="G3361" s="143" t="s">
        <v>379</v>
      </c>
      <c r="H3361" s="143">
        <v>0.59</v>
      </c>
      <c r="I3361" s="143">
        <v>0.64</v>
      </c>
      <c r="J3361" s="143" t="s">
        <v>366</v>
      </c>
      <c r="K3361" s="143">
        <v>0.14767163674889</v>
      </c>
      <c r="L3361" s="143">
        <v>3818.0654461015602</v>
      </c>
      <c r="M3361" s="143">
        <v>7.8100025450476496</v>
      </c>
      <c r="N3361" s="143">
        <v>1.1325197556778199</v>
      </c>
      <c r="O3361" s="143">
        <v>1.1533158588402299</v>
      </c>
      <c r="P3361" s="143">
        <v>0.16724104597139999</v>
      </c>
      <c r="Q3361" s="143">
        <v>563.81997364022095</v>
      </c>
      <c r="R3361" s="143">
        <v>1550</v>
      </c>
      <c r="S3361" s="143" t="s">
        <v>399</v>
      </c>
      <c r="T3361" s="143">
        <v>1550</v>
      </c>
      <c r="U3361" s="143" t="s">
        <v>385</v>
      </c>
      <c r="V3361" s="143" t="s">
        <v>366</v>
      </c>
      <c r="Z3361" s="143">
        <v>0</v>
      </c>
      <c r="AA3361" s="143">
        <v>1</v>
      </c>
      <c r="AB3361" s="143">
        <v>1.1533158588402299</v>
      </c>
      <c r="AC3361" s="143">
        <v>0.16724104597139999</v>
      </c>
      <c r="AD3361" s="143">
        <v>2358.6612955230098</v>
      </c>
      <c r="AF3361" s="143">
        <v>-1</v>
      </c>
      <c r="AG3361" s="143">
        <v>-1</v>
      </c>
      <c r="AH3361" s="143">
        <v>-1</v>
      </c>
      <c r="AI3361" s="143">
        <v>-1</v>
      </c>
      <c r="AJ3361" s="143">
        <v>0</v>
      </c>
      <c r="AM3361" s="143" t="s">
        <v>383</v>
      </c>
      <c r="AN3361" s="143">
        <v>-1</v>
      </c>
      <c r="AQ3361" s="143">
        <v>277</v>
      </c>
      <c r="AR3361" s="143" t="s">
        <v>289</v>
      </c>
      <c r="AS3361" s="143" t="s">
        <v>409</v>
      </c>
      <c r="AT3361" s="143" t="s">
        <v>366</v>
      </c>
      <c r="AV3361" s="143">
        <v>123.014868202667</v>
      </c>
      <c r="AW3361" s="143">
        <v>1.9129450896</v>
      </c>
    </row>
    <row r="3362" spans="1:49" x14ac:dyDescent="0.25">
      <c r="A3362" s="153">
        <v>820000</v>
      </c>
      <c r="B3362" s="153">
        <v>2500000</v>
      </c>
      <c r="C3362" s="153">
        <v>2500000</v>
      </c>
      <c r="D3362" s="143" t="s">
        <v>360</v>
      </c>
      <c r="E3362" s="143" t="s">
        <v>73</v>
      </c>
      <c r="F3362" s="143" t="s">
        <v>378</v>
      </c>
      <c r="G3362" s="143" t="s">
        <v>379</v>
      </c>
      <c r="H3362" s="143">
        <v>0.59</v>
      </c>
      <c r="I3362" s="143">
        <v>0.64</v>
      </c>
      <c r="J3362" s="143" t="s">
        <v>366</v>
      </c>
      <c r="K3362" s="143">
        <v>0.58627694795037</v>
      </c>
      <c r="L3362" s="143">
        <v>3817.4065085254601</v>
      </c>
      <c r="M3362" s="143">
        <v>7.8773100815000499</v>
      </c>
      <c r="N3362" s="143">
        <v>1.1366719202653199</v>
      </c>
      <c r="O3362" s="143">
        <v>4.6182853126405297</v>
      </c>
      <c r="P3362" s="143">
        <v>0.66640454423404005</v>
      </c>
      <c r="Q3362" s="143">
        <v>2238.0574369041901</v>
      </c>
      <c r="R3362" s="143">
        <v>1550</v>
      </c>
      <c r="S3362" s="143" t="s">
        <v>399</v>
      </c>
      <c r="T3362" s="143">
        <v>1550</v>
      </c>
      <c r="U3362" s="143" t="s">
        <v>385</v>
      </c>
      <c r="V3362" s="143" t="s">
        <v>366</v>
      </c>
      <c r="Z3362" s="143">
        <v>0</v>
      </c>
      <c r="AA3362" s="143">
        <v>1</v>
      </c>
      <c r="AB3362" s="143">
        <v>4.6182853126405297</v>
      </c>
      <c r="AC3362" s="143">
        <v>0.66640454423404005</v>
      </c>
      <c r="AD3362" s="143">
        <v>2238.0574369041901</v>
      </c>
      <c r="AF3362" s="143">
        <v>-1</v>
      </c>
      <c r="AG3362" s="143">
        <v>-1</v>
      </c>
      <c r="AH3362" s="143">
        <v>-1</v>
      </c>
      <c r="AI3362" s="143">
        <v>-1</v>
      </c>
      <c r="AJ3362" s="143">
        <v>0</v>
      </c>
      <c r="AM3362" s="143" t="s">
        <v>383</v>
      </c>
      <c r="AN3362" s="143">
        <v>-1</v>
      </c>
      <c r="AQ3362" s="143">
        <v>277</v>
      </c>
      <c r="AR3362" s="143" t="s">
        <v>289</v>
      </c>
      <c r="AS3362" s="143" t="s">
        <v>409</v>
      </c>
      <c r="AT3362" s="143" t="s">
        <v>366</v>
      </c>
      <c r="AV3362" s="143">
        <v>189.07275921284699</v>
      </c>
      <c r="AW3362" s="143">
        <v>1.8151317412000001</v>
      </c>
    </row>
    <row r="3363" spans="1:49" x14ac:dyDescent="0.25">
      <c r="A3363" s="153">
        <v>820000</v>
      </c>
      <c r="B3363" s="153">
        <v>2500000</v>
      </c>
      <c r="C3363" s="153">
        <v>2500000</v>
      </c>
      <c r="D3363" s="143" t="s">
        <v>360</v>
      </c>
      <c r="E3363" s="143" t="s">
        <v>73</v>
      </c>
      <c r="F3363" s="143" t="s">
        <v>378</v>
      </c>
      <c r="G3363" s="143" t="s">
        <v>379</v>
      </c>
      <c r="H3363" s="143">
        <v>0.59</v>
      </c>
      <c r="I3363" s="143">
        <v>0.64</v>
      </c>
      <c r="J3363" s="143" t="s">
        <v>366</v>
      </c>
      <c r="K3363" s="143">
        <v>2.2818088648620002E-2</v>
      </c>
      <c r="L3363" s="143">
        <v>3817.4065085254601</v>
      </c>
      <c r="M3363" s="143">
        <v>7.8773100815000499</v>
      </c>
      <c r="N3363" s="143">
        <v>1.1366719202653199</v>
      </c>
      <c r="O3363" s="143">
        <v>0.17974515975235</v>
      </c>
      <c r="P3363" s="143">
        <v>2.5936680641009999E-2</v>
      </c>
      <c r="Q3363" s="143">
        <v>87.105920119360604</v>
      </c>
      <c r="R3363" s="143">
        <v>8110</v>
      </c>
      <c r="S3363" s="143" t="s">
        <v>410</v>
      </c>
      <c r="T3363" s="143">
        <v>8110</v>
      </c>
      <c r="U3363" s="143" t="s">
        <v>385</v>
      </c>
      <c r="V3363" s="143" t="s">
        <v>366</v>
      </c>
      <c r="Z3363" s="143">
        <v>0</v>
      </c>
      <c r="AA3363" s="143">
        <v>1</v>
      </c>
      <c r="AB3363" s="143">
        <v>0.17974515975235</v>
      </c>
      <c r="AC3363" s="143">
        <v>2.5936680641009999E-2</v>
      </c>
      <c r="AD3363" s="143">
        <v>87.105920119361699</v>
      </c>
      <c r="AF3363" s="143">
        <v>-1</v>
      </c>
      <c r="AG3363" s="143">
        <v>-1</v>
      </c>
      <c r="AH3363" s="143">
        <v>-1</v>
      </c>
      <c r="AI3363" s="143">
        <v>-1</v>
      </c>
      <c r="AJ3363" s="143">
        <v>0</v>
      </c>
      <c r="AM3363" s="143" t="s">
        <v>383</v>
      </c>
      <c r="AN3363" s="143">
        <v>-1</v>
      </c>
      <c r="AQ3363" s="143">
        <v>277</v>
      </c>
      <c r="AR3363" s="143" t="s">
        <v>289</v>
      </c>
      <c r="AS3363" s="143" t="s">
        <v>409</v>
      </c>
      <c r="AT3363" s="143" t="s">
        <v>366</v>
      </c>
      <c r="AV3363" s="143">
        <v>53.845482260481504</v>
      </c>
      <c r="AW3363" s="143">
        <v>7.06455151E-2</v>
      </c>
    </row>
    <row r="3364" spans="1:49" x14ac:dyDescent="0.25">
      <c r="A3364" s="153">
        <v>820000</v>
      </c>
      <c r="B3364" s="153">
        <v>2500000</v>
      </c>
      <c r="C3364" s="153">
        <v>2500000</v>
      </c>
      <c r="D3364" s="143" t="s">
        <v>360</v>
      </c>
      <c r="E3364" s="143" t="s">
        <v>73</v>
      </c>
      <c r="F3364" s="143" t="s">
        <v>378</v>
      </c>
      <c r="G3364" s="143" t="s">
        <v>379</v>
      </c>
      <c r="H3364" s="143">
        <v>0.59</v>
      </c>
      <c r="I3364" s="143">
        <v>0.64</v>
      </c>
      <c r="J3364" s="143" t="s">
        <v>366</v>
      </c>
      <c r="K3364" s="143">
        <v>8.6684172760399993E-3</v>
      </c>
      <c r="L3364" s="143">
        <v>3817.4065085254601</v>
      </c>
      <c r="M3364" s="143">
        <v>7.8773100815000499</v>
      </c>
      <c r="N3364" s="143">
        <v>1.1366719202653199</v>
      </c>
      <c r="O3364" s="143">
        <v>6.8283810799199998E-2</v>
      </c>
      <c r="P3364" s="143">
        <v>9.8531465108100003E-3</v>
      </c>
      <c r="Q3364" s="143">
        <v>33.090872528173399</v>
      </c>
      <c r="R3364" s="143">
        <v>1400</v>
      </c>
      <c r="S3364" s="143" t="s">
        <v>389</v>
      </c>
      <c r="T3364" s="143">
        <v>1400</v>
      </c>
      <c r="U3364" s="143" t="s">
        <v>385</v>
      </c>
      <c r="V3364" s="143" t="s">
        <v>366</v>
      </c>
      <c r="Z3364" s="143">
        <v>0</v>
      </c>
      <c r="AA3364" s="143">
        <v>1</v>
      </c>
      <c r="AB3364" s="143">
        <v>6.8283810799199998E-2</v>
      </c>
      <c r="AC3364" s="143">
        <v>9.8531465108100003E-3</v>
      </c>
      <c r="AD3364" s="143">
        <v>33.090872528174899</v>
      </c>
      <c r="AF3364" s="143">
        <v>-1</v>
      </c>
      <c r="AG3364" s="143">
        <v>-1</v>
      </c>
      <c r="AH3364" s="143">
        <v>-1</v>
      </c>
      <c r="AI3364" s="143">
        <v>-1</v>
      </c>
      <c r="AJ3364" s="143">
        <v>0</v>
      </c>
      <c r="AM3364" s="143" t="s">
        <v>383</v>
      </c>
      <c r="AN3364" s="143">
        <v>-1</v>
      </c>
      <c r="AQ3364" s="143">
        <v>277</v>
      </c>
      <c r="AR3364" s="143" t="s">
        <v>289</v>
      </c>
      <c r="AS3364" s="143" t="s">
        <v>409</v>
      </c>
      <c r="AT3364" s="143" t="s">
        <v>366</v>
      </c>
      <c r="AV3364" s="143">
        <v>34.497701299736697</v>
      </c>
      <c r="AW3364" s="143">
        <v>2.6837690599999998E-2</v>
      </c>
    </row>
    <row r="3365" spans="1:49" x14ac:dyDescent="0.25">
      <c r="A3365" s="153">
        <v>820000</v>
      </c>
      <c r="B3365" s="153">
        <v>2500000</v>
      </c>
      <c r="C3365" s="153">
        <v>2500000</v>
      </c>
      <c r="D3365" s="143" t="s">
        <v>360</v>
      </c>
      <c r="E3365" s="143" t="s">
        <v>73</v>
      </c>
      <c r="F3365" s="143" t="s">
        <v>378</v>
      </c>
      <c r="G3365" s="143" t="s">
        <v>379</v>
      </c>
      <c r="H3365" s="143">
        <v>0.59</v>
      </c>
      <c r="I3365" s="143">
        <v>0.64</v>
      </c>
      <c r="J3365" s="143" t="s">
        <v>366</v>
      </c>
      <c r="K3365" s="143">
        <v>9.5781621926609994E-2</v>
      </c>
      <c r="L3365" s="143">
        <v>3814.68481545637</v>
      </c>
      <c r="M3365" s="143">
        <v>7.9015298587954303</v>
      </c>
      <c r="N3365" s="143">
        <v>1.1558543483521599</v>
      </c>
      <c r="O3365" s="143">
        <v>0.75682134557699998</v>
      </c>
      <c r="P3365" s="143">
        <v>0.1107096041961</v>
      </c>
      <c r="Q3365" s="143">
        <v>365.376698763241</v>
      </c>
      <c r="R3365" s="143">
        <v>1550</v>
      </c>
      <c r="S3365" s="143" t="s">
        <v>399</v>
      </c>
      <c r="T3365" s="143">
        <v>1550</v>
      </c>
      <c r="U3365" s="143" t="s">
        <v>385</v>
      </c>
      <c r="V3365" s="143" t="s">
        <v>366</v>
      </c>
      <c r="Z3365" s="143">
        <v>0</v>
      </c>
      <c r="AA3365" s="143">
        <v>1</v>
      </c>
      <c r="AB3365" s="143">
        <v>0.75682134557699998</v>
      </c>
      <c r="AC3365" s="143">
        <v>0.1107096041961</v>
      </c>
      <c r="AD3365" s="143">
        <v>2214.1338296420899</v>
      </c>
      <c r="AF3365" s="143">
        <v>-1</v>
      </c>
      <c r="AG3365" s="143">
        <v>-1</v>
      </c>
      <c r="AH3365" s="143">
        <v>-1</v>
      </c>
      <c r="AI3365" s="143">
        <v>-1</v>
      </c>
      <c r="AJ3365" s="143">
        <v>0</v>
      </c>
      <c r="AM3365" s="143" t="s">
        <v>383</v>
      </c>
      <c r="AN3365" s="143">
        <v>-1</v>
      </c>
      <c r="AQ3365" s="143">
        <v>277</v>
      </c>
      <c r="AR3365" s="143" t="s">
        <v>289</v>
      </c>
      <c r="AS3365" s="143" t="s">
        <v>409</v>
      </c>
      <c r="AT3365" s="143" t="s">
        <v>366</v>
      </c>
      <c r="AV3365" s="143">
        <v>105.301248633398</v>
      </c>
      <c r="AW3365" s="143">
        <v>1.7957289778000001</v>
      </c>
    </row>
    <row r="3366" spans="1:49" x14ac:dyDescent="0.25">
      <c r="A3366" s="153">
        <v>820000</v>
      </c>
      <c r="B3366" s="153">
        <v>2500000</v>
      </c>
      <c r="C3366" s="153">
        <v>2500000</v>
      </c>
      <c r="D3366" s="143" t="s">
        <v>360</v>
      </c>
      <c r="E3366" s="143" t="s">
        <v>73</v>
      </c>
      <c r="F3366" s="143" t="s">
        <v>378</v>
      </c>
      <c r="G3366" s="143" t="s">
        <v>379</v>
      </c>
      <c r="H3366" s="143">
        <v>0.59</v>
      </c>
      <c r="I3366" s="143">
        <v>0.64</v>
      </c>
      <c r="J3366" s="143" t="s">
        <v>366</v>
      </c>
      <c r="K3366" s="143">
        <v>2.3089235458E-4</v>
      </c>
      <c r="L3366" s="143">
        <v>3814.68481545637</v>
      </c>
      <c r="M3366" s="143">
        <v>7.9015298587954303</v>
      </c>
      <c r="N3366" s="143">
        <v>1.1558543483521599</v>
      </c>
      <c r="O3366" s="143">
        <v>1.8244028338899999E-3</v>
      </c>
      <c r="P3366" s="143">
        <v>2.6687793203999997E-4</v>
      </c>
      <c r="Q3366" s="143">
        <v>0.88078155902891997</v>
      </c>
      <c r="R3366" s="143">
        <v>1860</v>
      </c>
      <c r="S3366" s="143" t="s">
        <v>411</v>
      </c>
      <c r="T3366" s="143">
        <v>1860</v>
      </c>
      <c r="U3366" s="143" t="s">
        <v>385</v>
      </c>
      <c r="V3366" s="143" t="s">
        <v>366</v>
      </c>
      <c r="Z3366" s="143">
        <v>0</v>
      </c>
      <c r="AA3366" s="143">
        <v>1</v>
      </c>
      <c r="AB3366" s="143">
        <v>1.8244028338899999E-3</v>
      </c>
      <c r="AC3366" s="143">
        <v>2.6687793203999997E-4</v>
      </c>
      <c r="AD3366" s="143">
        <v>96.965425371501098</v>
      </c>
      <c r="AF3366" s="143">
        <v>-1</v>
      </c>
      <c r="AG3366" s="143">
        <v>-1</v>
      </c>
      <c r="AH3366" s="143">
        <v>-1</v>
      </c>
      <c r="AI3366" s="143">
        <v>-1</v>
      </c>
      <c r="AJ3366" s="143">
        <v>0</v>
      </c>
      <c r="AM3366" s="143" t="s">
        <v>383</v>
      </c>
      <c r="AN3366" s="143">
        <v>-1</v>
      </c>
      <c r="AQ3366" s="143">
        <v>277</v>
      </c>
      <c r="AR3366" s="143" t="s">
        <v>289</v>
      </c>
      <c r="AS3366" s="143" t="s">
        <v>409</v>
      </c>
      <c r="AT3366" s="143" t="s">
        <v>366</v>
      </c>
      <c r="AV3366" s="143">
        <v>5.3315579831929698</v>
      </c>
      <c r="AW3366" s="143">
        <v>7.8641869700000006E-2</v>
      </c>
    </row>
    <row r="3367" spans="1:49" x14ac:dyDescent="0.25">
      <c r="A3367" s="153">
        <v>820000</v>
      </c>
      <c r="B3367" s="153">
        <v>2500000</v>
      </c>
      <c r="C3367" s="153">
        <v>2500000</v>
      </c>
      <c r="D3367" s="143" t="s">
        <v>360</v>
      </c>
      <c r="E3367" s="143" t="s">
        <v>73</v>
      </c>
      <c r="F3367" s="143" t="s">
        <v>378</v>
      </c>
      <c r="G3367" s="143" t="s">
        <v>379</v>
      </c>
      <c r="H3367" s="143">
        <v>0.59</v>
      </c>
      <c r="I3367" s="143">
        <v>0.64</v>
      </c>
      <c r="J3367" s="143" t="s">
        <v>363</v>
      </c>
      <c r="K3367" s="143">
        <v>0.37299168185643999</v>
      </c>
      <c r="L3367" s="143">
        <v>3402.7387028490898</v>
      </c>
      <c r="M3367" s="143">
        <v>7.0475863224071897</v>
      </c>
      <c r="N3367" s="143">
        <v>0.94654394044423995</v>
      </c>
      <c r="O3367" s="143">
        <v>2.6286910754231299</v>
      </c>
      <c r="P3367" s="143">
        <v>0.35305301629732</v>
      </c>
      <c r="Q3367" s="143">
        <v>1269.19323169369</v>
      </c>
      <c r="R3367" s="143">
        <v>3100</v>
      </c>
      <c r="S3367" s="143" t="s">
        <v>371</v>
      </c>
      <c r="T3367" s="143">
        <v>3100</v>
      </c>
      <c r="U3367" s="143" t="s">
        <v>385</v>
      </c>
      <c r="V3367" s="143" t="s">
        <v>366</v>
      </c>
      <c r="Y3367" s="143" t="s">
        <v>363</v>
      </c>
      <c r="Z3367" s="143">
        <v>0</v>
      </c>
      <c r="AA3367" s="143">
        <v>1</v>
      </c>
      <c r="AB3367" s="143">
        <v>2.6286910754231299</v>
      </c>
      <c r="AC3367" s="143">
        <v>0.35305301629732</v>
      </c>
      <c r="AD3367" s="143">
        <v>1269.19323169369</v>
      </c>
      <c r="AF3367" s="143">
        <v>-1</v>
      </c>
      <c r="AG3367" s="143">
        <v>-1</v>
      </c>
      <c r="AH3367" s="143">
        <v>-1</v>
      </c>
      <c r="AI3367" s="143">
        <v>-1</v>
      </c>
      <c r="AJ3367" s="143">
        <v>0</v>
      </c>
      <c r="AM3367" s="143" t="s">
        <v>383</v>
      </c>
      <c r="AN3367" s="143">
        <v>-1</v>
      </c>
      <c r="AQ3367" s="143">
        <v>277</v>
      </c>
      <c r="AR3367" s="143" t="s">
        <v>289</v>
      </c>
      <c r="AS3367" s="143" t="s">
        <v>409</v>
      </c>
      <c r="AT3367" s="143" t="s">
        <v>366</v>
      </c>
      <c r="AV3367" s="143">
        <v>164.93673437517501</v>
      </c>
      <c r="AW3367" s="143">
        <v>1.029353797</v>
      </c>
    </row>
    <row r="3368" spans="1:49" x14ac:dyDescent="0.25">
      <c r="A3368" s="153">
        <v>820000</v>
      </c>
      <c r="B3368" s="153">
        <v>2500000</v>
      </c>
      <c r="C3368" s="153">
        <v>2500000</v>
      </c>
      <c r="D3368" s="143" t="s">
        <v>360</v>
      </c>
      <c r="E3368" s="143" t="s">
        <v>73</v>
      </c>
      <c r="F3368" s="143" t="s">
        <v>378</v>
      </c>
      <c r="G3368" s="143" t="s">
        <v>379</v>
      </c>
      <c r="H3368" s="143">
        <v>0.59</v>
      </c>
      <c r="I3368" s="143">
        <v>0.64</v>
      </c>
      <c r="J3368" s="143" t="s">
        <v>366</v>
      </c>
      <c r="K3368" s="143">
        <v>0.10827058659694</v>
      </c>
      <c r="L3368" s="143">
        <v>3402.7387028490898</v>
      </c>
      <c r="M3368" s="143">
        <v>7.0475863224071897</v>
      </c>
      <c r="N3368" s="143">
        <v>0.94654394044423995</v>
      </c>
      <c r="O3368" s="143">
        <v>0.76304630521964001</v>
      </c>
      <c r="P3368" s="143">
        <v>0.10248286767167999</v>
      </c>
      <c r="Q3368" s="143">
        <v>368.41651539360601</v>
      </c>
      <c r="R3368" s="143">
        <v>8140</v>
      </c>
      <c r="S3368" s="143" t="s">
        <v>369</v>
      </c>
      <c r="T3368" s="143">
        <v>8140</v>
      </c>
      <c r="U3368" s="143" t="s">
        <v>385</v>
      </c>
      <c r="V3368" s="143" t="s">
        <v>366</v>
      </c>
      <c r="Z3368" s="143">
        <v>0</v>
      </c>
      <c r="AA3368" s="143">
        <v>1</v>
      </c>
      <c r="AB3368" s="143">
        <v>0.76304630521964001</v>
      </c>
      <c r="AC3368" s="143">
        <v>0.10248286767167999</v>
      </c>
      <c r="AD3368" s="143">
        <v>368.41651539360601</v>
      </c>
      <c r="AF3368" s="143">
        <v>-1</v>
      </c>
      <c r="AG3368" s="143">
        <v>-1</v>
      </c>
      <c r="AH3368" s="143">
        <v>-1</v>
      </c>
      <c r="AI3368" s="143">
        <v>-1</v>
      </c>
      <c r="AJ3368" s="143">
        <v>0</v>
      </c>
      <c r="AM3368" s="143" t="s">
        <v>383</v>
      </c>
      <c r="AN3368" s="143">
        <v>-1</v>
      </c>
      <c r="AQ3368" s="143">
        <v>277</v>
      </c>
      <c r="AR3368" s="143" t="s">
        <v>289</v>
      </c>
      <c r="AS3368" s="143" t="s">
        <v>409</v>
      </c>
      <c r="AT3368" s="143" t="s">
        <v>366</v>
      </c>
      <c r="AV3368" s="143">
        <v>141.291644778598</v>
      </c>
      <c r="AW3368" s="143">
        <v>0.29879684950000002</v>
      </c>
    </row>
    <row r="3369" spans="1:49" x14ac:dyDescent="0.25">
      <c r="A3369" s="153">
        <v>820000</v>
      </c>
      <c r="B3369" s="153">
        <v>2500000</v>
      </c>
      <c r="C3369" s="153">
        <v>2500000</v>
      </c>
      <c r="D3369" s="143" t="s">
        <v>360</v>
      </c>
      <c r="E3369" s="143" t="s">
        <v>73</v>
      </c>
      <c r="F3369" s="143" t="s">
        <v>378</v>
      </c>
      <c r="G3369" s="143" t="s">
        <v>379</v>
      </c>
      <c r="H3369" s="143">
        <v>0.59</v>
      </c>
      <c r="I3369" s="143">
        <v>0.64</v>
      </c>
      <c r="J3369" s="143" t="s">
        <v>363</v>
      </c>
      <c r="K3369" s="143">
        <v>9.288993565617E-2</v>
      </c>
      <c r="L3369" s="143">
        <v>3402.7387028490898</v>
      </c>
      <c r="M3369" s="143">
        <v>7.0475863224071897</v>
      </c>
      <c r="N3369" s="143">
        <v>0.94654394044423995</v>
      </c>
      <c r="O3369" s="143">
        <v>0.65464984001972004</v>
      </c>
      <c r="P3369" s="143">
        <v>8.7924405723599997E-2</v>
      </c>
      <c r="Q3369" s="143">
        <v>316.08017916242198</v>
      </c>
      <c r="R3369" s="143">
        <v>3100</v>
      </c>
      <c r="S3369" s="143" t="s">
        <v>371</v>
      </c>
      <c r="T3369" s="143">
        <v>3100</v>
      </c>
      <c r="U3369" s="143" t="s">
        <v>385</v>
      </c>
      <c r="V3369" s="143" t="s">
        <v>366</v>
      </c>
      <c r="Y3369" s="143" t="s">
        <v>363</v>
      </c>
      <c r="Z3369" s="143">
        <v>0</v>
      </c>
      <c r="AA3369" s="143">
        <v>1</v>
      </c>
      <c r="AB3369" s="143">
        <v>0.65464984001972004</v>
      </c>
      <c r="AC3369" s="143">
        <v>8.7924405723599997E-2</v>
      </c>
      <c r="AD3369" s="143">
        <v>316.08017916242301</v>
      </c>
      <c r="AF3369" s="143">
        <v>-1</v>
      </c>
      <c r="AG3369" s="143">
        <v>-1</v>
      </c>
      <c r="AH3369" s="143">
        <v>-1</v>
      </c>
      <c r="AI3369" s="143">
        <v>-1</v>
      </c>
      <c r="AJ3369" s="143">
        <v>0</v>
      </c>
      <c r="AM3369" s="143" t="s">
        <v>383</v>
      </c>
      <c r="AN3369" s="143">
        <v>-1</v>
      </c>
      <c r="AQ3369" s="143">
        <v>277</v>
      </c>
      <c r="AR3369" s="143" t="s">
        <v>289</v>
      </c>
      <c r="AS3369" s="143" t="s">
        <v>409</v>
      </c>
      <c r="AT3369" s="143" t="s">
        <v>366</v>
      </c>
      <c r="AV3369" s="143">
        <v>84.359458639755104</v>
      </c>
      <c r="AW3369" s="143">
        <v>0.2563505103</v>
      </c>
    </row>
    <row r="3370" spans="1:49" x14ac:dyDescent="0.25">
      <c r="A3370" s="153">
        <v>820000</v>
      </c>
      <c r="B3370" s="153">
        <v>2500000</v>
      </c>
      <c r="C3370" s="153">
        <v>2500000</v>
      </c>
      <c r="D3370" s="143" t="s">
        <v>360</v>
      </c>
      <c r="E3370" s="143" t="s">
        <v>73</v>
      </c>
      <c r="F3370" s="143" t="s">
        <v>378</v>
      </c>
      <c r="G3370" s="143" t="s">
        <v>379</v>
      </c>
      <c r="H3370" s="143">
        <v>0.59</v>
      </c>
      <c r="I3370" s="143">
        <v>0.64</v>
      </c>
      <c r="J3370" s="143" t="s">
        <v>366</v>
      </c>
      <c r="K3370" s="143">
        <v>4.3611249282179999E-2</v>
      </c>
      <c r="L3370" s="143">
        <v>3402.7387028490898</v>
      </c>
      <c r="M3370" s="143">
        <v>7.0475863224071897</v>
      </c>
      <c r="N3370" s="143">
        <v>0.94654394044423995</v>
      </c>
      <c r="O3370" s="143">
        <v>0.30735404394422999</v>
      </c>
      <c r="P3370" s="143">
        <v>4.1279963743249999E-2</v>
      </c>
      <c r="Q3370" s="143">
        <v>148.397685812101</v>
      </c>
      <c r="R3370" s="143">
        <v>8140</v>
      </c>
      <c r="S3370" s="143" t="s">
        <v>369</v>
      </c>
      <c r="T3370" s="143">
        <v>8140</v>
      </c>
      <c r="U3370" s="143" t="s">
        <v>385</v>
      </c>
      <c r="V3370" s="143" t="s">
        <v>366</v>
      </c>
      <c r="Z3370" s="143">
        <v>0</v>
      </c>
      <c r="AA3370" s="143">
        <v>1</v>
      </c>
      <c r="AB3370" s="143">
        <v>0.30735404394422999</v>
      </c>
      <c r="AC3370" s="143">
        <v>4.1279963743249999E-2</v>
      </c>
      <c r="AD3370" s="143">
        <v>148.39768581210001</v>
      </c>
      <c r="AF3370" s="143">
        <v>-1</v>
      </c>
      <c r="AG3370" s="143">
        <v>-1</v>
      </c>
      <c r="AH3370" s="143">
        <v>-1</v>
      </c>
      <c r="AI3370" s="143">
        <v>-1</v>
      </c>
      <c r="AJ3370" s="143">
        <v>0</v>
      </c>
      <c r="AM3370" s="143" t="s">
        <v>383</v>
      </c>
      <c r="AN3370" s="143">
        <v>-1</v>
      </c>
      <c r="AQ3370" s="143">
        <v>277</v>
      </c>
      <c r="AR3370" s="143" t="s">
        <v>289</v>
      </c>
      <c r="AS3370" s="143" t="s">
        <v>409</v>
      </c>
      <c r="AT3370" s="143" t="s">
        <v>366</v>
      </c>
      <c r="AV3370" s="143">
        <v>72.059032544788494</v>
      </c>
      <c r="AW3370" s="143">
        <v>0.1203549763</v>
      </c>
    </row>
    <row r="3371" spans="1:49" x14ac:dyDescent="0.25">
      <c r="A3371" s="153">
        <v>820000</v>
      </c>
      <c r="B3371" s="153">
        <v>2500000</v>
      </c>
      <c r="C3371" s="153">
        <v>2500000</v>
      </c>
      <c r="D3371" s="143" t="s">
        <v>360</v>
      </c>
      <c r="E3371" s="143" t="s">
        <v>73</v>
      </c>
      <c r="F3371" s="143" t="s">
        <v>378</v>
      </c>
      <c r="G3371" s="143" t="s">
        <v>379</v>
      </c>
      <c r="H3371" s="143">
        <v>0.59</v>
      </c>
      <c r="I3371" s="143">
        <v>0.64</v>
      </c>
      <c r="J3371" s="143" t="s">
        <v>366</v>
      </c>
      <c r="K3371" s="143">
        <v>9.4953162983160005E-2</v>
      </c>
      <c r="L3371" s="143">
        <v>3808.8464431560501</v>
      </c>
      <c r="M3371" s="143">
        <v>11.285567458162101</v>
      </c>
      <c r="N3371" s="143">
        <v>1.4929744621668899</v>
      </c>
      <c r="O3371" s="143">
        <v>1.0716003262124201</v>
      </c>
      <c r="P3371" s="143">
        <v>0.14176264743583999</v>
      </c>
      <c r="Q3371" s="143">
        <v>361.66201709486</v>
      </c>
      <c r="R3371" s="143">
        <v>1400</v>
      </c>
      <c r="S3371" s="143" t="s">
        <v>389</v>
      </c>
      <c r="T3371" s="143">
        <v>1400</v>
      </c>
      <c r="U3371" s="143" t="s">
        <v>385</v>
      </c>
      <c r="V3371" s="143" t="s">
        <v>366</v>
      </c>
      <c r="Z3371" s="143">
        <v>0</v>
      </c>
      <c r="AA3371" s="143">
        <v>1</v>
      </c>
      <c r="AB3371" s="143">
        <v>1.0716003262124201</v>
      </c>
      <c r="AC3371" s="143">
        <v>0.14176264743583999</v>
      </c>
      <c r="AD3371" s="143">
        <v>361.66201709485802</v>
      </c>
      <c r="AF3371" s="143">
        <v>-1</v>
      </c>
      <c r="AG3371" s="143">
        <v>-1</v>
      </c>
      <c r="AH3371" s="143">
        <v>-1</v>
      </c>
      <c r="AI3371" s="143">
        <v>-1</v>
      </c>
      <c r="AJ3371" s="143">
        <v>0</v>
      </c>
      <c r="AM3371" s="143" t="s">
        <v>383</v>
      </c>
      <c r="AN3371" s="143">
        <v>-1</v>
      </c>
      <c r="AQ3371" s="143">
        <v>277</v>
      </c>
      <c r="AR3371" s="143" t="s">
        <v>289</v>
      </c>
      <c r="AS3371" s="143" t="s">
        <v>409</v>
      </c>
      <c r="AT3371" s="143" t="s">
        <v>366</v>
      </c>
      <c r="AV3371" s="143">
        <v>84.337044237465605</v>
      </c>
      <c r="AW3371" s="143">
        <v>0.29331874870000002</v>
      </c>
    </row>
    <row r="3372" spans="1:49" x14ac:dyDescent="0.25">
      <c r="A3372" s="153">
        <v>820000</v>
      </c>
      <c r="B3372" s="153">
        <v>2500000</v>
      </c>
      <c r="C3372" s="153">
        <v>2500000</v>
      </c>
      <c r="D3372" s="143" t="s">
        <v>360</v>
      </c>
      <c r="E3372" s="143" t="s">
        <v>73</v>
      </c>
      <c r="F3372" s="143" t="s">
        <v>378</v>
      </c>
      <c r="G3372" s="143" t="s">
        <v>379</v>
      </c>
      <c r="H3372" s="143">
        <v>0.59</v>
      </c>
      <c r="I3372" s="143">
        <v>0.64</v>
      </c>
      <c r="J3372" s="143" t="s">
        <v>363</v>
      </c>
      <c r="K3372" s="143">
        <v>6.6945844769149998E-2</v>
      </c>
      <c r="L3372" s="143">
        <v>3808.8464431560501</v>
      </c>
      <c r="M3372" s="143">
        <v>11.285567458162101</v>
      </c>
      <c r="N3372" s="143">
        <v>1.4929744621668899</v>
      </c>
      <c r="O3372" s="143">
        <v>0.75552184718598003</v>
      </c>
      <c r="P3372" s="143">
        <v>9.9948436588539996E-2</v>
      </c>
      <c r="Q3372" s="143">
        <v>254.986442733084</v>
      </c>
      <c r="R3372" s="143">
        <v>3100</v>
      </c>
      <c r="S3372" s="143" t="s">
        <v>371</v>
      </c>
      <c r="T3372" s="143">
        <v>3100</v>
      </c>
      <c r="U3372" s="143" t="s">
        <v>385</v>
      </c>
      <c r="V3372" s="143" t="s">
        <v>366</v>
      </c>
      <c r="Y3372" s="143" t="s">
        <v>363</v>
      </c>
      <c r="Z3372" s="143">
        <v>0</v>
      </c>
      <c r="AA3372" s="143">
        <v>1</v>
      </c>
      <c r="AB3372" s="143">
        <v>0.75552184718598003</v>
      </c>
      <c r="AC3372" s="143">
        <v>9.9948436588539996E-2</v>
      </c>
      <c r="AD3372" s="143">
        <v>254.98644273308301</v>
      </c>
      <c r="AF3372" s="143">
        <v>-1</v>
      </c>
      <c r="AG3372" s="143">
        <v>-1</v>
      </c>
      <c r="AH3372" s="143">
        <v>-1</v>
      </c>
      <c r="AI3372" s="143">
        <v>-1</v>
      </c>
      <c r="AJ3372" s="143">
        <v>0</v>
      </c>
      <c r="AM3372" s="143" t="s">
        <v>383</v>
      </c>
      <c r="AN3372" s="143">
        <v>-1</v>
      </c>
      <c r="AQ3372" s="143">
        <v>277</v>
      </c>
      <c r="AR3372" s="143" t="s">
        <v>289</v>
      </c>
      <c r="AS3372" s="143" t="s">
        <v>409</v>
      </c>
      <c r="AT3372" s="143" t="s">
        <v>366</v>
      </c>
      <c r="AV3372" s="143">
        <v>93.158560676118</v>
      </c>
      <c r="AW3372" s="143">
        <v>0.2068016567</v>
      </c>
    </row>
    <row r="3373" spans="1:49" x14ac:dyDescent="0.25">
      <c r="A3373" s="153">
        <v>820000</v>
      </c>
      <c r="B3373" s="153">
        <v>2500000</v>
      </c>
      <c r="C3373" s="153">
        <v>2500000</v>
      </c>
      <c r="D3373" s="143" t="s">
        <v>360</v>
      </c>
      <c r="E3373" s="143" t="s">
        <v>73</v>
      </c>
      <c r="F3373" s="143" t="s">
        <v>378</v>
      </c>
      <c r="G3373" s="143" t="s">
        <v>379</v>
      </c>
      <c r="H3373" s="143">
        <v>0.59</v>
      </c>
      <c r="I3373" s="143">
        <v>0.64</v>
      </c>
      <c r="J3373" s="143" t="s">
        <v>366</v>
      </c>
      <c r="K3373" s="143">
        <v>0.45452491623856001</v>
      </c>
      <c r="L3373" s="143">
        <v>3808.8464431560501</v>
      </c>
      <c r="M3373" s="143">
        <v>11.285567458162101</v>
      </c>
      <c r="N3373" s="143">
        <v>1.4929744621668899</v>
      </c>
      <c r="O3373" s="143">
        <v>5.1295716036258296</v>
      </c>
      <c r="P3373" s="143">
        <v>0.67859409236271995</v>
      </c>
      <c r="Q3373" s="143">
        <v>1731.21561054106</v>
      </c>
      <c r="R3373" s="143">
        <v>1400</v>
      </c>
      <c r="S3373" s="143" t="s">
        <v>389</v>
      </c>
      <c r="T3373" s="143">
        <v>1400</v>
      </c>
      <c r="U3373" s="143" t="s">
        <v>385</v>
      </c>
      <c r="V3373" s="143" t="s">
        <v>366</v>
      </c>
      <c r="Z3373" s="143">
        <v>0</v>
      </c>
      <c r="AA3373" s="143">
        <v>1</v>
      </c>
      <c r="AB3373" s="143">
        <v>5.1295716036258296</v>
      </c>
      <c r="AC3373" s="143">
        <v>0.67859409236271995</v>
      </c>
      <c r="AD3373" s="143">
        <v>1731.21561054106</v>
      </c>
      <c r="AF3373" s="143">
        <v>-1</v>
      </c>
      <c r="AG3373" s="143">
        <v>-1</v>
      </c>
      <c r="AH3373" s="143">
        <v>-1</v>
      </c>
      <c r="AI3373" s="143">
        <v>-1</v>
      </c>
      <c r="AJ3373" s="143">
        <v>0</v>
      </c>
      <c r="AM3373" s="143" t="s">
        <v>383</v>
      </c>
      <c r="AN3373" s="143">
        <v>-1</v>
      </c>
      <c r="AQ3373" s="143">
        <v>277</v>
      </c>
      <c r="AR3373" s="143" t="s">
        <v>289</v>
      </c>
      <c r="AS3373" s="143" t="s">
        <v>409</v>
      </c>
      <c r="AT3373" s="143" t="s">
        <v>366</v>
      </c>
      <c r="AV3373" s="143">
        <v>185.729570016341</v>
      </c>
      <c r="AW3373" s="143">
        <v>1.4040678107</v>
      </c>
    </row>
    <row r="3374" spans="1:49" x14ac:dyDescent="0.25">
      <c r="A3374" s="153">
        <v>820000</v>
      </c>
      <c r="B3374" s="153">
        <v>2500000</v>
      </c>
      <c r="C3374" s="153">
        <v>2500000</v>
      </c>
      <c r="D3374" s="143" t="s">
        <v>360</v>
      </c>
      <c r="E3374" s="143" t="s">
        <v>73</v>
      </c>
      <c r="F3374" s="143" t="s">
        <v>378</v>
      </c>
      <c r="G3374" s="143" t="s">
        <v>379</v>
      </c>
      <c r="H3374" s="143">
        <v>0.59</v>
      </c>
      <c r="I3374" s="143">
        <v>0.64</v>
      </c>
      <c r="J3374" s="143" t="s">
        <v>363</v>
      </c>
      <c r="K3374" s="143">
        <v>0.11922140154188</v>
      </c>
      <c r="L3374" s="143">
        <v>3687.75079860088</v>
      </c>
      <c r="M3374" s="143">
        <v>7.7874012281643799</v>
      </c>
      <c r="N3374" s="143">
        <v>1.04279003500992</v>
      </c>
      <c r="O3374" s="143">
        <v>0.92842488879077001</v>
      </c>
      <c r="P3374" s="143">
        <v>0.12432288948778999</v>
      </c>
      <c r="Q3374" s="143">
        <v>439.65881874641298</v>
      </c>
      <c r="R3374" s="143">
        <v>3100</v>
      </c>
      <c r="S3374" s="143" t="s">
        <v>371</v>
      </c>
      <c r="T3374" s="143">
        <v>3100</v>
      </c>
      <c r="U3374" s="143" t="s">
        <v>385</v>
      </c>
      <c r="V3374" s="143" t="s">
        <v>366</v>
      </c>
      <c r="Y3374" s="143" t="s">
        <v>363</v>
      </c>
      <c r="Z3374" s="143">
        <v>0</v>
      </c>
      <c r="AA3374" s="143">
        <v>1</v>
      </c>
      <c r="AB3374" s="143">
        <v>0.92842488879077001</v>
      </c>
      <c r="AC3374" s="143">
        <v>0.12432288948778999</v>
      </c>
      <c r="AD3374" s="143">
        <v>439.65881874641298</v>
      </c>
      <c r="AF3374" s="143">
        <v>-1</v>
      </c>
      <c r="AG3374" s="143">
        <v>-1</v>
      </c>
      <c r="AH3374" s="143">
        <v>-1</v>
      </c>
      <c r="AI3374" s="143">
        <v>-1</v>
      </c>
      <c r="AJ3374" s="143">
        <v>0</v>
      </c>
      <c r="AM3374" s="143" t="s">
        <v>383</v>
      </c>
      <c r="AN3374" s="143">
        <v>-1</v>
      </c>
      <c r="AQ3374" s="143">
        <v>277</v>
      </c>
      <c r="AR3374" s="143" t="s">
        <v>289</v>
      </c>
      <c r="AS3374" s="143" t="s">
        <v>409</v>
      </c>
      <c r="AT3374" s="143" t="s">
        <v>366</v>
      </c>
      <c r="AV3374" s="143">
        <v>88.959810350484901</v>
      </c>
      <c r="AW3374" s="143">
        <v>0.35657649530000002</v>
      </c>
    </row>
    <row r="3375" spans="1:49" x14ac:dyDescent="0.25">
      <c r="A3375" s="153">
        <v>820000</v>
      </c>
      <c r="B3375" s="153">
        <v>2500000</v>
      </c>
      <c r="C3375" s="153">
        <v>2500000</v>
      </c>
      <c r="D3375" s="143" t="s">
        <v>360</v>
      </c>
      <c r="E3375" s="143" t="s">
        <v>73</v>
      </c>
      <c r="F3375" s="143" t="s">
        <v>378</v>
      </c>
      <c r="G3375" s="143" t="s">
        <v>379</v>
      </c>
      <c r="H3375" s="143">
        <v>0.59</v>
      </c>
      <c r="I3375" s="143">
        <v>0.64</v>
      </c>
      <c r="J3375" s="143" t="s">
        <v>366</v>
      </c>
      <c r="K3375" s="143">
        <v>0.32713042924084001</v>
      </c>
      <c r="L3375" s="143">
        <v>3687.75079860088</v>
      </c>
      <c r="M3375" s="143">
        <v>7.7874012281643799</v>
      </c>
      <c r="N3375" s="143">
        <v>1.04279003500992</v>
      </c>
      <c r="O3375" s="143">
        <v>2.5474959064400902</v>
      </c>
      <c r="P3375" s="143">
        <v>0.34112835176086997</v>
      </c>
      <c r="Q3375" s="143">
        <v>1206.3755016795701</v>
      </c>
      <c r="R3375" s="143">
        <v>8110</v>
      </c>
      <c r="S3375" s="143" t="s">
        <v>410</v>
      </c>
      <c r="T3375" s="143">
        <v>8110</v>
      </c>
      <c r="U3375" s="143" t="s">
        <v>385</v>
      </c>
      <c r="V3375" s="143" t="s">
        <v>366</v>
      </c>
      <c r="Z3375" s="143">
        <v>0</v>
      </c>
      <c r="AA3375" s="143">
        <v>1</v>
      </c>
      <c r="AB3375" s="143">
        <v>2.5474959064400902</v>
      </c>
      <c r="AC3375" s="143">
        <v>0.34112835176086997</v>
      </c>
      <c r="AD3375" s="143">
        <v>1587.1796424798799</v>
      </c>
      <c r="AF3375" s="143">
        <v>-1</v>
      </c>
      <c r="AG3375" s="143">
        <v>-1</v>
      </c>
      <c r="AH3375" s="143">
        <v>-1</v>
      </c>
      <c r="AI3375" s="143">
        <v>-1</v>
      </c>
      <c r="AJ3375" s="143">
        <v>0</v>
      </c>
      <c r="AM3375" s="143" t="s">
        <v>383</v>
      </c>
      <c r="AN3375" s="143">
        <v>-1</v>
      </c>
      <c r="AQ3375" s="143">
        <v>277</v>
      </c>
      <c r="AR3375" s="143" t="s">
        <v>289</v>
      </c>
      <c r="AS3375" s="143" t="s">
        <v>409</v>
      </c>
      <c r="AT3375" s="143" t="s">
        <v>366</v>
      </c>
      <c r="AV3375" s="143">
        <v>191.79552762272999</v>
      </c>
      <c r="AW3375" s="143">
        <v>1.2872503182999999</v>
      </c>
    </row>
    <row r="3376" spans="1:49" x14ac:dyDescent="0.25">
      <c r="A3376" s="153">
        <v>820000</v>
      </c>
      <c r="B3376" s="153">
        <v>2500000</v>
      </c>
      <c r="C3376" s="153">
        <v>2500000</v>
      </c>
      <c r="D3376" s="143" t="s">
        <v>360</v>
      </c>
      <c r="E3376" s="143" t="s">
        <v>73</v>
      </c>
      <c r="F3376" s="143" t="s">
        <v>378</v>
      </c>
      <c r="G3376" s="143" t="s">
        <v>379</v>
      </c>
      <c r="H3376" s="143">
        <v>0.59</v>
      </c>
      <c r="I3376" s="143">
        <v>0.64</v>
      </c>
      <c r="J3376" s="143" t="s">
        <v>366</v>
      </c>
      <c r="K3376" s="143">
        <v>6.8149726447E-2</v>
      </c>
      <c r="L3376" s="143">
        <v>3687.75079860088</v>
      </c>
      <c r="M3376" s="143">
        <v>7.7874012281643799</v>
      </c>
      <c r="N3376" s="143">
        <v>1.04279003500992</v>
      </c>
      <c r="O3376" s="143">
        <v>0.53070926343248004</v>
      </c>
      <c r="P3376" s="143">
        <v>7.1065855627590005E-2</v>
      </c>
      <c r="Q3376" s="143">
        <v>251.319208129381</v>
      </c>
      <c r="R3376" s="143">
        <v>8110</v>
      </c>
      <c r="S3376" s="143" t="s">
        <v>410</v>
      </c>
      <c r="T3376" s="143">
        <v>8110</v>
      </c>
      <c r="U3376" s="143" t="s">
        <v>385</v>
      </c>
      <c r="V3376" s="143" t="s">
        <v>366</v>
      </c>
      <c r="Z3376" s="143">
        <v>0</v>
      </c>
      <c r="AA3376" s="143">
        <v>1</v>
      </c>
      <c r="AB3376" s="143">
        <v>0.53070926343248004</v>
      </c>
      <c r="AC3376" s="143">
        <v>7.1065855627590005E-2</v>
      </c>
      <c r="AD3376" s="143">
        <v>251.31920812938299</v>
      </c>
      <c r="AF3376" s="143">
        <v>-1</v>
      </c>
      <c r="AG3376" s="143">
        <v>-1</v>
      </c>
      <c r="AH3376" s="143">
        <v>-1</v>
      </c>
      <c r="AI3376" s="143">
        <v>-1</v>
      </c>
      <c r="AJ3376" s="143">
        <v>0</v>
      </c>
      <c r="AM3376" s="143" t="s">
        <v>383</v>
      </c>
      <c r="AN3376" s="143">
        <v>-1</v>
      </c>
      <c r="AQ3376" s="143">
        <v>277</v>
      </c>
      <c r="AR3376" s="143" t="s">
        <v>289</v>
      </c>
      <c r="AS3376" s="143" t="s">
        <v>409</v>
      </c>
      <c r="AT3376" s="143" t="s">
        <v>366</v>
      </c>
      <c r="AV3376" s="143">
        <v>70.999892371854699</v>
      </c>
      <c r="AW3376" s="143">
        <v>0.20382741939999999</v>
      </c>
    </row>
    <row r="3377" spans="1:49" x14ac:dyDescent="0.25">
      <c r="A3377" s="153">
        <v>830000</v>
      </c>
      <c r="B3377" s="153">
        <v>2400000</v>
      </c>
      <c r="C3377" s="153">
        <v>2400000</v>
      </c>
      <c r="D3377" s="143" t="s">
        <v>360</v>
      </c>
      <c r="E3377" s="143" t="s">
        <v>73</v>
      </c>
      <c r="F3377" s="143" t="s">
        <v>378</v>
      </c>
      <c r="G3377" s="143" t="s">
        <v>379</v>
      </c>
      <c r="H3377" s="143">
        <v>0.59</v>
      </c>
      <c r="I3377" s="143">
        <v>0.64</v>
      </c>
      <c r="J3377" s="143" t="s">
        <v>366</v>
      </c>
      <c r="K3377" s="143">
        <v>0.24594613202144999</v>
      </c>
      <c r="L3377" s="143">
        <v>3789.1700965657401</v>
      </c>
      <c r="M3377" s="143">
        <v>7.8796278673626396</v>
      </c>
      <c r="N3377" s="143">
        <v>1.06205752471796</v>
      </c>
      <c r="O3377" s="143">
        <v>1.93796399574626</v>
      </c>
      <c r="P3377" s="143">
        <v>0.26120894018864999</v>
      </c>
      <c r="Q3377" s="143">
        <v>931.93172882168801</v>
      </c>
      <c r="R3377" s="143">
        <v>1860</v>
      </c>
      <c r="S3377" s="143" t="s">
        <v>411</v>
      </c>
      <c r="T3377" s="143">
        <v>1860</v>
      </c>
      <c r="U3377" s="143" t="s">
        <v>385</v>
      </c>
      <c r="V3377" s="143" t="s">
        <v>366</v>
      </c>
      <c r="Z3377" s="143">
        <v>0</v>
      </c>
      <c r="AA3377" s="143">
        <v>1</v>
      </c>
      <c r="AB3377" s="143">
        <v>1.93796399574626</v>
      </c>
      <c r="AC3377" s="143">
        <v>0.26120894018864999</v>
      </c>
      <c r="AD3377" s="143">
        <v>2340.81080556403</v>
      </c>
      <c r="AF3377" s="143">
        <v>-1</v>
      </c>
      <c r="AG3377" s="143">
        <v>-1</v>
      </c>
      <c r="AH3377" s="143">
        <v>-1</v>
      </c>
      <c r="AI3377" s="143">
        <v>-1</v>
      </c>
      <c r="AJ3377" s="143">
        <v>0</v>
      </c>
      <c r="AM3377" s="143" t="s">
        <v>383</v>
      </c>
      <c r="AN3377" s="143">
        <v>-1</v>
      </c>
      <c r="AQ3377" s="143">
        <v>277</v>
      </c>
      <c r="AR3377" s="143" t="s">
        <v>289</v>
      </c>
      <c r="AS3377" s="143" t="s">
        <v>409</v>
      </c>
      <c r="AT3377" s="143" t="s">
        <v>366</v>
      </c>
      <c r="AV3377" s="143">
        <v>129.90986189440699</v>
      </c>
      <c r="AW3377" s="143">
        <v>1.8984678066</v>
      </c>
    </row>
    <row r="3378" spans="1:49" x14ac:dyDescent="0.25">
      <c r="A3378" s="153">
        <v>830000</v>
      </c>
      <c r="B3378" s="153">
        <v>2400000</v>
      </c>
      <c r="C3378" s="153">
        <v>2400000</v>
      </c>
      <c r="D3378" s="143" t="s">
        <v>360</v>
      </c>
      <c r="E3378" s="143" t="s">
        <v>73</v>
      </c>
      <c r="F3378" s="143" t="s">
        <v>378</v>
      </c>
      <c r="G3378" s="143" t="s">
        <v>379</v>
      </c>
      <c r="H3378" s="143">
        <v>0.59</v>
      </c>
      <c r="I3378" s="143">
        <v>0.64</v>
      </c>
      <c r="J3378" s="143" t="s">
        <v>366</v>
      </c>
      <c r="K3378" s="143">
        <v>0.25426886007805</v>
      </c>
      <c r="L3378" s="143">
        <v>3812.3170638076199</v>
      </c>
      <c r="M3378" s="143">
        <v>8.6043083564596401</v>
      </c>
      <c r="N3378" s="143">
        <v>1.1554876405713099</v>
      </c>
      <c r="O3378" s="143">
        <v>2.1878076775570801</v>
      </c>
      <c r="P3378" s="143">
        <v>0.29380452520235001</v>
      </c>
      <c r="Q3378" s="143">
        <v>969.35351407048597</v>
      </c>
      <c r="R3378" s="143">
        <v>1860</v>
      </c>
      <c r="S3378" s="143" t="s">
        <v>411</v>
      </c>
      <c r="T3378" s="143">
        <v>1860</v>
      </c>
      <c r="U3378" s="143" t="s">
        <v>385</v>
      </c>
      <c r="V3378" s="143" t="s">
        <v>366</v>
      </c>
      <c r="Z3378" s="143">
        <v>0</v>
      </c>
      <c r="AA3378" s="143">
        <v>1</v>
      </c>
      <c r="AB3378" s="143">
        <v>2.1878076775570801</v>
      </c>
      <c r="AC3378" s="143">
        <v>0.29380452520235001</v>
      </c>
      <c r="AD3378" s="143">
        <v>1921.3884394301699</v>
      </c>
      <c r="AF3378" s="143">
        <v>-1</v>
      </c>
      <c r="AG3378" s="143">
        <v>-1</v>
      </c>
      <c r="AH3378" s="143">
        <v>-1</v>
      </c>
      <c r="AI3378" s="143">
        <v>-1</v>
      </c>
      <c r="AJ3378" s="143">
        <v>0</v>
      </c>
      <c r="AM3378" s="143" t="s">
        <v>383</v>
      </c>
      <c r="AN3378" s="143">
        <v>-1</v>
      </c>
      <c r="AQ3378" s="143">
        <v>277</v>
      </c>
      <c r="AR3378" s="143" t="s">
        <v>289</v>
      </c>
      <c r="AS3378" s="143" t="s">
        <v>409</v>
      </c>
      <c r="AT3378" s="143" t="s">
        <v>366</v>
      </c>
      <c r="AV3378" s="143">
        <v>131.252397407828</v>
      </c>
      <c r="AW3378" s="143">
        <v>1.5583036816</v>
      </c>
    </row>
    <row r="3379" spans="1:49" x14ac:dyDescent="0.25">
      <c r="A3379" s="153">
        <v>830000</v>
      </c>
      <c r="B3379" s="153">
        <v>2400000</v>
      </c>
      <c r="C3379" s="153">
        <v>2500000</v>
      </c>
      <c r="D3379" s="143" t="s">
        <v>360</v>
      </c>
      <c r="E3379" s="143" t="s">
        <v>73</v>
      </c>
      <c r="F3379" s="143" t="s">
        <v>378</v>
      </c>
      <c r="G3379" s="143" t="s">
        <v>379</v>
      </c>
      <c r="H3379" s="143">
        <v>0.59</v>
      </c>
      <c r="I3379" s="143">
        <v>0.64</v>
      </c>
      <c r="J3379" s="143" t="s">
        <v>366</v>
      </c>
      <c r="K3379" s="143">
        <v>1.1226226467999999E-4</v>
      </c>
      <c r="L3379" s="143">
        <v>3859.6649677578198</v>
      </c>
      <c r="M3379" s="143">
        <v>11.9663721548408</v>
      </c>
      <c r="N3379" s="143">
        <v>1.5783230115896301</v>
      </c>
      <c r="O3379" s="143">
        <v>1.3433720382E-3</v>
      </c>
      <c r="P3379" s="143">
        <v>1.7718611569E-4</v>
      </c>
      <c r="Q3379" s="143">
        <v>0.43329473021741999</v>
      </c>
      <c r="R3379" s="143">
        <v>1860</v>
      </c>
      <c r="S3379" s="143" t="s">
        <v>411</v>
      </c>
      <c r="T3379" s="143">
        <v>1860</v>
      </c>
      <c r="U3379" s="143" t="s">
        <v>385</v>
      </c>
      <c r="V3379" s="143" t="s">
        <v>366</v>
      </c>
      <c r="Z3379" s="143">
        <v>0</v>
      </c>
      <c r="AA3379" s="143">
        <v>1</v>
      </c>
      <c r="AB3379" s="143">
        <v>1.3433720382E-3</v>
      </c>
      <c r="AC3379" s="143">
        <v>1.7718611569E-4</v>
      </c>
      <c r="AD3379" s="143">
        <v>50.065124517295601</v>
      </c>
      <c r="AF3379" s="143">
        <v>-1</v>
      </c>
      <c r="AG3379" s="143">
        <v>-1</v>
      </c>
      <c r="AH3379" s="143">
        <v>-1</v>
      </c>
      <c r="AI3379" s="143">
        <v>-1</v>
      </c>
      <c r="AJ3379" s="143">
        <v>0</v>
      </c>
      <c r="AM3379" s="143" t="s">
        <v>383</v>
      </c>
      <c r="AN3379" s="143">
        <v>-1</v>
      </c>
      <c r="AQ3379" s="143">
        <v>277</v>
      </c>
      <c r="AR3379" s="143" t="s">
        <v>289</v>
      </c>
      <c r="AS3379" s="143" t="s">
        <v>409</v>
      </c>
      <c r="AT3379" s="143" t="s">
        <v>366</v>
      </c>
      <c r="AV3379" s="143">
        <v>3.7311041690986202</v>
      </c>
      <c r="AW3379" s="143">
        <v>4.0604318299999997E-2</v>
      </c>
    </row>
    <row r="3380" spans="1:49" x14ac:dyDescent="0.25">
      <c r="A3380" s="153">
        <v>830000</v>
      </c>
      <c r="B3380" s="153">
        <v>2500000</v>
      </c>
      <c r="C3380" s="153">
        <v>2500000</v>
      </c>
      <c r="D3380" s="143" t="s">
        <v>360</v>
      </c>
      <c r="E3380" s="143" t="s">
        <v>73</v>
      </c>
      <c r="F3380" s="143" t="s">
        <v>378</v>
      </c>
      <c r="G3380" s="143" t="s">
        <v>379</v>
      </c>
      <c r="H3380" s="143">
        <v>0.59</v>
      </c>
      <c r="I3380" s="143">
        <v>0.64</v>
      </c>
      <c r="J3380" s="143" t="s">
        <v>366</v>
      </c>
      <c r="K3380" s="143">
        <v>2.0886586934969999E-2</v>
      </c>
      <c r="L3380" s="143">
        <v>3847.38082899346</v>
      </c>
      <c r="M3380" s="143">
        <v>10.741555822620001</v>
      </c>
      <c r="N3380" s="143">
        <v>1.44244846516832</v>
      </c>
      <c r="O3380" s="143">
        <v>0.22435443950605</v>
      </c>
      <c r="P3380" s="143">
        <v>3.012782526696E-2</v>
      </c>
      <c r="Q3380" s="143">
        <v>80.358654156732001</v>
      </c>
      <c r="R3380" s="143">
        <v>1860</v>
      </c>
      <c r="S3380" s="143" t="s">
        <v>411</v>
      </c>
      <c r="T3380" s="143">
        <v>1860</v>
      </c>
      <c r="U3380" s="143" t="s">
        <v>385</v>
      </c>
      <c r="V3380" s="143" t="s">
        <v>366</v>
      </c>
      <c r="Z3380" s="143">
        <v>0</v>
      </c>
      <c r="AA3380" s="143">
        <v>1</v>
      </c>
      <c r="AB3380" s="143">
        <v>0.22435443950605</v>
      </c>
      <c r="AC3380" s="143">
        <v>3.012782526696E-2</v>
      </c>
      <c r="AD3380" s="143">
        <v>720.48236307707498</v>
      </c>
      <c r="AF3380" s="143">
        <v>-1</v>
      </c>
      <c r="AG3380" s="143">
        <v>-1</v>
      </c>
      <c r="AH3380" s="143">
        <v>-1</v>
      </c>
      <c r="AI3380" s="143">
        <v>-1</v>
      </c>
      <c r="AJ3380" s="143">
        <v>0</v>
      </c>
      <c r="AM3380" s="143" t="s">
        <v>383</v>
      </c>
      <c r="AN3380" s="143">
        <v>-1</v>
      </c>
      <c r="AQ3380" s="143">
        <v>277</v>
      </c>
      <c r="AR3380" s="143" t="s">
        <v>289</v>
      </c>
      <c r="AS3380" s="143" t="s">
        <v>409</v>
      </c>
      <c r="AT3380" s="143" t="s">
        <v>366</v>
      </c>
      <c r="AV3380" s="143">
        <v>48.535362926555301</v>
      </c>
      <c r="AW3380" s="143">
        <v>0.58433281680000004</v>
      </c>
    </row>
    <row r="3381" spans="1:49" x14ac:dyDescent="0.25">
      <c r="A3381" s="153">
        <v>820000</v>
      </c>
      <c r="B3381" s="153">
        <v>1400000</v>
      </c>
      <c r="C3381" s="153">
        <v>1400000</v>
      </c>
      <c r="D3381" s="143" t="s">
        <v>360</v>
      </c>
      <c r="E3381" s="143" t="s">
        <v>73</v>
      </c>
      <c r="F3381" s="143" t="s">
        <v>378</v>
      </c>
      <c r="G3381" s="143" t="s">
        <v>379</v>
      </c>
      <c r="H3381" s="143">
        <v>0.59</v>
      </c>
      <c r="I3381" s="143">
        <v>0.64</v>
      </c>
      <c r="J3381" s="143" t="s">
        <v>366</v>
      </c>
      <c r="K3381" s="143">
        <v>0.29740802458187998</v>
      </c>
      <c r="L3381" s="143">
        <v>3802.8777656698999</v>
      </c>
      <c r="M3381" s="143">
        <v>7.8608993958522797</v>
      </c>
      <c r="N3381" s="143">
        <v>1.0616680219177099</v>
      </c>
      <c r="O3381" s="143">
        <v>2.33789456075736</v>
      </c>
      <c r="P3381" s="143">
        <v>0.31574858916030002</v>
      </c>
      <c r="Q3381" s="143">
        <v>1131.00636401426</v>
      </c>
      <c r="R3381" s="143">
        <v>1730</v>
      </c>
      <c r="S3381" s="143" t="s">
        <v>368</v>
      </c>
      <c r="T3381" s="143">
        <v>1730</v>
      </c>
      <c r="U3381" s="143" t="s">
        <v>385</v>
      </c>
      <c r="V3381" s="143" t="s">
        <v>366</v>
      </c>
      <c r="Z3381" s="143">
        <v>0</v>
      </c>
      <c r="AA3381" s="143">
        <v>1</v>
      </c>
      <c r="AB3381" s="143">
        <v>2.33789456075736</v>
      </c>
      <c r="AC3381" s="143">
        <v>0.31574858916030002</v>
      </c>
      <c r="AD3381" s="143">
        <v>2349.2789026597102</v>
      </c>
      <c r="AF3381" s="143">
        <v>-1</v>
      </c>
      <c r="AG3381" s="143">
        <v>-1</v>
      </c>
      <c r="AH3381" s="143">
        <v>-1</v>
      </c>
      <c r="AI3381" s="143">
        <v>-1</v>
      </c>
      <c r="AJ3381" s="143">
        <v>0</v>
      </c>
      <c r="AM3381" s="143" t="s">
        <v>383</v>
      </c>
      <c r="AN3381" s="143">
        <v>-1</v>
      </c>
      <c r="AQ3381" s="143">
        <v>642</v>
      </c>
      <c r="AR3381" s="143" t="s">
        <v>295</v>
      </c>
      <c r="AS3381" s="143" t="s">
        <v>412</v>
      </c>
      <c r="AT3381" s="143" t="s">
        <v>366</v>
      </c>
      <c r="AV3381" s="143">
        <v>230.50083979563701</v>
      </c>
      <c r="AW3381" s="143">
        <v>1.9053356875</v>
      </c>
    </row>
    <row r="3382" spans="1:49" x14ac:dyDescent="0.25">
      <c r="A3382" s="153">
        <v>820000</v>
      </c>
      <c r="B3382" s="153">
        <v>1400000</v>
      </c>
      <c r="C3382" s="153">
        <v>1400000</v>
      </c>
      <c r="D3382" s="143" t="s">
        <v>360</v>
      </c>
      <c r="E3382" s="143" t="s">
        <v>73</v>
      </c>
      <c r="F3382" s="143" t="s">
        <v>378</v>
      </c>
      <c r="G3382" s="143" t="s">
        <v>379</v>
      </c>
      <c r="H3382" s="143">
        <v>0.59</v>
      </c>
      <c r="I3382" s="143">
        <v>0.64</v>
      </c>
      <c r="J3382" s="143" t="s">
        <v>366</v>
      </c>
      <c r="K3382" s="143">
        <v>4.6102963470000003E-5</v>
      </c>
      <c r="L3382" s="143">
        <v>3807.4139635153401</v>
      </c>
      <c r="M3382" s="143">
        <v>7.6245515291324599</v>
      </c>
      <c r="N3382" s="143">
        <v>1.0409203543404399</v>
      </c>
      <c r="O3382" s="143">
        <v>3.5151442069000002E-4</v>
      </c>
      <c r="P3382" s="143">
        <v>4.7989513079999999E-5</v>
      </c>
      <c r="Q3382" s="143">
        <v>0.17553306690938</v>
      </c>
      <c r="R3382" s="143">
        <v>1730</v>
      </c>
      <c r="S3382" s="143" t="s">
        <v>368</v>
      </c>
      <c r="T3382" s="143">
        <v>1730</v>
      </c>
      <c r="U3382" s="143" t="s">
        <v>385</v>
      </c>
      <c r="V3382" s="143" t="s">
        <v>366</v>
      </c>
      <c r="Z3382" s="143">
        <v>0</v>
      </c>
      <c r="AA3382" s="143">
        <v>1</v>
      </c>
      <c r="AB3382" s="143">
        <v>3.5151442069000002E-4</v>
      </c>
      <c r="AC3382" s="143">
        <v>4.7989513079999999E-5</v>
      </c>
      <c r="AD3382" s="143">
        <v>2352.0811993818102</v>
      </c>
      <c r="AF3382" s="143">
        <v>-1</v>
      </c>
      <c r="AG3382" s="143">
        <v>-1</v>
      </c>
      <c r="AH3382" s="143">
        <v>-1</v>
      </c>
      <c r="AI3382" s="143">
        <v>-1</v>
      </c>
      <c r="AJ3382" s="143">
        <v>0</v>
      </c>
      <c r="AM3382" s="143" t="s">
        <v>383</v>
      </c>
      <c r="AN3382" s="143">
        <v>-1</v>
      </c>
      <c r="AQ3382" s="143">
        <v>642</v>
      </c>
      <c r="AR3382" s="143" t="s">
        <v>295</v>
      </c>
      <c r="AS3382" s="143" t="s">
        <v>412</v>
      </c>
      <c r="AT3382" s="143" t="s">
        <v>366</v>
      </c>
      <c r="AV3382" s="143">
        <v>2.4822516131126799</v>
      </c>
      <c r="AW3382" s="143">
        <v>1.9076084341999999</v>
      </c>
    </row>
    <row r="3383" spans="1:49" x14ac:dyDescent="0.25">
      <c r="A3383" s="153">
        <v>820000</v>
      </c>
      <c r="B3383" s="153">
        <v>1400000</v>
      </c>
      <c r="C3383" s="153">
        <v>1400000</v>
      </c>
      <c r="D3383" s="143" t="s">
        <v>360</v>
      </c>
      <c r="E3383" s="143" t="s">
        <v>73</v>
      </c>
      <c r="F3383" s="143" t="s">
        <v>378</v>
      </c>
      <c r="G3383" s="143" t="s">
        <v>379</v>
      </c>
      <c r="H3383" s="143">
        <v>0.59</v>
      </c>
      <c r="I3383" s="143">
        <v>0.64</v>
      </c>
      <c r="J3383" s="143" t="s">
        <v>366</v>
      </c>
      <c r="K3383" s="143">
        <v>8.8728417101949994E-2</v>
      </c>
      <c r="L3383" s="143">
        <v>3814.2230089915502</v>
      </c>
      <c r="M3383" s="143">
        <v>7.7211884734118899</v>
      </c>
      <c r="N3383" s="143">
        <v>1.0650800457838401</v>
      </c>
      <c r="O3383" s="143">
        <v>0.68508883139172005</v>
      </c>
      <c r="P3383" s="143">
        <v>9.4502866549280001E-2</v>
      </c>
      <c r="Q3383" s="143">
        <v>338.42997006169099</v>
      </c>
      <c r="R3383" s="143">
        <v>1730</v>
      </c>
      <c r="S3383" s="143" t="s">
        <v>368</v>
      </c>
      <c r="T3383" s="143">
        <v>1730</v>
      </c>
      <c r="U3383" s="143" t="s">
        <v>385</v>
      </c>
      <c r="V3383" s="143" t="s">
        <v>366</v>
      </c>
      <c r="Z3383" s="143">
        <v>0</v>
      </c>
      <c r="AA3383" s="143">
        <v>1</v>
      </c>
      <c r="AB3383" s="143">
        <v>0.68508883139172005</v>
      </c>
      <c r="AC3383" s="143">
        <v>9.4502866549280001E-2</v>
      </c>
      <c r="AD3383" s="143">
        <v>1642.4835692854199</v>
      </c>
      <c r="AF3383" s="143">
        <v>-1</v>
      </c>
      <c r="AG3383" s="143">
        <v>-1</v>
      </c>
      <c r="AH3383" s="143">
        <v>-1</v>
      </c>
      <c r="AI3383" s="143">
        <v>-1</v>
      </c>
      <c r="AJ3383" s="143">
        <v>0</v>
      </c>
      <c r="AM3383" s="143" t="s">
        <v>383</v>
      </c>
      <c r="AN3383" s="143">
        <v>-1</v>
      </c>
      <c r="AQ3383" s="143">
        <v>642</v>
      </c>
      <c r="AR3383" s="143" t="s">
        <v>295</v>
      </c>
      <c r="AS3383" s="143" t="s">
        <v>412</v>
      </c>
      <c r="AT3383" s="143" t="s">
        <v>366</v>
      </c>
      <c r="AV3383" s="143">
        <v>184.370049157023</v>
      </c>
      <c r="AW3383" s="143">
        <v>1.3321034624999999</v>
      </c>
    </row>
    <row r="3384" spans="1:49" x14ac:dyDescent="0.25">
      <c r="A3384" s="153">
        <v>820000</v>
      </c>
      <c r="B3384" s="153">
        <v>1400000</v>
      </c>
      <c r="C3384" s="153">
        <v>1400000</v>
      </c>
      <c r="D3384" s="143" t="s">
        <v>360</v>
      </c>
      <c r="E3384" s="143" t="s">
        <v>73</v>
      </c>
      <c r="F3384" s="143" t="s">
        <v>378</v>
      </c>
      <c r="G3384" s="143" t="s">
        <v>379</v>
      </c>
      <c r="H3384" s="143">
        <v>0.59</v>
      </c>
      <c r="I3384" s="143">
        <v>0.64</v>
      </c>
      <c r="J3384" s="143" t="s">
        <v>366</v>
      </c>
      <c r="K3384" s="143">
        <v>0.33050559138577001</v>
      </c>
      <c r="L3384" s="143">
        <v>3813.8599435563501</v>
      </c>
      <c r="M3384" s="143">
        <v>7.9476382753698198</v>
      </c>
      <c r="N3384" s="143">
        <v>1.0954942477968601</v>
      </c>
      <c r="O3384" s="143">
        <v>2.6267388883213099</v>
      </c>
      <c r="P3384" s="143">
        <v>0.36206697422780998</v>
      </c>
      <c r="Q3384" s="143">
        <v>1260.5020361075999</v>
      </c>
      <c r="R3384" s="143">
        <v>1730</v>
      </c>
      <c r="S3384" s="143" t="s">
        <v>368</v>
      </c>
      <c r="T3384" s="143">
        <v>1730</v>
      </c>
      <c r="U3384" s="143" t="s">
        <v>385</v>
      </c>
      <c r="V3384" s="143" t="s">
        <v>366</v>
      </c>
      <c r="Z3384" s="143">
        <v>0</v>
      </c>
      <c r="AA3384" s="143">
        <v>1</v>
      </c>
      <c r="AB3384" s="143">
        <v>2.6267388883213099</v>
      </c>
      <c r="AC3384" s="143">
        <v>0.36206697422780998</v>
      </c>
      <c r="AD3384" s="143">
        <v>1264.58704614828</v>
      </c>
      <c r="AF3384" s="143">
        <v>-1</v>
      </c>
      <c r="AG3384" s="143">
        <v>-1</v>
      </c>
      <c r="AH3384" s="143">
        <v>-1</v>
      </c>
      <c r="AI3384" s="143">
        <v>-1</v>
      </c>
      <c r="AJ3384" s="143">
        <v>0</v>
      </c>
      <c r="AM3384" s="143" t="s">
        <v>383</v>
      </c>
      <c r="AN3384" s="143">
        <v>-1</v>
      </c>
      <c r="AQ3384" s="143">
        <v>642</v>
      </c>
      <c r="AR3384" s="143" t="s">
        <v>295</v>
      </c>
      <c r="AS3384" s="143" t="s">
        <v>412</v>
      </c>
      <c r="AT3384" s="143" t="s">
        <v>366</v>
      </c>
      <c r="AV3384" s="143">
        <v>157.62176521165</v>
      </c>
      <c r="AW3384" s="143">
        <v>1.0256180423000001</v>
      </c>
    </row>
    <row r="3385" spans="1:49" x14ac:dyDescent="0.25">
      <c r="A3385" s="153">
        <v>820000</v>
      </c>
      <c r="B3385" s="153">
        <v>1400000</v>
      </c>
      <c r="C3385" s="153">
        <v>1400000</v>
      </c>
      <c r="D3385" s="143" t="s">
        <v>360</v>
      </c>
      <c r="E3385" s="143" t="s">
        <v>73</v>
      </c>
      <c r="F3385" s="143" t="s">
        <v>378</v>
      </c>
      <c r="G3385" s="143" t="s">
        <v>379</v>
      </c>
      <c r="H3385" s="143">
        <v>0.59</v>
      </c>
      <c r="I3385" s="143">
        <v>0.64</v>
      </c>
      <c r="J3385" s="143" t="s">
        <v>366</v>
      </c>
      <c r="K3385" s="143">
        <v>7.2790367079999995E-5</v>
      </c>
      <c r="L3385" s="143">
        <v>3823.01159705901</v>
      </c>
      <c r="M3385" s="143">
        <v>7.6330266041757397</v>
      </c>
      <c r="N3385" s="143">
        <v>1.0594273216602501</v>
      </c>
      <c r="O3385" s="143">
        <v>5.5561080851000005E-4</v>
      </c>
      <c r="P3385" s="143">
        <v>7.7116103639999996E-5</v>
      </c>
      <c r="Q3385" s="143">
        <v>0.27827841753159999</v>
      </c>
      <c r="R3385" s="143">
        <v>1730</v>
      </c>
      <c r="S3385" s="143" t="s">
        <v>368</v>
      </c>
      <c r="T3385" s="143">
        <v>1730</v>
      </c>
      <c r="U3385" s="143" t="s">
        <v>385</v>
      </c>
      <c r="V3385" s="143" t="s">
        <v>366</v>
      </c>
      <c r="Z3385" s="143">
        <v>0</v>
      </c>
      <c r="AA3385" s="143">
        <v>1</v>
      </c>
      <c r="AB3385" s="143">
        <v>5.5561080851000005E-4</v>
      </c>
      <c r="AC3385" s="143">
        <v>7.7116103639999996E-5</v>
      </c>
      <c r="AD3385" s="143">
        <v>1163.6885383630599</v>
      </c>
      <c r="AF3385" s="143">
        <v>-1</v>
      </c>
      <c r="AG3385" s="143">
        <v>-1</v>
      </c>
      <c r="AH3385" s="143">
        <v>-1</v>
      </c>
      <c r="AI3385" s="143">
        <v>-1</v>
      </c>
      <c r="AJ3385" s="143">
        <v>0</v>
      </c>
      <c r="AM3385" s="143" t="s">
        <v>383</v>
      </c>
      <c r="AN3385" s="143">
        <v>-1</v>
      </c>
      <c r="AQ3385" s="143">
        <v>642</v>
      </c>
      <c r="AR3385" s="143" t="s">
        <v>295</v>
      </c>
      <c r="AS3385" s="143" t="s">
        <v>412</v>
      </c>
      <c r="AT3385" s="143" t="s">
        <v>366</v>
      </c>
      <c r="AV3385" s="143">
        <v>54.908852599701603</v>
      </c>
      <c r="AW3385" s="143">
        <v>0.94378632470000001</v>
      </c>
    </row>
    <row r="3386" spans="1:49" x14ac:dyDescent="0.25">
      <c r="A3386" s="153">
        <v>820000</v>
      </c>
      <c r="B3386" s="153">
        <v>1400000</v>
      </c>
      <c r="C3386" s="153">
        <v>1400000</v>
      </c>
      <c r="D3386" s="143" t="s">
        <v>360</v>
      </c>
      <c r="E3386" s="143" t="s">
        <v>73</v>
      </c>
      <c r="F3386" s="143" t="s">
        <v>378</v>
      </c>
      <c r="G3386" s="143" t="s">
        <v>379</v>
      </c>
      <c r="H3386" s="143">
        <v>0.59</v>
      </c>
      <c r="I3386" s="143">
        <v>0.64</v>
      </c>
      <c r="J3386" s="143" t="s">
        <v>366</v>
      </c>
      <c r="K3386" s="143">
        <v>2.5268686337580001E-2</v>
      </c>
      <c r="L3386" s="143">
        <v>3765.0446028116698</v>
      </c>
      <c r="M3386" s="143">
        <v>7.7692964287175901</v>
      </c>
      <c r="N3386" s="143">
        <v>1.0493169409851699</v>
      </c>
      <c r="O3386" s="143">
        <v>0.19631991452097</v>
      </c>
      <c r="P3386" s="143">
        <v>2.651486065046E-2</v>
      </c>
      <c r="Q3386" s="143">
        <v>95.137731115461804</v>
      </c>
      <c r="R3386" s="143">
        <v>1730</v>
      </c>
      <c r="S3386" s="143" t="s">
        <v>368</v>
      </c>
      <c r="T3386" s="143">
        <v>1730</v>
      </c>
      <c r="U3386" s="143" t="s">
        <v>385</v>
      </c>
      <c r="V3386" s="143" t="s">
        <v>366</v>
      </c>
      <c r="Z3386" s="143">
        <v>0</v>
      </c>
      <c r="AA3386" s="143">
        <v>1</v>
      </c>
      <c r="AB3386" s="143">
        <v>0.19631991452097</v>
      </c>
      <c r="AC3386" s="143">
        <v>2.651486065046E-2</v>
      </c>
      <c r="AD3386" s="143">
        <v>1894.75326634926</v>
      </c>
      <c r="AF3386" s="143">
        <v>-1</v>
      </c>
      <c r="AG3386" s="143">
        <v>-1</v>
      </c>
      <c r="AH3386" s="143">
        <v>-1</v>
      </c>
      <c r="AI3386" s="143">
        <v>-1</v>
      </c>
      <c r="AJ3386" s="143">
        <v>0</v>
      </c>
      <c r="AM3386" s="143" t="s">
        <v>383</v>
      </c>
      <c r="AN3386" s="143">
        <v>-1</v>
      </c>
      <c r="AQ3386" s="143">
        <v>642</v>
      </c>
      <c r="AR3386" s="143" t="s">
        <v>295</v>
      </c>
      <c r="AS3386" s="143" t="s">
        <v>412</v>
      </c>
      <c r="AT3386" s="143" t="s">
        <v>366</v>
      </c>
      <c r="AV3386" s="143">
        <v>49.246804277021504</v>
      </c>
      <c r="AW3386" s="143">
        <v>1.5367017569999999</v>
      </c>
    </row>
    <row r="3387" spans="1:49" x14ac:dyDescent="0.25">
      <c r="A3387" s="153">
        <v>820000</v>
      </c>
      <c r="B3387" s="153">
        <v>1400000</v>
      </c>
      <c r="C3387" s="153">
        <v>1400000</v>
      </c>
      <c r="D3387" s="143" t="s">
        <v>360</v>
      </c>
      <c r="E3387" s="143" t="s">
        <v>73</v>
      </c>
      <c r="F3387" s="143" t="s">
        <v>378</v>
      </c>
      <c r="G3387" s="143" t="s">
        <v>379</v>
      </c>
      <c r="H3387" s="143">
        <v>0.59</v>
      </c>
      <c r="I3387" s="143">
        <v>0.64</v>
      </c>
      <c r="J3387" s="143" t="s">
        <v>366</v>
      </c>
      <c r="K3387" s="143">
        <v>0.34138361101967002</v>
      </c>
      <c r="L3387" s="143">
        <v>3811.3705218257201</v>
      </c>
      <c r="M3387" s="143">
        <v>7.9932804385615404</v>
      </c>
      <c r="N3387" s="143">
        <v>1.1074405998838801</v>
      </c>
      <c r="O3387" s="143">
        <v>2.7287749400090702</v>
      </c>
      <c r="P3387" s="143">
        <v>0.37806207097814998</v>
      </c>
      <c r="Q3387" s="143">
        <v>1301.1394316748101</v>
      </c>
      <c r="R3387" s="143">
        <v>1730</v>
      </c>
      <c r="S3387" s="143" t="s">
        <v>368</v>
      </c>
      <c r="T3387" s="143">
        <v>1730</v>
      </c>
      <c r="U3387" s="143" t="s">
        <v>385</v>
      </c>
      <c r="V3387" s="143" t="s">
        <v>366</v>
      </c>
      <c r="Z3387" s="143">
        <v>0</v>
      </c>
      <c r="AA3387" s="143">
        <v>1</v>
      </c>
      <c r="AB3387" s="143">
        <v>2.7287749400090702</v>
      </c>
      <c r="AC3387" s="143">
        <v>0.37806207097814998</v>
      </c>
      <c r="AD3387" s="143">
        <v>1301.1394316748101</v>
      </c>
      <c r="AF3387" s="143">
        <v>-1</v>
      </c>
      <c r="AG3387" s="143">
        <v>-1</v>
      </c>
      <c r="AH3387" s="143">
        <v>-1</v>
      </c>
      <c r="AI3387" s="143">
        <v>-1</v>
      </c>
      <c r="AJ3387" s="143">
        <v>0</v>
      </c>
      <c r="AM3387" s="143" t="s">
        <v>383</v>
      </c>
      <c r="AN3387" s="143">
        <v>-1</v>
      </c>
      <c r="AQ3387" s="143">
        <v>642</v>
      </c>
      <c r="AR3387" s="143" t="s">
        <v>295</v>
      </c>
      <c r="AS3387" s="143" t="s">
        <v>412</v>
      </c>
      <c r="AT3387" s="143" t="s">
        <v>366</v>
      </c>
      <c r="AV3387" s="143">
        <v>179.392329881335</v>
      </c>
      <c r="AW3387" s="143">
        <v>1.0552631238000001</v>
      </c>
    </row>
    <row r="3388" spans="1:49" x14ac:dyDescent="0.25">
      <c r="A3388" s="153">
        <v>820000</v>
      </c>
      <c r="B3388" s="153">
        <v>1400000</v>
      </c>
      <c r="C3388" s="153">
        <v>1400000</v>
      </c>
      <c r="D3388" s="143" t="s">
        <v>360</v>
      </c>
      <c r="E3388" s="143" t="s">
        <v>73</v>
      </c>
      <c r="F3388" s="143" t="s">
        <v>378</v>
      </c>
      <c r="G3388" s="143" t="s">
        <v>379</v>
      </c>
      <c r="H3388" s="143">
        <v>0.59</v>
      </c>
      <c r="I3388" s="143">
        <v>0.64</v>
      </c>
      <c r="J3388" s="143" t="s">
        <v>366</v>
      </c>
      <c r="K3388" s="153">
        <v>8.461737126E-6</v>
      </c>
      <c r="L3388" s="143">
        <v>3575.8512814104702</v>
      </c>
      <c r="M3388" s="143">
        <v>7.2081763330471897</v>
      </c>
      <c r="N3388" s="143">
        <v>1.0142822183250499</v>
      </c>
      <c r="O3388" s="143">
        <v>6.0993693280000001E-5</v>
      </c>
      <c r="P3388" s="153">
        <v>8.5825895030430008E-6</v>
      </c>
      <c r="Q3388" s="143">
        <v>3.0257913544960002E-2</v>
      </c>
      <c r="R3388" s="143">
        <v>1730</v>
      </c>
      <c r="S3388" s="143" t="s">
        <v>368</v>
      </c>
      <c r="T3388" s="143">
        <v>1730</v>
      </c>
      <c r="U3388" s="143" t="s">
        <v>385</v>
      </c>
      <c r="V3388" s="143" t="s">
        <v>366</v>
      </c>
      <c r="Z3388" s="143">
        <v>0</v>
      </c>
      <c r="AA3388" s="143">
        <v>1</v>
      </c>
      <c r="AB3388" s="143">
        <v>6.0993693280000001E-5</v>
      </c>
      <c r="AC3388" s="153">
        <v>8.5825895030430008E-6</v>
      </c>
      <c r="AD3388" s="143">
        <v>45.829853839670903</v>
      </c>
      <c r="AF3388" s="143">
        <v>-1</v>
      </c>
      <c r="AG3388" s="143">
        <v>-1</v>
      </c>
      <c r="AH3388" s="143">
        <v>-1</v>
      </c>
      <c r="AI3388" s="143">
        <v>-1</v>
      </c>
      <c r="AJ3388" s="143">
        <v>0</v>
      </c>
      <c r="AM3388" s="143" t="s">
        <v>383</v>
      </c>
      <c r="AN3388" s="143">
        <v>-1</v>
      </c>
      <c r="AQ3388" s="143">
        <v>642</v>
      </c>
      <c r="AR3388" s="143" t="s">
        <v>295</v>
      </c>
      <c r="AS3388" s="143" t="s">
        <v>412</v>
      </c>
      <c r="AT3388" s="143" t="s">
        <v>366</v>
      </c>
      <c r="AV3388" s="143">
        <v>1.0016915667524899</v>
      </c>
      <c r="AW3388" s="143">
        <v>3.7169386700000001E-2</v>
      </c>
    </row>
    <row r="3389" spans="1:49" x14ac:dyDescent="0.25">
      <c r="A3389" s="153">
        <v>820000</v>
      </c>
      <c r="B3389" s="153">
        <v>1400000</v>
      </c>
      <c r="C3389" s="153">
        <v>1400000</v>
      </c>
      <c r="D3389" s="143" t="s">
        <v>360</v>
      </c>
      <c r="E3389" s="143" t="s">
        <v>73</v>
      </c>
      <c r="F3389" s="143" t="s">
        <v>378</v>
      </c>
      <c r="G3389" s="143" t="s">
        <v>379</v>
      </c>
      <c r="H3389" s="143">
        <v>0.59</v>
      </c>
      <c r="I3389" s="143">
        <v>0.64</v>
      </c>
      <c r="J3389" s="143" t="s">
        <v>366</v>
      </c>
      <c r="K3389" s="143">
        <v>0.12673838824454001</v>
      </c>
      <c r="L3389" s="143">
        <v>3819.6050879555801</v>
      </c>
      <c r="M3389" s="143">
        <v>7.9168124323403903</v>
      </c>
      <c r="N3389" s="143">
        <v>1.1207237966835799</v>
      </c>
      <c r="O3389" s="143">
        <v>1.0033640477092001</v>
      </c>
      <c r="P3389" s="143">
        <v>0.14203872765898001</v>
      </c>
      <c r="Q3389" s="143">
        <v>484.09059257815801</v>
      </c>
      <c r="R3389" s="143">
        <v>1730</v>
      </c>
      <c r="S3389" s="143" t="s">
        <v>368</v>
      </c>
      <c r="T3389" s="143">
        <v>1730</v>
      </c>
      <c r="U3389" s="143" t="s">
        <v>385</v>
      </c>
      <c r="V3389" s="143" t="s">
        <v>366</v>
      </c>
      <c r="Z3389" s="143">
        <v>0</v>
      </c>
      <c r="AA3389" s="143">
        <v>1</v>
      </c>
      <c r="AB3389" s="143">
        <v>1.0033640477092001</v>
      </c>
      <c r="AC3389" s="143">
        <v>0.14203872765898001</v>
      </c>
      <c r="AD3389" s="143">
        <v>688.62536717937905</v>
      </c>
      <c r="AF3389" s="143">
        <v>-1</v>
      </c>
      <c r="AG3389" s="143">
        <v>-1</v>
      </c>
      <c r="AH3389" s="143">
        <v>-1</v>
      </c>
      <c r="AI3389" s="143">
        <v>-1</v>
      </c>
      <c r="AJ3389" s="143">
        <v>0</v>
      </c>
      <c r="AM3389" s="143" t="s">
        <v>383</v>
      </c>
      <c r="AN3389" s="143">
        <v>-1</v>
      </c>
      <c r="AQ3389" s="143">
        <v>642</v>
      </c>
      <c r="AR3389" s="143" t="s">
        <v>295</v>
      </c>
      <c r="AS3389" s="143" t="s">
        <v>412</v>
      </c>
      <c r="AT3389" s="143" t="s">
        <v>366</v>
      </c>
      <c r="AV3389" s="143">
        <v>123.51470004168</v>
      </c>
      <c r="AW3389" s="143">
        <v>0.55849583709999995</v>
      </c>
    </row>
    <row r="3390" spans="1:49" x14ac:dyDescent="0.25">
      <c r="A3390" s="153">
        <v>820000</v>
      </c>
      <c r="B3390" s="153">
        <v>1400000</v>
      </c>
      <c r="C3390" s="153">
        <v>1400000</v>
      </c>
      <c r="D3390" s="143" t="s">
        <v>360</v>
      </c>
      <c r="E3390" s="143" t="s">
        <v>73</v>
      </c>
      <c r="F3390" s="143" t="s">
        <v>378</v>
      </c>
      <c r="G3390" s="143" t="s">
        <v>379</v>
      </c>
      <c r="H3390" s="143">
        <v>0.59</v>
      </c>
      <c r="I3390" s="143">
        <v>0.64</v>
      </c>
      <c r="J3390" s="143" t="s">
        <v>366</v>
      </c>
      <c r="K3390" s="143">
        <v>0.10334211910976999</v>
      </c>
      <c r="L3390" s="143">
        <v>3806.0048253069999</v>
      </c>
      <c r="M3390" s="143">
        <v>7.70064348078576</v>
      </c>
      <c r="N3390" s="143">
        <v>1.04760486473897</v>
      </c>
      <c r="O3390" s="143">
        <v>0.79580081581328999</v>
      </c>
      <c r="P3390" s="143">
        <v>0.10826170671183</v>
      </c>
      <c r="Q3390" s="143">
        <v>393.32060398926598</v>
      </c>
      <c r="R3390" s="143">
        <v>1730</v>
      </c>
      <c r="S3390" s="143" t="s">
        <v>368</v>
      </c>
      <c r="T3390" s="143">
        <v>1730</v>
      </c>
      <c r="U3390" s="143" t="s">
        <v>385</v>
      </c>
      <c r="V3390" s="143" t="s">
        <v>366</v>
      </c>
      <c r="Z3390" s="143">
        <v>0</v>
      </c>
      <c r="AA3390" s="143">
        <v>1</v>
      </c>
      <c r="AB3390" s="143">
        <v>0.79580081581328999</v>
      </c>
      <c r="AC3390" s="143">
        <v>0.10826170671183</v>
      </c>
      <c r="AD3390" s="143">
        <v>2351.2106859963401</v>
      </c>
      <c r="AF3390" s="143">
        <v>-1</v>
      </c>
      <c r="AG3390" s="143">
        <v>-1</v>
      </c>
      <c r="AH3390" s="143">
        <v>-1</v>
      </c>
      <c r="AI3390" s="143">
        <v>-1</v>
      </c>
      <c r="AJ3390" s="143">
        <v>0</v>
      </c>
      <c r="AM3390" s="143" t="s">
        <v>383</v>
      </c>
      <c r="AN3390" s="143">
        <v>-1</v>
      </c>
      <c r="AQ3390" s="143">
        <v>642</v>
      </c>
      <c r="AR3390" s="143" t="s">
        <v>295</v>
      </c>
      <c r="AS3390" s="143" t="s">
        <v>412</v>
      </c>
      <c r="AT3390" s="143" t="s">
        <v>366</v>
      </c>
      <c r="AV3390" s="143">
        <v>121.04432288072999</v>
      </c>
      <c r="AW3390" s="143">
        <v>1.9069024216999999</v>
      </c>
    </row>
    <row r="3391" spans="1:49" x14ac:dyDescent="0.25">
      <c r="A3391" s="153">
        <v>820000</v>
      </c>
      <c r="B3391" s="153">
        <v>1400000</v>
      </c>
      <c r="C3391" s="153">
        <v>1400000</v>
      </c>
      <c r="D3391" s="143" t="s">
        <v>360</v>
      </c>
      <c r="E3391" s="143" t="s">
        <v>73</v>
      </c>
      <c r="F3391" s="143" t="s">
        <v>378</v>
      </c>
      <c r="G3391" s="143" t="s">
        <v>379</v>
      </c>
      <c r="H3391" s="143">
        <v>0.59</v>
      </c>
      <c r="I3391" s="143">
        <v>0.64</v>
      </c>
      <c r="J3391" s="143" t="s">
        <v>366</v>
      </c>
      <c r="K3391" s="143">
        <v>8.0835048163689999E-2</v>
      </c>
      <c r="L3391" s="143">
        <v>3825.6519064233198</v>
      </c>
      <c r="M3391" s="143">
        <v>7.8440627519502097</v>
      </c>
      <c r="N3391" s="143">
        <v>1.11825815917786</v>
      </c>
      <c r="O3391" s="143">
        <v>0.63407519035292004</v>
      </c>
      <c r="P3391" s="143">
        <v>9.0394452156579999E-2</v>
      </c>
      <c r="Q3391" s="143">
        <v>309.24675611325301</v>
      </c>
      <c r="R3391" s="143">
        <v>1730</v>
      </c>
      <c r="S3391" s="143" t="s">
        <v>368</v>
      </c>
      <c r="T3391" s="143">
        <v>1730</v>
      </c>
      <c r="U3391" s="143" t="s">
        <v>385</v>
      </c>
      <c r="V3391" s="143" t="s">
        <v>366</v>
      </c>
      <c r="Z3391" s="143">
        <v>0</v>
      </c>
      <c r="AA3391" s="143">
        <v>1</v>
      </c>
      <c r="AB3391" s="143">
        <v>0.63407519035292004</v>
      </c>
      <c r="AC3391" s="143">
        <v>9.0394452156579999E-2</v>
      </c>
      <c r="AD3391" s="143">
        <v>350.55809809563698</v>
      </c>
      <c r="AF3391" s="143">
        <v>-1</v>
      </c>
      <c r="AG3391" s="143">
        <v>-1</v>
      </c>
      <c r="AH3391" s="143">
        <v>-1</v>
      </c>
      <c r="AI3391" s="143">
        <v>-1</v>
      </c>
      <c r="AJ3391" s="143">
        <v>0</v>
      </c>
      <c r="AM3391" s="143" t="s">
        <v>383</v>
      </c>
      <c r="AN3391" s="143">
        <v>-1</v>
      </c>
      <c r="AQ3391" s="143">
        <v>642</v>
      </c>
      <c r="AR3391" s="143" t="s">
        <v>295</v>
      </c>
      <c r="AS3391" s="143" t="s">
        <v>412</v>
      </c>
      <c r="AT3391" s="143" t="s">
        <v>366</v>
      </c>
      <c r="AV3391" s="143">
        <v>74.346881076530394</v>
      </c>
      <c r="AW3391" s="143">
        <v>0.2843131371</v>
      </c>
    </row>
    <row r="3392" spans="1:49" x14ac:dyDescent="0.25">
      <c r="A3392" s="153">
        <v>820000</v>
      </c>
      <c r="B3392" s="153">
        <v>2400000</v>
      </c>
      <c r="C3392" s="153">
        <v>2400000</v>
      </c>
      <c r="D3392" s="143" t="s">
        <v>360</v>
      </c>
      <c r="E3392" s="143" t="s">
        <v>73</v>
      </c>
      <c r="F3392" s="143" t="s">
        <v>378</v>
      </c>
      <c r="G3392" s="143" t="s">
        <v>379</v>
      </c>
      <c r="H3392" s="143">
        <v>0.59</v>
      </c>
      <c r="I3392" s="143">
        <v>0.64</v>
      </c>
      <c r="J3392" s="143" t="s">
        <v>395</v>
      </c>
      <c r="K3392" s="143">
        <v>4.1727967968E-4</v>
      </c>
      <c r="L3392" s="143">
        <v>3789.2992802037402</v>
      </c>
      <c r="M3392" s="143">
        <v>7.8984183528968401</v>
      </c>
      <c r="N3392" s="143">
        <v>1.0640700823179801</v>
      </c>
      <c r="O3392" s="143">
        <v>3.2958494802999999E-3</v>
      </c>
      <c r="P3392" s="143">
        <v>4.4401482310999998E-4</v>
      </c>
      <c r="Q3392" s="143">
        <v>1.58119758987022</v>
      </c>
      <c r="R3392" s="143">
        <v>8140</v>
      </c>
      <c r="S3392" s="143" t="s">
        <v>369</v>
      </c>
      <c r="T3392" s="143">
        <v>8140</v>
      </c>
      <c r="U3392" s="143" t="s">
        <v>395</v>
      </c>
      <c r="V3392" s="143" t="s">
        <v>395</v>
      </c>
      <c r="Z3392" s="143">
        <v>0</v>
      </c>
      <c r="AA3392" s="143">
        <v>1</v>
      </c>
      <c r="AB3392" s="143">
        <v>3.2958494802999999E-3</v>
      </c>
      <c r="AC3392" s="143">
        <v>4.4401482310999998E-4</v>
      </c>
      <c r="AD3392" s="143">
        <v>40.041187329268801</v>
      </c>
      <c r="AF3392" s="143">
        <v>-1</v>
      </c>
      <c r="AG3392" s="143">
        <v>-1</v>
      </c>
      <c r="AH3392" s="143">
        <v>-1</v>
      </c>
      <c r="AI3392" s="143">
        <v>-1</v>
      </c>
      <c r="AJ3392" s="143">
        <v>0</v>
      </c>
      <c r="AM3392" s="143" t="s">
        <v>383</v>
      </c>
      <c r="AN3392" s="143">
        <v>-1</v>
      </c>
      <c r="AQ3392" s="143">
        <v>643</v>
      </c>
      <c r="AR3392" s="143" t="s">
        <v>295</v>
      </c>
      <c r="AS3392" s="143" t="s">
        <v>413</v>
      </c>
      <c r="AT3392" s="143" t="s">
        <v>366</v>
      </c>
      <c r="AV3392" s="143">
        <v>20.922303759094401</v>
      </c>
      <c r="AW3392" s="143">
        <v>3.2474604499999997E-2</v>
      </c>
    </row>
    <row r="3393" spans="1:49" x14ac:dyDescent="0.25">
      <c r="A3393" s="153">
        <v>820000</v>
      </c>
      <c r="B3393" s="153">
        <v>2400000</v>
      </c>
      <c r="C3393" s="153">
        <v>2400000</v>
      </c>
      <c r="D3393" s="143" t="s">
        <v>360</v>
      </c>
      <c r="E3393" s="143" t="s">
        <v>73</v>
      </c>
      <c r="F3393" s="143" t="s">
        <v>378</v>
      </c>
      <c r="G3393" s="143" t="s">
        <v>379</v>
      </c>
      <c r="H3393" s="143">
        <v>0.59</v>
      </c>
      <c r="I3393" s="143">
        <v>0.64</v>
      </c>
      <c r="J3393" s="143" t="s">
        <v>395</v>
      </c>
      <c r="K3393" s="143">
        <v>6.68403860567E-3</v>
      </c>
      <c r="L3393" s="143">
        <v>3789.2992802037402</v>
      </c>
      <c r="M3393" s="143">
        <v>7.8984183528968401</v>
      </c>
      <c r="N3393" s="143">
        <v>1.0640700823179801</v>
      </c>
      <c r="O3393" s="143">
        <v>5.2793333194520002E-2</v>
      </c>
      <c r="P3393" s="143">
        <v>7.11228550935E-3</v>
      </c>
      <c r="Q3393" s="143">
        <v>25.327822677334499</v>
      </c>
      <c r="R3393" s="143">
        <v>1860</v>
      </c>
      <c r="S3393" s="143" t="s">
        <v>411</v>
      </c>
      <c r="T3393" s="143">
        <v>1860</v>
      </c>
      <c r="U3393" s="143" t="s">
        <v>395</v>
      </c>
      <c r="V3393" s="143" t="s">
        <v>395</v>
      </c>
      <c r="Z3393" s="143">
        <v>0</v>
      </c>
      <c r="AA3393" s="143">
        <v>1</v>
      </c>
      <c r="AB3393" s="143">
        <v>5.2793333194520002E-2</v>
      </c>
      <c r="AC3393" s="143">
        <v>7.11228550935E-3</v>
      </c>
      <c r="AD3393" s="143">
        <v>45.352133025509097</v>
      </c>
      <c r="AF3393" s="143">
        <v>-1</v>
      </c>
      <c r="AG3393" s="143">
        <v>-1</v>
      </c>
      <c r="AH3393" s="143">
        <v>-1</v>
      </c>
      <c r="AI3393" s="143">
        <v>-1</v>
      </c>
      <c r="AJ3393" s="143">
        <v>0</v>
      </c>
      <c r="AM3393" s="143" t="s">
        <v>383</v>
      </c>
      <c r="AN3393" s="143">
        <v>-1</v>
      </c>
      <c r="AQ3393" s="143">
        <v>643</v>
      </c>
      <c r="AR3393" s="143" t="s">
        <v>295</v>
      </c>
      <c r="AS3393" s="143" t="s">
        <v>413</v>
      </c>
      <c r="AT3393" s="143" t="s">
        <v>366</v>
      </c>
      <c r="AV3393" s="143">
        <v>102.383104647332</v>
      </c>
      <c r="AW3393" s="143">
        <v>3.6781940800000003E-2</v>
      </c>
    </row>
    <row r="3394" spans="1:49" x14ac:dyDescent="0.25">
      <c r="A3394" s="153">
        <v>820000</v>
      </c>
      <c r="B3394" s="153">
        <v>2400000</v>
      </c>
      <c r="C3394" s="153">
        <v>2400000</v>
      </c>
      <c r="D3394" s="143" t="s">
        <v>360</v>
      </c>
      <c r="E3394" s="143" t="s">
        <v>73</v>
      </c>
      <c r="F3394" s="143" t="s">
        <v>378</v>
      </c>
      <c r="G3394" s="143" t="s">
        <v>379</v>
      </c>
      <c r="H3394" s="143">
        <v>0.59</v>
      </c>
      <c r="I3394" s="143">
        <v>0.64</v>
      </c>
      <c r="J3394" s="143" t="s">
        <v>366</v>
      </c>
      <c r="K3394" s="143">
        <v>0.12684662467214</v>
      </c>
      <c r="L3394" s="143">
        <v>3789.2992802037402</v>
      </c>
      <c r="M3394" s="143">
        <v>7.8984183528968401</v>
      </c>
      <c r="N3394" s="143">
        <v>1.0640700823179801</v>
      </c>
      <c r="O3394" s="143">
        <v>1.0018877083134701</v>
      </c>
      <c r="P3394" s="143">
        <v>0.13497369835664</v>
      </c>
      <c r="Q3394" s="143">
        <v>480.65982356642502</v>
      </c>
      <c r="R3394" s="143">
        <v>1860</v>
      </c>
      <c r="S3394" s="143" t="s">
        <v>411</v>
      </c>
      <c r="T3394" s="143">
        <v>1860</v>
      </c>
      <c r="U3394" s="143" t="s">
        <v>385</v>
      </c>
      <c r="V3394" s="143" t="s">
        <v>366</v>
      </c>
      <c r="Z3394" s="143">
        <v>0</v>
      </c>
      <c r="AA3394" s="143">
        <v>1</v>
      </c>
      <c r="AB3394" s="143">
        <v>1.0018877083134701</v>
      </c>
      <c r="AC3394" s="143">
        <v>0.13497369835664</v>
      </c>
      <c r="AD3394" s="143">
        <v>480.65982356642502</v>
      </c>
      <c r="AF3394" s="143">
        <v>-1</v>
      </c>
      <c r="AG3394" s="143">
        <v>-1</v>
      </c>
      <c r="AH3394" s="143">
        <v>-1</v>
      </c>
      <c r="AI3394" s="143">
        <v>-1</v>
      </c>
      <c r="AJ3394" s="143">
        <v>0</v>
      </c>
      <c r="AM3394" s="143" t="s">
        <v>383</v>
      </c>
      <c r="AN3394" s="143">
        <v>-1</v>
      </c>
      <c r="AQ3394" s="143">
        <v>643</v>
      </c>
      <c r="AR3394" s="143" t="s">
        <v>295</v>
      </c>
      <c r="AS3394" s="143" t="s">
        <v>413</v>
      </c>
      <c r="AT3394" s="143" t="s">
        <v>366</v>
      </c>
      <c r="AV3394" s="143">
        <v>121.319758712167</v>
      </c>
      <c r="AW3394" s="143">
        <v>0.38982954060000002</v>
      </c>
    </row>
    <row r="3395" spans="1:49" x14ac:dyDescent="0.25">
      <c r="A3395" s="153">
        <v>820000</v>
      </c>
      <c r="B3395" s="153">
        <v>2400000</v>
      </c>
      <c r="C3395" s="153">
        <v>2400000</v>
      </c>
      <c r="D3395" s="143" t="s">
        <v>360</v>
      </c>
      <c r="E3395" s="143" t="s">
        <v>73</v>
      </c>
      <c r="F3395" s="143" t="s">
        <v>378</v>
      </c>
      <c r="G3395" s="143" t="s">
        <v>379</v>
      </c>
      <c r="H3395" s="143">
        <v>0.59</v>
      </c>
      <c r="I3395" s="143">
        <v>0.64</v>
      </c>
      <c r="J3395" s="143" t="s">
        <v>366</v>
      </c>
      <c r="K3395" s="143">
        <v>0.60892004555406998</v>
      </c>
      <c r="L3395" s="143">
        <v>3807.38290994525</v>
      </c>
      <c r="M3395" s="143">
        <v>7.9379836897038496</v>
      </c>
      <c r="N3395" s="143">
        <v>1.1146556586007901</v>
      </c>
      <c r="O3395" s="143">
        <v>4.8335973899419296</v>
      </c>
      <c r="P3395" s="143">
        <v>0.67873617441228995</v>
      </c>
      <c r="Q3395" s="143">
        <v>2318.3917749656498</v>
      </c>
      <c r="R3395" s="143">
        <v>1200</v>
      </c>
      <c r="S3395" s="143" t="s">
        <v>398</v>
      </c>
      <c r="T3395" s="143">
        <v>1200</v>
      </c>
      <c r="U3395" s="143" t="s">
        <v>385</v>
      </c>
      <c r="V3395" s="143" t="s">
        <v>366</v>
      </c>
      <c r="Z3395" s="143">
        <v>0</v>
      </c>
      <c r="AA3395" s="143">
        <v>1</v>
      </c>
      <c r="AB3395" s="143">
        <v>4.8335973899419296</v>
      </c>
      <c r="AC3395" s="143">
        <v>0.67873617441228995</v>
      </c>
      <c r="AD3395" s="143">
        <v>2318.3917749656498</v>
      </c>
      <c r="AF3395" s="143">
        <v>-1</v>
      </c>
      <c r="AG3395" s="143">
        <v>-1</v>
      </c>
      <c r="AH3395" s="143">
        <v>-1</v>
      </c>
      <c r="AI3395" s="143">
        <v>-1</v>
      </c>
      <c r="AJ3395" s="143">
        <v>0</v>
      </c>
      <c r="AM3395" s="143" t="s">
        <v>383</v>
      </c>
      <c r="AN3395" s="143">
        <v>-1</v>
      </c>
      <c r="AQ3395" s="143">
        <v>643</v>
      </c>
      <c r="AR3395" s="143" t="s">
        <v>295</v>
      </c>
      <c r="AS3395" s="143" t="s">
        <v>413</v>
      </c>
      <c r="AT3395" s="143" t="s">
        <v>366</v>
      </c>
      <c r="AV3395" s="143">
        <v>201.38531972906</v>
      </c>
      <c r="AW3395" s="143">
        <v>1.8802853000999999</v>
      </c>
    </row>
    <row r="3396" spans="1:49" x14ac:dyDescent="0.25">
      <c r="A3396" s="153">
        <v>820000</v>
      </c>
      <c r="B3396" s="153">
        <v>2400000</v>
      </c>
      <c r="C3396" s="153">
        <v>2400000</v>
      </c>
      <c r="D3396" s="143" t="s">
        <v>360</v>
      </c>
      <c r="E3396" s="143" t="s">
        <v>73</v>
      </c>
      <c r="F3396" s="143" t="s">
        <v>378</v>
      </c>
      <c r="G3396" s="143" t="s">
        <v>379</v>
      </c>
      <c r="H3396" s="143">
        <v>0.59</v>
      </c>
      <c r="I3396" s="143">
        <v>0.64</v>
      </c>
      <c r="J3396" s="143" t="s">
        <v>363</v>
      </c>
      <c r="K3396" s="143">
        <v>8.8434082289100008E-3</v>
      </c>
      <c r="L3396" s="143">
        <v>3807.38290994525</v>
      </c>
      <c r="M3396" s="143">
        <v>7.9379836897038496</v>
      </c>
      <c r="N3396" s="143">
        <v>1.1146556586007901</v>
      </c>
      <c r="O3396" s="143">
        <v>7.0198830282480001E-2</v>
      </c>
      <c r="P3396" s="143">
        <v>9.8573550236699999E-3</v>
      </c>
      <c r="Q3396" s="143">
        <v>33.670241356425002</v>
      </c>
      <c r="R3396" s="143">
        <v>3100</v>
      </c>
      <c r="S3396" s="143" t="s">
        <v>371</v>
      </c>
      <c r="T3396" s="143">
        <v>3100</v>
      </c>
      <c r="U3396" s="143" t="s">
        <v>385</v>
      </c>
      <c r="V3396" s="143" t="s">
        <v>366</v>
      </c>
      <c r="Y3396" s="143" t="s">
        <v>363</v>
      </c>
      <c r="Z3396" s="143">
        <v>0</v>
      </c>
      <c r="AA3396" s="143">
        <v>1</v>
      </c>
      <c r="AB3396" s="143">
        <v>7.0198830282480001E-2</v>
      </c>
      <c r="AC3396" s="143">
        <v>9.8573550236699999E-3</v>
      </c>
      <c r="AD3396" s="143">
        <v>33.670241356424697</v>
      </c>
      <c r="AF3396" s="143">
        <v>-1</v>
      </c>
      <c r="AG3396" s="143">
        <v>-1</v>
      </c>
      <c r="AH3396" s="143">
        <v>-1</v>
      </c>
      <c r="AI3396" s="143">
        <v>-1</v>
      </c>
      <c r="AJ3396" s="143">
        <v>0</v>
      </c>
      <c r="AM3396" s="143" t="s">
        <v>383</v>
      </c>
      <c r="AN3396" s="143">
        <v>-1</v>
      </c>
      <c r="AQ3396" s="143">
        <v>643</v>
      </c>
      <c r="AR3396" s="143" t="s">
        <v>295</v>
      </c>
      <c r="AS3396" s="143" t="s">
        <v>413</v>
      </c>
      <c r="AT3396" s="143" t="s">
        <v>366</v>
      </c>
      <c r="AV3396" s="143">
        <v>45.482731309444702</v>
      </c>
      <c r="AW3396" s="143">
        <v>2.7307576100000001E-2</v>
      </c>
    </row>
    <row r="3397" spans="1:49" x14ac:dyDescent="0.25">
      <c r="A3397" s="153">
        <v>820000</v>
      </c>
      <c r="B3397" s="153">
        <v>2400000</v>
      </c>
      <c r="C3397" s="153">
        <v>2400000</v>
      </c>
      <c r="D3397" s="143" t="s">
        <v>360</v>
      </c>
      <c r="E3397" s="143" t="s">
        <v>73</v>
      </c>
      <c r="F3397" s="143" t="s">
        <v>378</v>
      </c>
      <c r="G3397" s="143" t="s">
        <v>379</v>
      </c>
      <c r="H3397" s="143">
        <v>0.59</v>
      </c>
      <c r="I3397" s="143">
        <v>0.64</v>
      </c>
      <c r="J3397" s="143" t="s">
        <v>366</v>
      </c>
      <c r="K3397" s="143">
        <v>0.61776345359886997</v>
      </c>
      <c r="L3397" s="143">
        <v>3821.0024359531799</v>
      </c>
      <c r="M3397" s="143">
        <v>7.9719489108413404</v>
      </c>
      <c r="N3397" s="143">
        <v>1.1197031326084399</v>
      </c>
      <c r="O3397" s="143">
        <v>4.9247786910751197</v>
      </c>
      <c r="P3397" s="143">
        <v>0.69171167420567004</v>
      </c>
      <c r="Q3397" s="143">
        <v>2360.47566104414</v>
      </c>
      <c r="R3397" s="143">
        <v>1200</v>
      </c>
      <c r="S3397" s="143" t="s">
        <v>398</v>
      </c>
      <c r="T3397" s="143">
        <v>1200</v>
      </c>
      <c r="U3397" s="143" t="s">
        <v>385</v>
      </c>
      <c r="V3397" s="143" t="s">
        <v>366</v>
      </c>
      <c r="Z3397" s="143">
        <v>0</v>
      </c>
      <c r="AA3397" s="143">
        <v>1</v>
      </c>
      <c r="AB3397" s="143">
        <v>4.9247786910751197</v>
      </c>
      <c r="AC3397" s="143">
        <v>0.69171167420567004</v>
      </c>
      <c r="AD3397" s="143">
        <v>2360.47566104414</v>
      </c>
      <c r="AF3397" s="143">
        <v>-1</v>
      </c>
      <c r="AG3397" s="143">
        <v>-1</v>
      </c>
      <c r="AH3397" s="143">
        <v>-1</v>
      </c>
      <c r="AI3397" s="143">
        <v>-1</v>
      </c>
      <c r="AJ3397" s="143">
        <v>0</v>
      </c>
      <c r="AM3397" s="143" t="s">
        <v>383</v>
      </c>
      <c r="AN3397" s="143">
        <v>-1</v>
      </c>
      <c r="AQ3397" s="143">
        <v>643</v>
      </c>
      <c r="AR3397" s="143" t="s">
        <v>295</v>
      </c>
      <c r="AS3397" s="143" t="s">
        <v>413</v>
      </c>
      <c r="AT3397" s="143" t="s">
        <v>366</v>
      </c>
      <c r="AV3397" s="143">
        <v>199.99999998882399</v>
      </c>
      <c r="AW3397" s="143">
        <v>1.9144165945</v>
      </c>
    </row>
    <row r="3398" spans="1:49" x14ac:dyDescent="0.25">
      <c r="A3398" s="153">
        <v>820000</v>
      </c>
      <c r="B3398" s="153">
        <v>2400000</v>
      </c>
      <c r="C3398" s="153">
        <v>2400000</v>
      </c>
      <c r="D3398" s="143" t="s">
        <v>360</v>
      </c>
      <c r="E3398" s="143" t="s">
        <v>73</v>
      </c>
      <c r="F3398" s="143" t="s">
        <v>378</v>
      </c>
      <c r="G3398" s="143" t="s">
        <v>379</v>
      </c>
      <c r="H3398" s="143">
        <v>0.59</v>
      </c>
      <c r="I3398" s="143">
        <v>0.64</v>
      </c>
      <c r="J3398" s="143" t="s">
        <v>366</v>
      </c>
      <c r="K3398" s="143">
        <v>1.4244645603359999E-2</v>
      </c>
      <c r="L3398" s="143">
        <v>3831.1152011785798</v>
      </c>
      <c r="M3398" s="143">
        <v>7.7031657405640699</v>
      </c>
      <c r="N3398" s="143">
        <v>1.09627533899081</v>
      </c>
      <c r="O3398" s="143">
        <v>0.10972886599831</v>
      </c>
      <c r="P3398" s="143">
        <v>1.5616053687629999E-2</v>
      </c>
      <c r="Q3398" s="143">
        <v>54.572878306453298</v>
      </c>
      <c r="R3398" s="143">
        <v>1550</v>
      </c>
      <c r="S3398" s="143" t="s">
        <v>399</v>
      </c>
      <c r="T3398" s="143">
        <v>1550</v>
      </c>
      <c r="U3398" s="143" t="s">
        <v>385</v>
      </c>
      <c r="V3398" s="143" t="s">
        <v>366</v>
      </c>
      <c r="Z3398" s="143">
        <v>0</v>
      </c>
      <c r="AA3398" s="143">
        <v>1</v>
      </c>
      <c r="AB3398" s="143">
        <v>0.10972886599831</v>
      </c>
      <c r="AC3398" s="143">
        <v>1.5616053687629999E-2</v>
      </c>
      <c r="AD3398" s="143">
        <v>2366.7229580797198</v>
      </c>
      <c r="AF3398" s="143">
        <v>-1</v>
      </c>
      <c r="AG3398" s="143">
        <v>-1</v>
      </c>
      <c r="AH3398" s="143">
        <v>-1</v>
      </c>
      <c r="AI3398" s="143">
        <v>-1</v>
      </c>
      <c r="AJ3398" s="143">
        <v>0</v>
      </c>
      <c r="AM3398" s="143" t="s">
        <v>383</v>
      </c>
      <c r="AN3398" s="143">
        <v>-1</v>
      </c>
      <c r="AQ3398" s="143">
        <v>642</v>
      </c>
      <c r="AR3398" s="143" t="s">
        <v>295</v>
      </c>
      <c r="AS3398" s="143" t="s">
        <v>412</v>
      </c>
      <c r="AT3398" s="143" t="s">
        <v>366</v>
      </c>
      <c r="AV3398" s="143">
        <v>68.857963172816497</v>
      </c>
      <c r="AW3398" s="143">
        <v>1.9194833399</v>
      </c>
    </row>
    <row r="3399" spans="1:49" x14ac:dyDescent="0.25">
      <c r="A3399" s="153">
        <v>820000</v>
      </c>
      <c r="B3399" s="153">
        <v>2400000</v>
      </c>
      <c r="C3399" s="153">
        <v>2400000</v>
      </c>
      <c r="D3399" s="143" t="s">
        <v>360</v>
      </c>
      <c r="E3399" s="143" t="s">
        <v>73</v>
      </c>
      <c r="F3399" s="143" t="s">
        <v>378</v>
      </c>
      <c r="G3399" s="143" t="s">
        <v>379</v>
      </c>
      <c r="H3399" s="143">
        <v>0.59</v>
      </c>
      <c r="I3399" s="143">
        <v>0.64</v>
      </c>
      <c r="J3399" s="143" t="s">
        <v>366</v>
      </c>
      <c r="K3399" s="143">
        <v>8.5337076101900007E-3</v>
      </c>
      <c r="L3399" s="143">
        <v>2045.66296858961</v>
      </c>
      <c r="M3399" s="143">
        <v>4.2384948556975699</v>
      </c>
      <c r="N3399" s="143">
        <v>0.58759441521493005</v>
      </c>
      <c r="O3399" s="143">
        <v>3.6170075805840002E-2</v>
      </c>
      <c r="P3399" s="143">
        <v>5.0143589328200001E-3</v>
      </c>
      <c r="Q3399" s="143">
        <v>17.457089642951299</v>
      </c>
      <c r="R3399" s="143">
        <v>1860</v>
      </c>
      <c r="S3399" s="143" t="s">
        <v>411</v>
      </c>
      <c r="T3399" s="143">
        <v>1860</v>
      </c>
      <c r="U3399" s="143" t="s">
        <v>385</v>
      </c>
      <c r="V3399" s="143" t="s">
        <v>366</v>
      </c>
      <c r="Z3399" s="143">
        <v>0</v>
      </c>
      <c r="AA3399" s="143">
        <v>1</v>
      </c>
      <c r="AB3399" s="143">
        <v>3.6170075805840002E-2</v>
      </c>
      <c r="AC3399" s="143">
        <v>5.0143589328200001E-3</v>
      </c>
      <c r="AD3399" s="143">
        <v>283.06850958048</v>
      </c>
      <c r="AF3399" s="143">
        <v>-1</v>
      </c>
      <c r="AG3399" s="143">
        <v>-1</v>
      </c>
      <c r="AH3399" s="143">
        <v>-1</v>
      </c>
      <c r="AI3399" s="143">
        <v>-1</v>
      </c>
      <c r="AJ3399" s="143">
        <v>0</v>
      </c>
      <c r="AM3399" s="143" t="s">
        <v>383</v>
      </c>
      <c r="AN3399" s="143">
        <v>-1</v>
      </c>
      <c r="AQ3399" s="143">
        <v>643</v>
      </c>
      <c r="AR3399" s="143" t="s">
        <v>295</v>
      </c>
      <c r="AS3399" s="143" t="s">
        <v>413</v>
      </c>
      <c r="AT3399" s="143" t="s">
        <v>366</v>
      </c>
      <c r="AV3399" s="143">
        <v>103.865114160594</v>
      </c>
      <c r="AW3399" s="143">
        <v>0.2295770556</v>
      </c>
    </row>
    <row r="3400" spans="1:49" x14ac:dyDescent="0.25">
      <c r="A3400" s="153">
        <v>820000</v>
      </c>
      <c r="B3400" s="153">
        <v>2400000</v>
      </c>
      <c r="C3400" s="153">
        <v>2400000</v>
      </c>
      <c r="D3400" s="143" t="s">
        <v>360</v>
      </c>
      <c r="E3400" s="143" t="s">
        <v>73</v>
      </c>
      <c r="F3400" s="143" t="s">
        <v>378</v>
      </c>
      <c r="G3400" s="143" t="s">
        <v>379</v>
      </c>
      <c r="H3400" s="143">
        <v>0.59</v>
      </c>
      <c r="I3400" s="143">
        <v>0.64</v>
      </c>
      <c r="J3400" s="143" t="s">
        <v>366</v>
      </c>
      <c r="K3400" s="143">
        <v>0.20787775998689001</v>
      </c>
      <c r="L3400" s="143">
        <v>2045.66296858961</v>
      </c>
      <c r="M3400" s="143">
        <v>4.2384948556975699</v>
      </c>
      <c r="N3400" s="143">
        <v>0.58759441521493005</v>
      </c>
      <c r="O3400" s="143">
        <v>0.88108881631839997</v>
      </c>
      <c r="P3400" s="143">
        <v>0.12214781081569</v>
      </c>
      <c r="Q3400" s="143">
        <v>425.24783559855598</v>
      </c>
      <c r="R3400" s="143">
        <v>1200</v>
      </c>
      <c r="S3400" s="143" t="s">
        <v>398</v>
      </c>
      <c r="T3400" s="143">
        <v>1200</v>
      </c>
      <c r="U3400" s="143" t="s">
        <v>385</v>
      </c>
      <c r="V3400" s="143" t="s">
        <v>366</v>
      </c>
      <c r="Z3400" s="143">
        <v>0</v>
      </c>
      <c r="AA3400" s="143">
        <v>1</v>
      </c>
      <c r="AB3400" s="143">
        <v>0.88108881631839997</v>
      </c>
      <c r="AC3400" s="143">
        <v>0.12214781081569</v>
      </c>
      <c r="AD3400" s="143">
        <v>425.24783559855598</v>
      </c>
      <c r="AF3400" s="143">
        <v>-1</v>
      </c>
      <c r="AG3400" s="143">
        <v>-1</v>
      </c>
      <c r="AH3400" s="143">
        <v>-1</v>
      </c>
      <c r="AI3400" s="143">
        <v>-1</v>
      </c>
      <c r="AJ3400" s="143">
        <v>0</v>
      </c>
      <c r="AM3400" s="143" t="s">
        <v>383</v>
      </c>
      <c r="AN3400" s="143">
        <v>-1</v>
      </c>
      <c r="AQ3400" s="143">
        <v>643</v>
      </c>
      <c r="AR3400" s="143" t="s">
        <v>295</v>
      </c>
      <c r="AS3400" s="143" t="s">
        <v>413</v>
      </c>
      <c r="AT3400" s="143" t="s">
        <v>366</v>
      </c>
      <c r="AV3400" s="143">
        <v>135.06124644503299</v>
      </c>
      <c r="AW3400" s="143">
        <v>0.34488875559999999</v>
      </c>
    </row>
    <row r="3401" spans="1:49" x14ac:dyDescent="0.25">
      <c r="A3401" s="153">
        <v>820000</v>
      </c>
      <c r="B3401" s="153">
        <v>2400000</v>
      </c>
      <c r="C3401" s="153">
        <v>2400000</v>
      </c>
      <c r="D3401" s="143" t="s">
        <v>360</v>
      </c>
      <c r="E3401" s="143" t="s">
        <v>73</v>
      </c>
      <c r="F3401" s="143" t="s">
        <v>378</v>
      </c>
      <c r="G3401" s="143" t="s">
        <v>379</v>
      </c>
      <c r="H3401" s="143">
        <v>0.59</v>
      </c>
      <c r="I3401" s="143">
        <v>0.64</v>
      </c>
      <c r="J3401" s="143" t="s">
        <v>366</v>
      </c>
      <c r="K3401" s="143">
        <v>0.20096633093273999</v>
      </c>
      <c r="L3401" s="143">
        <v>3518.8931045496402</v>
      </c>
      <c r="M3401" s="143">
        <v>7.2608255809486701</v>
      </c>
      <c r="N3401" s="143">
        <v>0.99603172131635997</v>
      </c>
      <c r="O3401" s="143">
        <v>1.45918147654584</v>
      </c>
      <c r="P3401" s="143">
        <v>0.20016884052556999</v>
      </c>
      <c r="Q3401" s="143">
        <v>707.17903616586796</v>
      </c>
      <c r="R3401" s="143">
        <v>1200</v>
      </c>
      <c r="S3401" s="143" t="s">
        <v>398</v>
      </c>
      <c r="T3401" s="143">
        <v>1200</v>
      </c>
      <c r="U3401" s="143" t="s">
        <v>385</v>
      </c>
      <c r="V3401" s="143" t="s">
        <v>366</v>
      </c>
      <c r="Z3401" s="143">
        <v>0</v>
      </c>
      <c r="AA3401" s="143">
        <v>1</v>
      </c>
      <c r="AB3401" s="143">
        <v>1.45918147654584</v>
      </c>
      <c r="AC3401" s="143">
        <v>0.20016884052556999</v>
      </c>
      <c r="AD3401" s="143">
        <v>707.17903616586796</v>
      </c>
      <c r="AF3401" s="143">
        <v>-1</v>
      </c>
      <c r="AG3401" s="143">
        <v>-1</v>
      </c>
      <c r="AH3401" s="143">
        <v>-1</v>
      </c>
      <c r="AI3401" s="143">
        <v>-1</v>
      </c>
      <c r="AJ3401" s="143">
        <v>0</v>
      </c>
      <c r="AM3401" s="143" t="s">
        <v>383</v>
      </c>
      <c r="AN3401" s="143">
        <v>-1</v>
      </c>
      <c r="AQ3401" s="143">
        <v>643</v>
      </c>
      <c r="AR3401" s="143" t="s">
        <v>295</v>
      </c>
      <c r="AS3401" s="143" t="s">
        <v>413</v>
      </c>
      <c r="AT3401" s="143" t="s">
        <v>366</v>
      </c>
      <c r="AV3401" s="143">
        <v>128.10002369987001</v>
      </c>
      <c r="AW3401" s="143">
        <v>0.57354341939999998</v>
      </c>
    </row>
    <row r="3402" spans="1:49" x14ac:dyDescent="0.25">
      <c r="A3402" s="153">
        <v>820000</v>
      </c>
      <c r="B3402" s="153">
        <v>2400000</v>
      </c>
      <c r="C3402" s="153">
        <v>2400000</v>
      </c>
      <c r="D3402" s="143" t="s">
        <v>360</v>
      </c>
      <c r="E3402" s="143" t="s">
        <v>73</v>
      </c>
      <c r="F3402" s="143" t="s">
        <v>378</v>
      </c>
      <c r="G3402" s="143" t="s">
        <v>379</v>
      </c>
      <c r="H3402" s="143">
        <v>0.59</v>
      </c>
      <c r="I3402" s="143">
        <v>0.64</v>
      </c>
      <c r="J3402" s="143" t="s">
        <v>363</v>
      </c>
      <c r="K3402" s="143">
        <v>0.27165524963179999</v>
      </c>
      <c r="L3402" s="143">
        <v>3518.8931045496402</v>
      </c>
      <c r="M3402" s="143">
        <v>7.2608255809486701</v>
      </c>
      <c r="N3402" s="143">
        <v>0.99603172131635997</v>
      </c>
      <c r="O3402" s="143">
        <v>1.97244138572557</v>
      </c>
      <c r="P3402" s="143">
        <v>0.27057724589539001</v>
      </c>
      <c r="Q3402" s="143">
        <v>955.92578474405695</v>
      </c>
      <c r="R3402" s="143">
        <v>3100</v>
      </c>
      <c r="S3402" s="143" t="s">
        <v>371</v>
      </c>
      <c r="T3402" s="143">
        <v>3100</v>
      </c>
      <c r="U3402" s="143" t="s">
        <v>385</v>
      </c>
      <c r="V3402" s="143" t="s">
        <v>366</v>
      </c>
      <c r="Y3402" s="143" t="s">
        <v>363</v>
      </c>
      <c r="Z3402" s="143">
        <v>0</v>
      </c>
      <c r="AA3402" s="143">
        <v>1</v>
      </c>
      <c r="AB3402" s="143">
        <v>1.97244138572557</v>
      </c>
      <c r="AC3402" s="143">
        <v>0.27057724589539001</v>
      </c>
      <c r="AD3402" s="143">
        <v>1051.5523541950799</v>
      </c>
      <c r="AF3402" s="143">
        <v>-1</v>
      </c>
      <c r="AG3402" s="143">
        <v>-1</v>
      </c>
      <c r="AH3402" s="143">
        <v>-1</v>
      </c>
      <c r="AI3402" s="143">
        <v>-1</v>
      </c>
      <c r="AJ3402" s="143">
        <v>0</v>
      </c>
      <c r="AM3402" s="143" t="s">
        <v>383</v>
      </c>
      <c r="AN3402" s="143">
        <v>-1</v>
      </c>
      <c r="AQ3402" s="143">
        <v>643</v>
      </c>
      <c r="AR3402" s="143" t="s">
        <v>295</v>
      </c>
      <c r="AS3402" s="143" t="s">
        <v>413</v>
      </c>
      <c r="AT3402" s="143" t="s">
        <v>366</v>
      </c>
      <c r="AV3402" s="143">
        <v>156.299755908696</v>
      </c>
      <c r="AW3402" s="143">
        <v>0.85284051439999997</v>
      </c>
    </row>
    <row r="3403" spans="1:49" x14ac:dyDescent="0.25">
      <c r="A3403" s="153">
        <v>820000</v>
      </c>
      <c r="B3403" s="153">
        <v>2400000</v>
      </c>
      <c r="C3403" s="153">
        <v>2400000</v>
      </c>
      <c r="D3403" s="143" t="s">
        <v>360</v>
      </c>
      <c r="E3403" s="143" t="s">
        <v>73</v>
      </c>
      <c r="F3403" s="143" t="s">
        <v>378</v>
      </c>
      <c r="G3403" s="143" t="s">
        <v>379</v>
      </c>
      <c r="H3403" s="143">
        <v>0.59</v>
      </c>
      <c r="I3403" s="143">
        <v>0.64</v>
      </c>
      <c r="J3403" s="143" t="s">
        <v>363</v>
      </c>
      <c r="K3403" s="143">
        <v>9.8924459906599999E-3</v>
      </c>
      <c r="L3403" s="143">
        <v>3518.8931045496402</v>
      </c>
      <c r="M3403" s="143">
        <v>7.2608255809486701</v>
      </c>
      <c r="N3403" s="143">
        <v>0.99603172131635997</v>
      </c>
      <c r="O3403" s="143">
        <v>7.1827324907179996E-2</v>
      </c>
      <c r="P3403" s="143">
        <v>9.85319000811E-3</v>
      </c>
      <c r="Q3403" s="143">
        <v>34.810459983684403</v>
      </c>
      <c r="R3403" s="143">
        <v>3100</v>
      </c>
      <c r="S3403" s="143" t="s">
        <v>371</v>
      </c>
      <c r="T3403" s="143">
        <v>3100</v>
      </c>
      <c r="U3403" s="143" t="s">
        <v>385</v>
      </c>
      <c r="V3403" s="143" t="s">
        <v>366</v>
      </c>
      <c r="Y3403" s="143" t="s">
        <v>363</v>
      </c>
      <c r="Z3403" s="143">
        <v>0</v>
      </c>
      <c r="AA3403" s="143">
        <v>1</v>
      </c>
      <c r="AB3403" s="143">
        <v>7.1827324907179996E-2</v>
      </c>
      <c r="AC3403" s="143">
        <v>9.85319000811E-3</v>
      </c>
      <c r="AD3403" s="143">
        <v>1051.5523541950799</v>
      </c>
      <c r="AF3403" s="143">
        <v>-1</v>
      </c>
      <c r="AG3403" s="143">
        <v>-1</v>
      </c>
      <c r="AH3403" s="143">
        <v>-1</v>
      </c>
      <c r="AI3403" s="143">
        <v>-1</v>
      </c>
      <c r="AJ3403" s="143">
        <v>0</v>
      </c>
      <c r="AM3403" s="143" t="s">
        <v>383</v>
      </c>
      <c r="AN3403" s="143">
        <v>-1</v>
      </c>
      <c r="AQ3403" s="143">
        <v>644</v>
      </c>
      <c r="AR3403" s="143" t="s">
        <v>295</v>
      </c>
      <c r="AS3403" s="143" t="s">
        <v>414</v>
      </c>
      <c r="AT3403" s="143" t="s">
        <v>366</v>
      </c>
      <c r="AV3403" s="143">
        <v>40.011107013555502</v>
      </c>
      <c r="AW3403" s="143">
        <v>0.85284051439999997</v>
      </c>
    </row>
    <row r="3404" spans="1:49" x14ac:dyDescent="0.25">
      <c r="A3404" s="153">
        <v>820000</v>
      </c>
      <c r="B3404" s="153">
        <v>2400000</v>
      </c>
      <c r="C3404" s="153">
        <v>2400000</v>
      </c>
      <c r="D3404" s="143" t="s">
        <v>360</v>
      </c>
      <c r="E3404" s="143" t="s">
        <v>73</v>
      </c>
      <c r="F3404" s="143" t="s">
        <v>378</v>
      </c>
      <c r="G3404" s="143" t="s">
        <v>379</v>
      </c>
      <c r="H3404" s="143">
        <v>0.59</v>
      </c>
      <c r="I3404" s="143">
        <v>0.64</v>
      </c>
      <c r="J3404" s="143" t="s">
        <v>366</v>
      </c>
      <c r="K3404" s="143">
        <v>3.1080316008800001E-3</v>
      </c>
      <c r="L3404" s="143">
        <v>3452.9488153766001</v>
      </c>
      <c r="M3404" s="143">
        <v>6.9812688598058203</v>
      </c>
      <c r="N3404" s="143">
        <v>0.96331224922323999</v>
      </c>
      <c r="O3404" s="143">
        <v>2.1698004230549999E-2</v>
      </c>
      <c r="P3404" s="143">
        <v>2.9940049120999999E-3</v>
      </c>
      <c r="Q3404" s="143">
        <v>10.7318740344289</v>
      </c>
      <c r="R3404" s="143">
        <v>8140</v>
      </c>
      <c r="S3404" s="143" t="s">
        <v>369</v>
      </c>
      <c r="T3404" s="143">
        <v>8140</v>
      </c>
      <c r="U3404" s="143" t="s">
        <v>385</v>
      </c>
      <c r="V3404" s="143" t="s">
        <v>366</v>
      </c>
      <c r="Z3404" s="143">
        <v>0</v>
      </c>
      <c r="AA3404" s="143">
        <v>1</v>
      </c>
      <c r="AB3404" s="143">
        <v>2.1698004230549999E-2</v>
      </c>
      <c r="AC3404" s="143">
        <v>2.9940049120999999E-3</v>
      </c>
      <c r="AD3404" s="143">
        <v>68.9791808769114</v>
      </c>
      <c r="AF3404" s="143">
        <v>-1</v>
      </c>
      <c r="AG3404" s="143">
        <v>-1</v>
      </c>
      <c r="AH3404" s="143">
        <v>-1</v>
      </c>
      <c r="AI3404" s="143">
        <v>-1</v>
      </c>
      <c r="AJ3404" s="143">
        <v>0</v>
      </c>
      <c r="AM3404" s="143" t="s">
        <v>383</v>
      </c>
      <c r="AN3404" s="143">
        <v>-1</v>
      </c>
      <c r="AQ3404" s="143">
        <v>643</v>
      </c>
      <c r="AR3404" s="143" t="s">
        <v>295</v>
      </c>
      <c r="AS3404" s="143" t="s">
        <v>413</v>
      </c>
      <c r="AT3404" s="143" t="s">
        <v>366</v>
      </c>
      <c r="AV3404" s="143">
        <v>47.546650305551097</v>
      </c>
      <c r="AW3404" s="143">
        <v>5.5944185600000002E-2</v>
      </c>
    </row>
    <row r="3405" spans="1:49" x14ac:dyDescent="0.25">
      <c r="A3405" s="153">
        <v>820000</v>
      </c>
      <c r="B3405" s="153">
        <v>2400000</v>
      </c>
      <c r="C3405" s="153">
        <v>2400000</v>
      </c>
      <c r="D3405" s="143" t="s">
        <v>360</v>
      </c>
      <c r="E3405" s="143" t="s">
        <v>73</v>
      </c>
      <c r="F3405" s="143" t="s">
        <v>378</v>
      </c>
      <c r="G3405" s="143" t="s">
        <v>379</v>
      </c>
      <c r="H3405" s="143">
        <v>0.59</v>
      </c>
      <c r="I3405" s="143">
        <v>0.64</v>
      </c>
      <c r="J3405" s="143" t="s">
        <v>366</v>
      </c>
      <c r="K3405" s="143">
        <v>7.3689565389799996E-2</v>
      </c>
      <c r="L3405" s="143">
        <v>3452.9488153766001</v>
      </c>
      <c r="M3405" s="143">
        <v>6.9812688598058203</v>
      </c>
      <c r="N3405" s="143">
        <v>0.96331224922323999</v>
      </c>
      <c r="O3405" s="143">
        <v>0.51444666814844997</v>
      </c>
      <c r="P3405" s="143">
        <v>7.0986060979930002E-2</v>
      </c>
      <c r="Q3405" s="143">
        <v>254.446297518336</v>
      </c>
      <c r="R3405" s="143">
        <v>1200</v>
      </c>
      <c r="S3405" s="143" t="s">
        <v>398</v>
      </c>
      <c r="T3405" s="143">
        <v>1200</v>
      </c>
      <c r="U3405" s="143" t="s">
        <v>385</v>
      </c>
      <c r="V3405" s="143" t="s">
        <v>366</v>
      </c>
      <c r="Z3405" s="143">
        <v>0</v>
      </c>
      <c r="AA3405" s="143">
        <v>1</v>
      </c>
      <c r="AB3405" s="143">
        <v>0.51444666814844997</v>
      </c>
      <c r="AC3405" s="143">
        <v>7.0986060979930002E-2</v>
      </c>
      <c r="AD3405" s="143">
        <v>254.44629751833801</v>
      </c>
      <c r="AF3405" s="143">
        <v>-1</v>
      </c>
      <c r="AG3405" s="143">
        <v>-1</v>
      </c>
      <c r="AH3405" s="143">
        <v>-1</v>
      </c>
      <c r="AI3405" s="143">
        <v>-1</v>
      </c>
      <c r="AJ3405" s="143">
        <v>0</v>
      </c>
      <c r="AM3405" s="143" t="s">
        <v>383</v>
      </c>
      <c r="AN3405" s="143">
        <v>-1</v>
      </c>
      <c r="AQ3405" s="143">
        <v>643</v>
      </c>
      <c r="AR3405" s="143" t="s">
        <v>295</v>
      </c>
      <c r="AS3405" s="143" t="s">
        <v>413</v>
      </c>
      <c r="AT3405" s="143" t="s">
        <v>366</v>
      </c>
      <c r="AV3405" s="143">
        <v>87.414823833580002</v>
      </c>
      <c r="AW3405" s="143">
        <v>0.20636358269999999</v>
      </c>
    </row>
    <row r="3406" spans="1:49" x14ac:dyDescent="0.25">
      <c r="A3406" s="153">
        <v>820000</v>
      </c>
      <c r="B3406" s="153">
        <v>2400000</v>
      </c>
      <c r="C3406" s="153">
        <v>2400000</v>
      </c>
      <c r="D3406" s="143" t="s">
        <v>360</v>
      </c>
      <c r="E3406" s="143" t="s">
        <v>73</v>
      </c>
      <c r="F3406" s="143" t="s">
        <v>378</v>
      </c>
      <c r="G3406" s="143" t="s">
        <v>379</v>
      </c>
      <c r="H3406" s="143">
        <v>0.59</v>
      </c>
      <c r="I3406" s="143">
        <v>0.64</v>
      </c>
      <c r="J3406" s="143" t="s">
        <v>363</v>
      </c>
      <c r="K3406" s="143">
        <v>0.13874929130711</v>
      </c>
      <c r="L3406" s="143">
        <v>3452.9488153766001</v>
      </c>
      <c r="M3406" s="143">
        <v>6.9812688598058203</v>
      </c>
      <c r="N3406" s="143">
        <v>0.96331224922323999</v>
      </c>
      <c r="O3406" s="143">
        <v>0.96864610672250995</v>
      </c>
      <c r="P3406" s="143">
        <v>0.13365889188718999</v>
      </c>
      <c r="Q3406" s="143">
        <v>479.09420105325898</v>
      </c>
      <c r="R3406" s="143">
        <v>3100</v>
      </c>
      <c r="S3406" s="143" t="s">
        <v>371</v>
      </c>
      <c r="T3406" s="143">
        <v>3100</v>
      </c>
      <c r="U3406" s="143" t="s">
        <v>385</v>
      </c>
      <c r="V3406" s="143" t="s">
        <v>366</v>
      </c>
      <c r="Y3406" s="143" t="s">
        <v>363</v>
      </c>
      <c r="Z3406" s="143">
        <v>0</v>
      </c>
      <c r="AA3406" s="143">
        <v>1</v>
      </c>
      <c r="AB3406" s="143">
        <v>0.96864610672250995</v>
      </c>
      <c r="AC3406" s="143">
        <v>0.13365889188718999</v>
      </c>
      <c r="AD3406" s="143">
        <v>498.23321977139801</v>
      </c>
      <c r="AF3406" s="143">
        <v>-1</v>
      </c>
      <c r="AG3406" s="143">
        <v>-1</v>
      </c>
      <c r="AH3406" s="143">
        <v>-1</v>
      </c>
      <c r="AI3406" s="143">
        <v>-1</v>
      </c>
      <c r="AJ3406" s="143">
        <v>0</v>
      </c>
      <c r="AM3406" s="143" t="s">
        <v>383</v>
      </c>
      <c r="AN3406" s="143">
        <v>-1</v>
      </c>
      <c r="AQ3406" s="143">
        <v>643</v>
      </c>
      <c r="AR3406" s="143" t="s">
        <v>295</v>
      </c>
      <c r="AS3406" s="143" t="s">
        <v>413</v>
      </c>
      <c r="AT3406" s="143" t="s">
        <v>366</v>
      </c>
      <c r="AV3406" s="143">
        <v>123.58592728721401</v>
      </c>
      <c r="AW3406" s="143">
        <v>0.40408209229999997</v>
      </c>
    </row>
    <row r="3407" spans="1:49" x14ac:dyDescent="0.25">
      <c r="A3407" s="153">
        <v>820000</v>
      </c>
      <c r="B3407" s="153">
        <v>2400000</v>
      </c>
      <c r="C3407" s="153">
        <v>2400000</v>
      </c>
      <c r="D3407" s="143" t="s">
        <v>360</v>
      </c>
      <c r="E3407" s="143" t="s">
        <v>73</v>
      </c>
      <c r="F3407" s="143" t="s">
        <v>378</v>
      </c>
      <c r="G3407" s="143" t="s">
        <v>379</v>
      </c>
      <c r="H3407" s="143">
        <v>0.59</v>
      </c>
      <c r="I3407" s="143">
        <v>0.64</v>
      </c>
      <c r="J3407" s="143" t="s">
        <v>363</v>
      </c>
      <c r="K3407" s="143">
        <v>0.28629413121793001</v>
      </c>
      <c r="L3407" s="143">
        <v>3578.6056810007999</v>
      </c>
      <c r="M3407" s="143">
        <v>7.3895843473837202</v>
      </c>
      <c r="N3407" s="143">
        <v>1.0200095111577301</v>
      </c>
      <c r="O3407" s="143">
        <v>2.11559463079587</v>
      </c>
      <c r="P3407" s="143">
        <v>0.29202273683093</v>
      </c>
      <c r="Q3407" s="143">
        <v>1024.5338044136899</v>
      </c>
      <c r="R3407" s="143">
        <v>3100</v>
      </c>
      <c r="S3407" s="143" t="s">
        <v>371</v>
      </c>
      <c r="T3407" s="143">
        <v>3100</v>
      </c>
      <c r="U3407" s="143" t="s">
        <v>385</v>
      </c>
      <c r="V3407" s="143" t="s">
        <v>366</v>
      </c>
      <c r="Y3407" s="143" t="s">
        <v>363</v>
      </c>
      <c r="Z3407" s="143">
        <v>0</v>
      </c>
      <c r="AA3407" s="143">
        <v>1</v>
      </c>
      <c r="AB3407" s="143">
        <v>2.11559463079587</v>
      </c>
      <c r="AC3407" s="143">
        <v>0.29202273683093</v>
      </c>
      <c r="AD3407" s="143">
        <v>1024.5338044136899</v>
      </c>
      <c r="AF3407" s="143">
        <v>-1</v>
      </c>
      <c r="AG3407" s="143">
        <v>-1</v>
      </c>
      <c r="AH3407" s="143">
        <v>-1</v>
      </c>
      <c r="AI3407" s="143">
        <v>-1</v>
      </c>
      <c r="AJ3407" s="143">
        <v>0</v>
      </c>
      <c r="AM3407" s="143" t="s">
        <v>383</v>
      </c>
      <c r="AN3407" s="143">
        <v>-1</v>
      </c>
      <c r="AQ3407" s="143">
        <v>643</v>
      </c>
      <c r="AR3407" s="143" t="s">
        <v>295</v>
      </c>
      <c r="AS3407" s="143" t="s">
        <v>413</v>
      </c>
      <c r="AT3407" s="143" t="s">
        <v>366</v>
      </c>
      <c r="AV3407" s="143">
        <v>178.14376184351599</v>
      </c>
      <c r="AW3407" s="143">
        <v>0.83092765970000004</v>
      </c>
    </row>
    <row r="3408" spans="1:49" x14ac:dyDescent="0.25">
      <c r="A3408" s="153">
        <v>820000</v>
      </c>
      <c r="B3408" s="153">
        <v>2400000</v>
      </c>
      <c r="C3408" s="153">
        <v>2400000</v>
      </c>
      <c r="D3408" s="143" t="s">
        <v>360</v>
      </c>
      <c r="E3408" s="143" t="s">
        <v>73</v>
      </c>
      <c r="F3408" s="143" t="s">
        <v>378</v>
      </c>
      <c r="G3408" s="143" t="s">
        <v>379</v>
      </c>
      <c r="H3408" s="143">
        <v>0.59</v>
      </c>
      <c r="I3408" s="143">
        <v>0.64</v>
      </c>
      <c r="J3408" s="143" t="s">
        <v>366</v>
      </c>
      <c r="K3408" s="143">
        <v>0.20371043360223001</v>
      </c>
      <c r="L3408" s="143">
        <v>3578.6056810007999</v>
      </c>
      <c r="M3408" s="143">
        <v>7.3895843473837202</v>
      </c>
      <c r="N3408" s="143">
        <v>1.0200095111577301</v>
      </c>
      <c r="O3408" s="143">
        <v>1.5053354315458201</v>
      </c>
      <c r="P3408" s="143">
        <v>0.20778657979633999</v>
      </c>
      <c r="Q3408" s="143">
        <v>728.99931496809597</v>
      </c>
      <c r="R3408" s="143">
        <v>1200</v>
      </c>
      <c r="S3408" s="143" t="s">
        <v>398</v>
      </c>
      <c r="T3408" s="143">
        <v>1200</v>
      </c>
      <c r="U3408" s="143" t="s">
        <v>385</v>
      </c>
      <c r="V3408" s="143" t="s">
        <v>366</v>
      </c>
      <c r="Z3408" s="143">
        <v>0</v>
      </c>
      <c r="AA3408" s="143">
        <v>1</v>
      </c>
      <c r="AB3408" s="143">
        <v>1.5053354315458201</v>
      </c>
      <c r="AC3408" s="143">
        <v>0.20778657979633999</v>
      </c>
      <c r="AD3408" s="143">
        <v>728.99931496809597</v>
      </c>
      <c r="AF3408" s="143">
        <v>-1</v>
      </c>
      <c r="AG3408" s="143">
        <v>-1</v>
      </c>
      <c r="AH3408" s="143">
        <v>-1</v>
      </c>
      <c r="AI3408" s="143">
        <v>-1</v>
      </c>
      <c r="AJ3408" s="143">
        <v>0</v>
      </c>
      <c r="AM3408" s="143" t="s">
        <v>383</v>
      </c>
      <c r="AN3408" s="143">
        <v>-1</v>
      </c>
      <c r="AQ3408" s="143">
        <v>643</v>
      </c>
      <c r="AR3408" s="143" t="s">
        <v>295</v>
      </c>
      <c r="AS3408" s="143" t="s">
        <v>413</v>
      </c>
      <c r="AT3408" s="143" t="s">
        <v>366</v>
      </c>
      <c r="AV3408" s="143">
        <v>123.975165422044</v>
      </c>
      <c r="AW3408" s="143">
        <v>0.59124032029999996</v>
      </c>
    </row>
    <row r="3409" spans="1:49" x14ac:dyDescent="0.25">
      <c r="A3409" s="153">
        <v>820000</v>
      </c>
      <c r="B3409" s="153">
        <v>2400000</v>
      </c>
      <c r="C3409" s="153">
        <v>2400000</v>
      </c>
      <c r="D3409" s="143" t="s">
        <v>360</v>
      </c>
      <c r="E3409" s="143" t="s">
        <v>73</v>
      </c>
      <c r="F3409" s="143" t="s">
        <v>378</v>
      </c>
      <c r="G3409" s="143" t="s">
        <v>379</v>
      </c>
      <c r="H3409" s="143">
        <v>0.59</v>
      </c>
      <c r="I3409" s="143">
        <v>0.64</v>
      </c>
      <c r="J3409" s="143" t="s">
        <v>366</v>
      </c>
      <c r="K3409" s="143">
        <v>0.12775888866363</v>
      </c>
      <c r="L3409" s="143">
        <v>3578.6056810007999</v>
      </c>
      <c r="M3409" s="143">
        <v>7.3895843473837202</v>
      </c>
      <c r="N3409" s="143">
        <v>1.0200095111577301</v>
      </c>
      <c r="O3409" s="143">
        <v>0.94408508390793</v>
      </c>
      <c r="P3409" s="143">
        <v>0.13031528157184999</v>
      </c>
      <c r="Q3409" s="143">
        <v>457.19868477003399</v>
      </c>
      <c r="R3409" s="143">
        <v>1400</v>
      </c>
      <c r="S3409" s="143" t="s">
        <v>389</v>
      </c>
      <c r="T3409" s="143">
        <v>1400</v>
      </c>
      <c r="U3409" s="143" t="s">
        <v>385</v>
      </c>
      <c r="V3409" s="143" t="s">
        <v>366</v>
      </c>
      <c r="Z3409" s="143">
        <v>0</v>
      </c>
      <c r="AA3409" s="143">
        <v>1</v>
      </c>
      <c r="AB3409" s="143">
        <v>0.94408508390793</v>
      </c>
      <c r="AC3409" s="143">
        <v>0.13031528157184999</v>
      </c>
      <c r="AD3409" s="143">
        <v>457.19868477003399</v>
      </c>
      <c r="AF3409" s="143">
        <v>-1</v>
      </c>
      <c r="AG3409" s="143">
        <v>-1</v>
      </c>
      <c r="AH3409" s="143">
        <v>-1</v>
      </c>
      <c r="AI3409" s="143">
        <v>-1</v>
      </c>
      <c r="AJ3409" s="143">
        <v>0</v>
      </c>
      <c r="AM3409" s="143" t="s">
        <v>383</v>
      </c>
      <c r="AN3409" s="143">
        <v>-1</v>
      </c>
      <c r="AQ3409" s="143">
        <v>643</v>
      </c>
      <c r="AR3409" s="143" t="s">
        <v>295</v>
      </c>
      <c r="AS3409" s="143" t="s">
        <v>413</v>
      </c>
      <c r="AT3409" s="143" t="s">
        <v>366</v>
      </c>
      <c r="AV3409" s="143">
        <v>101.58266550778499</v>
      </c>
      <c r="AW3409" s="143">
        <v>0.37080185300000001</v>
      </c>
    </row>
    <row r="3410" spans="1:49" x14ac:dyDescent="0.25">
      <c r="A3410" s="153">
        <v>820000</v>
      </c>
      <c r="B3410" s="153">
        <v>2400000</v>
      </c>
      <c r="C3410" s="153">
        <v>2400000</v>
      </c>
      <c r="D3410" s="143" t="s">
        <v>360</v>
      </c>
      <c r="E3410" s="143" t="s">
        <v>73</v>
      </c>
      <c r="F3410" s="143" t="s">
        <v>378</v>
      </c>
      <c r="G3410" s="143" t="s">
        <v>379</v>
      </c>
      <c r="H3410" s="143">
        <v>0.59</v>
      </c>
      <c r="I3410" s="143">
        <v>0.64</v>
      </c>
      <c r="J3410" s="143" t="s">
        <v>366</v>
      </c>
      <c r="K3410" s="143">
        <v>0.16422649421279001</v>
      </c>
      <c r="L3410" s="143">
        <v>3834.5701726863899</v>
      </c>
      <c r="M3410" s="143">
        <v>7.7263543658452898</v>
      </c>
      <c r="N3410" s="143">
        <v>1.1021433311220299</v>
      </c>
      <c r="O3410" s="143">
        <v>1.2688720905484601</v>
      </c>
      <c r="P3410" s="143">
        <v>0.18100113539016999</v>
      </c>
      <c r="Q3410" s="143">
        <v>629.73801627322302</v>
      </c>
      <c r="R3410" s="143">
        <v>1550</v>
      </c>
      <c r="S3410" s="143" t="s">
        <v>399</v>
      </c>
      <c r="T3410" s="143">
        <v>1550</v>
      </c>
      <c r="U3410" s="143" t="s">
        <v>385</v>
      </c>
      <c r="V3410" s="143" t="s">
        <v>366</v>
      </c>
      <c r="Z3410" s="143">
        <v>0</v>
      </c>
      <c r="AA3410" s="143">
        <v>1</v>
      </c>
      <c r="AB3410" s="143">
        <v>1.2688720905484601</v>
      </c>
      <c r="AC3410" s="143">
        <v>0.18100113539016999</v>
      </c>
      <c r="AD3410" s="143">
        <v>2368.85731329896</v>
      </c>
      <c r="AF3410" s="143">
        <v>-1</v>
      </c>
      <c r="AG3410" s="143">
        <v>-1</v>
      </c>
      <c r="AH3410" s="143">
        <v>-1</v>
      </c>
      <c r="AI3410" s="143">
        <v>-1</v>
      </c>
      <c r="AJ3410" s="143">
        <v>0</v>
      </c>
      <c r="AM3410" s="143" t="s">
        <v>383</v>
      </c>
      <c r="AN3410" s="143">
        <v>-1</v>
      </c>
      <c r="AQ3410" s="143">
        <v>642</v>
      </c>
      <c r="AR3410" s="143" t="s">
        <v>295</v>
      </c>
      <c r="AS3410" s="143" t="s">
        <v>412</v>
      </c>
      <c r="AT3410" s="143" t="s">
        <v>366</v>
      </c>
      <c r="AV3410" s="143">
        <v>130.53169463564899</v>
      </c>
      <c r="AW3410" s="143">
        <v>1.9212143660000001</v>
      </c>
    </row>
    <row r="3411" spans="1:49" x14ac:dyDescent="0.25">
      <c r="A3411" s="153">
        <v>820000</v>
      </c>
      <c r="B3411" s="153">
        <v>2400000</v>
      </c>
      <c r="C3411" s="153">
        <v>2400000</v>
      </c>
      <c r="D3411" s="143" t="s">
        <v>360</v>
      </c>
      <c r="E3411" s="143" t="s">
        <v>73</v>
      </c>
      <c r="F3411" s="143" t="s">
        <v>378</v>
      </c>
      <c r="G3411" s="143" t="s">
        <v>379</v>
      </c>
      <c r="H3411" s="143">
        <v>0.59</v>
      </c>
      <c r="I3411" s="143">
        <v>0.64</v>
      </c>
      <c r="J3411" s="143" t="s">
        <v>366</v>
      </c>
      <c r="K3411" s="143">
        <v>0.30176800011508997</v>
      </c>
      <c r="L3411" s="143">
        <v>3520.5661879592199</v>
      </c>
      <c r="M3411" s="143">
        <v>7.1734478984706103</v>
      </c>
      <c r="N3411" s="143">
        <v>0.99776646843024996</v>
      </c>
      <c r="O3411" s="143">
        <v>2.1647170262512998</v>
      </c>
      <c r="P3411" s="143">
        <v>0.30109399176009</v>
      </c>
      <c r="Q3411" s="143">
        <v>1062.39421781327</v>
      </c>
      <c r="R3411" s="143">
        <v>1200</v>
      </c>
      <c r="S3411" s="143" t="s">
        <v>398</v>
      </c>
      <c r="T3411" s="143">
        <v>1200</v>
      </c>
      <c r="U3411" s="143" t="s">
        <v>385</v>
      </c>
      <c r="V3411" s="143" t="s">
        <v>366</v>
      </c>
      <c r="Z3411" s="143">
        <v>0</v>
      </c>
      <c r="AA3411" s="143">
        <v>1</v>
      </c>
      <c r="AB3411" s="143">
        <v>2.1647170262512998</v>
      </c>
      <c r="AC3411" s="143">
        <v>0.30109399176009</v>
      </c>
      <c r="AD3411" s="143">
        <v>1149.1893322797901</v>
      </c>
      <c r="AF3411" s="143">
        <v>-1</v>
      </c>
      <c r="AG3411" s="143">
        <v>-1</v>
      </c>
      <c r="AH3411" s="143">
        <v>-1</v>
      </c>
      <c r="AI3411" s="143">
        <v>-1</v>
      </c>
      <c r="AJ3411" s="143">
        <v>0</v>
      </c>
      <c r="AM3411" s="143" t="s">
        <v>383</v>
      </c>
      <c r="AN3411" s="143">
        <v>-1</v>
      </c>
      <c r="AQ3411" s="143">
        <v>644</v>
      </c>
      <c r="AR3411" s="143" t="s">
        <v>295</v>
      </c>
      <c r="AS3411" s="143" t="s">
        <v>414</v>
      </c>
      <c r="AT3411" s="143" t="s">
        <v>366</v>
      </c>
      <c r="AV3411" s="143">
        <v>143.97919836749</v>
      </c>
      <c r="AW3411" s="143">
        <v>0.93202703350000005</v>
      </c>
    </row>
    <row r="3412" spans="1:49" x14ac:dyDescent="0.25">
      <c r="A3412" s="153">
        <v>820000</v>
      </c>
      <c r="B3412" s="153">
        <v>2400000</v>
      </c>
      <c r="C3412" s="153">
        <v>2400000</v>
      </c>
      <c r="D3412" s="143" t="s">
        <v>360</v>
      </c>
      <c r="E3412" s="143" t="s">
        <v>73</v>
      </c>
      <c r="F3412" s="143" t="s">
        <v>378</v>
      </c>
      <c r="G3412" s="143" t="s">
        <v>379</v>
      </c>
      <c r="H3412" s="143">
        <v>0.59</v>
      </c>
      <c r="I3412" s="143">
        <v>0.64</v>
      </c>
      <c r="J3412" s="143" t="s">
        <v>363</v>
      </c>
      <c r="K3412" s="143">
        <v>0.19905672384733</v>
      </c>
      <c r="L3412" s="143">
        <v>3520.5661879592199</v>
      </c>
      <c r="M3412" s="143">
        <v>7.1734478984706103</v>
      </c>
      <c r="N3412" s="143">
        <v>0.99776646843024996</v>
      </c>
      <c r="O3412" s="143">
        <v>1.4279230373591301</v>
      </c>
      <c r="P3412" s="143">
        <v>0.19861212437045001</v>
      </c>
      <c r="Q3412" s="143">
        <v>700.79237146287505</v>
      </c>
      <c r="R3412" s="143">
        <v>3100</v>
      </c>
      <c r="S3412" s="143" t="s">
        <v>371</v>
      </c>
      <c r="T3412" s="143">
        <v>3100</v>
      </c>
      <c r="U3412" s="143" t="s">
        <v>385</v>
      </c>
      <c r="V3412" s="143" t="s">
        <v>366</v>
      </c>
      <c r="Y3412" s="143" t="s">
        <v>363</v>
      </c>
      <c r="Z3412" s="143">
        <v>0</v>
      </c>
      <c r="AA3412" s="143">
        <v>1</v>
      </c>
      <c r="AB3412" s="143">
        <v>1.4279230373591301</v>
      </c>
      <c r="AC3412" s="143">
        <v>0.19861212437045001</v>
      </c>
      <c r="AD3412" s="143">
        <v>1025.2782841093399</v>
      </c>
      <c r="AF3412" s="143">
        <v>-1</v>
      </c>
      <c r="AG3412" s="143">
        <v>-1</v>
      </c>
      <c r="AH3412" s="143">
        <v>-1</v>
      </c>
      <c r="AI3412" s="143">
        <v>-1</v>
      </c>
      <c r="AJ3412" s="143">
        <v>0</v>
      </c>
      <c r="AM3412" s="143" t="s">
        <v>383</v>
      </c>
      <c r="AN3412" s="143">
        <v>-1</v>
      </c>
      <c r="AQ3412" s="143">
        <v>644</v>
      </c>
      <c r="AR3412" s="143" t="s">
        <v>295</v>
      </c>
      <c r="AS3412" s="143" t="s">
        <v>414</v>
      </c>
      <c r="AT3412" s="143" t="s">
        <v>366</v>
      </c>
      <c r="AV3412" s="143">
        <v>126.26834490952599</v>
      </c>
      <c r="AW3412" s="143">
        <v>0.83153145510000004</v>
      </c>
    </row>
    <row r="3413" spans="1:49" x14ac:dyDescent="0.25">
      <c r="A3413" s="153">
        <v>820000</v>
      </c>
      <c r="B3413" s="153">
        <v>2400000</v>
      </c>
      <c r="C3413" s="153">
        <v>2400000</v>
      </c>
      <c r="D3413" s="143" t="s">
        <v>360</v>
      </c>
      <c r="E3413" s="143" t="s">
        <v>73</v>
      </c>
      <c r="F3413" s="143" t="s">
        <v>378</v>
      </c>
      <c r="G3413" s="143" t="s">
        <v>379</v>
      </c>
      <c r="H3413" s="143">
        <v>0.59</v>
      </c>
      <c r="I3413" s="143">
        <v>0.64</v>
      </c>
      <c r="J3413" s="143" t="s">
        <v>366</v>
      </c>
      <c r="K3413" s="143">
        <v>0.61776345373694996</v>
      </c>
      <c r="L3413" s="143">
        <v>3816.61287079145</v>
      </c>
      <c r="M3413" s="143">
        <v>7.9630492413630201</v>
      </c>
      <c r="N3413" s="143">
        <v>1.1184636200968201</v>
      </c>
      <c r="O3413" s="143">
        <v>4.9192808016218503</v>
      </c>
      <c r="P3413" s="143">
        <v>0.69094594883015004</v>
      </c>
      <c r="Q3413" s="143">
        <v>2357.7639486370299</v>
      </c>
      <c r="R3413" s="143">
        <v>1200</v>
      </c>
      <c r="S3413" s="143" t="s">
        <v>398</v>
      </c>
      <c r="T3413" s="143">
        <v>1200</v>
      </c>
      <c r="U3413" s="143" t="s">
        <v>385</v>
      </c>
      <c r="V3413" s="143" t="s">
        <v>366</v>
      </c>
      <c r="Z3413" s="143">
        <v>0</v>
      </c>
      <c r="AA3413" s="143">
        <v>1</v>
      </c>
      <c r="AB3413" s="143">
        <v>4.9192808016218503</v>
      </c>
      <c r="AC3413" s="143">
        <v>0.69094594883015004</v>
      </c>
      <c r="AD3413" s="143">
        <v>2357.7639486370299</v>
      </c>
      <c r="AF3413" s="143">
        <v>-1</v>
      </c>
      <c r="AG3413" s="143">
        <v>-1</v>
      </c>
      <c r="AH3413" s="143">
        <v>-1</v>
      </c>
      <c r="AI3413" s="143">
        <v>-1</v>
      </c>
      <c r="AJ3413" s="143">
        <v>0</v>
      </c>
      <c r="AM3413" s="143" t="s">
        <v>383</v>
      </c>
      <c r="AN3413" s="143">
        <v>-1</v>
      </c>
      <c r="AQ3413" s="143">
        <v>643</v>
      </c>
      <c r="AR3413" s="143" t="s">
        <v>295</v>
      </c>
      <c r="AS3413" s="143" t="s">
        <v>413</v>
      </c>
      <c r="AT3413" s="143" t="s">
        <v>366</v>
      </c>
      <c r="AV3413" s="143">
        <v>200.00000001117499</v>
      </c>
      <c r="AW3413" s="143">
        <v>1.9122173144000001</v>
      </c>
    </row>
    <row r="3414" spans="1:49" x14ac:dyDescent="0.25">
      <c r="A3414" s="153">
        <v>820000</v>
      </c>
      <c r="B3414" s="153">
        <v>2400000</v>
      </c>
      <c r="C3414" s="153">
        <v>2400000</v>
      </c>
      <c r="D3414" s="143" t="s">
        <v>360</v>
      </c>
      <c r="E3414" s="143" t="s">
        <v>73</v>
      </c>
      <c r="F3414" s="143" t="s">
        <v>378</v>
      </c>
      <c r="G3414" s="143" t="s">
        <v>379</v>
      </c>
      <c r="H3414" s="143">
        <v>0.59</v>
      </c>
      <c r="I3414" s="143">
        <v>0.64</v>
      </c>
      <c r="J3414" s="143" t="s">
        <v>366</v>
      </c>
      <c r="K3414" s="143">
        <v>0.61776345362188001</v>
      </c>
      <c r="L3414" s="143">
        <v>3820.2719646914202</v>
      </c>
      <c r="M3414" s="143">
        <v>7.9704479526994501</v>
      </c>
      <c r="N3414" s="143">
        <v>1.1194932511195099</v>
      </c>
      <c r="O3414" s="143">
        <v>4.9238514541731</v>
      </c>
      <c r="P3414" s="143">
        <v>0.69158201711797995</v>
      </c>
      <c r="Q3414" s="143">
        <v>2360.0244026826399</v>
      </c>
      <c r="R3414" s="143">
        <v>1200</v>
      </c>
      <c r="S3414" s="143" t="s">
        <v>398</v>
      </c>
      <c r="T3414" s="143">
        <v>1200</v>
      </c>
      <c r="U3414" s="143" t="s">
        <v>385</v>
      </c>
      <c r="V3414" s="143" t="s">
        <v>366</v>
      </c>
      <c r="Z3414" s="143">
        <v>0</v>
      </c>
      <c r="AA3414" s="143">
        <v>1</v>
      </c>
      <c r="AB3414" s="143">
        <v>4.9238514541731</v>
      </c>
      <c r="AC3414" s="143">
        <v>0.69158201711797995</v>
      </c>
      <c r="AD3414" s="143">
        <v>2360.0244026826399</v>
      </c>
      <c r="AF3414" s="143">
        <v>-1</v>
      </c>
      <c r="AG3414" s="143">
        <v>-1</v>
      </c>
      <c r="AH3414" s="143">
        <v>-1</v>
      </c>
      <c r="AI3414" s="143">
        <v>-1</v>
      </c>
      <c r="AJ3414" s="143">
        <v>0</v>
      </c>
      <c r="AM3414" s="143" t="s">
        <v>383</v>
      </c>
      <c r="AN3414" s="143">
        <v>-1</v>
      </c>
      <c r="AQ3414" s="143">
        <v>643</v>
      </c>
      <c r="AR3414" s="143" t="s">
        <v>295</v>
      </c>
      <c r="AS3414" s="143" t="s">
        <v>413</v>
      </c>
      <c r="AT3414" s="143" t="s">
        <v>366</v>
      </c>
      <c r="AV3414" s="143">
        <v>199.99999999254899</v>
      </c>
      <c r="AW3414" s="143">
        <v>1.9140506103999999</v>
      </c>
    </row>
    <row r="3415" spans="1:49" x14ac:dyDescent="0.25">
      <c r="A3415" s="153">
        <v>820000</v>
      </c>
      <c r="B3415" s="153">
        <v>2400000</v>
      </c>
      <c r="C3415" s="153">
        <v>2400000</v>
      </c>
      <c r="D3415" s="143" t="s">
        <v>360</v>
      </c>
      <c r="E3415" s="143" t="s">
        <v>73</v>
      </c>
      <c r="F3415" s="143" t="s">
        <v>378</v>
      </c>
      <c r="G3415" s="143" t="s">
        <v>379</v>
      </c>
      <c r="H3415" s="143">
        <v>0.59</v>
      </c>
      <c r="I3415" s="143">
        <v>0.64</v>
      </c>
      <c r="J3415" s="143" t="s">
        <v>366</v>
      </c>
      <c r="K3415" s="143">
        <v>0.61776345378298003</v>
      </c>
      <c r="L3415" s="143">
        <v>3820.2719639798402</v>
      </c>
      <c r="M3415" s="143">
        <v>7.9704479512148403</v>
      </c>
      <c r="N3415" s="143">
        <v>1.1194932509109901</v>
      </c>
      <c r="O3415" s="143">
        <v>4.9238514545399603</v>
      </c>
      <c r="P3415" s="143">
        <v>0.69158201716950995</v>
      </c>
      <c r="Q3415" s="143">
        <v>2360.0244028584798</v>
      </c>
      <c r="R3415" s="143">
        <v>1200</v>
      </c>
      <c r="S3415" s="143" t="s">
        <v>398</v>
      </c>
      <c r="T3415" s="143">
        <v>1200</v>
      </c>
      <c r="U3415" s="143" t="s">
        <v>385</v>
      </c>
      <c r="V3415" s="143" t="s">
        <v>366</v>
      </c>
      <c r="Z3415" s="143">
        <v>0</v>
      </c>
      <c r="AA3415" s="143">
        <v>1</v>
      </c>
      <c r="AB3415" s="143">
        <v>4.9238514545399603</v>
      </c>
      <c r="AC3415" s="143">
        <v>0.69158201716950995</v>
      </c>
      <c r="AD3415" s="143">
        <v>2360.0244028584798</v>
      </c>
      <c r="AF3415" s="143">
        <v>-1</v>
      </c>
      <c r="AG3415" s="143">
        <v>-1</v>
      </c>
      <c r="AH3415" s="143">
        <v>-1</v>
      </c>
      <c r="AI3415" s="143">
        <v>-1</v>
      </c>
      <c r="AJ3415" s="143">
        <v>0</v>
      </c>
      <c r="AM3415" s="143" t="s">
        <v>383</v>
      </c>
      <c r="AN3415" s="143">
        <v>-1</v>
      </c>
      <c r="AQ3415" s="143">
        <v>643</v>
      </c>
      <c r="AR3415" s="143" t="s">
        <v>295</v>
      </c>
      <c r="AS3415" s="143" t="s">
        <v>413</v>
      </c>
      <c r="AT3415" s="143" t="s">
        <v>366</v>
      </c>
      <c r="AV3415" s="143">
        <v>200.000000018626</v>
      </c>
      <c r="AW3415" s="143">
        <v>1.9140506105999999</v>
      </c>
    </row>
    <row r="3416" spans="1:49" x14ac:dyDescent="0.25">
      <c r="A3416" s="153">
        <v>820000</v>
      </c>
      <c r="B3416" s="153">
        <v>2400000</v>
      </c>
      <c r="C3416" s="153">
        <v>2400000</v>
      </c>
      <c r="D3416" s="143" t="s">
        <v>360</v>
      </c>
      <c r="E3416" s="143" t="s">
        <v>73</v>
      </c>
      <c r="F3416" s="143" t="s">
        <v>378</v>
      </c>
      <c r="G3416" s="143" t="s">
        <v>379</v>
      </c>
      <c r="H3416" s="143">
        <v>0.59</v>
      </c>
      <c r="I3416" s="143">
        <v>0.64</v>
      </c>
      <c r="J3416" s="143" t="s">
        <v>363</v>
      </c>
      <c r="K3416" s="143">
        <v>0.41177324425404999</v>
      </c>
      <c r="L3416" s="143">
        <v>3152.0014447951999</v>
      </c>
      <c r="M3416" s="143">
        <v>6.2407156148530003</v>
      </c>
      <c r="N3416" s="143">
        <v>0.84691038708156996</v>
      </c>
      <c r="O3416" s="143">
        <v>2.5697597151949298</v>
      </c>
      <c r="P3416" s="143">
        <v>0.34873503768102998</v>
      </c>
      <c r="Q3416" s="143">
        <v>1297.9098608167701</v>
      </c>
      <c r="R3416" s="143">
        <v>3100</v>
      </c>
      <c r="S3416" s="143" t="s">
        <v>371</v>
      </c>
      <c r="T3416" s="143">
        <v>3100</v>
      </c>
      <c r="U3416" s="143" t="s">
        <v>385</v>
      </c>
      <c r="V3416" s="143" t="s">
        <v>366</v>
      </c>
      <c r="Y3416" s="143" t="s">
        <v>363</v>
      </c>
      <c r="Z3416" s="143">
        <v>0</v>
      </c>
      <c r="AA3416" s="143">
        <v>1</v>
      </c>
      <c r="AB3416" s="143">
        <v>2.5697597151949298</v>
      </c>
      <c r="AC3416" s="143">
        <v>0.34873503768102998</v>
      </c>
      <c r="AD3416" s="143">
        <v>1915.9512991776201</v>
      </c>
      <c r="AF3416" s="143">
        <v>-1</v>
      </c>
      <c r="AG3416" s="143">
        <v>-1</v>
      </c>
      <c r="AH3416" s="143">
        <v>-1</v>
      </c>
      <c r="AI3416" s="143">
        <v>-1</v>
      </c>
      <c r="AJ3416" s="143">
        <v>0</v>
      </c>
      <c r="AM3416" s="143" t="s">
        <v>383</v>
      </c>
      <c r="AN3416" s="143">
        <v>-1</v>
      </c>
      <c r="AQ3416" s="143">
        <v>644</v>
      </c>
      <c r="AR3416" s="143" t="s">
        <v>295</v>
      </c>
      <c r="AS3416" s="143" t="s">
        <v>414</v>
      </c>
      <c r="AT3416" s="143" t="s">
        <v>366</v>
      </c>
      <c r="AV3416" s="143">
        <v>166.80181818586101</v>
      </c>
      <c r="AW3416" s="143">
        <v>1.5538939976999999</v>
      </c>
    </row>
    <row r="3417" spans="1:49" x14ac:dyDescent="0.25">
      <c r="A3417" s="153">
        <v>820000</v>
      </c>
      <c r="B3417" s="153">
        <v>2400000</v>
      </c>
      <c r="C3417" s="153">
        <v>2400000</v>
      </c>
      <c r="D3417" s="143" t="s">
        <v>360</v>
      </c>
      <c r="E3417" s="143" t="s">
        <v>73</v>
      </c>
      <c r="F3417" s="143" t="s">
        <v>378</v>
      </c>
      <c r="G3417" s="143" t="s">
        <v>379</v>
      </c>
      <c r="H3417" s="143">
        <v>0.59</v>
      </c>
      <c r="I3417" s="143">
        <v>0.64</v>
      </c>
      <c r="J3417" s="143" t="s">
        <v>366</v>
      </c>
      <c r="K3417" s="143">
        <v>0.59036164156204995</v>
      </c>
      <c r="L3417" s="143">
        <v>3814.9100754206802</v>
      </c>
      <c r="M3417" s="143">
        <v>7.9595093134378798</v>
      </c>
      <c r="N3417" s="143">
        <v>1.1179631283738301</v>
      </c>
      <c r="O3417" s="143">
        <v>4.6989889843096702</v>
      </c>
      <c r="P3417" s="143">
        <v>0.66000254767263</v>
      </c>
      <c r="Q3417" s="143">
        <v>2252.1765745369898</v>
      </c>
      <c r="R3417" s="143">
        <v>1200</v>
      </c>
      <c r="S3417" s="143" t="s">
        <v>398</v>
      </c>
      <c r="T3417" s="143">
        <v>1200</v>
      </c>
      <c r="U3417" s="143" t="s">
        <v>385</v>
      </c>
      <c r="V3417" s="143" t="s">
        <v>366</v>
      </c>
      <c r="Z3417" s="143">
        <v>0</v>
      </c>
      <c r="AA3417" s="143">
        <v>1</v>
      </c>
      <c r="AB3417" s="143">
        <v>4.6989889843096702</v>
      </c>
      <c r="AC3417" s="143">
        <v>0.66000254767263</v>
      </c>
      <c r="AD3417" s="143">
        <v>2356.1569729913199</v>
      </c>
      <c r="AF3417" s="143">
        <v>-1</v>
      </c>
      <c r="AG3417" s="143">
        <v>-1</v>
      </c>
      <c r="AH3417" s="143">
        <v>-1</v>
      </c>
      <c r="AI3417" s="143">
        <v>-1</v>
      </c>
      <c r="AJ3417" s="143">
        <v>0</v>
      </c>
      <c r="AM3417" s="143" t="s">
        <v>383</v>
      </c>
      <c r="AN3417" s="143">
        <v>-1</v>
      </c>
      <c r="AQ3417" s="143">
        <v>644</v>
      </c>
      <c r="AR3417" s="143" t="s">
        <v>295</v>
      </c>
      <c r="AS3417" s="143" t="s">
        <v>414</v>
      </c>
      <c r="AT3417" s="143" t="s">
        <v>366</v>
      </c>
      <c r="AV3417" s="143">
        <v>195.48547281810599</v>
      </c>
      <c r="AW3417" s="143">
        <v>1.9109140089000001</v>
      </c>
    </row>
    <row r="3418" spans="1:49" x14ac:dyDescent="0.25">
      <c r="A3418" s="153">
        <v>820000</v>
      </c>
      <c r="B3418" s="153">
        <v>2400000</v>
      </c>
      <c r="C3418" s="153">
        <v>2400000</v>
      </c>
      <c r="D3418" s="143" t="s">
        <v>360</v>
      </c>
      <c r="E3418" s="143" t="s">
        <v>73</v>
      </c>
      <c r="F3418" s="143" t="s">
        <v>378</v>
      </c>
      <c r="G3418" s="143" t="s">
        <v>379</v>
      </c>
      <c r="H3418" s="143">
        <v>0.59</v>
      </c>
      <c r="I3418" s="143">
        <v>0.64</v>
      </c>
      <c r="J3418" s="143" t="s">
        <v>366</v>
      </c>
      <c r="K3418" s="143">
        <v>0.61776345371394004</v>
      </c>
      <c r="L3418" s="143">
        <v>3820.2719641221602</v>
      </c>
      <c r="M3418" s="143">
        <v>7.9704479515117601</v>
      </c>
      <c r="N3418" s="143">
        <v>1.11949325095269</v>
      </c>
      <c r="O3418" s="143">
        <v>4.9238514541731</v>
      </c>
      <c r="P3418" s="143">
        <v>0.69158201711797995</v>
      </c>
      <c r="Q3418" s="143">
        <v>2360.0244026826399</v>
      </c>
      <c r="R3418" s="143">
        <v>1200</v>
      </c>
      <c r="S3418" s="143" t="s">
        <v>398</v>
      </c>
      <c r="T3418" s="143">
        <v>1200</v>
      </c>
      <c r="U3418" s="143" t="s">
        <v>385</v>
      </c>
      <c r="V3418" s="143" t="s">
        <v>366</v>
      </c>
      <c r="Z3418" s="143">
        <v>0</v>
      </c>
      <c r="AA3418" s="143">
        <v>1</v>
      </c>
      <c r="AB3418" s="143">
        <v>4.9238514541731</v>
      </c>
      <c r="AC3418" s="143">
        <v>0.69158201711797995</v>
      </c>
      <c r="AD3418" s="143">
        <v>2360.0244026826399</v>
      </c>
      <c r="AF3418" s="143">
        <v>-1</v>
      </c>
      <c r="AG3418" s="143">
        <v>-1</v>
      </c>
      <c r="AH3418" s="143">
        <v>-1</v>
      </c>
      <c r="AI3418" s="143">
        <v>-1</v>
      </c>
      <c r="AJ3418" s="143">
        <v>0</v>
      </c>
      <c r="AM3418" s="143" t="s">
        <v>383</v>
      </c>
      <c r="AN3418" s="143">
        <v>-1</v>
      </c>
      <c r="AQ3418" s="143">
        <v>643</v>
      </c>
      <c r="AR3418" s="143" t="s">
        <v>295</v>
      </c>
      <c r="AS3418" s="143" t="s">
        <v>413</v>
      </c>
      <c r="AT3418" s="143" t="s">
        <v>366</v>
      </c>
      <c r="AV3418" s="143">
        <v>200.00000000745001</v>
      </c>
      <c r="AW3418" s="143">
        <v>1.9140506103999999</v>
      </c>
    </row>
    <row r="3419" spans="1:49" x14ac:dyDescent="0.25">
      <c r="A3419" s="153">
        <v>820000</v>
      </c>
      <c r="B3419" s="153">
        <v>2400000</v>
      </c>
      <c r="C3419" s="153">
        <v>2400000</v>
      </c>
      <c r="D3419" s="143" t="s">
        <v>360</v>
      </c>
      <c r="E3419" s="143" t="s">
        <v>73</v>
      </c>
      <c r="F3419" s="143" t="s">
        <v>378</v>
      </c>
      <c r="G3419" s="143" t="s">
        <v>379</v>
      </c>
      <c r="H3419" s="143">
        <v>0.59</v>
      </c>
      <c r="I3419" s="143">
        <v>0.64</v>
      </c>
      <c r="J3419" s="143" t="s">
        <v>366</v>
      </c>
      <c r="K3419" s="143">
        <v>0.53145323916484</v>
      </c>
      <c r="L3419" s="143">
        <v>3816.4908001746098</v>
      </c>
      <c r="M3419" s="143">
        <v>7.94167629677563</v>
      </c>
      <c r="N3419" s="143">
        <v>1.1136247076925301</v>
      </c>
      <c r="O3419" s="143">
        <v>4.2206295923200701</v>
      </c>
      <c r="P3419" s="143">
        <v>0.59183945811719996</v>
      </c>
      <c r="Q3419" s="143">
        <v>2028.2863979956201</v>
      </c>
      <c r="R3419" s="143">
        <v>1200</v>
      </c>
      <c r="S3419" s="143" t="s">
        <v>398</v>
      </c>
      <c r="T3419" s="143">
        <v>1200</v>
      </c>
      <c r="U3419" s="143" t="s">
        <v>385</v>
      </c>
      <c r="V3419" s="143" t="s">
        <v>366</v>
      </c>
      <c r="Z3419" s="143">
        <v>0</v>
      </c>
      <c r="AA3419" s="143">
        <v>1</v>
      </c>
      <c r="AB3419" s="143">
        <v>4.2206295923200701</v>
      </c>
      <c r="AC3419" s="143">
        <v>0.59183945811719996</v>
      </c>
      <c r="AD3419" s="143">
        <v>2209.0155229176198</v>
      </c>
      <c r="AF3419" s="143">
        <v>-1</v>
      </c>
      <c r="AG3419" s="143">
        <v>-1</v>
      </c>
      <c r="AH3419" s="143">
        <v>-1</v>
      </c>
      <c r="AI3419" s="143">
        <v>-1</v>
      </c>
      <c r="AJ3419" s="143">
        <v>0</v>
      </c>
      <c r="AM3419" s="143" t="s">
        <v>383</v>
      </c>
      <c r="AN3419" s="143">
        <v>-1</v>
      </c>
      <c r="AQ3419" s="143">
        <v>643</v>
      </c>
      <c r="AR3419" s="143" t="s">
        <v>295</v>
      </c>
      <c r="AS3419" s="143" t="s">
        <v>413</v>
      </c>
      <c r="AT3419" s="143" t="s">
        <v>366</v>
      </c>
      <c r="AV3419" s="143">
        <v>184.43932198211701</v>
      </c>
      <c r="AW3419" s="143">
        <v>1.7915778775</v>
      </c>
    </row>
    <row r="3420" spans="1:49" x14ac:dyDescent="0.25">
      <c r="A3420" s="153">
        <v>820000</v>
      </c>
      <c r="B3420" s="153">
        <v>2400000</v>
      </c>
      <c r="C3420" s="153">
        <v>2400000</v>
      </c>
      <c r="D3420" s="143" t="s">
        <v>360</v>
      </c>
      <c r="E3420" s="143" t="s">
        <v>73</v>
      </c>
      <c r="F3420" s="143" t="s">
        <v>378</v>
      </c>
      <c r="G3420" s="143" t="s">
        <v>379</v>
      </c>
      <c r="H3420" s="143">
        <v>0.59</v>
      </c>
      <c r="I3420" s="143">
        <v>0.64</v>
      </c>
      <c r="J3420" s="143" t="s">
        <v>366</v>
      </c>
      <c r="K3420" s="143">
        <v>3.51730578414E-3</v>
      </c>
      <c r="L3420" s="143">
        <v>3823.1956935349299</v>
      </c>
      <c r="M3420" s="143">
        <v>7.8662541652265103</v>
      </c>
      <c r="N3420" s="143">
        <v>1.1285739637344501</v>
      </c>
      <c r="O3420" s="143">
        <v>2.7668021274890001E-2</v>
      </c>
      <c r="P3420" s="143">
        <v>3.9695397304699998E-3</v>
      </c>
      <c r="Q3420" s="143">
        <v>13.4473483267848</v>
      </c>
      <c r="R3420" s="143">
        <v>1550</v>
      </c>
      <c r="S3420" s="143" t="s">
        <v>399</v>
      </c>
      <c r="T3420" s="143">
        <v>1550</v>
      </c>
      <c r="U3420" s="143" t="s">
        <v>385</v>
      </c>
      <c r="V3420" s="143" t="s">
        <v>366</v>
      </c>
      <c r="Z3420" s="143">
        <v>0</v>
      </c>
      <c r="AA3420" s="143">
        <v>1</v>
      </c>
      <c r="AB3420" s="143">
        <v>2.7668021274890001E-2</v>
      </c>
      <c r="AC3420" s="143">
        <v>3.9695397304699998E-3</v>
      </c>
      <c r="AD3420" s="143">
        <v>2056.9128525880201</v>
      </c>
      <c r="AF3420" s="143">
        <v>-1</v>
      </c>
      <c r="AG3420" s="143">
        <v>-1</v>
      </c>
      <c r="AH3420" s="143">
        <v>-1</v>
      </c>
      <c r="AI3420" s="143">
        <v>-1</v>
      </c>
      <c r="AJ3420" s="143">
        <v>0</v>
      </c>
      <c r="AM3420" s="143" t="s">
        <v>383</v>
      </c>
      <c r="AN3420" s="143">
        <v>-1</v>
      </c>
      <c r="AQ3420" s="143">
        <v>642</v>
      </c>
      <c r="AR3420" s="143" t="s">
        <v>295</v>
      </c>
      <c r="AS3420" s="143" t="s">
        <v>412</v>
      </c>
      <c r="AT3420" s="143" t="s">
        <v>366</v>
      </c>
      <c r="AV3420" s="143">
        <v>21.946095287632598</v>
      </c>
      <c r="AW3420" s="143">
        <v>1.6682180474999999</v>
      </c>
    </row>
    <row r="3421" spans="1:49" x14ac:dyDescent="0.25">
      <c r="A3421" s="153">
        <v>820000</v>
      </c>
      <c r="B3421" s="153">
        <v>2400000</v>
      </c>
      <c r="C3421" s="153">
        <v>2400000</v>
      </c>
      <c r="D3421" s="143" t="s">
        <v>360</v>
      </c>
      <c r="E3421" s="143" t="s">
        <v>73</v>
      </c>
      <c r="F3421" s="143" t="s">
        <v>378</v>
      </c>
      <c r="G3421" s="143" t="s">
        <v>379</v>
      </c>
      <c r="H3421" s="143">
        <v>0.59</v>
      </c>
      <c r="I3421" s="143">
        <v>0.64</v>
      </c>
      <c r="J3421" s="143" t="s">
        <v>363</v>
      </c>
      <c r="K3421" s="143">
        <v>0.16582592911395</v>
      </c>
      <c r="L3421" s="143">
        <v>3534.9308306478501</v>
      </c>
      <c r="M3421" s="143">
        <v>7.1203095614100897</v>
      </c>
      <c r="N3421" s="143">
        <v>0.95481867910705998</v>
      </c>
      <c r="O3421" s="143">
        <v>1.18073194859979</v>
      </c>
      <c r="P3421" s="143">
        <v>0.15833369459828001</v>
      </c>
      <c r="Q3421" s="143">
        <v>586.18318934574097</v>
      </c>
      <c r="R3421" s="143">
        <v>3100</v>
      </c>
      <c r="S3421" s="143" t="s">
        <v>371</v>
      </c>
      <c r="T3421" s="143">
        <v>3100</v>
      </c>
      <c r="U3421" s="143" t="s">
        <v>385</v>
      </c>
      <c r="V3421" s="143" t="s">
        <v>366</v>
      </c>
      <c r="Y3421" s="143" t="s">
        <v>363</v>
      </c>
      <c r="Z3421" s="143">
        <v>0</v>
      </c>
      <c r="AA3421" s="143">
        <v>1</v>
      </c>
      <c r="AB3421" s="143">
        <v>1.18073194859979</v>
      </c>
      <c r="AC3421" s="143">
        <v>0.15833369459828001</v>
      </c>
      <c r="AD3421" s="143">
        <v>640.832140049538</v>
      </c>
      <c r="AF3421" s="143">
        <v>-1</v>
      </c>
      <c r="AG3421" s="143">
        <v>-1</v>
      </c>
      <c r="AH3421" s="143">
        <v>-1</v>
      </c>
      <c r="AI3421" s="143">
        <v>-1</v>
      </c>
      <c r="AJ3421" s="143">
        <v>0</v>
      </c>
      <c r="AM3421" s="143" t="s">
        <v>383</v>
      </c>
      <c r="AN3421" s="143">
        <v>-1</v>
      </c>
      <c r="AQ3421" s="143">
        <v>644</v>
      </c>
      <c r="AR3421" s="143" t="s">
        <v>295</v>
      </c>
      <c r="AS3421" s="143" t="s">
        <v>414</v>
      </c>
      <c r="AT3421" s="143" t="s">
        <v>366</v>
      </c>
      <c r="AV3421" s="143">
        <v>127.309530969647</v>
      </c>
      <c r="AW3421" s="143">
        <v>0.51973409569999995</v>
      </c>
    </row>
    <row r="3422" spans="1:49" x14ac:dyDescent="0.25">
      <c r="A3422" s="153">
        <v>820000</v>
      </c>
      <c r="B3422" s="153">
        <v>2400000</v>
      </c>
      <c r="C3422" s="153">
        <v>2400000</v>
      </c>
      <c r="D3422" s="143" t="s">
        <v>360</v>
      </c>
      <c r="E3422" s="143" t="s">
        <v>73</v>
      </c>
      <c r="F3422" s="143" t="s">
        <v>378</v>
      </c>
      <c r="G3422" s="143" t="s">
        <v>379</v>
      </c>
      <c r="H3422" s="143">
        <v>0.59</v>
      </c>
      <c r="I3422" s="143">
        <v>0.64</v>
      </c>
      <c r="J3422" s="143" t="s">
        <v>366</v>
      </c>
      <c r="K3422" s="143">
        <v>2.3518721538599999E-3</v>
      </c>
      <c r="L3422" s="143">
        <v>3837.5277633283599</v>
      </c>
      <c r="M3422" s="143">
        <v>7.5864774758479596</v>
      </c>
      <c r="N3422" s="143">
        <v>1.0591813069310001</v>
      </c>
      <c r="O3422" s="143">
        <v>1.784242512133E-2</v>
      </c>
      <c r="P3422" s="143">
        <v>2.4910590216600001E-3</v>
      </c>
      <c r="Q3422" s="143">
        <v>9.02537468623661</v>
      </c>
      <c r="R3422" s="143">
        <v>1550</v>
      </c>
      <c r="S3422" s="143" t="s">
        <v>399</v>
      </c>
      <c r="T3422" s="143">
        <v>1550</v>
      </c>
      <c r="U3422" s="143" t="s">
        <v>385</v>
      </c>
      <c r="V3422" s="143" t="s">
        <v>366</v>
      </c>
      <c r="Z3422" s="143">
        <v>0</v>
      </c>
      <c r="AA3422" s="143">
        <v>1</v>
      </c>
      <c r="AB3422" s="143">
        <v>1.784242512133E-2</v>
      </c>
      <c r="AC3422" s="143">
        <v>2.4910590216600001E-3</v>
      </c>
      <c r="AD3422" s="143">
        <v>2370.6844050618001</v>
      </c>
      <c r="AF3422" s="143">
        <v>-1</v>
      </c>
      <c r="AG3422" s="143">
        <v>-1</v>
      </c>
      <c r="AH3422" s="143">
        <v>-1</v>
      </c>
      <c r="AI3422" s="143">
        <v>-1</v>
      </c>
      <c r="AJ3422" s="143">
        <v>0</v>
      </c>
      <c r="AM3422" s="143" t="s">
        <v>383</v>
      </c>
      <c r="AN3422" s="143">
        <v>-1</v>
      </c>
      <c r="AQ3422" s="143">
        <v>642</v>
      </c>
      <c r="AR3422" s="143" t="s">
        <v>295</v>
      </c>
      <c r="AS3422" s="143" t="s">
        <v>412</v>
      </c>
      <c r="AT3422" s="143" t="s">
        <v>366</v>
      </c>
      <c r="AV3422" s="143">
        <v>18.6513142116249</v>
      </c>
      <c r="AW3422" s="143">
        <v>1.9226961923000001</v>
      </c>
    </row>
    <row r="3423" spans="1:49" x14ac:dyDescent="0.25">
      <c r="A3423" s="153">
        <v>820000</v>
      </c>
      <c r="B3423" s="153">
        <v>2400000</v>
      </c>
      <c r="C3423" s="153">
        <v>2400000</v>
      </c>
      <c r="D3423" s="143" t="s">
        <v>360</v>
      </c>
      <c r="E3423" s="143" t="s">
        <v>73</v>
      </c>
      <c r="F3423" s="143" t="s">
        <v>378</v>
      </c>
      <c r="G3423" s="143" t="s">
        <v>379</v>
      </c>
      <c r="H3423" s="143">
        <v>0.59</v>
      </c>
      <c r="I3423" s="143">
        <v>0.64</v>
      </c>
      <c r="J3423" s="143" t="s">
        <v>363</v>
      </c>
      <c r="K3423" s="143">
        <v>0.15194563535503</v>
      </c>
      <c r="L3423" s="143">
        <v>3699.61934841015</v>
      </c>
      <c r="M3423" s="143">
        <v>9.8636134064258307</v>
      </c>
      <c r="N3423" s="143">
        <v>1.50692008844226</v>
      </c>
      <c r="O3423" s="143">
        <v>1.49873300593577</v>
      </c>
      <c r="P3423" s="143">
        <v>0.22896993026761001</v>
      </c>
      <c r="Q3423" s="143">
        <v>562.14101246594703</v>
      </c>
      <c r="R3423" s="143">
        <v>3100</v>
      </c>
      <c r="S3423" s="143" t="s">
        <v>371</v>
      </c>
      <c r="T3423" s="143">
        <v>3100</v>
      </c>
      <c r="U3423" s="143" t="s">
        <v>385</v>
      </c>
      <c r="V3423" s="143" t="s">
        <v>366</v>
      </c>
      <c r="Y3423" s="143" t="s">
        <v>363</v>
      </c>
      <c r="Z3423" s="143">
        <v>0</v>
      </c>
      <c r="AA3423" s="143">
        <v>1</v>
      </c>
      <c r="AB3423" s="143">
        <v>1.49873300593577</v>
      </c>
      <c r="AC3423" s="143">
        <v>0.22896993026761001</v>
      </c>
      <c r="AD3423" s="143">
        <v>569.97819597504599</v>
      </c>
      <c r="AF3423" s="143">
        <v>-1</v>
      </c>
      <c r="AG3423" s="143">
        <v>-1</v>
      </c>
      <c r="AH3423" s="143">
        <v>-1</v>
      </c>
      <c r="AI3423" s="143">
        <v>-1</v>
      </c>
      <c r="AJ3423" s="143">
        <v>0</v>
      </c>
      <c r="AM3423" s="143" t="s">
        <v>383</v>
      </c>
      <c r="AN3423" s="143">
        <v>-1</v>
      </c>
      <c r="AQ3423" s="143">
        <v>644</v>
      </c>
      <c r="AR3423" s="143" t="s">
        <v>295</v>
      </c>
      <c r="AS3423" s="143" t="s">
        <v>414</v>
      </c>
      <c r="AT3423" s="143" t="s">
        <v>366</v>
      </c>
      <c r="AV3423" s="143">
        <v>104.438815868357</v>
      </c>
      <c r="AW3423" s="143">
        <v>0.46226942090000001</v>
      </c>
    </row>
    <row r="3424" spans="1:49" x14ac:dyDescent="0.25">
      <c r="A3424" s="153">
        <v>820000</v>
      </c>
      <c r="B3424" s="153">
        <v>2400000</v>
      </c>
      <c r="C3424" s="153">
        <v>2400000</v>
      </c>
      <c r="D3424" s="143" t="s">
        <v>360</v>
      </c>
      <c r="E3424" s="143" t="s">
        <v>73</v>
      </c>
      <c r="F3424" s="143" t="s">
        <v>378</v>
      </c>
      <c r="G3424" s="143" t="s">
        <v>379</v>
      </c>
      <c r="H3424" s="143">
        <v>0.59</v>
      </c>
      <c r="I3424" s="143">
        <v>0.64</v>
      </c>
      <c r="J3424" s="143" t="s">
        <v>395</v>
      </c>
      <c r="K3424" s="143">
        <v>3.04961549512E-3</v>
      </c>
      <c r="L3424" s="143">
        <v>3699.61934841015</v>
      </c>
      <c r="M3424" s="143">
        <v>9.8636134064258307</v>
      </c>
      <c r="N3424" s="143">
        <v>1.50692008844226</v>
      </c>
      <c r="O3424" s="143">
        <v>3.0080228282190001E-2</v>
      </c>
      <c r="P3424" s="143">
        <v>4.59552685163E-3</v>
      </c>
      <c r="Q3424" s="143">
        <v>11.282416490990601</v>
      </c>
      <c r="R3424" s="143">
        <v>1400</v>
      </c>
      <c r="S3424" s="143" t="s">
        <v>389</v>
      </c>
      <c r="T3424" s="143">
        <v>1400</v>
      </c>
      <c r="U3424" s="143" t="s">
        <v>395</v>
      </c>
      <c r="V3424" s="143" t="s">
        <v>395</v>
      </c>
      <c r="Z3424" s="143">
        <v>0</v>
      </c>
      <c r="AA3424" s="143">
        <v>1</v>
      </c>
      <c r="AB3424" s="143">
        <v>3.0080228282190001E-2</v>
      </c>
      <c r="AC3424" s="143">
        <v>4.59552685163E-3</v>
      </c>
      <c r="AD3424" s="143">
        <v>198.789826985074</v>
      </c>
      <c r="AF3424" s="143">
        <v>-1</v>
      </c>
      <c r="AG3424" s="143">
        <v>-1</v>
      </c>
      <c r="AH3424" s="143">
        <v>-1</v>
      </c>
      <c r="AI3424" s="143">
        <v>-1</v>
      </c>
      <c r="AJ3424" s="143">
        <v>0</v>
      </c>
      <c r="AM3424" s="143" t="s">
        <v>383</v>
      </c>
      <c r="AN3424" s="143">
        <v>-1</v>
      </c>
      <c r="AQ3424" s="143">
        <v>644</v>
      </c>
      <c r="AR3424" s="143" t="s">
        <v>295</v>
      </c>
      <c r="AS3424" s="143" t="s">
        <v>414</v>
      </c>
      <c r="AT3424" s="143" t="s">
        <v>366</v>
      </c>
      <c r="AV3424" s="143">
        <v>71.7631931686483</v>
      </c>
      <c r="AW3424" s="143">
        <v>0.16122451500000001</v>
      </c>
    </row>
    <row r="3425" spans="1:49" x14ac:dyDescent="0.25">
      <c r="A3425" s="153">
        <v>820000</v>
      </c>
      <c r="B3425" s="153">
        <v>2400000</v>
      </c>
      <c r="C3425" s="153">
        <v>2400000</v>
      </c>
      <c r="D3425" s="143" t="s">
        <v>360</v>
      </c>
      <c r="E3425" s="143" t="s">
        <v>73</v>
      </c>
      <c r="F3425" s="143" t="s">
        <v>378</v>
      </c>
      <c r="G3425" s="143" t="s">
        <v>379</v>
      </c>
      <c r="H3425" s="143">
        <v>0.59</v>
      </c>
      <c r="I3425" s="143">
        <v>0.64</v>
      </c>
      <c r="J3425" s="143" t="s">
        <v>366</v>
      </c>
      <c r="K3425" s="143">
        <v>0.19727922405587001</v>
      </c>
      <c r="L3425" s="143">
        <v>3699.61934841015</v>
      </c>
      <c r="M3425" s="143">
        <v>9.8636134064258307</v>
      </c>
      <c r="N3425" s="143">
        <v>1.50692008844226</v>
      </c>
      <c r="O3425" s="143">
        <v>1.94588599920685</v>
      </c>
      <c r="P3425" s="143">
        <v>0.2972840257621</v>
      </c>
      <c r="Q3425" s="143">
        <v>729.85803435647199</v>
      </c>
      <c r="R3425" s="143">
        <v>1400</v>
      </c>
      <c r="S3425" s="143" t="s">
        <v>389</v>
      </c>
      <c r="T3425" s="143">
        <v>1400</v>
      </c>
      <c r="U3425" s="143" t="s">
        <v>385</v>
      </c>
      <c r="V3425" s="143" t="s">
        <v>366</v>
      </c>
      <c r="Z3425" s="143">
        <v>0</v>
      </c>
      <c r="AA3425" s="143">
        <v>1</v>
      </c>
      <c r="AB3425" s="143">
        <v>1.94588599920685</v>
      </c>
      <c r="AC3425" s="143">
        <v>0.2972840257621</v>
      </c>
      <c r="AD3425" s="143">
        <v>740.74937523727203</v>
      </c>
      <c r="AF3425" s="143">
        <v>-1</v>
      </c>
      <c r="AG3425" s="143">
        <v>-1</v>
      </c>
      <c r="AH3425" s="143">
        <v>-1</v>
      </c>
      <c r="AI3425" s="143">
        <v>-1</v>
      </c>
      <c r="AJ3425" s="143">
        <v>0</v>
      </c>
      <c r="AM3425" s="143" t="s">
        <v>383</v>
      </c>
      <c r="AN3425" s="143">
        <v>-1</v>
      </c>
      <c r="AQ3425" s="143">
        <v>644</v>
      </c>
      <c r="AR3425" s="143" t="s">
        <v>295</v>
      </c>
      <c r="AS3425" s="143" t="s">
        <v>414</v>
      </c>
      <c r="AT3425" s="143" t="s">
        <v>366</v>
      </c>
      <c r="AV3425" s="143">
        <v>116.066537290174</v>
      </c>
      <c r="AW3425" s="143">
        <v>0.60076997180000002</v>
      </c>
    </row>
    <row r="3426" spans="1:49" x14ac:dyDescent="0.25">
      <c r="A3426" s="153">
        <v>820000</v>
      </c>
      <c r="B3426" s="153">
        <v>2400000</v>
      </c>
      <c r="C3426" s="153">
        <v>2400000</v>
      </c>
      <c r="D3426" s="143" t="s">
        <v>360</v>
      </c>
      <c r="E3426" s="143" t="s">
        <v>73</v>
      </c>
      <c r="F3426" s="143" t="s">
        <v>378</v>
      </c>
      <c r="G3426" s="143" t="s">
        <v>379</v>
      </c>
      <c r="H3426" s="143">
        <v>0.59</v>
      </c>
      <c r="I3426" s="143">
        <v>0.64</v>
      </c>
      <c r="J3426" s="143" t="s">
        <v>366</v>
      </c>
      <c r="K3426" s="143">
        <v>0.42996013626335</v>
      </c>
      <c r="L3426" s="143">
        <v>3810.0118489277902</v>
      </c>
      <c r="M3426" s="143">
        <v>7.8478316452580401</v>
      </c>
      <c r="N3426" s="143">
        <v>1.0934392985400401</v>
      </c>
      <c r="O3426" s="143">
        <v>3.3742547635669902</v>
      </c>
      <c r="P3426" s="143">
        <v>0.47013530979598001</v>
      </c>
      <c r="Q3426" s="143">
        <v>1638.1532137299801</v>
      </c>
      <c r="R3426" s="143">
        <v>1200</v>
      </c>
      <c r="S3426" s="143" t="s">
        <v>398</v>
      </c>
      <c r="T3426" s="143">
        <v>1200</v>
      </c>
      <c r="U3426" s="143" t="s">
        <v>385</v>
      </c>
      <c r="V3426" s="143" t="s">
        <v>366</v>
      </c>
      <c r="Z3426" s="143">
        <v>0</v>
      </c>
      <c r="AA3426" s="143">
        <v>1</v>
      </c>
      <c r="AB3426" s="143">
        <v>3.3742547635669902</v>
      </c>
      <c r="AC3426" s="143">
        <v>0.47013530979598001</v>
      </c>
      <c r="AD3426" s="143">
        <v>1638.1532137299801</v>
      </c>
      <c r="AF3426" s="143">
        <v>-1</v>
      </c>
      <c r="AG3426" s="143">
        <v>-1</v>
      </c>
      <c r="AH3426" s="143">
        <v>-1</v>
      </c>
      <c r="AI3426" s="143">
        <v>-1</v>
      </c>
      <c r="AJ3426" s="143">
        <v>0</v>
      </c>
      <c r="AM3426" s="143" t="s">
        <v>383</v>
      </c>
      <c r="AN3426" s="143">
        <v>-1</v>
      </c>
      <c r="AQ3426" s="143">
        <v>643</v>
      </c>
      <c r="AR3426" s="143" t="s">
        <v>295</v>
      </c>
      <c r="AS3426" s="143" t="s">
        <v>413</v>
      </c>
      <c r="AT3426" s="143" t="s">
        <v>366</v>
      </c>
      <c r="AV3426" s="143">
        <v>169.60068120906399</v>
      </c>
      <c r="AW3426" s="143">
        <v>1.3285914141999999</v>
      </c>
    </row>
    <row r="3427" spans="1:49" x14ac:dyDescent="0.25">
      <c r="A3427" s="153">
        <v>820000</v>
      </c>
      <c r="B3427" s="153">
        <v>2400000</v>
      </c>
      <c r="C3427" s="153">
        <v>2400000</v>
      </c>
      <c r="D3427" s="143" t="s">
        <v>360</v>
      </c>
      <c r="E3427" s="143" t="s">
        <v>73</v>
      </c>
      <c r="F3427" s="143" t="s">
        <v>378</v>
      </c>
      <c r="G3427" s="143" t="s">
        <v>379</v>
      </c>
      <c r="H3427" s="143">
        <v>0.59</v>
      </c>
      <c r="I3427" s="143">
        <v>0.64</v>
      </c>
      <c r="J3427" s="143" t="s">
        <v>366</v>
      </c>
      <c r="K3427" s="143">
        <v>0.18780331749661</v>
      </c>
      <c r="L3427" s="143">
        <v>3810.0118489277902</v>
      </c>
      <c r="M3427" s="143">
        <v>7.8478316452580401</v>
      </c>
      <c r="N3427" s="143">
        <v>1.0934392985400401</v>
      </c>
      <c r="O3427" s="143">
        <v>1.4738488181343701</v>
      </c>
      <c r="P3427" s="143">
        <v>0.20535152774699</v>
      </c>
      <c r="Q3427" s="143">
        <v>715.53286493005203</v>
      </c>
      <c r="R3427" s="143">
        <v>1860</v>
      </c>
      <c r="S3427" s="143" t="s">
        <v>411</v>
      </c>
      <c r="T3427" s="143">
        <v>1860</v>
      </c>
      <c r="U3427" s="143" t="s">
        <v>385</v>
      </c>
      <c r="V3427" s="143" t="s">
        <v>366</v>
      </c>
      <c r="Z3427" s="143">
        <v>0</v>
      </c>
      <c r="AA3427" s="143">
        <v>1</v>
      </c>
      <c r="AB3427" s="143">
        <v>1.4738488181343701</v>
      </c>
      <c r="AC3427" s="143">
        <v>0.20535152774699</v>
      </c>
      <c r="AD3427" s="143">
        <v>715.53286493005203</v>
      </c>
      <c r="AF3427" s="143">
        <v>-1</v>
      </c>
      <c r="AG3427" s="143">
        <v>-1</v>
      </c>
      <c r="AH3427" s="143">
        <v>-1</v>
      </c>
      <c r="AI3427" s="143">
        <v>-1</v>
      </c>
      <c r="AJ3427" s="143">
        <v>0</v>
      </c>
      <c r="AM3427" s="143" t="s">
        <v>383</v>
      </c>
      <c r="AN3427" s="143">
        <v>-1</v>
      </c>
      <c r="AQ3427" s="143">
        <v>643</v>
      </c>
      <c r="AR3427" s="143" t="s">
        <v>295</v>
      </c>
      <c r="AS3427" s="143" t="s">
        <v>413</v>
      </c>
      <c r="AT3427" s="143" t="s">
        <v>366</v>
      </c>
      <c r="AV3427" s="143">
        <v>130.40172612766099</v>
      </c>
      <c r="AW3427" s="143">
        <v>0.58031862519999999</v>
      </c>
    </row>
    <row r="3428" spans="1:49" x14ac:dyDescent="0.25">
      <c r="A3428" s="153">
        <v>820000</v>
      </c>
      <c r="B3428" s="153">
        <v>2400000</v>
      </c>
      <c r="C3428" s="153">
        <v>2400000</v>
      </c>
      <c r="D3428" s="143" t="s">
        <v>360</v>
      </c>
      <c r="E3428" s="143" t="s">
        <v>73</v>
      </c>
      <c r="F3428" s="143" t="s">
        <v>378</v>
      </c>
      <c r="G3428" s="143" t="s">
        <v>379</v>
      </c>
      <c r="H3428" s="143">
        <v>0.59</v>
      </c>
      <c r="I3428" s="143">
        <v>0.64</v>
      </c>
      <c r="J3428" s="143" t="s">
        <v>366</v>
      </c>
      <c r="K3428" s="143">
        <v>5.4362646628999995E-4</v>
      </c>
      <c r="L3428" s="143">
        <v>3644.2296845578298</v>
      </c>
      <c r="M3428" s="143">
        <v>7.4020154049690197</v>
      </c>
      <c r="N3428" s="143">
        <v>1.0173047992640201</v>
      </c>
      <c r="O3428" s="143">
        <v>4.0239314780500003E-3</v>
      </c>
      <c r="P3428" s="143">
        <v>5.5303381316000003E-4</v>
      </c>
      <c r="Q3428" s="143">
        <v>1.9810997057762301</v>
      </c>
      <c r="R3428" s="143">
        <v>8140</v>
      </c>
      <c r="S3428" s="143" t="s">
        <v>369</v>
      </c>
      <c r="T3428" s="143">
        <v>8140</v>
      </c>
      <c r="U3428" s="143" t="s">
        <v>385</v>
      </c>
      <c r="V3428" s="143" t="s">
        <v>366</v>
      </c>
      <c r="Z3428" s="143">
        <v>0</v>
      </c>
      <c r="AA3428" s="143">
        <v>1</v>
      </c>
      <c r="AB3428" s="143">
        <v>4.0239314780500003E-3</v>
      </c>
      <c r="AC3428" s="143">
        <v>5.5303381316000003E-4</v>
      </c>
      <c r="AD3428" s="143">
        <v>701.27986988951102</v>
      </c>
      <c r="AF3428" s="143">
        <v>-1</v>
      </c>
      <c r="AG3428" s="143">
        <v>-1</v>
      </c>
      <c r="AH3428" s="143">
        <v>-1</v>
      </c>
      <c r="AI3428" s="143">
        <v>-1</v>
      </c>
      <c r="AJ3428" s="143">
        <v>0</v>
      </c>
      <c r="AM3428" s="143" t="s">
        <v>383</v>
      </c>
      <c r="AN3428" s="143">
        <v>-1</v>
      </c>
      <c r="AQ3428" s="143">
        <v>643</v>
      </c>
      <c r="AR3428" s="143" t="s">
        <v>295</v>
      </c>
      <c r="AS3428" s="143" t="s">
        <v>413</v>
      </c>
      <c r="AT3428" s="143" t="s">
        <v>366</v>
      </c>
      <c r="AV3428" s="143">
        <v>37.404974223231299</v>
      </c>
      <c r="AW3428" s="143">
        <v>0.5687590186</v>
      </c>
    </row>
    <row r="3429" spans="1:49" x14ac:dyDescent="0.25">
      <c r="A3429" s="153">
        <v>820000</v>
      </c>
      <c r="B3429" s="153">
        <v>2400000</v>
      </c>
      <c r="C3429" s="153">
        <v>2400000</v>
      </c>
      <c r="D3429" s="143" t="s">
        <v>360</v>
      </c>
      <c r="E3429" s="143" t="s">
        <v>73</v>
      </c>
      <c r="F3429" s="143" t="s">
        <v>378</v>
      </c>
      <c r="G3429" s="143" t="s">
        <v>379</v>
      </c>
      <c r="H3429" s="143">
        <v>0.59</v>
      </c>
      <c r="I3429" s="143">
        <v>0.64</v>
      </c>
      <c r="J3429" s="143" t="s">
        <v>366</v>
      </c>
      <c r="K3429" s="143">
        <v>0.11616624203200999</v>
      </c>
      <c r="L3429" s="143">
        <v>3644.2296845578298</v>
      </c>
      <c r="M3429" s="143">
        <v>7.4020154049690197</v>
      </c>
      <c r="N3429" s="143">
        <v>1.0173047992640201</v>
      </c>
      <c r="O3429" s="143">
        <v>0.85986431305832001</v>
      </c>
      <c r="P3429" s="143">
        <v>0.11817647553162999</v>
      </c>
      <c r="Q3429" s="143">
        <v>423.33646755659498</v>
      </c>
      <c r="R3429" s="143">
        <v>1200</v>
      </c>
      <c r="S3429" s="143" t="s">
        <v>398</v>
      </c>
      <c r="T3429" s="143">
        <v>1200</v>
      </c>
      <c r="U3429" s="143" t="s">
        <v>385</v>
      </c>
      <c r="V3429" s="143" t="s">
        <v>366</v>
      </c>
      <c r="Z3429" s="143">
        <v>0</v>
      </c>
      <c r="AA3429" s="143">
        <v>1</v>
      </c>
      <c r="AB3429" s="143">
        <v>0.85986431305832001</v>
      </c>
      <c r="AC3429" s="143">
        <v>0.11817647553162999</v>
      </c>
      <c r="AD3429" s="143">
        <v>423.977954530874</v>
      </c>
      <c r="AF3429" s="143">
        <v>-1</v>
      </c>
      <c r="AG3429" s="143">
        <v>-1</v>
      </c>
      <c r="AH3429" s="143">
        <v>-1</v>
      </c>
      <c r="AI3429" s="143">
        <v>-1</v>
      </c>
      <c r="AJ3429" s="143">
        <v>0</v>
      </c>
      <c r="AM3429" s="143" t="s">
        <v>383</v>
      </c>
      <c r="AN3429" s="143">
        <v>-1</v>
      </c>
      <c r="AQ3429" s="143">
        <v>643</v>
      </c>
      <c r="AR3429" s="143" t="s">
        <v>295</v>
      </c>
      <c r="AS3429" s="143" t="s">
        <v>413</v>
      </c>
      <c r="AT3429" s="143" t="s">
        <v>366</v>
      </c>
      <c r="AV3429" s="143">
        <v>119.736316788376</v>
      </c>
      <c r="AW3429" s="143">
        <v>0.34385884389999999</v>
      </c>
    </row>
    <row r="3430" spans="1:49" x14ac:dyDescent="0.25">
      <c r="A3430" s="153">
        <v>820000</v>
      </c>
      <c r="B3430" s="153">
        <v>2400000</v>
      </c>
      <c r="C3430" s="153">
        <v>2400000</v>
      </c>
      <c r="D3430" s="143" t="s">
        <v>360</v>
      </c>
      <c r="E3430" s="143" t="s">
        <v>73</v>
      </c>
      <c r="F3430" s="143" t="s">
        <v>378</v>
      </c>
      <c r="G3430" s="143" t="s">
        <v>379</v>
      </c>
      <c r="H3430" s="143">
        <v>0.59</v>
      </c>
      <c r="I3430" s="143">
        <v>0.64</v>
      </c>
      <c r="J3430" s="143" t="s">
        <v>363</v>
      </c>
      <c r="K3430" s="143">
        <v>0.10496775737678</v>
      </c>
      <c r="L3430" s="143">
        <v>3644.2296845578298</v>
      </c>
      <c r="M3430" s="143">
        <v>7.4020154049690197</v>
      </c>
      <c r="N3430" s="143">
        <v>1.0173047992640201</v>
      </c>
      <c r="O3430" s="143">
        <v>0.77697295712803005</v>
      </c>
      <c r="P3430" s="143">
        <v>0.10678420334737999</v>
      </c>
      <c r="Q3430" s="143">
        <v>382.52661735395498</v>
      </c>
      <c r="R3430" s="143">
        <v>3100</v>
      </c>
      <c r="S3430" s="143" t="s">
        <v>371</v>
      </c>
      <c r="T3430" s="143">
        <v>3100</v>
      </c>
      <c r="U3430" s="143" t="s">
        <v>385</v>
      </c>
      <c r="V3430" s="143" t="s">
        <v>366</v>
      </c>
      <c r="Y3430" s="143" t="s">
        <v>363</v>
      </c>
      <c r="Z3430" s="143">
        <v>0</v>
      </c>
      <c r="AA3430" s="143">
        <v>1</v>
      </c>
      <c r="AB3430" s="143">
        <v>0.77697295712803005</v>
      </c>
      <c r="AC3430" s="143">
        <v>0.10678420334737999</v>
      </c>
      <c r="AD3430" s="143">
        <v>539.07505441589603</v>
      </c>
      <c r="AF3430" s="143">
        <v>-1</v>
      </c>
      <c r="AG3430" s="143">
        <v>-1</v>
      </c>
      <c r="AH3430" s="143">
        <v>-1</v>
      </c>
      <c r="AI3430" s="143">
        <v>-1</v>
      </c>
      <c r="AJ3430" s="143">
        <v>0</v>
      </c>
      <c r="AM3430" s="143" t="s">
        <v>383</v>
      </c>
      <c r="AN3430" s="143">
        <v>-1</v>
      </c>
      <c r="AQ3430" s="143">
        <v>643</v>
      </c>
      <c r="AR3430" s="143" t="s">
        <v>295</v>
      </c>
      <c r="AS3430" s="143" t="s">
        <v>413</v>
      </c>
      <c r="AT3430" s="143" t="s">
        <v>366</v>
      </c>
      <c r="AV3430" s="143">
        <v>89.524914830983505</v>
      </c>
      <c r="AW3430" s="143">
        <v>0.4372060458</v>
      </c>
    </row>
    <row r="3431" spans="1:49" x14ac:dyDescent="0.25">
      <c r="A3431" s="153">
        <v>820000</v>
      </c>
      <c r="B3431" s="153">
        <v>2400000</v>
      </c>
      <c r="C3431" s="153">
        <v>2400000</v>
      </c>
      <c r="D3431" s="143" t="s">
        <v>360</v>
      </c>
      <c r="E3431" s="143" t="s">
        <v>73</v>
      </c>
      <c r="F3431" s="143" t="s">
        <v>378</v>
      </c>
      <c r="G3431" s="143" t="s">
        <v>379</v>
      </c>
      <c r="H3431" s="143">
        <v>0.59</v>
      </c>
      <c r="I3431" s="143">
        <v>0.64</v>
      </c>
      <c r="J3431" s="143" t="s">
        <v>366</v>
      </c>
      <c r="K3431" s="143">
        <v>0.49526216369057002</v>
      </c>
      <c r="L3431" s="143">
        <v>3810.0286618421601</v>
      </c>
      <c r="M3431" s="143">
        <v>7.8946640734547797</v>
      </c>
      <c r="N3431" s="143">
        <v>1.1040873894874701</v>
      </c>
      <c r="O3431" s="143">
        <v>3.90992841062948</v>
      </c>
      <c r="P3431" s="143">
        <v>0.54681270942103999</v>
      </c>
      <c r="Q3431" s="143">
        <v>1886.96303878706</v>
      </c>
      <c r="R3431" s="143">
        <v>1200</v>
      </c>
      <c r="S3431" s="143" t="s">
        <v>398</v>
      </c>
      <c r="T3431" s="143">
        <v>1200</v>
      </c>
      <c r="U3431" s="143" t="s">
        <v>385</v>
      </c>
      <c r="V3431" s="143" t="s">
        <v>366</v>
      </c>
      <c r="Z3431" s="143">
        <v>0</v>
      </c>
      <c r="AA3431" s="143">
        <v>1</v>
      </c>
      <c r="AB3431" s="143">
        <v>3.90992841062948</v>
      </c>
      <c r="AC3431" s="143">
        <v>0.54681270942103999</v>
      </c>
      <c r="AD3431" s="143">
        <v>1966.7463356446301</v>
      </c>
      <c r="AF3431" s="143">
        <v>-1</v>
      </c>
      <c r="AG3431" s="143">
        <v>-1</v>
      </c>
      <c r="AH3431" s="143">
        <v>-1</v>
      </c>
      <c r="AI3431" s="143">
        <v>-1</v>
      </c>
      <c r="AJ3431" s="143">
        <v>0</v>
      </c>
      <c r="AM3431" s="143" t="s">
        <v>383</v>
      </c>
      <c r="AN3431" s="143">
        <v>-1</v>
      </c>
      <c r="AQ3431" s="143">
        <v>643</v>
      </c>
      <c r="AR3431" s="143" t="s">
        <v>295</v>
      </c>
      <c r="AS3431" s="143" t="s">
        <v>413</v>
      </c>
      <c r="AT3431" s="143" t="s">
        <v>366</v>
      </c>
      <c r="AV3431" s="143">
        <v>180.581807626254</v>
      </c>
      <c r="AW3431" s="143">
        <v>1.5950902965</v>
      </c>
    </row>
    <row r="3432" spans="1:49" x14ac:dyDescent="0.25">
      <c r="A3432" s="153">
        <v>820000</v>
      </c>
      <c r="B3432" s="153">
        <v>2400000</v>
      </c>
      <c r="C3432" s="153">
        <v>2400000</v>
      </c>
      <c r="D3432" s="143" t="s">
        <v>360</v>
      </c>
      <c r="E3432" s="143" t="s">
        <v>73</v>
      </c>
      <c r="F3432" s="143" t="s">
        <v>378</v>
      </c>
      <c r="G3432" s="143" t="s">
        <v>379</v>
      </c>
      <c r="H3432" s="143">
        <v>0.59</v>
      </c>
      <c r="I3432" s="143">
        <v>0.64</v>
      </c>
      <c r="J3432" s="143" t="s">
        <v>366</v>
      </c>
      <c r="K3432" s="143">
        <v>1.9222320778310001E-2</v>
      </c>
      <c r="L3432" s="143">
        <v>3811.41125468787</v>
      </c>
      <c r="M3432" s="143">
        <v>7.8740152304715201</v>
      </c>
      <c r="N3432" s="143">
        <v>1.0991436410664599</v>
      </c>
      <c r="O3432" s="143">
        <v>0.15135684657348999</v>
      </c>
      <c r="P3432" s="143">
        <v>2.1128091650020001E-2</v>
      </c>
      <c r="Q3432" s="143">
        <v>73.264169755705495</v>
      </c>
      <c r="R3432" s="143">
        <v>1860</v>
      </c>
      <c r="S3432" s="143" t="s">
        <v>411</v>
      </c>
      <c r="T3432" s="143">
        <v>1860</v>
      </c>
      <c r="U3432" s="143" t="s">
        <v>385</v>
      </c>
      <c r="V3432" s="143" t="s">
        <v>366</v>
      </c>
      <c r="Z3432" s="143">
        <v>0</v>
      </c>
      <c r="AA3432" s="143">
        <v>1</v>
      </c>
      <c r="AB3432" s="143">
        <v>0.15135684657348999</v>
      </c>
      <c r="AC3432" s="143">
        <v>2.1128091650020001E-2</v>
      </c>
      <c r="AD3432" s="143">
        <v>551.80169654644601</v>
      </c>
      <c r="AF3432" s="143">
        <v>-1</v>
      </c>
      <c r="AG3432" s="143">
        <v>-1</v>
      </c>
      <c r="AH3432" s="143">
        <v>-1</v>
      </c>
      <c r="AI3432" s="143">
        <v>-1</v>
      </c>
      <c r="AJ3432" s="143">
        <v>0</v>
      </c>
      <c r="AM3432" s="143" t="s">
        <v>383</v>
      </c>
      <c r="AN3432" s="143">
        <v>-1</v>
      </c>
      <c r="AQ3432" s="143">
        <v>643</v>
      </c>
      <c r="AR3432" s="143" t="s">
        <v>295</v>
      </c>
      <c r="AS3432" s="143" t="s">
        <v>413</v>
      </c>
      <c r="AT3432" s="143" t="s">
        <v>366</v>
      </c>
      <c r="AV3432" s="143">
        <v>87.447767072416298</v>
      </c>
      <c r="AW3432" s="143">
        <v>0.44752773439999999</v>
      </c>
    </row>
    <row r="3433" spans="1:49" x14ac:dyDescent="0.25">
      <c r="A3433" s="153">
        <v>820000</v>
      </c>
      <c r="B3433" s="153">
        <v>2400000</v>
      </c>
      <c r="C3433" s="153">
        <v>2400000</v>
      </c>
      <c r="D3433" s="143" t="s">
        <v>360</v>
      </c>
      <c r="E3433" s="143" t="s">
        <v>73</v>
      </c>
      <c r="F3433" s="143" t="s">
        <v>378</v>
      </c>
      <c r="G3433" s="143" t="s">
        <v>379</v>
      </c>
      <c r="H3433" s="143">
        <v>0.59</v>
      </c>
      <c r="I3433" s="143">
        <v>0.64</v>
      </c>
      <c r="J3433" s="143" t="s">
        <v>366</v>
      </c>
      <c r="K3433" s="143">
        <v>0.47175596919626001</v>
      </c>
      <c r="L3433" s="143">
        <v>3811.41125468787</v>
      </c>
      <c r="M3433" s="143">
        <v>7.8740152304715201</v>
      </c>
      <c r="N3433" s="143">
        <v>1.0991436410664599</v>
      </c>
      <c r="O3433" s="143">
        <v>3.7146136865172701</v>
      </c>
      <c r="P3433" s="143">
        <v>0.51852757367722002</v>
      </c>
      <c r="Q3433" s="143">
        <v>1798.0560104608401</v>
      </c>
      <c r="R3433" s="143">
        <v>1200</v>
      </c>
      <c r="S3433" s="143" t="s">
        <v>398</v>
      </c>
      <c r="T3433" s="143">
        <v>1200</v>
      </c>
      <c r="U3433" s="143" t="s">
        <v>385</v>
      </c>
      <c r="V3433" s="143" t="s">
        <v>366</v>
      </c>
      <c r="Z3433" s="143">
        <v>0</v>
      </c>
      <c r="AA3433" s="143">
        <v>1</v>
      </c>
      <c r="AB3433" s="143">
        <v>3.7146136865172701</v>
      </c>
      <c r="AC3433" s="143">
        <v>0.51852757367722002</v>
      </c>
      <c r="AD3433" s="143">
        <v>1802.7488833228599</v>
      </c>
      <c r="AF3433" s="143">
        <v>-1</v>
      </c>
      <c r="AG3433" s="143">
        <v>-1</v>
      </c>
      <c r="AH3433" s="143">
        <v>-1</v>
      </c>
      <c r="AI3433" s="143">
        <v>-1</v>
      </c>
      <c r="AJ3433" s="143">
        <v>0</v>
      </c>
      <c r="AM3433" s="143" t="s">
        <v>383</v>
      </c>
      <c r="AN3433" s="143">
        <v>-1</v>
      </c>
      <c r="AQ3433" s="143">
        <v>643</v>
      </c>
      <c r="AR3433" s="143" t="s">
        <v>295</v>
      </c>
      <c r="AS3433" s="143" t="s">
        <v>413</v>
      </c>
      <c r="AT3433" s="143" t="s">
        <v>366</v>
      </c>
      <c r="AV3433" s="143">
        <v>177.19594034228999</v>
      </c>
      <c r="AW3433" s="143">
        <v>1.4620834414999999</v>
      </c>
    </row>
    <row r="3434" spans="1:49" x14ac:dyDescent="0.25">
      <c r="A3434" s="153">
        <v>820000</v>
      </c>
      <c r="B3434" s="153">
        <v>2400000</v>
      </c>
      <c r="C3434" s="153">
        <v>2400000</v>
      </c>
      <c r="D3434" s="143" t="s">
        <v>360</v>
      </c>
      <c r="E3434" s="143" t="s">
        <v>73</v>
      </c>
      <c r="F3434" s="143" t="s">
        <v>378</v>
      </c>
      <c r="G3434" s="143" t="s">
        <v>379</v>
      </c>
      <c r="H3434" s="143">
        <v>0.59</v>
      </c>
      <c r="I3434" s="143">
        <v>0.64</v>
      </c>
      <c r="J3434" s="143" t="s">
        <v>366</v>
      </c>
      <c r="K3434" s="143">
        <v>1.4693818781090001E-2</v>
      </c>
      <c r="L3434" s="143">
        <v>3100.53398109923</v>
      </c>
      <c r="M3434" s="143">
        <v>6.42569320403177</v>
      </c>
      <c r="N3434" s="143">
        <v>0.89375929440009005</v>
      </c>
      <c r="O3434" s="143">
        <v>9.4417971482970001E-2</v>
      </c>
      <c r="P3434" s="143">
        <v>1.313273710583E-2</v>
      </c>
      <c r="Q3434" s="143">
        <v>45.558684442908501</v>
      </c>
      <c r="R3434" s="143">
        <v>1860</v>
      </c>
      <c r="S3434" s="143" t="s">
        <v>411</v>
      </c>
      <c r="T3434" s="143">
        <v>1860</v>
      </c>
      <c r="U3434" s="143" t="s">
        <v>385</v>
      </c>
      <c r="V3434" s="143" t="s">
        <v>366</v>
      </c>
      <c r="Z3434" s="143">
        <v>0</v>
      </c>
      <c r="AA3434" s="143">
        <v>1</v>
      </c>
      <c r="AB3434" s="143">
        <v>9.4417971482970001E-2</v>
      </c>
      <c r="AC3434" s="143">
        <v>1.313273710583E-2</v>
      </c>
      <c r="AD3434" s="143">
        <v>470.874357348849</v>
      </c>
      <c r="AF3434" s="143">
        <v>-1</v>
      </c>
      <c r="AG3434" s="143">
        <v>-1</v>
      </c>
      <c r="AH3434" s="143">
        <v>-1</v>
      </c>
      <c r="AI3434" s="143">
        <v>-1</v>
      </c>
      <c r="AJ3434" s="143">
        <v>0</v>
      </c>
      <c r="AM3434" s="143" t="s">
        <v>383</v>
      </c>
      <c r="AN3434" s="143">
        <v>-1</v>
      </c>
      <c r="AQ3434" s="143">
        <v>643</v>
      </c>
      <c r="AR3434" s="143" t="s">
        <v>295</v>
      </c>
      <c r="AS3434" s="143" t="s">
        <v>413</v>
      </c>
      <c r="AT3434" s="143" t="s">
        <v>366</v>
      </c>
      <c r="AV3434" s="143">
        <v>108.72154097008401</v>
      </c>
      <c r="AW3434" s="143">
        <v>0.38189323390000002</v>
      </c>
    </row>
    <row r="3435" spans="1:49" x14ac:dyDescent="0.25">
      <c r="A3435" s="153">
        <v>820000</v>
      </c>
      <c r="B3435" s="153">
        <v>2400000</v>
      </c>
      <c r="C3435" s="153">
        <v>2400000</v>
      </c>
      <c r="D3435" s="143" t="s">
        <v>360</v>
      </c>
      <c r="E3435" s="143" t="s">
        <v>73</v>
      </c>
      <c r="F3435" s="143" t="s">
        <v>378</v>
      </c>
      <c r="G3435" s="143" t="s">
        <v>379</v>
      </c>
      <c r="H3435" s="143">
        <v>0.59</v>
      </c>
      <c r="I3435" s="143">
        <v>0.64</v>
      </c>
      <c r="J3435" s="143" t="s">
        <v>366</v>
      </c>
      <c r="K3435" s="143">
        <v>0.35535226470214998</v>
      </c>
      <c r="L3435" s="143">
        <v>3100.53398109923</v>
      </c>
      <c r="M3435" s="143">
        <v>6.42569320403177</v>
      </c>
      <c r="N3435" s="143">
        <v>0.89375929440009005</v>
      </c>
      <c r="O3435" s="143">
        <v>2.28338463233391</v>
      </c>
      <c r="P3435" s="143">
        <v>0.31759938936366</v>
      </c>
      <c r="Q3435" s="143">
        <v>1101.78177196959</v>
      </c>
      <c r="R3435" s="143">
        <v>1200</v>
      </c>
      <c r="S3435" s="143" t="s">
        <v>398</v>
      </c>
      <c r="T3435" s="143">
        <v>1200</v>
      </c>
      <c r="U3435" s="143" t="s">
        <v>385</v>
      </c>
      <c r="V3435" s="143" t="s">
        <v>366</v>
      </c>
      <c r="Z3435" s="143">
        <v>0</v>
      </c>
      <c r="AA3435" s="143">
        <v>1</v>
      </c>
      <c r="AB3435" s="143">
        <v>2.28338463233391</v>
      </c>
      <c r="AC3435" s="143">
        <v>0.31759938936366</v>
      </c>
      <c r="AD3435" s="143">
        <v>1101.78177196959</v>
      </c>
      <c r="AF3435" s="143">
        <v>-1</v>
      </c>
      <c r="AG3435" s="143">
        <v>-1</v>
      </c>
      <c r="AH3435" s="143">
        <v>-1</v>
      </c>
      <c r="AI3435" s="143">
        <v>-1</v>
      </c>
      <c r="AJ3435" s="143">
        <v>0</v>
      </c>
      <c r="AM3435" s="143" t="s">
        <v>383</v>
      </c>
      <c r="AN3435" s="143">
        <v>-1</v>
      </c>
      <c r="AQ3435" s="143">
        <v>643</v>
      </c>
      <c r="AR3435" s="143" t="s">
        <v>295</v>
      </c>
      <c r="AS3435" s="143" t="s">
        <v>413</v>
      </c>
      <c r="AT3435" s="143" t="s">
        <v>366</v>
      </c>
      <c r="AV3435" s="143">
        <v>157.79468046777399</v>
      </c>
      <c r="AW3435" s="143">
        <v>0.89357807950000001</v>
      </c>
    </row>
    <row r="3436" spans="1:49" x14ac:dyDescent="0.25">
      <c r="A3436" s="153">
        <v>820000</v>
      </c>
      <c r="B3436" s="153">
        <v>2400000</v>
      </c>
      <c r="C3436" s="153">
        <v>2400000</v>
      </c>
      <c r="D3436" s="143" t="s">
        <v>360</v>
      </c>
      <c r="E3436" s="143" t="s">
        <v>73</v>
      </c>
      <c r="F3436" s="143" t="s">
        <v>378</v>
      </c>
      <c r="G3436" s="143" t="s">
        <v>379</v>
      </c>
      <c r="H3436" s="143">
        <v>0.59</v>
      </c>
      <c r="I3436" s="143">
        <v>0.64</v>
      </c>
      <c r="J3436" s="143" t="s">
        <v>366</v>
      </c>
      <c r="K3436" s="143">
        <v>0.61776345371394004</v>
      </c>
      <c r="L3436" s="143">
        <v>3819.0203926766299</v>
      </c>
      <c r="M3436" s="143">
        <v>7.9679068206080403</v>
      </c>
      <c r="N3436" s="143">
        <v>1.1191391805939499</v>
      </c>
      <c r="O3436" s="143">
        <v>4.9222816363696804</v>
      </c>
      <c r="P3436" s="143">
        <v>0.69136328539030001</v>
      </c>
      <c r="Q3436" s="143">
        <v>2359.2512275838799</v>
      </c>
      <c r="R3436" s="143">
        <v>1200</v>
      </c>
      <c r="S3436" s="143" t="s">
        <v>398</v>
      </c>
      <c r="T3436" s="143">
        <v>1200</v>
      </c>
      <c r="U3436" s="143" t="s">
        <v>385</v>
      </c>
      <c r="V3436" s="143" t="s">
        <v>366</v>
      </c>
      <c r="Z3436" s="143">
        <v>0</v>
      </c>
      <c r="AA3436" s="143">
        <v>1</v>
      </c>
      <c r="AB3436" s="143">
        <v>4.9222816363696804</v>
      </c>
      <c r="AC3436" s="143">
        <v>0.69136328539030001</v>
      </c>
      <c r="AD3436" s="143">
        <v>2359.2512275838799</v>
      </c>
      <c r="AF3436" s="143">
        <v>-1</v>
      </c>
      <c r="AG3436" s="143">
        <v>-1</v>
      </c>
      <c r="AH3436" s="143">
        <v>-1</v>
      </c>
      <c r="AI3436" s="143">
        <v>-1</v>
      </c>
      <c r="AJ3436" s="143">
        <v>0</v>
      </c>
      <c r="AM3436" s="143" t="s">
        <v>383</v>
      </c>
      <c r="AN3436" s="143">
        <v>-1</v>
      </c>
      <c r="AQ3436" s="143">
        <v>643</v>
      </c>
      <c r="AR3436" s="143" t="s">
        <v>295</v>
      </c>
      <c r="AS3436" s="143" t="s">
        <v>413</v>
      </c>
      <c r="AT3436" s="143" t="s">
        <v>366</v>
      </c>
      <c r="AV3436" s="143">
        <v>200.00000000745001</v>
      </c>
      <c r="AW3436" s="143">
        <v>1.9134235422000001</v>
      </c>
    </row>
    <row r="3437" spans="1:49" x14ac:dyDescent="0.25">
      <c r="A3437" s="153">
        <v>820000</v>
      </c>
      <c r="B3437" s="153">
        <v>2400000</v>
      </c>
      <c r="C3437" s="153">
        <v>2400000</v>
      </c>
      <c r="D3437" s="143" t="s">
        <v>360</v>
      </c>
      <c r="E3437" s="143" t="s">
        <v>73</v>
      </c>
      <c r="F3437" s="143" t="s">
        <v>378</v>
      </c>
      <c r="G3437" s="143" t="s">
        <v>379</v>
      </c>
      <c r="H3437" s="143">
        <v>0.59</v>
      </c>
      <c r="I3437" s="143">
        <v>0.64</v>
      </c>
      <c r="J3437" s="143" t="s">
        <v>366</v>
      </c>
      <c r="K3437" s="143">
        <v>2.4549955860799998E-3</v>
      </c>
      <c r="L3437" s="143">
        <v>3236.2817856645902</v>
      </c>
      <c r="M3437" s="143">
        <v>6.3866015484582501</v>
      </c>
      <c r="N3437" s="143">
        <v>0.87482911345014003</v>
      </c>
      <c r="O3437" s="143">
        <v>1.5679078611510001E-2</v>
      </c>
      <c r="P3437" s="143">
        <v>2.1477016120899999E-3</v>
      </c>
      <c r="Q3437" s="143">
        <v>7.9450574991176603</v>
      </c>
      <c r="R3437" s="143">
        <v>1200</v>
      </c>
      <c r="S3437" s="143" t="s">
        <v>398</v>
      </c>
      <c r="T3437" s="143">
        <v>1200</v>
      </c>
      <c r="U3437" s="143" t="s">
        <v>385</v>
      </c>
      <c r="V3437" s="143" t="s">
        <v>366</v>
      </c>
      <c r="Z3437" s="143">
        <v>0</v>
      </c>
      <c r="AA3437" s="143">
        <v>1</v>
      </c>
      <c r="AB3437" s="143">
        <v>1.5679078611510001E-2</v>
      </c>
      <c r="AC3437" s="143">
        <v>2.1477016120899999E-3</v>
      </c>
      <c r="AD3437" s="143">
        <v>7.9450574991161096</v>
      </c>
      <c r="AF3437" s="143">
        <v>-1</v>
      </c>
      <c r="AG3437" s="143">
        <v>-1</v>
      </c>
      <c r="AH3437" s="143">
        <v>-1</v>
      </c>
      <c r="AI3437" s="143">
        <v>-1</v>
      </c>
      <c r="AJ3437" s="143">
        <v>0</v>
      </c>
      <c r="AM3437" s="143" t="s">
        <v>383</v>
      </c>
      <c r="AN3437" s="143">
        <v>-1</v>
      </c>
      <c r="AQ3437" s="143">
        <v>643</v>
      </c>
      <c r="AR3437" s="143" t="s">
        <v>295</v>
      </c>
      <c r="AS3437" s="143" t="s">
        <v>413</v>
      </c>
      <c r="AT3437" s="143" t="s">
        <v>366</v>
      </c>
      <c r="AV3437" s="143">
        <v>14.2636136200225</v>
      </c>
      <c r="AW3437" s="143">
        <v>6.4436800000000002E-3</v>
      </c>
    </row>
    <row r="3438" spans="1:49" x14ac:dyDescent="0.25">
      <c r="A3438" s="153">
        <v>820000</v>
      </c>
      <c r="B3438" s="153">
        <v>2400000</v>
      </c>
      <c r="C3438" s="153">
        <v>2400000</v>
      </c>
      <c r="D3438" s="143" t="s">
        <v>360</v>
      </c>
      <c r="E3438" s="143" t="s">
        <v>73</v>
      </c>
      <c r="F3438" s="143" t="s">
        <v>378</v>
      </c>
      <c r="G3438" s="143" t="s">
        <v>379</v>
      </c>
      <c r="H3438" s="143">
        <v>0.59</v>
      </c>
      <c r="I3438" s="143">
        <v>0.64</v>
      </c>
      <c r="J3438" s="143" t="s">
        <v>363</v>
      </c>
      <c r="K3438" s="143">
        <v>1.4505853140400001E-3</v>
      </c>
      <c r="L3438" s="143">
        <v>3236.2817856645902</v>
      </c>
      <c r="M3438" s="143">
        <v>6.3866015484582501</v>
      </c>
      <c r="N3438" s="143">
        <v>0.87482911345014003</v>
      </c>
      <c r="O3438" s="143">
        <v>9.2643104128099993E-3</v>
      </c>
      <c r="P3438" s="143">
        <v>1.2690142642599999E-3</v>
      </c>
      <c r="Q3438" s="143">
        <v>4.6945028303802001</v>
      </c>
      <c r="R3438" s="143">
        <v>3100</v>
      </c>
      <c r="S3438" s="143" t="s">
        <v>371</v>
      </c>
      <c r="T3438" s="143">
        <v>3100</v>
      </c>
      <c r="U3438" s="143" t="s">
        <v>395</v>
      </c>
      <c r="V3438" s="143" t="s">
        <v>395</v>
      </c>
      <c r="Y3438" s="143" t="s">
        <v>363</v>
      </c>
      <c r="Z3438" s="143">
        <v>0</v>
      </c>
      <c r="AA3438" s="143">
        <v>1</v>
      </c>
      <c r="AB3438" s="143">
        <v>9.2643104128099993E-3</v>
      </c>
      <c r="AC3438" s="143">
        <v>1.2690142642599999E-3</v>
      </c>
      <c r="AD3438" s="143">
        <v>84.401716560937203</v>
      </c>
      <c r="AF3438" s="143">
        <v>-1</v>
      </c>
      <c r="AG3438" s="143">
        <v>-1</v>
      </c>
      <c r="AH3438" s="143">
        <v>-1</v>
      </c>
      <c r="AI3438" s="143">
        <v>-1</v>
      </c>
      <c r="AJ3438" s="143">
        <v>0</v>
      </c>
      <c r="AM3438" s="143" t="s">
        <v>383</v>
      </c>
      <c r="AN3438" s="143">
        <v>-1</v>
      </c>
      <c r="AQ3438" s="143">
        <v>643</v>
      </c>
      <c r="AR3438" s="143" t="s">
        <v>295</v>
      </c>
      <c r="AS3438" s="143" t="s">
        <v>413</v>
      </c>
      <c r="AT3438" s="143" t="s">
        <v>366</v>
      </c>
      <c r="AV3438" s="143">
        <v>101.88097043784001</v>
      </c>
      <c r="AW3438" s="143">
        <v>6.84523249E-2</v>
      </c>
    </row>
    <row r="3439" spans="1:49" x14ac:dyDescent="0.25">
      <c r="A3439" s="153">
        <v>820000</v>
      </c>
      <c r="B3439" s="153">
        <v>2400000</v>
      </c>
      <c r="C3439" s="153">
        <v>2400000</v>
      </c>
      <c r="D3439" s="143" t="s">
        <v>360</v>
      </c>
      <c r="E3439" s="143" t="s">
        <v>73</v>
      </c>
      <c r="F3439" s="143" t="s">
        <v>378</v>
      </c>
      <c r="G3439" s="143" t="s">
        <v>379</v>
      </c>
      <c r="H3439" s="143">
        <v>0.59</v>
      </c>
      <c r="I3439" s="143">
        <v>0.64</v>
      </c>
      <c r="J3439" s="143" t="s">
        <v>363</v>
      </c>
      <c r="K3439" s="143">
        <v>0.41213567485683</v>
      </c>
      <c r="L3439" s="143">
        <v>3236.2817856645902</v>
      </c>
      <c r="M3439" s="143">
        <v>6.3866015484582501</v>
      </c>
      <c r="N3439" s="143">
        <v>0.87482911345014003</v>
      </c>
      <c r="O3439" s="143">
        <v>2.63214633921555</v>
      </c>
      <c r="P3439" s="143">
        <v>0.36054828705617997</v>
      </c>
      <c r="Q3439" s="143">
        <v>1333.7871777617499</v>
      </c>
      <c r="R3439" s="143">
        <v>3100</v>
      </c>
      <c r="S3439" s="143" t="s">
        <v>371</v>
      </c>
      <c r="T3439" s="143">
        <v>3100</v>
      </c>
      <c r="U3439" s="143" t="s">
        <v>385</v>
      </c>
      <c r="V3439" s="143" t="s">
        <v>366</v>
      </c>
      <c r="Y3439" s="143" t="s">
        <v>363</v>
      </c>
      <c r="Z3439" s="143">
        <v>0</v>
      </c>
      <c r="AA3439" s="143">
        <v>1</v>
      </c>
      <c r="AB3439" s="143">
        <v>2.63214633921555</v>
      </c>
      <c r="AC3439" s="143">
        <v>0.36054828705617997</v>
      </c>
      <c r="AD3439" s="143">
        <v>1333.7871777617499</v>
      </c>
      <c r="AF3439" s="143">
        <v>-1</v>
      </c>
      <c r="AG3439" s="143">
        <v>-1</v>
      </c>
      <c r="AH3439" s="143">
        <v>-1</v>
      </c>
      <c r="AI3439" s="143">
        <v>-1</v>
      </c>
      <c r="AJ3439" s="143">
        <v>0</v>
      </c>
      <c r="AM3439" s="143" t="s">
        <v>383</v>
      </c>
      <c r="AN3439" s="143">
        <v>-1</v>
      </c>
      <c r="AQ3439" s="143">
        <v>643</v>
      </c>
      <c r="AR3439" s="143" t="s">
        <v>295</v>
      </c>
      <c r="AS3439" s="143" t="s">
        <v>413</v>
      </c>
      <c r="AT3439" s="143" t="s">
        <v>366</v>
      </c>
      <c r="AV3439" s="143">
        <v>165.63164795309601</v>
      </c>
      <c r="AW3439" s="143">
        <v>1.0817414256</v>
      </c>
    </row>
    <row r="3440" spans="1:49" x14ac:dyDescent="0.25">
      <c r="A3440" s="153">
        <v>820000</v>
      </c>
      <c r="B3440" s="153">
        <v>2400000</v>
      </c>
      <c r="C3440" s="153">
        <v>2400000</v>
      </c>
      <c r="D3440" s="143" t="s">
        <v>360</v>
      </c>
      <c r="E3440" s="143" t="s">
        <v>73</v>
      </c>
      <c r="F3440" s="143" t="s">
        <v>378</v>
      </c>
      <c r="G3440" s="143" t="s">
        <v>379</v>
      </c>
      <c r="H3440" s="143">
        <v>0.59</v>
      </c>
      <c r="I3440" s="143">
        <v>0.64</v>
      </c>
      <c r="J3440" s="143" t="s">
        <v>366</v>
      </c>
      <c r="K3440" s="143">
        <v>0.61776345366790997</v>
      </c>
      <c r="L3440" s="143">
        <v>3817.9348166329501</v>
      </c>
      <c r="M3440" s="143">
        <v>7.9657090549204401</v>
      </c>
      <c r="N3440" s="143">
        <v>1.11883321759301</v>
      </c>
      <c r="O3440" s="143">
        <v>4.9209239366814197</v>
      </c>
      <c r="P3440" s="143">
        <v>0.69117427257863995</v>
      </c>
      <c r="Q3440" s="143">
        <v>2358.5805982021402</v>
      </c>
      <c r="R3440" s="143">
        <v>1200</v>
      </c>
      <c r="S3440" s="143" t="s">
        <v>398</v>
      </c>
      <c r="T3440" s="143">
        <v>1200</v>
      </c>
      <c r="U3440" s="143" t="s">
        <v>385</v>
      </c>
      <c r="V3440" s="143" t="s">
        <v>366</v>
      </c>
      <c r="Z3440" s="143">
        <v>0</v>
      </c>
      <c r="AA3440" s="143">
        <v>1</v>
      </c>
      <c r="AB3440" s="143">
        <v>4.9209239366814197</v>
      </c>
      <c r="AC3440" s="143">
        <v>0.69117427257863995</v>
      </c>
      <c r="AD3440" s="143">
        <v>2358.5805982021402</v>
      </c>
      <c r="AF3440" s="143">
        <v>-1</v>
      </c>
      <c r="AG3440" s="143">
        <v>-1</v>
      </c>
      <c r="AH3440" s="143">
        <v>-1</v>
      </c>
      <c r="AI3440" s="143">
        <v>-1</v>
      </c>
      <c r="AJ3440" s="143">
        <v>0</v>
      </c>
      <c r="AM3440" s="143" t="s">
        <v>383</v>
      </c>
      <c r="AN3440" s="143">
        <v>-1</v>
      </c>
      <c r="AQ3440" s="143">
        <v>643</v>
      </c>
      <c r="AR3440" s="143" t="s">
        <v>295</v>
      </c>
      <c r="AS3440" s="143" t="s">
        <v>413</v>
      </c>
      <c r="AT3440" s="143" t="s">
        <v>366</v>
      </c>
      <c r="AV3440" s="143">
        <v>200</v>
      </c>
      <c r="AW3440" s="143">
        <v>1.9128796417</v>
      </c>
    </row>
    <row r="3441" spans="1:49" x14ac:dyDescent="0.25">
      <c r="A3441" s="153">
        <v>820000</v>
      </c>
      <c r="B3441" s="153">
        <v>2400000</v>
      </c>
      <c r="C3441" s="153">
        <v>2400000</v>
      </c>
      <c r="D3441" s="143" t="s">
        <v>360</v>
      </c>
      <c r="E3441" s="143" t="s">
        <v>73</v>
      </c>
      <c r="F3441" s="143" t="s">
        <v>378</v>
      </c>
      <c r="G3441" s="143" t="s">
        <v>379</v>
      </c>
      <c r="H3441" s="143">
        <v>0.59</v>
      </c>
      <c r="I3441" s="143">
        <v>0.64</v>
      </c>
      <c r="J3441" s="143" t="s">
        <v>366</v>
      </c>
      <c r="K3441" s="143">
        <v>0.61776345387502996</v>
      </c>
      <c r="L3441" s="143">
        <v>3820.2719642644702</v>
      </c>
      <c r="M3441" s="143">
        <v>7.9704479518086897</v>
      </c>
      <c r="N3441" s="143">
        <v>1.11949325099439</v>
      </c>
      <c r="O3441" s="143">
        <v>4.9238514556405297</v>
      </c>
      <c r="P3441" s="143">
        <v>0.69158201732408997</v>
      </c>
      <c r="Q3441" s="143">
        <v>2360.0244033859799</v>
      </c>
      <c r="R3441" s="143">
        <v>1200</v>
      </c>
      <c r="S3441" s="143" t="s">
        <v>398</v>
      </c>
      <c r="T3441" s="143">
        <v>1200</v>
      </c>
      <c r="U3441" s="143" t="s">
        <v>385</v>
      </c>
      <c r="V3441" s="143" t="s">
        <v>366</v>
      </c>
      <c r="Z3441" s="143">
        <v>0</v>
      </c>
      <c r="AA3441" s="143">
        <v>1</v>
      </c>
      <c r="AB3441" s="143">
        <v>4.9238514556405297</v>
      </c>
      <c r="AC3441" s="143">
        <v>0.69158201732408997</v>
      </c>
      <c r="AD3441" s="143">
        <v>2360.0244033859799</v>
      </c>
      <c r="AF3441" s="143">
        <v>-1</v>
      </c>
      <c r="AG3441" s="143">
        <v>-1</v>
      </c>
      <c r="AH3441" s="143">
        <v>-1</v>
      </c>
      <c r="AI3441" s="143">
        <v>-1</v>
      </c>
      <c r="AJ3441" s="143">
        <v>0</v>
      </c>
      <c r="AM3441" s="143" t="s">
        <v>383</v>
      </c>
      <c r="AN3441" s="143">
        <v>-1</v>
      </c>
      <c r="AQ3441" s="143">
        <v>643</v>
      </c>
      <c r="AR3441" s="143" t="s">
        <v>295</v>
      </c>
      <c r="AS3441" s="143" t="s">
        <v>413</v>
      </c>
      <c r="AT3441" s="143" t="s">
        <v>366</v>
      </c>
      <c r="AV3441" s="143">
        <v>200.00000003352699</v>
      </c>
      <c r="AW3441" s="143">
        <v>1.914050611</v>
      </c>
    </row>
    <row r="3442" spans="1:49" x14ac:dyDescent="0.25">
      <c r="A3442" s="153">
        <v>820000</v>
      </c>
      <c r="B3442" s="153">
        <v>2400000</v>
      </c>
      <c r="C3442" s="153">
        <v>2400000</v>
      </c>
      <c r="D3442" s="143" t="s">
        <v>360</v>
      </c>
      <c r="E3442" s="143" t="s">
        <v>73</v>
      </c>
      <c r="F3442" s="143" t="s">
        <v>378</v>
      </c>
      <c r="G3442" s="143" t="s">
        <v>379</v>
      </c>
      <c r="H3442" s="143">
        <v>0.59</v>
      </c>
      <c r="I3442" s="143">
        <v>0.64</v>
      </c>
      <c r="J3442" s="143" t="s">
        <v>366</v>
      </c>
      <c r="K3442" s="143">
        <v>0.61776345366790997</v>
      </c>
      <c r="L3442" s="143">
        <v>3820.71024854506</v>
      </c>
      <c r="M3442" s="143">
        <v>7.9713485297231204</v>
      </c>
      <c r="N3442" s="143">
        <v>1.11961918030718</v>
      </c>
      <c r="O3442" s="143">
        <v>4.9244077981123899</v>
      </c>
      <c r="P3442" s="143">
        <v>0.69165981161940004</v>
      </c>
      <c r="Q3442" s="143">
        <v>2360.2951586055801</v>
      </c>
      <c r="R3442" s="143">
        <v>1200</v>
      </c>
      <c r="S3442" s="143" t="s">
        <v>398</v>
      </c>
      <c r="T3442" s="143">
        <v>1200</v>
      </c>
      <c r="U3442" s="143" t="s">
        <v>385</v>
      </c>
      <c r="V3442" s="143" t="s">
        <v>366</v>
      </c>
      <c r="Z3442" s="143">
        <v>0</v>
      </c>
      <c r="AA3442" s="143">
        <v>1</v>
      </c>
      <c r="AB3442" s="143">
        <v>4.9244077981123899</v>
      </c>
      <c r="AC3442" s="143">
        <v>0.69165981161940004</v>
      </c>
      <c r="AD3442" s="143">
        <v>2360.2951586055801</v>
      </c>
      <c r="AF3442" s="143">
        <v>-1</v>
      </c>
      <c r="AG3442" s="143">
        <v>-1</v>
      </c>
      <c r="AH3442" s="143">
        <v>-1</v>
      </c>
      <c r="AI3442" s="143">
        <v>-1</v>
      </c>
      <c r="AJ3442" s="143">
        <v>0</v>
      </c>
      <c r="AM3442" s="143" t="s">
        <v>383</v>
      </c>
      <c r="AN3442" s="143">
        <v>-1</v>
      </c>
      <c r="AQ3442" s="143">
        <v>643</v>
      </c>
      <c r="AR3442" s="143" t="s">
        <v>295</v>
      </c>
      <c r="AS3442" s="143" t="s">
        <v>413</v>
      </c>
      <c r="AT3442" s="143" t="s">
        <v>366</v>
      </c>
      <c r="AV3442" s="143">
        <v>200</v>
      </c>
      <c r="AW3442" s="143">
        <v>1.9142702015999999</v>
      </c>
    </row>
    <row r="3443" spans="1:49" x14ac:dyDescent="0.25">
      <c r="A3443" s="153">
        <v>820000</v>
      </c>
      <c r="B3443" s="153">
        <v>2400000</v>
      </c>
      <c r="C3443" s="153">
        <v>2400000</v>
      </c>
      <c r="D3443" s="143" t="s">
        <v>360</v>
      </c>
      <c r="E3443" s="143" t="s">
        <v>73</v>
      </c>
      <c r="F3443" s="143" t="s">
        <v>378</v>
      </c>
      <c r="G3443" s="143" t="s">
        <v>379</v>
      </c>
      <c r="H3443" s="143">
        <v>0.59</v>
      </c>
      <c r="I3443" s="143">
        <v>0.64</v>
      </c>
      <c r="J3443" s="143" t="s">
        <v>366</v>
      </c>
      <c r="K3443" s="143">
        <v>6.7993882046950005E-2</v>
      </c>
      <c r="L3443" s="143">
        <v>3836.5218172739601</v>
      </c>
      <c r="M3443" s="143">
        <v>7.6119922171677104</v>
      </c>
      <c r="N3443" s="143">
        <v>1.06716623382652</v>
      </c>
      <c r="O3443" s="143">
        <v>0.51756890095640995</v>
      </c>
      <c r="P3443" s="143">
        <v>7.2560775027280006E-2</v>
      </c>
      <c r="Q3443" s="143">
        <v>260.86001191427999</v>
      </c>
      <c r="R3443" s="143">
        <v>1550</v>
      </c>
      <c r="S3443" s="143" t="s">
        <v>399</v>
      </c>
      <c r="T3443" s="143">
        <v>1550</v>
      </c>
      <c r="U3443" s="143" t="s">
        <v>385</v>
      </c>
      <c r="V3443" s="143" t="s">
        <v>366</v>
      </c>
      <c r="Z3443" s="143">
        <v>0</v>
      </c>
      <c r="AA3443" s="143">
        <v>1</v>
      </c>
      <c r="AB3443" s="143">
        <v>0.51756890095640995</v>
      </c>
      <c r="AC3443" s="143">
        <v>7.2560775027280006E-2</v>
      </c>
      <c r="AD3443" s="143">
        <v>2370.0629683529201</v>
      </c>
      <c r="AF3443" s="143">
        <v>-1</v>
      </c>
      <c r="AG3443" s="143">
        <v>-1</v>
      </c>
      <c r="AH3443" s="143">
        <v>-1</v>
      </c>
      <c r="AI3443" s="143">
        <v>-1</v>
      </c>
      <c r="AJ3443" s="143">
        <v>0</v>
      </c>
      <c r="AM3443" s="143" t="s">
        <v>383</v>
      </c>
      <c r="AN3443" s="143">
        <v>-1</v>
      </c>
      <c r="AQ3443" s="143">
        <v>642</v>
      </c>
      <c r="AR3443" s="143" t="s">
        <v>295</v>
      </c>
      <c r="AS3443" s="143" t="s">
        <v>412</v>
      </c>
      <c r="AT3443" s="143" t="s">
        <v>366</v>
      </c>
      <c r="AV3443" s="143">
        <v>75.442395760481702</v>
      </c>
      <c r="AW3443" s="143">
        <v>1.9221921883999999</v>
      </c>
    </row>
    <row r="3444" spans="1:49" x14ac:dyDescent="0.25">
      <c r="A3444" s="153">
        <v>820000</v>
      </c>
      <c r="B3444" s="153">
        <v>2400000</v>
      </c>
      <c r="C3444" s="153">
        <v>2400000</v>
      </c>
      <c r="D3444" s="143" t="s">
        <v>360</v>
      </c>
      <c r="E3444" s="143" t="s">
        <v>73</v>
      </c>
      <c r="F3444" s="143" t="s">
        <v>378</v>
      </c>
      <c r="G3444" s="143" t="s">
        <v>379</v>
      </c>
      <c r="H3444" s="143">
        <v>0.59</v>
      </c>
      <c r="I3444" s="143">
        <v>0.64</v>
      </c>
      <c r="J3444" s="143" t="s">
        <v>366</v>
      </c>
      <c r="K3444" s="143">
        <v>1.6058430570079999E-2</v>
      </c>
      <c r="L3444" s="143">
        <v>3448.16567408326</v>
      </c>
      <c r="M3444" s="143">
        <v>6.9470357836729599</v>
      </c>
      <c r="N3444" s="143">
        <v>0.99085825037662001</v>
      </c>
      <c r="O3444" s="143">
        <v>0.11155849180002</v>
      </c>
      <c r="P3444" s="143">
        <v>1.5911628418469999E-2</v>
      </c>
      <c r="Q3444" s="143">
        <v>55.372129071426798</v>
      </c>
      <c r="R3444" s="143">
        <v>1550</v>
      </c>
      <c r="S3444" s="143" t="s">
        <v>399</v>
      </c>
      <c r="T3444" s="143">
        <v>1550</v>
      </c>
      <c r="U3444" s="143" t="s">
        <v>385</v>
      </c>
      <c r="V3444" s="143" t="s">
        <v>366</v>
      </c>
      <c r="Z3444" s="143">
        <v>0</v>
      </c>
      <c r="AA3444" s="143">
        <v>1</v>
      </c>
      <c r="AB3444" s="143">
        <v>0.11155849180002</v>
      </c>
      <c r="AC3444" s="143">
        <v>1.5911628418469999E-2</v>
      </c>
      <c r="AD3444" s="143">
        <v>1909.6063012951799</v>
      </c>
      <c r="AF3444" s="143">
        <v>-1</v>
      </c>
      <c r="AG3444" s="143">
        <v>-1</v>
      </c>
      <c r="AH3444" s="143">
        <v>-1</v>
      </c>
      <c r="AI3444" s="143">
        <v>-1</v>
      </c>
      <c r="AJ3444" s="143">
        <v>0</v>
      </c>
      <c r="AM3444" s="143" t="s">
        <v>383</v>
      </c>
      <c r="AN3444" s="143">
        <v>-1</v>
      </c>
      <c r="AQ3444" s="143">
        <v>642</v>
      </c>
      <c r="AR3444" s="143" t="s">
        <v>295</v>
      </c>
      <c r="AS3444" s="143" t="s">
        <v>412</v>
      </c>
      <c r="AT3444" s="143" t="s">
        <v>366</v>
      </c>
      <c r="AV3444" s="143">
        <v>70.331201809933305</v>
      </c>
      <c r="AW3444" s="143">
        <v>1.5487480140000001</v>
      </c>
    </row>
    <row r="3445" spans="1:49" x14ac:dyDescent="0.25">
      <c r="A3445" s="153">
        <v>820000</v>
      </c>
      <c r="B3445" s="153">
        <v>2400000</v>
      </c>
      <c r="C3445" s="153">
        <v>2400000</v>
      </c>
      <c r="D3445" s="143" t="s">
        <v>360</v>
      </c>
      <c r="E3445" s="143" t="s">
        <v>73</v>
      </c>
      <c r="F3445" s="143" t="s">
        <v>378</v>
      </c>
      <c r="G3445" s="143" t="s">
        <v>379</v>
      </c>
      <c r="H3445" s="143">
        <v>0.59</v>
      </c>
      <c r="I3445" s="143">
        <v>0.64</v>
      </c>
      <c r="J3445" s="143" t="s">
        <v>363</v>
      </c>
      <c r="K3445" s="143">
        <v>8.3242989250000005E-5</v>
      </c>
      <c r="L3445" s="143">
        <v>3765.0664934323199</v>
      </c>
      <c r="M3445" s="143">
        <v>7.5394871498944998</v>
      </c>
      <c r="N3445" s="143">
        <v>1.02925188955196</v>
      </c>
      <c r="O3445" s="143">
        <v>6.2760944778999996E-4</v>
      </c>
      <c r="P3445" s="143">
        <v>8.5678003980000007E-5</v>
      </c>
      <c r="Q3445" s="143">
        <v>0.31341538965338001</v>
      </c>
      <c r="R3445" s="143">
        <v>3100</v>
      </c>
      <c r="S3445" s="143" t="s">
        <v>371</v>
      </c>
      <c r="T3445" s="143">
        <v>3100</v>
      </c>
      <c r="U3445" s="143" t="s">
        <v>395</v>
      </c>
      <c r="V3445" s="143" t="s">
        <v>395</v>
      </c>
      <c r="Y3445" s="143" t="s">
        <v>363</v>
      </c>
      <c r="Z3445" s="143">
        <v>0</v>
      </c>
      <c r="AA3445" s="143">
        <v>1</v>
      </c>
      <c r="AB3445" s="143">
        <v>6.2760944778999996E-4</v>
      </c>
      <c r="AC3445" s="143">
        <v>8.5678003980000007E-5</v>
      </c>
      <c r="AD3445" s="143">
        <v>1.2857367353384701</v>
      </c>
      <c r="AF3445" s="143">
        <v>-1</v>
      </c>
      <c r="AG3445" s="143">
        <v>-1</v>
      </c>
      <c r="AH3445" s="143">
        <v>-1</v>
      </c>
      <c r="AI3445" s="143">
        <v>-1</v>
      </c>
      <c r="AJ3445" s="143">
        <v>0</v>
      </c>
      <c r="AM3445" s="143" t="s">
        <v>383</v>
      </c>
      <c r="AN3445" s="143">
        <v>-1</v>
      </c>
      <c r="AQ3445" s="143">
        <v>643</v>
      </c>
      <c r="AR3445" s="143" t="s">
        <v>295</v>
      </c>
      <c r="AS3445" s="143" t="s">
        <v>413</v>
      </c>
      <c r="AT3445" s="143" t="s">
        <v>366</v>
      </c>
      <c r="AV3445" s="143">
        <v>3.9185011286488902</v>
      </c>
      <c r="AW3445" s="143">
        <v>1.0427711000000001E-3</v>
      </c>
    </row>
    <row r="3446" spans="1:49" x14ac:dyDescent="0.25">
      <c r="A3446" s="153">
        <v>820000</v>
      </c>
      <c r="B3446" s="153">
        <v>2400000</v>
      </c>
      <c r="C3446" s="153">
        <v>2400000</v>
      </c>
      <c r="D3446" s="143" t="s">
        <v>360</v>
      </c>
      <c r="E3446" s="143" t="s">
        <v>73</v>
      </c>
      <c r="F3446" s="143" t="s">
        <v>378</v>
      </c>
      <c r="G3446" s="143" t="s">
        <v>379</v>
      </c>
      <c r="H3446" s="143">
        <v>0.59</v>
      </c>
      <c r="I3446" s="143">
        <v>0.64</v>
      </c>
      <c r="J3446" s="143" t="s">
        <v>363</v>
      </c>
      <c r="K3446" s="143">
        <v>2.581413204181E-2</v>
      </c>
      <c r="L3446" s="143">
        <v>3765.0664934323199</v>
      </c>
      <c r="M3446" s="143">
        <v>7.5394871498944998</v>
      </c>
      <c r="N3446" s="143">
        <v>1.02925188955196</v>
      </c>
      <c r="O3446" s="143">
        <v>0.19462531681496001</v>
      </c>
      <c r="P3446" s="143">
        <v>2.656924418118E-2</v>
      </c>
      <c r="Q3446" s="143">
        <v>97.191923607686704</v>
      </c>
      <c r="R3446" s="143">
        <v>3100</v>
      </c>
      <c r="S3446" s="143" t="s">
        <v>371</v>
      </c>
      <c r="T3446" s="143">
        <v>3100</v>
      </c>
      <c r="U3446" s="143" t="s">
        <v>385</v>
      </c>
      <c r="V3446" s="143" t="s">
        <v>366</v>
      </c>
      <c r="Y3446" s="143" t="s">
        <v>363</v>
      </c>
      <c r="Z3446" s="143">
        <v>0</v>
      </c>
      <c r="AA3446" s="143">
        <v>1</v>
      </c>
      <c r="AB3446" s="143">
        <v>0.19462531681496001</v>
      </c>
      <c r="AC3446" s="143">
        <v>2.656924418118E-2</v>
      </c>
      <c r="AD3446" s="143">
        <v>97.1919236076874</v>
      </c>
      <c r="AF3446" s="143">
        <v>-1</v>
      </c>
      <c r="AG3446" s="143">
        <v>-1</v>
      </c>
      <c r="AH3446" s="143">
        <v>-1</v>
      </c>
      <c r="AI3446" s="143">
        <v>-1</v>
      </c>
      <c r="AJ3446" s="143">
        <v>0</v>
      </c>
      <c r="AM3446" s="143" t="s">
        <v>383</v>
      </c>
      <c r="AN3446" s="143">
        <v>-1</v>
      </c>
      <c r="AQ3446" s="143">
        <v>643</v>
      </c>
      <c r="AR3446" s="143" t="s">
        <v>295</v>
      </c>
      <c r="AS3446" s="143" t="s">
        <v>413</v>
      </c>
      <c r="AT3446" s="143" t="s">
        <v>366</v>
      </c>
      <c r="AV3446" s="143">
        <v>98.6052621340489</v>
      </c>
      <c r="AW3446" s="143">
        <v>7.8825566599999994E-2</v>
      </c>
    </row>
    <row r="3447" spans="1:49" x14ac:dyDescent="0.25">
      <c r="A3447" s="153">
        <v>820000</v>
      </c>
      <c r="B3447" s="153">
        <v>2400000</v>
      </c>
      <c r="C3447" s="153">
        <v>2400000</v>
      </c>
      <c r="D3447" s="143" t="s">
        <v>360</v>
      </c>
      <c r="E3447" s="143" t="s">
        <v>73</v>
      </c>
      <c r="F3447" s="143" t="s">
        <v>378</v>
      </c>
      <c r="G3447" s="143" t="s">
        <v>379</v>
      </c>
      <c r="H3447" s="143">
        <v>0.59</v>
      </c>
      <c r="I3447" s="143">
        <v>0.64</v>
      </c>
      <c r="J3447" s="143" t="s">
        <v>395</v>
      </c>
      <c r="K3447" s="143">
        <v>7.9204856931000002E-4</v>
      </c>
      <c r="L3447" s="143">
        <v>3765.0664934323199</v>
      </c>
      <c r="M3447" s="143">
        <v>7.5394871498944998</v>
      </c>
      <c r="N3447" s="143">
        <v>1.02925188955196</v>
      </c>
      <c r="O3447" s="143">
        <v>5.97164001043E-3</v>
      </c>
      <c r="P3447" s="143">
        <v>8.1521748657999995E-4</v>
      </c>
      <c r="Q3447" s="143">
        <v>2.9821155294951498</v>
      </c>
      <c r="R3447" s="143">
        <v>1860</v>
      </c>
      <c r="S3447" s="143" t="s">
        <v>411</v>
      </c>
      <c r="T3447" s="143">
        <v>1860</v>
      </c>
      <c r="U3447" s="143" t="s">
        <v>395</v>
      </c>
      <c r="V3447" s="143" t="s">
        <v>395</v>
      </c>
      <c r="Z3447" s="143">
        <v>0</v>
      </c>
      <c r="AA3447" s="143">
        <v>1</v>
      </c>
      <c r="AB3447" s="143">
        <v>5.97164001043E-3</v>
      </c>
      <c r="AC3447" s="143">
        <v>8.1521748657999995E-4</v>
      </c>
      <c r="AD3447" s="143">
        <v>10.828400519746699</v>
      </c>
      <c r="AF3447" s="143">
        <v>-1</v>
      </c>
      <c r="AG3447" s="143">
        <v>-1</v>
      </c>
      <c r="AH3447" s="143">
        <v>-1</v>
      </c>
      <c r="AI3447" s="143">
        <v>-1</v>
      </c>
      <c r="AJ3447" s="143">
        <v>0</v>
      </c>
      <c r="AM3447" s="143" t="s">
        <v>383</v>
      </c>
      <c r="AN3447" s="143">
        <v>-1</v>
      </c>
      <c r="AQ3447" s="143">
        <v>643</v>
      </c>
      <c r="AR3447" s="143" t="s">
        <v>295</v>
      </c>
      <c r="AS3447" s="143" t="s">
        <v>413</v>
      </c>
      <c r="AT3447" s="143" t="s">
        <v>366</v>
      </c>
      <c r="AV3447" s="143">
        <v>31.888334114543401</v>
      </c>
      <c r="AW3447" s="143">
        <v>8.7821578000000008E-3</v>
      </c>
    </row>
    <row r="3448" spans="1:49" x14ac:dyDescent="0.25">
      <c r="A3448" s="153">
        <v>820000</v>
      </c>
      <c r="B3448" s="153">
        <v>2400000</v>
      </c>
      <c r="C3448" s="153">
        <v>2400000</v>
      </c>
      <c r="D3448" s="143" t="s">
        <v>360</v>
      </c>
      <c r="E3448" s="143" t="s">
        <v>73</v>
      </c>
      <c r="F3448" s="143" t="s">
        <v>378</v>
      </c>
      <c r="G3448" s="143" t="s">
        <v>379</v>
      </c>
      <c r="H3448" s="143">
        <v>0.59</v>
      </c>
      <c r="I3448" s="143">
        <v>0.64</v>
      </c>
      <c r="J3448" s="143" t="s">
        <v>366</v>
      </c>
      <c r="K3448" s="143">
        <v>0.58532961729900002</v>
      </c>
      <c r="L3448" s="143">
        <v>3765.0664934323199</v>
      </c>
      <c r="M3448" s="143">
        <v>7.5394871498944998</v>
      </c>
      <c r="N3448" s="143">
        <v>1.02925188955196</v>
      </c>
      <c r="O3448" s="143">
        <v>4.4130851280784897</v>
      </c>
      <c r="P3448" s="143">
        <v>0.60245161461572005</v>
      </c>
      <c r="Q3448" s="143">
        <v>2203.8049297060302</v>
      </c>
      <c r="R3448" s="143">
        <v>1860</v>
      </c>
      <c r="S3448" s="143" t="s">
        <v>411</v>
      </c>
      <c r="T3448" s="143">
        <v>1860</v>
      </c>
      <c r="U3448" s="143" t="s">
        <v>385</v>
      </c>
      <c r="V3448" s="143" t="s">
        <v>366</v>
      </c>
      <c r="Z3448" s="143">
        <v>0</v>
      </c>
      <c r="AA3448" s="143">
        <v>1</v>
      </c>
      <c r="AB3448" s="143">
        <v>4.4130851280784897</v>
      </c>
      <c r="AC3448" s="143">
        <v>0.60245161461572005</v>
      </c>
      <c r="AD3448" s="143">
        <v>2203.8049297060302</v>
      </c>
      <c r="AF3448" s="143">
        <v>-1</v>
      </c>
      <c r="AG3448" s="143">
        <v>-1</v>
      </c>
      <c r="AH3448" s="143">
        <v>-1</v>
      </c>
      <c r="AI3448" s="143">
        <v>-1</v>
      </c>
      <c r="AJ3448" s="143">
        <v>0</v>
      </c>
      <c r="AM3448" s="143" t="s">
        <v>383</v>
      </c>
      <c r="AN3448" s="143">
        <v>-1</v>
      </c>
      <c r="AQ3448" s="143">
        <v>643</v>
      </c>
      <c r="AR3448" s="143" t="s">
        <v>295</v>
      </c>
      <c r="AS3448" s="143" t="s">
        <v>413</v>
      </c>
      <c r="AT3448" s="143" t="s">
        <v>366</v>
      </c>
      <c r="AV3448" s="143">
        <v>193.040246096727</v>
      </c>
      <c r="AW3448" s="143">
        <v>1.78735193</v>
      </c>
    </row>
    <row r="3449" spans="1:49" x14ac:dyDescent="0.25">
      <c r="A3449" s="153">
        <v>820000</v>
      </c>
      <c r="B3449" s="153">
        <v>2400000</v>
      </c>
      <c r="C3449" s="153">
        <v>2400000</v>
      </c>
      <c r="D3449" s="143" t="s">
        <v>360</v>
      </c>
      <c r="E3449" s="143" t="s">
        <v>73</v>
      </c>
      <c r="F3449" s="143" t="s">
        <v>378</v>
      </c>
      <c r="G3449" s="143" t="s">
        <v>379</v>
      </c>
      <c r="H3449" s="143">
        <v>0.59</v>
      </c>
      <c r="I3449" s="143">
        <v>0.64</v>
      </c>
      <c r="J3449" s="143" t="s">
        <v>366</v>
      </c>
      <c r="K3449" s="143">
        <v>2.6927470781000002E-4</v>
      </c>
      <c r="L3449" s="143">
        <v>905.31454599618405</v>
      </c>
      <c r="M3449" s="143">
        <v>2.0088131781988801</v>
      </c>
      <c r="N3449" s="143">
        <v>0.26745082482006999</v>
      </c>
      <c r="O3449" s="143">
        <v>5.4092258160000004E-4</v>
      </c>
      <c r="P3449" s="143">
        <v>7.2017742699999996E-5</v>
      </c>
      <c r="Q3449" s="143">
        <v>0.24377830985106999</v>
      </c>
      <c r="R3449" s="143">
        <v>1200</v>
      </c>
      <c r="S3449" s="143" t="s">
        <v>398</v>
      </c>
      <c r="T3449" s="143">
        <v>1200</v>
      </c>
      <c r="U3449" s="143" t="s">
        <v>385</v>
      </c>
      <c r="V3449" s="143" t="s">
        <v>366</v>
      </c>
      <c r="Z3449" s="143">
        <v>0</v>
      </c>
      <c r="AA3449" s="143">
        <v>1</v>
      </c>
      <c r="AB3449" s="143">
        <v>5.4092258160000004E-4</v>
      </c>
      <c r="AC3449" s="143">
        <v>7.2017742699999996E-5</v>
      </c>
      <c r="AD3449" s="143">
        <v>28.919802915855399</v>
      </c>
      <c r="AF3449" s="143">
        <v>-1</v>
      </c>
      <c r="AG3449" s="143">
        <v>-1</v>
      </c>
      <c r="AH3449" s="143">
        <v>-1</v>
      </c>
      <c r="AI3449" s="143">
        <v>-1</v>
      </c>
      <c r="AJ3449" s="143">
        <v>0</v>
      </c>
      <c r="AM3449" s="143" t="s">
        <v>383</v>
      </c>
      <c r="AN3449" s="143">
        <v>-1</v>
      </c>
      <c r="AQ3449" s="143">
        <v>644</v>
      </c>
      <c r="AR3449" s="143" t="s">
        <v>295</v>
      </c>
      <c r="AS3449" s="143" t="s">
        <v>414</v>
      </c>
      <c r="AT3449" s="143" t="s">
        <v>366</v>
      </c>
      <c r="AV3449" s="143">
        <v>9.4292373032442498</v>
      </c>
      <c r="AW3449" s="143">
        <v>2.3454828E-2</v>
      </c>
    </row>
    <row r="3450" spans="1:49" x14ac:dyDescent="0.25">
      <c r="A3450" s="153">
        <v>820000</v>
      </c>
      <c r="B3450" s="153">
        <v>2400000</v>
      </c>
      <c r="C3450" s="153">
        <v>2400000</v>
      </c>
      <c r="D3450" s="143" t="s">
        <v>360</v>
      </c>
      <c r="E3450" s="143" t="s">
        <v>73</v>
      </c>
      <c r="F3450" s="143" t="s">
        <v>378</v>
      </c>
      <c r="G3450" s="143" t="s">
        <v>379</v>
      </c>
      <c r="H3450" s="143">
        <v>0.59</v>
      </c>
      <c r="I3450" s="143">
        <v>0.64</v>
      </c>
      <c r="J3450" s="143" t="s">
        <v>366</v>
      </c>
      <c r="K3450" s="143">
        <v>5.3828710043330001E-2</v>
      </c>
      <c r="L3450" s="143">
        <v>3587.11286481761</v>
      </c>
      <c r="M3450" s="143">
        <v>7.4535928813682002</v>
      </c>
      <c r="N3450" s="143">
        <v>1.01336957925405</v>
      </c>
      <c r="O3450" s="143">
        <v>0.40121728999223</v>
      </c>
      <c r="P3450" s="143">
        <v>5.4548377248399997E-2</v>
      </c>
      <c r="Q3450" s="143">
        <v>193.08965829298401</v>
      </c>
      <c r="R3450" s="143">
        <v>1200</v>
      </c>
      <c r="S3450" s="143" t="s">
        <v>398</v>
      </c>
      <c r="T3450" s="143">
        <v>1200</v>
      </c>
      <c r="U3450" s="143" t="s">
        <v>385</v>
      </c>
      <c r="V3450" s="143" t="s">
        <v>366</v>
      </c>
      <c r="Z3450" s="143">
        <v>0</v>
      </c>
      <c r="AA3450" s="143">
        <v>1</v>
      </c>
      <c r="AB3450" s="143">
        <v>0.40121728999223</v>
      </c>
      <c r="AC3450" s="143">
        <v>5.4548377248399997E-2</v>
      </c>
      <c r="AD3450" s="143">
        <v>193.08965829298299</v>
      </c>
      <c r="AF3450" s="143">
        <v>-1</v>
      </c>
      <c r="AG3450" s="143">
        <v>-1</v>
      </c>
      <c r="AH3450" s="143">
        <v>-1</v>
      </c>
      <c r="AI3450" s="143">
        <v>-1</v>
      </c>
      <c r="AJ3450" s="143">
        <v>0</v>
      </c>
      <c r="AM3450" s="143" t="s">
        <v>383</v>
      </c>
      <c r="AN3450" s="143">
        <v>-1</v>
      </c>
      <c r="AQ3450" s="143">
        <v>643</v>
      </c>
      <c r="AR3450" s="143" t="s">
        <v>295</v>
      </c>
      <c r="AS3450" s="143" t="s">
        <v>413</v>
      </c>
      <c r="AT3450" s="143" t="s">
        <v>366</v>
      </c>
      <c r="AV3450" s="143">
        <v>104.401464732032</v>
      </c>
      <c r="AW3450" s="143">
        <v>0.15660150710000001</v>
      </c>
    </row>
    <row r="3451" spans="1:49" x14ac:dyDescent="0.25">
      <c r="A3451" s="153">
        <v>820000</v>
      </c>
      <c r="B3451" s="153">
        <v>2400000</v>
      </c>
      <c r="C3451" s="153">
        <v>2400000</v>
      </c>
      <c r="D3451" s="143" t="s">
        <v>360</v>
      </c>
      <c r="E3451" s="143" t="s">
        <v>73</v>
      </c>
      <c r="F3451" s="143" t="s">
        <v>378</v>
      </c>
      <c r="G3451" s="143" t="s">
        <v>379</v>
      </c>
      <c r="H3451" s="143">
        <v>0.59</v>
      </c>
      <c r="I3451" s="143">
        <v>0.64</v>
      </c>
      <c r="J3451" s="143" t="s">
        <v>363</v>
      </c>
      <c r="K3451" s="143">
        <v>0.1071513238622</v>
      </c>
      <c r="L3451" s="143">
        <v>3587.11286481761</v>
      </c>
      <c r="M3451" s="143">
        <v>7.4535928813682002</v>
      </c>
      <c r="N3451" s="143">
        <v>1.01336957925405</v>
      </c>
      <c r="O3451" s="143">
        <v>0.79866234476849995</v>
      </c>
      <c r="P3451" s="143">
        <v>0.10858389197875</v>
      </c>
      <c r="Q3451" s="143">
        <v>384.36389230834999</v>
      </c>
      <c r="R3451" s="143">
        <v>3100</v>
      </c>
      <c r="S3451" s="143" t="s">
        <v>371</v>
      </c>
      <c r="T3451" s="143">
        <v>3100</v>
      </c>
      <c r="U3451" s="143" t="s">
        <v>385</v>
      </c>
      <c r="V3451" s="143" t="s">
        <v>366</v>
      </c>
      <c r="Y3451" s="143" t="s">
        <v>363</v>
      </c>
      <c r="Z3451" s="143">
        <v>0</v>
      </c>
      <c r="AA3451" s="143">
        <v>1</v>
      </c>
      <c r="AB3451" s="143">
        <v>0.79866234476849995</v>
      </c>
      <c r="AC3451" s="143">
        <v>0.10858389197875</v>
      </c>
      <c r="AD3451" s="143">
        <v>444.40278226974198</v>
      </c>
      <c r="AF3451" s="143">
        <v>-1</v>
      </c>
      <c r="AG3451" s="143">
        <v>-1</v>
      </c>
      <c r="AH3451" s="143">
        <v>-1</v>
      </c>
      <c r="AI3451" s="143">
        <v>-1</v>
      </c>
      <c r="AJ3451" s="143">
        <v>0</v>
      </c>
      <c r="AM3451" s="143" t="s">
        <v>383</v>
      </c>
      <c r="AN3451" s="143">
        <v>-1</v>
      </c>
      <c r="AQ3451" s="143">
        <v>643</v>
      </c>
      <c r="AR3451" s="143" t="s">
        <v>295</v>
      </c>
      <c r="AS3451" s="143" t="s">
        <v>413</v>
      </c>
      <c r="AT3451" s="143" t="s">
        <v>366</v>
      </c>
      <c r="AV3451" s="143">
        <v>125.36763904147099</v>
      </c>
      <c r="AW3451" s="143">
        <v>0.36042399209999998</v>
      </c>
    </row>
    <row r="3452" spans="1:49" x14ac:dyDescent="0.25">
      <c r="A3452" s="153">
        <v>820000</v>
      </c>
      <c r="B3452" s="153">
        <v>2400000</v>
      </c>
      <c r="C3452" s="153">
        <v>2400000</v>
      </c>
      <c r="D3452" s="143" t="s">
        <v>360</v>
      </c>
      <c r="E3452" s="143" t="s">
        <v>73</v>
      </c>
      <c r="F3452" s="143" t="s">
        <v>378</v>
      </c>
      <c r="G3452" s="143" t="s">
        <v>379</v>
      </c>
      <c r="H3452" s="143">
        <v>0.59</v>
      </c>
      <c r="I3452" s="143">
        <v>0.64</v>
      </c>
      <c r="J3452" s="143" t="s">
        <v>363</v>
      </c>
      <c r="K3452" s="143">
        <v>7.8830334026999997E-4</v>
      </c>
      <c r="L3452" s="143">
        <v>3802.9234966241802</v>
      </c>
      <c r="M3452" s="143">
        <v>9.0243223050152093</v>
      </c>
      <c r="N3452" s="143">
        <v>1.3150367824007501</v>
      </c>
      <c r="O3452" s="143">
        <v>7.1139034167100003E-3</v>
      </c>
      <c r="P3452" s="143">
        <v>1.03664788814E-3</v>
      </c>
      <c r="Q3452" s="143">
        <v>2.9978572951801099</v>
      </c>
      <c r="R3452" s="143">
        <v>3100</v>
      </c>
      <c r="S3452" s="143" t="s">
        <v>371</v>
      </c>
      <c r="T3452" s="143">
        <v>3100</v>
      </c>
      <c r="U3452" s="143" t="s">
        <v>385</v>
      </c>
      <c r="V3452" s="143" t="s">
        <v>366</v>
      </c>
      <c r="Y3452" s="143" t="s">
        <v>363</v>
      </c>
      <c r="Z3452" s="143">
        <v>0</v>
      </c>
      <c r="AA3452" s="143">
        <v>1</v>
      </c>
      <c r="AB3452" s="143">
        <v>7.1139034167100003E-3</v>
      </c>
      <c r="AC3452" s="143">
        <v>1.03664788814E-3</v>
      </c>
      <c r="AD3452" s="143">
        <v>2.9978572951816198</v>
      </c>
      <c r="AF3452" s="143">
        <v>-1</v>
      </c>
      <c r="AG3452" s="143">
        <v>-1</v>
      </c>
      <c r="AH3452" s="143">
        <v>-1</v>
      </c>
      <c r="AI3452" s="143">
        <v>-1</v>
      </c>
      <c r="AJ3452" s="143">
        <v>0</v>
      </c>
      <c r="AM3452" s="143" t="s">
        <v>383</v>
      </c>
      <c r="AN3452" s="143">
        <v>-1</v>
      </c>
      <c r="AQ3452" s="143">
        <v>643</v>
      </c>
      <c r="AR3452" s="143" t="s">
        <v>295</v>
      </c>
      <c r="AS3452" s="143" t="s">
        <v>413</v>
      </c>
      <c r="AT3452" s="143" t="s">
        <v>366</v>
      </c>
      <c r="AV3452" s="143">
        <v>11.304245912121599</v>
      </c>
      <c r="AW3452" s="143">
        <v>2.4313522E-3</v>
      </c>
    </row>
    <row r="3453" spans="1:49" x14ac:dyDescent="0.25">
      <c r="A3453" s="153">
        <v>820000</v>
      </c>
      <c r="B3453" s="153">
        <v>2400000</v>
      </c>
      <c r="C3453" s="153">
        <v>2400000</v>
      </c>
      <c r="D3453" s="143" t="s">
        <v>360</v>
      </c>
      <c r="E3453" s="143" t="s">
        <v>73</v>
      </c>
      <c r="F3453" s="143" t="s">
        <v>378</v>
      </c>
      <c r="G3453" s="143" t="s">
        <v>379</v>
      </c>
      <c r="H3453" s="143">
        <v>0.59</v>
      </c>
      <c r="I3453" s="143">
        <v>0.64</v>
      </c>
      <c r="J3453" s="143" t="s">
        <v>366</v>
      </c>
      <c r="K3453" s="143">
        <v>0.61247268523843001</v>
      </c>
      <c r="L3453" s="143">
        <v>3802.9234966241802</v>
      </c>
      <c r="M3453" s="143">
        <v>9.0243223050152093</v>
      </c>
      <c r="N3453" s="143">
        <v>1.3150367824007501</v>
      </c>
      <c r="O3453" s="143">
        <v>5.5271509146097202</v>
      </c>
      <c r="P3453" s="143">
        <v>0.80542410930428998</v>
      </c>
      <c r="Q3453" s="143">
        <v>2329.1867657337302</v>
      </c>
      <c r="R3453" s="143">
        <v>1200</v>
      </c>
      <c r="S3453" s="143" t="s">
        <v>398</v>
      </c>
      <c r="T3453" s="143">
        <v>1200</v>
      </c>
      <c r="U3453" s="143" t="s">
        <v>385</v>
      </c>
      <c r="V3453" s="143" t="s">
        <v>366</v>
      </c>
      <c r="Z3453" s="143">
        <v>0</v>
      </c>
      <c r="AA3453" s="143">
        <v>1</v>
      </c>
      <c r="AB3453" s="143">
        <v>5.5271509146097202</v>
      </c>
      <c r="AC3453" s="143">
        <v>0.80542410930428998</v>
      </c>
      <c r="AD3453" s="143">
        <v>2329.1867657337302</v>
      </c>
      <c r="AF3453" s="143">
        <v>-1</v>
      </c>
      <c r="AG3453" s="143">
        <v>-1</v>
      </c>
      <c r="AH3453" s="143">
        <v>-1</v>
      </c>
      <c r="AI3453" s="143">
        <v>-1</v>
      </c>
      <c r="AJ3453" s="143">
        <v>0</v>
      </c>
      <c r="AM3453" s="143" t="s">
        <v>383</v>
      </c>
      <c r="AN3453" s="143">
        <v>-1</v>
      </c>
      <c r="AQ3453" s="143">
        <v>643</v>
      </c>
      <c r="AR3453" s="143" t="s">
        <v>295</v>
      </c>
      <c r="AS3453" s="143" t="s">
        <v>413</v>
      </c>
      <c r="AT3453" s="143" t="s">
        <v>366</v>
      </c>
      <c r="AV3453" s="143">
        <v>199.73402920008201</v>
      </c>
      <c r="AW3453" s="143">
        <v>1.8890403615</v>
      </c>
    </row>
    <row r="3454" spans="1:49" x14ac:dyDescent="0.25">
      <c r="A3454" s="153">
        <v>820000</v>
      </c>
      <c r="B3454" s="153">
        <v>2400000</v>
      </c>
      <c r="C3454" s="153">
        <v>2400000</v>
      </c>
      <c r="D3454" s="143" t="s">
        <v>360</v>
      </c>
      <c r="E3454" s="143" t="s">
        <v>73</v>
      </c>
      <c r="F3454" s="143" t="s">
        <v>378</v>
      </c>
      <c r="G3454" s="143" t="s">
        <v>379</v>
      </c>
      <c r="H3454" s="143">
        <v>0.59</v>
      </c>
      <c r="I3454" s="143">
        <v>0.64</v>
      </c>
      <c r="J3454" s="143" t="s">
        <v>366</v>
      </c>
      <c r="K3454" s="143">
        <v>4.5024651812599998E-3</v>
      </c>
      <c r="L3454" s="143">
        <v>3802.9234966241802</v>
      </c>
      <c r="M3454" s="143">
        <v>9.0243223050152093</v>
      </c>
      <c r="N3454" s="143">
        <v>1.3150367824007501</v>
      </c>
      <c r="O3454" s="143">
        <v>4.0631696962860002E-2</v>
      </c>
      <c r="P3454" s="143">
        <v>5.9209073248399999E-3</v>
      </c>
      <c r="Q3454" s="143">
        <v>17.122530630572498</v>
      </c>
      <c r="R3454" s="143">
        <v>1300</v>
      </c>
      <c r="S3454" s="143" t="s">
        <v>401</v>
      </c>
      <c r="T3454" s="143">
        <v>1300</v>
      </c>
      <c r="U3454" s="143" t="s">
        <v>385</v>
      </c>
      <c r="V3454" s="143" t="s">
        <v>366</v>
      </c>
      <c r="Z3454" s="143">
        <v>0</v>
      </c>
      <c r="AA3454" s="143">
        <v>1</v>
      </c>
      <c r="AB3454" s="143">
        <v>4.0631696962860002E-2</v>
      </c>
      <c r="AC3454" s="143">
        <v>5.9209073248399999E-3</v>
      </c>
      <c r="AD3454" s="143">
        <v>17.1225306305728</v>
      </c>
      <c r="AF3454" s="143">
        <v>-1</v>
      </c>
      <c r="AG3454" s="143">
        <v>-1</v>
      </c>
      <c r="AH3454" s="143">
        <v>-1</v>
      </c>
      <c r="AI3454" s="143">
        <v>-1</v>
      </c>
      <c r="AJ3454" s="143">
        <v>0</v>
      </c>
      <c r="AM3454" s="143" t="s">
        <v>383</v>
      </c>
      <c r="AN3454" s="143">
        <v>-1</v>
      </c>
      <c r="AQ3454" s="143">
        <v>643</v>
      </c>
      <c r="AR3454" s="143" t="s">
        <v>295</v>
      </c>
      <c r="AS3454" s="143" t="s">
        <v>413</v>
      </c>
      <c r="AT3454" s="143" t="s">
        <v>366</v>
      </c>
      <c r="AV3454" s="143">
        <v>18.098341366532701</v>
      </c>
      <c r="AW3454" s="143">
        <v>1.38868862E-2</v>
      </c>
    </row>
    <row r="3455" spans="1:49" x14ac:dyDescent="0.25">
      <c r="A3455" s="153">
        <v>820000</v>
      </c>
      <c r="B3455" s="153">
        <v>2400000</v>
      </c>
      <c r="C3455" s="153">
        <v>2400000</v>
      </c>
      <c r="D3455" s="143" t="s">
        <v>360</v>
      </c>
      <c r="E3455" s="143" t="s">
        <v>73</v>
      </c>
      <c r="F3455" s="143" t="s">
        <v>378</v>
      </c>
      <c r="G3455" s="143" t="s">
        <v>379</v>
      </c>
      <c r="H3455" s="143">
        <v>0.59</v>
      </c>
      <c r="I3455" s="143">
        <v>0.64</v>
      </c>
      <c r="J3455" s="143" t="s">
        <v>366</v>
      </c>
      <c r="K3455" s="143">
        <v>2.5042889832629998E-2</v>
      </c>
      <c r="L3455" s="143">
        <v>3812.1781474648101</v>
      </c>
      <c r="M3455" s="143">
        <v>8.51804051100358</v>
      </c>
      <c r="N3455" s="143">
        <v>1.2183585307367999</v>
      </c>
      <c r="O3455" s="143">
        <v>0.21331635010694999</v>
      </c>
      <c r="P3455" s="143">
        <v>3.0511218461879999E-2</v>
      </c>
      <c r="Q3455" s="143">
        <v>95.467957369324594</v>
      </c>
      <c r="R3455" s="143">
        <v>1860</v>
      </c>
      <c r="S3455" s="143" t="s">
        <v>411</v>
      </c>
      <c r="T3455" s="143">
        <v>1860</v>
      </c>
      <c r="U3455" s="143" t="s">
        <v>385</v>
      </c>
      <c r="V3455" s="143" t="s">
        <v>366</v>
      </c>
      <c r="Z3455" s="143">
        <v>0</v>
      </c>
      <c r="AA3455" s="143">
        <v>1</v>
      </c>
      <c r="AB3455" s="143">
        <v>0.21331635010694999</v>
      </c>
      <c r="AC3455" s="143">
        <v>3.0511218461879999E-2</v>
      </c>
      <c r="AD3455" s="143">
        <v>95.467957369324594</v>
      </c>
      <c r="AF3455" s="143">
        <v>-1</v>
      </c>
      <c r="AG3455" s="143">
        <v>-1</v>
      </c>
      <c r="AH3455" s="143">
        <v>-1</v>
      </c>
      <c r="AI3455" s="143">
        <v>-1</v>
      </c>
      <c r="AJ3455" s="143">
        <v>0</v>
      </c>
      <c r="AM3455" s="143" t="s">
        <v>383</v>
      </c>
      <c r="AN3455" s="143">
        <v>-1</v>
      </c>
      <c r="AQ3455" s="143">
        <v>643</v>
      </c>
      <c r="AR3455" s="143" t="s">
        <v>295</v>
      </c>
      <c r="AS3455" s="143" t="s">
        <v>413</v>
      </c>
      <c r="AT3455" s="143" t="s">
        <v>366</v>
      </c>
      <c r="AV3455" s="143">
        <v>68.0643067564842</v>
      </c>
      <c r="AW3455" s="143">
        <v>7.7427378199999994E-2</v>
      </c>
    </row>
    <row r="3456" spans="1:49" x14ac:dyDescent="0.25">
      <c r="A3456" s="153">
        <v>820000</v>
      </c>
      <c r="B3456" s="153">
        <v>2400000</v>
      </c>
      <c r="C3456" s="153">
        <v>2400000</v>
      </c>
      <c r="D3456" s="143" t="s">
        <v>360</v>
      </c>
      <c r="E3456" s="143" t="s">
        <v>73</v>
      </c>
      <c r="F3456" s="143" t="s">
        <v>378</v>
      </c>
      <c r="G3456" s="143" t="s">
        <v>379</v>
      </c>
      <c r="H3456" s="143">
        <v>0.59</v>
      </c>
      <c r="I3456" s="143">
        <v>0.64</v>
      </c>
      <c r="J3456" s="143" t="s">
        <v>366</v>
      </c>
      <c r="K3456" s="143">
        <v>0.59272056365116998</v>
      </c>
      <c r="L3456" s="143">
        <v>3812.1781474648101</v>
      </c>
      <c r="M3456" s="143">
        <v>8.51804051100358</v>
      </c>
      <c r="N3456" s="143">
        <v>1.2183585307367999</v>
      </c>
      <c r="O3456" s="143">
        <v>5.0488177728855801</v>
      </c>
      <c r="P3456" s="143">
        <v>0.72214615506752999</v>
      </c>
      <c r="Q3456" s="143">
        <v>2259.55638030403</v>
      </c>
      <c r="R3456" s="143">
        <v>1200</v>
      </c>
      <c r="S3456" s="143" t="s">
        <v>398</v>
      </c>
      <c r="T3456" s="143">
        <v>1200</v>
      </c>
      <c r="U3456" s="143" t="s">
        <v>385</v>
      </c>
      <c r="V3456" s="143" t="s">
        <v>366</v>
      </c>
      <c r="Z3456" s="143">
        <v>0</v>
      </c>
      <c r="AA3456" s="143">
        <v>1</v>
      </c>
      <c r="AB3456" s="143">
        <v>5.0488177728855801</v>
      </c>
      <c r="AC3456" s="143">
        <v>0.72214615506752999</v>
      </c>
      <c r="AD3456" s="143">
        <v>2259.55638030403</v>
      </c>
      <c r="AF3456" s="143">
        <v>-1</v>
      </c>
      <c r="AG3456" s="143">
        <v>-1</v>
      </c>
      <c r="AH3456" s="143">
        <v>-1</v>
      </c>
      <c r="AI3456" s="143">
        <v>-1</v>
      </c>
      <c r="AJ3456" s="143">
        <v>0</v>
      </c>
      <c r="AM3456" s="143" t="s">
        <v>383</v>
      </c>
      <c r="AN3456" s="143">
        <v>-1</v>
      </c>
      <c r="AQ3456" s="143">
        <v>643</v>
      </c>
      <c r="AR3456" s="143" t="s">
        <v>295</v>
      </c>
      <c r="AS3456" s="143" t="s">
        <v>413</v>
      </c>
      <c r="AT3456" s="143" t="s">
        <v>366</v>
      </c>
      <c r="AV3456" s="143">
        <v>194.04416294582401</v>
      </c>
      <c r="AW3456" s="143">
        <v>1.8325680294</v>
      </c>
    </row>
    <row r="3457" spans="1:49" x14ac:dyDescent="0.25">
      <c r="A3457" s="153">
        <v>820000</v>
      </c>
      <c r="B3457" s="153">
        <v>2400000</v>
      </c>
      <c r="C3457" s="153">
        <v>2400000</v>
      </c>
      <c r="D3457" s="143" t="s">
        <v>360</v>
      </c>
      <c r="E3457" s="143" t="s">
        <v>73</v>
      </c>
      <c r="F3457" s="143" t="s">
        <v>378</v>
      </c>
      <c r="G3457" s="143" t="s">
        <v>379</v>
      </c>
      <c r="H3457" s="143">
        <v>0.59</v>
      </c>
      <c r="I3457" s="143">
        <v>0.64</v>
      </c>
      <c r="J3457" s="143" t="s">
        <v>366</v>
      </c>
      <c r="K3457" s="143">
        <v>3.1599809667249998E-2</v>
      </c>
      <c r="L3457" s="143">
        <v>1077.52669316633</v>
      </c>
      <c r="M3457" s="143">
        <v>2.2145393664456998</v>
      </c>
      <c r="N3457" s="143">
        <v>0.30423759255336003</v>
      </c>
      <c r="O3457" s="143">
        <v>6.9979022480319994E-2</v>
      </c>
      <c r="P3457" s="143">
        <v>9.6138500183099995E-3</v>
      </c>
      <c r="Q3457" s="143">
        <v>34.049638415441898</v>
      </c>
      <c r="R3457" s="143">
        <v>1860</v>
      </c>
      <c r="S3457" s="143" t="s">
        <v>411</v>
      </c>
      <c r="T3457" s="143">
        <v>1860</v>
      </c>
      <c r="U3457" s="143" t="s">
        <v>385</v>
      </c>
      <c r="V3457" s="143" t="s">
        <v>366</v>
      </c>
      <c r="Z3457" s="143">
        <v>0</v>
      </c>
      <c r="AA3457" s="143">
        <v>1</v>
      </c>
      <c r="AB3457" s="143">
        <v>6.9979022480319994E-2</v>
      </c>
      <c r="AC3457" s="143">
        <v>9.6138500183099995E-3</v>
      </c>
      <c r="AD3457" s="143">
        <v>151.57470966020401</v>
      </c>
      <c r="AF3457" s="143">
        <v>-1</v>
      </c>
      <c r="AG3457" s="143">
        <v>-1</v>
      </c>
      <c r="AH3457" s="143">
        <v>-1</v>
      </c>
      <c r="AI3457" s="143">
        <v>-1</v>
      </c>
      <c r="AJ3457" s="143">
        <v>0</v>
      </c>
      <c r="AM3457" s="143" t="s">
        <v>383</v>
      </c>
      <c r="AN3457" s="143">
        <v>-1</v>
      </c>
      <c r="AQ3457" s="143">
        <v>643</v>
      </c>
      <c r="AR3457" s="143" t="s">
        <v>295</v>
      </c>
      <c r="AS3457" s="143" t="s">
        <v>413</v>
      </c>
      <c r="AT3457" s="143" t="s">
        <v>366</v>
      </c>
      <c r="AV3457" s="143">
        <v>106.210536775268</v>
      </c>
      <c r="AW3457" s="143">
        <v>0.122931638</v>
      </c>
    </row>
    <row r="3458" spans="1:49" x14ac:dyDescent="0.25">
      <c r="A3458" s="153">
        <v>820000</v>
      </c>
      <c r="B3458" s="153">
        <v>2400000</v>
      </c>
      <c r="C3458" s="153">
        <v>2400000</v>
      </c>
      <c r="D3458" s="143" t="s">
        <v>360</v>
      </c>
      <c r="E3458" s="143" t="s">
        <v>73</v>
      </c>
      <c r="F3458" s="143" t="s">
        <v>378</v>
      </c>
      <c r="G3458" s="143" t="s">
        <v>379</v>
      </c>
      <c r="H3458" s="143">
        <v>0.59</v>
      </c>
      <c r="I3458" s="143">
        <v>0.64</v>
      </c>
      <c r="J3458" s="143" t="s">
        <v>366</v>
      </c>
      <c r="K3458" s="143">
        <v>6.082605567109E-2</v>
      </c>
      <c r="L3458" s="143">
        <v>1077.52669316633</v>
      </c>
      <c r="M3458" s="143">
        <v>2.2145393664456998</v>
      </c>
      <c r="N3458" s="143">
        <v>0.30423759255336003</v>
      </c>
      <c r="O3458" s="143">
        <v>0.13470169478923999</v>
      </c>
      <c r="P3458" s="143">
        <v>1.8505572741889999E-2</v>
      </c>
      <c r="Q3458" s="143">
        <v>65.541698625621194</v>
      </c>
      <c r="R3458" s="143">
        <v>1200</v>
      </c>
      <c r="S3458" s="143" t="s">
        <v>398</v>
      </c>
      <c r="T3458" s="143">
        <v>1200</v>
      </c>
      <c r="U3458" s="143" t="s">
        <v>385</v>
      </c>
      <c r="V3458" s="143" t="s">
        <v>366</v>
      </c>
      <c r="Z3458" s="143">
        <v>0</v>
      </c>
      <c r="AA3458" s="143">
        <v>1</v>
      </c>
      <c r="AB3458" s="143">
        <v>0.13470169478923999</v>
      </c>
      <c r="AC3458" s="143">
        <v>1.8505572741889999E-2</v>
      </c>
      <c r="AD3458" s="143">
        <v>65.541698625621805</v>
      </c>
      <c r="AF3458" s="143">
        <v>-1</v>
      </c>
      <c r="AG3458" s="143">
        <v>-1</v>
      </c>
      <c r="AH3458" s="143">
        <v>-1</v>
      </c>
      <c r="AI3458" s="143">
        <v>-1</v>
      </c>
      <c r="AJ3458" s="143">
        <v>0</v>
      </c>
      <c r="AM3458" s="143" t="s">
        <v>383</v>
      </c>
      <c r="AN3458" s="143">
        <v>-1</v>
      </c>
      <c r="AQ3458" s="143">
        <v>643</v>
      </c>
      <c r="AR3458" s="143" t="s">
        <v>295</v>
      </c>
      <c r="AS3458" s="143" t="s">
        <v>413</v>
      </c>
      <c r="AT3458" s="143" t="s">
        <v>366</v>
      </c>
      <c r="AV3458" s="143">
        <v>103.896346947777</v>
      </c>
      <c r="AW3458" s="143">
        <v>5.3156284400000003E-2</v>
      </c>
    </row>
    <row r="3459" spans="1:49" x14ac:dyDescent="0.25">
      <c r="A3459" s="153">
        <v>820000</v>
      </c>
      <c r="B3459" s="153">
        <v>2400000</v>
      </c>
      <c r="C3459" s="153">
        <v>2400000</v>
      </c>
      <c r="D3459" s="143" t="s">
        <v>360</v>
      </c>
      <c r="E3459" s="143" t="s">
        <v>73</v>
      </c>
      <c r="F3459" s="143" t="s">
        <v>378</v>
      </c>
      <c r="G3459" s="143" t="s">
        <v>379</v>
      </c>
      <c r="H3459" s="143">
        <v>0.59</v>
      </c>
      <c r="I3459" s="143">
        <v>0.64</v>
      </c>
      <c r="J3459" s="143" t="s">
        <v>366</v>
      </c>
      <c r="K3459" s="143">
        <v>1.8965562723470001E-2</v>
      </c>
      <c r="L3459" s="143">
        <v>2668.0741227100698</v>
      </c>
      <c r="M3459" s="143">
        <v>5.5156881589909403</v>
      </c>
      <c r="N3459" s="143">
        <v>0.76491590226863004</v>
      </c>
      <c r="O3459" s="143">
        <v>0.10460812974247</v>
      </c>
      <c r="P3459" s="143">
        <v>1.450706052265E-2</v>
      </c>
      <c r="Q3459" s="143">
        <v>50.601527125138396</v>
      </c>
      <c r="R3459" s="143">
        <v>1860</v>
      </c>
      <c r="S3459" s="143" t="s">
        <v>411</v>
      </c>
      <c r="T3459" s="143">
        <v>1860</v>
      </c>
      <c r="U3459" s="143" t="s">
        <v>385</v>
      </c>
      <c r="V3459" s="143" t="s">
        <v>366</v>
      </c>
      <c r="Z3459" s="143">
        <v>0</v>
      </c>
      <c r="AA3459" s="143">
        <v>1</v>
      </c>
      <c r="AB3459" s="143">
        <v>0.10460812974247</v>
      </c>
      <c r="AC3459" s="143">
        <v>1.450706052265E-2</v>
      </c>
      <c r="AD3459" s="143">
        <v>451.65904078167</v>
      </c>
      <c r="AF3459" s="143">
        <v>-1</v>
      </c>
      <c r="AG3459" s="143">
        <v>-1</v>
      </c>
      <c r="AH3459" s="143">
        <v>-1</v>
      </c>
      <c r="AI3459" s="143">
        <v>-1</v>
      </c>
      <c r="AJ3459" s="143">
        <v>0</v>
      </c>
      <c r="AM3459" s="143" t="s">
        <v>383</v>
      </c>
      <c r="AN3459" s="143">
        <v>-1</v>
      </c>
      <c r="AQ3459" s="143">
        <v>643</v>
      </c>
      <c r="AR3459" s="143" t="s">
        <v>295</v>
      </c>
      <c r="AS3459" s="143" t="s">
        <v>413</v>
      </c>
      <c r="AT3459" s="143" t="s">
        <v>366</v>
      </c>
      <c r="AV3459" s="143">
        <v>105.58140244275801</v>
      </c>
      <c r="AW3459" s="143">
        <v>0.36630903549999999</v>
      </c>
    </row>
    <row r="3460" spans="1:49" x14ac:dyDescent="0.25">
      <c r="A3460" s="153">
        <v>820000</v>
      </c>
      <c r="B3460" s="153">
        <v>2400000</v>
      </c>
      <c r="C3460" s="153">
        <v>2400000</v>
      </c>
      <c r="D3460" s="143" t="s">
        <v>360</v>
      </c>
      <c r="E3460" s="143" t="s">
        <v>73</v>
      </c>
      <c r="F3460" s="143" t="s">
        <v>378</v>
      </c>
      <c r="G3460" s="143" t="s">
        <v>379</v>
      </c>
      <c r="H3460" s="143">
        <v>0.59</v>
      </c>
      <c r="I3460" s="143">
        <v>0.64</v>
      </c>
      <c r="J3460" s="143" t="s">
        <v>366</v>
      </c>
      <c r="K3460" s="143">
        <v>0.26654416227814998</v>
      </c>
      <c r="L3460" s="143">
        <v>2668.0741227100698</v>
      </c>
      <c r="M3460" s="143">
        <v>5.5156881589909403</v>
      </c>
      <c r="N3460" s="143">
        <v>0.76491590226863004</v>
      </c>
      <c r="O3460" s="143">
        <v>1.4701744797257701</v>
      </c>
      <c r="P3460" s="143">
        <v>0.20388386838343001</v>
      </c>
      <c r="Q3460" s="143">
        <v>711.15958193377401</v>
      </c>
      <c r="R3460" s="143">
        <v>1200</v>
      </c>
      <c r="S3460" s="143" t="s">
        <v>398</v>
      </c>
      <c r="T3460" s="143">
        <v>1200</v>
      </c>
      <c r="U3460" s="143" t="s">
        <v>385</v>
      </c>
      <c r="V3460" s="143" t="s">
        <v>366</v>
      </c>
      <c r="Z3460" s="143">
        <v>0</v>
      </c>
      <c r="AA3460" s="143">
        <v>1</v>
      </c>
      <c r="AB3460" s="143">
        <v>1.4701744797257701</v>
      </c>
      <c r="AC3460" s="143">
        <v>0.20388386838343001</v>
      </c>
      <c r="AD3460" s="143">
        <v>711.15958193377401</v>
      </c>
      <c r="AF3460" s="143">
        <v>-1</v>
      </c>
      <c r="AG3460" s="143">
        <v>-1</v>
      </c>
      <c r="AH3460" s="143">
        <v>-1</v>
      </c>
      <c r="AI3460" s="143">
        <v>-1</v>
      </c>
      <c r="AJ3460" s="143">
        <v>0</v>
      </c>
      <c r="AM3460" s="143" t="s">
        <v>383</v>
      </c>
      <c r="AN3460" s="143">
        <v>-1</v>
      </c>
      <c r="AQ3460" s="143">
        <v>643</v>
      </c>
      <c r="AR3460" s="143" t="s">
        <v>295</v>
      </c>
      <c r="AS3460" s="143" t="s">
        <v>413</v>
      </c>
      <c r="AT3460" s="143" t="s">
        <v>366</v>
      </c>
      <c r="AV3460" s="143">
        <v>144.34613648028201</v>
      </c>
      <c r="AW3460" s="143">
        <v>0.57677176149999998</v>
      </c>
    </row>
    <row r="3461" spans="1:49" x14ac:dyDescent="0.25">
      <c r="A3461" s="153">
        <v>820000</v>
      </c>
      <c r="B3461" s="153">
        <v>2400000</v>
      </c>
      <c r="C3461" s="153">
        <v>2400000</v>
      </c>
      <c r="D3461" s="143" t="s">
        <v>360</v>
      </c>
      <c r="E3461" s="143" t="s">
        <v>73</v>
      </c>
      <c r="F3461" s="143" t="s">
        <v>378</v>
      </c>
      <c r="G3461" s="143" t="s">
        <v>379</v>
      </c>
      <c r="H3461" s="143">
        <v>0.59</v>
      </c>
      <c r="I3461" s="143">
        <v>0.64</v>
      </c>
      <c r="J3461" s="143" t="s">
        <v>363</v>
      </c>
      <c r="K3461" s="143">
        <v>0.12350829321303999</v>
      </c>
      <c r="L3461" s="143">
        <v>3748.2145661531699</v>
      </c>
      <c r="M3461" s="143">
        <v>7.90125666407459</v>
      </c>
      <c r="N3461" s="143">
        <v>1.0935011363499201</v>
      </c>
      <c r="O3461" s="143">
        <v>0.97587072481807002</v>
      </c>
      <c r="P3461" s="143">
        <v>0.1350564589771</v>
      </c>
      <c r="Q3461" s="143">
        <v>462.93558366186397</v>
      </c>
      <c r="R3461" s="143">
        <v>3100</v>
      </c>
      <c r="S3461" s="143" t="s">
        <v>371</v>
      </c>
      <c r="T3461" s="143">
        <v>3100</v>
      </c>
      <c r="U3461" s="143" t="s">
        <v>385</v>
      </c>
      <c r="V3461" s="143" t="s">
        <v>366</v>
      </c>
      <c r="Y3461" s="143" t="s">
        <v>363</v>
      </c>
      <c r="Z3461" s="143">
        <v>0</v>
      </c>
      <c r="AA3461" s="143">
        <v>1</v>
      </c>
      <c r="AB3461" s="143">
        <v>0.97587072481807002</v>
      </c>
      <c r="AC3461" s="143">
        <v>0.1350564589771</v>
      </c>
      <c r="AD3461" s="143">
        <v>462.93558366186397</v>
      </c>
      <c r="AF3461" s="143">
        <v>-1</v>
      </c>
      <c r="AG3461" s="143">
        <v>-1</v>
      </c>
      <c r="AH3461" s="143">
        <v>-1</v>
      </c>
      <c r="AI3461" s="143">
        <v>-1</v>
      </c>
      <c r="AJ3461" s="143">
        <v>0</v>
      </c>
      <c r="AM3461" s="143" t="s">
        <v>383</v>
      </c>
      <c r="AN3461" s="143">
        <v>-1</v>
      </c>
      <c r="AQ3461" s="143">
        <v>643</v>
      </c>
      <c r="AR3461" s="143" t="s">
        <v>295</v>
      </c>
      <c r="AS3461" s="143" t="s">
        <v>413</v>
      </c>
      <c r="AT3461" s="143" t="s">
        <v>366</v>
      </c>
      <c r="AV3461" s="143">
        <v>128.264495225014</v>
      </c>
      <c r="AW3461" s="143">
        <v>0.37545465020000002</v>
      </c>
    </row>
    <row r="3462" spans="1:49" x14ac:dyDescent="0.25">
      <c r="A3462" s="153">
        <v>820000</v>
      </c>
      <c r="B3462" s="153">
        <v>2400000</v>
      </c>
      <c r="C3462" s="153">
        <v>2400000</v>
      </c>
      <c r="D3462" s="143" t="s">
        <v>360</v>
      </c>
      <c r="E3462" s="143" t="s">
        <v>73</v>
      </c>
      <c r="F3462" s="143" t="s">
        <v>378</v>
      </c>
      <c r="G3462" s="143" t="s">
        <v>379</v>
      </c>
      <c r="H3462" s="143">
        <v>0.59</v>
      </c>
      <c r="I3462" s="143">
        <v>0.64</v>
      </c>
      <c r="J3462" s="143" t="s">
        <v>366</v>
      </c>
      <c r="K3462" s="143">
        <v>0.31079851870845998</v>
      </c>
      <c r="L3462" s="143">
        <v>3748.2145661531699</v>
      </c>
      <c r="M3462" s="143">
        <v>7.90125666407459</v>
      </c>
      <c r="N3462" s="143">
        <v>1.0935011363499201</v>
      </c>
      <c r="O3462" s="143">
        <v>2.4556988671297502</v>
      </c>
      <c r="P3462" s="143">
        <v>0.33985853338357003</v>
      </c>
      <c r="Q3462" s="143">
        <v>1164.9395349618901</v>
      </c>
      <c r="R3462" s="143">
        <v>1200</v>
      </c>
      <c r="S3462" s="143" t="s">
        <v>398</v>
      </c>
      <c r="T3462" s="143">
        <v>1200</v>
      </c>
      <c r="U3462" s="143" t="s">
        <v>385</v>
      </c>
      <c r="V3462" s="143" t="s">
        <v>366</v>
      </c>
      <c r="Z3462" s="143">
        <v>0</v>
      </c>
      <c r="AA3462" s="143">
        <v>1</v>
      </c>
      <c r="AB3462" s="143">
        <v>2.4556988671297502</v>
      </c>
      <c r="AC3462" s="143">
        <v>0.33985853338357003</v>
      </c>
      <c r="AD3462" s="143">
        <v>1164.9395349618901</v>
      </c>
      <c r="AF3462" s="143">
        <v>-1</v>
      </c>
      <c r="AG3462" s="143">
        <v>-1</v>
      </c>
      <c r="AH3462" s="143">
        <v>-1</v>
      </c>
      <c r="AI3462" s="143">
        <v>-1</v>
      </c>
      <c r="AJ3462" s="143">
        <v>0</v>
      </c>
      <c r="AM3462" s="143" t="s">
        <v>383</v>
      </c>
      <c r="AN3462" s="143">
        <v>-1</v>
      </c>
      <c r="AQ3462" s="143">
        <v>643</v>
      </c>
      <c r="AR3462" s="143" t="s">
        <v>295</v>
      </c>
      <c r="AS3462" s="143" t="s">
        <v>413</v>
      </c>
      <c r="AT3462" s="143" t="s">
        <v>366</v>
      </c>
      <c r="AV3462" s="143">
        <v>145.444604806846</v>
      </c>
      <c r="AW3462" s="143">
        <v>0.94480092049999997</v>
      </c>
    </row>
    <row r="3463" spans="1:49" x14ac:dyDescent="0.25">
      <c r="A3463" s="153">
        <v>820000</v>
      </c>
      <c r="B3463" s="153">
        <v>2400000</v>
      </c>
      <c r="C3463" s="153">
        <v>2400000</v>
      </c>
      <c r="D3463" s="143" t="s">
        <v>360</v>
      </c>
      <c r="E3463" s="143" t="s">
        <v>73</v>
      </c>
      <c r="F3463" s="143" t="s">
        <v>378</v>
      </c>
      <c r="G3463" s="143" t="s">
        <v>379</v>
      </c>
      <c r="H3463" s="143">
        <v>0.59</v>
      </c>
      <c r="I3463" s="143">
        <v>0.64</v>
      </c>
      <c r="J3463" s="143" t="s">
        <v>366</v>
      </c>
      <c r="K3463" s="143">
        <v>0.18345664156229</v>
      </c>
      <c r="L3463" s="143">
        <v>3748.2145661531699</v>
      </c>
      <c r="M3463" s="143">
        <v>7.90125666407459</v>
      </c>
      <c r="N3463" s="143">
        <v>1.0935011363499201</v>
      </c>
      <c r="O3463" s="143">
        <v>1.44953801171282</v>
      </c>
      <c r="P3463" s="143">
        <v>0.20061004601931001</v>
      </c>
      <c r="Q3463" s="143">
        <v>687.63485616133198</v>
      </c>
      <c r="R3463" s="143">
        <v>1400</v>
      </c>
      <c r="S3463" s="143" t="s">
        <v>389</v>
      </c>
      <c r="T3463" s="143">
        <v>1400</v>
      </c>
      <c r="U3463" s="143" t="s">
        <v>385</v>
      </c>
      <c r="V3463" s="143" t="s">
        <v>366</v>
      </c>
      <c r="Z3463" s="143">
        <v>0</v>
      </c>
      <c r="AA3463" s="143">
        <v>1</v>
      </c>
      <c r="AB3463" s="143">
        <v>1.44953801171282</v>
      </c>
      <c r="AC3463" s="143">
        <v>0.20061004601931001</v>
      </c>
      <c r="AD3463" s="143">
        <v>687.63485616133198</v>
      </c>
      <c r="AF3463" s="143">
        <v>-1</v>
      </c>
      <c r="AG3463" s="143">
        <v>-1</v>
      </c>
      <c r="AH3463" s="143">
        <v>-1</v>
      </c>
      <c r="AI3463" s="143">
        <v>-1</v>
      </c>
      <c r="AJ3463" s="143">
        <v>0</v>
      </c>
      <c r="AM3463" s="143" t="s">
        <v>383</v>
      </c>
      <c r="AN3463" s="143">
        <v>-1</v>
      </c>
      <c r="AQ3463" s="143">
        <v>643</v>
      </c>
      <c r="AR3463" s="143" t="s">
        <v>295</v>
      </c>
      <c r="AS3463" s="143" t="s">
        <v>413</v>
      </c>
      <c r="AT3463" s="143" t="s">
        <v>366</v>
      </c>
      <c r="AV3463" s="143">
        <v>130.49784647029199</v>
      </c>
      <c r="AW3463" s="143">
        <v>0.55769250299999995</v>
      </c>
    </row>
    <row r="3464" spans="1:49" x14ac:dyDescent="0.25">
      <c r="A3464" s="153">
        <v>820000</v>
      </c>
      <c r="B3464" s="153">
        <v>2400000</v>
      </c>
      <c r="C3464" s="153">
        <v>2400000</v>
      </c>
      <c r="D3464" s="143" t="s">
        <v>360</v>
      </c>
      <c r="E3464" s="143" t="s">
        <v>73</v>
      </c>
      <c r="F3464" s="143" t="s">
        <v>378</v>
      </c>
      <c r="G3464" s="143" t="s">
        <v>379</v>
      </c>
      <c r="H3464" s="143">
        <v>0.59</v>
      </c>
      <c r="I3464" s="143">
        <v>0.64</v>
      </c>
      <c r="J3464" s="143" t="s">
        <v>366</v>
      </c>
      <c r="K3464" s="143">
        <v>0.61776345366790997</v>
      </c>
      <c r="L3464" s="143">
        <v>3820.2719644067902</v>
      </c>
      <c r="M3464" s="143">
        <v>7.9704479521056104</v>
      </c>
      <c r="N3464" s="143">
        <v>1.1194932510361</v>
      </c>
      <c r="O3464" s="143">
        <v>4.9238514541731</v>
      </c>
      <c r="P3464" s="143">
        <v>0.69158201711797995</v>
      </c>
      <c r="Q3464" s="143">
        <v>2360.0244026826399</v>
      </c>
      <c r="R3464" s="143">
        <v>1200</v>
      </c>
      <c r="S3464" s="143" t="s">
        <v>398</v>
      </c>
      <c r="T3464" s="143">
        <v>1200</v>
      </c>
      <c r="U3464" s="143" t="s">
        <v>385</v>
      </c>
      <c r="V3464" s="143" t="s">
        <v>366</v>
      </c>
      <c r="Z3464" s="143">
        <v>0</v>
      </c>
      <c r="AA3464" s="143">
        <v>1</v>
      </c>
      <c r="AB3464" s="143">
        <v>4.9238514541731</v>
      </c>
      <c r="AC3464" s="143">
        <v>0.69158201711797995</v>
      </c>
      <c r="AD3464" s="143">
        <v>2360.0244026826399</v>
      </c>
      <c r="AF3464" s="143">
        <v>-1</v>
      </c>
      <c r="AG3464" s="143">
        <v>-1</v>
      </c>
      <c r="AH3464" s="143">
        <v>-1</v>
      </c>
      <c r="AI3464" s="143">
        <v>-1</v>
      </c>
      <c r="AJ3464" s="143">
        <v>0</v>
      </c>
      <c r="AM3464" s="143" t="s">
        <v>383</v>
      </c>
      <c r="AN3464" s="143">
        <v>-1</v>
      </c>
      <c r="AQ3464" s="143">
        <v>643</v>
      </c>
      <c r="AR3464" s="143" t="s">
        <v>295</v>
      </c>
      <c r="AS3464" s="143" t="s">
        <v>413</v>
      </c>
      <c r="AT3464" s="143" t="s">
        <v>366</v>
      </c>
      <c r="AV3464" s="143">
        <v>200</v>
      </c>
      <c r="AW3464" s="143">
        <v>1.9140506103999999</v>
      </c>
    </row>
    <row r="3465" spans="1:49" x14ac:dyDescent="0.25">
      <c r="A3465" s="153">
        <v>820000</v>
      </c>
      <c r="B3465" s="153">
        <v>2400000</v>
      </c>
      <c r="C3465" s="153">
        <v>2400000</v>
      </c>
      <c r="D3465" s="143" t="s">
        <v>360</v>
      </c>
      <c r="E3465" s="143" t="s">
        <v>73</v>
      </c>
      <c r="F3465" s="143" t="s">
        <v>378</v>
      </c>
      <c r="G3465" s="143" t="s">
        <v>379</v>
      </c>
      <c r="H3465" s="143">
        <v>0.59</v>
      </c>
      <c r="I3465" s="143">
        <v>0.64</v>
      </c>
      <c r="J3465" s="143" t="s">
        <v>363</v>
      </c>
      <c r="K3465" s="143">
        <v>1.76319762317E-3</v>
      </c>
      <c r="L3465" s="143">
        <v>3246.5969126189302</v>
      </c>
      <c r="M3465" s="143">
        <v>6.4366624960577203</v>
      </c>
      <c r="N3465" s="143">
        <v>0.88009326704602997</v>
      </c>
      <c r="O3465" s="143">
        <v>1.134910801421E-2</v>
      </c>
      <c r="P3465" s="143">
        <v>1.55177835662E-3</v>
      </c>
      <c r="Q3465" s="143">
        <v>5.7243919597305002</v>
      </c>
      <c r="R3465" s="143">
        <v>3100</v>
      </c>
      <c r="S3465" s="143" t="s">
        <v>371</v>
      </c>
      <c r="T3465" s="143">
        <v>3100</v>
      </c>
      <c r="U3465" s="143" t="s">
        <v>395</v>
      </c>
      <c r="V3465" s="143" t="s">
        <v>395</v>
      </c>
      <c r="Y3465" s="143" t="s">
        <v>363</v>
      </c>
      <c r="Z3465" s="143">
        <v>0</v>
      </c>
      <c r="AA3465" s="143">
        <v>1</v>
      </c>
      <c r="AB3465" s="143">
        <v>1.134910801421E-2</v>
      </c>
      <c r="AC3465" s="143">
        <v>1.55177835662E-3</v>
      </c>
      <c r="AD3465" s="143">
        <v>20.953622484086299</v>
      </c>
      <c r="AF3465" s="143">
        <v>-1</v>
      </c>
      <c r="AG3465" s="143">
        <v>-1</v>
      </c>
      <c r="AH3465" s="143">
        <v>-1</v>
      </c>
      <c r="AI3465" s="143">
        <v>-1</v>
      </c>
      <c r="AJ3465" s="143">
        <v>0</v>
      </c>
      <c r="AM3465" s="143" t="s">
        <v>383</v>
      </c>
      <c r="AN3465" s="143">
        <v>-1</v>
      </c>
      <c r="AQ3465" s="143">
        <v>643</v>
      </c>
      <c r="AR3465" s="143" t="s">
        <v>295</v>
      </c>
      <c r="AS3465" s="143" t="s">
        <v>413</v>
      </c>
      <c r="AT3465" s="143" t="s">
        <v>366</v>
      </c>
      <c r="AV3465" s="143">
        <v>101.87593765535</v>
      </c>
      <c r="AW3465" s="143">
        <v>1.6994016599999998E-2</v>
      </c>
    </row>
    <row r="3466" spans="1:49" x14ac:dyDescent="0.25">
      <c r="A3466" s="153">
        <v>820000</v>
      </c>
      <c r="B3466" s="153">
        <v>2400000</v>
      </c>
      <c r="C3466" s="153">
        <v>2400000</v>
      </c>
      <c r="D3466" s="143" t="s">
        <v>360</v>
      </c>
      <c r="E3466" s="143" t="s">
        <v>73</v>
      </c>
      <c r="F3466" s="143" t="s">
        <v>378</v>
      </c>
      <c r="G3466" s="143" t="s">
        <v>379</v>
      </c>
      <c r="H3466" s="143">
        <v>0.59</v>
      </c>
      <c r="I3466" s="143">
        <v>0.64</v>
      </c>
      <c r="J3466" s="143" t="s">
        <v>363</v>
      </c>
      <c r="K3466" s="143">
        <v>0.52459713961650001</v>
      </c>
      <c r="L3466" s="143">
        <v>3246.5969126189302</v>
      </c>
      <c r="M3466" s="143">
        <v>6.4366624960577203</v>
      </c>
      <c r="N3466" s="143">
        <v>0.88009326704602997</v>
      </c>
      <c r="O3466" s="143">
        <v>3.3766547341087398</v>
      </c>
      <c r="P3466" s="143">
        <v>0.46169441048809001</v>
      </c>
      <c r="Q3466" s="143">
        <v>1703.1554538476801</v>
      </c>
      <c r="R3466" s="143">
        <v>3100</v>
      </c>
      <c r="S3466" s="143" t="s">
        <v>371</v>
      </c>
      <c r="T3466" s="143">
        <v>3100</v>
      </c>
      <c r="U3466" s="143" t="s">
        <v>385</v>
      </c>
      <c r="V3466" s="143" t="s">
        <v>366</v>
      </c>
      <c r="Y3466" s="143" t="s">
        <v>363</v>
      </c>
      <c r="Z3466" s="143">
        <v>0</v>
      </c>
      <c r="AA3466" s="143">
        <v>1</v>
      </c>
      <c r="AB3466" s="143">
        <v>3.3766547341087398</v>
      </c>
      <c r="AC3466" s="143">
        <v>0.46169441048809001</v>
      </c>
      <c r="AD3466" s="143">
        <v>1703.1554538476801</v>
      </c>
      <c r="AF3466" s="143">
        <v>-1</v>
      </c>
      <c r="AG3466" s="143">
        <v>-1</v>
      </c>
      <c r="AH3466" s="143">
        <v>-1</v>
      </c>
      <c r="AI3466" s="143">
        <v>-1</v>
      </c>
      <c r="AJ3466" s="143">
        <v>0</v>
      </c>
      <c r="AM3466" s="143" t="s">
        <v>383</v>
      </c>
      <c r="AN3466" s="143">
        <v>-1</v>
      </c>
      <c r="AQ3466" s="143">
        <v>643</v>
      </c>
      <c r="AR3466" s="143" t="s">
        <v>295</v>
      </c>
      <c r="AS3466" s="143" t="s">
        <v>413</v>
      </c>
      <c r="AT3466" s="143" t="s">
        <v>366</v>
      </c>
      <c r="AV3466" s="143">
        <v>185.70532775198501</v>
      </c>
      <c r="AW3466" s="143">
        <v>1.3813101815</v>
      </c>
    </row>
    <row r="3467" spans="1:49" x14ac:dyDescent="0.25">
      <c r="A3467" s="153">
        <v>820000</v>
      </c>
      <c r="B3467" s="153">
        <v>2400000</v>
      </c>
      <c r="C3467" s="153">
        <v>2400000</v>
      </c>
      <c r="D3467" s="143" t="s">
        <v>360</v>
      </c>
      <c r="E3467" s="143" t="s">
        <v>73</v>
      </c>
      <c r="F3467" s="143" t="s">
        <v>378</v>
      </c>
      <c r="G3467" s="143" t="s">
        <v>379</v>
      </c>
      <c r="H3467" s="143">
        <v>0.59</v>
      </c>
      <c r="I3467" s="143">
        <v>0.64</v>
      </c>
      <c r="J3467" s="143" t="s">
        <v>366</v>
      </c>
      <c r="K3467" s="143">
        <v>0.61776345375996</v>
      </c>
      <c r="L3467" s="143">
        <v>3820.2719644067902</v>
      </c>
      <c r="M3467" s="143">
        <v>7.9704479521056104</v>
      </c>
      <c r="N3467" s="143">
        <v>1.1194932510361</v>
      </c>
      <c r="O3467" s="143">
        <v>4.92385145490681</v>
      </c>
      <c r="P3467" s="143">
        <v>0.69158201722102997</v>
      </c>
      <c r="Q3467" s="143">
        <v>2360.0244030343101</v>
      </c>
      <c r="R3467" s="143">
        <v>1200</v>
      </c>
      <c r="S3467" s="143" t="s">
        <v>398</v>
      </c>
      <c r="T3467" s="143">
        <v>1200</v>
      </c>
      <c r="U3467" s="143" t="s">
        <v>385</v>
      </c>
      <c r="V3467" s="143" t="s">
        <v>366</v>
      </c>
      <c r="Z3467" s="143">
        <v>0</v>
      </c>
      <c r="AA3467" s="143">
        <v>1</v>
      </c>
      <c r="AB3467" s="143">
        <v>4.92385145490681</v>
      </c>
      <c r="AC3467" s="143">
        <v>0.69158201722102997</v>
      </c>
      <c r="AD3467" s="143">
        <v>2360.0244030343101</v>
      </c>
      <c r="AF3467" s="143">
        <v>-1</v>
      </c>
      <c r="AG3467" s="143">
        <v>-1</v>
      </c>
      <c r="AH3467" s="143">
        <v>-1</v>
      </c>
      <c r="AI3467" s="143">
        <v>-1</v>
      </c>
      <c r="AJ3467" s="143">
        <v>0</v>
      </c>
      <c r="AM3467" s="143" t="s">
        <v>383</v>
      </c>
      <c r="AN3467" s="143">
        <v>-1</v>
      </c>
      <c r="AQ3467" s="143">
        <v>643</v>
      </c>
      <c r="AR3467" s="143" t="s">
        <v>295</v>
      </c>
      <c r="AS3467" s="143" t="s">
        <v>413</v>
      </c>
      <c r="AT3467" s="143" t="s">
        <v>366</v>
      </c>
      <c r="AV3467" s="143">
        <v>200.00000001490099</v>
      </c>
      <c r="AW3467" s="143">
        <v>1.9140506106999999</v>
      </c>
    </row>
    <row r="3468" spans="1:49" x14ac:dyDescent="0.25">
      <c r="A3468" s="153">
        <v>820000</v>
      </c>
      <c r="B3468" s="153">
        <v>2400000</v>
      </c>
      <c r="C3468" s="153">
        <v>2400000</v>
      </c>
      <c r="D3468" s="143" t="s">
        <v>360</v>
      </c>
      <c r="E3468" s="143" t="s">
        <v>73</v>
      </c>
      <c r="F3468" s="143" t="s">
        <v>378</v>
      </c>
      <c r="G3468" s="143" t="s">
        <v>379</v>
      </c>
      <c r="H3468" s="143">
        <v>0.59</v>
      </c>
      <c r="I3468" s="143">
        <v>0.64</v>
      </c>
      <c r="J3468" s="143" t="s">
        <v>366</v>
      </c>
      <c r="K3468" s="143">
        <v>0.45834213539868002</v>
      </c>
      <c r="L3468" s="143">
        <v>3813.1785679119398</v>
      </c>
      <c r="M3468" s="143">
        <v>7.8975535589734198</v>
      </c>
      <c r="N3468" s="143">
        <v>1.10418136254317</v>
      </c>
      <c r="O3468" s="143">
        <v>3.61978156264535</v>
      </c>
      <c r="P3468" s="143">
        <v>0.50609284357546003</v>
      </c>
      <c r="Q3468" s="143">
        <v>1747.7404074732499</v>
      </c>
      <c r="R3468" s="143">
        <v>1200</v>
      </c>
      <c r="S3468" s="143" t="s">
        <v>398</v>
      </c>
      <c r="T3468" s="143">
        <v>1200</v>
      </c>
      <c r="U3468" s="143" t="s">
        <v>385</v>
      </c>
      <c r="V3468" s="143" t="s">
        <v>366</v>
      </c>
      <c r="Z3468" s="143">
        <v>0</v>
      </c>
      <c r="AA3468" s="143">
        <v>1</v>
      </c>
      <c r="AB3468" s="143">
        <v>3.61978156264535</v>
      </c>
      <c r="AC3468" s="143">
        <v>0.50609284357546003</v>
      </c>
      <c r="AD3468" s="143">
        <v>1943.95816161173</v>
      </c>
      <c r="AF3468" s="143">
        <v>-1</v>
      </c>
      <c r="AG3468" s="143">
        <v>-1</v>
      </c>
      <c r="AH3468" s="143">
        <v>-1</v>
      </c>
      <c r="AI3468" s="143">
        <v>-1</v>
      </c>
      <c r="AJ3468" s="143">
        <v>0</v>
      </c>
      <c r="AM3468" s="143" t="s">
        <v>383</v>
      </c>
      <c r="AN3468" s="143">
        <v>-1</v>
      </c>
      <c r="AQ3468" s="143">
        <v>643</v>
      </c>
      <c r="AR3468" s="143" t="s">
        <v>295</v>
      </c>
      <c r="AS3468" s="143" t="s">
        <v>413</v>
      </c>
      <c r="AT3468" s="143" t="s">
        <v>366</v>
      </c>
      <c r="AV3468" s="143">
        <v>176.70463731119199</v>
      </c>
      <c r="AW3468" s="143">
        <v>1.5766084036000001</v>
      </c>
    </row>
    <row r="3469" spans="1:49" x14ac:dyDescent="0.25">
      <c r="A3469" s="153">
        <v>820000</v>
      </c>
      <c r="B3469" s="153">
        <v>2400000</v>
      </c>
      <c r="C3469" s="153">
        <v>2400000</v>
      </c>
      <c r="D3469" s="143" t="s">
        <v>360</v>
      </c>
      <c r="E3469" s="143" t="s">
        <v>73</v>
      </c>
      <c r="F3469" s="143" t="s">
        <v>378</v>
      </c>
      <c r="G3469" s="143" t="s">
        <v>379</v>
      </c>
      <c r="H3469" s="143">
        <v>0.59</v>
      </c>
      <c r="I3469" s="143">
        <v>0.64</v>
      </c>
      <c r="J3469" s="143" t="s">
        <v>366</v>
      </c>
      <c r="K3469" s="143">
        <v>0.61776345375996</v>
      </c>
      <c r="L3469" s="143">
        <v>3819.7713394943498</v>
      </c>
      <c r="M3469" s="143">
        <v>7.9694315069056696</v>
      </c>
      <c r="N3469" s="143">
        <v>1.11935162387873</v>
      </c>
      <c r="O3469" s="143">
        <v>4.9232235322095397</v>
      </c>
      <c r="P3469" s="143">
        <v>0.69149452513915</v>
      </c>
      <c r="Q3469" s="143">
        <v>2359.7151352593601</v>
      </c>
      <c r="R3469" s="143">
        <v>1200</v>
      </c>
      <c r="S3469" s="143" t="s">
        <v>398</v>
      </c>
      <c r="T3469" s="143">
        <v>1200</v>
      </c>
      <c r="U3469" s="143" t="s">
        <v>385</v>
      </c>
      <c r="V3469" s="143" t="s">
        <v>366</v>
      </c>
      <c r="Z3469" s="143">
        <v>0</v>
      </c>
      <c r="AA3469" s="143">
        <v>1</v>
      </c>
      <c r="AB3469" s="143">
        <v>4.9232235322095397</v>
      </c>
      <c r="AC3469" s="143">
        <v>0.69149452513915</v>
      </c>
      <c r="AD3469" s="143">
        <v>2359.7151352593601</v>
      </c>
      <c r="AF3469" s="143">
        <v>-1</v>
      </c>
      <c r="AG3469" s="143">
        <v>-1</v>
      </c>
      <c r="AH3469" s="143">
        <v>-1</v>
      </c>
      <c r="AI3469" s="143">
        <v>-1</v>
      </c>
      <c r="AJ3469" s="143">
        <v>0</v>
      </c>
      <c r="AM3469" s="143" t="s">
        <v>383</v>
      </c>
      <c r="AN3469" s="143">
        <v>-1</v>
      </c>
      <c r="AQ3469" s="143">
        <v>643</v>
      </c>
      <c r="AR3469" s="143" t="s">
        <v>295</v>
      </c>
      <c r="AS3469" s="143" t="s">
        <v>413</v>
      </c>
      <c r="AT3469" s="143" t="s">
        <v>366</v>
      </c>
      <c r="AV3469" s="143">
        <v>200.00000001490099</v>
      </c>
      <c r="AW3469" s="143">
        <v>1.9137997852999999</v>
      </c>
    </row>
    <row r="3470" spans="1:49" x14ac:dyDescent="0.25">
      <c r="A3470" s="153">
        <v>820000</v>
      </c>
      <c r="B3470" s="153">
        <v>2400000</v>
      </c>
      <c r="C3470" s="153">
        <v>2400000</v>
      </c>
      <c r="D3470" s="143" t="s">
        <v>360</v>
      </c>
      <c r="E3470" s="143" t="s">
        <v>73</v>
      </c>
      <c r="F3470" s="143" t="s">
        <v>378</v>
      </c>
      <c r="G3470" s="143" t="s">
        <v>379</v>
      </c>
      <c r="H3470" s="143">
        <v>0.59</v>
      </c>
      <c r="I3470" s="143">
        <v>0.64</v>
      </c>
      <c r="J3470" s="143" t="s">
        <v>366</v>
      </c>
      <c r="K3470" s="143">
        <v>2.10251459751E-3</v>
      </c>
      <c r="L3470" s="143">
        <v>3434.8715043488601</v>
      </c>
      <c r="M3470" s="143">
        <v>7.0740862595052398</v>
      </c>
      <c r="N3470" s="143">
        <v>0.95615444709520003</v>
      </c>
      <c r="O3470" s="143">
        <v>1.487336962471E-2</v>
      </c>
      <c r="P3470" s="143">
        <v>2.0103286824899999E-3</v>
      </c>
      <c r="Q3470" s="143">
        <v>7.22186747849209</v>
      </c>
      <c r="R3470" s="143">
        <v>1200</v>
      </c>
      <c r="S3470" s="143" t="s">
        <v>398</v>
      </c>
      <c r="T3470" s="143">
        <v>1200</v>
      </c>
      <c r="U3470" s="143" t="s">
        <v>385</v>
      </c>
      <c r="V3470" s="143" t="s">
        <v>366</v>
      </c>
      <c r="Z3470" s="143">
        <v>0</v>
      </c>
      <c r="AA3470" s="143">
        <v>1</v>
      </c>
      <c r="AB3470" s="143">
        <v>1.487336962471E-2</v>
      </c>
      <c r="AC3470" s="143">
        <v>2.0103286824899999E-3</v>
      </c>
      <c r="AD3470" s="143">
        <v>120.973941327011</v>
      </c>
      <c r="AF3470" s="143">
        <v>-1</v>
      </c>
      <c r="AG3470" s="143">
        <v>-1</v>
      </c>
      <c r="AH3470" s="143">
        <v>-1</v>
      </c>
      <c r="AI3470" s="143">
        <v>-1</v>
      </c>
      <c r="AJ3470" s="143">
        <v>0</v>
      </c>
      <c r="AM3470" s="143" t="s">
        <v>383</v>
      </c>
      <c r="AN3470" s="143">
        <v>-1</v>
      </c>
      <c r="AQ3470" s="143">
        <v>643</v>
      </c>
      <c r="AR3470" s="143" t="s">
        <v>295</v>
      </c>
      <c r="AS3470" s="143" t="s">
        <v>413</v>
      </c>
      <c r="AT3470" s="143" t="s">
        <v>366</v>
      </c>
      <c r="AV3470" s="143">
        <v>14.244023869378999</v>
      </c>
      <c r="AW3470" s="143">
        <v>9.8113496600000003E-2</v>
      </c>
    </row>
    <row r="3471" spans="1:49" x14ac:dyDescent="0.25">
      <c r="A3471" s="153">
        <v>820000</v>
      </c>
      <c r="B3471" s="153">
        <v>2400000</v>
      </c>
      <c r="C3471" s="153">
        <v>2400000</v>
      </c>
      <c r="D3471" s="143" t="s">
        <v>360</v>
      </c>
      <c r="E3471" s="143" t="s">
        <v>73</v>
      </c>
      <c r="F3471" s="143" t="s">
        <v>378</v>
      </c>
      <c r="G3471" s="143" t="s">
        <v>379</v>
      </c>
      <c r="H3471" s="143">
        <v>0.59</v>
      </c>
      <c r="I3471" s="143">
        <v>0.64</v>
      </c>
      <c r="J3471" s="143" t="s">
        <v>366</v>
      </c>
      <c r="K3471" s="143">
        <v>3.3116835289029999E-2</v>
      </c>
      <c r="L3471" s="143">
        <v>3434.8715043488601</v>
      </c>
      <c r="M3471" s="143">
        <v>7.0740862595052398</v>
      </c>
      <c r="N3471" s="143">
        <v>0.95615444709520003</v>
      </c>
      <c r="O3471" s="143">
        <v>0.23427134947646</v>
      </c>
      <c r="P3471" s="143">
        <v>3.1664809335330002E-2</v>
      </c>
      <c r="Q3471" s="143">
        <v>113.75207384852099</v>
      </c>
      <c r="R3471" s="143">
        <v>1200</v>
      </c>
      <c r="S3471" s="143" t="s">
        <v>398</v>
      </c>
      <c r="T3471" s="143">
        <v>1200</v>
      </c>
      <c r="U3471" s="143" t="s">
        <v>385</v>
      </c>
      <c r="V3471" s="143" t="s">
        <v>366</v>
      </c>
      <c r="Z3471" s="143">
        <v>0</v>
      </c>
      <c r="AA3471" s="143">
        <v>1</v>
      </c>
      <c r="AB3471" s="143">
        <v>0.23427134947646</v>
      </c>
      <c r="AC3471" s="143">
        <v>3.1664809335330002E-2</v>
      </c>
      <c r="AD3471" s="143">
        <v>120.973941327011</v>
      </c>
      <c r="AF3471" s="143">
        <v>-1</v>
      </c>
      <c r="AG3471" s="143">
        <v>-1</v>
      </c>
      <c r="AH3471" s="143">
        <v>-1</v>
      </c>
      <c r="AI3471" s="143">
        <v>-1</v>
      </c>
      <c r="AJ3471" s="143">
        <v>0</v>
      </c>
      <c r="AM3471" s="143" t="s">
        <v>383</v>
      </c>
      <c r="AN3471" s="143">
        <v>-1</v>
      </c>
      <c r="AQ3471" s="143">
        <v>644</v>
      </c>
      <c r="AR3471" s="143" t="s">
        <v>295</v>
      </c>
      <c r="AS3471" s="143" t="s">
        <v>414</v>
      </c>
      <c r="AT3471" s="143" t="s">
        <v>366</v>
      </c>
      <c r="AV3471" s="143">
        <v>60.781015412009801</v>
      </c>
      <c r="AW3471" s="143">
        <v>9.8113496600000003E-2</v>
      </c>
    </row>
    <row r="3472" spans="1:49" x14ac:dyDescent="0.25">
      <c r="A3472" s="153">
        <v>820000</v>
      </c>
      <c r="B3472" s="153">
        <v>2400000</v>
      </c>
      <c r="C3472" s="153">
        <v>2400000</v>
      </c>
      <c r="D3472" s="143" t="s">
        <v>360</v>
      </c>
      <c r="E3472" s="143" t="s">
        <v>73</v>
      </c>
      <c r="F3472" s="143" t="s">
        <v>378</v>
      </c>
      <c r="G3472" s="143" t="s">
        <v>379</v>
      </c>
      <c r="H3472" s="143">
        <v>0.59</v>
      </c>
      <c r="I3472" s="143">
        <v>0.64</v>
      </c>
      <c r="J3472" s="143" t="s">
        <v>363</v>
      </c>
      <c r="K3472" s="143">
        <v>1.772439365457E-2</v>
      </c>
      <c r="L3472" s="143">
        <v>3434.8715043488601</v>
      </c>
      <c r="M3472" s="143">
        <v>7.0740862595052398</v>
      </c>
      <c r="N3472" s="143">
        <v>0.95615444709520003</v>
      </c>
      <c r="O3472" s="143">
        <v>0.12538388960991001</v>
      </c>
      <c r="P3472" s="143">
        <v>1.694725781489E-2</v>
      </c>
      <c r="Q3472" s="143">
        <v>60.881014695975097</v>
      </c>
      <c r="R3472" s="143">
        <v>3100</v>
      </c>
      <c r="S3472" s="143" t="s">
        <v>371</v>
      </c>
      <c r="T3472" s="143">
        <v>3100</v>
      </c>
      <c r="U3472" s="143" t="s">
        <v>385</v>
      </c>
      <c r="V3472" s="143" t="s">
        <v>366</v>
      </c>
      <c r="Y3472" s="143" t="s">
        <v>363</v>
      </c>
      <c r="Z3472" s="143">
        <v>0</v>
      </c>
      <c r="AA3472" s="143">
        <v>1</v>
      </c>
      <c r="AB3472" s="143">
        <v>0.12538388960991001</v>
      </c>
      <c r="AC3472" s="143">
        <v>1.694725781489E-2</v>
      </c>
      <c r="AD3472" s="143">
        <v>1306.26348140401</v>
      </c>
      <c r="AF3472" s="143">
        <v>-1</v>
      </c>
      <c r="AG3472" s="143">
        <v>-1</v>
      </c>
      <c r="AH3472" s="143">
        <v>-1</v>
      </c>
      <c r="AI3472" s="143">
        <v>-1</v>
      </c>
      <c r="AJ3472" s="143">
        <v>0</v>
      </c>
      <c r="AM3472" s="143" t="s">
        <v>383</v>
      </c>
      <c r="AN3472" s="143">
        <v>-1</v>
      </c>
      <c r="AQ3472" s="143">
        <v>643</v>
      </c>
      <c r="AR3472" s="143" t="s">
        <v>295</v>
      </c>
      <c r="AS3472" s="143" t="s">
        <v>413</v>
      </c>
      <c r="AT3472" s="143" t="s">
        <v>366</v>
      </c>
      <c r="AV3472" s="143">
        <v>48.975542789689598</v>
      </c>
      <c r="AW3472" s="143">
        <v>1.0594188819000001</v>
      </c>
    </row>
    <row r="3473" spans="1:49" x14ac:dyDescent="0.25">
      <c r="A3473" s="153">
        <v>820000</v>
      </c>
      <c r="B3473" s="153">
        <v>2400000</v>
      </c>
      <c r="C3473" s="153">
        <v>2400000</v>
      </c>
      <c r="D3473" s="143" t="s">
        <v>360</v>
      </c>
      <c r="E3473" s="143" t="s">
        <v>73</v>
      </c>
      <c r="F3473" s="143" t="s">
        <v>378</v>
      </c>
      <c r="G3473" s="143" t="s">
        <v>379</v>
      </c>
      <c r="H3473" s="143">
        <v>0.59</v>
      </c>
      <c r="I3473" s="143">
        <v>0.64</v>
      </c>
      <c r="J3473" s="143" t="s">
        <v>363</v>
      </c>
      <c r="K3473" s="143">
        <v>0.34947287848070002</v>
      </c>
      <c r="L3473" s="143">
        <v>3434.8715043488601</v>
      </c>
      <c r="M3473" s="143">
        <v>7.0740862595052398</v>
      </c>
      <c r="N3473" s="143">
        <v>0.95615444709520003</v>
      </c>
      <c r="O3473" s="143">
        <v>2.4722012877301101</v>
      </c>
      <c r="P3473" s="143">
        <v>0.33415004689848998</v>
      </c>
      <c r="Q3473" s="143">
        <v>1200.39443183615</v>
      </c>
      <c r="R3473" s="143">
        <v>3100</v>
      </c>
      <c r="S3473" s="143" t="s">
        <v>371</v>
      </c>
      <c r="T3473" s="143">
        <v>3100</v>
      </c>
      <c r="U3473" s="143" t="s">
        <v>385</v>
      </c>
      <c r="V3473" s="143" t="s">
        <v>366</v>
      </c>
      <c r="Y3473" s="143" t="s">
        <v>363</v>
      </c>
      <c r="Z3473" s="143">
        <v>0</v>
      </c>
      <c r="AA3473" s="143">
        <v>1</v>
      </c>
      <c r="AB3473" s="143">
        <v>2.4722012877301101</v>
      </c>
      <c r="AC3473" s="143">
        <v>0.33415004689848998</v>
      </c>
      <c r="AD3473" s="143">
        <v>1306.26348140401</v>
      </c>
      <c r="AF3473" s="143">
        <v>-1</v>
      </c>
      <c r="AG3473" s="143">
        <v>-1</v>
      </c>
      <c r="AH3473" s="143">
        <v>-1</v>
      </c>
      <c r="AI3473" s="143">
        <v>-1</v>
      </c>
      <c r="AJ3473" s="143">
        <v>0</v>
      </c>
      <c r="AM3473" s="143" t="s">
        <v>383</v>
      </c>
      <c r="AN3473" s="143">
        <v>-1</v>
      </c>
      <c r="AQ3473" s="143">
        <v>644</v>
      </c>
      <c r="AR3473" s="143" t="s">
        <v>295</v>
      </c>
      <c r="AS3473" s="143" t="s">
        <v>414</v>
      </c>
      <c r="AT3473" s="143" t="s">
        <v>366</v>
      </c>
      <c r="AV3473" s="143">
        <v>151.42991458442199</v>
      </c>
      <c r="AW3473" s="143">
        <v>1.0594188819000001</v>
      </c>
    </row>
    <row r="3474" spans="1:49" x14ac:dyDescent="0.25">
      <c r="A3474" s="153">
        <v>820000</v>
      </c>
      <c r="B3474" s="153">
        <v>2400000</v>
      </c>
      <c r="C3474" s="153">
        <v>2400000</v>
      </c>
      <c r="D3474" s="143" t="s">
        <v>360</v>
      </c>
      <c r="E3474" s="143" t="s">
        <v>73</v>
      </c>
      <c r="F3474" s="143" t="s">
        <v>378</v>
      </c>
      <c r="G3474" s="143" t="s">
        <v>379</v>
      </c>
      <c r="H3474" s="143">
        <v>0.59</v>
      </c>
      <c r="I3474" s="143">
        <v>0.64</v>
      </c>
      <c r="J3474" s="143" t="s">
        <v>366</v>
      </c>
      <c r="K3474" s="143">
        <v>5.7639541242890002E-2</v>
      </c>
      <c r="L3474" s="143">
        <v>3951.4910242887699</v>
      </c>
      <c r="M3474" s="143">
        <v>8.9068647407162498</v>
      </c>
      <c r="N3474" s="143">
        <v>1.20192826075996</v>
      </c>
      <c r="O3474" s="143">
        <v>0.51338759756740004</v>
      </c>
      <c r="P3474" s="143">
        <v>6.9278593557070001E-2</v>
      </c>
      <c r="Q3474" s="143">
        <v>227.762129865422</v>
      </c>
      <c r="R3474" s="143">
        <v>8140</v>
      </c>
      <c r="S3474" s="143" t="s">
        <v>369</v>
      </c>
      <c r="T3474" s="143">
        <v>8140</v>
      </c>
      <c r="U3474" s="143" t="s">
        <v>385</v>
      </c>
      <c r="V3474" s="143" t="s">
        <v>366</v>
      </c>
      <c r="Z3474" s="143">
        <v>0</v>
      </c>
      <c r="AA3474" s="143">
        <v>1</v>
      </c>
      <c r="AB3474" s="143">
        <v>0.51338759756740004</v>
      </c>
      <c r="AC3474" s="143">
        <v>6.9278593557070001E-2</v>
      </c>
      <c r="AD3474" s="143">
        <v>227.76212986542299</v>
      </c>
      <c r="AF3474" s="143">
        <v>-1</v>
      </c>
      <c r="AG3474" s="143">
        <v>-1</v>
      </c>
      <c r="AH3474" s="143">
        <v>-1</v>
      </c>
      <c r="AI3474" s="143">
        <v>-1</v>
      </c>
      <c r="AJ3474" s="143">
        <v>0</v>
      </c>
      <c r="AM3474" s="143" t="s">
        <v>383</v>
      </c>
      <c r="AN3474" s="143">
        <v>-1</v>
      </c>
      <c r="AQ3474" s="143">
        <v>643</v>
      </c>
      <c r="AR3474" s="143" t="s">
        <v>295</v>
      </c>
      <c r="AS3474" s="143" t="s">
        <v>413</v>
      </c>
      <c r="AT3474" s="143" t="s">
        <v>366</v>
      </c>
      <c r="AV3474" s="143">
        <v>110.633995709372</v>
      </c>
      <c r="AW3474" s="143">
        <v>0.18472192200000001</v>
      </c>
    </row>
    <row r="3475" spans="1:49" x14ac:dyDescent="0.25">
      <c r="A3475" s="153">
        <v>820000</v>
      </c>
      <c r="B3475" s="153">
        <v>2400000</v>
      </c>
      <c r="C3475" s="153">
        <v>2400000</v>
      </c>
      <c r="D3475" s="143" t="s">
        <v>360</v>
      </c>
      <c r="E3475" s="143" t="s">
        <v>73</v>
      </c>
      <c r="F3475" s="143" t="s">
        <v>378</v>
      </c>
      <c r="G3475" s="143" t="s">
        <v>379</v>
      </c>
      <c r="H3475" s="143">
        <v>0.59</v>
      </c>
      <c r="I3475" s="143">
        <v>0.64</v>
      </c>
      <c r="J3475" s="143" t="s">
        <v>387</v>
      </c>
      <c r="K3475" s="143">
        <v>5.5984085585999996E-3</v>
      </c>
      <c r="L3475" s="143">
        <v>3951.4910242887699</v>
      </c>
      <c r="M3475" s="143">
        <v>8.9068647407162498</v>
      </c>
      <c r="N3475" s="143">
        <v>1.20192826075996</v>
      </c>
      <c r="O3475" s="143">
        <v>4.9864267794720002E-2</v>
      </c>
      <c r="P3475" s="143">
        <v>6.7288854618600003E-3</v>
      </c>
      <c r="Q3475" s="143">
        <v>22.1220611696133</v>
      </c>
      <c r="R3475" s="143">
        <v>8140</v>
      </c>
      <c r="S3475" s="143" t="s">
        <v>369</v>
      </c>
      <c r="T3475" s="143">
        <v>8140</v>
      </c>
      <c r="U3475" s="143" t="s">
        <v>388</v>
      </c>
      <c r="V3475" s="143" t="s">
        <v>387</v>
      </c>
      <c r="Z3475" s="143">
        <v>0</v>
      </c>
      <c r="AA3475" s="143">
        <v>1</v>
      </c>
      <c r="AB3475" s="143">
        <v>4.9864267794720002E-2</v>
      </c>
      <c r="AC3475" s="143">
        <v>6.7288854618600003E-3</v>
      </c>
      <c r="AD3475" s="143">
        <v>22.122061169614302</v>
      </c>
      <c r="AF3475" s="143">
        <v>-1</v>
      </c>
      <c r="AG3475" s="143">
        <v>-1</v>
      </c>
      <c r="AH3475" s="143">
        <v>-1</v>
      </c>
      <c r="AI3475" s="143">
        <v>-1</v>
      </c>
      <c r="AJ3475" s="143">
        <v>0</v>
      </c>
      <c r="AM3475" s="143" t="s">
        <v>383</v>
      </c>
      <c r="AN3475" s="143">
        <v>-1</v>
      </c>
      <c r="AQ3475" s="143">
        <v>643</v>
      </c>
      <c r="AR3475" s="143" t="s">
        <v>295</v>
      </c>
      <c r="AS3475" s="143" t="s">
        <v>413</v>
      </c>
      <c r="AT3475" s="143" t="s">
        <v>366</v>
      </c>
      <c r="AV3475" s="143">
        <v>102.650795750103</v>
      </c>
      <c r="AW3475" s="143">
        <v>1.7941655399999999E-2</v>
      </c>
    </row>
    <row r="3476" spans="1:49" x14ac:dyDescent="0.25">
      <c r="A3476" s="153">
        <v>820000</v>
      </c>
      <c r="B3476" s="153">
        <v>2400000</v>
      </c>
      <c r="C3476" s="153">
        <v>2400000</v>
      </c>
      <c r="D3476" s="143" t="s">
        <v>360</v>
      </c>
      <c r="E3476" s="143" t="s">
        <v>73</v>
      </c>
      <c r="F3476" s="143" t="s">
        <v>378</v>
      </c>
      <c r="G3476" s="143" t="s">
        <v>379</v>
      </c>
      <c r="H3476" s="143">
        <v>0.59</v>
      </c>
      <c r="I3476" s="143">
        <v>0.64</v>
      </c>
      <c r="J3476" s="143" t="s">
        <v>366</v>
      </c>
      <c r="K3476" s="143">
        <v>0.36675217063820997</v>
      </c>
      <c r="L3476" s="143">
        <v>3951.4910242887699</v>
      </c>
      <c r="M3476" s="143">
        <v>8.9068647407162498</v>
      </c>
      <c r="N3476" s="143">
        <v>1.20192826075996</v>
      </c>
      <c r="O3476" s="143">
        <v>3.2666119772386599</v>
      </c>
      <c r="P3476" s="143">
        <v>0.44080979858512997</v>
      </c>
      <c r="Q3476" s="143">
        <v>1449.2179104153199</v>
      </c>
      <c r="R3476" s="143">
        <v>1400</v>
      </c>
      <c r="S3476" s="143" t="s">
        <v>389</v>
      </c>
      <c r="T3476" s="143">
        <v>1400</v>
      </c>
      <c r="U3476" s="143" t="s">
        <v>385</v>
      </c>
      <c r="V3476" s="143" t="s">
        <v>366</v>
      </c>
      <c r="Z3476" s="143">
        <v>0</v>
      </c>
      <c r="AA3476" s="143">
        <v>1</v>
      </c>
      <c r="AB3476" s="143">
        <v>3.2666119772386599</v>
      </c>
      <c r="AC3476" s="143">
        <v>0.44080979858512997</v>
      </c>
      <c r="AD3476" s="143">
        <v>1449.2179104153199</v>
      </c>
      <c r="AF3476" s="143">
        <v>-1</v>
      </c>
      <c r="AG3476" s="143">
        <v>-1</v>
      </c>
      <c r="AH3476" s="143">
        <v>-1</v>
      </c>
      <c r="AI3476" s="143">
        <v>-1</v>
      </c>
      <c r="AJ3476" s="143">
        <v>0</v>
      </c>
      <c r="AM3476" s="143" t="s">
        <v>383</v>
      </c>
      <c r="AN3476" s="143">
        <v>-1</v>
      </c>
      <c r="AQ3476" s="143">
        <v>643</v>
      </c>
      <c r="AR3476" s="143" t="s">
        <v>295</v>
      </c>
      <c r="AS3476" s="143" t="s">
        <v>413</v>
      </c>
      <c r="AT3476" s="143" t="s">
        <v>366</v>
      </c>
      <c r="AV3476" s="143">
        <v>159.93439271519799</v>
      </c>
      <c r="AW3476" s="143">
        <v>1.1753592136</v>
      </c>
    </row>
    <row r="3477" spans="1:49" x14ac:dyDescent="0.25">
      <c r="A3477" s="153">
        <v>820000</v>
      </c>
      <c r="B3477" s="153">
        <v>2400000</v>
      </c>
      <c r="C3477" s="153">
        <v>2400000</v>
      </c>
      <c r="D3477" s="143" t="s">
        <v>360</v>
      </c>
      <c r="E3477" s="143" t="s">
        <v>73</v>
      </c>
      <c r="F3477" s="143" t="s">
        <v>378</v>
      </c>
      <c r="G3477" s="143" t="s">
        <v>379</v>
      </c>
      <c r="H3477" s="143">
        <v>0.59</v>
      </c>
      <c r="I3477" s="143">
        <v>0.64</v>
      </c>
      <c r="J3477" s="143" t="s">
        <v>366</v>
      </c>
      <c r="K3477" s="143">
        <v>0.61776345373694996</v>
      </c>
      <c r="L3477" s="143">
        <v>3815.170553121</v>
      </c>
      <c r="M3477" s="143">
        <v>7.9600995907256298</v>
      </c>
      <c r="N3477" s="143">
        <v>1.1180517424027501</v>
      </c>
      <c r="O3477" s="143">
        <v>4.9174586152567796</v>
      </c>
      <c r="P3477" s="143">
        <v>0.69069150584334005</v>
      </c>
      <c r="Q3477" s="143">
        <v>2356.8729374915501</v>
      </c>
      <c r="R3477" s="143">
        <v>1200</v>
      </c>
      <c r="S3477" s="143" t="s">
        <v>398</v>
      </c>
      <c r="T3477" s="143">
        <v>1200</v>
      </c>
      <c r="U3477" s="143" t="s">
        <v>385</v>
      </c>
      <c r="V3477" s="143" t="s">
        <v>366</v>
      </c>
      <c r="Z3477" s="143">
        <v>0</v>
      </c>
      <c r="AA3477" s="143">
        <v>1</v>
      </c>
      <c r="AB3477" s="143">
        <v>4.9174586152567796</v>
      </c>
      <c r="AC3477" s="143">
        <v>0.69069150584334005</v>
      </c>
      <c r="AD3477" s="143">
        <v>2356.8729374915501</v>
      </c>
      <c r="AF3477" s="143">
        <v>-1</v>
      </c>
      <c r="AG3477" s="143">
        <v>-1</v>
      </c>
      <c r="AH3477" s="143">
        <v>-1</v>
      </c>
      <c r="AI3477" s="143">
        <v>-1</v>
      </c>
      <c r="AJ3477" s="143">
        <v>0</v>
      </c>
      <c r="AM3477" s="143" t="s">
        <v>383</v>
      </c>
      <c r="AN3477" s="143">
        <v>-1</v>
      </c>
      <c r="AQ3477" s="143">
        <v>643</v>
      </c>
      <c r="AR3477" s="143" t="s">
        <v>295</v>
      </c>
      <c r="AS3477" s="143" t="s">
        <v>413</v>
      </c>
      <c r="AT3477" s="143" t="s">
        <v>366</v>
      </c>
      <c r="AV3477" s="143">
        <v>200.00000001117499</v>
      </c>
      <c r="AW3477" s="143">
        <v>1.9114946775999999</v>
      </c>
    </row>
    <row r="3478" spans="1:49" x14ac:dyDescent="0.25">
      <c r="A3478" s="153">
        <v>820000</v>
      </c>
      <c r="B3478" s="153">
        <v>2400000</v>
      </c>
      <c r="C3478" s="153">
        <v>2400000</v>
      </c>
      <c r="D3478" s="143" t="s">
        <v>360</v>
      </c>
      <c r="E3478" s="143" t="s">
        <v>73</v>
      </c>
      <c r="F3478" s="143" t="s">
        <v>378</v>
      </c>
      <c r="G3478" s="143" t="s">
        <v>379</v>
      </c>
      <c r="H3478" s="143">
        <v>0.59</v>
      </c>
      <c r="I3478" s="143">
        <v>0.64</v>
      </c>
      <c r="J3478" s="143" t="s">
        <v>366</v>
      </c>
      <c r="K3478" s="143">
        <v>0.55068829467792002</v>
      </c>
      <c r="L3478" s="143">
        <v>3751.4668959984201</v>
      </c>
      <c r="M3478" s="143">
        <v>7.7828190288614802</v>
      </c>
      <c r="N3478" s="143">
        <v>1.0909596467137901</v>
      </c>
      <c r="O3478" s="143">
        <v>4.2859073387906097</v>
      </c>
      <c r="P3478" s="143">
        <v>0.60077870741123995</v>
      </c>
      <c r="Q3478" s="143">
        <v>2065.8889074980402</v>
      </c>
      <c r="R3478" s="143">
        <v>1200</v>
      </c>
      <c r="S3478" s="143" t="s">
        <v>398</v>
      </c>
      <c r="T3478" s="143">
        <v>1200</v>
      </c>
      <c r="U3478" s="143" t="s">
        <v>385</v>
      </c>
      <c r="V3478" s="143" t="s">
        <v>366</v>
      </c>
      <c r="Z3478" s="143">
        <v>0</v>
      </c>
      <c r="AA3478" s="143">
        <v>1</v>
      </c>
      <c r="AB3478" s="143">
        <v>4.2859073387906097</v>
      </c>
      <c r="AC3478" s="143">
        <v>0.60077870741123995</v>
      </c>
      <c r="AD3478" s="143">
        <v>2065.8889074980402</v>
      </c>
      <c r="AF3478" s="143">
        <v>-1</v>
      </c>
      <c r="AG3478" s="143">
        <v>-1</v>
      </c>
      <c r="AH3478" s="143">
        <v>-1</v>
      </c>
      <c r="AI3478" s="143">
        <v>-1</v>
      </c>
      <c r="AJ3478" s="143">
        <v>0</v>
      </c>
      <c r="AM3478" s="143" t="s">
        <v>383</v>
      </c>
      <c r="AN3478" s="143">
        <v>-1</v>
      </c>
      <c r="AQ3478" s="143">
        <v>643</v>
      </c>
      <c r="AR3478" s="143" t="s">
        <v>295</v>
      </c>
      <c r="AS3478" s="143" t="s">
        <v>413</v>
      </c>
      <c r="AT3478" s="143" t="s">
        <v>366</v>
      </c>
      <c r="AV3478" s="143">
        <v>187.83616266851101</v>
      </c>
      <c r="AW3478" s="143">
        <v>1.6754978974000001</v>
      </c>
    </row>
    <row r="3479" spans="1:49" x14ac:dyDescent="0.25">
      <c r="A3479" s="153">
        <v>820000</v>
      </c>
      <c r="B3479" s="153">
        <v>2400000</v>
      </c>
      <c r="C3479" s="153">
        <v>2400000</v>
      </c>
      <c r="D3479" s="143" t="s">
        <v>360</v>
      </c>
      <c r="E3479" s="143" t="s">
        <v>73</v>
      </c>
      <c r="F3479" s="143" t="s">
        <v>378</v>
      </c>
      <c r="G3479" s="143" t="s">
        <v>379</v>
      </c>
      <c r="H3479" s="143">
        <v>0.59</v>
      </c>
      <c r="I3479" s="143">
        <v>0.64</v>
      </c>
      <c r="J3479" s="143" t="s">
        <v>363</v>
      </c>
      <c r="K3479" s="143">
        <v>6.7075159197110004E-2</v>
      </c>
      <c r="L3479" s="143">
        <v>3751.4668959984201</v>
      </c>
      <c r="M3479" s="143">
        <v>7.7828190288614802</v>
      </c>
      <c r="N3479" s="143">
        <v>1.0909596467137901</v>
      </c>
      <c r="O3479" s="143">
        <v>0.52203382536319998</v>
      </c>
      <c r="P3479" s="143">
        <v>7.3176291980950006E-2</v>
      </c>
      <c r="Q3479" s="143">
        <v>251.63023927179299</v>
      </c>
      <c r="R3479" s="143">
        <v>3100</v>
      </c>
      <c r="S3479" s="143" t="s">
        <v>371</v>
      </c>
      <c r="T3479" s="143">
        <v>3100</v>
      </c>
      <c r="U3479" s="143" t="s">
        <v>385</v>
      </c>
      <c r="V3479" s="143" t="s">
        <v>366</v>
      </c>
      <c r="Y3479" s="143" t="s">
        <v>363</v>
      </c>
      <c r="Z3479" s="143">
        <v>0</v>
      </c>
      <c r="AA3479" s="143">
        <v>1</v>
      </c>
      <c r="AB3479" s="143">
        <v>0.52203382536319998</v>
      </c>
      <c r="AC3479" s="143">
        <v>7.3176291980950006E-2</v>
      </c>
      <c r="AD3479" s="143">
        <v>251.63023927179299</v>
      </c>
      <c r="AF3479" s="143">
        <v>-1</v>
      </c>
      <c r="AG3479" s="143">
        <v>-1</v>
      </c>
      <c r="AH3479" s="143">
        <v>-1</v>
      </c>
      <c r="AI3479" s="143">
        <v>-1</v>
      </c>
      <c r="AJ3479" s="143">
        <v>0</v>
      </c>
      <c r="AM3479" s="143" t="s">
        <v>383</v>
      </c>
      <c r="AN3479" s="143">
        <v>-1</v>
      </c>
      <c r="AQ3479" s="143">
        <v>643</v>
      </c>
      <c r="AR3479" s="143" t="s">
        <v>295</v>
      </c>
      <c r="AS3479" s="143" t="s">
        <v>413</v>
      </c>
      <c r="AT3479" s="143" t="s">
        <v>366</v>
      </c>
      <c r="AV3479" s="143">
        <v>114.195769485876</v>
      </c>
      <c r="AW3479" s="143">
        <v>0.20407967499999999</v>
      </c>
    </row>
    <row r="3480" spans="1:49" x14ac:dyDescent="0.25">
      <c r="A3480" s="153">
        <v>820000</v>
      </c>
      <c r="B3480" s="153">
        <v>2400000</v>
      </c>
      <c r="C3480" s="153">
        <v>2400000</v>
      </c>
      <c r="D3480" s="143" t="s">
        <v>360</v>
      </c>
      <c r="E3480" s="143" t="s">
        <v>73</v>
      </c>
      <c r="F3480" s="143" t="s">
        <v>378</v>
      </c>
      <c r="G3480" s="143" t="s">
        <v>379</v>
      </c>
      <c r="H3480" s="143">
        <v>0.59</v>
      </c>
      <c r="I3480" s="143">
        <v>0.64</v>
      </c>
      <c r="J3480" s="143" t="s">
        <v>366</v>
      </c>
      <c r="K3480" s="143">
        <v>0.61776345373694996</v>
      </c>
      <c r="L3480" s="143">
        <v>3816.6128710758098</v>
      </c>
      <c r="M3480" s="143">
        <v>7.9630492419563099</v>
      </c>
      <c r="N3480" s="143">
        <v>1.1184636201801601</v>
      </c>
      <c r="O3480" s="143">
        <v>4.9192808019883598</v>
      </c>
      <c r="P3480" s="143">
        <v>0.69094594888162997</v>
      </c>
      <c r="Q3480" s="143">
        <v>2357.7639488127002</v>
      </c>
      <c r="R3480" s="143">
        <v>1200</v>
      </c>
      <c r="S3480" s="143" t="s">
        <v>398</v>
      </c>
      <c r="T3480" s="143">
        <v>1200</v>
      </c>
      <c r="U3480" s="143" t="s">
        <v>385</v>
      </c>
      <c r="V3480" s="143" t="s">
        <v>366</v>
      </c>
      <c r="Z3480" s="143">
        <v>0</v>
      </c>
      <c r="AA3480" s="143">
        <v>1</v>
      </c>
      <c r="AB3480" s="143">
        <v>4.9192808019883598</v>
      </c>
      <c r="AC3480" s="143">
        <v>0.69094594888162997</v>
      </c>
      <c r="AD3480" s="143">
        <v>2357.7639488127002</v>
      </c>
      <c r="AF3480" s="143">
        <v>-1</v>
      </c>
      <c r="AG3480" s="143">
        <v>-1</v>
      </c>
      <c r="AH3480" s="143">
        <v>-1</v>
      </c>
      <c r="AI3480" s="143">
        <v>-1</v>
      </c>
      <c r="AJ3480" s="143">
        <v>0</v>
      </c>
      <c r="AM3480" s="143" t="s">
        <v>383</v>
      </c>
      <c r="AN3480" s="143">
        <v>-1</v>
      </c>
      <c r="AQ3480" s="143">
        <v>643</v>
      </c>
      <c r="AR3480" s="143" t="s">
        <v>295</v>
      </c>
      <c r="AS3480" s="143" t="s">
        <v>413</v>
      </c>
      <c r="AT3480" s="143" t="s">
        <v>366</v>
      </c>
      <c r="AV3480" s="143">
        <v>200.00000001117499</v>
      </c>
      <c r="AW3480" s="143">
        <v>1.9122173145000001</v>
      </c>
    </row>
    <row r="3481" spans="1:49" x14ac:dyDescent="0.25">
      <c r="A3481" s="153">
        <v>820000</v>
      </c>
      <c r="B3481" s="153">
        <v>2400000</v>
      </c>
      <c r="C3481" s="153">
        <v>2400000</v>
      </c>
      <c r="D3481" s="143" t="s">
        <v>360</v>
      </c>
      <c r="E3481" s="143" t="s">
        <v>73</v>
      </c>
      <c r="F3481" s="143" t="s">
        <v>378</v>
      </c>
      <c r="G3481" s="143" t="s">
        <v>379</v>
      </c>
      <c r="H3481" s="143">
        <v>0.59</v>
      </c>
      <c r="I3481" s="143">
        <v>0.64</v>
      </c>
      <c r="J3481" s="143" t="s">
        <v>363</v>
      </c>
      <c r="K3481" s="143">
        <v>8.0468164152090002E-2</v>
      </c>
      <c r="L3481" s="143">
        <v>3641.37332677832</v>
      </c>
      <c r="M3481" s="143">
        <v>7.3777298197856398</v>
      </c>
      <c r="N3481" s="143">
        <v>0.98444574159021003</v>
      </c>
      <c r="O3481" s="143">
        <v>0.59367237420829999</v>
      </c>
      <c r="P3481" s="143">
        <v>7.9216541533110002E-2</v>
      </c>
      <c r="Q3481" s="143">
        <v>293.01462659825103</v>
      </c>
      <c r="R3481" s="143">
        <v>3100</v>
      </c>
      <c r="S3481" s="143" t="s">
        <v>371</v>
      </c>
      <c r="T3481" s="143">
        <v>3100</v>
      </c>
      <c r="U3481" s="143" t="s">
        <v>385</v>
      </c>
      <c r="V3481" s="143" t="s">
        <v>366</v>
      </c>
      <c r="Y3481" s="143" t="s">
        <v>363</v>
      </c>
      <c r="Z3481" s="143">
        <v>0</v>
      </c>
      <c r="AA3481" s="143">
        <v>1</v>
      </c>
      <c r="AB3481" s="143">
        <v>0.59367237420829999</v>
      </c>
      <c r="AC3481" s="143">
        <v>7.9216541533110002E-2</v>
      </c>
      <c r="AD3481" s="143">
        <v>359.714863573</v>
      </c>
      <c r="AF3481" s="143">
        <v>-1</v>
      </c>
      <c r="AG3481" s="143">
        <v>-1</v>
      </c>
      <c r="AH3481" s="143">
        <v>-1</v>
      </c>
      <c r="AI3481" s="143">
        <v>-1</v>
      </c>
      <c r="AJ3481" s="143">
        <v>0</v>
      </c>
      <c r="AM3481" s="143" t="s">
        <v>383</v>
      </c>
      <c r="AN3481" s="143">
        <v>-1</v>
      </c>
      <c r="AQ3481" s="143">
        <v>644</v>
      </c>
      <c r="AR3481" s="143" t="s">
        <v>295</v>
      </c>
      <c r="AS3481" s="143" t="s">
        <v>414</v>
      </c>
      <c r="AT3481" s="143" t="s">
        <v>366</v>
      </c>
      <c r="AV3481" s="143">
        <v>113.475241476908</v>
      </c>
      <c r="AW3481" s="143">
        <v>0.29173954870000002</v>
      </c>
    </row>
    <row r="3482" spans="1:49" x14ac:dyDescent="0.25">
      <c r="A3482" s="153">
        <v>820000</v>
      </c>
      <c r="B3482" s="153">
        <v>2400000</v>
      </c>
      <c r="C3482" s="153">
        <v>2400000</v>
      </c>
      <c r="D3482" s="143" t="s">
        <v>360</v>
      </c>
      <c r="E3482" s="143" t="s">
        <v>73</v>
      </c>
      <c r="F3482" s="143" t="s">
        <v>378</v>
      </c>
      <c r="G3482" s="143" t="s">
        <v>379</v>
      </c>
      <c r="H3482" s="143">
        <v>0.59</v>
      </c>
      <c r="I3482" s="143">
        <v>0.64</v>
      </c>
      <c r="J3482" s="143" t="s">
        <v>366</v>
      </c>
      <c r="K3482" s="143">
        <v>0.61776345359886997</v>
      </c>
      <c r="L3482" s="143">
        <v>3818.5861661058502</v>
      </c>
      <c r="M3482" s="143">
        <v>7.9670277218895604</v>
      </c>
      <c r="N3482" s="143">
        <v>1.1190167964358899</v>
      </c>
      <c r="O3482" s="143">
        <v>4.9217385603924502</v>
      </c>
      <c r="P3482" s="143">
        <v>0.69128768080138003</v>
      </c>
      <c r="Q3482" s="143">
        <v>2358.9829778384301</v>
      </c>
      <c r="R3482" s="143">
        <v>1200</v>
      </c>
      <c r="S3482" s="143" t="s">
        <v>398</v>
      </c>
      <c r="T3482" s="143">
        <v>1200</v>
      </c>
      <c r="U3482" s="143" t="s">
        <v>385</v>
      </c>
      <c r="V3482" s="143" t="s">
        <v>366</v>
      </c>
      <c r="Z3482" s="143">
        <v>0</v>
      </c>
      <c r="AA3482" s="143">
        <v>1</v>
      </c>
      <c r="AB3482" s="143">
        <v>4.9217385603924502</v>
      </c>
      <c r="AC3482" s="143">
        <v>0.69128768080138003</v>
      </c>
      <c r="AD3482" s="143">
        <v>2358.9829778384301</v>
      </c>
      <c r="AF3482" s="143">
        <v>-1</v>
      </c>
      <c r="AG3482" s="143">
        <v>-1</v>
      </c>
      <c r="AH3482" s="143">
        <v>-1</v>
      </c>
      <c r="AI3482" s="143">
        <v>-1</v>
      </c>
      <c r="AJ3482" s="143">
        <v>0</v>
      </c>
      <c r="AM3482" s="143" t="s">
        <v>383</v>
      </c>
      <c r="AN3482" s="143">
        <v>-1</v>
      </c>
      <c r="AQ3482" s="143">
        <v>643</v>
      </c>
      <c r="AR3482" s="143" t="s">
        <v>295</v>
      </c>
      <c r="AS3482" s="143" t="s">
        <v>413</v>
      </c>
      <c r="AT3482" s="143" t="s">
        <v>366</v>
      </c>
      <c r="AV3482" s="143">
        <v>199.99999998882399</v>
      </c>
      <c r="AW3482" s="143">
        <v>1.9132059835999999</v>
      </c>
    </row>
    <row r="3483" spans="1:49" x14ac:dyDescent="0.25">
      <c r="A3483" s="153">
        <v>820000</v>
      </c>
      <c r="B3483" s="153">
        <v>2400000</v>
      </c>
      <c r="C3483" s="153">
        <v>2400000</v>
      </c>
      <c r="D3483" s="143" t="s">
        <v>360</v>
      </c>
      <c r="E3483" s="143" t="s">
        <v>73</v>
      </c>
      <c r="F3483" s="143" t="s">
        <v>378</v>
      </c>
      <c r="G3483" s="143" t="s">
        <v>379</v>
      </c>
      <c r="H3483" s="143">
        <v>0.59</v>
      </c>
      <c r="I3483" s="143">
        <v>0.64</v>
      </c>
      <c r="J3483" s="143" t="s">
        <v>366</v>
      </c>
      <c r="K3483" s="143">
        <v>0.51237007310293003</v>
      </c>
      <c r="L3483" s="143">
        <v>3706.35818536447</v>
      </c>
      <c r="M3483" s="143">
        <v>7.6640615054266501</v>
      </c>
      <c r="N3483" s="143">
        <v>1.0730550937490699</v>
      </c>
      <c r="O3483" s="143">
        <v>3.9268357538008498</v>
      </c>
      <c r="P3483" s="143">
        <v>0.54980131682768996</v>
      </c>
      <c r="Q3483" s="143">
        <v>1899.02701438086</v>
      </c>
      <c r="R3483" s="143">
        <v>1200</v>
      </c>
      <c r="S3483" s="143" t="s">
        <v>398</v>
      </c>
      <c r="T3483" s="143">
        <v>1200</v>
      </c>
      <c r="U3483" s="143" t="s">
        <v>385</v>
      </c>
      <c r="V3483" s="143" t="s">
        <v>366</v>
      </c>
      <c r="Z3483" s="143">
        <v>0</v>
      </c>
      <c r="AA3483" s="143">
        <v>1</v>
      </c>
      <c r="AB3483" s="143">
        <v>3.9268357538008498</v>
      </c>
      <c r="AC3483" s="143">
        <v>0.54980131682768996</v>
      </c>
      <c r="AD3483" s="143">
        <v>1899.02701438086</v>
      </c>
      <c r="AF3483" s="143">
        <v>-1</v>
      </c>
      <c r="AG3483" s="143">
        <v>-1</v>
      </c>
      <c r="AH3483" s="143">
        <v>-1</v>
      </c>
      <c r="AI3483" s="143">
        <v>-1</v>
      </c>
      <c r="AJ3483" s="143">
        <v>0</v>
      </c>
      <c r="AM3483" s="143" t="s">
        <v>383</v>
      </c>
      <c r="AN3483" s="143">
        <v>-1</v>
      </c>
      <c r="AQ3483" s="143">
        <v>644</v>
      </c>
      <c r="AR3483" s="143" t="s">
        <v>295</v>
      </c>
      <c r="AS3483" s="143" t="s">
        <v>414</v>
      </c>
      <c r="AT3483" s="143" t="s">
        <v>366</v>
      </c>
      <c r="AV3483" s="143">
        <v>186.663998817867</v>
      </c>
      <c r="AW3483" s="143">
        <v>1.5401678948999999</v>
      </c>
    </row>
    <row r="3484" spans="1:49" x14ac:dyDescent="0.25">
      <c r="A3484" s="153">
        <v>820000</v>
      </c>
      <c r="B3484" s="153">
        <v>2400000</v>
      </c>
      <c r="C3484" s="153">
        <v>2400000</v>
      </c>
      <c r="D3484" s="143" t="s">
        <v>360</v>
      </c>
      <c r="E3484" s="143" t="s">
        <v>73</v>
      </c>
      <c r="F3484" s="143" t="s">
        <v>378</v>
      </c>
      <c r="G3484" s="143" t="s">
        <v>379</v>
      </c>
      <c r="H3484" s="143">
        <v>0.59</v>
      </c>
      <c r="I3484" s="143">
        <v>0.64</v>
      </c>
      <c r="J3484" s="143" t="s">
        <v>363</v>
      </c>
      <c r="K3484" s="143">
        <v>0.10539338063401001</v>
      </c>
      <c r="L3484" s="143">
        <v>3706.35818536447</v>
      </c>
      <c r="M3484" s="143">
        <v>7.6640615054266501</v>
      </c>
      <c r="N3484" s="143">
        <v>1.0730550937490699</v>
      </c>
      <c r="O3484" s="143">
        <v>0.80774135144393999</v>
      </c>
      <c r="P3484" s="143">
        <v>0.11309290393676</v>
      </c>
      <c r="Q3484" s="143">
        <v>390.62561899612302</v>
      </c>
      <c r="R3484" s="143">
        <v>3100</v>
      </c>
      <c r="S3484" s="143" t="s">
        <v>371</v>
      </c>
      <c r="T3484" s="143">
        <v>3100</v>
      </c>
      <c r="U3484" s="143" t="s">
        <v>385</v>
      </c>
      <c r="V3484" s="143" t="s">
        <v>366</v>
      </c>
      <c r="Y3484" s="143" t="s">
        <v>363</v>
      </c>
      <c r="Z3484" s="143">
        <v>0</v>
      </c>
      <c r="AA3484" s="143">
        <v>1</v>
      </c>
      <c r="AB3484" s="143">
        <v>0.80774135144393999</v>
      </c>
      <c r="AC3484" s="143">
        <v>0.11309290393676</v>
      </c>
      <c r="AD3484" s="143">
        <v>390.62561899612302</v>
      </c>
      <c r="AF3484" s="143">
        <v>-1</v>
      </c>
      <c r="AG3484" s="143">
        <v>-1</v>
      </c>
      <c r="AH3484" s="143">
        <v>-1</v>
      </c>
      <c r="AI3484" s="143">
        <v>-1</v>
      </c>
      <c r="AJ3484" s="143">
        <v>0</v>
      </c>
      <c r="AM3484" s="143" t="s">
        <v>383</v>
      </c>
      <c r="AN3484" s="143">
        <v>-1</v>
      </c>
      <c r="AQ3484" s="143">
        <v>644</v>
      </c>
      <c r="AR3484" s="143" t="s">
        <v>295</v>
      </c>
      <c r="AS3484" s="143" t="s">
        <v>414</v>
      </c>
      <c r="AT3484" s="143" t="s">
        <v>366</v>
      </c>
      <c r="AV3484" s="143">
        <v>115.134131749934</v>
      </c>
      <c r="AW3484" s="143">
        <v>0.31680909889999997</v>
      </c>
    </row>
    <row r="3485" spans="1:49" x14ac:dyDescent="0.25">
      <c r="A3485" s="153">
        <v>820000</v>
      </c>
      <c r="B3485" s="153">
        <v>2400000</v>
      </c>
      <c r="C3485" s="153">
        <v>2400000</v>
      </c>
      <c r="D3485" s="143" t="s">
        <v>360</v>
      </c>
      <c r="E3485" s="143" t="s">
        <v>73</v>
      </c>
      <c r="F3485" s="143" t="s">
        <v>378</v>
      </c>
      <c r="G3485" s="143" t="s">
        <v>379</v>
      </c>
      <c r="H3485" s="143">
        <v>0.59</v>
      </c>
      <c r="I3485" s="143">
        <v>0.64</v>
      </c>
      <c r="J3485" s="143" t="s">
        <v>366</v>
      </c>
      <c r="K3485" s="143">
        <v>3.4119824991249999E-2</v>
      </c>
      <c r="L3485" s="143">
        <v>1439.31967360057</v>
      </c>
      <c r="M3485" s="143">
        <v>3.0389099414374101</v>
      </c>
      <c r="N3485" s="143">
        <v>0.41582266735696999</v>
      </c>
      <c r="O3485" s="143">
        <v>0.10368707536603</v>
      </c>
      <c r="P3485" s="143">
        <v>1.418779663761E-2</v>
      </c>
      <c r="Q3485" s="143">
        <v>49.109335369721897</v>
      </c>
      <c r="R3485" s="143">
        <v>1200</v>
      </c>
      <c r="S3485" s="143" t="s">
        <v>398</v>
      </c>
      <c r="T3485" s="143">
        <v>1200</v>
      </c>
      <c r="U3485" s="143" t="s">
        <v>385</v>
      </c>
      <c r="V3485" s="143" t="s">
        <v>366</v>
      </c>
      <c r="Z3485" s="143">
        <v>0</v>
      </c>
      <c r="AA3485" s="143">
        <v>1</v>
      </c>
      <c r="AB3485" s="143">
        <v>0.10368707536603</v>
      </c>
      <c r="AC3485" s="143">
        <v>1.418779663761E-2</v>
      </c>
      <c r="AD3485" s="143">
        <v>159.08206969064301</v>
      </c>
      <c r="AF3485" s="143">
        <v>-1</v>
      </c>
      <c r="AG3485" s="143">
        <v>-1</v>
      </c>
      <c r="AH3485" s="143">
        <v>-1</v>
      </c>
      <c r="AI3485" s="143">
        <v>-1</v>
      </c>
      <c r="AJ3485" s="143">
        <v>0</v>
      </c>
      <c r="AM3485" s="143" t="s">
        <v>383</v>
      </c>
      <c r="AN3485" s="143">
        <v>-1</v>
      </c>
      <c r="AQ3485" s="143">
        <v>643</v>
      </c>
      <c r="AR3485" s="143" t="s">
        <v>295</v>
      </c>
      <c r="AS3485" s="143" t="s">
        <v>413</v>
      </c>
      <c r="AT3485" s="143" t="s">
        <v>366</v>
      </c>
      <c r="AV3485" s="143">
        <v>75.291952655748602</v>
      </c>
      <c r="AW3485" s="143">
        <v>0.12902033230000001</v>
      </c>
    </row>
    <row r="3486" spans="1:49" x14ac:dyDescent="0.25">
      <c r="A3486" s="153">
        <v>820000</v>
      </c>
      <c r="B3486" s="153">
        <v>2400000</v>
      </c>
      <c r="C3486" s="153">
        <v>2400000</v>
      </c>
      <c r="D3486" s="143" t="s">
        <v>360</v>
      </c>
      <c r="E3486" s="143" t="s">
        <v>73</v>
      </c>
      <c r="F3486" s="143" t="s">
        <v>378</v>
      </c>
      <c r="G3486" s="143" t="s">
        <v>379</v>
      </c>
      <c r="H3486" s="143">
        <v>0.59</v>
      </c>
      <c r="I3486" s="143">
        <v>0.64</v>
      </c>
      <c r="J3486" s="143" t="s">
        <v>366</v>
      </c>
      <c r="K3486" s="143">
        <v>5.8103879200700002E-2</v>
      </c>
      <c r="L3486" s="143">
        <v>3928.3780722053002</v>
      </c>
      <c r="M3486" s="143">
        <v>9.1631233280535298</v>
      </c>
      <c r="N3486" s="143">
        <v>1.22626723272994</v>
      </c>
      <c r="O3486" s="143">
        <v>0.53241301095434002</v>
      </c>
      <c r="P3486" s="143">
        <v>7.1250883158310005E-2</v>
      </c>
      <c r="Q3486" s="143">
        <v>228.254004962099</v>
      </c>
      <c r="R3486" s="143">
        <v>8140</v>
      </c>
      <c r="S3486" s="143" t="s">
        <v>369</v>
      </c>
      <c r="T3486" s="143">
        <v>8140</v>
      </c>
      <c r="U3486" s="143" t="s">
        <v>385</v>
      </c>
      <c r="V3486" s="143" t="s">
        <v>366</v>
      </c>
      <c r="Z3486" s="143">
        <v>0</v>
      </c>
      <c r="AA3486" s="143">
        <v>1</v>
      </c>
      <c r="AB3486" s="143">
        <v>0.53241301095434002</v>
      </c>
      <c r="AC3486" s="143">
        <v>7.1250883158310005E-2</v>
      </c>
      <c r="AD3486" s="143">
        <v>228.2540049621</v>
      </c>
      <c r="AF3486" s="143">
        <v>-1</v>
      </c>
      <c r="AG3486" s="143">
        <v>-1</v>
      </c>
      <c r="AH3486" s="143">
        <v>-1</v>
      </c>
      <c r="AI3486" s="143">
        <v>-1</v>
      </c>
      <c r="AJ3486" s="143">
        <v>0</v>
      </c>
      <c r="AM3486" s="143" t="s">
        <v>383</v>
      </c>
      <c r="AN3486" s="143">
        <v>-1</v>
      </c>
      <c r="AQ3486" s="143">
        <v>643</v>
      </c>
      <c r="AR3486" s="143" t="s">
        <v>295</v>
      </c>
      <c r="AS3486" s="143" t="s">
        <v>413</v>
      </c>
      <c r="AT3486" s="143" t="s">
        <v>366</v>
      </c>
      <c r="AV3486" s="143">
        <v>110.698215152982</v>
      </c>
      <c r="AW3486" s="143">
        <v>0.18512084749999999</v>
      </c>
    </row>
    <row r="3487" spans="1:49" x14ac:dyDescent="0.25">
      <c r="A3487" s="153">
        <v>820000</v>
      </c>
      <c r="B3487" s="153">
        <v>2400000</v>
      </c>
      <c r="C3487" s="153">
        <v>2400000</v>
      </c>
      <c r="D3487" s="143" t="s">
        <v>360</v>
      </c>
      <c r="E3487" s="143" t="s">
        <v>73</v>
      </c>
      <c r="F3487" s="143" t="s">
        <v>378</v>
      </c>
      <c r="G3487" s="143" t="s">
        <v>379</v>
      </c>
      <c r="H3487" s="143">
        <v>0.59</v>
      </c>
      <c r="I3487" s="143">
        <v>0.64</v>
      </c>
      <c r="J3487" s="143" t="s">
        <v>387</v>
      </c>
      <c r="K3487" s="143">
        <v>6.8324448304700001E-3</v>
      </c>
      <c r="L3487" s="143">
        <v>3928.3780722053002</v>
      </c>
      <c r="M3487" s="143">
        <v>9.1631233280535298</v>
      </c>
      <c r="N3487" s="143">
        <v>1.22626723272994</v>
      </c>
      <c r="O3487" s="143">
        <v>6.2606534613760007E-2</v>
      </c>
      <c r="P3487" s="143">
        <v>8.3784032150399992E-3</v>
      </c>
      <c r="Q3487" s="143">
        <v>26.8404264515904</v>
      </c>
      <c r="R3487" s="143">
        <v>8140</v>
      </c>
      <c r="S3487" s="143" t="s">
        <v>369</v>
      </c>
      <c r="T3487" s="143">
        <v>8140</v>
      </c>
      <c r="U3487" s="143" t="s">
        <v>388</v>
      </c>
      <c r="V3487" s="143" t="s">
        <v>387</v>
      </c>
      <c r="Z3487" s="143">
        <v>0</v>
      </c>
      <c r="AA3487" s="143">
        <v>1</v>
      </c>
      <c r="AB3487" s="143">
        <v>6.2606534613760007E-2</v>
      </c>
      <c r="AC3487" s="143">
        <v>8.3784032150399992E-3</v>
      </c>
      <c r="AD3487" s="143">
        <v>26.840426451589199</v>
      </c>
      <c r="AF3487" s="143">
        <v>-1</v>
      </c>
      <c r="AG3487" s="143">
        <v>-1</v>
      </c>
      <c r="AH3487" s="143">
        <v>-1</v>
      </c>
      <c r="AI3487" s="143">
        <v>-1</v>
      </c>
      <c r="AJ3487" s="143">
        <v>0</v>
      </c>
      <c r="AM3487" s="143" t="s">
        <v>383</v>
      </c>
      <c r="AN3487" s="143">
        <v>-1</v>
      </c>
      <c r="AQ3487" s="143">
        <v>643</v>
      </c>
      <c r="AR3487" s="143" t="s">
        <v>295</v>
      </c>
      <c r="AS3487" s="143" t="s">
        <v>413</v>
      </c>
      <c r="AT3487" s="143" t="s">
        <v>366</v>
      </c>
      <c r="AV3487" s="143">
        <v>76.400026720594099</v>
      </c>
      <c r="AW3487" s="143">
        <v>2.1768391299999999E-2</v>
      </c>
    </row>
    <row r="3488" spans="1:49" x14ac:dyDescent="0.25">
      <c r="A3488" s="153">
        <v>820000</v>
      </c>
      <c r="B3488" s="153">
        <v>2400000</v>
      </c>
      <c r="C3488" s="153">
        <v>2400000</v>
      </c>
      <c r="D3488" s="143" t="s">
        <v>360</v>
      </c>
      <c r="E3488" s="143" t="s">
        <v>73</v>
      </c>
      <c r="F3488" s="143" t="s">
        <v>378</v>
      </c>
      <c r="G3488" s="143" t="s">
        <v>379</v>
      </c>
      <c r="H3488" s="143">
        <v>0.59</v>
      </c>
      <c r="I3488" s="143">
        <v>0.64</v>
      </c>
      <c r="J3488" s="143" t="s">
        <v>366</v>
      </c>
      <c r="K3488" s="143">
        <v>0.15220800060013001</v>
      </c>
      <c r="L3488" s="143">
        <v>3928.3780722053002</v>
      </c>
      <c r="M3488" s="143">
        <v>9.1631233280535298</v>
      </c>
      <c r="N3488" s="143">
        <v>1.22626723272994</v>
      </c>
      <c r="O3488" s="143">
        <v>1.3947006810154601</v>
      </c>
      <c r="P3488" s="143">
        <v>0.18664768369528001</v>
      </c>
      <c r="Q3488" s="143">
        <v>597.93057197177404</v>
      </c>
      <c r="R3488" s="143">
        <v>1400</v>
      </c>
      <c r="S3488" s="143" t="s">
        <v>389</v>
      </c>
      <c r="T3488" s="143">
        <v>1400</v>
      </c>
      <c r="U3488" s="143" t="s">
        <v>385</v>
      </c>
      <c r="V3488" s="143" t="s">
        <v>366</v>
      </c>
      <c r="Z3488" s="143">
        <v>0</v>
      </c>
      <c r="AA3488" s="143">
        <v>1</v>
      </c>
      <c r="AB3488" s="143">
        <v>1.3947006810154601</v>
      </c>
      <c r="AC3488" s="143">
        <v>0.18664768369528001</v>
      </c>
      <c r="AD3488" s="143">
        <v>597.93057197177404</v>
      </c>
      <c r="AF3488" s="143">
        <v>-1</v>
      </c>
      <c r="AG3488" s="143">
        <v>-1</v>
      </c>
      <c r="AH3488" s="143">
        <v>-1</v>
      </c>
      <c r="AI3488" s="143">
        <v>-1</v>
      </c>
      <c r="AJ3488" s="143">
        <v>0</v>
      </c>
      <c r="AM3488" s="143" t="s">
        <v>383</v>
      </c>
      <c r="AN3488" s="143">
        <v>-1</v>
      </c>
      <c r="AQ3488" s="143">
        <v>643</v>
      </c>
      <c r="AR3488" s="143" t="s">
        <v>295</v>
      </c>
      <c r="AS3488" s="143" t="s">
        <v>413</v>
      </c>
      <c r="AT3488" s="143" t="s">
        <v>366</v>
      </c>
      <c r="AV3488" s="143">
        <v>125.595127900196</v>
      </c>
      <c r="AW3488" s="143">
        <v>0.4849396366</v>
      </c>
    </row>
    <row r="3489" spans="1:49" x14ac:dyDescent="0.25">
      <c r="A3489" s="153">
        <v>820000</v>
      </c>
      <c r="B3489" s="153">
        <v>2400000</v>
      </c>
      <c r="C3489" s="153">
        <v>2400000</v>
      </c>
      <c r="D3489" s="143" t="s">
        <v>360</v>
      </c>
      <c r="E3489" s="143" t="s">
        <v>73</v>
      </c>
      <c r="F3489" s="143" t="s">
        <v>378</v>
      </c>
      <c r="G3489" s="143" t="s">
        <v>379</v>
      </c>
      <c r="H3489" s="143">
        <v>0.59</v>
      </c>
      <c r="I3489" s="143">
        <v>0.64</v>
      </c>
      <c r="J3489" s="143" t="s">
        <v>366</v>
      </c>
      <c r="K3489" s="143">
        <v>1.341206985298E-2</v>
      </c>
      <c r="L3489" s="143">
        <v>3751.4668959984201</v>
      </c>
      <c r="M3489" s="143">
        <v>7.7828190288614802</v>
      </c>
      <c r="N3489" s="143">
        <v>1.0909596467137901</v>
      </c>
      <c r="O3489" s="143">
        <v>0.10438371246821999</v>
      </c>
      <c r="P3489" s="143">
        <v>1.4632026988510001E-2</v>
      </c>
      <c r="Q3489" s="143">
        <v>50.314936060287899</v>
      </c>
      <c r="R3489" s="143">
        <v>8140</v>
      </c>
      <c r="S3489" s="143" t="s">
        <v>369</v>
      </c>
      <c r="T3489" s="143">
        <v>8140</v>
      </c>
      <c r="U3489" s="143" t="s">
        <v>385</v>
      </c>
      <c r="V3489" s="143" t="s">
        <v>366</v>
      </c>
      <c r="Z3489" s="143">
        <v>0</v>
      </c>
      <c r="AA3489" s="143">
        <v>1</v>
      </c>
      <c r="AB3489" s="143">
        <v>0.10438371246821999</v>
      </c>
      <c r="AC3489" s="143">
        <v>1.4632026988510001E-2</v>
      </c>
      <c r="AD3489" s="143">
        <v>63.557968961896599</v>
      </c>
      <c r="AF3489" s="143">
        <v>-1</v>
      </c>
      <c r="AG3489" s="143">
        <v>-1</v>
      </c>
      <c r="AH3489" s="143">
        <v>-1</v>
      </c>
      <c r="AI3489" s="143">
        <v>-1</v>
      </c>
      <c r="AJ3489" s="143">
        <v>0</v>
      </c>
      <c r="AM3489" s="143" t="s">
        <v>383</v>
      </c>
      <c r="AN3489" s="143">
        <v>-1</v>
      </c>
      <c r="AQ3489" s="143">
        <v>643</v>
      </c>
      <c r="AR3489" s="143" t="s">
        <v>295</v>
      </c>
      <c r="AS3489" s="143" t="s">
        <v>413</v>
      </c>
      <c r="AT3489" s="143" t="s">
        <v>366</v>
      </c>
      <c r="AV3489" s="143">
        <v>103.638138554866</v>
      </c>
      <c r="AW3489" s="143">
        <v>5.1547420099999998E-2</v>
      </c>
    </row>
    <row r="3490" spans="1:49" x14ac:dyDescent="0.25">
      <c r="A3490" s="153">
        <v>820000</v>
      </c>
      <c r="B3490" s="153">
        <v>2400000</v>
      </c>
      <c r="C3490" s="153">
        <v>2400000</v>
      </c>
      <c r="D3490" s="143" t="s">
        <v>360</v>
      </c>
      <c r="E3490" s="143" t="s">
        <v>73</v>
      </c>
      <c r="F3490" s="143" t="s">
        <v>378</v>
      </c>
      <c r="G3490" s="143" t="s">
        <v>379</v>
      </c>
      <c r="H3490" s="143">
        <v>0.59</v>
      </c>
      <c r="I3490" s="143">
        <v>0.64</v>
      </c>
      <c r="J3490" s="143" t="s">
        <v>387</v>
      </c>
      <c r="K3490" s="143">
        <v>3.3922514029000001E-4</v>
      </c>
      <c r="L3490" s="143">
        <v>3751.4668959984201</v>
      </c>
      <c r="M3490" s="143">
        <v>7.7828190288614802</v>
      </c>
      <c r="N3490" s="143">
        <v>1.0909596467137901</v>
      </c>
      <c r="O3490" s="143">
        <v>2.6401278769600002E-3</v>
      </c>
      <c r="P3490" s="143">
        <v>3.7008093920999998E-4</v>
      </c>
      <c r="Q3490" s="143">
        <v>1.2725918841108601</v>
      </c>
      <c r="R3490" s="143">
        <v>8140</v>
      </c>
      <c r="S3490" s="143" t="s">
        <v>369</v>
      </c>
      <c r="T3490" s="143">
        <v>8140</v>
      </c>
      <c r="U3490" s="143" t="s">
        <v>388</v>
      </c>
      <c r="V3490" s="143" t="s">
        <v>387</v>
      </c>
      <c r="Z3490" s="143">
        <v>0</v>
      </c>
      <c r="AA3490" s="143">
        <v>1</v>
      </c>
      <c r="AB3490" s="143">
        <v>2.6401278769600002E-3</v>
      </c>
      <c r="AC3490" s="143">
        <v>3.7008093920999998E-4</v>
      </c>
      <c r="AD3490" s="143">
        <v>13.714548431296199</v>
      </c>
      <c r="AF3490" s="143">
        <v>-1</v>
      </c>
      <c r="AG3490" s="143">
        <v>-1</v>
      </c>
      <c r="AH3490" s="143">
        <v>-1</v>
      </c>
      <c r="AI3490" s="143">
        <v>-1</v>
      </c>
      <c r="AJ3490" s="143">
        <v>0</v>
      </c>
      <c r="AM3490" s="143" t="s">
        <v>383</v>
      </c>
      <c r="AN3490" s="143">
        <v>-1</v>
      </c>
      <c r="AQ3490" s="143">
        <v>643</v>
      </c>
      <c r="AR3490" s="143" t="s">
        <v>295</v>
      </c>
      <c r="AS3490" s="143" t="s">
        <v>413</v>
      </c>
      <c r="AT3490" s="143" t="s">
        <v>366</v>
      </c>
      <c r="AV3490" s="143">
        <v>24.867224839217702</v>
      </c>
      <c r="AW3490" s="143">
        <v>1.11229103E-2</v>
      </c>
    </row>
    <row r="3491" spans="1:49" x14ac:dyDescent="0.25">
      <c r="A3491" s="153">
        <v>820000</v>
      </c>
      <c r="B3491" s="153">
        <v>2400000</v>
      </c>
      <c r="C3491" s="153">
        <v>2400000</v>
      </c>
      <c r="D3491" s="143" t="s">
        <v>360</v>
      </c>
      <c r="E3491" s="143" t="s">
        <v>73</v>
      </c>
      <c r="F3491" s="143" t="s">
        <v>378</v>
      </c>
      <c r="G3491" s="143" t="s">
        <v>379</v>
      </c>
      <c r="H3491" s="143">
        <v>0.59</v>
      </c>
      <c r="I3491" s="143">
        <v>0.64</v>
      </c>
      <c r="J3491" s="143" t="s">
        <v>363</v>
      </c>
      <c r="K3491" s="143">
        <v>9.6527245900280001E-2</v>
      </c>
      <c r="L3491" s="143">
        <v>3751.4668959984201</v>
      </c>
      <c r="M3491" s="143">
        <v>7.7828190288614802</v>
      </c>
      <c r="N3491" s="143">
        <v>1.0909596467137901</v>
      </c>
      <c r="O3491" s="143">
        <v>0.75125408619630996</v>
      </c>
      <c r="P3491" s="143">
        <v>0.10530733008562</v>
      </c>
      <c r="Q3491" s="143">
        <v>362.11876755681101</v>
      </c>
      <c r="R3491" s="143">
        <v>3100</v>
      </c>
      <c r="S3491" s="143" t="s">
        <v>371</v>
      </c>
      <c r="T3491" s="143">
        <v>3100</v>
      </c>
      <c r="U3491" s="143" t="s">
        <v>385</v>
      </c>
      <c r="V3491" s="143" t="s">
        <v>366</v>
      </c>
      <c r="Y3491" s="143" t="s">
        <v>363</v>
      </c>
      <c r="Z3491" s="143">
        <v>0</v>
      </c>
      <c r="AA3491" s="143">
        <v>1</v>
      </c>
      <c r="AB3491" s="143">
        <v>0.75125408619630996</v>
      </c>
      <c r="AC3491" s="143">
        <v>0.10530733008562</v>
      </c>
      <c r="AD3491" s="143">
        <v>362.11876755680998</v>
      </c>
      <c r="AF3491" s="143">
        <v>-1</v>
      </c>
      <c r="AG3491" s="143">
        <v>-1</v>
      </c>
      <c r="AH3491" s="143">
        <v>-1</v>
      </c>
      <c r="AI3491" s="143">
        <v>-1</v>
      </c>
      <c r="AJ3491" s="143">
        <v>0</v>
      </c>
      <c r="AM3491" s="143" t="s">
        <v>383</v>
      </c>
      <c r="AN3491" s="143">
        <v>-1</v>
      </c>
      <c r="AQ3491" s="143">
        <v>643</v>
      </c>
      <c r="AR3491" s="143" t="s">
        <v>295</v>
      </c>
      <c r="AS3491" s="143" t="s">
        <v>413</v>
      </c>
      <c r="AT3491" s="143" t="s">
        <v>366</v>
      </c>
      <c r="AV3491" s="143">
        <v>116.34226346802301</v>
      </c>
      <c r="AW3491" s="143">
        <v>0.29368918700000002</v>
      </c>
    </row>
    <row r="3492" spans="1:49" x14ac:dyDescent="0.25">
      <c r="A3492" s="153">
        <v>820000</v>
      </c>
      <c r="B3492" s="153">
        <v>2400000</v>
      </c>
      <c r="C3492" s="153">
        <v>2400000</v>
      </c>
      <c r="D3492" s="143" t="s">
        <v>360</v>
      </c>
      <c r="E3492" s="143" t="s">
        <v>73</v>
      </c>
      <c r="F3492" s="143" t="s">
        <v>378</v>
      </c>
      <c r="G3492" s="143" t="s">
        <v>379</v>
      </c>
      <c r="H3492" s="143">
        <v>0.59</v>
      </c>
      <c r="I3492" s="143">
        <v>0.64</v>
      </c>
      <c r="J3492" s="143" t="s">
        <v>395</v>
      </c>
      <c r="K3492" s="143">
        <v>8.7417230928199998E-3</v>
      </c>
      <c r="L3492" s="143">
        <v>3792.1534702223598</v>
      </c>
      <c r="M3492" s="143">
        <v>7.7791183187966197</v>
      </c>
      <c r="N3492" s="143">
        <v>1.0536668682286701</v>
      </c>
      <c r="O3492" s="143">
        <v>6.8002898249250002E-2</v>
      </c>
      <c r="P3492" s="143">
        <v>9.2108639941399992E-3</v>
      </c>
      <c r="Q3492" s="143">
        <v>33.149955562186797</v>
      </c>
      <c r="R3492" s="143">
        <v>8140</v>
      </c>
      <c r="S3492" s="143" t="s">
        <v>369</v>
      </c>
      <c r="T3492" s="143">
        <v>8140</v>
      </c>
      <c r="U3492" s="143" t="s">
        <v>395</v>
      </c>
      <c r="V3492" s="143" t="s">
        <v>395</v>
      </c>
      <c r="Z3492" s="143">
        <v>0</v>
      </c>
      <c r="AA3492" s="143">
        <v>1</v>
      </c>
      <c r="AB3492" s="143">
        <v>6.8002898249250002E-2</v>
      </c>
      <c r="AC3492" s="143">
        <v>9.2108639941399992E-3</v>
      </c>
      <c r="AD3492" s="143">
        <v>60.769424589354301</v>
      </c>
      <c r="AF3492" s="143">
        <v>-1</v>
      </c>
      <c r="AG3492" s="143">
        <v>-1</v>
      </c>
      <c r="AH3492" s="143">
        <v>-1</v>
      </c>
      <c r="AI3492" s="143">
        <v>-1</v>
      </c>
      <c r="AJ3492" s="143">
        <v>0</v>
      </c>
      <c r="AM3492" s="143" t="s">
        <v>383</v>
      </c>
      <c r="AN3492" s="143">
        <v>-1</v>
      </c>
      <c r="AQ3492" s="143">
        <v>643</v>
      </c>
      <c r="AR3492" s="143" t="s">
        <v>295</v>
      </c>
      <c r="AS3492" s="143" t="s">
        <v>413</v>
      </c>
      <c r="AT3492" s="143" t="s">
        <v>366</v>
      </c>
      <c r="AV3492" s="143">
        <v>102.41786586594699</v>
      </c>
      <c r="AW3492" s="143">
        <v>4.9285826900000003E-2</v>
      </c>
    </row>
    <row r="3493" spans="1:49" x14ac:dyDescent="0.25">
      <c r="A3493" s="153">
        <v>820000</v>
      </c>
      <c r="B3493" s="153">
        <v>2400000</v>
      </c>
      <c r="C3493" s="153">
        <v>2400000</v>
      </c>
      <c r="D3493" s="143" t="s">
        <v>360</v>
      </c>
      <c r="E3493" s="143" t="s">
        <v>73</v>
      </c>
      <c r="F3493" s="143" t="s">
        <v>378</v>
      </c>
      <c r="G3493" s="143" t="s">
        <v>379</v>
      </c>
      <c r="H3493" s="143">
        <v>0.59</v>
      </c>
      <c r="I3493" s="143">
        <v>0.64</v>
      </c>
      <c r="J3493" s="143" t="s">
        <v>366</v>
      </c>
      <c r="K3493" s="143">
        <v>2.8387420624900002E-3</v>
      </c>
      <c r="L3493" s="143">
        <v>3792.1534702223598</v>
      </c>
      <c r="M3493" s="143">
        <v>7.7791183187966197</v>
      </c>
      <c r="N3493" s="143">
        <v>1.0536668682286701</v>
      </c>
      <c r="O3493" s="143">
        <v>2.2082910380690001E-2</v>
      </c>
      <c r="P3493" s="143">
        <v>2.9910884586899999E-3</v>
      </c>
      <c r="Q3493" s="143">
        <v>10.7649455633566</v>
      </c>
      <c r="R3493" s="143">
        <v>8140</v>
      </c>
      <c r="S3493" s="143" t="s">
        <v>369</v>
      </c>
      <c r="T3493" s="143">
        <v>8140</v>
      </c>
      <c r="U3493" s="143" t="s">
        <v>385</v>
      </c>
      <c r="V3493" s="143" t="s">
        <v>366</v>
      </c>
      <c r="Z3493" s="143">
        <v>0</v>
      </c>
      <c r="AA3493" s="143">
        <v>1</v>
      </c>
      <c r="AB3493" s="143">
        <v>2.2082910380690001E-2</v>
      </c>
      <c r="AC3493" s="143">
        <v>2.9910884586899999E-3</v>
      </c>
      <c r="AD3493" s="143">
        <v>10.764945563357699</v>
      </c>
      <c r="AF3493" s="143">
        <v>-1</v>
      </c>
      <c r="AG3493" s="143">
        <v>-1</v>
      </c>
      <c r="AH3493" s="143">
        <v>-1</v>
      </c>
      <c r="AI3493" s="143">
        <v>-1</v>
      </c>
      <c r="AJ3493" s="143">
        <v>0</v>
      </c>
      <c r="AM3493" s="143" t="s">
        <v>383</v>
      </c>
      <c r="AN3493" s="143">
        <v>-1</v>
      </c>
      <c r="AQ3493" s="143">
        <v>643</v>
      </c>
      <c r="AR3493" s="143" t="s">
        <v>295</v>
      </c>
      <c r="AS3493" s="143" t="s">
        <v>413</v>
      </c>
      <c r="AT3493" s="143" t="s">
        <v>366</v>
      </c>
      <c r="AV3493" s="143">
        <v>73.718259475075996</v>
      </c>
      <c r="AW3493" s="143">
        <v>8.7306938999999993E-3</v>
      </c>
    </row>
    <row r="3494" spans="1:49" x14ac:dyDescent="0.25">
      <c r="A3494" s="153">
        <v>820000</v>
      </c>
      <c r="B3494" s="153">
        <v>2400000</v>
      </c>
      <c r="C3494" s="153">
        <v>2400000</v>
      </c>
      <c r="D3494" s="143" t="s">
        <v>360</v>
      </c>
      <c r="E3494" s="143" t="s">
        <v>73</v>
      </c>
      <c r="F3494" s="143" t="s">
        <v>378</v>
      </c>
      <c r="G3494" s="143" t="s">
        <v>379</v>
      </c>
      <c r="H3494" s="143">
        <v>0.59</v>
      </c>
      <c r="I3494" s="143">
        <v>0.64</v>
      </c>
      <c r="J3494" s="143" t="s">
        <v>395</v>
      </c>
      <c r="K3494" s="143">
        <v>6.5445361065000001E-4</v>
      </c>
      <c r="L3494" s="143">
        <v>3792.1534702223598</v>
      </c>
      <c r="M3494" s="143">
        <v>7.7791183187966197</v>
      </c>
      <c r="N3494" s="143">
        <v>1.0536668682286701</v>
      </c>
      <c r="O3494" s="143">
        <v>5.0910720714700004E-3</v>
      </c>
      <c r="P3494" s="143">
        <v>6.8957608634000005E-4</v>
      </c>
      <c r="Q3494" s="143">
        <v>2.4817885307562899</v>
      </c>
      <c r="R3494" s="143">
        <v>1860</v>
      </c>
      <c r="S3494" s="143" t="s">
        <v>411</v>
      </c>
      <c r="T3494" s="143">
        <v>1860</v>
      </c>
      <c r="U3494" s="143" t="s">
        <v>395</v>
      </c>
      <c r="V3494" s="143" t="s">
        <v>395</v>
      </c>
      <c r="Z3494" s="143">
        <v>0</v>
      </c>
      <c r="AA3494" s="143">
        <v>1</v>
      </c>
      <c r="AB3494" s="143">
        <v>5.0910720714700004E-3</v>
      </c>
      <c r="AC3494" s="143">
        <v>6.8957608634000005E-4</v>
      </c>
      <c r="AD3494" s="143">
        <v>2.4817885307574201</v>
      </c>
      <c r="AF3494" s="143">
        <v>-1</v>
      </c>
      <c r="AG3494" s="143">
        <v>-1</v>
      </c>
      <c r="AH3494" s="143">
        <v>-1</v>
      </c>
      <c r="AI3494" s="143">
        <v>-1</v>
      </c>
      <c r="AJ3494" s="143">
        <v>0</v>
      </c>
      <c r="AM3494" s="143" t="s">
        <v>383</v>
      </c>
      <c r="AN3494" s="143">
        <v>-1</v>
      </c>
      <c r="AQ3494" s="143">
        <v>643</v>
      </c>
      <c r="AR3494" s="143" t="s">
        <v>295</v>
      </c>
      <c r="AS3494" s="143" t="s">
        <v>413</v>
      </c>
      <c r="AT3494" s="143" t="s">
        <v>366</v>
      </c>
      <c r="AV3494" s="143">
        <v>28.588953149540099</v>
      </c>
      <c r="AW3494" s="143">
        <v>2.0128049999999999E-3</v>
      </c>
    </row>
    <row r="3495" spans="1:49" x14ac:dyDescent="0.25">
      <c r="A3495" s="153">
        <v>820000</v>
      </c>
      <c r="B3495" s="153">
        <v>2400000</v>
      </c>
      <c r="C3495" s="153">
        <v>2400000</v>
      </c>
      <c r="D3495" s="143" t="s">
        <v>360</v>
      </c>
      <c r="E3495" s="143" t="s">
        <v>73</v>
      </c>
      <c r="F3495" s="143" t="s">
        <v>378</v>
      </c>
      <c r="G3495" s="143" t="s">
        <v>379</v>
      </c>
      <c r="H3495" s="143">
        <v>0.59</v>
      </c>
      <c r="I3495" s="143">
        <v>0.64</v>
      </c>
      <c r="J3495" s="143" t="s">
        <v>366</v>
      </c>
      <c r="K3495" s="143">
        <v>0.23401435190917999</v>
      </c>
      <c r="L3495" s="143">
        <v>3792.1534702223598</v>
      </c>
      <c r="M3495" s="143">
        <v>7.7791183187966197</v>
      </c>
      <c r="N3495" s="143">
        <v>1.0536668682286701</v>
      </c>
      <c r="O3495" s="143">
        <v>1.8204253317980701</v>
      </c>
      <c r="P3495" s="143">
        <v>0.24657316929671</v>
      </c>
      <c r="Q3495" s="143">
        <v>887.41833667426101</v>
      </c>
      <c r="R3495" s="143">
        <v>1860</v>
      </c>
      <c r="S3495" s="143" t="s">
        <v>411</v>
      </c>
      <c r="T3495" s="143">
        <v>1860</v>
      </c>
      <c r="U3495" s="143" t="s">
        <v>385</v>
      </c>
      <c r="V3495" s="143" t="s">
        <v>366</v>
      </c>
      <c r="Z3495" s="143">
        <v>0</v>
      </c>
      <c r="AA3495" s="143">
        <v>1</v>
      </c>
      <c r="AB3495" s="143">
        <v>1.8204253317980701</v>
      </c>
      <c r="AC3495" s="143">
        <v>0.24657316929671</v>
      </c>
      <c r="AD3495" s="143">
        <v>887.41833667426101</v>
      </c>
      <c r="AF3495" s="143">
        <v>-1</v>
      </c>
      <c r="AG3495" s="143">
        <v>-1</v>
      </c>
      <c r="AH3495" s="143">
        <v>-1</v>
      </c>
      <c r="AI3495" s="143">
        <v>-1</v>
      </c>
      <c r="AJ3495" s="143">
        <v>0</v>
      </c>
      <c r="AM3495" s="143" t="s">
        <v>383</v>
      </c>
      <c r="AN3495" s="143">
        <v>-1</v>
      </c>
      <c r="AQ3495" s="143">
        <v>643</v>
      </c>
      <c r="AR3495" s="143" t="s">
        <v>295</v>
      </c>
      <c r="AS3495" s="143" t="s">
        <v>413</v>
      </c>
      <c r="AT3495" s="143" t="s">
        <v>366</v>
      </c>
      <c r="AV3495" s="143">
        <v>138.54626872661001</v>
      </c>
      <c r="AW3495" s="143">
        <v>0.71972290080000001</v>
      </c>
    </row>
    <row r="3496" spans="1:49" x14ac:dyDescent="0.25">
      <c r="A3496" s="153">
        <v>820000</v>
      </c>
      <c r="B3496" s="153">
        <v>2400000</v>
      </c>
      <c r="C3496" s="153">
        <v>2400000</v>
      </c>
      <c r="D3496" s="143" t="s">
        <v>360</v>
      </c>
      <c r="E3496" s="143" t="s">
        <v>73</v>
      </c>
      <c r="F3496" s="143" t="s">
        <v>378</v>
      </c>
      <c r="G3496" s="143" t="s">
        <v>379</v>
      </c>
      <c r="H3496" s="143">
        <v>0.59</v>
      </c>
      <c r="I3496" s="143">
        <v>0.64</v>
      </c>
      <c r="J3496" s="143" t="s">
        <v>366</v>
      </c>
      <c r="K3496" s="143">
        <v>4.0006977947519999E-2</v>
      </c>
      <c r="L3496" s="143">
        <v>3695.5213665784399</v>
      </c>
      <c r="M3496" s="143">
        <v>9.3931150500106195</v>
      </c>
      <c r="N3496" s="143">
        <v>1.55333739034508</v>
      </c>
      <c r="O3496" s="143">
        <v>0.37579014666430999</v>
      </c>
      <c r="P3496" s="143">
        <v>6.214433472059E-2</v>
      </c>
      <c r="Q3496" s="143">
        <v>147.8466418173</v>
      </c>
      <c r="R3496" s="143">
        <v>1200</v>
      </c>
      <c r="S3496" s="143" t="s">
        <v>398</v>
      </c>
      <c r="T3496" s="143">
        <v>1200</v>
      </c>
      <c r="U3496" s="143" t="s">
        <v>385</v>
      </c>
      <c r="V3496" s="143" t="s">
        <v>366</v>
      </c>
      <c r="Z3496" s="143">
        <v>0</v>
      </c>
      <c r="AA3496" s="143">
        <v>1</v>
      </c>
      <c r="AB3496" s="143">
        <v>0.37579014666430999</v>
      </c>
      <c r="AC3496" s="143">
        <v>6.214433472059E-2</v>
      </c>
      <c r="AD3496" s="143">
        <v>944.70802247344295</v>
      </c>
      <c r="AF3496" s="143">
        <v>-1</v>
      </c>
      <c r="AG3496" s="143">
        <v>-1</v>
      </c>
      <c r="AH3496" s="143">
        <v>-1</v>
      </c>
      <c r="AI3496" s="143">
        <v>-1</v>
      </c>
      <c r="AJ3496" s="143">
        <v>0</v>
      </c>
      <c r="AM3496" s="143" t="s">
        <v>383</v>
      </c>
      <c r="AN3496" s="143">
        <v>-1</v>
      </c>
      <c r="AQ3496" s="143">
        <v>643</v>
      </c>
      <c r="AR3496" s="143" t="s">
        <v>295</v>
      </c>
      <c r="AS3496" s="143" t="s">
        <v>413</v>
      </c>
      <c r="AT3496" s="143" t="s">
        <v>366</v>
      </c>
      <c r="AV3496" s="143">
        <v>92.232859466539793</v>
      </c>
      <c r="AW3496" s="143">
        <v>0.7661865551</v>
      </c>
    </row>
    <row r="3497" spans="1:49" x14ac:dyDescent="0.25">
      <c r="A3497" s="153">
        <v>820000</v>
      </c>
      <c r="B3497" s="153">
        <v>2400000</v>
      </c>
      <c r="C3497" s="153">
        <v>2400000</v>
      </c>
      <c r="D3497" s="143" t="s">
        <v>360</v>
      </c>
      <c r="E3497" s="143" t="s">
        <v>73</v>
      </c>
      <c r="F3497" s="143" t="s">
        <v>378</v>
      </c>
      <c r="G3497" s="143" t="s">
        <v>379</v>
      </c>
      <c r="H3497" s="143">
        <v>0.59</v>
      </c>
      <c r="I3497" s="143">
        <v>0.64</v>
      </c>
      <c r="J3497" s="143" t="s">
        <v>366</v>
      </c>
      <c r="K3497" s="143">
        <v>1.142577973812E-2</v>
      </c>
      <c r="L3497" s="143">
        <v>3695.5213665784399</v>
      </c>
      <c r="M3497" s="143">
        <v>9.3931150500106195</v>
      </c>
      <c r="N3497" s="143">
        <v>1.55333739034508</v>
      </c>
      <c r="O3497" s="143">
        <v>0.1073236636163</v>
      </c>
      <c r="P3497" s="143">
        <v>1.7748090881080002E-2</v>
      </c>
      <c r="Q3497" s="143">
        <v>42.224213152067399</v>
      </c>
      <c r="R3497" s="143">
        <v>1300</v>
      </c>
      <c r="S3497" s="143" t="s">
        <v>401</v>
      </c>
      <c r="T3497" s="143">
        <v>1300</v>
      </c>
      <c r="U3497" s="143" t="s">
        <v>385</v>
      </c>
      <c r="V3497" s="143" t="s">
        <v>366</v>
      </c>
      <c r="Z3497" s="143">
        <v>0</v>
      </c>
      <c r="AA3497" s="143">
        <v>1</v>
      </c>
      <c r="AB3497" s="143">
        <v>0.1073236636163</v>
      </c>
      <c r="AC3497" s="143">
        <v>1.7748090881080002E-2</v>
      </c>
      <c r="AD3497" s="143">
        <v>854.08672281749898</v>
      </c>
      <c r="AF3497" s="143">
        <v>-1</v>
      </c>
      <c r="AG3497" s="143">
        <v>-1</v>
      </c>
      <c r="AH3497" s="143">
        <v>-1</v>
      </c>
      <c r="AI3497" s="143">
        <v>-1</v>
      </c>
      <c r="AJ3497" s="143">
        <v>0</v>
      </c>
      <c r="AM3497" s="143" t="s">
        <v>383</v>
      </c>
      <c r="AN3497" s="143">
        <v>-1</v>
      </c>
      <c r="AQ3497" s="143">
        <v>643</v>
      </c>
      <c r="AR3497" s="143" t="s">
        <v>295</v>
      </c>
      <c r="AS3497" s="143" t="s">
        <v>413</v>
      </c>
      <c r="AT3497" s="143" t="s">
        <v>366</v>
      </c>
      <c r="AV3497" s="143">
        <v>27.612249759694699</v>
      </c>
      <c r="AW3497" s="143">
        <v>0.69268996169999997</v>
      </c>
    </row>
    <row r="3498" spans="1:49" x14ac:dyDescent="0.25">
      <c r="A3498" s="153">
        <v>820000</v>
      </c>
      <c r="B3498" s="153">
        <v>2400000</v>
      </c>
      <c r="C3498" s="153">
        <v>2400000</v>
      </c>
      <c r="D3498" s="143" t="s">
        <v>360</v>
      </c>
      <c r="E3498" s="143" t="s">
        <v>73</v>
      </c>
      <c r="F3498" s="143" t="s">
        <v>378</v>
      </c>
      <c r="G3498" s="143" t="s">
        <v>379</v>
      </c>
      <c r="H3498" s="143">
        <v>0.59</v>
      </c>
      <c r="I3498" s="143">
        <v>0.64</v>
      </c>
      <c r="J3498" s="143" t="s">
        <v>366</v>
      </c>
      <c r="K3498" s="143">
        <v>0.49968300692100998</v>
      </c>
      <c r="L3498" s="143">
        <v>3830.2814141179401</v>
      </c>
      <c r="M3498" s="143">
        <v>7.7839994905737697</v>
      </c>
      <c r="N3498" s="143">
        <v>1.1208244702850101</v>
      </c>
      <c r="O3498" s="143">
        <v>3.8895322713215701</v>
      </c>
      <c r="P3498" s="143">
        <v>0.56005694154267005</v>
      </c>
      <c r="Q3498" s="143">
        <v>1913.9265343601401</v>
      </c>
      <c r="R3498" s="143">
        <v>1550</v>
      </c>
      <c r="S3498" s="143" t="s">
        <v>399</v>
      </c>
      <c r="T3498" s="143">
        <v>1550</v>
      </c>
      <c r="U3498" s="143" t="s">
        <v>385</v>
      </c>
      <c r="V3498" s="143" t="s">
        <v>366</v>
      </c>
      <c r="Z3498" s="143">
        <v>0</v>
      </c>
      <c r="AA3498" s="143">
        <v>1</v>
      </c>
      <c r="AB3498" s="143">
        <v>3.8895322713215701</v>
      </c>
      <c r="AC3498" s="143">
        <v>0.56005694154267005</v>
      </c>
      <c r="AD3498" s="143">
        <v>2366.2078747292198</v>
      </c>
      <c r="AF3498" s="143">
        <v>-1</v>
      </c>
      <c r="AG3498" s="143">
        <v>-1</v>
      </c>
      <c r="AH3498" s="143">
        <v>-1</v>
      </c>
      <c r="AI3498" s="143">
        <v>-1</v>
      </c>
      <c r="AJ3498" s="143">
        <v>0</v>
      </c>
      <c r="AM3498" s="143" t="s">
        <v>383</v>
      </c>
      <c r="AN3498" s="143">
        <v>-1</v>
      </c>
      <c r="AQ3498" s="143">
        <v>642</v>
      </c>
      <c r="AR3498" s="143" t="s">
        <v>295</v>
      </c>
      <c r="AS3498" s="143" t="s">
        <v>412</v>
      </c>
      <c r="AT3498" s="143" t="s">
        <v>366</v>
      </c>
      <c r="AV3498" s="143">
        <v>241.617136792358</v>
      </c>
      <c r="AW3498" s="143">
        <v>1.9190655917999999</v>
      </c>
    </row>
    <row r="3499" spans="1:49" x14ac:dyDescent="0.25">
      <c r="A3499" s="153">
        <v>820000</v>
      </c>
      <c r="B3499" s="153">
        <v>2400000</v>
      </c>
      <c r="C3499" s="153">
        <v>2400000</v>
      </c>
      <c r="D3499" s="143" t="s">
        <v>360</v>
      </c>
      <c r="E3499" s="143" t="s">
        <v>73</v>
      </c>
      <c r="F3499" s="143" t="s">
        <v>378</v>
      </c>
      <c r="G3499" s="143" t="s">
        <v>379</v>
      </c>
      <c r="H3499" s="143">
        <v>0.59</v>
      </c>
      <c r="I3499" s="143">
        <v>0.64</v>
      </c>
      <c r="J3499" s="143" t="s">
        <v>363</v>
      </c>
      <c r="K3499" s="143">
        <v>0.16777922194316999</v>
      </c>
      <c r="L3499" s="143">
        <v>3531.32046150218</v>
      </c>
      <c r="M3499" s="143">
        <v>7.1139674041718104</v>
      </c>
      <c r="N3499" s="143">
        <v>0.96881712627828998</v>
      </c>
      <c r="O3499" s="143">
        <v>1.19357591600102</v>
      </c>
      <c r="P3499" s="143">
        <v>0.16254738365218999</v>
      </c>
      <c r="Q3499" s="143">
        <v>592.48219946283598</v>
      </c>
      <c r="R3499" s="143">
        <v>3100</v>
      </c>
      <c r="S3499" s="143" t="s">
        <v>371</v>
      </c>
      <c r="T3499" s="143">
        <v>3100</v>
      </c>
      <c r="U3499" s="143" t="s">
        <v>385</v>
      </c>
      <c r="V3499" s="143" t="s">
        <v>366</v>
      </c>
      <c r="Y3499" s="143" t="s">
        <v>363</v>
      </c>
      <c r="Z3499" s="143">
        <v>0</v>
      </c>
      <c r="AA3499" s="143">
        <v>1</v>
      </c>
      <c r="AB3499" s="143">
        <v>1.19357591600102</v>
      </c>
      <c r="AC3499" s="143">
        <v>0.16254738365218999</v>
      </c>
      <c r="AD3499" s="143">
        <v>592.48219946283598</v>
      </c>
      <c r="AF3499" s="143">
        <v>-1</v>
      </c>
      <c r="AG3499" s="143">
        <v>-1</v>
      </c>
      <c r="AH3499" s="143">
        <v>-1</v>
      </c>
      <c r="AI3499" s="143">
        <v>-1</v>
      </c>
      <c r="AJ3499" s="143">
        <v>0</v>
      </c>
      <c r="AM3499" s="143" t="s">
        <v>383</v>
      </c>
      <c r="AN3499" s="143">
        <v>-1</v>
      </c>
      <c r="AQ3499" s="143">
        <v>643</v>
      </c>
      <c r="AR3499" s="143" t="s">
        <v>295</v>
      </c>
      <c r="AS3499" s="143" t="s">
        <v>413</v>
      </c>
      <c r="AT3499" s="143" t="s">
        <v>366</v>
      </c>
      <c r="AV3499" s="143">
        <v>104.06779024433</v>
      </c>
      <c r="AW3499" s="143">
        <v>0.48052084299999998</v>
      </c>
    </row>
    <row r="3500" spans="1:49" x14ac:dyDescent="0.25">
      <c r="A3500" s="153">
        <v>820000</v>
      </c>
      <c r="B3500" s="153">
        <v>2400000</v>
      </c>
      <c r="C3500" s="153">
        <v>2400000</v>
      </c>
      <c r="D3500" s="143" t="s">
        <v>360</v>
      </c>
      <c r="E3500" s="143" t="s">
        <v>73</v>
      </c>
      <c r="F3500" s="143" t="s">
        <v>378</v>
      </c>
      <c r="G3500" s="143" t="s">
        <v>379</v>
      </c>
      <c r="H3500" s="143">
        <v>0.59</v>
      </c>
      <c r="I3500" s="143">
        <v>0.64</v>
      </c>
      <c r="J3500" s="143" t="s">
        <v>395</v>
      </c>
      <c r="K3500" s="143">
        <v>4.4239076515400003E-3</v>
      </c>
      <c r="L3500" s="143">
        <v>3531.32046150218</v>
      </c>
      <c r="M3500" s="143">
        <v>7.1139674041718104</v>
      </c>
      <c r="N3500" s="143">
        <v>0.96881712627828998</v>
      </c>
      <c r="O3500" s="143">
        <v>3.1471534832170002E-2</v>
      </c>
      <c r="P3500" s="143">
        <v>4.28595749789E-3</v>
      </c>
      <c r="Q3500" s="143">
        <v>15.6222356097075</v>
      </c>
      <c r="R3500" s="143">
        <v>8140</v>
      </c>
      <c r="S3500" s="143" t="s">
        <v>369</v>
      </c>
      <c r="T3500" s="143">
        <v>8140</v>
      </c>
      <c r="U3500" s="143" t="s">
        <v>395</v>
      </c>
      <c r="V3500" s="143" t="s">
        <v>395</v>
      </c>
      <c r="Z3500" s="143">
        <v>0</v>
      </c>
      <c r="AA3500" s="143">
        <v>1</v>
      </c>
      <c r="AB3500" s="143">
        <v>3.1471534832170002E-2</v>
      </c>
      <c r="AC3500" s="143">
        <v>4.28595749789E-3</v>
      </c>
      <c r="AD3500" s="143">
        <v>46.460273084924502</v>
      </c>
      <c r="AF3500" s="143">
        <v>-1</v>
      </c>
      <c r="AG3500" s="143">
        <v>-1</v>
      </c>
      <c r="AH3500" s="143">
        <v>-1</v>
      </c>
      <c r="AI3500" s="143">
        <v>-1</v>
      </c>
      <c r="AJ3500" s="143">
        <v>0</v>
      </c>
      <c r="AM3500" s="143" t="s">
        <v>383</v>
      </c>
      <c r="AN3500" s="143">
        <v>-1</v>
      </c>
      <c r="AQ3500" s="143">
        <v>643</v>
      </c>
      <c r="AR3500" s="143" t="s">
        <v>295</v>
      </c>
      <c r="AS3500" s="143" t="s">
        <v>413</v>
      </c>
      <c r="AT3500" s="143" t="s">
        <v>366</v>
      </c>
      <c r="AV3500" s="143">
        <v>102.42897534266901</v>
      </c>
      <c r="AW3500" s="143">
        <v>3.7680675699999999E-2</v>
      </c>
    </row>
    <row r="3501" spans="1:49" x14ac:dyDescent="0.25">
      <c r="A3501" s="153">
        <v>820000</v>
      </c>
      <c r="B3501" s="153">
        <v>2400000</v>
      </c>
      <c r="C3501" s="153">
        <v>2400000</v>
      </c>
      <c r="D3501" s="143" t="s">
        <v>360</v>
      </c>
      <c r="E3501" s="143" t="s">
        <v>73</v>
      </c>
      <c r="F3501" s="143" t="s">
        <v>378</v>
      </c>
      <c r="G3501" s="143" t="s">
        <v>379</v>
      </c>
      <c r="H3501" s="143">
        <v>0.59</v>
      </c>
      <c r="I3501" s="143">
        <v>0.64</v>
      </c>
      <c r="J3501" s="143" t="s">
        <v>366</v>
      </c>
      <c r="K3501" s="143">
        <v>8.7560577734100004E-3</v>
      </c>
      <c r="L3501" s="143">
        <v>3531.32046150218</v>
      </c>
      <c r="M3501" s="143">
        <v>7.1139674041718104</v>
      </c>
      <c r="N3501" s="143">
        <v>0.96881712627828998</v>
      </c>
      <c r="O3501" s="143">
        <v>6.22903095891E-2</v>
      </c>
      <c r="P3501" s="143">
        <v>8.4830187295599994E-3</v>
      </c>
      <c r="Q3501" s="143">
        <v>30.9204459773485</v>
      </c>
      <c r="R3501" s="143">
        <v>8140</v>
      </c>
      <c r="S3501" s="143" t="s">
        <v>369</v>
      </c>
      <c r="T3501" s="143">
        <v>8140</v>
      </c>
      <c r="U3501" s="143" t="s">
        <v>385</v>
      </c>
      <c r="V3501" s="143" t="s">
        <v>366</v>
      </c>
      <c r="Z3501" s="143">
        <v>0</v>
      </c>
      <c r="AA3501" s="143">
        <v>1</v>
      </c>
      <c r="AB3501" s="143">
        <v>6.22903095891E-2</v>
      </c>
      <c r="AC3501" s="143">
        <v>8.4830187295599994E-3</v>
      </c>
      <c r="AD3501" s="143">
        <v>30.920445977347601</v>
      </c>
      <c r="AF3501" s="143">
        <v>-1</v>
      </c>
      <c r="AG3501" s="143">
        <v>-1</v>
      </c>
      <c r="AH3501" s="143">
        <v>-1</v>
      </c>
      <c r="AI3501" s="143">
        <v>-1</v>
      </c>
      <c r="AJ3501" s="143">
        <v>0</v>
      </c>
      <c r="AM3501" s="143" t="s">
        <v>383</v>
      </c>
      <c r="AN3501" s="143">
        <v>-1</v>
      </c>
      <c r="AQ3501" s="143">
        <v>643</v>
      </c>
      <c r="AR3501" s="143" t="s">
        <v>295</v>
      </c>
      <c r="AS3501" s="143" t="s">
        <v>413</v>
      </c>
      <c r="AT3501" s="143" t="s">
        <v>366</v>
      </c>
      <c r="AV3501" s="143">
        <v>102.918276963572</v>
      </c>
      <c r="AW3501" s="143">
        <v>2.5077409599999999E-2</v>
      </c>
    </row>
    <row r="3502" spans="1:49" x14ac:dyDescent="0.25">
      <c r="A3502" s="153">
        <v>820000</v>
      </c>
      <c r="B3502" s="153">
        <v>2400000</v>
      </c>
      <c r="C3502" s="153">
        <v>2400000</v>
      </c>
      <c r="D3502" s="143" t="s">
        <v>360</v>
      </c>
      <c r="E3502" s="143" t="s">
        <v>73</v>
      </c>
      <c r="F3502" s="143" t="s">
        <v>378</v>
      </c>
      <c r="G3502" s="143" t="s">
        <v>379</v>
      </c>
      <c r="H3502" s="143">
        <v>0.59</v>
      </c>
      <c r="I3502" s="143">
        <v>0.64</v>
      </c>
      <c r="J3502" s="143" t="s">
        <v>366</v>
      </c>
      <c r="K3502" s="143">
        <v>4.0969481761799998E-3</v>
      </c>
      <c r="L3502" s="143">
        <v>3531.32046150218</v>
      </c>
      <c r="M3502" s="143">
        <v>7.1139674041718104</v>
      </c>
      <c r="N3502" s="143">
        <v>0.96881712627828998</v>
      </c>
      <c r="O3502" s="143">
        <v>2.9145555781939999E-2</v>
      </c>
      <c r="P3502" s="143">
        <v>3.9691935585599997E-3</v>
      </c>
      <c r="Q3502" s="143">
        <v>14.467636924269</v>
      </c>
      <c r="R3502" s="143">
        <v>1200</v>
      </c>
      <c r="S3502" s="143" t="s">
        <v>398</v>
      </c>
      <c r="T3502" s="143">
        <v>1200</v>
      </c>
      <c r="U3502" s="143" t="s">
        <v>385</v>
      </c>
      <c r="V3502" s="143" t="s">
        <v>366</v>
      </c>
      <c r="Z3502" s="143">
        <v>0</v>
      </c>
      <c r="AA3502" s="143">
        <v>1</v>
      </c>
      <c r="AB3502" s="143">
        <v>2.9145555781939999E-2</v>
      </c>
      <c r="AC3502" s="143">
        <v>3.9691935585599997E-3</v>
      </c>
      <c r="AD3502" s="143">
        <v>14.4676369242676</v>
      </c>
      <c r="AF3502" s="143">
        <v>-1</v>
      </c>
      <c r="AG3502" s="143">
        <v>-1</v>
      </c>
      <c r="AH3502" s="143">
        <v>-1</v>
      </c>
      <c r="AI3502" s="143">
        <v>-1</v>
      </c>
      <c r="AJ3502" s="143">
        <v>0</v>
      </c>
      <c r="AM3502" s="143" t="s">
        <v>383</v>
      </c>
      <c r="AN3502" s="143">
        <v>-1</v>
      </c>
      <c r="AQ3502" s="143">
        <v>643</v>
      </c>
      <c r="AR3502" s="143" t="s">
        <v>295</v>
      </c>
      <c r="AS3502" s="143" t="s">
        <v>413</v>
      </c>
      <c r="AT3502" s="143" t="s">
        <v>366</v>
      </c>
      <c r="AV3502" s="143">
        <v>22.2406231800645</v>
      </c>
      <c r="AW3502" s="143">
        <v>1.17336877E-2</v>
      </c>
    </row>
    <row r="3503" spans="1:49" x14ac:dyDescent="0.25">
      <c r="A3503" s="153">
        <v>820000</v>
      </c>
      <c r="B3503" s="153">
        <v>2400000</v>
      </c>
      <c r="C3503" s="153">
        <v>2400000</v>
      </c>
      <c r="D3503" s="143" t="s">
        <v>360</v>
      </c>
      <c r="E3503" s="143" t="s">
        <v>73</v>
      </c>
      <c r="F3503" s="143" t="s">
        <v>378</v>
      </c>
      <c r="G3503" s="143" t="s">
        <v>379</v>
      </c>
      <c r="H3503" s="143">
        <v>0.59</v>
      </c>
      <c r="I3503" s="143">
        <v>0.64</v>
      </c>
      <c r="J3503" s="143" t="s">
        <v>366</v>
      </c>
      <c r="K3503" s="143">
        <v>0.16622733528603001</v>
      </c>
      <c r="L3503" s="143">
        <v>3531.32046150218</v>
      </c>
      <c r="M3503" s="143">
        <v>7.1139674041718104</v>
      </c>
      <c r="N3503" s="143">
        <v>0.96881712627828998</v>
      </c>
      <c r="O3503" s="143">
        <v>1.1825358449071599</v>
      </c>
      <c r="P3503" s="143">
        <v>0.16104388928071001</v>
      </c>
      <c r="Q3503" s="143">
        <v>587.00199035654498</v>
      </c>
      <c r="R3503" s="143">
        <v>1860</v>
      </c>
      <c r="S3503" s="143" t="s">
        <v>411</v>
      </c>
      <c r="T3503" s="143">
        <v>1860</v>
      </c>
      <c r="U3503" s="143" t="s">
        <v>385</v>
      </c>
      <c r="V3503" s="143" t="s">
        <v>366</v>
      </c>
      <c r="Z3503" s="143">
        <v>0</v>
      </c>
      <c r="AA3503" s="143">
        <v>1</v>
      </c>
      <c r="AB3503" s="143">
        <v>1.1825358449071599</v>
      </c>
      <c r="AC3503" s="143">
        <v>0.16104388928071001</v>
      </c>
      <c r="AD3503" s="143">
        <v>587.00199035654498</v>
      </c>
      <c r="AF3503" s="143">
        <v>-1</v>
      </c>
      <c r="AG3503" s="143">
        <v>-1</v>
      </c>
      <c r="AH3503" s="143">
        <v>-1</v>
      </c>
      <c r="AI3503" s="143">
        <v>-1</v>
      </c>
      <c r="AJ3503" s="143">
        <v>0</v>
      </c>
      <c r="AM3503" s="143" t="s">
        <v>383</v>
      </c>
      <c r="AN3503" s="143">
        <v>-1</v>
      </c>
      <c r="AQ3503" s="143">
        <v>643</v>
      </c>
      <c r="AR3503" s="143" t="s">
        <v>295</v>
      </c>
      <c r="AS3503" s="143" t="s">
        <v>413</v>
      </c>
      <c r="AT3503" s="143" t="s">
        <v>366</v>
      </c>
      <c r="AV3503" s="143">
        <v>104.06599767599999</v>
      </c>
      <c r="AW3503" s="143">
        <v>0.47607622900000002</v>
      </c>
    </row>
    <row r="3504" spans="1:49" x14ac:dyDescent="0.25">
      <c r="A3504" s="153">
        <v>820000</v>
      </c>
      <c r="B3504" s="153">
        <v>2400000</v>
      </c>
      <c r="C3504" s="153">
        <v>2400000</v>
      </c>
      <c r="D3504" s="143" t="s">
        <v>360</v>
      </c>
      <c r="E3504" s="143" t="s">
        <v>73</v>
      </c>
      <c r="F3504" s="143" t="s">
        <v>378</v>
      </c>
      <c r="G3504" s="143" t="s">
        <v>379</v>
      </c>
      <c r="H3504" s="143">
        <v>0.59</v>
      </c>
      <c r="I3504" s="143">
        <v>0.64</v>
      </c>
      <c r="J3504" s="143" t="s">
        <v>366</v>
      </c>
      <c r="K3504" s="143">
        <v>0.61776345375996</v>
      </c>
      <c r="L3504" s="143">
        <v>3820.2719646914202</v>
      </c>
      <c r="M3504" s="143">
        <v>7.9704479526994501</v>
      </c>
      <c r="N3504" s="143">
        <v>1.1194932511195099</v>
      </c>
      <c r="O3504" s="143">
        <v>4.9238514552736703</v>
      </c>
      <c r="P3504" s="143">
        <v>0.69158201727255997</v>
      </c>
      <c r="Q3504" s="143">
        <v>2360.02440321015</v>
      </c>
      <c r="R3504" s="143">
        <v>1200</v>
      </c>
      <c r="S3504" s="143" t="s">
        <v>398</v>
      </c>
      <c r="T3504" s="143">
        <v>1200</v>
      </c>
      <c r="U3504" s="143" t="s">
        <v>385</v>
      </c>
      <c r="V3504" s="143" t="s">
        <v>366</v>
      </c>
      <c r="Z3504" s="143">
        <v>0</v>
      </c>
      <c r="AA3504" s="143">
        <v>1</v>
      </c>
      <c r="AB3504" s="143">
        <v>4.9238514552736703</v>
      </c>
      <c r="AC3504" s="143">
        <v>0.69158201727255997</v>
      </c>
      <c r="AD3504" s="143">
        <v>2360.02440321015</v>
      </c>
      <c r="AF3504" s="143">
        <v>-1</v>
      </c>
      <c r="AG3504" s="143">
        <v>-1</v>
      </c>
      <c r="AH3504" s="143">
        <v>-1</v>
      </c>
      <c r="AI3504" s="143">
        <v>-1</v>
      </c>
      <c r="AJ3504" s="143">
        <v>0</v>
      </c>
      <c r="AM3504" s="143" t="s">
        <v>383</v>
      </c>
      <c r="AN3504" s="143">
        <v>-1</v>
      </c>
      <c r="AQ3504" s="143">
        <v>643</v>
      </c>
      <c r="AR3504" s="143" t="s">
        <v>295</v>
      </c>
      <c r="AS3504" s="143" t="s">
        <v>413</v>
      </c>
      <c r="AT3504" s="143" t="s">
        <v>366</v>
      </c>
      <c r="AV3504" s="143">
        <v>200.00000001490099</v>
      </c>
      <c r="AW3504" s="143">
        <v>1.9140506108999999</v>
      </c>
    </row>
    <row r="3505" spans="1:49" x14ac:dyDescent="0.25">
      <c r="A3505" s="153">
        <v>820000</v>
      </c>
      <c r="B3505" s="153">
        <v>2400000</v>
      </c>
      <c r="C3505" s="153">
        <v>2400000</v>
      </c>
      <c r="D3505" s="143" t="s">
        <v>360</v>
      </c>
      <c r="E3505" s="143" t="s">
        <v>73</v>
      </c>
      <c r="F3505" s="143" t="s">
        <v>378</v>
      </c>
      <c r="G3505" s="143" t="s">
        <v>379</v>
      </c>
      <c r="H3505" s="143">
        <v>0.59</v>
      </c>
      <c r="I3505" s="143">
        <v>0.64</v>
      </c>
      <c r="J3505" s="143" t="s">
        <v>366</v>
      </c>
      <c r="K3505" s="143">
        <v>0.10282612449068999</v>
      </c>
      <c r="L3505" s="143">
        <v>3814.2230089915502</v>
      </c>
      <c r="M3505" s="143">
        <v>7.7211884734118899</v>
      </c>
      <c r="N3505" s="143">
        <v>1.0650800457838401</v>
      </c>
      <c r="O3505" s="143">
        <v>0.79393988718319997</v>
      </c>
      <c r="P3505" s="143">
        <v>0.10951805338032</v>
      </c>
      <c r="Q3505" s="143">
        <v>392.201769957853</v>
      </c>
      <c r="R3505" s="143">
        <v>1550</v>
      </c>
      <c r="S3505" s="143" t="s">
        <v>399</v>
      </c>
      <c r="T3505" s="143">
        <v>1550</v>
      </c>
      <c r="U3505" s="143" t="s">
        <v>385</v>
      </c>
      <c r="V3505" s="143" t="s">
        <v>366</v>
      </c>
      <c r="Z3505" s="143">
        <v>0</v>
      </c>
      <c r="AA3505" s="143">
        <v>1</v>
      </c>
      <c r="AB3505" s="143">
        <v>0.79393988718319997</v>
      </c>
      <c r="AC3505" s="143">
        <v>0.10951805338032</v>
      </c>
      <c r="AD3505" s="143">
        <v>713.80398979531105</v>
      </c>
      <c r="AF3505" s="143">
        <v>-1</v>
      </c>
      <c r="AG3505" s="143">
        <v>-1</v>
      </c>
      <c r="AH3505" s="143">
        <v>-1</v>
      </c>
      <c r="AI3505" s="143">
        <v>-1</v>
      </c>
      <c r="AJ3505" s="143">
        <v>0</v>
      </c>
      <c r="AM3505" s="143" t="s">
        <v>383</v>
      </c>
      <c r="AN3505" s="143">
        <v>-1</v>
      </c>
      <c r="AQ3505" s="143">
        <v>642</v>
      </c>
      <c r="AR3505" s="143" t="s">
        <v>295</v>
      </c>
      <c r="AS3505" s="143" t="s">
        <v>412</v>
      </c>
      <c r="AT3505" s="143" t="s">
        <v>366</v>
      </c>
      <c r="AV3505" s="143">
        <v>83.052809761765801</v>
      </c>
      <c r="AW3505" s="143">
        <v>0.57891645560000005</v>
      </c>
    </row>
    <row r="3506" spans="1:49" x14ac:dyDescent="0.25">
      <c r="A3506" s="153">
        <v>820000</v>
      </c>
      <c r="B3506" s="153">
        <v>2400000</v>
      </c>
      <c r="C3506" s="153">
        <v>2400000</v>
      </c>
      <c r="D3506" s="143" t="s">
        <v>360</v>
      </c>
      <c r="E3506" s="143" t="s">
        <v>73</v>
      </c>
      <c r="F3506" s="143" t="s">
        <v>378</v>
      </c>
      <c r="G3506" s="143" t="s">
        <v>379</v>
      </c>
      <c r="H3506" s="143">
        <v>0.59</v>
      </c>
      <c r="I3506" s="143">
        <v>0.64</v>
      </c>
      <c r="J3506" s="143" t="s">
        <v>366</v>
      </c>
      <c r="K3506" s="143">
        <v>0.18276191565877001</v>
      </c>
      <c r="L3506" s="143">
        <v>3813.8599435563501</v>
      </c>
      <c r="M3506" s="143">
        <v>7.9476382753698198</v>
      </c>
      <c r="N3506" s="143">
        <v>1.0954942477968601</v>
      </c>
      <c r="O3506" s="143">
        <v>1.45252559616955</v>
      </c>
      <c r="P3506" s="143">
        <v>0.20021462732051001</v>
      </c>
      <c r="Q3506" s="143">
        <v>697.02834933860697</v>
      </c>
      <c r="R3506" s="143">
        <v>1550</v>
      </c>
      <c r="S3506" s="143" t="s">
        <v>399</v>
      </c>
      <c r="T3506" s="143">
        <v>1550</v>
      </c>
      <c r="U3506" s="143" t="s">
        <v>385</v>
      </c>
      <c r="V3506" s="143" t="s">
        <v>366</v>
      </c>
      <c r="Z3506" s="143">
        <v>0</v>
      </c>
      <c r="AA3506" s="143">
        <v>1</v>
      </c>
      <c r="AB3506" s="143">
        <v>1.45252559616955</v>
      </c>
      <c r="AC3506" s="143">
        <v>0.20021462732051001</v>
      </c>
      <c r="AD3506" s="143">
        <v>1091.4767673236299</v>
      </c>
      <c r="AF3506" s="143">
        <v>-1</v>
      </c>
      <c r="AG3506" s="143">
        <v>-1</v>
      </c>
      <c r="AH3506" s="143">
        <v>-1</v>
      </c>
      <c r="AI3506" s="143">
        <v>-1</v>
      </c>
      <c r="AJ3506" s="143">
        <v>0</v>
      </c>
      <c r="AM3506" s="143" t="s">
        <v>383</v>
      </c>
      <c r="AN3506" s="143">
        <v>-1</v>
      </c>
      <c r="AQ3506" s="143">
        <v>642</v>
      </c>
      <c r="AR3506" s="143" t="s">
        <v>295</v>
      </c>
      <c r="AS3506" s="143" t="s">
        <v>412</v>
      </c>
      <c r="AT3506" s="143" t="s">
        <v>366</v>
      </c>
      <c r="AV3506" s="143">
        <v>210.12241591229099</v>
      </c>
      <c r="AW3506" s="143">
        <v>0.88522041149999997</v>
      </c>
    </row>
    <row r="3507" spans="1:49" x14ac:dyDescent="0.25">
      <c r="A3507" s="153">
        <v>820000</v>
      </c>
      <c r="B3507" s="153">
        <v>2400000</v>
      </c>
      <c r="C3507" s="153">
        <v>2400000</v>
      </c>
      <c r="D3507" s="143" t="s">
        <v>360</v>
      </c>
      <c r="E3507" s="143" t="s">
        <v>73</v>
      </c>
      <c r="F3507" s="143" t="s">
        <v>378</v>
      </c>
      <c r="G3507" s="143" t="s">
        <v>379</v>
      </c>
      <c r="H3507" s="143">
        <v>0.59</v>
      </c>
      <c r="I3507" s="143">
        <v>0.64</v>
      </c>
      <c r="J3507" s="143" t="s">
        <v>366</v>
      </c>
      <c r="K3507" s="143">
        <v>6.3160821012319998E-2</v>
      </c>
      <c r="L3507" s="143">
        <v>3813.8162723078999</v>
      </c>
      <c r="M3507" s="143">
        <v>7.90604769550571</v>
      </c>
      <c r="N3507" s="143">
        <v>1.10599930479674</v>
      </c>
      <c r="O3507" s="143">
        <v>0.49935246341071998</v>
      </c>
      <c r="P3507" s="143">
        <v>6.9855824130020006E-2</v>
      </c>
      <c r="Q3507" s="143">
        <v>240.88376694912401</v>
      </c>
      <c r="R3507" s="143">
        <v>1860</v>
      </c>
      <c r="S3507" s="143" t="s">
        <v>411</v>
      </c>
      <c r="T3507" s="143">
        <v>1860</v>
      </c>
      <c r="U3507" s="143" t="s">
        <v>385</v>
      </c>
      <c r="V3507" s="143" t="s">
        <v>366</v>
      </c>
      <c r="Z3507" s="143">
        <v>0</v>
      </c>
      <c r="AA3507" s="143">
        <v>1</v>
      </c>
      <c r="AB3507" s="143">
        <v>0.49935246341071998</v>
      </c>
      <c r="AC3507" s="143">
        <v>6.9855824130020006E-2</v>
      </c>
      <c r="AD3507" s="143">
        <v>361.08897735923398</v>
      </c>
      <c r="AF3507" s="143">
        <v>-1</v>
      </c>
      <c r="AG3507" s="143">
        <v>-1</v>
      </c>
      <c r="AH3507" s="143">
        <v>-1</v>
      </c>
      <c r="AI3507" s="143">
        <v>-1</v>
      </c>
      <c r="AJ3507" s="143">
        <v>0</v>
      </c>
      <c r="AM3507" s="143" t="s">
        <v>383</v>
      </c>
      <c r="AN3507" s="143">
        <v>-1</v>
      </c>
      <c r="AQ3507" s="143">
        <v>643</v>
      </c>
      <c r="AR3507" s="143" t="s">
        <v>295</v>
      </c>
      <c r="AS3507" s="143" t="s">
        <v>413</v>
      </c>
      <c r="AT3507" s="143" t="s">
        <v>366</v>
      </c>
      <c r="AV3507" s="143">
        <v>108.258544901241</v>
      </c>
      <c r="AW3507" s="143">
        <v>0.29285399620000002</v>
      </c>
    </row>
    <row r="3508" spans="1:49" x14ac:dyDescent="0.25">
      <c r="A3508" s="153">
        <v>820000</v>
      </c>
      <c r="B3508" s="153">
        <v>2400000</v>
      </c>
      <c r="C3508" s="153">
        <v>2400000</v>
      </c>
      <c r="D3508" s="143" t="s">
        <v>360</v>
      </c>
      <c r="E3508" s="143" t="s">
        <v>73</v>
      </c>
      <c r="F3508" s="143" t="s">
        <v>378</v>
      </c>
      <c r="G3508" s="143" t="s">
        <v>379</v>
      </c>
      <c r="H3508" s="143">
        <v>0.59</v>
      </c>
      <c r="I3508" s="143">
        <v>0.64</v>
      </c>
      <c r="J3508" s="143" t="s">
        <v>366</v>
      </c>
      <c r="K3508" s="143">
        <v>0.52308427897410004</v>
      </c>
      <c r="L3508" s="143">
        <v>3813.8162723078999</v>
      </c>
      <c r="M3508" s="143">
        <v>7.90604769550571</v>
      </c>
      <c r="N3508" s="143">
        <v>1.10599930479674</v>
      </c>
      <c r="O3508" s="143">
        <v>4.1355292583384902</v>
      </c>
      <c r="P3508" s="143">
        <v>0.57853084889546003</v>
      </c>
      <c r="Q3508" s="143">
        <v>1994.94733493988</v>
      </c>
      <c r="R3508" s="143">
        <v>1200</v>
      </c>
      <c r="S3508" s="143" t="s">
        <v>398</v>
      </c>
      <c r="T3508" s="143">
        <v>1200</v>
      </c>
      <c r="U3508" s="143" t="s">
        <v>385</v>
      </c>
      <c r="V3508" s="143" t="s">
        <v>366</v>
      </c>
      <c r="Z3508" s="143">
        <v>0</v>
      </c>
      <c r="AA3508" s="143">
        <v>1</v>
      </c>
      <c r="AB3508" s="143">
        <v>4.1355292583384902</v>
      </c>
      <c r="AC3508" s="143">
        <v>0.57853084889546003</v>
      </c>
      <c r="AD3508" s="143">
        <v>1994.94733493988</v>
      </c>
      <c r="AF3508" s="143">
        <v>-1</v>
      </c>
      <c r="AG3508" s="143">
        <v>-1</v>
      </c>
      <c r="AH3508" s="143">
        <v>-1</v>
      </c>
      <c r="AI3508" s="143">
        <v>-1</v>
      </c>
      <c r="AJ3508" s="143">
        <v>0</v>
      </c>
      <c r="AM3508" s="143" t="s">
        <v>383</v>
      </c>
      <c r="AN3508" s="143">
        <v>-1</v>
      </c>
      <c r="AQ3508" s="143">
        <v>643</v>
      </c>
      <c r="AR3508" s="143" t="s">
        <v>295</v>
      </c>
      <c r="AS3508" s="143" t="s">
        <v>413</v>
      </c>
      <c r="AT3508" s="143" t="s">
        <v>366</v>
      </c>
      <c r="AV3508" s="143">
        <v>186.20523739624599</v>
      </c>
      <c r="AW3508" s="143">
        <v>1.6179621531999999</v>
      </c>
    </row>
    <row r="3509" spans="1:49" x14ac:dyDescent="0.25">
      <c r="A3509" s="153">
        <v>820000</v>
      </c>
      <c r="B3509" s="153">
        <v>2400000</v>
      </c>
      <c r="C3509" s="153">
        <v>2400000</v>
      </c>
      <c r="D3509" s="143" t="s">
        <v>360</v>
      </c>
      <c r="E3509" s="143" t="s">
        <v>73</v>
      </c>
      <c r="F3509" s="143" t="s">
        <v>378</v>
      </c>
      <c r="G3509" s="143" t="s">
        <v>379</v>
      </c>
      <c r="H3509" s="143">
        <v>0.59</v>
      </c>
      <c r="I3509" s="143">
        <v>0.64</v>
      </c>
      <c r="J3509" s="143" t="s">
        <v>366</v>
      </c>
      <c r="K3509" s="143">
        <v>0.61647793275055995</v>
      </c>
      <c r="L3509" s="143">
        <v>3815.2076565761099</v>
      </c>
      <c r="M3509" s="143">
        <v>7.9602140901610898</v>
      </c>
      <c r="N3509" s="143">
        <v>1.1180693300989799</v>
      </c>
      <c r="O3509" s="143">
        <v>4.9072963265544303</v>
      </c>
      <c r="P3509" s="143">
        <v>0.68926506929122999</v>
      </c>
      <c r="Q3509" s="143">
        <v>2351.9913291401699</v>
      </c>
      <c r="R3509" s="143">
        <v>1200</v>
      </c>
      <c r="S3509" s="143" t="s">
        <v>398</v>
      </c>
      <c r="T3509" s="143">
        <v>1200</v>
      </c>
      <c r="U3509" s="143" t="s">
        <v>385</v>
      </c>
      <c r="V3509" s="143" t="s">
        <v>366</v>
      </c>
      <c r="Z3509" s="143">
        <v>0</v>
      </c>
      <c r="AA3509" s="143">
        <v>1</v>
      </c>
      <c r="AB3509" s="143">
        <v>4.9072963265544303</v>
      </c>
      <c r="AC3509" s="143">
        <v>0.68926506929122999</v>
      </c>
      <c r="AD3509" s="143">
        <v>2356.8958576843102</v>
      </c>
      <c r="AF3509" s="143">
        <v>-1</v>
      </c>
      <c r="AG3509" s="143">
        <v>-1</v>
      </c>
      <c r="AH3509" s="143">
        <v>-1</v>
      </c>
      <c r="AI3509" s="143">
        <v>-1</v>
      </c>
      <c r="AJ3509" s="143">
        <v>0</v>
      </c>
      <c r="AM3509" s="143" t="s">
        <v>383</v>
      </c>
      <c r="AN3509" s="143">
        <v>-1</v>
      </c>
      <c r="AQ3509" s="143">
        <v>644</v>
      </c>
      <c r="AR3509" s="143" t="s">
        <v>295</v>
      </c>
      <c r="AS3509" s="143" t="s">
        <v>414</v>
      </c>
      <c r="AT3509" s="143" t="s">
        <v>366</v>
      </c>
      <c r="AV3509" s="143">
        <v>198.398198048647</v>
      </c>
      <c r="AW3509" s="143">
        <v>1.9115132666000001</v>
      </c>
    </row>
    <row r="3510" spans="1:49" x14ac:dyDescent="0.25">
      <c r="A3510" s="153">
        <v>820000</v>
      </c>
      <c r="B3510" s="153">
        <v>2400000</v>
      </c>
      <c r="C3510" s="153">
        <v>2400000</v>
      </c>
      <c r="D3510" s="143" t="s">
        <v>360</v>
      </c>
      <c r="E3510" s="143" t="s">
        <v>73</v>
      </c>
      <c r="F3510" s="143" t="s">
        <v>378</v>
      </c>
      <c r="G3510" s="143" t="s">
        <v>379</v>
      </c>
      <c r="H3510" s="143">
        <v>0.59</v>
      </c>
      <c r="I3510" s="143">
        <v>0.64</v>
      </c>
      <c r="J3510" s="143" t="s">
        <v>366</v>
      </c>
      <c r="K3510" s="143">
        <v>0.61776345366790997</v>
      </c>
      <c r="L3510" s="143">
        <v>3820.2719641221602</v>
      </c>
      <c r="M3510" s="143">
        <v>7.9704479515117601</v>
      </c>
      <c r="N3510" s="143">
        <v>1.11949325095269</v>
      </c>
      <c r="O3510" s="143">
        <v>4.9238514538062503</v>
      </c>
      <c r="P3510" s="143">
        <v>0.69158201706644995</v>
      </c>
      <c r="Q3510" s="143">
        <v>2360.0244025068</v>
      </c>
      <c r="R3510" s="143">
        <v>1200</v>
      </c>
      <c r="S3510" s="143" t="s">
        <v>398</v>
      </c>
      <c r="T3510" s="143">
        <v>1200</v>
      </c>
      <c r="U3510" s="143" t="s">
        <v>385</v>
      </c>
      <c r="V3510" s="143" t="s">
        <v>366</v>
      </c>
      <c r="Z3510" s="143">
        <v>0</v>
      </c>
      <c r="AA3510" s="143">
        <v>1</v>
      </c>
      <c r="AB3510" s="143">
        <v>4.9238514538062503</v>
      </c>
      <c r="AC3510" s="143">
        <v>0.69158201706644995</v>
      </c>
      <c r="AD3510" s="143">
        <v>2360.0244025068</v>
      </c>
      <c r="AF3510" s="143">
        <v>-1</v>
      </c>
      <c r="AG3510" s="143">
        <v>-1</v>
      </c>
      <c r="AH3510" s="143">
        <v>-1</v>
      </c>
      <c r="AI3510" s="143">
        <v>-1</v>
      </c>
      <c r="AJ3510" s="143">
        <v>0</v>
      </c>
      <c r="AM3510" s="143" t="s">
        <v>383</v>
      </c>
      <c r="AN3510" s="143">
        <v>-1</v>
      </c>
      <c r="AQ3510" s="143">
        <v>643</v>
      </c>
      <c r="AR3510" s="143" t="s">
        <v>295</v>
      </c>
      <c r="AS3510" s="143" t="s">
        <v>413</v>
      </c>
      <c r="AT3510" s="143" t="s">
        <v>366</v>
      </c>
      <c r="AV3510" s="143">
        <v>200</v>
      </c>
      <c r="AW3510" s="143">
        <v>1.9140506102999999</v>
      </c>
    </row>
    <row r="3511" spans="1:49" x14ac:dyDescent="0.25">
      <c r="A3511" s="153">
        <v>820000</v>
      </c>
      <c r="B3511" s="153">
        <v>2400000</v>
      </c>
      <c r="C3511" s="153">
        <v>2400000</v>
      </c>
      <c r="D3511" s="143" t="s">
        <v>360</v>
      </c>
      <c r="E3511" s="143" t="s">
        <v>73</v>
      </c>
      <c r="F3511" s="143" t="s">
        <v>378</v>
      </c>
      <c r="G3511" s="143" t="s">
        <v>379</v>
      </c>
      <c r="H3511" s="143">
        <v>0.59</v>
      </c>
      <c r="I3511" s="143">
        <v>0.64</v>
      </c>
      <c r="J3511" s="143" t="s">
        <v>366</v>
      </c>
      <c r="K3511" s="143">
        <v>0.61776345362188001</v>
      </c>
      <c r="L3511" s="143">
        <v>3820.7102488297201</v>
      </c>
      <c r="M3511" s="143">
        <v>7.9713485303170302</v>
      </c>
      <c r="N3511" s="143">
        <v>1.1196191803905899</v>
      </c>
      <c r="O3511" s="143">
        <v>4.9244077981123899</v>
      </c>
      <c r="P3511" s="143">
        <v>0.69165981161940004</v>
      </c>
      <c r="Q3511" s="143">
        <v>2360.2951586055801</v>
      </c>
      <c r="R3511" s="143">
        <v>1200</v>
      </c>
      <c r="S3511" s="143" t="s">
        <v>398</v>
      </c>
      <c r="T3511" s="143">
        <v>1200</v>
      </c>
      <c r="U3511" s="143" t="s">
        <v>385</v>
      </c>
      <c r="V3511" s="143" t="s">
        <v>366</v>
      </c>
      <c r="Z3511" s="143">
        <v>0</v>
      </c>
      <c r="AA3511" s="143">
        <v>1</v>
      </c>
      <c r="AB3511" s="143">
        <v>4.9244077981123899</v>
      </c>
      <c r="AC3511" s="143">
        <v>0.69165981161940004</v>
      </c>
      <c r="AD3511" s="143">
        <v>2360.2951586055801</v>
      </c>
      <c r="AF3511" s="143">
        <v>-1</v>
      </c>
      <c r="AG3511" s="143">
        <v>-1</v>
      </c>
      <c r="AH3511" s="143">
        <v>-1</v>
      </c>
      <c r="AI3511" s="143">
        <v>-1</v>
      </c>
      <c r="AJ3511" s="143">
        <v>0</v>
      </c>
      <c r="AM3511" s="143" t="s">
        <v>383</v>
      </c>
      <c r="AN3511" s="143">
        <v>-1</v>
      </c>
      <c r="AQ3511" s="143">
        <v>643</v>
      </c>
      <c r="AR3511" s="143" t="s">
        <v>295</v>
      </c>
      <c r="AS3511" s="143" t="s">
        <v>413</v>
      </c>
      <c r="AT3511" s="143" t="s">
        <v>366</v>
      </c>
      <c r="AV3511" s="143">
        <v>199.99999999254899</v>
      </c>
      <c r="AW3511" s="143">
        <v>1.9142702015999999</v>
      </c>
    </row>
    <row r="3512" spans="1:49" x14ac:dyDescent="0.25">
      <c r="A3512" s="153">
        <v>820000</v>
      </c>
      <c r="B3512" s="153">
        <v>2400000</v>
      </c>
      <c r="C3512" s="153">
        <v>2400000</v>
      </c>
      <c r="D3512" s="143" t="s">
        <v>360</v>
      </c>
      <c r="E3512" s="143" t="s">
        <v>73</v>
      </c>
      <c r="F3512" s="143" t="s">
        <v>378</v>
      </c>
      <c r="G3512" s="143" t="s">
        <v>379</v>
      </c>
      <c r="H3512" s="143">
        <v>0.59</v>
      </c>
      <c r="I3512" s="143">
        <v>0.64</v>
      </c>
      <c r="J3512" s="143" t="s">
        <v>366</v>
      </c>
      <c r="K3512" s="143">
        <v>6.4433627872009999E-2</v>
      </c>
      <c r="L3512" s="143">
        <v>3556.4449997863899</v>
      </c>
      <c r="M3512" s="143">
        <v>7.1072821928745</v>
      </c>
      <c r="N3512" s="143">
        <v>1.00300679091862</v>
      </c>
      <c r="O3512" s="143">
        <v>0.45794797599703002</v>
      </c>
      <c r="P3512" s="143">
        <v>6.4627366319150004E-2</v>
      </c>
      <c r="Q3512" s="143">
        <v>229.15465366350699</v>
      </c>
      <c r="R3512" s="143">
        <v>1550</v>
      </c>
      <c r="S3512" s="143" t="s">
        <v>399</v>
      </c>
      <c r="T3512" s="143">
        <v>1550</v>
      </c>
      <c r="U3512" s="143" t="s">
        <v>385</v>
      </c>
      <c r="V3512" s="143" t="s">
        <v>366</v>
      </c>
      <c r="Z3512" s="143">
        <v>0</v>
      </c>
      <c r="AA3512" s="143">
        <v>1</v>
      </c>
      <c r="AB3512" s="143">
        <v>0.45794797599703002</v>
      </c>
      <c r="AC3512" s="143">
        <v>6.4627366319150004E-2</v>
      </c>
      <c r="AD3512" s="143">
        <v>2011.1731601588201</v>
      </c>
      <c r="AF3512" s="143">
        <v>-1</v>
      </c>
      <c r="AG3512" s="143">
        <v>-1</v>
      </c>
      <c r="AH3512" s="143">
        <v>-1</v>
      </c>
      <c r="AI3512" s="143">
        <v>-1</v>
      </c>
      <c r="AJ3512" s="143">
        <v>0</v>
      </c>
      <c r="AM3512" s="143" t="s">
        <v>383</v>
      </c>
      <c r="AN3512" s="143">
        <v>-1</v>
      </c>
      <c r="AQ3512" s="143">
        <v>642</v>
      </c>
      <c r="AR3512" s="143" t="s">
        <v>295</v>
      </c>
      <c r="AS3512" s="143" t="s">
        <v>412</v>
      </c>
      <c r="AT3512" s="143" t="s">
        <v>366</v>
      </c>
      <c r="AV3512" s="143">
        <v>108.32898539654499</v>
      </c>
      <c r="AW3512" s="143">
        <v>1.6311217844000001</v>
      </c>
    </row>
    <row r="3513" spans="1:49" x14ac:dyDescent="0.25">
      <c r="A3513" s="153">
        <v>820000</v>
      </c>
      <c r="B3513" s="153">
        <v>2400000</v>
      </c>
      <c r="C3513" s="153">
        <v>2400000</v>
      </c>
      <c r="D3513" s="143" t="s">
        <v>360</v>
      </c>
      <c r="E3513" s="143" t="s">
        <v>73</v>
      </c>
      <c r="F3513" s="143" t="s">
        <v>378</v>
      </c>
      <c r="G3513" s="143" t="s">
        <v>379</v>
      </c>
      <c r="H3513" s="143">
        <v>0.59</v>
      </c>
      <c r="I3513" s="143">
        <v>0.64</v>
      </c>
      <c r="J3513" s="143" t="s">
        <v>366</v>
      </c>
      <c r="K3513" s="143">
        <v>0.51598613478434996</v>
      </c>
      <c r="L3513" s="143">
        <v>3797.9493390729999</v>
      </c>
      <c r="M3513" s="143">
        <v>7.9144444505310299</v>
      </c>
      <c r="N3513" s="143">
        <v>1.1111571967006699</v>
      </c>
      <c r="O3513" s="143">
        <v>4.0837436009949899</v>
      </c>
      <c r="P3513" s="143">
        <v>0.57334170706340004</v>
      </c>
      <c r="Q3513" s="143">
        <v>1959.68919957507</v>
      </c>
      <c r="R3513" s="143">
        <v>1200</v>
      </c>
      <c r="S3513" s="143" t="s">
        <v>398</v>
      </c>
      <c r="T3513" s="143">
        <v>1200</v>
      </c>
      <c r="U3513" s="143" t="s">
        <v>385</v>
      </c>
      <c r="V3513" s="143" t="s">
        <v>366</v>
      </c>
      <c r="Z3513" s="143">
        <v>0</v>
      </c>
      <c r="AA3513" s="143">
        <v>1</v>
      </c>
      <c r="AB3513" s="143">
        <v>4.0837436009949899</v>
      </c>
      <c r="AC3513" s="143">
        <v>0.57334170706340004</v>
      </c>
      <c r="AD3513" s="143">
        <v>2289.4418101060501</v>
      </c>
      <c r="AF3513" s="143">
        <v>-1</v>
      </c>
      <c r="AG3513" s="143">
        <v>-1</v>
      </c>
      <c r="AH3513" s="143">
        <v>-1</v>
      </c>
      <c r="AI3513" s="143">
        <v>-1</v>
      </c>
      <c r="AJ3513" s="143">
        <v>0</v>
      </c>
      <c r="AM3513" s="143" t="s">
        <v>383</v>
      </c>
      <c r="AN3513" s="143">
        <v>-1</v>
      </c>
      <c r="AQ3513" s="143">
        <v>643</v>
      </c>
      <c r="AR3513" s="143" t="s">
        <v>295</v>
      </c>
      <c r="AS3513" s="143" t="s">
        <v>413</v>
      </c>
      <c r="AT3513" s="143" t="s">
        <v>366</v>
      </c>
      <c r="AV3513" s="143">
        <v>199.91997636257599</v>
      </c>
      <c r="AW3513" s="143">
        <v>1.8568060098000001</v>
      </c>
    </row>
    <row r="3514" spans="1:49" x14ac:dyDescent="0.25">
      <c r="A3514" s="153">
        <v>820000</v>
      </c>
      <c r="B3514" s="153">
        <v>2400000</v>
      </c>
      <c r="C3514" s="153">
        <v>2400000</v>
      </c>
      <c r="D3514" s="143" t="s">
        <v>360</v>
      </c>
      <c r="E3514" s="143" t="s">
        <v>73</v>
      </c>
      <c r="F3514" s="143" t="s">
        <v>378</v>
      </c>
      <c r="G3514" s="143" t="s">
        <v>379</v>
      </c>
      <c r="H3514" s="143">
        <v>0.59</v>
      </c>
      <c r="I3514" s="143">
        <v>0.64</v>
      </c>
      <c r="J3514" s="143" t="s">
        <v>366</v>
      </c>
      <c r="K3514" s="143">
        <v>8.6823857062119994E-2</v>
      </c>
      <c r="L3514" s="143">
        <v>3797.9493390729999</v>
      </c>
      <c r="M3514" s="143">
        <v>7.9144444505310299</v>
      </c>
      <c r="N3514" s="143">
        <v>1.1111571967006699</v>
      </c>
      <c r="O3514" s="143">
        <v>0.68716259369902</v>
      </c>
      <c r="P3514" s="143">
        <v>9.6474953619879997E-2</v>
      </c>
      <c r="Q3514" s="143">
        <v>329.75261054485901</v>
      </c>
      <c r="R3514" s="143">
        <v>1200</v>
      </c>
      <c r="S3514" s="143" t="s">
        <v>398</v>
      </c>
      <c r="T3514" s="143">
        <v>1200</v>
      </c>
      <c r="U3514" s="143" t="s">
        <v>385</v>
      </c>
      <c r="V3514" s="143" t="s">
        <v>366</v>
      </c>
      <c r="Z3514" s="143">
        <v>0</v>
      </c>
      <c r="AA3514" s="143">
        <v>1</v>
      </c>
      <c r="AB3514" s="143">
        <v>0.68716259369902</v>
      </c>
      <c r="AC3514" s="143">
        <v>9.6474953619879997E-2</v>
      </c>
      <c r="AD3514" s="143">
        <v>2289.4418101060501</v>
      </c>
      <c r="AF3514" s="143">
        <v>-1</v>
      </c>
      <c r="AG3514" s="143">
        <v>-1</v>
      </c>
      <c r="AH3514" s="143">
        <v>-1</v>
      </c>
      <c r="AI3514" s="143">
        <v>-1</v>
      </c>
      <c r="AJ3514" s="143">
        <v>0</v>
      </c>
      <c r="AM3514" s="143" t="s">
        <v>383</v>
      </c>
      <c r="AN3514" s="143">
        <v>-1</v>
      </c>
      <c r="AQ3514" s="143">
        <v>644</v>
      </c>
      <c r="AR3514" s="143" t="s">
        <v>295</v>
      </c>
      <c r="AS3514" s="143" t="s">
        <v>414</v>
      </c>
      <c r="AT3514" s="143" t="s">
        <v>366</v>
      </c>
      <c r="AV3514" s="143">
        <v>85.442292400139905</v>
      </c>
      <c r="AW3514" s="143">
        <v>1.8568060098000001</v>
      </c>
    </row>
    <row r="3515" spans="1:49" x14ac:dyDescent="0.25">
      <c r="A3515" s="153">
        <v>820000</v>
      </c>
      <c r="B3515" s="153">
        <v>2400000</v>
      </c>
      <c r="C3515" s="153">
        <v>2400000</v>
      </c>
      <c r="D3515" s="143" t="s">
        <v>360</v>
      </c>
      <c r="E3515" s="143" t="s">
        <v>73</v>
      </c>
      <c r="F3515" s="143" t="s">
        <v>378</v>
      </c>
      <c r="G3515" s="143" t="s">
        <v>379</v>
      </c>
      <c r="H3515" s="143">
        <v>0.59</v>
      </c>
      <c r="I3515" s="143">
        <v>0.64</v>
      </c>
      <c r="J3515" s="143" t="s">
        <v>363</v>
      </c>
      <c r="K3515" s="143">
        <v>6.5146369321399996E-3</v>
      </c>
      <c r="L3515" s="143">
        <v>3797.9493390729999</v>
      </c>
      <c r="M3515" s="143">
        <v>7.9144444505310299</v>
      </c>
      <c r="N3515" s="143">
        <v>1.1111571967006699</v>
      </c>
      <c r="O3515" s="143">
        <v>5.15597321148E-2</v>
      </c>
      <c r="P3515" s="143">
        <v>7.2387857110399996E-3</v>
      </c>
      <c r="Q3515" s="143">
        <v>24.742261030725501</v>
      </c>
      <c r="R3515" s="143">
        <v>3100</v>
      </c>
      <c r="S3515" s="143" t="s">
        <v>371</v>
      </c>
      <c r="T3515" s="143">
        <v>3100</v>
      </c>
      <c r="U3515" s="143" t="s">
        <v>385</v>
      </c>
      <c r="V3515" s="143" t="s">
        <v>366</v>
      </c>
      <c r="Y3515" s="143" t="s">
        <v>363</v>
      </c>
      <c r="Z3515" s="143">
        <v>0</v>
      </c>
      <c r="AA3515" s="143">
        <v>1</v>
      </c>
      <c r="AB3515" s="143">
        <v>5.15597321148E-2</v>
      </c>
      <c r="AC3515" s="143">
        <v>7.2387857110399996E-3</v>
      </c>
      <c r="AD3515" s="143">
        <v>56.792490717670802</v>
      </c>
      <c r="AF3515" s="143">
        <v>-1</v>
      </c>
      <c r="AG3515" s="143">
        <v>-1</v>
      </c>
      <c r="AH3515" s="143">
        <v>-1</v>
      </c>
      <c r="AI3515" s="143">
        <v>-1</v>
      </c>
      <c r="AJ3515" s="143">
        <v>0</v>
      </c>
      <c r="AM3515" s="143" t="s">
        <v>383</v>
      </c>
      <c r="AN3515" s="143">
        <v>-1</v>
      </c>
      <c r="AQ3515" s="143">
        <v>643</v>
      </c>
      <c r="AR3515" s="143" t="s">
        <v>295</v>
      </c>
      <c r="AS3515" s="143" t="s">
        <v>413</v>
      </c>
      <c r="AT3515" s="143" t="s">
        <v>366</v>
      </c>
      <c r="AV3515" s="143">
        <v>23.666710548980699</v>
      </c>
      <c r="AW3515" s="143">
        <v>4.6060414199999997E-2</v>
      </c>
    </row>
    <row r="3516" spans="1:49" x14ac:dyDescent="0.25">
      <c r="A3516" s="153">
        <v>820000</v>
      </c>
      <c r="B3516" s="153">
        <v>2400000</v>
      </c>
      <c r="C3516" s="153">
        <v>2400000</v>
      </c>
      <c r="D3516" s="143" t="s">
        <v>360</v>
      </c>
      <c r="E3516" s="143" t="s">
        <v>73</v>
      </c>
      <c r="F3516" s="143" t="s">
        <v>378</v>
      </c>
      <c r="G3516" s="143" t="s">
        <v>379</v>
      </c>
      <c r="H3516" s="143">
        <v>0.59</v>
      </c>
      <c r="I3516" s="143">
        <v>0.64</v>
      </c>
      <c r="J3516" s="143" t="s">
        <v>363</v>
      </c>
      <c r="K3516" s="143">
        <v>8.4388249583299997E-3</v>
      </c>
      <c r="L3516" s="143">
        <v>3797.9493390729999</v>
      </c>
      <c r="M3516" s="143">
        <v>7.9144444505310299</v>
      </c>
      <c r="N3516" s="143">
        <v>1.1111571967006699</v>
      </c>
      <c r="O3516" s="143">
        <v>6.6788611360500003E-2</v>
      </c>
      <c r="P3516" s="143">
        <v>9.3768610841499997E-3</v>
      </c>
      <c r="Q3516" s="143">
        <v>32.050229673064997</v>
      </c>
      <c r="R3516" s="143">
        <v>3100</v>
      </c>
      <c r="S3516" s="143" t="s">
        <v>371</v>
      </c>
      <c r="T3516" s="143">
        <v>3100</v>
      </c>
      <c r="U3516" s="143" t="s">
        <v>385</v>
      </c>
      <c r="V3516" s="143" t="s">
        <v>366</v>
      </c>
      <c r="Y3516" s="143" t="s">
        <v>363</v>
      </c>
      <c r="Z3516" s="143">
        <v>0</v>
      </c>
      <c r="AA3516" s="143">
        <v>1</v>
      </c>
      <c r="AB3516" s="143">
        <v>6.6788611360500003E-2</v>
      </c>
      <c r="AC3516" s="143">
        <v>9.3768610841499997E-3</v>
      </c>
      <c r="AD3516" s="143">
        <v>56.792490717670802</v>
      </c>
      <c r="AF3516" s="143">
        <v>-1</v>
      </c>
      <c r="AG3516" s="143">
        <v>-1</v>
      </c>
      <c r="AH3516" s="143">
        <v>-1</v>
      </c>
      <c r="AI3516" s="143">
        <v>-1</v>
      </c>
      <c r="AJ3516" s="143">
        <v>0</v>
      </c>
      <c r="AM3516" s="143" t="s">
        <v>383</v>
      </c>
      <c r="AN3516" s="143">
        <v>-1</v>
      </c>
      <c r="AQ3516" s="143">
        <v>644</v>
      </c>
      <c r="AR3516" s="143" t="s">
        <v>295</v>
      </c>
      <c r="AS3516" s="143" t="s">
        <v>414</v>
      </c>
      <c r="AT3516" s="143" t="s">
        <v>366</v>
      </c>
      <c r="AV3516" s="143">
        <v>30.587034251373801</v>
      </c>
      <c r="AW3516" s="143">
        <v>4.6060414199999997E-2</v>
      </c>
    </row>
    <row r="3517" spans="1:49" x14ac:dyDescent="0.25">
      <c r="A3517" s="153">
        <v>820000</v>
      </c>
      <c r="B3517" s="153">
        <v>2400000</v>
      </c>
      <c r="C3517" s="153">
        <v>2400000</v>
      </c>
      <c r="D3517" s="143" t="s">
        <v>360</v>
      </c>
      <c r="E3517" s="143" t="s">
        <v>73</v>
      </c>
      <c r="F3517" s="143" t="s">
        <v>378</v>
      </c>
      <c r="G3517" s="143" t="s">
        <v>379</v>
      </c>
      <c r="H3517" s="143">
        <v>0.59</v>
      </c>
      <c r="I3517" s="143">
        <v>0.64</v>
      </c>
      <c r="J3517" s="143" t="s">
        <v>366</v>
      </c>
      <c r="K3517" s="143">
        <v>0.60123521982316996</v>
      </c>
      <c r="L3517" s="143">
        <v>3818.2278322010902</v>
      </c>
      <c r="M3517" s="143">
        <v>7.95733960735914</v>
      </c>
      <c r="N3517" s="143">
        <v>1.1168774217417801</v>
      </c>
      <c r="O3517" s="143">
        <v>4.7842328280382196</v>
      </c>
      <c r="P3517" s="143">
        <v>0.67150604217646004</v>
      </c>
      <c r="Q3517" s="143">
        <v>2295.6530500283802</v>
      </c>
      <c r="R3517" s="143">
        <v>1200</v>
      </c>
      <c r="S3517" s="143" t="s">
        <v>398</v>
      </c>
      <c r="T3517" s="143">
        <v>1200</v>
      </c>
      <c r="U3517" s="143" t="s">
        <v>385</v>
      </c>
      <c r="V3517" s="143" t="s">
        <v>366</v>
      </c>
      <c r="Z3517" s="143">
        <v>0</v>
      </c>
      <c r="AA3517" s="143">
        <v>1</v>
      </c>
      <c r="AB3517" s="143">
        <v>4.7842328280382196</v>
      </c>
      <c r="AC3517" s="143">
        <v>0.67150604217646004</v>
      </c>
      <c r="AD3517" s="143">
        <v>2295.6530500283802</v>
      </c>
      <c r="AF3517" s="143">
        <v>-1</v>
      </c>
      <c r="AG3517" s="143">
        <v>-1</v>
      </c>
      <c r="AH3517" s="143">
        <v>-1</v>
      </c>
      <c r="AI3517" s="143">
        <v>-1</v>
      </c>
      <c r="AJ3517" s="143">
        <v>0</v>
      </c>
      <c r="AM3517" s="143" t="s">
        <v>383</v>
      </c>
      <c r="AN3517" s="143">
        <v>-1</v>
      </c>
      <c r="AQ3517" s="143">
        <v>643</v>
      </c>
      <c r="AR3517" s="143" t="s">
        <v>295</v>
      </c>
      <c r="AS3517" s="143" t="s">
        <v>413</v>
      </c>
      <c r="AT3517" s="143" t="s">
        <v>366</v>
      </c>
      <c r="AV3517" s="143">
        <v>204.11651324141701</v>
      </c>
      <c r="AW3517" s="143">
        <v>1.8618435118000001</v>
      </c>
    </row>
    <row r="3518" spans="1:49" x14ac:dyDescent="0.25">
      <c r="A3518" s="153">
        <v>820000</v>
      </c>
      <c r="B3518" s="153">
        <v>2400000</v>
      </c>
      <c r="C3518" s="153">
        <v>2400000</v>
      </c>
      <c r="D3518" s="143" t="s">
        <v>360</v>
      </c>
      <c r="E3518" s="143" t="s">
        <v>73</v>
      </c>
      <c r="F3518" s="143" t="s">
        <v>378</v>
      </c>
      <c r="G3518" s="143" t="s">
        <v>379</v>
      </c>
      <c r="H3518" s="143">
        <v>0.59</v>
      </c>
      <c r="I3518" s="143">
        <v>0.64</v>
      </c>
      <c r="J3518" s="143" t="s">
        <v>366</v>
      </c>
      <c r="K3518" s="143">
        <v>1.652823384474E-2</v>
      </c>
      <c r="L3518" s="143">
        <v>3818.2278322010902</v>
      </c>
      <c r="M3518" s="143">
        <v>7.95733960735914</v>
      </c>
      <c r="N3518" s="143">
        <v>1.1168774217417801</v>
      </c>
      <c r="O3518" s="143">
        <v>0.13152076981244001</v>
      </c>
      <c r="P3518" s="143">
        <v>1.846001120245E-2</v>
      </c>
      <c r="Q3518" s="143">
        <v>63.108562483114298</v>
      </c>
      <c r="R3518" s="143">
        <v>1860</v>
      </c>
      <c r="S3518" s="143" t="s">
        <v>411</v>
      </c>
      <c r="T3518" s="143">
        <v>1860</v>
      </c>
      <c r="U3518" s="143" t="s">
        <v>385</v>
      </c>
      <c r="V3518" s="143" t="s">
        <v>366</v>
      </c>
      <c r="Z3518" s="143">
        <v>0</v>
      </c>
      <c r="AA3518" s="143">
        <v>1</v>
      </c>
      <c r="AB3518" s="143">
        <v>0.13152076981244001</v>
      </c>
      <c r="AC3518" s="143">
        <v>1.846001120245E-2</v>
      </c>
      <c r="AD3518" s="143">
        <v>63.108562483112401</v>
      </c>
      <c r="AF3518" s="143">
        <v>-1</v>
      </c>
      <c r="AG3518" s="143">
        <v>-1</v>
      </c>
      <c r="AH3518" s="143">
        <v>-1</v>
      </c>
      <c r="AI3518" s="143">
        <v>-1</v>
      </c>
      <c r="AJ3518" s="143">
        <v>0</v>
      </c>
      <c r="AM3518" s="143" t="s">
        <v>383</v>
      </c>
      <c r="AN3518" s="143">
        <v>-1</v>
      </c>
      <c r="AQ3518" s="143">
        <v>643</v>
      </c>
      <c r="AR3518" s="143" t="s">
        <v>295</v>
      </c>
      <c r="AS3518" s="143" t="s">
        <v>413</v>
      </c>
      <c r="AT3518" s="143" t="s">
        <v>366</v>
      </c>
      <c r="AV3518" s="143">
        <v>39.910616204477201</v>
      </c>
      <c r="AW3518" s="143">
        <v>5.1182937900000003E-2</v>
      </c>
    </row>
    <row r="3519" spans="1:49" x14ac:dyDescent="0.25">
      <c r="A3519" s="153">
        <v>820000</v>
      </c>
      <c r="B3519" s="153">
        <v>2400000</v>
      </c>
      <c r="C3519" s="153">
        <v>2400000</v>
      </c>
      <c r="D3519" s="143" t="s">
        <v>360</v>
      </c>
      <c r="E3519" s="143" t="s">
        <v>73</v>
      </c>
      <c r="F3519" s="143" t="s">
        <v>378</v>
      </c>
      <c r="G3519" s="143" t="s">
        <v>379</v>
      </c>
      <c r="H3519" s="143">
        <v>0.59</v>
      </c>
      <c r="I3519" s="143">
        <v>0.64</v>
      </c>
      <c r="J3519" s="143" t="s">
        <v>366</v>
      </c>
      <c r="K3519" s="143">
        <v>0.61776345348380002</v>
      </c>
      <c r="L3519" s="143">
        <v>3821.0024363802099</v>
      </c>
      <c r="M3519" s="143">
        <v>7.9719489117322802</v>
      </c>
      <c r="N3519" s="143">
        <v>1.11970313273358</v>
      </c>
      <c r="O3519" s="143">
        <v>4.9247786907081901</v>
      </c>
      <c r="P3519" s="143">
        <v>0.69171167415413004</v>
      </c>
      <c r="Q3519" s="143">
        <v>2360.4756608682701</v>
      </c>
      <c r="R3519" s="143">
        <v>1200</v>
      </c>
      <c r="S3519" s="143" t="s">
        <v>398</v>
      </c>
      <c r="T3519" s="143">
        <v>1200</v>
      </c>
      <c r="U3519" s="143" t="s">
        <v>385</v>
      </c>
      <c r="V3519" s="143" t="s">
        <v>366</v>
      </c>
      <c r="Z3519" s="143">
        <v>0</v>
      </c>
      <c r="AA3519" s="143">
        <v>1</v>
      </c>
      <c r="AB3519" s="143">
        <v>4.9247786907081901</v>
      </c>
      <c r="AC3519" s="143">
        <v>0.69171167415413004</v>
      </c>
      <c r="AD3519" s="143">
        <v>2360.4756608682701</v>
      </c>
      <c r="AF3519" s="143">
        <v>-1</v>
      </c>
      <c r="AG3519" s="143">
        <v>-1</v>
      </c>
      <c r="AH3519" s="143">
        <v>-1</v>
      </c>
      <c r="AI3519" s="143">
        <v>-1</v>
      </c>
      <c r="AJ3519" s="143">
        <v>0</v>
      </c>
      <c r="AM3519" s="143" t="s">
        <v>383</v>
      </c>
      <c r="AN3519" s="143">
        <v>-1</v>
      </c>
      <c r="AQ3519" s="143">
        <v>643</v>
      </c>
      <c r="AR3519" s="143" t="s">
        <v>295</v>
      </c>
      <c r="AS3519" s="143" t="s">
        <v>413</v>
      </c>
      <c r="AT3519" s="143" t="s">
        <v>366</v>
      </c>
      <c r="AV3519" s="143">
        <v>199.999999970197</v>
      </c>
      <c r="AW3519" s="143">
        <v>1.9144165944</v>
      </c>
    </row>
    <row r="3520" spans="1:49" x14ac:dyDescent="0.25">
      <c r="A3520" s="153">
        <v>820000</v>
      </c>
      <c r="B3520" s="153">
        <v>2400000</v>
      </c>
      <c r="C3520" s="153">
        <v>2400000</v>
      </c>
      <c r="D3520" s="143" t="s">
        <v>360</v>
      </c>
      <c r="E3520" s="143" t="s">
        <v>73</v>
      </c>
      <c r="F3520" s="143" t="s">
        <v>378</v>
      </c>
      <c r="G3520" s="143" t="s">
        <v>379</v>
      </c>
      <c r="H3520" s="143">
        <v>0.59</v>
      </c>
      <c r="I3520" s="143">
        <v>0.64</v>
      </c>
      <c r="J3520" s="143" t="s">
        <v>366</v>
      </c>
      <c r="K3520" s="143">
        <v>0.61776345373694996</v>
      </c>
      <c r="L3520" s="143">
        <v>3819.25692675344</v>
      </c>
      <c r="M3520" s="143">
        <v>7.9683369884275397</v>
      </c>
      <c r="N3520" s="143">
        <v>1.11919702926197</v>
      </c>
      <c r="O3520" s="143">
        <v>4.9225473785109104</v>
      </c>
      <c r="P3520" s="143">
        <v>0.69139902220900995</v>
      </c>
      <c r="Q3520" s="143">
        <v>2359.3973497799898</v>
      </c>
      <c r="R3520" s="143">
        <v>1200</v>
      </c>
      <c r="S3520" s="143" t="s">
        <v>398</v>
      </c>
      <c r="T3520" s="143">
        <v>1200</v>
      </c>
      <c r="U3520" s="143" t="s">
        <v>385</v>
      </c>
      <c r="V3520" s="143" t="s">
        <v>366</v>
      </c>
      <c r="Z3520" s="143">
        <v>0</v>
      </c>
      <c r="AA3520" s="143">
        <v>1</v>
      </c>
      <c r="AB3520" s="143">
        <v>4.9225473785109104</v>
      </c>
      <c r="AC3520" s="143">
        <v>0.69139902220900995</v>
      </c>
      <c r="AD3520" s="143">
        <v>2359.3973497799898</v>
      </c>
      <c r="AF3520" s="143">
        <v>-1</v>
      </c>
      <c r="AG3520" s="143">
        <v>-1</v>
      </c>
      <c r="AH3520" s="143">
        <v>-1</v>
      </c>
      <c r="AI3520" s="143">
        <v>-1</v>
      </c>
      <c r="AJ3520" s="143">
        <v>0</v>
      </c>
      <c r="AM3520" s="143" t="s">
        <v>383</v>
      </c>
      <c r="AN3520" s="143">
        <v>-1</v>
      </c>
      <c r="AQ3520" s="143">
        <v>643</v>
      </c>
      <c r="AR3520" s="143" t="s">
        <v>295</v>
      </c>
      <c r="AS3520" s="143" t="s">
        <v>413</v>
      </c>
      <c r="AT3520" s="143" t="s">
        <v>366</v>
      </c>
      <c r="AV3520" s="143">
        <v>200.00000001117499</v>
      </c>
      <c r="AW3520" s="143">
        <v>1.9135420516999999</v>
      </c>
    </row>
    <row r="3521" spans="1:49" x14ac:dyDescent="0.25">
      <c r="A3521" s="153">
        <v>820000</v>
      </c>
      <c r="B3521" s="153">
        <v>2400000</v>
      </c>
      <c r="C3521" s="153">
        <v>2400000</v>
      </c>
      <c r="D3521" s="143" t="s">
        <v>360</v>
      </c>
      <c r="E3521" s="143" t="s">
        <v>73</v>
      </c>
      <c r="F3521" s="143" t="s">
        <v>378</v>
      </c>
      <c r="G3521" s="143" t="s">
        <v>379</v>
      </c>
      <c r="H3521" s="143">
        <v>0.59</v>
      </c>
      <c r="I3521" s="143">
        <v>0.64</v>
      </c>
      <c r="J3521" s="143" t="s">
        <v>366</v>
      </c>
      <c r="K3521" s="143">
        <v>0.53476774397134996</v>
      </c>
      <c r="L3521" s="143">
        <v>3828.2971128654799</v>
      </c>
      <c r="M3521" s="143">
        <v>7.8248944184812803</v>
      </c>
      <c r="N3521" s="143">
        <v>1.1337409305662201</v>
      </c>
      <c r="O3521" s="143">
        <v>4.1845011349852497</v>
      </c>
      <c r="P3521" s="143">
        <v>0.60628807968688003</v>
      </c>
      <c r="Q3521" s="143">
        <v>2047.2498102991101</v>
      </c>
      <c r="R3521" s="143">
        <v>1550</v>
      </c>
      <c r="S3521" s="143" t="s">
        <v>399</v>
      </c>
      <c r="T3521" s="143">
        <v>1550</v>
      </c>
      <c r="U3521" s="143" t="s">
        <v>385</v>
      </c>
      <c r="V3521" s="143" t="s">
        <v>366</v>
      </c>
      <c r="Z3521" s="143">
        <v>0</v>
      </c>
      <c r="AA3521" s="143">
        <v>1</v>
      </c>
      <c r="AB3521" s="143">
        <v>4.1845011349852497</v>
      </c>
      <c r="AC3521" s="143">
        <v>0.60628807968688003</v>
      </c>
      <c r="AD3521" s="143">
        <v>2364.9820464630898</v>
      </c>
      <c r="AF3521" s="143">
        <v>-1</v>
      </c>
      <c r="AG3521" s="143">
        <v>-1</v>
      </c>
      <c r="AH3521" s="143">
        <v>-1</v>
      </c>
      <c r="AI3521" s="143">
        <v>-1</v>
      </c>
      <c r="AJ3521" s="143">
        <v>0</v>
      </c>
      <c r="AM3521" s="143" t="s">
        <v>383</v>
      </c>
      <c r="AN3521" s="143">
        <v>-1</v>
      </c>
      <c r="AQ3521" s="143">
        <v>642</v>
      </c>
      <c r="AR3521" s="143" t="s">
        <v>295</v>
      </c>
      <c r="AS3521" s="143" t="s">
        <v>412</v>
      </c>
      <c r="AT3521" s="143" t="s">
        <v>366</v>
      </c>
      <c r="AV3521" s="143">
        <v>202.517577781254</v>
      </c>
      <c r="AW3521" s="143">
        <v>1.9180714082999999</v>
      </c>
    </row>
    <row r="3522" spans="1:49" x14ac:dyDescent="0.25">
      <c r="A3522" s="153">
        <v>820000</v>
      </c>
      <c r="B3522" s="153">
        <v>2400000</v>
      </c>
      <c r="C3522" s="153">
        <v>2400000</v>
      </c>
      <c r="D3522" s="143" t="s">
        <v>360</v>
      </c>
      <c r="E3522" s="143" t="s">
        <v>73</v>
      </c>
      <c r="F3522" s="143" t="s">
        <v>378</v>
      </c>
      <c r="G3522" s="143" t="s">
        <v>379</v>
      </c>
      <c r="H3522" s="143">
        <v>0.59</v>
      </c>
      <c r="I3522" s="143">
        <v>0.64</v>
      </c>
      <c r="J3522" s="143" t="s">
        <v>363</v>
      </c>
      <c r="K3522" s="143">
        <v>0.26789487540999002</v>
      </c>
      <c r="L3522" s="143">
        <v>3401.7364208742501</v>
      </c>
      <c r="M3522" s="143">
        <v>7.8892015986178299</v>
      </c>
      <c r="N3522" s="143">
        <v>1.2797807516787001</v>
      </c>
      <c r="O3522" s="143">
        <v>2.1134766793460198</v>
      </c>
      <c r="P3522" s="143">
        <v>0.34284670502307002</v>
      </c>
      <c r="Q3522" s="143">
        <v>911.30775464773797</v>
      </c>
      <c r="R3522" s="143">
        <v>3100</v>
      </c>
      <c r="S3522" s="143" t="s">
        <v>371</v>
      </c>
      <c r="T3522" s="143">
        <v>3100</v>
      </c>
      <c r="U3522" s="143" t="s">
        <v>385</v>
      </c>
      <c r="V3522" s="143" t="s">
        <v>366</v>
      </c>
      <c r="Y3522" s="143" t="s">
        <v>363</v>
      </c>
      <c r="Z3522" s="143">
        <v>0</v>
      </c>
      <c r="AA3522" s="143">
        <v>1</v>
      </c>
      <c r="AB3522" s="143">
        <v>2.1134766793460198</v>
      </c>
      <c r="AC3522" s="143">
        <v>0.34284670502307002</v>
      </c>
      <c r="AD3522" s="143">
        <v>1390.36588109999</v>
      </c>
      <c r="AF3522" s="143">
        <v>-1</v>
      </c>
      <c r="AG3522" s="143">
        <v>-1</v>
      </c>
      <c r="AH3522" s="143">
        <v>-1</v>
      </c>
      <c r="AI3522" s="143">
        <v>-1</v>
      </c>
      <c r="AJ3522" s="143">
        <v>0</v>
      </c>
      <c r="AM3522" s="143" t="s">
        <v>383</v>
      </c>
      <c r="AN3522" s="143">
        <v>-1</v>
      </c>
      <c r="AQ3522" s="143">
        <v>644</v>
      </c>
      <c r="AR3522" s="143" t="s">
        <v>295</v>
      </c>
      <c r="AS3522" s="143" t="s">
        <v>414</v>
      </c>
      <c r="AT3522" s="143" t="s">
        <v>366</v>
      </c>
      <c r="AV3522" s="143">
        <v>131.63008107262701</v>
      </c>
      <c r="AW3522" s="143">
        <v>1.1276284517999999</v>
      </c>
    </row>
    <row r="3523" spans="1:49" x14ac:dyDescent="0.25">
      <c r="A3523" s="153">
        <v>820000</v>
      </c>
      <c r="B3523" s="153">
        <v>2400000</v>
      </c>
      <c r="C3523" s="153">
        <v>2400000</v>
      </c>
      <c r="D3523" s="143" t="s">
        <v>360</v>
      </c>
      <c r="E3523" s="143" t="s">
        <v>73</v>
      </c>
      <c r="F3523" s="143" t="s">
        <v>378</v>
      </c>
      <c r="G3523" s="143" t="s">
        <v>379</v>
      </c>
      <c r="H3523" s="143">
        <v>0.59</v>
      </c>
      <c r="I3523" s="143">
        <v>0.64</v>
      </c>
      <c r="J3523" s="143" t="s">
        <v>366</v>
      </c>
      <c r="K3523" s="143">
        <v>1.8151668327999999E-4</v>
      </c>
      <c r="L3523" s="143">
        <v>3401.7364208742501</v>
      </c>
      <c r="M3523" s="143">
        <v>7.8892015986178299</v>
      </c>
      <c r="N3523" s="143">
        <v>1.2797807516787001</v>
      </c>
      <c r="O3523" s="143">
        <v>1.4320217079299999E-3</v>
      </c>
      <c r="P3523" s="143">
        <v>2.3230155737E-4</v>
      </c>
      <c r="Q3523" s="143">
        <v>0.61747191252007005</v>
      </c>
      <c r="R3523" s="143">
        <v>1300</v>
      </c>
      <c r="S3523" s="143" t="s">
        <v>401</v>
      </c>
      <c r="T3523" s="143">
        <v>1300</v>
      </c>
      <c r="U3523" s="143" t="s">
        <v>385</v>
      </c>
      <c r="V3523" s="143" t="s">
        <v>366</v>
      </c>
      <c r="Z3523" s="143">
        <v>0</v>
      </c>
      <c r="AA3523" s="143">
        <v>1</v>
      </c>
      <c r="AB3523" s="143">
        <v>1.4320217079299999E-3</v>
      </c>
      <c r="AC3523" s="143">
        <v>2.3230155737E-4</v>
      </c>
      <c r="AD3523" s="143">
        <v>117.68024738573401</v>
      </c>
      <c r="AF3523" s="143">
        <v>-1</v>
      </c>
      <c r="AG3523" s="143">
        <v>-1</v>
      </c>
      <c r="AH3523" s="143">
        <v>-1</v>
      </c>
      <c r="AI3523" s="143">
        <v>-1</v>
      </c>
      <c r="AJ3523" s="143">
        <v>0</v>
      </c>
      <c r="AM3523" s="143" t="s">
        <v>383</v>
      </c>
      <c r="AN3523" s="143">
        <v>-1</v>
      </c>
      <c r="AQ3523" s="143">
        <v>644</v>
      </c>
      <c r="AR3523" s="143" t="s">
        <v>295</v>
      </c>
      <c r="AS3523" s="143" t="s">
        <v>414</v>
      </c>
      <c r="AT3523" s="143" t="s">
        <v>366</v>
      </c>
      <c r="AV3523" s="143">
        <v>19.009382910824598</v>
      </c>
      <c r="AW3523" s="143">
        <v>9.5442211999999998E-2</v>
      </c>
    </row>
    <row r="3524" spans="1:49" x14ac:dyDescent="0.25">
      <c r="A3524" s="153">
        <v>820000</v>
      </c>
      <c r="B3524" s="153">
        <v>2400000</v>
      </c>
      <c r="C3524" s="153">
        <v>2400000</v>
      </c>
      <c r="D3524" s="143" t="s">
        <v>360</v>
      </c>
      <c r="E3524" s="143" t="s">
        <v>73</v>
      </c>
      <c r="F3524" s="143" t="s">
        <v>378</v>
      </c>
      <c r="G3524" s="143" t="s">
        <v>379</v>
      </c>
      <c r="H3524" s="143">
        <v>0.59</v>
      </c>
      <c r="I3524" s="143">
        <v>0.64</v>
      </c>
      <c r="J3524" s="143" t="s">
        <v>366</v>
      </c>
      <c r="K3524" s="143">
        <v>0.61776345355284001</v>
      </c>
      <c r="L3524" s="143">
        <v>3816.6128716445301</v>
      </c>
      <c r="M3524" s="143">
        <v>7.9630492431429003</v>
      </c>
      <c r="N3524" s="143">
        <v>1.1184636203468199</v>
      </c>
      <c r="O3524" s="143">
        <v>4.9192808012553302</v>
      </c>
      <c r="P3524" s="143">
        <v>0.69094594877866999</v>
      </c>
      <c r="Q3524" s="143">
        <v>2357.7639484613701</v>
      </c>
      <c r="R3524" s="143">
        <v>1200</v>
      </c>
      <c r="S3524" s="143" t="s">
        <v>398</v>
      </c>
      <c r="T3524" s="143">
        <v>1200</v>
      </c>
      <c r="U3524" s="143" t="s">
        <v>385</v>
      </c>
      <c r="V3524" s="143" t="s">
        <v>366</v>
      </c>
      <c r="Z3524" s="143">
        <v>0</v>
      </c>
      <c r="AA3524" s="143">
        <v>1</v>
      </c>
      <c r="AB3524" s="143">
        <v>4.9192808012553302</v>
      </c>
      <c r="AC3524" s="143">
        <v>0.69094594877866999</v>
      </c>
      <c r="AD3524" s="143">
        <v>2357.7639484613701</v>
      </c>
      <c r="AF3524" s="143">
        <v>-1</v>
      </c>
      <c r="AG3524" s="143">
        <v>-1</v>
      </c>
      <c r="AH3524" s="143">
        <v>-1</v>
      </c>
      <c r="AI3524" s="143">
        <v>-1</v>
      </c>
      <c r="AJ3524" s="143">
        <v>0</v>
      </c>
      <c r="AM3524" s="143" t="s">
        <v>383</v>
      </c>
      <c r="AN3524" s="143">
        <v>-1</v>
      </c>
      <c r="AQ3524" s="143">
        <v>643</v>
      </c>
      <c r="AR3524" s="143" t="s">
        <v>295</v>
      </c>
      <c r="AS3524" s="143" t="s">
        <v>413</v>
      </c>
      <c r="AT3524" s="143" t="s">
        <v>366</v>
      </c>
      <c r="AV3524" s="143">
        <v>199.99999998137301</v>
      </c>
      <c r="AW3524" s="143">
        <v>1.9122173142000001</v>
      </c>
    </row>
    <row r="3525" spans="1:49" x14ac:dyDescent="0.25">
      <c r="A3525" s="153">
        <v>820000</v>
      </c>
      <c r="B3525" s="153">
        <v>2400000</v>
      </c>
      <c r="C3525" s="153">
        <v>2400000</v>
      </c>
      <c r="D3525" s="143" t="s">
        <v>360</v>
      </c>
      <c r="E3525" s="143" t="s">
        <v>73</v>
      </c>
      <c r="F3525" s="143" t="s">
        <v>378</v>
      </c>
      <c r="G3525" s="143" t="s">
        <v>379</v>
      </c>
      <c r="H3525" s="143">
        <v>0.59</v>
      </c>
      <c r="I3525" s="143">
        <v>0.64</v>
      </c>
      <c r="J3525" s="143" t="s">
        <v>366</v>
      </c>
      <c r="K3525" s="143">
        <v>5.7243092725999998E-4</v>
      </c>
      <c r="L3525" s="143">
        <v>3507.7886329880798</v>
      </c>
      <c r="M3525" s="143">
        <v>7.0682390832729798</v>
      </c>
      <c r="N3525" s="143">
        <v>0.96447791768562996</v>
      </c>
      <c r="O3525" s="143">
        <v>4.0460786525400002E-3</v>
      </c>
      <c r="P3525" s="143">
        <v>5.5209698874E-4</v>
      </c>
      <c r="Q3525" s="143">
        <v>2.0079666998169601</v>
      </c>
      <c r="R3525" s="143">
        <v>8140</v>
      </c>
      <c r="S3525" s="143" t="s">
        <v>369</v>
      </c>
      <c r="T3525" s="143">
        <v>8140</v>
      </c>
      <c r="U3525" s="143" t="s">
        <v>385</v>
      </c>
      <c r="V3525" s="143" t="s">
        <v>366</v>
      </c>
      <c r="Z3525" s="143">
        <v>0</v>
      </c>
      <c r="AA3525" s="143">
        <v>1</v>
      </c>
      <c r="AB3525" s="143">
        <v>4.0460786525400002E-3</v>
      </c>
      <c r="AC3525" s="143">
        <v>5.5209698874E-4</v>
      </c>
      <c r="AD3525" s="143">
        <v>510.05252156531998</v>
      </c>
      <c r="AF3525" s="143">
        <v>-1</v>
      </c>
      <c r="AG3525" s="143">
        <v>-1</v>
      </c>
      <c r="AH3525" s="143">
        <v>-1</v>
      </c>
      <c r="AI3525" s="143">
        <v>-1</v>
      </c>
      <c r="AJ3525" s="143">
        <v>0</v>
      </c>
      <c r="AM3525" s="143" t="s">
        <v>383</v>
      </c>
      <c r="AN3525" s="143">
        <v>-1</v>
      </c>
      <c r="AQ3525" s="143">
        <v>643</v>
      </c>
      <c r="AR3525" s="143" t="s">
        <v>295</v>
      </c>
      <c r="AS3525" s="143" t="s">
        <v>413</v>
      </c>
      <c r="AT3525" s="143" t="s">
        <v>366</v>
      </c>
      <c r="AV3525" s="143">
        <v>16.443957646877401</v>
      </c>
      <c r="AW3525" s="143">
        <v>0.41366790069999998</v>
      </c>
    </row>
    <row r="3526" spans="1:49" x14ac:dyDescent="0.25">
      <c r="A3526" s="153">
        <v>820000</v>
      </c>
      <c r="B3526" s="153">
        <v>2400000</v>
      </c>
      <c r="C3526" s="153">
        <v>2400000</v>
      </c>
      <c r="D3526" s="143" t="s">
        <v>360</v>
      </c>
      <c r="E3526" s="143" t="s">
        <v>73</v>
      </c>
      <c r="F3526" s="143" t="s">
        <v>378</v>
      </c>
      <c r="G3526" s="143" t="s">
        <v>379</v>
      </c>
      <c r="H3526" s="143">
        <v>0.59</v>
      </c>
      <c r="I3526" s="143">
        <v>0.64</v>
      </c>
      <c r="J3526" s="143" t="s">
        <v>366</v>
      </c>
      <c r="K3526" s="143">
        <v>1.6081752708650001E-2</v>
      </c>
      <c r="L3526" s="143">
        <v>3507.7886329880798</v>
      </c>
      <c r="M3526" s="143">
        <v>7.0682390832729798</v>
      </c>
      <c r="N3526" s="143">
        <v>0.96447791768562996</v>
      </c>
      <c r="O3526" s="143">
        <v>0.11366967302286</v>
      </c>
      <c r="P3526" s="143">
        <v>1.551049536518E-2</v>
      </c>
      <c r="Q3526" s="143">
        <v>56.411389349952302</v>
      </c>
      <c r="R3526" s="143">
        <v>1200</v>
      </c>
      <c r="S3526" s="143" t="s">
        <v>398</v>
      </c>
      <c r="T3526" s="143">
        <v>1200</v>
      </c>
      <c r="U3526" s="143" t="s">
        <v>385</v>
      </c>
      <c r="V3526" s="143" t="s">
        <v>366</v>
      </c>
      <c r="Z3526" s="143">
        <v>0</v>
      </c>
      <c r="AA3526" s="143">
        <v>1</v>
      </c>
      <c r="AB3526" s="143">
        <v>0.11366967302286</v>
      </c>
      <c r="AC3526" s="143">
        <v>1.551049536518E-2</v>
      </c>
      <c r="AD3526" s="143">
        <v>56.4113893499526</v>
      </c>
      <c r="AF3526" s="143">
        <v>-1</v>
      </c>
      <c r="AG3526" s="143">
        <v>-1</v>
      </c>
      <c r="AH3526" s="143">
        <v>-1</v>
      </c>
      <c r="AI3526" s="143">
        <v>-1</v>
      </c>
      <c r="AJ3526" s="143">
        <v>0</v>
      </c>
      <c r="AM3526" s="143" t="s">
        <v>383</v>
      </c>
      <c r="AN3526" s="143">
        <v>-1</v>
      </c>
      <c r="AQ3526" s="143">
        <v>643</v>
      </c>
      <c r="AR3526" s="143" t="s">
        <v>295</v>
      </c>
      <c r="AS3526" s="143" t="s">
        <v>413</v>
      </c>
      <c r="AT3526" s="143" t="s">
        <v>366</v>
      </c>
      <c r="AV3526" s="143">
        <v>62.627061156671601</v>
      </c>
      <c r="AW3526" s="143">
        <v>4.5751329600000001E-2</v>
      </c>
    </row>
    <row r="3527" spans="1:49" x14ac:dyDescent="0.25">
      <c r="A3527" s="153">
        <v>820000</v>
      </c>
      <c r="B3527" s="153">
        <v>2400000</v>
      </c>
      <c r="C3527" s="153">
        <v>2400000</v>
      </c>
      <c r="D3527" s="143" t="s">
        <v>360</v>
      </c>
      <c r="E3527" s="143" t="s">
        <v>73</v>
      </c>
      <c r="F3527" s="143" t="s">
        <v>378</v>
      </c>
      <c r="G3527" s="143" t="s">
        <v>379</v>
      </c>
      <c r="H3527" s="143">
        <v>0.59</v>
      </c>
      <c r="I3527" s="143">
        <v>0.64</v>
      </c>
      <c r="J3527" s="143" t="s">
        <v>363</v>
      </c>
      <c r="K3527" s="143">
        <v>0.15710602501102</v>
      </c>
      <c r="L3527" s="143">
        <v>3507.7886329880798</v>
      </c>
      <c r="M3527" s="143">
        <v>7.0682390832729798</v>
      </c>
      <c r="N3527" s="143">
        <v>0.96447791768562996</v>
      </c>
      <c r="O3527" s="143">
        <v>1.1104629462006099</v>
      </c>
      <c r="P3527" s="143">
        <v>0.1515252918585</v>
      </c>
      <c r="Q3527" s="143">
        <v>551.09472870762795</v>
      </c>
      <c r="R3527" s="143">
        <v>3100</v>
      </c>
      <c r="S3527" s="143" t="s">
        <v>371</v>
      </c>
      <c r="T3527" s="143">
        <v>3100</v>
      </c>
      <c r="U3527" s="143" t="s">
        <v>385</v>
      </c>
      <c r="V3527" s="143" t="s">
        <v>366</v>
      </c>
      <c r="Y3527" s="143" t="s">
        <v>363</v>
      </c>
      <c r="Z3527" s="143">
        <v>0</v>
      </c>
      <c r="AA3527" s="143">
        <v>1</v>
      </c>
      <c r="AB3527" s="143">
        <v>1.1104629462006099</v>
      </c>
      <c r="AC3527" s="143">
        <v>0.1515252918585</v>
      </c>
      <c r="AD3527" s="143">
        <v>704.61206398637796</v>
      </c>
      <c r="AF3527" s="143">
        <v>-1</v>
      </c>
      <c r="AG3527" s="143">
        <v>-1</v>
      </c>
      <c r="AH3527" s="143">
        <v>-1</v>
      </c>
      <c r="AI3527" s="143">
        <v>-1</v>
      </c>
      <c r="AJ3527" s="143">
        <v>0</v>
      </c>
      <c r="AM3527" s="143" t="s">
        <v>383</v>
      </c>
      <c r="AN3527" s="143">
        <v>-1</v>
      </c>
      <c r="AQ3527" s="143">
        <v>643</v>
      </c>
      <c r="AR3527" s="143" t="s">
        <v>295</v>
      </c>
      <c r="AS3527" s="143" t="s">
        <v>413</v>
      </c>
      <c r="AT3527" s="143" t="s">
        <v>366</v>
      </c>
      <c r="AV3527" s="143">
        <v>109.325914760845</v>
      </c>
      <c r="AW3527" s="143">
        <v>0.57146152800000005</v>
      </c>
    </row>
    <row r="3528" spans="1:49" x14ac:dyDescent="0.25">
      <c r="A3528" s="153">
        <v>820000</v>
      </c>
      <c r="B3528" s="153">
        <v>2400000</v>
      </c>
      <c r="C3528" s="153">
        <v>2400000</v>
      </c>
      <c r="D3528" s="143" t="s">
        <v>360</v>
      </c>
      <c r="E3528" s="143" t="s">
        <v>73</v>
      </c>
      <c r="F3528" s="143" t="s">
        <v>378</v>
      </c>
      <c r="G3528" s="143" t="s">
        <v>379</v>
      </c>
      <c r="H3528" s="143">
        <v>0.59</v>
      </c>
      <c r="I3528" s="143">
        <v>0.64</v>
      </c>
      <c r="J3528" s="143" t="s">
        <v>366</v>
      </c>
      <c r="K3528" s="143">
        <v>7.995327365339E-2</v>
      </c>
      <c r="L3528" s="143">
        <v>3813.1440818763899</v>
      </c>
      <c r="M3528" s="143">
        <v>7.9363527475064002</v>
      </c>
      <c r="N3528" s="143">
        <v>1.1129818270507299</v>
      </c>
      <c r="O3528" s="143">
        <v>0.63453738303121998</v>
      </c>
      <c r="P3528" s="143">
        <v>8.8986540589429994E-2</v>
      </c>
      <c r="Q3528" s="143">
        <v>304.87335225807499</v>
      </c>
      <c r="R3528" s="143">
        <v>1200</v>
      </c>
      <c r="S3528" s="143" t="s">
        <v>398</v>
      </c>
      <c r="T3528" s="143">
        <v>1200</v>
      </c>
      <c r="U3528" s="143" t="s">
        <v>385</v>
      </c>
      <c r="V3528" s="143" t="s">
        <v>366</v>
      </c>
      <c r="Z3528" s="143">
        <v>0</v>
      </c>
      <c r="AA3528" s="143">
        <v>1</v>
      </c>
      <c r="AB3528" s="143">
        <v>0.63453738303121998</v>
      </c>
      <c r="AC3528" s="143">
        <v>8.8986540589429994E-2</v>
      </c>
      <c r="AD3528" s="143">
        <v>2215.49246527489</v>
      </c>
      <c r="AF3528" s="143">
        <v>-1</v>
      </c>
      <c r="AG3528" s="143">
        <v>-1</v>
      </c>
      <c r="AH3528" s="143">
        <v>-1</v>
      </c>
      <c r="AI3528" s="143">
        <v>-1</v>
      </c>
      <c r="AJ3528" s="143">
        <v>0</v>
      </c>
      <c r="AM3528" s="143" t="s">
        <v>383</v>
      </c>
      <c r="AN3528" s="143">
        <v>-1</v>
      </c>
      <c r="AQ3528" s="143">
        <v>643</v>
      </c>
      <c r="AR3528" s="143" t="s">
        <v>295</v>
      </c>
      <c r="AS3528" s="143" t="s">
        <v>413</v>
      </c>
      <c r="AT3528" s="143" t="s">
        <v>366</v>
      </c>
      <c r="AV3528" s="143">
        <v>100.80050866398599</v>
      </c>
      <c r="AW3528" s="143">
        <v>1.7968308720999999</v>
      </c>
    </row>
    <row r="3529" spans="1:49" x14ac:dyDescent="0.25">
      <c r="A3529" s="153">
        <v>820000</v>
      </c>
      <c r="B3529" s="153">
        <v>2400000</v>
      </c>
      <c r="C3529" s="153">
        <v>2400000</v>
      </c>
      <c r="D3529" s="143" t="s">
        <v>360</v>
      </c>
      <c r="E3529" s="143" t="s">
        <v>73</v>
      </c>
      <c r="F3529" s="143" t="s">
        <v>378</v>
      </c>
      <c r="G3529" s="143" t="s">
        <v>379</v>
      </c>
      <c r="H3529" s="143">
        <v>0.59</v>
      </c>
      <c r="I3529" s="143">
        <v>0.64</v>
      </c>
      <c r="J3529" s="143" t="s">
        <v>366</v>
      </c>
      <c r="K3529" s="143">
        <v>0.45922282405546999</v>
      </c>
      <c r="L3529" s="143">
        <v>3813.1440818763899</v>
      </c>
      <c r="M3529" s="143">
        <v>7.9363527475064002</v>
      </c>
      <c r="N3529" s="143">
        <v>1.1129818270507299</v>
      </c>
      <c r="O3529" s="143">
        <v>3.64455432141034</v>
      </c>
      <c r="P3529" s="143">
        <v>0.51110665774066</v>
      </c>
      <c r="Q3529" s="143">
        <v>1751.08279380971</v>
      </c>
      <c r="R3529" s="143">
        <v>1200</v>
      </c>
      <c r="S3529" s="143" t="s">
        <v>398</v>
      </c>
      <c r="T3529" s="143">
        <v>1200</v>
      </c>
      <c r="U3529" s="143" t="s">
        <v>385</v>
      </c>
      <c r="V3529" s="143" t="s">
        <v>366</v>
      </c>
      <c r="Z3529" s="143">
        <v>0</v>
      </c>
      <c r="AA3529" s="143">
        <v>1</v>
      </c>
      <c r="AB3529" s="143">
        <v>3.64455432141034</v>
      </c>
      <c r="AC3529" s="143">
        <v>0.51110665774066</v>
      </c>
      <c r="AD3529" s="143">
        <v>2215.49246527489</v>
      </c>
      <c r="AF3529" s="143">
        <v>-1</v>
      </c>
      <c r="AG3529" s="143">
        <v>-1</v>
      </c>
      <c r="AH3529" s="143">
        <v>-1</v>
      </c>
      <c r="AI3529" s="143">
        <v>-1</v>
      </c>
      <c r="AJ3529" s="143">
        <v>0</v>
      </c>
      <c r="AM3529" s="143" t="s">
        <v>383</v>
      </c>
      <c r="AN3529" s="143">
        <v>-1</v>
      </c>
      <c r="AQ3529" s="143">
        <v>644</v>
      </c>
      <c r="AR3529" s="143" t="s">
        <v>295</v>
      </c>
      <c r="AS3529" s="143" t="s">
        <v>414</v>
      </c>
      <c r="AT3529" s="143" t="s">
        <v>366</v>
      </c>
      <c r="AV3529" s="143">
        <v>171.33337816466201</v>
      </c>
      <c r="AW3529" s="143">
        <v>1.7968308720999999</v>
      </c>
    </row>
    <row r="3530" spans="1:49" x14ac:dyDescent="0.25">
      <c r="A3530" s="153">
        <v>820000</v>
      </c>
      <c r="B3530" s="153">
        <v>2400000</v>
      </c>
      <c r="C3530" s="153">
        <v>2400000</v>
      </c>
      <c r="D3530" s="143" t="s">
        <v>360</v>
      </c>
      <c r="E3530" s="143" t="s">
        <v>73</v>
      </c>
      <c r="F3530" s="143" t="s">
        <v>378</v>
      </c>
      <c r="G3530" s="143" t="s">
        <v>379</v>
      </c>
      <c r="H3530" s="143">
        <v>0.59</v>
      </c>
      <c r="I3530" s="143">
        <v>0.64</v>
      </c>
      <c r="J3530" s="143" t="s">
        <v>366</v>
      </c>
      <c r="K3530" s="143">
        <v>1.1639923933750001E-2</v>
      </c>
      <c r="L3530" s="143">
        <v>408.390833909766</v>
      </c>
      <c r="M3530" s="143">
        <v>0.88682383013508004</v>
      </c>
      <c r="N3530" s="143">
        <v>0.11783272131721</v>
      </c>
      <c r="O3530" s="143">
        <v>1.032256192541E-2</v>
      </c>
      <c r="P3530" s="143">
        <v>1.3715639130400001E-3</v>
      </c>
      <c r="Q3530" s="143">
        <v>4.7536382419528502</v>
      </c>
      <c r="R3530" s="143">
        <v>1860</v>
      </c>
      <c r="S3530" s="143" t="s">
        <v>411</v>
      </c>
      <c r="T3530" s="143">
        <v>1860</v>
      </c>
      <c r="U3530" s="143" t="s">
        <v>385</v>
      </c>
      <c r="V3530" s="143" t="s">
        <v>366</v>
      </c>
      <c r="Z3530" s="143">
        <v>0</v>
      </c>
      <c r="AA3530" s="143">
        <v>1</v>
      </c>
      <c r="AB3530" s="143">
        <v>1.032256192541E-2</v>
      </c>
      <c r="AC3530" s="143">
        <v>1.3715639130400001E-3</v>
      </c>
      <c r="AD3530" s="143">
        <v>39.962632142757698</v>
      </c>
      <c r="AF3530" s="143">
        <v>-1</v>
      </c>
      <c r="AG3530" s="143">
        <v>-1</v>
      </c>
      <c r="AH3530" s="143">
        <v>-1</v>
      </c>
      <c r="AI3530" s="143">
        <v>-1</v>
      </c>
      <c r="AJ3530" s="143">
        <v>0</v>
      </c>
      <c r="AM3530" s="143" t="s">
        <v>383</v>
      </c>
      <c r="AN3530" s="143">
        <v>-1</v>
      </c>
      <c r="AQ3530" s="143">
        <v>643</v>
      </c>
      <c r="AR3530" s="143" t="s">
        <v>295</v>
      </c>
      <c r="AS3530" s="143" t="s">
        <v>413</v>
      </c>
      <c r="AT3530" s="143" t="s">
        <v>366</v>
      </c>
      <c r="AV3530" s="143">
        <v>41.526509598243599</v>
      </c>
      <c r="AW3530" s="143">
        <v>3.2410893900000001E-2</v>
      </c>
    </row>
    <row r="3531" spans="1:49" x14ac:dyDescent="0.25">
      <c r="A3531" s="153">
        <v>820000</v>
      </c>
      <c r="B3531" s="153">
        <v>2400000</v>
      </c>
      <c r="C3531" s="153">
        <v>2400000</v>
      </c>
      <c r="D3531" s="143" t="s">
        <v>360</v>
      </c>
      <c r="E3531" s="143" t="s">
        <v>73</v>
      </c>
      <c r="F3531" s="143" t="s">
        <v>378</v>
      </c>
      <c r="G3531" s="143" t="s">
        <v>379</v>
      </c>
      <c r="H3531" s="143">
        <v>0.59</v>
      </c>
      <c r="I3531" s="143">
        <v>0.64</v>
      </c>
      <c r="J3531" s="143" t="s">
        <v>363</v>
      </c>
      <c r="K3531" s="143">
        <v>3.7912570723939998E-2</v>
      </c>
      <c r="L3531" s="143">
        <v>3784.1629357504899</v>
      </c>
      <c r="M3531" s="143">
        <v>7.8699152100673802</v>
      </c>
      <c r="N3531" s="143">
        <v>1.10412933866636</v>
      </c>
      <c r="O3531" s="143">
        <v>0.29836871699313999</v>
      </c>
      <c r="P3531" s="143">
        <v>4.1860381640570002E-2</v>
      </c>
      <c r="Q3531" s="143">
        <v>143.46734493257901</v>
      </c>
      <c r="R3531" s="143">
        <v>3100</v>
      </c>
      <c r="S3531" s="143" t="s">
        <v>371</v>
      </c>
      <c r="T3531" s="143">
        <v>3100</v>
      </c>
      <c r="U3531" s="143" t="s">
        <v>385</v>
      </c>
      <c r="V3531" s="143" t="s">
        <v>366</v>
      </c>
      <c r="Y3531" s="143" t="s">
        <v>363</v>
      </c>
      <c r="Z3531" s="143">
        <v>0</v>
      </c>
      <c r="AA3531" s="143">
        <v>1</v>
      </c>
      <c r="AB3531" s="143">
        <v>0.29836871699313999</v>
      </c>
      <c r="AC3531" s="143">
        <v>4.1860381640570002E-2</v>
      </c>
      <c r="AD3531" s="143">
        <v>143.46734493257799</v>
      </c>
      <c r="AF3531" s="143">
        <v>-1</v>
      </c>
      <c r="AG3531" s="143">
        <v>-1</v>
      </c>
      <c r="AH3531" s="143">
        <v>-1</v>
      </c>
      <c r="AI3531" s="143">
        <v>-1</v>
      </c>
      <c r="AJ3531" s="143">
        <v>0</v>
      </c>
      <c r="AM3531" s="143" t="s">
        <v>383</v>
      </c>
      <c r="AN3531" s="143">
        <v>-1</v>
      </c>
      <c r="AQ3531" s="143">
        <v>643</v>
      </c>
      <c r="AR3531" s="143" t="s">
        <v>295</v>
      </c>
      <c r="AS3531" s="143" t="s">
        <v>413</v>
      </c>
      <c r="AT3531" s="143" t="s">
        <v>366</v>
      </c>
      <c r="AV3531" s="143">
        <v>57.009181091856902</v>
      </c>
      <c r="AW3531" s="143">
        <v>0.1163563219</v>
      </c>
    </row>
    <row r="3532" spans="1:49" x14ac:dyDescent="0.25">
      <c r="A3532" s="153">
        <v>820000</v>
      </c>
      <c r="B3532" s="153">
        <v>2400000</v>
      </c>
      <c r="C3532" s="153">
        <v>2400000</v>
      </c>
      <c r="D3532" s="143" t="s">
        <v>360</v>
      </c>
      <c r="E3532" s="143" t="s">
        <v>73</v>
      </c>
      <c r="F3532" s="143" t="s">
        <v>378</v>
      </c>
      <c r="G3532" s="143" t="s">
        <v>379</v>
      </c>
      <c r="H3532" s="143">
        <v>0.59</v>
      </c>
      <c r="I3532" s="143">
        <v>0.64</v>
      </c>
      <c r="J3532" s="143" t="s">
        <v>366</v>
      </c>
      <c r="K3532" s="143">
        <v>0.57985088294396003</v>
      </c>
      <c r="L3532" s="143">
        <v>3784.1629357504899</v>
      </c>
      <c r="M3532" s="143">
        <v>7.8699152100673802</v>
      </c>
      <c r="N3532" s="143">
        <v>1.10412933866636</v>
      </c>
      <c r="O3532" s="143">
        <v>4.5633772832517199</v>
      </c>
      <c r="P3532" s="143">
        <v>0.64023037191001997</v>
      </c>
      <c r="Q3532" s="143">
        <v>2194.2502194987501</v>
      </c>
      <c r="R3532" s="143">
        <v>1200</v>
      </c>
      <c r="S3532" s="143" t="s">
        <v>398</v>
      </c>
      <c r="T3532" s="143">
        <v>1200</v>
      </c>
      <c r="U3532" s="143" t="s">
        <v>385</v>
      </c>
      <c r="V3532" s="143" t="s">
        <v>366</v>
      </c>
      <c r="Z3532" s="143">
        <v>0</v>
      </c>
      <c r="AA3532" s="143">
        <v>1</v>
      </c>
      <c r="AB3532" s="143">
        <v>4.5633772832517199</v>
      </c>
      <c r="AC3532" s="143">
        <v>0.64023037191001997</v>
      </c>
      <c r="AD3532" s="143">
        <v>2194.2502194987501</v>
      </c>
      <c r="AF3532" s="143">
        <v>-1</v>
      </c>
      <c r="AG3532" s="143">
        <v>-1</v>
      </c>
      <c r="AH3532" s="143">
        <v>-1</v>
      </c>
      <c r="AI3532" s="143">
        <v>-1</v>
      </c>
      <c r="AJ3532" s="143">
        <v>0</v>
      </c>
      <c r="AM3532" s="143" t="s">
        <v>383</v>
      </c>
      <c r="AN3532" s="143">
        <v>-1</v>
      </c>
      <c r="AQ3532" s="143">
        <v>643</v>
      </c>
      <c r="AR3532" s="143" t="s">
        <v>295</v>
      </c>
      <c r="AS3532" s="143" t="s">
        <v>413</v>
      </c>
      <c r="AT3532" s="143" t="s">
        <v>366</v>
      </c>
      <c r="AV3532" s="143">
        <v>214.12204997829701</v>
      </c>
      <c r="AW3532" s="143">
        <v>1.7796027732999999</v>
      </c>
    </row>
    <row r="3533" spans="1:49" x14ac:dyDescent="0.25">
      <c r="A3533" s="153">
        <v>820000</v>
      </c>
      <c r="B3533" s="153">
        <v>2400000</v>
      </c>
      <c r="C3533" s="153">
        <v>2400000</v>
      </c>
      <c r="D3533" s="143" t="s">
        <v>360</v>
      </c>
      <c r="E3533" s="143" t="s">
        <v>73</v>
      </c>
      <c r="F3533" s="143" t="s">
        <v>378</v>
      </c>
      <c r="G3533" s="143" t="s">
        <v>379</v>
      </c>
      <c r="H3533" s="143">
        <v>0.59</v>
      </c>
      <c r="I3533" s="143">
        <v>0.64</v>
      </c>
      <c r="J3533" s="143" t="s">
        <v>366</v>
      </c>
      <c r="K3533" s="143">
        <v>3.9520083414020003E-2</v>
      </c>
      <c r="L3533" s="143">
        <v>1420.8001290536799</v>
      </c>
      <c r="M3533" s="143">
        <v>2.9244582847634102</v>
      </c>
      <c r="N3533" s="143">
        <v>0.41936556522530999</v>
      </c>
      <c r="O3533" s="143">
        <v>0.11557483535467999</v>
      </c>
      <c r="P3533" s="143">
        <v>1.6573362118669999E-2</v>
      </c>
      <c r="Q3533" s="143">
        <v>56.150139614859199</v>
      </c>
      <c r="R3533" s="143">
        <v>1550</v>
      </c>
      <c r="S3533" s="143" t="s">
        <v>399</v>
      </c>
      <c r="T3533" s="143">
        <v>1550</v>
      </c>
      <c r="U3533" s="143" t="s">
        <v>385</v>
      </c>
      <c r="V3533" s="143" t="s">
        <v>366</v>
      </c>
      <c r="Z3533" s="143">
        <v>0</v>
      </c>
      <c r="AA3533" s="143">
        <v>1</v>
      </c>
      <c r="AB3533" s="143">
        <v>0.11557483535467999</v>
      </c>
      <c r="AC3533" s="143">
        <v>1.6573362118669999E-2</v>
      </c>
      <c r="AD3533" s="143">
        <v>328.31826676239501</v>
      </c>
      <c r="AF3533" s="143">
        <v>-1</v>
      </c>
      <c r="AG3533" s="143">
        <v>-1</v>
      </c>
      <c r="AH3533" s="143">
        <v>-1</v>
      </c>
      <c r="AI3533" s="143">
        <v>-1</v>
      </c>
      <c r="AJ3533" s="143">
        <v>0</v>
      </c>
      <c r="AM3533" s="143" t="s">
        <v>383</v>
      </c>
      <c r="AN3533" s="143">
        <v>-1</v>
      </c>
      <c r="AQ3533" s="143">
        <v>642</v>
      </c>
      <c r="AR3533" s="143" t="s">
        <v>295</v>
      </c>
      <c r="AS3533" s="143" t="s">
        <v>412</v>
      </c>
      <c r="AT3533" s="143" t="s">
        <v>366</v>
      </c>
      <c r="AV3533" s="143">
        <v>100.345572760978</v>
      </c>
      <c r="AW3533" s="143">
        <v>0.26627596660000002</v>
      </c>
    </row>
    <row r="3534" spans="1:49" x14ac:dyDescent="0.25">
      <c r="A3534" s="153">
        <v>820000</v>
      </c>
      <c r="B3534" s="153">
        <v>2400000</v>
      </c>
      <c r="C3534" s="153">
        <v>2400000</v>
      </c>
      <c r="D3534" s="143" t="s">
        <v>360</v>
      </c>
      <c r="E3534" s="143" t="s">
        <v>73</v>
      </c>
      <c r="F3534" s="143" t="s">
        <v>378</v>
      </c>
      <c r="G3534" s="143" t="s">
        <v>379</v>
      </c>
      <c r="H3534" s="143">
        <v>0.59</v>
      </c>
      <c r="I3534" s="143">
        <v>0.64</v>
      </c>
      <c r="J3534" s="143" t="s">
        <v>366</v>
      </c>
      <c r="K3534" s="143">
        <v>0.61734216575652001</v>
      </c>
      <c r="L3534" s="143">
        <v>3802.6762491017798</v>
      </c>
      <c r="M3534" s="143">
        <v>9.1775836393314503</v>
      </c>
      <c r="N3534" s="143">
        <v>1.3395366094188601</v>
      </c>
      <c r="O3534" s="143">
        <v>5.6657093603165301</v>
      </c>
      <c r="P3534" s="143">
        <v>0.82695243156878995</v>
      </c>
      <c r="Q3534" s="143">
        <v>2347.55239129139</v>
      </c>
      <c r="R3534" s="143">
        <v>1200</v>
      </c>
      <c r="S3534" s="143" t="s">
        <v>398</v>
      </c>
      <c r="T3534" s="143">
        <v>1200</v>
      </c>
      <c r="U3534" s="143" t="s">
        <v>385</v>
      </c>
      <c r="V3534" s="143" t="s">
        <v>366</v>
      </c>
      <c r="Z3534" s="143">
        <v>0</v>
      </c>
      <c r="AA3534" s="143">
        <v>1</v>
      </c>
      <c r="AB3534" s="143">
        <v>5.6657093603165301</v>
      </c>
      <c r="AC3534" s="143">
        <v>0.82695243156878995</v>
      </c>
      <c r="AD3534" s="143">
        <v>2349.1544130886</v>
      </c>
      <c r="AF3534" s="143">
        <v>-1</v>
      </c>
      <c r="AG3534" s="143">
        <v>-1</v>
      </c>
      <c r="AH3534" s="143">
        <v>-1</v>
      </c>
      <c r="AI3534" s="143">
        <v>-1</v>
      </c>
      <c r="AJ3534" s="143">
        <v>0</v>
      </c>
      <c r="AM3534" s="143" t="s">
        <v>383</v>
      </c>
      <c r="AN3534" s="143">
        <v>-1</v>
      </c>
      <c r="AQ3534" s="143">
        <v>643</v>
      </c>
      <c r="AR3534" s="143" t="s">
        <v>295</v>
      </c>
      <c r="AS3534" s="143" t="s">
        <v>413</v>
      </c>
      <c r="AT3534" s="143" t="s">
        <v>366</v>
      </c>
      <c r="AV3534" s="143">
        <v>198.963373629594</v>
      </c>
      <c r="AW3534" s="143">
        <v>1.9052347226999999</v>
      </c>
    </row>
    <row r="3535" spans="1:49" x14ac:dyDescent="0.25">
      <c r="A3535" s="153">
        <v>820000</v>
      </c>
      <c r="B3535" s="153">
        <v>2400000</v>
      </c>
      <c r="C3535" s="153">
        <v>2400000</v>
      </c>
      <c r="D3535" s="143" t="s">
        <v>360</v>
      </c>
      <c r="E3535" s="143" t="s">
        <v>73</v>
      </c>
      <c r="F3535" s="143" t="s">
        <v>378</v>
      </c>
      <c r="G3535" s="143" t="s">
        <v>379</v>
      </c>
      <c r="H3535" s="143">
        <v>0.59</v>
      </c>
      <c r="I3535" s="143">
        <v>0.64</v>
      </c>
      <c r="J3535" s="143" t="s">
        <v>366</v>
      </c>
      <c r="K3535" s="143">
        <v>2.9197119685E-3</v>
      </c>
      <c r="L3535" s="143">
        <v>3838.6956071640202</v>
      </c>
      <c r="M3535" s="143">
        <v>7.58849320641957</v>
      </c>
      <c r="N3535" s="143">
        <v>1.0594156157233201</v>
      </c>
      <c r="O3535" s="143">
        <v>2.2156214437670001E-2</v>
      </c>
      <c r="P3535" s="143">
        <v>3.0931884528400001E-3</v>
      </c>
      <c r="Q3535" s="143">
        <v>11.207885507672801</v>
      </c>
      <c r="R3535" s="143">
        <v>1550</v>
      </c>
      <c r="S3535" s="143" t="s">
        <v>399</v>
      </c>
      <c r="T3535" s="143">
        <v>1550</v>
      </c>
      <c r="U3535" s="143" t="s">
        <v>385</v>
      </c>
      <c r="V3535" s="143" t="s">
        <v>366</v>
      </c>
      <c r="Z3535" s="143">
        <v>0</v>
      </c>
      <c r="AA3535" s="143">
        <v>1</v>
      </c>
      <c r="AB3535" s="143">
        <v>2.2156214437670001E-2</v>
      </c>
      <c r="AC3535" s="143">
        <v>3.0931884528400001E-3</v>
      </c>
      <c r="AD3535" s="143">
        <v>2371.40585515475</v>
      </c>
      <c r="AF3535" s="143">
        <v>-1</v>
      </c>
      <c r="AG3535" s="143">
        <v>-1</v>
      </c>
      <c r="AH3535" s="143">
        <v>-1</v>
      </c>
      <c r="AI3535" s="143">
        <v>-1</v>
      </c>
      <c r="AJ3535" s="143">
        <v>0</v>
      </c>
      <c r="AM3535" s="143" t="s">
        <v>383</v>
      </c>
      <c r="AN3535" s="143">
        <v>-1</v>
      </c>
      <c r="AQ3535" s="143">
        <v>642</v>
      </c>
      <c r="AR3535" s="143" t="s">
        <v>295</v>
      </c>
      <c r="AS3535" s="143" t="s">
        <v>412</v>
      </c>
      <c r="AT3535" s="143" t="s">
        <v>366</v>
      </c>
      <c r="AV3535" s="143">
        <v>19.793337025348102</v>
      </c>
      <c r="AW3535" s="143">
        <v>1.9232813098999999</v>
      </c>
    </row>
    <row r="3536" spans="1:49" x14ac:dyDescent="0.25">
      <c r="A3536" s="153">
        <v>820000</v>
      </c>
      <c r="B3536" s="153">
        <v>2400000</v>
      </c>
      <c r="C3536" s="153">
        <v>2400000</v>
      </c>
      <c r="D3536" s="143" t="s">
        <v>360</v>
      </c>
      <c r="E3536" s="143" t="s">
        <v>73</v>
      </c>
      <c r="F3536" s="143" t="s">
        <v>378</v>
      </c>
      <c r="G3536" s="143" t="s">
        <v>379</v>
      </c>
      <c r="H3536" s="143">
        <v>0.59</v>
      </c>
      <c r="I3536" s="143">
        <v>0.64</v>
      </c>
      <c r="J3536" s="143" t="s">
        <v>363</v>
      </c>
      <c r="K3536" s="143">
        <v>6.1708047199739997E-2</v>
      </c>
      <c r="L3536" s="143">
        <v>3707.5728362950899</v>
      </c>
      <c r="M3536" s="143">
        <v>7.8560986318696502</v>
      </c>
      <c r="N3536" s="143">
        <v>1.07880552405537</v>
      </c>
      <c r="O3536" s="143">
        <v>0.48478450518125998</v>
      </c>
      <c r="P3536" s="143">
        <v>6.6570982197749998E-2</v>
      </c>
      <c r="Q3536" s="143">
        <v>228.78707957859001</v>
      </c>
      <c r="R3536" s="143">
        <v>3100</v>
      </c>
      <c r="S3536" s="143" t="s">
        <v>371</v>
      </c>
      <c r="T3536" s="143">
        <v>3100</v>
      </c>
      <c r="U3536" s="143" t="s">
        <v>385</v>
      </c>
      <c r="V3536" s="143" t="s">
        <v>366</v>
      </c>
      <c r="Y3536" s="143" t="s">
        <v>363</v>
      </c>
      <c r="Z3536" s="143">
        <v>0</v>
      </c>
      <c r="AA3536" s="143">
        <v>1</v>
      </c>
      <c r="AB3536" s="143">
        <v>0.48478450518125998</v>
      </c>
      <c r="AC3536" s="143">
        <v>6.6570982197749998E-2</v>
      </c>
      <c r="AD3536" s="143">
        <v>228.78707957858899</v>
      </c>
      <c r="AF3536" s="143">
        <v>-1</v>
      </c>
      <c r="AG3536" s="143">
        <v>-1</v>
      </c>
      <c r="AH3536" s="143">
        <v>-1</v>
      </c>
      <c r="AI3536" s="143">
        <v>-1</v>
      </c>
      <c r="AJ3536" s="143">
        <v>0</v>
      </c>
      <c r="AM3536" s="143" t="s">
        <v>383</v>
      </c>
      <c r="AN3536" s="143">
        <v>-1</v>
      </c>
      <c r="AQ3536" s="143">
        <v>643</v>
      </c>
      <c r="AR3536" s="143" t="s">
        <v>295</v>
      </c>
      <c r="AS3536" s="143" t="s">
        <v>413</v>
      </c>
      <c r="AT3536" s="143" t="s">
        <v>366</v>
      </c>
      <c r="AV3536" s="143">
        <v>84.521242046729199</v>
      </c>
      <c r="AW3536" s="143">
        <v>0.18555318700000001</v>
      </c>
    </row>
    <row r="3537" spans="1:49" x14ac:dyDescent="0.25">
      <c r="A3537" s="153">
        <v>820000</v>
      </c>
      <c r="B3537" s="153">
        <v>2400000</v>
      </c>
      <c r="C3537" s="153">
        <v>2400000</v>
      </c>
      <c r="D3537" s="143" t="s">
        <v>360</v>
      </c>
      <c r="E3537" s="143" t="s">
        <v>73</v>
      </c>
      <c r="F3537" s="143" t="s">
        <v>378</v>
      </c>
      <c r="G3537" s="143" t="s">
        <v>379</v>
      </c>
      <c r="H3537" s="143">
        <v>0.59</v>
      </c>
      <c r="I3537" s="143">
        <v>0.64</v>
      </c>
      <c r="J3537" s="143" t="s">
        <v>363</v>
      </c>
      <c r="K3537" s="143">
        <v>0.12384641578195001</v>
      </c>
      <c r="L3537" s="143">
        <v>3707.5728362950899</v>
      </c>
      <c r="M3537" s="143">
        <v>7.8560986318696502</v>
      </c>
      <c r="N3537" s="143">
        <v>1.07880552405537</v>
      </c>
      <c r="O3537" s="143">
        <v>0.97294965758657004</v>
      </c>
      <c r="P3537" s="143">
        <v>0.13360619748003</v>
      </c>
      <c r="Q3537" s="143">
        <v>459.169607025684</v>
      </c>
      <c r="R3537" s="143">
        <v>3100</v>
      </c>
      <c r="S3537" s="143" t="s">
        <v>371</v>
      </c>
      <c r="T3537" s="143">
        <v>3100</v>
      </c>
      <c r="U3537" s="143" t="s">
        <v>385</v>
      </c>
      <c r="V3537" s="143" t="s">
        <v>366</v>
      </c>
      <c r="Y3537" s="143" t="s">
        <v>363</v>
      </c>
      <c r="Z3537" s="143">
        <v>0</v>
      </c>
      <c r="AA3537" s="143">
        <v>1</v>
      </c>
      <c r="AB3537" s="143">
        <v>0.97294965758657004</v>
      </c>
      <c r="AC3537" s="143">
        <v>0.13360619748003</v>
      </c>
      <c r="AD3537" s="143">
        <v>459.169607025684</v>
      </c>
      <c r="AF3537" s="143">
        <v>-1</v>
      </c>
      <c r="AG3537" s="143">
        <v>-1</v>
      </c>
      <c r="AH3537" s="143">
        <v>-1</v>
      </c>
      <c r="AI3537" s="143">
        <v>-1</v>
      </c>
      <c r="AJ3537" s="143">
        <v>0</v>
      </c>
      <c r="AM3537" s="143" t="s">
        <v>383</v>
      </c>
      <c r="AN3537" s="143">
        <v>-1</v>
      </c>
      <c r="AQ3537" s="143">
        <v>643</v>
      </c>
      <c r="AR3537" s="143" t="s">
        <v>295</v>
      </c>
      <c r="AS3537" s="143" t="s">
        <v>413</v>
      </c>
      <c r="AT3537" s="143" t="s">
        <v>366</v>
      </c>
      <c r="AV3537" s="143">
        <v>98.297851028936094</v>
      </c>
      <c r="AW3537" s="143">
        <v>0.37240033010000001</v>
      </c>
    </row>
    <row r="3538" spans="1:49" x14ac:dyDescent="0.25">
      <c r="A3538" s="153">
        <v>820000</v>
      </c>
      <c r="B3538" s="153">
        <v>2400000</v>
      </c>
      <c r="C3538" s="153">
        <v>2400000</v>
      </c>
      <c r="D3538" s="143" t="s">
        <v>360</v>
      </c>
      <c r="E3538" s="143" t="s">
        <v>73</v>
      </c>
      <c r="F3538" s="143" t="s">
        <v>378</v>
      </c>
      <c r="G3538" s="143" t="s">
        <v>379</v>
      </c>
      <c r="H3538" s="143">
        <v>0.59</v>
      </c>
      <c r="I3538" s="143">
        <v>0.64</v>
      </c>
      <c r="J3538" s="143" t="s">
        <v>366</v>
      </c>
      <c r="K3538" s="143">
        <v>8.4860382570700003E-3</v>
      </c>
      <c r="L3538" s="143">
        <v>3707.5728362950899</v>
      </c>
      <c r="M3538" s="143">
        <v>7.8560986318696502</v>
      </c>
      <c r="N3538" s="143">
        <v>1.07880552405537</v>
      </c>
      <c r="O3538" s="143">
        <v>6.6667153541369997E-2</v>
      </c>
      <c r="P3538" s="143">
        <v>9.1547849490700006E-3</v>
      </c>
      <c r="Q3538" s="143">
        <v>31.462604929681099</v>
      </c>
      <c r="R3538" s="143">
        <v>8140</v>
      </c>
      <c r="S3538" s="143" t="s">
        <v>369</v>
      </c>
      <c r="T3538" s="143">
        <v>8140</v>
      </c>
      <c r="U3538" s="143" t="s">
        <v>385</v>
      </c>
      <c r="V3538" s="143" t="s">
        <v>366</v>
      </c>
      <c r="Z3538" s="143">
        <v>0</v>
      </c>
      <c r="AA3538" s="143">
        <v>1</v>
      </c>
      <c r="AB3538" s="143">
        <v>6.6667153541369997E-2</v>
      </c>
      <c r="AC3538" s="143">
        <v>9.1547849490700006E-3</v>
      </c>
      <c r="AD3538" s="143">
        <v>31.462604929681898</v>
      </c>
      <c r="AF3538" s="143">
        <v>-1</v>
      </c>
      <c r="AG3538" s="143">
        <v>-1</v>
      </c>
      <c r="AH3538" s="143">
        <v>-1</v>
      </c>
      <c r="AI3538" s="143">
        <v>-1</v>
      </c>
      <c r="AJ3538" s="143">
        <v>0</v>
      </c>
      <c r="AM3538" s="143" t="s">
        <v>383</v>
      </c>
      <c r="AN3538" s="143">
        <v>-1</v>
      </c>
      <c r="AQ3538" s="143">
        <v>643</v>
      </c>
      <c r="AR3538" s="143" t="s">
        <v>295</v>
      </c>
      <c r="AS3538" s="143" t="s">
        <v>413</v>
      </c>
      <c r="AT3538" s="143" t="s">
        <v>366</v>
      </c>
      <c r="AV3538" s="143">
        <v>33.093727441394599</v>
      </c>
      <c r="AW3538" s="143">
        <v>2.5517116699999998E-2</v>
      </c>
    </row>
    <row r="3539" spans="1:49" x14ac:dyDescent="0.25">
      <c r="A3539" s="153">
        <v>820000</v>
      </c>
      <c r="B3539" s="153">
        <v>2400000</v>
      </c>
      <c r="C3539" s="153">
        <v>2400000</v>
      </c>
      <c r="D3539" s="143" t="s">
        <v>360</v>
      </c>
      <c r="E3539" s="143" t="s">
        <v>73</v>
      </c>
      <c r="F3539" s="143" t="s">
        <v>378</v>
      </c>
      <c r="G3539" s="143" t="s">
        <v>379</v>
      </c>
      <c r="H3539" s="143">
        <v>0.59</v>
      </c>
      <c r="I3539" s="143">
        <v>0.64</v>
      </c>
      <c r="J3539" s="143" t="s">
        <v>366</v>
      </c>
      <c r="K3539" s="143">
        <v>0.16116333660443</v>
      </c>
      <c r="L3539" s="143">
        <v>3707.5728362950899</v>
      </c>
      <c r="M3539" s="143">
        <v>7.8560986318696502</v>
      </c>
      <c r="N3539" s="143">
        <v>1.07880552405537</v>
      </c>
      <c r="O3539" s="143">
        <v>1.2661150682056199</v>
      </c>
      <c r="P3539" s="143">
        <v>0.17386389780405001</v>
      </c>
      <c r="Q3539" s="143">
        <v>597.524809001275</v>
      </c>
      <c r="R3539" s="143">
        <v>1200</v>
      </c>
      <c r="S3539" s="143" t="s">
        <v>398</v>
      </c>
      <c r="T3539" s="143">
        <v>1200</v>
      </c>
      <c r="U3539" s="143" t="s">
        <v>385</v>
      </c>
      <c r="V3539" s="143" t="s">
        <v>366</v>
      </c>
      <c r="Z3539" s="143">
        <v>0</v>
      </c>
      <c r="AA3539" s="143">
        <v>1</v>
      </c>
      <c r="AB3539" s="143">
        <v>1.2661150682056199</v>
      </c>
      <c r="AC3539" s="143">
        <v>0.17386389780405001</v>
      </c>
      <c r="AD3539" s="143">
        <v>597.524809001275</v>
      </c>
      <c r="AF3539" s="143">
        <v>-1</v>
      </c>
      <c r="AG3539" s="143">
        <v>-1</v>
      </c>
      <c r="AH3539" s="143">
        <v>-1</v>
      </c>
      <c r="AI3539" s="143">
        <v>-1</v>
      </c>
      <c r="AJ3539" s="143">
        <v>0</v>
      </c>
      <c r="AM3539" s="143" t="s">
        <v>383</v>
      </c>
      <c r="AN3539" s="143">
        <v>-1</v>
      </c>
      <c r="AQ3539" s="143">
        <v>643</v>
      </c>
      <c r="AR3539" s="143" t="s">
        <v>295</v>
      </c>
      <c r="AS3539" s="143" t="s">
        <v>413</v>
      </c>
      <c r="AT3539" s="143" t="s">
        <v>366</v>
      </c>
      <c r="AV3539" s="143">
        <v>121.535820896163</v>
      </c>
      <c r="AW3539" s="143">
        <v>0.48461055069999998</v>
      </c>
    </row>
    <row r="3540" spans="1:49" x14ac:dyDescent="0.25">
      <c r="A3540" s="153">
        <v>820000</v>
      </c>
      <c r="B3540" s="153">
        <v>2400000</v>
      </c>
      <c r="C3540" s="153">
        <v>2400000</v>
      </c>
      <c r="D3540" s="143" t="s">
        <v>360</v>
      </c>
      <c r="E3540" s="143" t="s">
        <v>73</v>
      </c>
      <c r="F3540" s="143" t="s">
        <v>378</v>
      </c>
      <c r="G3540" s="143" t="s">
        <v>379</v>
      </c>
      <c r="H3540" s="143">
        <v>0.59</v>
      </c>
      <c r="I3540" s="143">
        <v>0.64</v>
      </c>
      <c r="J3540" s="143" t="s">
        <v>366</v>
      </c>
      <c r="K3540" s="143">
        <v>0.26255961564059999</v>
      </c>
      <c r="L3540" s="143">
        <v>3707.5728362950899</v>
      </c>
      <c r="M3540" s="143">
        <v>7.8560986318696502</v>
      </c>
      <c r="N3540" s="143">
        <v>1.07880552405537</v>
      </c>
      <c r="O3540" s="143">
        <v>2.0626942372183499</v>
      </c>
      <c r="P3540" s="143">
        <v>0.28325076374692998</v>
      </c>
      <c r="Q3540" s="143">
        <v>973.458898857176</v>
      </c>
      <c r="R3540" s="143">
        <v>1400</v>
      </c>
      <c r="S3540" s="143" t="s">
        <v>389</v>
      </c>
      <c r="T3540" s="143">
        <v>1400</v>
      </c>
      <c r="U3540" s="143" t="s">
        <v>385</v>
      </c>
      <c r="V3540" s="143" t="s">
        <v>366</v>
      </c>
      <c r="Z3540" s="143">
        <v>0</v>
      </c>
      <c r="AA3540" s="143">
        <v>1</v>
      </c>
      <c r="AB3540" s="143">
        <v>2.0626942372183499</v>
      </c>
      <c r="AC3540" s="143">
        <v>0.28325076374692998</v>
      </c>
      <c r="AD3540" s="143">
        <v>973.458898857176</v>
      </c>
      <c r="AF3540" s="143">
        <v>-1</v>
      </c>
      <c r="AG3540" s="143">
        <v>-1</v>
      </c>
      <c r="AH3540" s="143">
        <v>-1</v>
      </c>
      <c r="AI3540" s="143">
        <v>-1</v>
      </c>
      <c r="AJ3540" s="143">
        <v>0</v>
      </c>
      <c r="AM3540" s="143" t="s">
        <v>383</v>
      </c>
      <c r="AN3540" s="143">
        <v>-1</v>
      </c>
      <c r="AQ3540" s="143">
        <v>643</v>
      </c>
      <c r="AR3540" s="143" t="s">
        <v>295</v>
      </c>
      <c r="AS3540" s="143" t="s">
        <v>413</v>
      </c>
      <c r="AT3540" s="143" t="s">
        <v>366</v>
      </c>
      <c r="AV3540" s="143">
        <v>130.89090273000099</v>
      </c>
      <c r="AW3540" s="143">
        <v>0.7895043786</v>
      </c>
    </row>
    <row r="3541" spans="1:49" x14ac:dyDescent="0.25">
      <c r="A3541" s="153">
        <v>820000</v>
      </c>
      <c r="B3541" s="153">
        <v>2400000</v>
      </c>
      <c r="C3541" s="153">
        <v>2400000</v>
      </c>
      <c r="D3541" s="143" t="s">
        <v>360</v>
      </c>
      <c r="E3541" s="143" t="s">
        <v>73</v>
      </c>
      <c r="F3541" s="143" t="s">
        <v>378</v>
      </c>
      <c r="G3541" s="143" t="s">
        <v>379</v>
      </c>
      <c r="H3541" s="143">
        <v>0.59</v>
      </c>
      <c r="I3541" s="143">
        <v>0.64</v>
      </c>
      <c r="J3541" s="143" t="s">
        <v>366</v>
      </c>
      <c r="K3541" s="143">
        <v>0.17664256409851001</v>
      </c>
      <c r="L3541" s="143">
        <v>3386.1681501031599</v>
      </c>
      <c r="M3541" s="143">
        <v>6.7734131321749702</v>
      </c>
      <c r="N3541" s="143">
        <v>0.93696698335953998</v>
      </c>
      <c r="O3541" s="143">
        <v>1.19647306336592</v>
      </c>
      <c r="P3541" s="143">
        <v>0.16550825041626999</v>
      </c>
      <c r="Q3541" s="143">
        <v>598.14142450294105</v>
      </c>
      <c r="R3541" s="143">
        <v>1200</v>
      </c>
      <c r="S3541" s="143" t="s">
        <v>398</v>
      </c>
      <c r="T3541" s="143">
        <v>1200</v>
      </c>
      <c r="U3541" s="143" t="s">
        <v>385</v>
      </c>
      <c r="V3541" s="143" t="s">
        <v>366</v>
      </c>
      <c r="Z3541" s="143">
        <v>0</v>
      </c>
      <c r="AA3541" s="143">
        <v>1</v>
      </c>
      <c r="AB3541" s="143">
        <v>1.19647306336592</v>
      </c>
      <c r="AC3541" s="143">
        <v>0.16550825041626999</v>
      </c>
      <c r="AD3541" s="143">
        <v>598.14142450294105</v>
      </c>
      <c r="AF3541" s="143">
        <v>-1</v>
      </c>
      <c r="AG3541" s="143">
        <v>-1</v>
      </c>
      <c r="AH3541" s="143">
        <v>-1</v>
      </c>
      <c r="AI3541" s="143">
        <v>-1</v>
      </c>
      <c r="AJ3541" s="143">
        <v>0</v>
      </c>
      <c r="AM3541" s="143" t="s">
        <v>383</v>
      </c>
      <c r="AN3541" s="143">
        <v>-1</v>
      </c>
      <c r="AQ3541" s="143">
        <v>643</v>
      </c>
      <c r="AR3541" s="143" t="s">
        <v>295</v>
      </c>
      <c r="AS3541" s="143" t="s">
        <v>413</v>
      </c>
      <c r="AT3541" s="143" t="s">
        <v>366</v>
      </c>
      <c r="AV3541" s="143">
        <v>129.60979579485499</v>
      </c>
      <c r="AW3541" s="143">
        <v>0.48511064440000001</v>
      </c>
    </row>
    <row r="3542" spans="1:49" x14ac:dyDescent="0.25">
      <c r="A3542" s="153">
        <v>820000</v>
      </c>
      <c r="B3542" s="153">
        <v>2400000</v>
      </c>
      <c r="C3542" s="153">
        <v>2400000</v>
      </c>
      <c r="D3542" s="143" t="s">
        <v>360</v>
      </c>
      <c r="E3542" s="143" t="s">
        <v>73</v>
      </c>
      <c r="F3542" s="143" t="s">
        <v>378</v>
      </c>
      <c r="G3542" s="143" t="s">
        <v>379</v>
      </c>
      <c r="H3542" s="143">
        <v>0.59</v>
      </c>
      <c r="I3542" s="143">
        <v>0.64</v>
      </c>
      <c r="J3542" s="143" t="s">
        <v>363</v>
      </c>
      <c r="K3542" s="143">
        <v>0.44112088959241003</v>
      </c>
      <c r="L3542" s="143">
        <v>3386.1681501031599</v>
      </c>
      <c r="M3542" s="143">
        <v>6.7734131321749702</v>
      </c>
      <c r="N3542" s="143">
        <v>0.93696698335953998</v>
      </c>
      <c r="O3542" s="143">
        <v>2.9878940264419498</v>
      </c>
      <c r="P3542" s="143">
        <v>0.41331570921827998</v>
      </c>
      <c r="Q3542" s="143">
        <v>1493.709506683</v>
      </c>
      <c r="R3542" s="143">
        <v>3100</v>
      </c>
      <c r="S3542" s="143" t="s">
        <v>371</v>
      </c>
      <c r="T3542" s="143">
        <v>3100</v>
      </c>
      <c r="U3542" s="143" t="s">
        <v>385</v>
      </c>
      <c r="V3542" s="143" t="s">
        <v>366</v>
      </c>
      <c r="Y3542" s="143" t="s">
        <v>363</v>
      </c>
      <c r="Z3542" s="143">
        <v>0</v>
      </c>
      <c r="AA3542" s="143">
        <v>1</v>
      </c>
      <c r="AB3542" s="143">
        <v>2.9878940264419498</v>
      </c>
      <c r="AC3542" s="143">
        <v>0.41331570921827998</v>
      </c>
      <c r="AD3542" s="143">
        <v>1493.709506683</v>
      </c>
      <c r="AF3542" s="143">
        <v>-1</v>
      </c>
      <c r="AG3542" s="143">
        <v>-1</v>
      </c>
      <c r="AH3542" s="143">
        <v>-1</v>
      </c>
      <c r="AI3542" s="143">
        <v>-1</v>
      </c>
      <c r="AJ3542" s="143">
        <v>0</v>
      </c>
      <c r="AM3542" s="143" t="s">
        <v>383</v>
      </c>
      <c r="AN3542" s="143">
        <v>-1</v>
      </c>
      <c r="AQ3542" s="143">
        <v>643</v>
      </c>
      <c r="AR3542" s="143" t="s">
        <v>295</v>
      </c>
      <c r="AS3542" s="143" t="s">
        <v>413</v>
      </c>
      <c r="AT3542" s="143" t="s">
        <v>366</v>
      </c>
      <c r="AV3542" s="143">
        <v>172.42202820725299</v>
      </c>
      <c r="AW3542" s="143">
        <v>1.2114432333</v>
      </c>
    </row>
    <row r="3543" spans="1:49" x14ac:dyDescent="0.25">
      <c r="A3543" s="153">
        <v>820000</v>
      </c>
      <c r="B3543" s="153">
        <v>2400000</v>
      </c>
      <c r="C3543" s="153">
        <v>2400000</v>
      </c>
      <c r="D3543" s="143" t="s">
        <v>360</v>
      </c>
      <c r="E3543" s="143" t="s">
        <v>73</v>
      </c>
      <c r="F3543" s="143" t="s">
        <v>378</v>
      </c>
      <c r="G3543" s="143" t="s">
        <v>379</v>
      </c>
      <c r="H3543" s="143">
        <v>0.59</v>
      </c>
      <c r="I3543" s="143">
        <v>0.64</v>
      </c>
      <c r="J3543" s="143" t="s">
        <v>366</v>
      </c>
      <c r="K3543" s="143">
        <v>0.13837829329834</v>
      </c>
      <c r="L3543" s="143">
        <v>2171.5542188955901</v>
      </c>
      <c r="M3543" s="143">
        <v>4.4662891195954799</v>
      </c>
      <c r="N3543" s="143">
        <v>0.65142651154995002</v>
      </c>
      <c r="O3543" s="143">
        <v>0.61803746574656004</v>
      </c>
      <c r="P3543" s="143">
        <v>9.0143288877570005E-2</v>
      </c>
      <c r="Q3543" s="143">
        <v>300.49596661558201</v>
      </c>
      <c r="R3543" s="143">
        <v>1550</v>
      </c>
      <c r="S3543" s="143" t="s">
        <v>399</v>
      </c>
      <c r="T3543" s="143">
        <v>1550</v>
      </c>
      <c r="U3543" s="143" t="s">
        <v>385</v>
      </c>
      <c r="V3543" s="143" t="s">
        <v>366</v>
      </c>
      <c r="Z3543" s="143">
        <v>0</v>
      </c>
      <c r="AA3543" s="143">
        <v>1</v>
      </c>
      <c r="AB3543" s="143">
        <v>0.61803746574656004</v>
      </c>
      <c r="AC3543" s="143">
        <v>9.0143288877570005E-2</v>
      </c>
      <c r="AD3543" s="143">
        <v>786.99118543109205</v>
      </c>
      <c r="AF3543" s="143">
        <v>-1</v>
      </c>
      <c r="AG3543" s="143">
        <v>-1</v>
      </c>
      <c r="AH3543" s="143">
        <v>-1</v>
      </c>
      <c r="AI3543" s="143">
        <v>-1</v>
      </c>
      <c r="AJ3543" s="143">
        <v>0</v>
      </c>
      <c r="AM3543" s="143" t="s">
        <v>383</v>
      </c>
      <c r="AN3543" s="143">
        <v>-1</v>
      </c>
      <c r="AQ3543" s="143">
        <v>642</v>
      </c>
      <c r="AR3543" s="143" t="s">
        <v>295</v>
      </c>
      <c r="AS3543" s="143" t="s">
        <v>412</v>
      </c>
      <c r="AT3543" s="143" t="s">
        <v>366</v>
      </c>
      <c r="AV3543" s="143">
        <v>123.01389845831299</v>
      </c>
      <c r="AW3543" s="143">
        <v>0.63827346750000002</v>
      </c>
    </row>
    <row r="3544" spans="1:49" x14ac:dyDescent="0.25">
      <c r="A3544" s="153">
        <v>820000</v>
      </c>
      <c r="B3544" s="153">
        <v>2400000</v>
      </c>
      <c r="C3544" s="153">
        <v>2400000</v>
      </c>
      <c r="D3544" s="143" t="s">
        <v>360</v>
      </c>
      <c r="E3544" s="143" t="s">
        <v>73</v>
      </c>
      <c r="F3544" s="143" t="s">
        <v>378</v>
      </c>
      <c r="G3544" s="143" t="s">
        <v>379</v>
      </c>
      <c r="H3544" s="143">
        <v>0.59</v>
      </c>
      <c r="I3544" s="143">
        <v>0.64</v>
      </c>
      <c r="J3544" s="143" t="s">
        <v>366</v>
      </c>
      <c r="K3544" s="143">
        <v>0.61776345362188001</v>
      </c>
      <c r="L3544" s="143">
        <v>3820.2072762017401</v>
      </c>
      <c r="M3544" s="143">
        <v>7.9703272890978996</v>
      </c>
      <c r="N3544" s="143">
        <v>1.1194768837528399</v>
      </c>
      <c r="O3544" s="143">
        <v>4.9237769126098803</v>
      </c>
      <c r="P3544" s="143">
        <v>0.69157190595702001</v>
      </c>
      <c r="Q3544" s="143">
        <v>2359.9844404978398</v>
      </c>
      <c r="R3544" s="143">
        <v>1200</v>
      </c>
      <c r="S3544" s="143" t="s">
        <v>398</v>
      </c>
      <c r="T3544" s="143">
        <v>1200</v>
      </c>
      <c r="U3544" s="143" t="s">
        <v>385</v>
      </c>
      <c r="V3544" s="143" t="s">
        <v>366</v>
      </c>
      <c r="Z3544" s="143">
        <v>0</v>
      </c>
      <c r="AA3544" s="143">
        <v>1</v>
      </c>
      <c r="AB3544" s="143">
        <v>4.9237769126098803</v>
      </c>
      <c r="AC3544" s="143">
        <v>0.69157190595702001</v>
      </c>
      <c r="AD3544" s="143">
        <v>2359.9844404978398</v>
      </c>
      <c r="AF3544" s="143">
        <v>-1</v>
      </c>
      <c r="AG3544" s="143">
        <v>-1</v>
      </c>
      <c r="AH3544" s="143">
        <v>-1</v>
      </c>
      <c r="AI3544" s="143">
        <v>-1</v>
      </c>
      <c r="AJ3544" s="143">
        <v>0</v>
      </c>
      <c r="AM3544" s="143" t="s">
        <v>383</v>
      </c>
      <c r="AN3544" s="143">
        <v>-1</v>
      </c>
      <c r="AQ3544" s="143">
        <v>643</v>
      </c>
      <c r="AR3544" s="143" t="s">
        <v>295</v>
      </c>
      <c r="AS3544" s="143" t="s">
        <v>413</v>
      </c>
      <c r="AT3544" s="143" t="s">
        <v>366</v>
      </c>
      <c r="AV3544" s="143">
        <v>199.99999999254899</v>
      </c>
      <c r="AW3544" s="143">
        <v>1.9140181999000001</v>
      </c>
    </row>
    <row r="3545" spans="1:49" x14ac:dyDescent="0.25">
      <c r="A3545" s="153">
        <v>820000</v>
      </c>
      <c r="B3545" s="153">
        <v>2400000</v>
      </c>
      <c r="C3545" s="153">
        <v>2400000</v>
      </c>
      <c r="D3545" s="143" t="s">
        <v>360</v>
      </c>
      <c r="E3545" s="143" t="s">
        <v>73</v>
      </c>
      <c r="F3545" s="143" t="s">
        <v>378</v>
      </c>
      <c r="G3545" s="143" t="s">
        <v>379</v>
      </c>
      <c r="H3545" s="143">
        <v>0.59</v>
      </c>
      <c r="I3545" s="143">
        <v>0.64</v>
      </c>
      <c r="J3545" s="143" t="s">
        <v>366</v>
      </c>
      <c r="K3545" s="143">
        <v>0.44546969215620003</v>
      </c>
      <c r="L3545" s="143">
        <v>3806.9080102940702</v>
      </c>
      <c r="M3545" s="143">
        <v>7.8532221149107198</v>
      </c>
      <c r="N3545" s="143">
        <v>1.0952195689852899</v>
      </c>
      <c r="O3545" s="143">
        <v>3.4983724379636101</v>
      </c>
      <c r="P3545" s="143">
        <v>0.48788712423933001</v>
      </c>
      <c r="Q3545" s="143">
        <v>1695.8621394126999</v>
      </c>
      <c r="R3545" s="143">
        <v>1200</v>
      </c>
      <c r="S3545" s="143" t="s">
        <v>398</v>
      </c>
      <c r="T3545" s="143">
        <v>1200</v>
      </c>
      <c r="U3545" s="143" t="s">
        <v>385</v>
      </c>
      <c r="V3545" s="143" t="s">
        <v>366</v>
      </c>
      <c r="Z3545" s="143">
        <v>0</v>
      </c>
      <c r="AA3545" s="143">
        <v>1</v>
      </c>
      <c r="AB3545" s="143">
        <v>3.4983724379636101</v>
      </c>
      <c r="AC3545" s="143">
        <v>0.48788712423933001</v>
      </c>
      <c r="AD3545" s="143">
        <v>1718.4016775182399</v>
      </c>
      <c r="AF3545" s="143">
        <v>-1</v>
      </c>
      <c r="AG3545" s="143">
        <v>-1</v>
      </c>
      <c r="AH3545" s="143">
        <v>-1</v>
      </c>
      <c r="AI3545" s="143">
        <v>-1</v>
      </c>
      <c r="AJ3545" s="143">
        <v>0</v>
      </c>
      <c r="AM3545" s="143" t="s">
        <v>383</v>
      </c>
      <c r="AN3545" s="143">
        <v>-1</v>
      </c>
      <c r="AQ3545" s="143">
        <v>643</v>
      </c>
      <c r="AR3545" s="143" t="s">
        <v>295</v>
      </c>
      <c r="AS3545" s="143" t="s">
        <v>413</v>
      </c>
      <c r="AT3545" s="143" t="s">
        <v>366</v>
      </c>
      <c r="AV3545" s="143">
        <v>172.70232065604699</v>
      </c>
      <c r="AW3545" s="143">
        <v>1.3936753264999999</v>
      </c>
    </row>
    <row r="3546" spans="1:49" x14ac:dyDescent="0.25">
      <c r="A3546" s="153">
        <v>820000</v>
      </c>
      <c r="B3546" s="153">
        <v>2400000</v>
      </c>
      <c r="C3546" s="153">
        <v>2400000</v>
      </c>
      <c r="D3546" s="143" t="s">
        <v>360</v>
      </c>
      <c r="E3546" s="143" t="s">
        <v>73</v>
      </c>
      <c r="F3546" s="143" t="s">
        <v>378</v>
      </c>
      <c r="G3546" s="143" t="s">
        <v>379</v>
      </c>
      <c r="H3546" s="143">
        <v>0.59</v>
      </c>
      <c r="I3546" s="143">
        <v>0.64</v>
      </c>
      <c r="J3546" s="143" t="s">
        <v>366</v>
      </c>
      <c r="K3546" s="143">
        <v>4.5662666393000002E-4</v>
      </c>
      <c r="L3546" s="143">
        <v>3820.4760296510699</v>
      </c>
      <c r="M3546" s="143">
        <v>7.9706325348937597</v>
      </c>
      <c r="N3546" s="143">
        <v>1.1194978999280001</v>
      </c>
      <c r="O3546" s="143">
        <v>3.6396033438700001E-3</v>
      </c>
      <c r="P3546" s="143">
        <v>5.1119259131999996E-4</v>
      </c>
      <c r="Q3546" s="143">
        <v>1.7445312240708399</v>
      </c>
      <c r="R3546" s="143">
        <v>1860</v>
      </c>
      <c r="S3546" s="143" t="s">
        <v>411</v>
      </c>
      <c r="T3546" s="143">
        <v>1860</v>
      </c>
      <c r="U3546" s="143" t="s">
        <v>385</v>
      </c>
      <c r="V3546" s="143" t="s">
        <v>366</v>
      </c>
      <c r="Z3546" s="143">
        <v>0</v>
      </c>
      <c r="AA3546" s="143">
        <v>1</v>
      </c>
      <c r="AB3546" s="143">
        <v>3.6396033438700001E-3</v>
      </c>
      <c r="AC3546" s="143">
        <v>5.1119259131999996E-4</v>
      </c>
      <c r="AD3546" s="143">
        <v>1.74453122406913</v>
      </c>
      <c r="AF3546" s="143">
        <v>-1</v>
      </c>
      <c r="AG3546" s="143">
        <v>-1</v>
      </c>
      <c r="AH3546" s="143">
        <v>-1</v>
      </c>
      <c r="AI3546" s="143">
        <v>-1</v>
      </c>
      <c r="AJ3546" s="143">
        <v>0</v>
      </c>
      <c r="AM3546" s="143" t="s">
        <v>383</v>
      </c>
      <c r="AN3546" s="143">
        <v>-1</v>
      </c>
      <c r="AQ3546" s="143">
        <v>643</v>
      </c>
      <c r="AR3546" s="143" t="s">
        <v>295</v>
      </c>
      <c r="AS3546" s="143" t="s">
        <v>413</v>
      </c>
      <c r="AT3546" s="143" t="s">
        <v>366</v>
      </c>
      <c r="AV3546" s="143">
        <v>9.2095664952307299</v>
      </c>
      <c r="AW3546" s="143">
        <v>1.4148672000000001E-3</v>
      </c>
    </row>
    <row r="3547" spans="1:49" x14ac:dyDescent="0.25">
      <c r="A3547" s="153">
        <v>820000</v>
      </c>
      <c r="B3547" s="153">
        <v>2400000</v>
      </c>
      <c r="C3547" s="153">
        <v>2400000</v>
      </c>
      <c r="D3547" s="143" t="s">
        <v>360</v>
      </c>
      <c r="E3547" s="143" t="s">
        <v>73</v>
      </c>
      <c r="F3547" s="143" t="s">
        <v>378</v>
      </c>
      <c r="G3547" s="143" t="s">
        <v>379</v>
      </c>
      <c r="H3547" s="143">
        <v>0.59</v>
      </c>
      <c r="I3547" s="143">
        <v>0.64</v>
      </c>
      <c r="J3547" s="143" t="s">
        <v>366</v>
      </c>
      <c r="K3547" s="143">
        <v>0.61730682681986004</v>
      </c>
      <c r="L3547" s="143">
        <v>3820.4760296510699</v>
      </c>
      <c r="M3547" s="143">
        <v>7.9706325348937597</v>
      </c>
      <c r="N3547" s="143">
        <v>1.1194978999280001</v>
      </c>
      <c r="O3547" s="143">
        <v>4.9203258778624797</v>
      </c>
      <c r="P3547" s="143">
        <v>0.69107369623605996</v>
      </c>
      <c r="Q3547" s="143">
        <v>2358.4059348052701</v>
      </c>
      <c r="R3547" s="143">
        <v>1200</v>
      </c>
      <c r="S3547" s="143" t="s">
        <v>398</v>
      </c>
      <c r="T3547" s="143">
        <v>1200</v>
      </c>
      <c r="U3547" s="143" t="s">
        <v>385</v>
      </c>
      <c r="V3547" s="143" t="s">
        <v>366</v>
      </c>
      <c r="Z3547" s="143">
        <v>0</v>
      </c>
      <c r="AA3547" s="143">
        <v>1</v>
      </c>
      <c r="AB3547" s="143">
        <v>4.9203258778624797</v>
      </c>
      <c r="AC3547" s="143">
        <v>0.69107369623605996</v>
      </c>
      <c r="AD3547" s="143">
        <v>2358.4059348052701</v>
      </c>
      <c r="AF3547" s="143">
        <v>-1</v>
      </c>
      <c r="AG3547" s="143">
        <v>-1</v>
      </c>
      <c r="AH3547" s="143">
        <v>-1</v>
      </c>
      <c r="AI3547" s="143">
        <v>-1</v>
      </c>
      <c r="AJ3547" s="143">
        <v>0</v>
      </c>
      <c r="AM3547" s="143" t="s">
        <v>383</v>
      </c>
      <c r="AN3547" s="143">
        <v>-1</v>
      </c>
      <c r="AQ3547" s="143">
        <v>643</v>
      </c>
      <c r="AR3547" s="143" t="s">
        <v>295</v>
      </c>
      <c r="AS3547" s="143" t="s">
        <v>413</v>
      </c>
      <c r="AT3547" s="143" t="s">
        <v>366</v>
      </c>
      <c r="AV3547" s="143">
        <v>199.197398654034</v>
      </c>
      <c r="AW3547" s="143">
        <v>1.9127379844000001</v>
      </c>
    </row>
    <row r="3548" spans="1:49" x14ac:dyDescent="0.25">
      <c r="A3548" s="153">
        <v>820000</v>
      </c>
      <c r="B3548" s="153">
        <v>2400000</v>
      </c>
      <c r="C3548" s="153">
        <v>2400000</v>
      </c>
      <c r="D3548" s="143" t="s">
        <v>360</v>
      </c>
      <c r="E3548" s="143" t="s">
        <v>73</v>
      </c>
      <c r="F3548" s="143" t="s">
        <v>378</v>
      </c>
      <c r="G3548" s="143" t="s">
        <v>379</v>
      </c>
      <c r="H3548" s="143">
        <v>0.59</v>
      </c>
      <c r="I3548" s="143">
        <v>0.64</v>
      </c>
      <c r="J3548" s="143" t="s">
        <v>366</v>
      </c>
      <c r="K3548" s="143">
        <v>0.61776345373694996</v>
      </c>
      <c r="L3548" s="143">
        <v>3819.4528080524901</v>
      </c>
      <c r="M3548" s="143">
        <v>7.96879540928163</v>
      </c>
      <c r="N3548" s="143">
        <v>1.1192634363193701</v>
      </c>
      <c r="O3548" s="143">
        <v>4.9228305741609999</v>
      </c>
      <c r="P3548" s="143">
        <v>0.69144004606214005</v>
      </c>
      <c r="Q3548" s="143">
        <v>2359.5183580878102</v>
      </c>
      <c r="R3548" s="143">
        <v>1200</v>
      </c>
      <c r="S3548" s="143" t="s">
        <v>398</v>
      </c>
      <c r="T3548" s="143">
        <v>1200</v>
      </c>
      <c r="U3548" s="143" t="s">
        <v>385</v>
      </c>
      <c r="V3548" s="143" t="s">
        <v>366</v>
      </c>
      <c r="Z3548" s="143">
        <v>0</v>
      </c>
      <c r="AA3548" s="143">
        <v>1</v>
      </c>
      <c r="AB3548" s="143">
        <v>4.9228305741609999</v>
      </c>
      <c r="AC3548" s="143">
        <v>0.69144004606214005</v>
      </c>
      <c r="AD3548" s="143">
        <v>2359.5183580878102</v>
      </c>
      <c r="AF3548" s="143">
        <v>-1</v>
      </c>
      <c r="AG3548" s="143">
        <v>-1</v>
      </c>
      <c r="AH3548" s="143">
        <v>-1</v>
      </c>
      <c r="AI3548" s="143">
        <v>-1</v>
      </c>
      <c r="AJ3548" s="143">
        <v>0</v>
      </c>
      <c r="AM3548" s="143" t="s">
        <v>383</v>
      </c>
      <c r="AN3548" s="143">
        <v>-1</v>
      </c>
      <c r="AQ3548" s="143">
        <v>643</v>
      </c>
      <c r="AR3548" s="143" t="s">
        <v>295</v>
      </c>
      <c r="AS3548" s="143" t="s">
        <v>413</v>
      </c>
      <c r="AT3548" s="143" t="s">
        <v>366</v>
      </c>
      <c r="AV3548" s="143">
        <v>200.00000001117499</v>
      </c>
      <c r="AW3548" s="143">
        <v>1.9136401931</v>
      </c>
    </row>
    <row r="3549" spans="1:49" x14ac:dyDescent="0.25">
      <c r="A3549" s="153">
        <v>820000</v>
      </c>
      <c r="B3549" s="153">
        <v>2400000</v>
      </c>
      <c r="C3549" s="153">
        <v>2500000</v>
      </c>
      <c r="D3549" s="143" t="s">
        <v>360</v>
      </c>
      <c r="E3549" s="143" t="s">
        <v>73</v>
      </c>
      <c r="F3549" s="143" t="s">
        <v>378</v>
      </c>
      <c r="G3549" s="143" t="s">
        <v>379</v>
      </c>
      <c r="H3549" s="143">
        <v>0.59</v>
      </c>
      <c r="I3549" s="143">
        <v>0.64</v>
      </c>
      <c r="J3549" s="143" t="s">
        <v>366</v>
      </c>
      <c r="K3549" s="143">
        <v>8.6045953917000004E-4</v>
      </c>
      <c r="L3549" s="143">
        <v>3343.7821543120399</v>
      </c>
      <c r="M3549" s="143">
        <v>6.7239735679089003</v>
      </c>
      <c r="N3549" s="143">
        <v>0.91896797597805002</v>
      </c>
      <c r="O3549" s="143">
        <v>5.7857071976599997E-3</v>
      </c>
      <c r="P3549" s="143">
        <v>7.9073476112E-4</v>
      </c>
      <c r="Q3549" s="143">
        <v>2.8771892516009201</v>
      </c>
      <c r="R3549" s="143">
        <v>8140</v>
      </c>
      <c r="S3549" s="143" t="s">
        <v>369</v>
      </c>
      <c r="T3549" s="143">
        <v>8140</v>
      </c>
      <c r="U3549" s="143" t="s">
        <v>385</v>
      </c>
      <c r="V3549" s="143" t="s">
        <v>366</v>
      </c>
      <c r="Z3549" s="143">
        <v>0</v>
      </c>
      <c r="AA3549" s="143">
        <v>1</v>
      </c>
      <c r="AB3549" s="143">
        <v>5.7857071976599997E-3</v>
      </c>
      <c r="AC3549" s="143">
        <v>7.9073476112E-4</v>
      </c>
      <c r="AD3549" s="143">
        <v>2.8771892515998401</v>
      </c>
      <c r="AF3549" s="143">
        <v>-1</v>
      </c>
      <c r="AG3549" s="143">
        <v>-1</v>
      </c>
      <c r="AH3549" s="143">
        <v>-1</v>
      </c>
      <c r="AI3549" s="143">
        <v>-1</v>
      </c>
      <c r="AJ3549" s="143">
        <v>0</v>
      </c>
      <c r="AM3549" s="143" t="s">
        <v>383</v>
      </c>
      <c r="AN3549" s="143">
        <v>-1</v>
      </c>
      <c r="AQ3549" s="143">
        <v>643</v>
      </c>
      <c r="AR3549" s="143" t="s">
        <v>295</v>
      </c>
      <c r="AS3549" s="143" t="s">
        <v>413</v>
      </c>
      <c r="AT3549" s="143" t="s">
        <v>366</v>
      </c>
      <c r="AV3549" s="143">
        <v>13.792863878033399</v>
      </c>
      <c r="AW3549" s="143">
        <v>2.3334867999999999E-3</v>
      </c>
    </row>
    <row r="3550" spans="1:49" x14ac:dyDescent="0.25">
      <c r="A3550" s="153">
        <v>820000</v>
      </c>
      <c r="B3550" s="153">
        <v>2400000</v>
      </c>
      <c r="C3550" s="153">
        <v>2500000</v>
      </c>
      <c r="D3550" s="143" t="s">
        <v>360</v>
      </c>
      <c r="E3550" s="143" t="s">
        <v>73</v>
      </c>
      <c r="F3550" s="143" t="s">
        <v>378</v>
      </c>
      <c r="G3550" s="143" t="s">
        <v>379</v>
      </c>
      <c r="H3550" s="143">
        <v>0.59</v>
      </c>
      <c r="I3550" s="143">
        <v>0.64</v>
      </c>
      <c r="J3550" s="143" t="s">
        <v>363</v>
      </c>
      <c r="K3550" s="143">
        <v>7.5515934359700002E-3</v>
      </c>
      <c r="L3550" s="143">
        <v>3768.6390366288801</v>
      </c>
      <c r="M3550" s="143">
        <v>8.6211364227103306</v>
      </c>
      <c r="N3550" s="143">
        <v>1.1299554621044099</v>
      </c>
      <c r="O3550" s="143">
        <v>6.5103317220390006E-2</v>
      </c>
      <c r="P3550" s="143">
        <v>8.5329642505699993E-3</v>
      </c>
      <c r="Q3550" s="143">
        <v>28.4592298115696</v>
      </c>
      <c r="R3550" s="143">
        <v>3100</v>
      </c>
      <c r="S3550" s="143" t="s">
        <v>371</v>
      </c>
      <c r="T3550" s="143">
        <v>3100</v>
      </c>
      <c r="U3550" s="143" t="s">
        <v>385</v>
      </c>
      <c r="V3550" s="143" t="s">
        <v>366</v>
      </c>
      <c r="Y3550" s="143" t="s">
        <v>363</v>
      </c>
      <c r="Z3550" s="143">
        <v>0</v>
      </c>
      <c r="AA3550" s="143">
        <v>1</v>
      </c>
      <c r="AB3550" s="143">
        <v>6.5103317220390006E-2</v>
      </c>
      <c r="AC3550" s="143">
        <v>8.5329642505699993E-3</v>
      </c>
      <c r="AD3550" s="143">
        <v>75.703162288973303</v>
      </c>
      <c r="AF3550" s="143">
        <v>-1</v>
      </c>
      <c r="AG3550" s="143">
        <v>-1</v>
      </c>
      <c r="AH3550" s="143">
        <v>-1</v>
      </c>
      <c r="AI3550" s="143">
        <v>-1</v>
      </c>
      <c r="AJ3550" s="143">
        <v>0</v>
      </c>
      <c r="AM3550" s="143" t="s">
        <v>383</v>
      </c>
      <c r="AN3550" s="143">
        <v>-1</v>
      </c>
      <c r="AQ3550" s="143">
        <v>644</v>
      </c>
      <c r="AR3550" s="143" t="s">
        <v>295</v>
      </c>
      <c r="AS3550" s="143" t="s">
        <v>414</v>
      </c>
      <c r="AT3550" s="143" t="s">
        <v>366</v>
      </c>
      <c r="AV3550" s="143">
        <v>44.116817862235997</v>
      </c>
      <c r="AW3550" s="143">
        <v>6.13975363E-2</v>
      </c>
    </row>
    <row r="3551" spans="1:49" x14ac:dyDescent="0.25">
      <c r="A3551" s="153">
        <v>820000</v>
      </c>
      <c r="B3551" s="153">
        <v>2400000</v>
      </c>
      <c r="C3551" s="153">
        <v>2500000</v>
      </c>
      <c r="D3551" s="143" t="s">
        <v>360</v>
      </c>
      <c r="E3551" s="143" t="s">
        <v>73</v>
      </c>
      <c r="F3551" s="143" t="s">
        <v>378</v>
      </c>
      <c r="G3551" s="143" t="s">
        <v>379</v>
      </c>
      <c r="H3551" s="143">
        <v>0.59</v>
      </c>
      <c r="I3551" s="143">
        <v>0.64</v>
      </c>
      <c r="J3551" s="143" t="s">
        <v>366</v>
      </c>
      <c r="K3551" s="143">
        <v>7.397948610966E-2</v>
      </c>
      <c r="L3551" s="143">
        <v>3823.01159705901</v>
      </c>
      <c r="M3551" s="143">
        <v>7.6330266041757397</v>
      </c>
      <c r="N3551" s="143">
        <v>1.0594273216602501</v>
      </c>
      <c r="O3551" s="143">
        <v>0.56468738563831999</v>
      </c>
      <c r="P3551" s="143">
        <v>7.8375888826960005E-2</v>
      </c>
      <c r="Q3551" s="143">
        <v>282.82443334171501</v>
      </c>
      <c r="R3551" s="143">
        <v>1550</v>
      </c>
      <c r="S3551" s="143" t="s">
        <v>399</v>
      </c>
      <c r="T3551" s="143">
        <v>1550</v>
      </c>
      <c r="U3551" s="143" t="s">
        <v>385</v>
      </c>
      <c r="V3551" s="143" t="s">
        <v>366</v>
      </c>
      <c r="Z3551" s="143">
        <v>0</v>
      </c>
      <c r="AA3551" s="143">
        <v>1</v>
      </c>
      <c r="AB3551" s="143">
        <v>0.56468738563831999</v>
      </c>
      <c r="AC3551" s="143">
        <v>7.8375888826960005E-2</v>
      </c>
      <c r="AD3551" s="143">
        <v>1198.02885327792</v>
      </c>
      <c r="AF3551" s="143">
        <v>-1</v>
      </c>
      <c r="AG3551" s="143">
        <v>-1</v>
      </c>
      <c r="AH3551" s="143">
        <v>-1</v>
      </c>
      <c r="AI3551" s="143">
        <v>-1</v>
      </c>
      <c r="AJ3551" s="143">
        <v>0</v>
      </c>
      <c r="AM3551" s="143" t="s">
        <v>383</v>
      </c>
      <c r="AN3551" s="143">
        <v>-1</v>
      </c>
      <c r="AQ3551" s="143">
        <v>642</v>
      </c>
      <c r="AR3551" s="143" t="s">
        <v>295</v>
      </c>
      <c r="AS3551" s="143" t="s">
        <v>412</v>
      </c>
      <c r="AT3551" s="143" t="s">
        <v>366</v>
      </c>
      <c r="AV3551" s="143">
        <v>72.018536453691496</v>
      </c>
      <c r="AW3551" s="143">
        <v>0.9716373506</v>
      </c>
    </row>
    <row r="3552" spans="1:49" x14ac:dyDescent="0.25">
      <c r="A3552" s="153">
        <v>820000</v>
      </c>
      <c r="B3552" s="153">
        <v>2400000</v>
      </c>
      <c r="C3552" s="153">
        <v>2500000</v>
      </c>
      <c r="D3552" s="143" t="s">
        <v>360</v>
      </c>
      <c r="E3552" s="143" t="s">
        <v>73</v>
      </c>
      <c r="F3552" s="143" t="s">
        <v>378</v>
      </c>
      <c r="G3552" s="143" t="s">
        <v>379</v>
      </c>
      <c r="H3552" s="143">
        <v>0.59</v>
      </c>
      <c r="I3552" s="143">
        <v>0.64</v>
      </c>
      <c r="J3552" s="143" t="s">
        <v>366</v>
      </c>
      <c r="K3552" s="143">
        <v>0.61776345366790997</v>
      </c>
      <c r="L3552" s="143">
        <v>3819.7713392097498</v>
      </c>
      <c r="M3552" s="143">
        <v>7.9694315063119001</v>
      </c>
      <c r="N3552" s="143">
        <v>1.11935162379533</v>
      </c>
      <c r="O3552" s="143">
        <v>4.9232235311091097</v>
      </c>
      <c r="P3552" s="143">
        <v>0.69149452498458996</v>
      </c>
      <c r="Q3552" s="143">
        <v>2359.71513473192</v>
      </c>
      <c r="R3552" s="143">
        <v>1200</v>
      </c>
      <c r="S3552" s="143" t="s">
        <v>398</v>
      </c>
      <c r="T3552" s="143">
        <v>1200</v>
      </c>
      <c r="U3552" s="143" t="s">
        <v>385</v>
      </c>
      <c r="V3552" s="143" t="s">
        <v>366</v>
      </c>
      <c r="Z3552" s="143">
        <v>0</v>
      </c>
      <c r="AA3552" s="143">
        <v>1</v>
      </c>
      <c r="AB3552" s="143">
        <v>4.9232235311091097</v>
      </c>
      <c r="AC3552" s="143">
        <v>0.69149452498458996</v>
      </c>
      <c r="AD3552" s="143">
        <v>2359.71513473192</v>
      </c>
      <c r="AF3552" s="143">
        <v>-1</v>
      </c>
      <c r="AG3552" s="143">
        <v>-1</v>
      </c>
      <c r="AH3552" s="143">
        <v>-1</v>
      </c>
      <c r="AI3552" s="143">
        <v>-1</v>
      </c>
      <c r="AJ3552" s="143">
        <v>0</v>
      </c>
      <c r="AM3552" s="143" t="s">
        <v>383</v>
      </c>
      <c r="AN3552" s="143">
        <v>-1</v>
      </c>
      <c r="AQ3552" s="143">
        <v>643</v>
      </c>
      <c r="AR3552" s="143" t="s">
        <v>295</v>
      </c>
      <c r="AS3552" s="143" t="s">
        <v>413</v>
      </c>
      <c r="AT3552" s="143" t="s">
        <v>366</v>
      </c>
      <c r="AV3552" s="143">
        <v>200</v>
      </c>
      <c r="AW3552" s="143">
        <v>1.9137997848999999</v>
      </c>
    </row>
    <row r="3553" spans="1:49" x14ac:dyDescent="0.25">
      <c r="A3553" s="153">
        <v>820000</v>
      </c>
      <c r="B3553" s="153">
        <v>2400000</v>
      </c>
      <c r="C3553" s="153">
        <v>2500000</v>
      </c>
      <c r="D3553" s="143" t="s">
        <v>360</v>
      </c>
      <c r="E3553" s="143" t="s">
        <v>73</v>
      </c>
      <c r="F3553" s="143" t="s">
        <v>378</v>
      </c>
      <c r="G3553" s="143" t="s">
        <v>379</v>
      </c>
      <c r="H3553" s="143">
        <v>0.59</v>
      </c>
      <c r="I3553" s="143">
        <v>0.64</v>
      </c>
      <c r="J3553" s="143" t="s">
        <v>366</v>
      </c>
      <c r="K3553" s="143">
        <v>5.0918492678269998E-2</v>
      </c>
      <c r="L3553" s="143">
        <v>2317.3527910923499</v>
      </c>
      <c r="M3553" s="143">
        <v>4.8605728811342797</v>
      </c>
      <c r="N3553" s="143">
        <v>0.69645811739180996</v>
      </c>
      <c r="O3553" s="143">
        <v>0.24749304466027</v>
      </c>
      <c r="P3553" s="143">
        <v>3.546259755114E-2</v>
      </c>
      <c r="Q3553" s="143">
        <v>117.996111126222</v>
      </c>
      <c r="R3553" s="143">
        <v>1860</v>
      </c>
      <c r="S3553" s="143" t="s">
        <v>411</v>
      </c>
      <c r="T3553" s="143">
        <v>1860</v>
      </c>
      <c r="U3553" s="143" t="s">
        <v>385</v>
      </c>
      <c r="V3553" s="143" t="s">
        <v>366</v>
      </c>
      <c r="Z3553" s="143">
        <v>0</v>
      </c>
      <c r="AA3553" s="143">
        <v>1</v>
      </c>
      <c r="AB3553" s="143">
        <v>0.24749304466027</v>
      </c>
      <c r="AC3553" s="143">
        <v>3.546259755114E-2</v>
      </c>
      <c r="AD3553" s="143">
        <v>252.82070284074399</v>
      </c>
      <c r="AF3553" s="143">
        <v>-1</v>
      </c>
      <c r="AG3553" s="143">
        <v>-1</v>
      </c>
      <c r="AH3553" s="143">
        <v>-1</v>
      </c>
      <c r="AI3553" s="143">
        <v>-1</v>
      </c>
      <c r="AJ3553" s="143">
        <v>0</v>
      </c>
      <c r="AM3553" s="143" t="s">
        <v>383</v>
      </c>
      <c r="AN3553" s="143">
        <v>-1</v>
      </c>
      <c r="AQ3553" s="143">
        <v>643</v>
      </c>
      <c r="AR3553" s="143" t="s">
        <v>295</v>
      </c>
      <c r="AS3553" s="143" t="s">
        <v>413</v>
      </c>
      <c r="AT3553" s="143" t="s">
        <v>366</v>
      </c>
      <c r="AV3553" s="143">
        <v>68.603685974854102</v>
      </c>
      <c r="AW3553" s="143">
        <v>0.2050451767</v>
      </c>
    </row>
    <row r="3554" spans="1:49" x14ac:dyDescent="0.25">
      <c r="A3554" s="153">
        <v>820000</v>
      </c>
      <c r="B3554" s="153">
        <v>2400000</v>
      </c>
      <c r="C3554" s="153">
        <v>2500000</v>
      </c>
      <c r="D3554" s="143" t="s">
        <v>360</v>
      </c>
      <c r="E3554" s="143" t="s">
        <v>73</v>
      </c>
      <c r="F3554" s="143" t="s">
        <v>378</v>
      </c>
      <c r="G3554" s="143" t="s">
        <v>379</v>
      </c>
      <c r="H3554" s="143">
        <v>0.59</v>
      </c>
      <c r="I3554" s="143">
        <v>0.64</v>
      </c>
      <c r="J3554" s="143" t="s">
        <v>366</v>
      </c>
      <c r="K3554" s="143">
        <v>2.6844273856699999E-3</v>
      </c>
      <c r="L3554" s="143">
        <v>2317.3527910923499</v>
      </c>
      <c r="M3554" s="143">
        <v>4.8605728811342797</v>
      </c>
      <c r="N3554" s="143">
        <v>0.69645811739180996</v>
      </c>
      <c r="O3554" s="143">
        <v>1.304785495216E-2</v>
      </c>
      <c r="P3554" s="143">
        <v>1.86959124329E-3</v>
      </c>
      <c r="Q3554" s="143">
        <v>6.2207652946694303</v>
      </c>
      <c r="R3554" s="143">
        <v>8310</v>
      </c>
      <c r="S3554" s="143" t="s">
        <v>400</v>
      </c>
      <c r="T3554" s="143">
        <v>8310</v>
      </c>
      <c r="U3554" s="143" t="s">
        <v>385</v>
      </c>
      <c r="V3554" s="143" t="s">
        <v>366</v>
      </c>
      <c r="Z3554" s="143">
        <v>0</v>
      </c>
      <c r="AA3554" s="143">
        <v>1</v>
      </c>
      <c r="AB3554" s="143">
        <v>1.304785495216E-2</v>
      </c>
      <c r="AC3554" s="143">
        <v>1.86959124329E-3</v>
      </c>
      <c r="AD3554" s="143">
        <v>646.00875449422699</v>
      </c>
      <c r="AF3554" s="143">
        <v>-1</v>
      </c>
      <c r="AG3554" s="143">
        <v>-1</v>
      </c>
      <c r="AH3554" s="143">
        <v>-1</v>
      </c>
      <c r="AI3554" s="143">
        <v>-1</v>
      </c>
      <c r="AJ3554" s="143">
        <v>0</v>
      </c>
      <c r="AM3554" s="143" t="s">
        <v>383</v>
      </c>
      <c r="AN3554" s="143">
        <v>-1</v>
      </c>
      <c r="AQ3554" s="143">
        <v>643</v>
      </c>
      <c r="AR3554" s="143" t="s">
        <v>295</v>
      </c>
      <c r="AS3554" s="143" t="s">
        <v>413</v>
      </c>
      <c r="AT3554" s="143" t="s">
        <v>366</v>
      </c>
      <c r="AV3554" s="143">
        <v>26.7897430811181</v>
      </c>
      <c r="AW3554" s="143">
        <v>0.52393248540000004</v>
      </c>
    </row>
    <row r="3555" spans="1:49" x14ac:dyDescent="0.25">
      <c r="A3555" s="153">
        <v>820000</v>
      </c>
      <c r="B3555" s="153">
        <v>2400000</v>
      </c>
      <c r="C3555" s="153">
        <v>2500000</v>
      </c>
      <c r="D3555" s="143" t="s">
        <v>360</v>
      </c>
      <c r="E3555" s="143" t="s">
        <v>73</v>
      </c>
      <c r="F3555" s="143" t="s">
        <v>378</v>
      </c>
      <c r="G3555" s="143" t="s">
        <v>379</v>
      </c>
      <c r="H3555" s="143">
        <v>0.59</v>
      </c>
      <c r="I3555" s="143">
        <v>0.64</v>
      </c>
      <c r="J3555" s="143" t="s">
        <v>366</v>
      </c>
      <c r="K3555" s="143">
        <v>0.56067998038196998</v>
      </c>
      <c r="L3555" s="143">
        <v>3817.6570865512599</v>
      </c>
      <c r="M3555" s="143">
        <v>7.9651137588171999</v>
      </c>
      <c r="N3555" s="143">
        <v>1.1187467619706699</v>
      </c>
      <c r="O3555" s="143">
        <v>4.4658798260338504</v>
      </c>
      <c r="P3555" s="143">
        <v>0.62725891255412003</v>
      </c>
      <c r="Q3555" s="143">
        <v>2140.48390039268</v>
      </c>
      <c r="R3555" s="143">
        <v>1200</v>
      </c>
      <c r="S3555" s="143" t="s">
        <v>398</v>
      </c>
      <c r="T3555" s="143">
        <v>1200</v>
      </c>
      <c r="U3555" s="143" t="s">
        <v>385</v>
      </c>
      <c r="V3555" s="143" t="s">
        <v>366</v>
      </c>
      <c r="Z3555" s="143">
        <v>0</v>
      </c>
      <c r="AA3555" s="143">
        <v>1</v>
      </c>
      <c r="AB3555" s="143">
        <v>4.4658798260338504</v>
      </c>
      <c r="AC3555" s="143">
        <v>0.62725891255412003</v>
      </c>
      <c r="AD3555" s="143">
        <v>2358.07509479594</v>
      </c>
      <c r="AF3555" s="143">
        <v>-1</v>
      </c>
      <c r="AG3555" s="143">
        <v>-1</v>
      </c>
      <c r="AH3555" s="143">
        <v>-1</v>
      </c>
      <c r="AI3555" s="143">
        <v>-1</v>
      </c>
      <c r="AJ3555" s="143">
        <v>0</v>
      </c>
      <c r="AM3555" s="143" t="s">
        <v>383</v>
      </c>
      <c r="AN3555" s="143">
        <v>-1</v>
      </c>
      <c r="AQ3555" s="143">
        <v>643</v>
      </c>
      <c r="AR3555" s="143" t="s">
        <v>295</v>
      </c>
      <c r="AS3555" s="143" t="s">
        <v>413</v>
      </c>
      <c r="AT3555" s="143" t="s">
        <v>366</v>
      </c>
      <c r="AV3555" s="143">
        <v>191.35232207033599</v>
      </c>
      <c r="AW3555" s="143">
        <v>1.9124696633</v>
      </c>
    </row>
    <row r="3556" spans="1:49" x14ac:dyDescent="0.25">
      <c r="A3556" s="153">
        <v>820000</v>
      </c>
      <c r="B3556" s="153">
        <v>2400000</v>
      </c>
      <c r="C3556" s="153">
        <v>2500000</v>
      </c>
      <c r="D3556" s="143" t="s">
        <v>360</v>
      </c>
      <c r="E3556" s="143" t="s">
        <v>73</v>
      </c>
      <c r="F3556" s="143" t="s">
        <v>378</v>
      </c>
      <c r="G3556" s="143" t="s">
        <v>379</v>
      </c>
      <c r="H3556" s="143">
        <v>0.59</v>
      </c>
      <c r="I3556" s="143">
        <v>0.64</v>
      </c>
      <c r="J3556" s="143" t="s">
        <v>366</v>
      </c>
      <c r="K3556" s="143">
        <v>0.30496805580564001</v>
      </c>
      <c r="L3556" s="143">
        <v>3804.0123555671298</v>
      </c>
      <c r="M3556" s="143">
        <v>7.7679074329908202</v>
      </c>
      <c r="N3556" s="143">
        <v>1.07633355817031</v>
      </c>
      <c r="O3556" s="143">
        <v>2.3689636275174002</v>
      </c>
      <c r="P3556" s="143">
        <v>0.32824735263357002</v>
      </c>
      <c r="Q3556" s="143">
        <v>1160.1022523379499</v>
      </c>
      <c r="R3556" s="143">
        <v>1200</v>
      </c>
      <c r="S3556" s="143" t="s">
        <v>398</v>
      </c>
      <c r="T3556" s="143">
        <v>1200</v>
      </c>
      <c r="U3556" s="143" t="s">
        <v>385</v>
      </c>
      <c r="V3556" s="143" t="s">
        <v>366</v>
      </c>
      <c r="Z3556" s="143">
        <v>0</v>
      </c>
      <c r="AA3556" s="143">
        <v>1</v>
      </c>
      <c r="AB3556" s="143">
        <v>2.3689636275174002</v>
      </c>
      <c r="AC3556" s="143">
        <v>0.32824735263357002</v>
      </c>
      <c r="AD3556" s="143">
        <v>1160.1022523379499</v>
      </c>
      <c r="AF3556" s="143">
        <v>-1</v>
      </c>
      <c r="AG3556" s="143">
        <v>-1</v>
      </c>
      <c r="AH3556" s="143">
        <v>-1</v>
      </c>
      <c r="AI3556" s="143">
        <v>-1</v>
      </c>
      <c r="AJ3556" s="143">
        <v>0</v>
      </c>
      <c r="AM3556" s="143" t="s">
        <v>383</v>
      </c>
      <c r="AN3556" s="143">
        <v>-1</v>
      </c>
      <c r="AQ3556" s="143">
        <v>643</v>
      </c>
      <c r="AR3556" s="143" t="s">
        <v>295</v>
      </c>
      <c r="AS3556" s="143" t="s">
        <v>413</v>
      </c>
      <c r="AT3556" s="143" t="s">
        <v>366</v>
      </c>
      <c r="AV3556" s="143">
        <v>154.27661496275101</v>
      </c>
      <c r="AW3556" s="143">
        <v>0.94087773910000005</v>
      </c>
    </row>
    <row r="3557" spans="1:49" x14ac:dyDescent="0.25">
      <c r="A3557" s="153">
        <v>820000</v>
      </c>
      <c r="B3557" s="153">
        <v>2400000</v>
      </c>
      <c r="C3557" s="153">
        <v>2500000</v>
      </c>
      <c r="D3557" s="143" t="s">
        <v>360</v>
      </c>
      <c r="E3557" s="143" t="s">
        <v>73</v>
      </c>
      <c r="F3557" s="143" t="s">
        <v>378</v>
      </c>
      <c r="G3557" s="143" t="s">
        <v>379</v>
      </c>
      <c r="H3557" s="143">
        <v>0.59</v>
      </c>
      <c r="I3557" s="143">
        <v>0.64</v>
      </c>
      <c r="J3557" s="143" t="s">
        <v>366</v>
      </c>
      <c r="K3557" s="143">
        <v>0.31279539793131</v>
      </c>
      <c r="L3557" s="143">
        <v>3804.0123555671298</v>
      </c>
      <c r="M3557" s="143">
        <v>7.7679074329908202</v>
      </c>
      <c r="N3557" s="143">
        <v>1.07633355817031</v>
      </c>
      <c r="O3557" s="143">
        <v>2.4297656965959602</v>
      </c>
      <c r="P3557" s="143">
        <v>0.33667218363471002</v>
      </c>
      <c r="Q3557" s="143">
        <v>1189.87755849524</v>
      </c>
      <c r="R3557" s="143">
        <v>1860</v>
      </c>
      <c r="S3557" s="143" t="s">
        <v>411</v>
      </c>
      <c r="T3557" s="143">
        <v>1860</v>
      </c>
      <c r="U3557" s="143" t="s">
        <v>385</v>
      </c>
      <c r="V3557" s="143" t="s">
        <v>366</v>
      </c>
      <c r="Z3557" s="143">
        <v>0</v>
      </c>
      <c r="AA3557" s="143">
        <v>1</v>
      </c>
      <c r="AB3557" s="143">
        <v>2.4297656965959602</v>
      </c>
      <c r="AC3557" s="143">
        <v>0.33667218363471002</v>
      </c>
      <c r="AD3557" s="143">
        <v>1189.87755849524</v>
      </c>
      <c r="AF3557" s="143">
        <v>-1</v>
      </c>
      <c r="AG3557" s="143">
        <v>-1</v>
      </c>
      <c r="AH3557" s="143">
        <v>-1</v>
      </c>
      <c r="AI3557" s="143">
        <v>-1</v>
      </c>
      <c r="AJ3557" s="143">
        <v>0</v>
      </c>
      <c r="AM3557" s="143" t="s">
        <v>383</v>
      </c>
      <c r="AN3557" s="143">
        <v>-1</v>
      </c>
      <c r="AQ3557" s="143">
        <v>643</v>
      </c>
      <c r="AR3557" s="143" t="s">
        <v>295</v>
      </c>
      <c r="AS3557" s="143" t="s">
        <v>413</v>
      </c>
      <c r="AT3557" s="143" t="s">
        <v>366</v>
      </c>
      <c r="AV3557" s="143">
        <v>148.538066691393</v>
      </c>
      <c r="AW3557" s="143">
        <v>0.96502640589999999</v>
      </c>
    </row>
    <row r="3558" spans="1:49" x14ac:dyDescent="0.25">
      <c r="A3558" s="153">
        <v>820000</v>
      </c>
      <c r="B3558" s="153">
        <v>2400000</v>
      </c>
      <c r="C3558" s="153">
        <v>2500000</v>
      </c>
      <c r="D3558" s="143" t="s">
        <v>360</v>
      </c>
      <c r="E3558" s="143" t="s">
        <v>73</v>
      </c>
      <c r="F3558" s="143" t="s">
        <v>378</v>
      </c>
      <c r="G3558" s="143" t="s">
        <v>379</v>
      </c>
      <c r="H3558" s="143">
        <v>0.59</v>
      </c>
      <c r="I3558" s="143">
        <v>0.64</v>
      </c>
      <c r="J3558" s="143" t="s">
        <v>366</v>
      </c>
      <c r="K3558" s="143">
        <v>1.527207788739E-2</v>
      </c>
      <c r="L3558" s="143">
        <v>1374.65721014017</v>
      </c>
      <c r="M3558" s="143">
        <v>3.1561415912798001</v>
      </c>
      <c r="N3558" s="143">
        <v>0.43163891584839997</v>
      </c>
      <c r="O3558" s="143">
        <v>4.8200840205680003E-2</v>
      </c>
      <c r="P3558" s="143">
        <v>6.5920231420599999E-3</v>
      </c>
      <c r="Q3558" s="143">
        <v>20.9938719817352</v>
      </c>
      <c r="R3558" s="143">
        <v>1200</v>
      </c>
      <c r="S3558" s="143" t="s">
        <v>398</v>
      </c>
      <c r="T3558" s="143">
        <v>1200</v>
      </c>
      <c r="U3558" s="143" t="s">
        <v>385</v>
      </c>
      <c r="V3558" s="143" t="s">
        <v>366</v>
      </c>
      <c r="Z3558" s="143">
        <v>0</v>
      </c>
      <c r="AA3558" s="143">
        <v>1</v>
      </c>
      <c r="AB3558" s="143">
        <v>4.8200840205680003E-2</v>
      </c>
      <c r="AC3558" s="143">
        <v>6.5920231420599999E-3</v>
      </c>
      <c r="AD3558" s="143">
        <v>161.478291192494</v>
      </c>
      <c r="AF3558" s="143">
        <v>-1</v>
      </c>
      <c r="AG3558" s="143">
        <v>-1</v>
      </c>
      <c r="AH3558" s="143">
        <v>-1</v>
      </c>
      <c r="AI3558" s="143">
        <v>-1</v>
      </c>
      <c r="AJ3558" s="143">
        <v>0</v>
      </c>
      <c r="AM3558" s="143" t="s">
        <v>383</v>
      </c>
      <c r="AN3558" s="143">
        <v>-1</v>
      </c>
      <c r="AQ3558" s="143">
        <v>644</v>
      </c>
      <c r="AR3558" s="143" t="s">
        <v>295</v>
      </c>
      <c r="AS3558" s="143" t="s">
        <v>414</v>
      </c>
      <c r="AT3558" s="143" t="s">
        <v>366</v>
      </c>
      <c r="AV3558" s="143">
        <v>90.213125727296003</v>
      </c>
      <c r="AW3558" s="143">
        <v>0.13096373980000001</v>
      </c>
    </row>
    <row r="3559" spans="1:49" x14ac:dyDescent="0.25">
      <c r="A3559" s="153">
        <v>820000</v>
      </c>
      <c r="B3559" s="153">
        <v>2400000</v>
      </c>
      <c r="C3559" s="153">
        <v>2500000</v>
      </c>
      <c r="D3559" s="143" t="s">
        <v>360</v>
      </c>
      <c r="E3559" s="143" t="s">
        <v>73</v>
      </c>
      <c r="F3559" s="143" t="s">
        <v>378</v>
      </c>
      <c r="G3559" s="143" t="s">
        <v>379</v>
      </c>
      <c r="H3559" s="143">
        <v>0.59</v>
      </c>
      <c r="I3559" s="143">
        <v>0.64</v>
      </c>
      <c r="J3559" s="143" t="s">
        <v>366</v>
      </c>
      <c r="K3559" s="143">
        <v>0.61776345366790997</v>
      </c>
      <c r="L3559" s="143">
        <v>3819.4528084793501</v>
      </c>
      <c r="M3559" s="143">
        <v>7.96879541017221</v>
      </c>
      <c r="N3559" s="143">
        <v>1.11926343644446</v>
      </c>
      <c r="O3559" s="143">
        <v>4.9228305741609999</v>
      </c>
      <c r="P3559" s="143">
        <v>0.69144004606214005</v>
      </c>
      <c r="Q3559" s="143">
        <v>2359.5183580878102</v>
      </c>
      <c r="R3559" s="143">
        <v>1200</v>
      </c>
      <c r="S3559" s="143" t="s">
        <v>398</v>
      </c>
      <c r="T3559" s="143">
        <v>1200</v>
      </c>
      <c r="U3559" s="143" t="s">
        <v>385</v>
      </c>
      <c r="V3559" s="143" t="s">
        <v>366</v>
      </c>
      <c r="Z3559" s="143">
        <v>0</v>
      </c>
      <c r="AA3559" s="143">
        <v>1</v>
      </c>
      <c r="AB3559" s="143">
        <v>4.9228305741609999</v>
      </c>
      <c r="AC3559" s="143">
        <v>0.69144004606214005</v>
      </c>
      <c r="AD3559" s="143">
        <v>2359.5183580878102</v>
      </c>
      <c r="AF3559" s="143">
        <v>-1</v>
      </c>
      <c r="AG3559" s="143">
        <v>-1</v>
      </c>
      <c r="AH3559" s="143">
        <v>-1</v>
      </c>
      <c r="AI3559" s="143">
        <v>-1</v>
      </c>
      <c r="AJ3559" s="143">
        <v>0</v>
      </c>
      <c r="AM3559" s="143" t="s">
        <v>383</v>
      </c>
      <c r="AN3559" s="143">
        <v>-1</v>
      </c>
      <c r="AQ3559" s="143">
        <v>643</v>
      </c>
      <c r="AR3559" s="143" t="s">
        <v>295</v>
      </c>
      <c r="AS3559" s="143" t="s">
        <v>413</v>
      </c>
      <c r="AT3559" s="143" t="s">
        <v>366</v>
      </c>
      <c r="AV3559" s="143">
        <v>200</v>
      </c>
      <c r="AW3559" s="143">
        <v>1.9136401931</v>
      </c>
    </row>
    <row r="3560" spans="1:49" x14ac:dyDescent="0.25">
      <c r="A3560" s="153">
        <v>820000</v>
      </c>
      <c r="B3560" s="153">
        <v>2400000</v>
      </c>
      <c r="C3560" s="153">
        <v>2500000</v>
      </c>
      <c r="D3560" s="143" t="s">
        <v>360</v>
      </c>
      <c r="E3560" s="143" t="s">
        <v>73</v>
      </c>
      <c r="F3560" s="143" t="s">
        <v>378</v>
      </c>
      <c r="G3560" s="143" t="s">
        <v>379</v>
      </c>
      <c r="H3560" s="143">
        <v>0.59</v>
      </c>
      <c r="I3560" s="143">
        <v>0.64</v>
      </c>
      <c r="J3560" s="143" t="s">
        <v>363</v>
      </c>
      <c r="K3560" s="143">
        <v>0.31960086304768998</v>
      </c>
      <c r="L3560" s="143">
        <v>3371.0535232225402</v>
      </c>
      <c r="M3560" s="143">
        <v>6.9878034163846197</v>
      </c>
      <c r="N3560" s="143">
        <v>1.00507414456078</v>
      </c>
      <c r="O3560" s="143">
        <v>2.2333080026841499</v>
      </c>
      <c r="P3560" s="143">
        <v>0.32122256402853999</v>
      </c>
      <c r="Q3560" s="143">
        <v>1077.39161540189</v>
      </c>
      <c r="R3560" s="143">
        <v>3100</v>
      </c>
      <c r="S3560" s="143" t="s">
        <v>371</v>
      </c>
      <c r="T3560" s="143">
        <v>3100</v>
      </c>
      <c r="U3560" s="143" t="s">
        <v>385</v>
      </c>
      <c r="V3560" s="143" t="s">
        <v>366</v>
      </c>
      <c r="Y3560" s="143" t="s">
        <v>363</v>
      </c>
      <c r="Z3560" s="143">
        <v>0</v>
      </c>
      <c r="AA3560" s="143">
        <v>1</v>
      </c>
      <c r="AB3560" s="143">
        <v>2.2333080026841499</v>
      </c>
      <c r="AC3560" s="143">
        <v>0.32122256402853999</v>
      </c>
      <c r="AD3560" s="143">
        <v>1620.89653258771</v>
      </c>
      <c r="AF3560" s="143">
        <v>-1</v>
      </c>
      <c r="AG3560" s="143">
        <v>-1</v>
      </c>
      <c r="AH3560" s="143">
        <v>-1</v>
      </c>
      <c r="AI3560" s="143">
        <v>-1</v>
      </c>
      <c r="AJ3560" s="143">
        <v>0</v>
      </c>
      <c r="AM3560" s="143" t="s">
        <v>383</v>
      </c>
      <c r="AN3560" s="143">
        <v>-1</v>
      </c>
      <c r="AQ3560" s="143">
        <v>643</v>
      </c>
      <c r="AR3560" s="143" t="s">
        <v>295</v>
      </c>
      <c r="AS3560" s="143" t="s">
        <v>413</v>
      </c>
      <c r="AT3560" s="143" t="s">
        <v>366</v>
      </c>
      <c r="AV3560" s="143">
        <v>148.743159323057</v>
      </c>
      <c r="AW3560" s="143">
        <v>1.314595728</v>
      </c>
    </row>
    <row r="3561" spans="1:49" x14ac:dyDescent="0.25">
      <c r="A3561" s="153">
        <v>820000</v>
      </c>
      <c r="B3561" s="153">
        <v>2400000</v>
      </c>
      <c r="C3561" s="153">
        <v>2500000</v>
      </c>
      <c r="D3561" s="143" t="s">
        <v>360</v>
      </c>
      <c r="E3561" s="143" t="s">
        <v>73</v>
      </c>
      <c r="F3561" s="143" t="s">
        <v>378</v>
      </c>
      <c r="G3561" s="143" t="s">
        <v>379</v>
      </c>
      <c r="H3561" s="143">
        <v>0.59</v>
      </c>
      <c r="I3561" s="143">
        <v>0.64</v>
      </c>
      <c r="J3561" s="143" t="s">
        <v>366</v>
      </c>
      <c r="K3561" s="143">
        <v>6.9705347174199997E-3</v>
      </c>
      <c r="L3561" s="143">
        <v>3371.0535232225402</v>
      </c>
      <c r="M3561" s="143">
        <v>6.9878034163846197</v>
      </c>
      <c r="N3561" s="143">
        <v>1.00507414456078</v>
      </c>
      <c r="O3561" s="143">
        <v>4.8708726312460003E-2</v>
      </c>
      <c r="P3561" s="143">
        <v>7.0059042182400002E-3</v>
      </c>
      <c r="Q3561" s="143">
        <v>23.4980456179273</v>
      </c>
      <c r="R3561" s="143">
        <v>8140</v>
      </c>
      <c r="S3561" s="143" t="s">
        <v>369</v>
      </c>
      <c r="T3561" s="143">
        <v>8140</v>
      </c>
      <c r="U3561" s="143" t="s">
        <v>385</v>
      </c>
      <c r="V3561" s="143" t="s">
        <v>366</v>
      </c>
      <c r="Z3561" s="143">
        <v>0</v>
      </c>
      <c r="AA3561" s="143">
        <v>1</v>
      </c>
      <c r="AB3561" s="143">
        <v>4.8708726312460003E-2</v>
      </c>
      <c r="AC3561" s="143">
        <v>7.0059042182400002E-3</v>
      </c>
      <c r="AD3561" s="143">
        <v>188.80270054419199</v>
      </c>
      <c r="AF3561" s="143">
        <v>-1</v>
      </c>
      <c r="AG3561" s="143">
        <v>-1</v>
      </c>
      <c r="AH3561" s="143">
        <v>-1</v>
      </c>
      <c r="AI3561" s="143">
        <v>-1</v>
      </c>
      <c r="AJ3561" s="143">
        <v>0</v>
      </c>
      <c r="AM3561" s="143" t="s">
        <v>383</v>
      </c>
      <c r="AN3561" s="143">
        <v>-1</v>
      </c>
      <c r="AQ3561" s="143">
        <v>643</v>
      </c>
      <c r="AR3561" s="143" t="s">
        <v>295</v>
      </c>
      <c r="AS3561" s="143" t="s">
        <v>413</v>
      </c>
      <c r="AT3561" s="143" t="s">
        <v>366</v>
      </c>
      <c r="AV3561" s="143">
        <v>21.530250666903498</v>
      </c>
      <c r="AW3561" s="143">
        <v>0.15312465580000001</v>
      </c>
    </row>
    <row r="3562" spans="1:49" x14ac:dyDescent="0.25">
      <c r="A3562" s="153">
        <v>820000</v>
      </c>
      <c r="B3562" s="153">
        <v>2400000</v>
      </c>
      <c r="C3562" s="153">
        <v>2500000</v>
      </c>
      <c r="D3562" s="143" t="s">
        <v>360</v>
      </c>
      <c r="E3562" s="143" t="s">
        <v>73</v>
      </c>
      <c r="F3562" s="143" t="s">
        <v>378</v>
      </c>
      <c r="G3562" s="143" t="s">
        <v>379</v>
      </c>
      <c r="H3562" s="143">
        <v>0.59</v>
      </c>
      <c r="I3562" s="143">
        <v>0.64</v>
      </c>
      <c r="J3562" s="143" t="s">
        <v>387</v>
      </c>
      <c r="K3562" s="153">
        <v>8.535155139E-6</v>
      </c>
      <c r="L3562" s="143">
        <v>3371.0535232225402</v>
      </c>
      <c r="M3562" s="143">
        <v>6.9878034163846197</v>
      </c>
      <c r="N3562" s="143">
        <v>1.00507414456078</v>
      </c>
      <c r="O3562" s="143">
        <v>5.964198624E-5</v>
      </c>
      <c r="P3562" s="153">
        <v>8.5784637500239999E-6</v>
      </c>
      <c r="Q3562" s="143">
        <v>2.8772464802570001E-2</v>
      </c>
      <c r="R3562" s="143">
        <v>8140</v>
      </c>
      <c r="S3562" s="143" t="s">
        <v>369</v>
      </c>
      <c r="T3562" s="143">
        <v>8140</v>
      </c>
      <c r="U3562" s="143" t="s">
        <v>390</v>
      </c>
      <c r="V3562" s="143" t="s">
        <v>387</v>
      </c>
      <c r="Z3562" s="143">
        <v>0</v>
      </c>
      <c r="AA3562" s="143">
        <v>1</v>
      </c>
      <c r="AB3562" s="143">
        <v>5.964198624E-5</v>
      </c>
      <c r="AC3562" s="153">
        <v>8.5784637500239999E-6</v>
      </c>
      <c r="AD3562" s="143">
        <v>2.4619861222782098</v>
      </c>
      <c r="AF3562" s="143">
        <v>-1</v>
      </c>
      <c r="AG3562" s="143">
        <v>-1</v>
      </c>
      <c r="AH3562" s="143">
        <v>-1</v>
      </c>
      <c r="AI3562" s="143">
        <v>-1</v>
      </c>
      <c r="AJ3562" s="143">
        <v>0</v>
      </c>
      <c r="AM3562" s="143" t="s">
        <v>383</v>
      </c>
      <c r="AN3562" s="143">
        <v>-1</v>
      </c>
      <c r="AQ3562" s="143">
        <v>643</v>
      </c>
      <c r="AR3562" s="143" t="s">
        <v>295</v>
      </c>
      <c r="AS3562" s="143" t="s">
        <v>413</v>
      </c>
      <c r="AT3562" s="143" t="s">
        <v>366</v>
      </c>
      <c r="AV3562" s="143">
        <v>0.77093202488080004</v>
      </c>
      <c r="AW3562" s="143">
        <v>1.9967446000000002E-3</v>
      </c>
    </row>
    <row r="3563" spans="1:49" x14ac:dyDescent="0.25">
      <c r="A3563" s="153">
        <v>820000</v>
      </c>
      <c r="B3563" s="153">
        <v>2400000</v>
      </c>
      <c r="C3563" s="153">
        <v>2500000</v>
      </c>
      <c r="D3563" s="143" t="s">
        <v>360</v>
      </c>
      <c r="E3563" s="143" t="s">
        <v>73</v>
      </c>
      <c r="F3563" s="143" t="s">
        <v>378</v>
      </c>
      <c r="G3563" s="143" t="s">
        <v>379</v>
      </c>
      <c r="H3563" s="143">
        <v>0.59</v>
      </c>
      <c r="I3563" s="143">
        <v>0.64</v>
      </c>
      <c r="J3563" s="143" t="s">
        <v>387</v>
      </c>
      <c r="K3563" s="143">
        <v>6.7482235532000004E-4</v>
      </c>
      <c r="L3563" s="143">
        <v>3371.0535232225402</v>
      </c>
      <c r="M3563" s="143">
        <v>6.9878034163846197</v>
      </c>
      <c r="N3563" s="143">
        <v>1.00507414456078</v>
      </c>
      <c r="O3563" s="143">
        <v>4.7155259600000004E-3</v>
      </c>
      <c r="P3563" s="143">
        <v>6.7824650150999995E-4</v>
      </c>
      <c r="Q3563" s="143">
        <v>2.2748622784744099</v>
      </c>
      <c r="R3563" s="143">
        <v>8140</v>
      </c>
      <c r="S3563" s="143" t="s">
        <v>369</v>
      </c>
      <c r="T3563" s="143">
        <v>8140</v>
      </c>
      <c r="U3563" s="143" t="s">
        <v>388</v>
      </c>
      <c r="V3563" s="143" t="s">
        <v>387</v>
      </c>
      <c r="Z3563" s="143">
        <v>0</v>
      </c>
      <c r="AA3563" s="143">
        <v>1</v>
      </c>
      <c r="AB3563" s="143">
        <v>4.7155259600000004E-3</v>
      </c>
      <c r="AC3563" s="143">
        <v>6.7824650150999995E-4</v>
      </c>
      <c r="AD3563" s="143">
        <v>5.23347153571099</v>
      </c>
      <c r="AF3563" s="143">
        <v>-1</v>
      </c>
      <c r="AG3563" s="143">
        <v>-1</v>
      </c>
      <c r="AH3563" s="143">
        <v>-1</v>
      </c>
      <c r="AI3563" s="143">
        <v>-1</v>
      </c>
      <c r="AJ3563" s="143">
        <v>0</v>
      </c>
      <c r="AM3563" s="143" t="s">
        <v>383</v>
      </c>
      <c r="AN3563" s="143">
        <v>-1</v>
      </c>
      <c r="AQ3563" s="143">
        <v>643</v>
      </c>
      <c r="AR3563" s="143" t="s">
        <v>295</v>
      </c>
      <c r="AS3563" s="143" t="s">
        <v>413</v>
      </c>
      <c r="AT3563" s="143" t="s">
        <v>366</v>
      </c>
      <c r="AV3563" s="143">
        <v>9.2561534373106493</v>
      </c>
      <c r="AW3563" s="143">
        <v>4.2445025000000004E-3</v>
      </c>
    </row>
    <row r="3564" spans="1:49" x14ac:dyDescent="0.25">
      <c r="A3564" s="153">
        <v>820000</v>
      </c>
      <c r="B3564" s="153">
        <v>2400000</v>
      </c>
      <c r="C3564" s="153">
        <v>2500000</v>
      </c>
      <c r="D3564" s="143" t="s">
        <v>360</v>
      </c>
      <c r="E3564" s="143" t="s">
        <v>73</v>
      </c>
      <c r="F3564" s="143" t="s">
        <v>378</v>
      </c>
      <c r="G3564" s="143" t="s">
        <v>379</v>
      </c>
      <c r="H3564" s="143">
        <v>0.59</v>
      </c>
      <c r="I3564" s="143">
        <v>0.64</v>
      </c>
      <c r="J3564" s="143" t="s">
        <v>366</v>
      </c>
      <c r="K3564" s="143">
        <v>1.59086566299E-3</v>
      </c>
      <c r="L3564" s="143">
        <v>3371.0535232225402</v>
      </c>
      <c r="M3564" s="143">
        <v>6.9878034163846197</v>
      </c>
      <c r="N3564" s="143">
        <v>1.00507414456078</v>
      </c>
      <c r="O3564" s="143">
        <v>1.1116656514859999E-2</v>
      </c>
      <c r="P3564" s="143">
        <v>1.59893794534E-3</v>
      </c>
      <c r="Q3564" s="143">
        <v>5.3628932982029403</v>
      </c>
      <c r="R3564" s="143">
        <v>1300</v>
      </c>
      <c r="S3564" s="143" t="s">
        <v>401</v>
      </c>
      <c r="T3564" s="143">
        <v>1300</v>
      </c>
      <c r="U3564" s="143" t="s">
        <v>385</v>
      </c>
      <c r="V3564" s="143" t="s">
        <v>366</v>
      </c>
      <c r="Z3564" s="143">
        <v>0</v>
      </c>
      <c r="AA3564" s="143">
        <v>1</v>
      </c>
      <c r="AB3564" s="143">
        <v>1.1116656514859999E-2</v>
      </c>
      <c r="AC3564" s="143">
        <v>1.59893794534E-3</v>
      </c>
      <c r="AD3564" s="143">
        <v>232.35895059964699</v>
      </c>
      <c r="AF3564" s="143">
        <v>-1</v>
      </c>
      <c r="AG3564" s="143">
        <v>-1</v>
      </c>
      <c r="AH3564" s="143">
        <v>-1</v>
      </c>
      <c r="AI3564" s="143">
        <v>-1</v>
      </c>
      <c r="AJ3564" s="143">
        <v>0</v>
      </c>
      <c r="AM3564" s="143" t="s">
        <v>383</v>
      </c>
      <c r="AN3564" s="143">
        <v>-1</v>
      </c>
      <c r="AQ3564" s="143">
        <v>643</v>
      </c>
      <c r="AR3564" s="143" t="s">
        <v>295</v>
      </c>
      <c r="AS3564" s="143" t="s">
        <v>413</v>
      </c>
      <c r="AT3564" s="143" t="s">
        <v>366</v>
      </c>
      <c r="AV3564" s="143">
        <v>13.4506350375898</v>
      </c>
      <c r="AW3564" s="143">
        <v>0.18845008160000001</v>
      </c>
    </row>
    <row r="3565" spans="1:49" x14ac:dyDescent="0.25">
      <c r="A3565" s="153">
        <v>820000</v>
      </c>
      <c r="B3565" s="153">
        <v>2400000</v>
      </c>
      <c r="C3565" s="153">
        <v>2500000</v>
      </c>
      <c r="D3565" s="143" t="s">
        <v>360</v>
      </c>
      <c r="E3565" s="143" t="s">
        <v>73</v>
      </c>
      <c r="F3565" s="143" t="s">
        <v>378</v>
      </c>
      <c r="G3565" s="143" t="s">
        <v>379</v>
      </c>
      <c r="H3565" s="143">
        <v>0.59</v>
      </c>
      <c r="I3565" s="143">
        <v>0.64</v>
      </c>
      <c r="J3565" s="143" t="s">
        <v>366</v>
      </c>
      <c r="K3565" s="143">
        <v>6.6712105091500003E-3</v>
      </c>
      <c r="L3565" s="143">
        <v>3371.0535232225402</v>
      </c>
      <c r="M3565" s="143">
        <v>6.9878034163846197</v>
      </c>
      <c r="N3565" s="143">
        <v>1.00507414456078</v>
      </c>
      <c r="O3565" s="143">
        <v>4.6617107587309997E-2</v>
      </c>
      <c r="P3565" s="143">
        <v>6.7050611956700002E-3</v>
      </c>
      <c r="Q3565" s="143">
        <v>22.489007691056301</v>
      </c>
      <c r="R3565" s="143">
        <v>1400</v>
      </c>
      <c r="S3565" s="143" t="s">
        <v>389</v>
      </c>
      <c r="T3565" s="143">
        <v>1400</v>
      </c>
      <c r="U3565" s="143" t="s">
        <v>385</v>
      </c>
      <c r="V3565" s="143" t="s">
        <v>366</v>
      </c>
      <c r="Z3565" s="143">
        <v>0</v>
      </c>
      <c r="AA3565" s="143">
        <v>1</v>
      </c>
      <c r="AB3565" s="143">
        <v>4.6617107587309997E-2</v>
      </c>
      <c r="AC3565" s="143">
        <v>6.7050611956700002E-3</v>
      </c>
      <c r="AD3565" s="143">
        <v>22.489007691057498</v>
      </c>
      <c r="AF3565" s="143">
        <v>-1</v>
      </c>
      <c r="AG3565" s="143">
        <v>-1</v>
      </c>
      <c r="AH3565" s="143">
        <v>-1</v>
      </c>
      <c r="AI3565" s="143">
        <v>-1</v>
      </c>
      <c r="AJ3565" s="143">
        <v>0</v>
      </c>
      <c r="AM3565" s="143" t="s">
        <v>383</v>
      </c>
      <c r="AN3565" s="143">
        <v>-1</v>
      </c>
      <c r="AQ3565" s="143">
        <v>643</v>
      </c>
      <c r="AR3565" s="143" t="s">
        <v>295</v>
      </c>
      <c r="AS3565" s="143" t="s">
        <v>413</v>
      </c>
      <c r="AT3565" s="143" t="s">
        <v>366</v>
      </c>
      <c r="AV3565" s="143">
        <v>37.470102269086901</v>
      </c>
      <c r="AW3565" s="143">
        <v>1.8239260100000002E-2</v>
      </c>
    </row>
    <row r="3566" spans="1:49" x14ac:dyDescent="0.25">
      <c r="A3566" s="153">
        <v>820000</v>
      </c>
      <c r="B3566" s="153">
        <v>2400000</v>
      </c>
      <c r="C3566" s="153">
        <v>2500000</v>
      </c>
      <c r="D3566" s="143" t="s">
        <v>360</v>
      </c>
      <c r="E3566" s="143" t="s">
        <v>73</v>
      </c>
      <c r="F3566" s="143" t="s">
        <v>378</v>
      </c>
      <c r="G3566" s="143" t="s">
        <v>379</v>
      </c>
      <c r="H3566" s="143">
        <v>0.59</v>
      </c>
      <c r="I3566" s="143">
        <v>0.64</v>
      </c>
      <c r="J3566" s="143" t="s">
        <v>366</v>
      </c>
      <c r="K3566" s="143">
        <v>0.16132721382887</v>
      </c>
      <c r="L3566" s="143">
        <v>3797.1178955659602</v>
      </c>
      <c r="M3566" s="143">
        <v>7.67605998084374</v>
      </c>
      <c r="N3566" s="143">
        <v>1.0566759203371701</v>
      </c>
      <c r="O3566" s="143">
        <v>1.2383573698928101</v>
      </c>
      <c r="P3566" s="143">
        <v>0.17047058214805</v>
      </c>
      <c r="Q3566" s="143">
        <v>612.57845067139897</v>
      </c>
      <c r="R3566" s="143">
        <v>1200</v>
      </c>
      <c r="S3566" s="143" t="s">
        <v>398</v>
      </c>
      <c r="T3566" s="143">
        <v>1200</v>
      </c>
      <c r="U3566" s="143" t="s">
        <v>385</v>
      </c>
      <c r="V3566" s="143" t="s">
        <v>366</v>
      </c>
      <c r="Z3566" s="143">
        <v>0</v>
      </c>
      <c r="AA3566" s="143">
        <v>1</v>
      </c>
      <c r="AB3566" s="143">
        <v>1.2383573698928101</v>
      </c>
      <c r="AC3566" s="143">
        <v>0.17047058214805</v>
      </c>
      <c r="AD3566" s="143">
        <v>612.57845067139897</v>
      </c>
      <c r="AF3566" s="143">
        <v>-1</v>
      </c>
      <c r="AG3566" s="143">
        <v>-1</v>
      </c>
      <c r="AH3566" s="143">
        <v>-1</v>
      </c>
      <c r="AI3566" s="143">
        <v>-1</v>
      </c>
      <c r="AJ3566" s="143">
        <v>0</v>
      </c>
      <c r="AM3566" s="143" t="s">
        <v>383</v>
      </c>
      <c r="AN3566" s="143">
        <v>-1</v>
      </c>
      <c r="AQ3566" s="143">
        <v>643</v>
      </c>
      <c r="AR3566" s="143" t="s">
        <v>295</v>
      </c>
      <c r="AS3566" s="143" t="s">
        <v>413</v>
      </c>
      <c r="AT3566" s="143" t="s">
        <v>366</v>
      </c>
      <c r="AV3566" s="143">
        <v>110.58139499082699</v>
      </c>
      <c r="AW3566" s="143">
        <v>0.49681950580000001</v>
      </c>
    </row>
    <row r="3567" spans="1:49" x14ac:dyDescent="0.25">
      <c r="A3567" s="153">
        <v>820000</v>
      </c>
      <c r="B3567" s="153">
        <v>2400000</v>
      </c>
      <c r="C3567" s="153">
        <v>2500000</v>
      </c>
      <c r="D3567" s="143" t="s">
        <v>360</v>
      </c>
      <c r="E3567" s="143" t="s">
        <v>73</v>
      </c>
      <c r="F3567" s="143" t="s">
        <v>378</v>
      </c>
      <c r="G3567" s="143" t="s">
        <v>379</v>
      </c>
      <c r="H3567" s="143">
        <v>0.59</v>
      </c>
      <c r="I3567" s="143">
        <v>0.64</v>
      </c>
      <c r="J3567" s="143" t="s">
        <v>366</v>
      </c>
      <c r="K3567" s="143">
        <v>0.45643623979301001</v>
      </c>
      <c r="L3567" s="143">
        <v>3797.1178955659602</v>
      </c>
      <c r="M3567" s="143">
        <v>7.67605998084374</v>
      </c>
      <c r="N3567" s="143">
        <v>1.0566759203371701</v>
      </c>
      <c r="O3567" s="143">
        <v>3.5036319540819698</v>
      </c>
      <c r="P3567" s="143">
        <v>0.48230518375852</v>
      </c>
      <c r="Q3567" s="143">
        <v>1733.1422143028999</v>
      </c>
      <c r="R3567" s="143">
        <v>1860</v>
      </c>
      <c r="S3567" s="143" t="s">
        <v>411</v>
      </c>
      <c r="T3567" s="143">
        <v>1860</v>
      </c>
      <c r="U3567" s="143" t="s">
        <v>385</v>
      </c>
      <c r="V3567" s="143" t="s">
        <v>366</v>
      </c>
      <c r="Z3567" s="143">
        <v>0</v>
      </c>
      <c r="AA3567" s="143">
        <v>1</v>
      </c>
      <c r="AB3567" s="143">
        <v>3.5036319540819698</v>
      </c>
      <c r="AC3567" s="143">
        <v>0.48230518375852</v>
      </c>
      <c r="AD3567" s="143">
        <v>1733.1422143028999</v>
      </c>
      <c r="AF3567" s="143">
        <v>-1</v>
      </c>
      <c r="AG3567" s="143">
        <v>-1</v>
      </c>
      <c r="AH3567" s="143">
        <v>-1</v>
      </c>
      <c r="AI3567" s="143">
        <v>-1</v>
      </c>
      <c r="AJ3567" s="143">
        <v>0</v>
      </c>
      <c r="AM3567" s="143" t="s">
        <v>383</v>
      </c>
      <c r="AN3567" s="143">
        <v>-1</v>
      </c>
      <c r="AQ3567" s="143">
        <v>643</v>
      </c>
      <c r="AR3567" s="143" t="s">
        <v>295</v>
      </c>
      <c r="AS3567" s="143" t="s">
        <v>413</v>
      </c>
      <c r="AT3567" s="143" t="s">
        <v>366</v>
      </c>
      <c r="AV3567" s="143">
        <v>185.55741854935499</v>
      </c>
      <c r="AW3567" s="143">
        <v>1.4056303441</v>
      </c>
    </row>
    <row r="3568" spans="1:49" x14ac:dyDescent="0.25">
      <c r="A3568" s="153">
        <v>820000</v>
      </c>
      <c r="B3568" s="153">
        <v>2400000</v>
      </c>
      <c r="C3568" s="153">
        <v>2500000</v>
      </c>
      <c r="D3568" s="143" t="s">
        <v>360</v>
      </c>
      <c r="E3568" s="143" t="s">
        <v>73</v>
      </c>
      <c r="F3568" s="143" t="s">
        <v>378</v>
      </c>
      <c r="G3568" s="143" t="s">
        <v>379</v>
      </c>
      <c r="H3568" s="143">
        <v>0.59</v>
      </c>
      <c r="I3568" s="143">
        <v>0.64</v>
      </c>
      <c r="J3568" s="143" t="s">
        <v>363</v>
      </c>
      <c r="K3568" s="143">
        <v>0.26157393526039002</v>
      </c>
      <c r="L3568" s="143">
        <v>3424.60179446764</v>
      </c>
      <c r="M3568" s="143">
        <v>7.8163246240093898</v>
      </c>
      <c r="N3568" s="143">
        <v>1.26002661617497</v>
      </c>
      <c r="O3568" s="143">
        <v>2.0445467911748501</v>
      </c>
      <c r="P3568" s="143">
        <v>0.32959012052572001</v>
      </c>
      <c r="Q3568" s="143">
        <v>895.78656807870698</v>
      </c>
      <c r="R3568" s="143">
        <v>3100</v>
      </c>
      <c r="S3568" s="143" t="s">
        <v>371</v>
      </c>
      <c r="T3568" s="143">
        <v>3100</v>
      </c>
      <c r="U3568" s="143" t="s">
        <v>385</v>
      </c>
      <c r="V3568" s="143" t="s">
        <v>366</v>
      </c>
      <c r="Y3568" s="143" t="s">
        <v>363</v>
      </c>
      <c r="Z3568" s="143">
        <v>0</v>
      </c>
      <c r="AA3568" s="143">
        <v>1</v>
      </c>
      <c r="AB3568" s="143">
        <v>2.0445467911748501</v>
      </c>
      <c r="AC3568" s="143">
        <v>0.32959012052572001</v>
      </c>
      <c r="AD3568" s="143">
        <v>1456.8789501188</v>
      </c>
      <c r="AF3568" s="143">
        <v>-1</v>
      </c>
      <c r="AG3568" s="143">
        <v>-1</v>
      </c>
      <c r="AH3568" s="143">
        <v>-1</v>
      </c>
      <c r="AI3568" s="143">
        <v>-1</v>
      </c>
      <c r="AJ3568" s="143">
        <v>0</v>
      </c>
      <c r="AM3568" s="143" t="s">
        <v>383</v>
      </c>
      <c r="AN3568" s="143">
        <v>-1</v>
      </c>
      <c r="AQ3568" s="143">
        <v>643</v>
      </c>
      <c r="AR3568" s="143" t="s">
        <v>295</v>
      </c>
      <c r="AS3568" s="143" t="s">
        <v>413</v>
      </c>
      <c r="AT3568" s="143" t="s">
        <v>366</v>
      </c>
      <c r="AV3568" s="143">
        <v>148.03411563010599</v>
      </c>
      <c r="AW3568" s="143">
        <v>1.1815725467</v>
      </c>
    </row>
    <row r="3569" spans="1:49" x14ac:dyDescent="0.25">
      <c r="A3569" s="153">
        <v>820000</v>
      </c>
      <c r="B3569" s="153">
        <v>2400000</v>
      </c>
      <c r="C3569" s="153">
        <v>2500000</v>
      </c>
      <c r="D3569" s="143" t="s">
        <v>360</v>
      </c>
      <c r="E3569" s="143" t="s">
        <v>73</v>
      </c>
      <c r="F3569" s="143" t="s">
        <v>378</v>
      </c>
      <c r="G3569" s="143" t="s">
        <v>379</v>
      </c>
      <c r="H3569" s="143">
        <v>0.59</v>
      </c>
      <c r="I3569" s="143">
        <v>0.64</v>
      </c>
      <c r="J3569" s="143" t="s">
        <v>363</v>
      </c>
      <c r="K3569" s="143">
        <v>0.29501204030390998</v>
      </c>
      <c r="L3569" s="143">
        <v>3572.4143707060098</v>
      </c>
      <c r="M3569" s="143">
        <v>7.3759108002044602</v>
      </c>
      <c r="N3569" s="143">
        <v>1.0174202178669101</v>
      </c>
      <c r="O3569" s="143">
        <v>2.1759824942680002</v>
      </c>
      <c r="P3569" s="143">
        <v>0.30015121431936997</v>
      </c>
      <c r="Q3569" s="143">
        <v>1053.9052523129999</v>
      </c>
      <c r="R3569" s="143">
        <v>3100</v>
      </c>
      <c r="S3569" s="143" t="s">
        <v>371</v>
      </c>
      <c r="T3569" s="143">
        <v>3100</v>
      </c>
      <c r="U3569" s="143" t="s">
        <v>385</v>
      </c>
      <c r="V3569" s="143" t="s">
        <v>366</v>
      </c>
      <c r="Y3569" s="143" t="s">
        <v>363</v>
      </c>
      <c r="Z3569" s="143">
        <v>0</v>
      </c>
      <c r="AA3569" s="143">
        <v>1</v>
      </c>
      <c r="AB3569" s="143">
        <v>2.1759824942680002</v>
      </c>
      <c r="AC3569" s="143">
        <v>0.30015121431936997</v>
      </c>
      <c r="AD3569" s="143">
        <v>1053.9052523129999</v>
      </c>
      <c r="AF3569" s="143">
        <v>-1</v>
      </c>
      <c r="AG3569" s="143">
        <v>-1</v>
      </c>
      <c r="AH3569" s="143">
        <v>-1</v>
      </c>
      <c r="AI3569" s="143">
        <v>-1</v>
      </c>
      <c r="AJ3569" s="143">
        <v>0</v>
      </c>
      <c r="AM3569" s="143" t="s">
        <v>383</v>
      </c>
      <c r="AN3569" s="143">
        <v>-1</v>
      </c>
      <c r="AQ3569" s="143">
        <v>643</v>
      </c>
      <c r="AR3569" s="143" t="s">
        <v>295</v>
      </c>
      <c r="AS3569" s="143" t="s">
        <v>413</v>
      </c>
      <c r="AT3569" s="143" t="s">
        <v>366</v>
      </c>
      <c r="AV3569" s="143">
        <v>144.856981608295</v>
      </c>
      <c r="AW3569" s="143">
        <v>0.85474878529999998</v>
      </c>
    </row>
    <row r="3570" spans="1:49" x14ac:dyDescent="0.25">
      <c r="A3570" s="153">
        <v>820000</v>
      </c>
      <c r="B3570" s="153">
        <v>2400000</v>
      </c>
      <c r="C3570" s="153">
        <v>2500000</v>
      </c>
      <c r="D3570" s="143" t="s">
        <v>360</v>
      </c>
      <c r="E3570" s="143" t="s">
        <v>73</v>
      </c>
      <c r="F3570" s="143" t="s">
        <v>378</v>
      </c>
      <c r="G3570" s="143" t="s">
        <v>379</v>
      </c>
      <c r="H3570" s="143">
        <v>0.59</v>
      </c>
      <c r="I3570" s="143">
        <v>0.64</v>
      </c>
      <c r="J3570" s="143" t="s">
        <v>366</v>
      </c>
      <c r="K3570" s="143">
        <v>0.18930104405131001</v>
      </c>
      <c r="L3570" s="143">
        <v>3572.4143707060098</v>
      </c>
      <c r="M3570" s="143">
        <v>7.3759108002044602</v>
      </c>
      <c r="N3570" s="143">
        <v>1.0174202178669101</v>
      </c>
      <c r="O3570" s="143">
        <v>1.39626761530809</v>
      </c>
      <c r="P3570" s="143">
        <v>0.19259870948112001</v>
      </c>
      <c r="Q3570" s="143">
        <v>676.26177015858104</v>
      </c>
      <c r="R3570" s="143">
        <v>1200</v>
      </c>
      <c r="S3570" s="143" t="s">
        <v>398</v>
      </c>
      <c r="T3570" s="143">
        <v>1200</v>
      </c>
      <c r="U3570" s="143" t="s">
        <v>385</v>
      </c>
      <c r="V3570" s="143" t="s">
        <v>366</v>
      </c>
      <c r="Z3570" s="143">
        <v>0</v>
      </c>
      <c r="AA3570" s="143">
        <v>1</v>
      </c>
      <c r="AB3570" s="143">
        <v>1.39626761530809</v>
      </c>
      <c r="AC3570" s="143">
        <v>0.19259870948112001</v>
      </c>
      <c r="AD3570" s="143">
        <v>676.26177015858104</v>
      </c>
      <c r="AF3570" s="143">
        <v>-1</v>
      </c>
      <c r="AG3570" s="143">
        <v>-1</v>
      </c>
      <c r="AH3570" s="143">
        <v>-1</v>
      </c>
      <c r="AI3570" s="143">
        <v>-1</v>
      </c>
      <c r="AJ3570" s="143">
        <v>0</v>
      </c>
      <c r="AM3570" s="143" t="s">
        <v>383</v>
      </c>
      <c r="AN3570" s="143">
        <v>-1</v>
      </c>
      <c r="AQ3570" s="143">
        <v>643</v>
      </c>
      <c r="AR3570" s="143" t="s">
        <v>295</v>
      </c>
      <c r="AS3570" s="143" t="s">
        <v>413</v>
      </c>
      <c r="AT3570" s="143" t="s">
        <v>366</v>
      </c>
      <c r="AV3570" s="143">
        <v>157.47845745945301</v>
      </c>
      <c r="AW3570" s="143">
        <v>0.54846858890000005</v>
      </c>
    </row>
    <row r="3571" spans="1:49" x14ac:dyDescent="0.25">
      <c r="A3571" s="153">
        <v>820000</v>
      </c>
      <c r="B3571" s="153">
        <v>2400000</v>
      </c>
      <c r="C3571" s="153">
        <v>2500000</v>
      </c>
      <c r="D3571" s="143" t="s">
        <v>360</v>
      </c>
      <c r="E3571" s="143" t="s">
        <v>73</v>
      </c>
      <c r="F3571" s="143" t="s">
        <v>378</v>
      </c>
      <c r="G3571" s="143" t="s">
        <v>379</v>
      </c>
      <c r="H3571" s="143">
        <v>0.59</v>
      </c>
      <c r="I3571" s="143">
        <v>0.64</v>
      </c>
      <c r="J3571" s="143" t="s">
        <v>366</v>
      </c>
      <c r="K3571" s="143">
        <v>0.13345036924362999</v>
      </c>
      <c r="L3571" s="143">
        <v>3572.4143707060098</v>
      </c>
      <c r="M3571" s="143">
        <v>7.3759108002044602</v>
      </c>
      <c r="N3571" s="143">
        <v>1.0174202178669101</v>
      </c>
      <c r="O3571" s="143">
        <v>0.98431801979542999</v>
      </c>
      <c r="P3571" s="143">
        <v>0.13577510375028001</v>
      </c>
      <c r="Q3571" s="143">
        <v>476.740016862</v>
      </c>
      <c r="R3571" s="143">
        <v>1400</v>
      </c>
      <c r="S3571" s="143" t="s">
        <v>389</v>
      </c>
      <c r="T3571" s="143">
        <v>1400</v>
      </c>
      <c r="U3571" s="143" t="s">
        <v>385</v>
      </c>
      <c r="V3571" s="143" t="s">
        <v>366</v>
      </c>
      <c r="Z3571" s="143">
        <v>0</v>
      </c>
      <c r="AA3571" s="143">
        <v>1</v>
      </c>
      <c r="AB3571" s="143">
        <v>0.98431801979542999</v>
      </c>
      <c r="AC3571" s="143">
        <v>0.13577510375028001</v>
      </c>
      <c r="AD3571" s="143">
        <v>476.740016862</v>
      </c>
      <c r="AF3571" s="143">
        <v>-1</v>
      </c>
      <c r="AG3571" s="143">
        <v>-1</v>
      </c>
      <c r="AH3571" s="143">
        <v>-1</v>
      </c>
      <c r="AI3571" s="143">
        <v>-1</v>
      </c>
      <c r="AJ3571" s="143">
        <v>0</v>
      </c>
      <c r="AM3571" s="143" t="s">
        <v>383</v>
      </c>
      <c r="AN3571" s="143">
        <v>-1</v>
      </c>
      <c r="AQ3571" s="143">
        <v>643</v>
      </c>
      <c r="AR3571" s="143" t="s">
        <v>295</v>
      </c>
      <c r="AS3571" s="143" t="s">
        <v>413</v>
      </c>
      <c r="AT3571" s="143" t="s">
        <v>366</v>
      </c>
      <c r="AV3571" s="143">
        <v>132.35297645442699</v>
      </c>
      <c r="AW3571" s="143">
        <v>0.3866504597</v>
      </c>
    </row>
    <row r="3572" spans="1:49" x14ac:dyDescent="0.25">
      <c r="A3572" s="153">
        <v>820000</v>
      </c>
      <c r="B3572" s="153">
        <v>2400000</v>
      </c>
      <c r="C3572" s="153">
        <v>2500000</v>
      </c>
      <c r="D3572" s="143" t="s">
        <v>360</v>
      </c>
      <c r="E3572" s="143" t="s">
        <v>73</v>
      </c>
      <c r="F3572" s="143" t="s">
        <v>378</v>
      </c>
      <c r="G3572" s="143" t="s">
        <v>379</v>
      </c>
      <c r="H3572" s="143">
        <v>0.59</v>
      </c>
      <c r="I3572" s="143">
        <v>0.64</v>
      </c>
      <c r="J3572" s="143" t="s">
        <v>366</v>
      </c>
      <c r="K3572" s="143">
        <v>4.5214691950410002E-2</v>
      </c>
      <c r="L3572" s="143">
        <v>3762.08277603023</v>
      </c>
      <c r="M3572" s="143">
        <v>7.53650044142681</v>
      </c>
      <c r="N3572" s="143">
        <v>1.0320670701466901</v>
      </c>
      <c r="O3572" s="143">
        <v>0.34076054584328003</v>
      </c>
      <c r="P3572" s="143">
        <v>4.6664594648849998E-2</v>
      </c>
      <c r="Q3572" s="143">
        <v>170.10141381017201</v>
      </c>
      <c r="R3572" s="143">
        <v>1200</v>
      </c>
      <c r="S3572" s="143" t="s">
        <v>398</v>
      </c>
      <c r="T3572" s="143">
        <v>1200</v>
      </c>
      <c r="U3572" s="143" t="s">
        <v>385</v>
      </c>
      <c r="V3572" s="143" t="s">
        <v>366</v>
      </c>
      <c r="Z3572" s="143">
        <v>0</v>
      </c>
      <c r="AA3572" s="143">
        <v>1</v>
      </c>
      <c r="AB3572" s="143">
        <v>0.34076054584328003</v>
      </c>
      <c r="AC3572" s="143">
        <v>4.6664594648849998E-2</v>
      </c>
      <c r="AD3572" s="143">
        <v>170.10141381017101</v>
      </c>
      <c r="AF3572" s="143">
        <v>-1</v>
      </c>
      <c r="AG3572" s="143">
        <v>-1</v>
      </c>
      <c r="AH3572" s="143">
        <v>-1</v>
      </c>
      <c r="AI3572" s="143">
        <v>-1</v>
      </c>
      <c r="AJ3572" s="143">
        <v>0</v>
      </c>
      <c r="AM3572" s="143" t="s">
        <v>383</v>
      </c>
      <c r="AN3572" s="143">
        <v>-1</v>
      </c>
      <c r="AQ3572" s="143">
        <v>643</v>
      </c>
      <c r="AR3572" s="143" t="s">
        <v>295</v>
      </c>
      <c r="AS3572" s="143" t="s">
        <v>413</v>
      </c>
      <c r="AT3572" s="143" t="s">
        <v>366</v>
      </c>
      <c r="AV3572" s="143">
        <v>88.973555295860294</v>
      </c>
      <c r="AW3572" s="143">
        <v>0.13795735100000001</v>
      </c>
    </row>
    <row r="3573" spans="1:49" x14ac:dyDescent="0.25">
      <c r="A3573" s="153">
        <v>820000</v>
      </c>
      <c r="B3573" s="153">
        <v>2400000</v>
      </c>
      <c r="C3573" s="153">
        <v>2500000</v>
      </c>
      <c r="D3573" s="143" t="s">
        <v>360</v>
      </c>
      <c r="E3573" s="143" t="s">
        <v>73</v>
      </c>
      <c r="F3573" s="143" t="s">
        <v>378</v>
      </c>
      <c r="G3573" s="143" t="s">
        <v>379</v>
      </c>
      <c r="H3573" s="143">
        <v>0.59</v>
      </c>
      <c r="I3573" s="143">
        <v>0.64</v>
      </c>
      <c r="J3573" s="143" t="s">
        <v>363</v>
      </c>
      <c r="K3573" s="143">
        <v>3.1633613747270001E-2</v>
      </c>
      <c r="L3573" s="143">
        <v>3762.08277603023</v>
      </c>
      <c r="M3573" s="143">
        <v>7.53650044142681</v>
      </c>
      <c r="N3573" s="143">
        <v>1.0320670701466901</v>
      </c>
      <c r="O3573" s="143">
        <v>0.23840674397028</v>
      </c>
      <c r="P3573" s="143">
        <v>3.2648011058300001E-2</v>
      </c>
      <c r="Q3573" s="143">
        <v>119.00827342222701</v>
      </c>
      <c r="R3573" s="143">
        <v>3100</v>
      </c>
      <c r="S3573" s="143" t="s">
        <v>371</v>
      </c>
      <c r="T3573" s="143">
        <v>3100</v>
      </c>
      <c r="U3573" s="143" t="s">
        <v>385</v>
      </c>
      <c r="V3573" s="143" t="s">
        <v>366</v>
      </c>
      <c r="Y3573" s="143" t="s">
        <v>363</v>
      </c>
      <c r="Z3573" s="143">
        <v>0</v>
      </c>
      <c r="AA3573" s="143">
        <v>1</v>
      </c>
      <c r="AB3573" s="143">
        <v>0.23840674397028</v>
      </c>
      <c r="AC3573" s="143">
        <v>3.2648011058300001E-2</v>
      </c>
      <c r="AD3573" s="143">
        <v>119.00827342222701</v>
      </c>
      <c r="AF3573" s="143">
        <v>-1</v>
      </c>
      <c r="AG3573" s="143">
        <v>-1</v>
      </c>
      <c r="AH3573" s="143">
        <v>-1</v>
      </c>
      <c r="AI3573" s="143">
        <v>-1</v>
      </c>
      <c r="AJ3573" s="143">
        <v>0</v>
      </c>
      <c r="AM3573" s="143" t="s">
        <v>383</v>
      </c>
      <c r="AN3573" s="143">
        <v>-1</v>
      </c>
      <c r="AQ3573" s="143">
        <v>643</v>
      </c>
      <c r="AR3573" s="143" t="s">
        <v>295</v>
      </c>
      <c r="AS3573" s="143" t="s">
        <v>413</v>
      </c>
      <c r="AT3573" s="143" t="s">
        <v>366</v>
      </c>
      <c r="AV3573" s="143">
        <v>88.619602483326304</v>
      </c>
      <c r="AW3573" s="143">
        <v>9.6519280999999998E-2</v>
      </c>
    </row>
    <row r="3574" spans="1:49" x14ac:dyDescent="0.25">
      <c r="A3574" s="153">
        <v>820000</v>
      </c>
      <c r="B3574" s="153">
        <v>2400000</v>
      </c>
      <c r="C3574" s="153">
        <v>2500000</v>
      </c>
      <c r="D3574" s="143" t="s">
        <v>360</v>
      </c>
      <c r="E3574" s="143" t="s">
        <v>73</v>
      </c>
      <c r="F3574" s="143" t="s">
        <v>378</v>
      </c>
      <c r="G3574" s="143" t="s">
        <v>379</v>
      </c>
      <c r="H3574" s="143">
        <v>0.59</v>
      </c>
      <c r="I3574" s="143">
        <v>0.64</v>
      </c>
      <c r="J3574" s="143" t="s">
        <v>366</v>
      </c>
      <c r="K3574" s="143">
        <v>0.54091514817733999</v>
      </c>
      <c r="L3574" s="143">
        <v>3762.08277603023</v>
      </c>
      <c r="M3574" s="143">
        <v>7.53650044142681</v>
      </c>
      <c r="N3574" s="143">
        <v>1.0320670701466901</v>
      </c>
      <c r="O3574" s="143">
        <v>4.0766072530129804</v>
      </c>
      <c r="P3574" s="143">
        <v>0.55826071217734996</v>
      </c>
      <c r="Q3574" s="143">
        <v>2034.96756225181</v>
      </c>
      <c r="R3574" s="143">
        <v>1860</v>
      </c>
      <c r="S3574" s="143" t="s">
        <v>411</v>
      </c>
      <c r="T3574" s="143">
        <v>1860</v>
      </c>
      <c r="U3574" s="143" t="s">
        <v>385</v>
      </c>
      <c r="V3574" s="143" t="s">
        <v>366</v>
      </c>
      <c r="Z3574" s="143">
        <v>0</v>
      </c>
      <c r="AA3574" s="143">
        <v>1</v>
      </c>
      <c r="AB3574" s="143">
        <v>4.0766072530129804</v>
      </c>
      <c r="AC3574" s="143">
        <v>0.55826071217734996</v>
      </c>
      <c r="AD3574" s="143">
        <v>2034.96756225181</v>
      </c>
      <c r="AF3574" s="143">
        <v>-1</v>
      </c>
      <c r="AG3574" s="143">
        <v>-1</v>
      </c>
      <c r="AH3574" s="143">
        <v>-1</v>
      </c>
      <c r="AI3574" s="143">
        <v>-1</v>
      </c>
      <c r="AJ3574" s="143">
        <v>0</v>
      </c>
      <c r="AM3574" s="143" t="s">
        <v>383</v>
      </c>
      <c r="AN3574" s="143">
        <v>-1</v>
      </c>
      <c r="AQ3574" s="143">
        <v>643</v>
      </c>
      <c r="AR3574" s="143" t="s">
        <v>295</v>
      </c>
      <c r="AS3574" s="143" t="s">
        <v>413</v>
      </c>
      <c r="AT3574" s="143" t="s">
        <v>366</v>
      </c>
      <c r="AV3574" s="143">
        <v>186.293877020454</v>
      </c>
      <c r="AW3574" s="143">
        <v>1.6504197585</v>
      </c>
    </row>
    <row r="3575" spans="1:49" x14ac:dyDescent="0.25">
      <c r="A3575" s="153">
        <v>820000</v>
      </c>
      <c r="B3575" s="153">
        <v>2400000</v>
      </c>
      <c r="C3575" s="153">
        <v>2500000</v>
      </c>
      <c r="D3575" s="143" t="s">
        <v>360</v>
      </c>
      <c r="E3575" s="143" t="s">
        <v>73</v>
      </c>
      <c r="F3575" s="143" t="s">
        <v>378</v>
      </c>
      <c r="G3575" s="143" t="s">
        <v>379</v>
      </c>
      <c r="H3575" s="143">
        <v>0.59</v>
      </c>
      <c r="I3575" s="143">
        <v>0.64</v>
      </c>
      <c r="J3575" s="143" t="s">
        <v>366</v>
      </c>
      <c r="K3575" s="143">
        <v>0.61776345366790997</v>
      </c>
      <c r="L3575" s="143">
        <v>3816.1878353022398</v>
      </c>
      <c r="M3575" s="143">
        <v>7.9621758695059004</v>
      </c>
      <c r="N3575" s="143">
        <v>1.1183414943394101</v>
      </c>
      <c r="O3575" s="143">
        <v>4.9187412638572798</v>
      </c>
      <c r="P3575" s="143">
        <v>0.69087050392325</v>
      </c>
      <c r="Q3575" s="143">
        <v>2357.5013769817901</v>
      </c>
      <c r="R3575" s="143">
        <v>1200</v>
      </c>
      <c r="S3575" s="143" t="s">
        <v>398</v>
      </c>
      <c r="T3575" s="143">
        <v>1200</v>
      </c>
      <c r="U3575" s="143" t="s">
        <v>385</v>
      </c>
      <c r="V3575" s="143" t="s">
        <v>366</v>
      </c>
      <c r="Z3575" s="143">
        <v>0</v>
      </c>
      <c r="AA3575" s="143">
        <v>1</v>
      </c>
      <c r="AB3575" s="143">
        <v>4.9187412638572798</v>
      </c>
      <c r="AC3575" s="143">
        <v>0.69087050392325</v>
      </c>
      <c r="AD3575" s="143">
        <v>2357.5013769817901</v>
      </c>
      <c r="AF3575" s="143">
        <v>-1</v>
      </c>
      <c r="AG3575" s="143">
        <v>-1</v>
      </c>
      <c r="AH3575" s="143">
        <v>-1</v>
      </c>
      <c r="AI3575" s="143">
        <v>-1</v>
      </c>
      <c r="AJ3575" s="143">
        <v>0</v>
      </c>
      <c r="AM3575" s="143" t="s">
        <v>383</v>
      </c>
      <c r="AN3575" s="143">
        <v>-1</v>
      </c>
      <c r="AQ3575" s="143">
        <v>643</v>
      </c>
      <c r="AR3575" s="143" t="s">
        <v>295</v>
      </c>
      <c r="AS3575" s="143" t="s">
        <v>413</v>
      </c>
      <c r="AT3575" s="143" t="s">
        <v>366</v>
      </c>
      <c r="AV3575" s="143">
        <v>200</v>
      </c>
      <c r="AW3575" s="143">
        <v>1.9120043608999999</v>
      </c>
    </row>
    <row r="3576" spans="1:49" x14ac:dyDescent="0.25">
      <c r="A3576" s="153">
        <v>820000</v>
      </c>
      <c r="B3576" s="153">
        <v>2400000</v>
      </c>
      <c r="C3576" s="153">
        <v>2500000</v>
      </c>
      <c r="D3576" s="143" t="s">
        <v>360</v>
      </c>
      <c r="E3576" s="143" t="s">
        <v>73</v>
      </c>
      <c r="F3576" s="143" t="s">
        <v>378</v>
      </c>
      <c r="G3576" s="143" t="s">
        <v>379</v>
      </c>
      <c r="H3576" s="143">
        <v>0.59</v>
      </c>
      <c r="I3576" s="143">
        <v>0.64</v>
      </c>
      <c r="J3576" s="143" t="s">
        <v>366</v>
      </c>
      <c r="K3576" s="143">
        <v>4.6111039439999999E-5</v>
      </c>
      <c r="L3576" s="143">
        <v>3361.93294134298</v>
      </c>
      <c r="M3576" s="143">
        <v>7.0739634440463002</v>
      </c>
      <c r="N3576" s="143">
        <v>0.98507812212520995</v>
      </c>
      <c r="O3576" s="143">
        <v>3.2618780740000002E-4</v>
      </c>
      <c r="P3576" s="143">
        <v>4.5422976140000001E-5</v>
      </c>
      <c r="Q3576" s="143">
        <v>0.15502222247306999</v>
      </c>
      <c r="R3576" s="143">
        <v>1200</v>
      </c>
      <c r="S3576" s="143" t="s">
        <v>398</v>
      </c>
      <c r="T3576" s="143">
        <v>1200</v>
      </c>
      <c r="U3576" s="143" t="s">
        <v>385</v>
      </c>
      <c r="V3576" s="143" t="s">
        <v>366</v>
      </c>
      <c r="Z3576" s="143">
        <v>0</v>
      </c>
      <c r="AA3576" s="143">
        <v>1</v>
      </c>
      <c r="AB3576" s="143">
        <v>3.2618780740000002E-4</v>
      </c>
      <c r="AC3576" s="143">
        <v>4.5422976140000001E-5</v>
      </c>
      <c r="AD3576" s="143">
        <v>458.29628846195197</v>
      </c>
      <c r="AF3576" s="143">
        <v>-1</v>
      </c>
      <c r="AG3576" s="143">
        <v>-1</v>
      </c>
      <c r="AH3576" s="143">
        <v>-1</v>
      </c>
      <c r="AI3576" s="143">
        <v>-1</v>
      </c>
      <c r="AJ3576" s="143">
        <v>0</v>
      </c>
      <c r="AM3576" s="143" t="s">
        <v>383</v>
      </c>
      <c r="AN3576" s="143">
        <v>-1</v>
      </c>
      <c r="AQ3576" s="143">
        <v>643</v>
      </c>
      <c r="AR3576" s="143" t="s">
        <v>295</v>
      </c>
      <c r="AS3576" s="143" t="s">
        <v>413</v>
      </c>
      <c r="AT3576" s="143" t="s">
        <v>366</v>
      </c>
      <c r="AV3576" s="143">
        <v>2.8082967764622602</v>
      </c>
      <c r="AW3576" s="143">
        <v>0.37169204249999999</v>
      </c>
    </row>
    <row r="3577" spans="1:49" x14ac:dyDescent="0.25">
      <c r="A3577" s="153">
        <v>820000</v>
      </c>
      <c r="B3577" s="153">
        <v>2400000</v>
      </c>
      <c r="C3577" s="153">
        <v>2500000</v>
      </c>
      <c r="D3577" s="143" t="s">
        <v>360</v>
      </c>
      <c r="E3577" s="143" t="s">
        <v>73</v>
      </c>
      <c r="F3577" s="143" t="s">
        <v>378</v>
      </c>
      <c r="G3577" s="143" t="s">
        <v>379</v>
      </c>
      <c r="H3577" s="143">
        <v>0.59</v>
      </c>
      <c r="I3577" s="143">
        <v>0.64</v>
      </c>
      <c r="J3577" s="143" t="s">
        <v>366</v>
      </c>
      <c r="K3577" s="143">
        <v>7.1115924364329994E-2</v>
      </c>
      <c r="L3577" s="143">
        <v>1722.26709902943</v>
      </c>
      <c r="M3577" s="143">
        <v>3.5633282847842001</v>
      </c>
      <c r="N3577" s="143">
        <v>0.52027368418286002</v>
      </c>
      <c r="O3577" s="143">
        <v>0.25340938478599001</v>
      </c>
      <c r="P3577" s="143">
        <v>3.6999743973099998E-2</v>
      </c>
      <c r="Q3577" s="143">
        <v>122.48061674975401</v>
      </c>
      <c r="R3577" s="143">
        <v>1550</v>
      </c>
      <c r="S3577" s="143" t="s">
        <v>399</v>
      </c>
      <c r="T3577" s="143">
        <v>1550</v>
      </c>
      <c r="U3577" s="143" t="s">
        <v>385</v>
      </c>
      <c r="V3577" s="143" t="s">
        <v>366</v>
      </c>
      <c r="Z3577" s="143">
        <v>0</v>
      </c>
      <c r="AA3577" s="143">
        <v>1</v>
      </c>
      <c r="AB3577" s="143">
        <v>0.25340938478599001</v>
      </c>
      <c r="AC3577" s="143">
        <v>3.6999743973099998E-2</v>
      </c>
      <c r="AD3577" s="143">
        <v>476.26219504606701</v>
      </c>
      <c r="AF3577" s="143">
        <v>-1</v>
      </c>
      <c r="AG3577" s="143">
        <v>-1</v>
      </c>
      <c r="AH3577" s="143">
        <v>-1</v>
      </c>
      <c r="AI3577" s="143">
        <v>-1</v>
      </c>
      <c r="AJ3577" s="143">
        <v>0</v>
      </c>
      <c r="AM3577" s="143" t="s">
        <v>383</v>
      </c>
      <c r="AN3577" s="143">
        <v>-1</v>
      </c>
      <c r="AQ3577" s="143">
        <v>642</v>
      </c>
      <c r="AR3577" s="143" t="s">
        <v>295</v>
      </c>
      <c r="AS3577" s="143" t="s">
        <v>412</v>
      </c>
      <c r="AT3577" s="143" t="s">
        <v>366</v>
      </c>
      <c r="AV3577" s="143">
        <v>76.430601858046202</v>
      </c>
      <c r="AW3577" s="143">
        <v>0.3862629319</v>
      </c>
    </row>
    <row r="3578" spans="1:49" x14ac:dyDescent="0.25">
      <c r="A3578" s="153">
        <v>820000</v>
      </c>
      <c r="B3578" s="153">
        <v>2400000</v>
      </c>
      <c r="C3578" s="153">
        <v>2500000</v>
      </c>
      <c r="D3578" s="143" t="s">
        <v>360</v>
      </c>
      <c r="E3578" s="143" t="s">
        <v>73</v>
      </c>
      <c r="F3578" s="143" t="s">
        <v>378</v>
      </c>
      <c r="G3578" s="143" t="s">
        <v>379</v>
      </c>
      <c r="H3578" s="143">
        <v>0.59</v>
      </c>
      <c r="I3578" s="143">
        <v>0.64</v>
      </c>
      <c r="J3578" s="143" t="s">
        <v>366</v>
      </c>
      <c r="K3578" s="143">
        <v>0.61776345380598996</v>
      </c>
      <c r="L3578" s="143">
        <v>3819.0203929611598</v>
      </c>
      <c r="M3578" s="143">
        <v>7.9679068212016997</v>
      </c>
      <c r="N3578" s="143">
        <v>1.1191391806773301</v>
      </c>
      <c r="O3578" s="143">
        <v>4.9222816374698999</v>
      </c>
      <c r="P3578" s="143">
        <v>0.69136328554483995</v>
      </c>
      <c r="Q3578" s="143">
        <v>2359.2512281112099</v>
      </c>
      <c r="R3578" s="143">
        <v>1200</v>
      </c>
      <c r="S3578" s="143" t="s">
        <v>398</v>
      </c>
      <c r="T3578" s="143">
        <v>1200</v>
      </c>
      <c r="U3578" s="143" t="s">
        <v>385</v>
      </c>
      <c r="V3578" s="143" t="s">
        <v>366</v>
      </c>
      <c r="Z3578" s="143">
        <v>0</v>
      </c>
      <c r="AA3578" s="143">
        <v>1</v>
      </c>
      <c r="AB3578" s="143">
        <v>4.9222816374698999</v>
      </c>
      <c r="AC3578" s="143">
        <v>0.69136328554483995</v>
      </c>
      <c r="AD3578" s="143">
        <v>2359.2512281112099</v>
      </c>
      <c r="AF3578" s="143">
        <v>-1</v>
      </c>
      <c r="AG3578" s="143">
        <v>-1</v>
      </c>
      <c r="AH3578" s="143">
        <v>-1</v>
      </c>
      <c r="AI3578" s="143">
        <v>-1</v>
      </c>
      <c r="AJ3578" s="143">
        <v>0</v>
      </c>
      <c r="AM3578" s="143" t="s">
        <v>383</v>
      </c>
      <c r="AN3578" s="143">
        <v>-1</v>
      </c>
      <c r="AQ3578" s="143">
        <v>643</v>
      </c>
      <c r="AR3578" s="143" t="s">
        <v>295</v>
      </c>
      <c r="AS3578" s="143" t="s">
        <v>413</v>
      </c>
      <c r="AT3578" s="143" t="s">
        <v>366</v>
      </c>
      <c r="AV3578" s="143">
        <v>200.000000022351</v>
      </c>
      <c r="AW3578" s="143">
        <v>1.9134235426999999</v>
      </c>
    </row>
    <row r="3579" spans="1:49" x14ac:dyDescent="0.25">
      <c r="A3579" s="153">
        <v>820000</v>
      </c>
      <c r="B3579" s="153">
        <v>2400000</v>
      </c>
      <c r="C3579" s="153">
        <v>2500000</v>
      </c>
      <c r="D3579" s="143" t="s">
        <v>360</v>
      </c>
      <c r="E3579" s="143" t="s">
        <v>73</v>
      </c>
      <c r="F3579" s="143" t="s">
        <v>378</v>
      </c>
      <c r="G3579" s="143" t="s">
        <v>379</v>
      </c>
      <c r="H3579" s="143">
        <v>0.59</v>
      </c>
      <c r="I3579" s="143">
        <v>0.64</v>
      </c>
      <c r="J3579" s="143" t="s">
        <v>366</v>
      </c>
      <c r="K3579" s="143">
        <v>2.8316803640589999E-2</v>
      </c>
      <c r="L3579" s="143">
        <v>3803.8004313862298</v>
      </c>
      <c r="M3579" s="143">
        <v>8.0042475391879009</v>
      </c>
      <c r="N3579" s="143">
        <v>1.0853754884747</v>
      </c>
      <c r="O3579" s="143">
        <v>0.22665470585785</v>
      </c>
      <c r="P3579" s="143">
        <v>3.0734364583440001E-2</v>
      </c>
      <c r="Q3579" s="143">
        <v>107.711469903555</v>
      </c>
      <c r="R3579" s="143">
        <v>1550</v>
      </c>
      <c r="S3579" s="143" t="s">
        <v>399</v>
      </c>
      <c r="T3579" s="143">
        <v>1550</v>
      </c>
      <c r="U3579" s="143" t="s">
        <v>385</v>
      </c>
      <c r="V3579" s="143" t="s">
        <v>366</v>
      </c>
      <c r="Z3579" s="143">
        <v>0</v>
      </c>
      <c r="AA3579" s="143">
        <v>1</v>
      </c>
      <c r="AB3579" s="143">
        <v>0.22665470585785</v>
      </c>
      <c r="AC3579" s="143">
        <v>3.0734364583440001E-2</v>
      </c>
      <c r="AD3579" s="143">
        <v>611.962220520453</v>
      </c>
      <c r="AF3579" s="143">
        <v>-1</v>
      </c>
      <c r="AG3579" s="143">
        <v>-1</v>
      </c>
      <c r="AH3579" s="143">
        <v>-1</v>
      </c>
      <c r="AI3579" s="143">
        <v>-1</v>
      </c>
      <c r="AJ3579" s="143">
        <v>0</v>
      </c>
      <c r="AM3579" s="143" t="s">
        <v>383</v>
      </c>
      <c r="AN3579" s="143">
        <v>-1</v>
      </c>
      <c r="AQ3579" s="143">
        <v>642</v>
      </c>
      <c r="AR3579" s="143" t="s">
        <v>295</v>
      </c>
      <c r="AS3579" s="143" t="s">
        <v>412</v>
      </c>
      <c r="AT3579" s="143" t="s">
        <v>366</v>
      </c>
      <c r="AV3579" s="143">
        <v>64.812802253767799</v>
      </c>
      <c r="AW3579" s="143">
        <v>0.49631972470000002</v>
      </c>
    </row>
    <row r="3580" spans="1:49" x14ac:dyDescent="0.25">
      <c r="A3580" s="153">
        <v>820000</v>
      </c>
      <c r="B3580" s="153">
        <v>2500000</v>
      </c>
      <c r="C3580" s="153">
        <v>2500000</v>
      </c>
      <c r="D3580" s="143" t="s">
        <v>360</v>
      </c>
      <c r="E3580" s="143" t="s">
        <v>73</v>
      </c>
      <c r="F3580" s="143" t="s">
        <v>378</v>
      </c>
      <c r="G3580" s="143" t="s">
        <v>379</v>
      </c>
      <c r="H3580" s="143">
        <v>0.59</v>
      </c>
      <c r="I3580" s="143">
        <v>0.64</v>
      </c>
      <c r="J3580" s="143" t="s">
        <v>363</v>
      </c>
      <c r="K3580" s="143">
        <v>1.7590100753769999E-2</v>
      </c>
      <c r="L3580" s="143">
        <v>3799.0573354682301</v>
      </c>
      <c r="M3580" s="143">
        <v>8.1507407912468697</v>
      </c>
      <c r="N3580" s="143">
        <v>1.1543874025579299</v>
      </c>
      <c r="O3580" s="143">
        <v>0.14337235173595</v>
      </c>
      <c r="P3580" s="143">
        <v>2.030579071988E-2</v>
      </c>
      <c r="Q3580" s="143">
        <v>66.825801300261801</v>
      </c>
      <c r="R3580" s="143">
        <v>3100</v>
      </c>
      <c r="S3580" s="143" t="s">
        <v>371</v>
      </c>
      <c r="T3580" s="143">
        <v>3100</v>
      </c>
      <c r="U3580" s="143" t="s">
        <v>385</v>
      </c>
      <c r="V3580" s="143" t="s">
        <v>366</v>
      </c>
      <c r="Y3580" s="143" t="s">
        <v>363</v>
      </c>
      <c r="Z3580" s="143">
        <v>0</v>
      </c>
      <c r="AA3580" s="143">
        <v>1</v>
      </c>
      <c r="AB3580" s="143">
        <v>0.14337235173595</v>
      </c>
      <c r="AC3580" s="143">
        <v>2.030579071988E-2</v>
      </c>
      <c r="AD3580" s="143">
        <v>66.825801300262199</v>
      </c>
      <c r="AF3580" s="143">
        <v>-1</v>
      </c>
      <c r="AG3580" s="143">
        <v>-1</v>
      </c>
      <c r="AH3580" s="143">
        <v>-1</v>
      </c>
      <c r="AI3580" s="143">
        <v>-1</v>
      </c>
      <c r="AJ3580" s="143">
        <v>0</v>
      </c>
      <c r="AM3580" s="143" t="s">
        <v>383</v>
      </c>
      <c r="AN3580" s="143">
        <v>-1</v>
      </c>
      <c r="AQ3580" s="143">
        <v>643</v>
      </c>
      <c r="AR3580" s="143" t="s">
        <v>295</v>
      </c>
      <c r="AS3580" s="143" t="s">
        <v>413</v>
      </c>
      <c r="AT3580" s="143" t="s">
        <v>366</v>
      </c>
      <c r="AV3580" s="143">
        <v>96.372854825442701</v>
      </c>
      <c r="AW3580" s="143">
        <v>5.4197730200000002E-2</v>
      </c>
    </row>
    <row r="3581" spans="1:49" x14ac:dyDescent="0.25">
      <c r="A3581" s="153">
        <v>820000</v>
      </c>
      <c r="B3581" s="153">
        <v>2500000</v>
      </c>
      <c r="C3581" s="153">
        <v>2500000</v>
      </c>
      <c r="D3581" s="143" t="s">
        <v>360</v>
      </c>
      <c r="E3581" s="143" t="s">
        <v>73</v>
      </c>
      <c r="F3581" s="143" t="s">
        <v>378</v>
      </c>
      <c r="G3581" s="143" t="s">
        <v>379</v>
      </c>
      <c r="H3581" s="143">
        <v>0.59</v>
      </c>
      <c r="I3581" s="143">
        <v>0.64</v>
      </c>
      <c r="J3581" s="143" t="s">
        <v>366</v>
      </c>
      <c r="K3581" s="143">
        <v>0.59921302073331995</v>
      </c>
      <c r="L3581" s="143">
        <v>3799.0573354682301</v>
      </c>
      <c r="M3581" s="143">
        <v>8.1507407912468697</v>
      </c>
      <c r="N3581" s="143">
        <v>1.1543874025579299</v>
      </c>
      <c r="O3581" s="143">
        <v>4.8840300107373897</v>
      </c>
      <c r="P3581" s="143">
        <v>0.69172396258323998</v>
      </c>
      <c r="Q3581" s="143">
        <v>2276.4446219250199</v>
      </c>
      <c r="R3581" s="143">
        <v>1200</v>
      </c>
      <c r="S3581" s="143" t="s">
        <v>398</v>
      </c>
      <c r="T3581" s="143">
        <v>1200</v>
      </c>
      <c r="U3581" s="143" t="s">
        <v>385</v>
      </c>
      <c r="V3581" s="143" t="s">
        <v>366</v>
      </c>
      <c r="Z3581" s="143">
        <v>0</v>
      </c>
      <c r="AA3581" s="143">
        <v>1</v>
      </c>
      <c r="AB3581" s="143">
        <v>4.8840300107373897</v>
      </c>
      <c r="AC3581" s="143">
        <v>0.69172396258323998</v>
      </c>
      <c r="AD3581" s="143">
        <v>2276.4446219250199</v>
      </c>
      <c r="AF3581" s="143">
        <v>-1</v>
      </c>
      <c r="AG3581" s="143">
        <v>-1</v>
      </c>
      <c r="AH3581" s="143">
        <v>-1</v>
      </c>
      <c r="AI3581" s="143">
        <v>-1</v>
      </c>
      <c r="AJ3581" s="143">
        <v>0</v>
      </c>
      <c r="AM3581" s="143" t="s">
        <v>383</v>
      </c>
      <c r="AN3581" s="143">
        <v>-1</v>
      </c>
      <c r="AQ3581" s="143">
        <v>643</v>
      </c>
      <c r="AR3581" s="143" t="s">
        <v>295</v>
      </c>
      <c r="AS3581" s="143" t="s">
        <v>413</v>
      </c>
      <c r="AT3581" s="143" t="s">
        <v>366</v>
      </c>
      <c r="AV3581" s="143">
        <v>192.916613080264</v>
      </c>
      <c r="AW3581" s="143">
        <v>1.8462649002</v>
      </c>
    </row>
    <row r="3582" spans="1:49" x14ac:dyDescent="0.25">
      <c r="A3582" s="153">
        <v>820000</v>
      </c>
      <c r="B3582" s="153">
        <v>2500000</v>
      </c>
      <c r="C3582" s="153">
        <v>2500000</v>
      </c>
      <c r="D3582" s="143" t="s">
        <v>360</v>
      </c>
      <c r="E3582" s="143" t="s">
        <v>73</v>
      </c>
      <c r="F3582" s="143" t="s">
        <v>378</v>
      </c>
      <c r="G3582" s="143" t="s">
        <v>379</v>
      </c>
      <c r="H3582" s="143">
        <v>0.59</v>
      </c>
      <c r="I3582" s="143">
        <v>0.64</v>
      </c>
      <c r="J3582" s="143" t="s">
        <v>366</v>
      </c>
      <c r="K3582" s="143">
        <v>9.6033213478000003E-4</v>
      </c>
      <c r="L3582" s="143">
        <v>3799.0573354682301</v>
      </c>
      <c r="M3582" s="143">
        <v>8.1507407912468697</v>
      </c>
      <c r="N3582" s="143">
        <v>1.1543874025579299</v>
      </c>
      <c r="O3582" s="143">
        <v>7.8274183040999996E-3</v>
      </c>
      <c r="P3582" s="143">
        <v>1.1085953186600001E-3</v>
      </c>
      <c r="Q3582" s="143">
        <v>3.64835684112562</v>
      </c>
      <c r="R3582" s="143">
        <v>1300</v>
      </c>
      <c r="S3582" s="143" t="s">
        <v>401</v>
      </c>
      <c r="T3582" s="143">
        <v>1300</v>
      </c>
      <c r="U3582" s="143" t="s">
        <v>385</v>
      </c>
      <c r="V3582" s="143" t="s">
        <v>366</v>
      </c>
      <c r="Z3582" s="143">
        <v>0</v>
      </c>
      <c r="AA3582" s="143">
        <v>1</v>
      </c>
      <c r="AB3582" s="143">
        <v>7.8274183040999996E-3</v>
      </c>
      <c r="AC3582" s="143">
        <v>1.1085953186600001E-3</v>
      </c>
      <c r="AD3582" s="143">
        <v>3.64835684112554</v>
      </c>
      <c r="AF3582" s="143">
        <v>-1</v>
      </c>
      <c r="AG3582" s="143">
        <v>-1</v>
      </c>
      <c r="AH3582" s="143">
        <v>-1</v>
      </c>
      <c r="AI3582" s="143">
        <v>-1</v>
      </c>
      <c r="AJ3582" s="143">
        <v>0</v>
      </c>
      <c r="AM3582" s="143" t="s">
        <v>383</v>
      </c>
      <c r="AN3582" s="143">
        <v>-1</v>
      </c>
      <c r="AQ3582" s="143">
        <v>643</v>
      </c>
      <c r="AR3582" s="143" t="s">
        <v>295</v>
      </c>
      <c r="AS3582" s="143" t="s">
        <v>413</v>
      </c>
      <c r="AT3582" s="143" t="s">
        <v>366</v>
      </c>
      <c r="AV3582" s="143">
        <v>10.2849026170113</v>
      </c>
      <c r="AW3582" s="143">
        <v>2.9589269000000001E-3</v>
      </c>
    </row>
    <row r="3583" spans="1:49" x14ac:dyDescent="0.25">
      <c r="A3583" s="153">
        <v>820000</v>
      </c>
      <c r="B3583" s="153">
        <v>2500000</v>
      </c>
      <c r="C3583" s="153">
        <v>2500000</v>
      </c>
      <c r="D3583" s="143" t="s">
        <v>360</v>
      </c>
      <c r="E3583" s="143" t="s">
        <v>73</v>
      </c>
      <c r="F3583" s="143" t="s">
        <v>378</v>
      </c>
      <c r="G3583" s="143" t="s">
        <v>379</v>
      </c>
      <c r="H3583" s="143">
        <v>0.59</v>
      </c>
      <c r="I3583" s="143">
        <v>0.64</v>
      </c>
      <c r="J3583" s="143" t="s">
        <v>366</v>
      </c>
      <c r="K3583" s="143">
        <v>0.61776345362188001</v>
      </c>
      <c r="L3583" s="143">
        <v>3820.5270509229299</v>
      </c>
      <c r="M3583" s="143">
        <v>7.98601987674264</v>
      </c>
      <c r="N3583" s="143">
        <v>1.1222909578173901</v>
      </c>
      <c r="O3583" s="143">
        <v>4.9334712197495598</v>
      </c>
      <c r="P3583" s="143">
        <v>0.69331033806987996</v>
      </c>
      <c r="Q3583" s="143">
        <v>2360.1819856339898</v>
      </c>
      <c r="R3583" s="143">
        <v>1200</v>
      </c>
      <c r="S3583" s="143" t="s">
        <v>398</v>
      </c>
      <c r="T3583" s="143">
        <v>1200</v>
      </c>
      <c r="U3583" s="143" t="s">
        <v>385</v>
      </c>
      <c r="V3583" s="143" t="s">
        <v>366</v>
      </c>
      <c r="Z3583" s="143">
        <v>0</v>
      </c>
      <c r="AA3583" s="143">
        <v>1</v>
      </c>
      <c r="AB3583" s="143">
        <v>4.9334712197495598</v>
      </c>
      <c r="AC3583" s="143">
        <v>0.69331033806987996</v>
      </c>
      <c r="AD3583" s="143">
        <v>2360.1819856339898</v>
      </c>
      <c r="AF3583" s="143">
        <v>-1</v>
      </c>
      <c r="AG3583" s="143">
        <v>-1</v>
      </c>
      <c r="AH3583" s="143">
        <v>-1</v>
      </c>
      <c r="AI3583" s="143">
        <v>-1</v>
      </c>
      <c r="AJ3583" s="143">
        <v>0</v>
      </c>
      <c r="AM3583" s="143" t="s">
        <v>383</v>
      </c>
      <c r="AN3583" s="143">
        <v>-1</v>
      </c>
      <c r="AQ3583" s="143">
        <v>643</v>
      </c>
      <c r="AR3583" s="143" t="s">
        <v>295</v>
      </c>
      <c r="AS3583" s="143" t="s">
        <v>413</v>
      </c>
      <c r="AT3583" s="143" t="s">
        <v>366</v>
      </c>
      <c r="AV3583" s="143">
        <v>199.99999999254899</v>
      </c>
      <c r="AW3583" s="143">
        <v>1.9141784150000001</v>
      </c>
    </row>
    <row r="3584" spans="1:49" x14ac:dyDescent="0.25">
      <c r="A3584" s="153">
        <v>820000</v>
      </c>
      <c r="B3584" s="153">
        <v>2500000</v>
      </c>
      <c r="C3584" s="153">
        <v>2500000</v>
      </c>
      <c r="D3584" s="143" t="s">
        <v>360</v>
      </c>
      <c r="E3584" s="143" t="s">
        <v>73</v>
      </c>
      <c r="F3584" s="143" t="s">
        <v>378</v>
      </c>
      <c r="G3584" s="143" t="s">
        <v>379</v>
      </c>
      <c r="H3584" s="143">
        <v>0.59</v>
      </c>
      <c r="I3584" s="143">
        <v>0.64</v>
      </c>
      <c r="J3584" s="143" t="s">
        <v>366</v>
      </c>
      <c r="K3584" s="143">
        <v>0.27597337439480002</v>
      </c>
      <c r="L3584" s="143">
        <v>3811.3705218257201</v>
      </c>
      <c r="M3584" s="143">
        <v>7.9932804385615404</v>
      </c>
      <c r="N3584" s="143">
        <v>1.1074405998838801</v>
      </c>
      <c r="O3584" s="143">
        <v>2.2059325751137902</v>
      </c>
      <c r="P3584" s="143">
        <v>0.30562411929175998</v>
      </c>
      <c r="Q3584" s="143">
        <v>1051.8367839771199</v>
      </c>
      <c r="R3584" s="143">
        <v>1550</v>
      </c>
      <c r="S3584" s="143" t="s">
        <v>399</v>
      </c>
      <c r="T3584" s="143">
        <v>1550</v>
      </c>
      <c r="U3584" s="143" t="s">
        <v>385</v>
      </c>
      <c r="V3584" s="143" t="s">
        <v>366</v>
      </c>
      <c r="Z3584" s="143">
        <v>0</v>
      </c>
      <c r="AA3584" s="143">
        <v>1</v>
      </c>
      <c r="AB3584" s="143">
        <v>2.2059325751137902</v>
      </c>
      <c r="AC3584" s="143">
        <v>0.30562411929175998</v>
      </c>
      <c r="AD3584" s="143">
        <v>1053.3860037791701</v>
      </c>
      <c r="AF3584" s="143">
        <v>-1</v>
      </c>
      <c r="AG3584" s="143">
        <v>-1</v>
      </c>
      <c r="AH3584" s="143">
        <v>-1</v>
      </c>
      <c r="AI3584" s="143">
        <v>-1</v>
      </c>
      <c r="AJ3584" s="143">
        <v>0</v>
      </c>
      <c r="AM3584" s="143" t="s">
        <v>383</v>
      </c>
      <c r="AN3584" s="143">
        <v>-1</v>
      </c>
      <c r="AQ3584" s="143">
        <v>642</v>
      </c>
      <c r="AR3584" s="143" t="s">
        <v>295</v>
      </c>
      <c r="AS3584" s="143" t="s">
        <v>412</v>
      </c>
      <c r="AT3584" s="143" t="s">
        <v>366</v>
      </c>
      <c r="AV3584" s="143">
        <v>154.83043087321801</v>
      </c>
      <c r="AW3584" s="143">
        <v>0.85432765919999998</v>
      </c>
    </row>
    <row r="3585" spans="1:49" x14ac:dyDescent="0.25">
      <c r="A3585" s="153">
        <v>820000</v>
      </c>
      <c r="B3585" s="153">
        <v>2500000</v>
      </c>
      <c r="C3585" s="153">
        <v>2500000</v>
      </c>
      <c r="D3585" s="143" t="s">
        <v>360</v>
      </c>
      <c r="E3585" s="143" t="s">
        <v>73</v>
      </c>
      <c r="F3585" s="143" t="s">
        <v>378</v>
      </c>
      <c r="G3585" s="143" t="s">
        <v>379</v>
      </c>
      <c r="H3585" s="143">
        <v>0.59</v>
      </c>
      <c r="I3585" s="143">
        <v>0.64</v>
      </c>
      <c r="J3585" s="143" t="s">
        <v>363</v>
      </c>
      <c r="K3585" s="143">
        <v>0.22999076163087001</v>
      </c>
      <c r="L3585" s="143">
        <v>3673.1520301815099</v>
      </c>
      <c r="M3585" s="143">
        <v>7.7728211534553697</v>
      </c>
      <c r="N3585" s="143">
        <v>1.0645792593540899</v>
      </c>
      <c r="O3585" s="143">
        <v>1.7876770571037499</v>
      </c>
      <c r="P3585" s="143">
        <v>0.24484339467527</v>
      </c>
      <c r="Q3585" s="143">
        <v>844.791033007431</v>
      </c>
      <c r="R3585" s="143">
        <v>3100</v>
      </c>
      <c r="S3585" s="143" t="s">
        <v>371</v>
      </c>
      <c r="T3585" s="143">
        <v>3100</v>
      </c>
      <c r="U3585" s="143" t="s">
        <v>385</v>
      </c>
      <c r="V3585" s="143" t="s">
        <v>366</v>
      </c>
      <c r="Y3585" s="143" t="s">
        <v>363</v>
      </c>
      <c r="Z3585" s="143">
        <v>0</v>
      </c>
      <c r="AA3585" s="143">
        <v>1</v>
      </c>
      <c r="AB3585" s="143">
        <v>1.7876770571037499</v>
      </c>
      <c r="AC3585" s="143">
        <v>0.24484339467527</v>
      </c>
      <c r="AD3585" s="143">
        <v>844.791033007431</v>
      </c>
      <c r="AF3585" s="143">
        <v>-1</v>
      </c>
      <c r="AG3585" s="143">
        <v>-1</v>
      </c>
      <c r="AH3585" s="143">
        <v>-1</v>
      </c>
      <c r="AI3585" s="143">
        <v>-1</v>
      </c>
      <c r="AJ3585" s="143">
        <v>0</v>
      </c>
      <c r="AM3585" s="143" t="s">
        <v>383</v>
      </c>
      <c r="AN3585" s="143">
        <v>-1</v>
      </c>
      <c r="AQ3585" s="143">
        <v>643</v>
      </c>
      <c r="AR3585" s="143" t="s">
        <v>295</v>
      </c>
      <c r="AS3585" s="143" t="s">
        <v>413</v>
      </c>
      <c r="AT3585" s="143" t="s">
        <v>366</v>
      </c>
      <c r="AV3585" s="143">
        <v>139.73702961998899</v>
      </c>
      <c r="AW3585" s="143">
        <v>0.6851508784</v>
      </c>
    </row>
    <row r="3586" spans="1:49" x14ac:dyDescent="0.25">
      <c r="A3586" s="153">
        <v>820000</v>
      </c>
      <c r="B3586" s="153">
        <v>2500000</v>
      </c>
      <c r="C3586" s="153">
        <v>2500000</v>
      </c>
      <c r="D3586" s="143" t="s">
        <v>360</v>
      </c>
      <c r="E3586" s="143" t="s">
        <v>73</v>
      </c>
      <c r="F3586" s="143" t="s">
        <v>378</v>
      </c>
      <c r="G3586" s="143" t="s">
        <v>379</v>
      </c>
      <c r="H3586" s="143">
        <v>0.59</v>
      </c>
      <c r="I3586" s="143">
        <v>0.64</v>
      </c>
      <c r="J3586" s="143" t="s">
        <v>366</v>
      </c>
      <c r="K3586" s="143">
        <v>9.3300400880539994E-2</v>
      </c>
      <c r="L3586" s="143">
        <v>3673.1520301815099</v>
      </c>
      <c r="M3586" s="143">
        <v>7.7728211534553697</v>
      </c>
      <c r="N3586" s="143">
        <v>1.0645792593540899</v>
      </c>
      <c r="O3586" s="143">
        <v>0.72520732959012002</v>
      </c>
      <c r="P3586" s="143">
        <v>9.9325671666840004E-2</v>
      </c>
      <c r="Q3586" s="143">
        <v>342.70655691110397</v>
      </c>
      <c r="R3586" s="143">
        <v>1200</v>
      </c>
      <c r="S3586" s="143" t="s">
        <v>398</v>
      </c>
      <c r="T3586" s="143">
        <v>1200</v>
      </c>
      <c r="U3586" s="143" t="s">
        <v>385</v>
      </c>
      <c r="V3586" s="143" t="s">
        <v>366</v>
      </c>
      <c r="Z3586" s="143">
        <v>0</v>
      </c>
      <c r="AA3586" s="143">
        <v>1</v>
      </c>
      <c r="AB3586" s="143">
        <v>0.72520732959012002</v>
      </c>
      <c r="AC3586" s="143">
        <v>9.9325671666840004E-2</v>
      </c>
      <c r="AD3586" s="143">
        <v>342.70655691110301</v>
      </c>
      <c r="AF3586" s="143">
        <v>-1</v>
      </c>
      <c r="AG3586" s="143">
        <v>-1</v>
      </c>
      <c r="AH3586" s="143">
        <v>-1</v>
      </c>
      <c r="AI3586" s="143">
        <v>-1</v>
      </c>
      <c r="AJ3586" s="143">
        <v>0</v>
      </c>
      <c r="AM3586" s="143" t="s">
        <v>383</v>
      </c>
      <c r="AN3586" s="143">
        <v>-1</v>
      </c>
      <c r="AQ3586" s="143">
        <v>643</v>
      </c>
      <c r="AR3586" s="143" t="s">
        <v>295</v>
      </c>
      <c r="AS3586" s="143" t="s">
        <v>413</v>
      </c>
      <c r="AT3586" s="143" t="s">
        <v>366</v>
      </c>
      <c r="AV3586" s="143">
        <v>93.826487423920895</v>
      </c>
      <c r="AW3586" s="143">
        <v>0.27794530160000003</v>
      </c>
    </row>
    <row r="3587" spans="1:49" x14ac:dyDescent="0.25">
      <c r="A3587" s="153">
        <v>820000</v>
      </c>
      <c r="B3587" s="153">
        <v>2500000</v>
      </c>
      <c r="C3587" s="153">
        <v>2500000</v>
      </c>
      <c r="D3587" s="143" t="s">
        <v>360</v>
      </c>
      <c r="E3587" s="143" t="s">
        <v>73</v>
      </c>
      <c r="F3587" s="143" t="s">
        <v>378</v>
      </c>
      <c r="G3587" s="143" t="s">
        <v>379</v>
      </c>
      <c r="H3587" s="143">
        <v>0.59</v>
      </c>
      <c r="I3587" s="143">
        <v>0.64</v>
      </c>
      <c r="J3587" s="143" t="s">
        <v>366</v>
      </c>
      <c r="K3587" s="143">
        <v>0.29447229101841998</v>
      </c>
      <c r="L3587" s="143">
        <v>3673.1520301815099</v>
      </c>
      <c r="M3587" s="143">
        <v>7.7728211534553697</v>
      </c>
      <c r="N3587" s="143">
        <v>1.0645792593540899</v>
      </c>
      <c r="O3587" s="143">
        <v>2.28888045273444</v>
      </c>
      <c r="P3587" s="143">
        <v>0.31348909347268999</v>
      </c>
      <c r="Q3587" s="143">
        <v>1081.64149358651</v>
      </c>
      <c r="R3587" s="143">
        <v>1400</v>
      </c>
      <c r="S3587" s="143" t="s">
        <v>389</v>
      </c>
      <c r="T3587" s="143">
        <v>1400</v>
      </c>
      <c r="U3587" s="143" t="s">
        <v>385</v>
      </c>
      <c r="V3587" s="143" t="s">
        <v>366</v>
      </c>
      <c r="Z3587" s="143">
        <v>0</v>
      </c>
      <c r="AA3587" s="143">
        <v>1</v>
      </c>
      <c r="AB3587" s="143">
        <v>2.28888045273444</v>
      </c>
      <c r="AC3587" s="143">
        <v>0.31348909347268999</v>
      </c>
      <c r="AD3587" s="143">
        <v>1081.64149358651</v>
      </c>
      <c r="AF3587" s="143">
        <v>-1</v>
      </c>
      <c r="AG3587" s="143">
        <v>-1</v>
      </c>
      <c r="AH3587" s="143">
        <v>-1</v>
      </c>
      <c r="AI3587" s="143">
        <v>-1</v>
      </c>
      <c r="AJ3587" s="143">
        <v>0</v>
      </c>
      <c r="AM3587" s="143" t="s">
        <v>383</v>
      </c>
      <c r="AN3587" s="143">
        <v>-1</v>
      </c>
      <c r="AQ3587" s="143">
        <v>643</v>
      </c>
      <c r="AR3587" s="143" t="s">
        <v>295</v>
      </c>
      <c r="AS3587" s="143" t="s">
        <v>413</v>
      </c>
      <c r="AT3587" s="143" t="s">
        <v>366</v>
      </c>
      <c r="AV3587" s="143">
        <v>148.46842223632601</v>
      </c>
      <c r="AW3587" s="143">
        <v>0.87724370929999995</v>
      </c>
    </row>
    <row r="3588" spans="1:49" x14ac:dyDescent="0.25">
      <c r="A3588" s="153">
        <v>820000</v>
      </c>
      <c r="B3588" s="153">
        <v>2500000</v>
      </c>
      <c r="C3588" s="153">
        <v>2500000</v>
      </c>
      <c r="D3588" s="143" t="s">
        <v>360</v>
      </c>
      <c r="E3588" s="143" t="s">
        <v>73</v>
      </c>
      <c r="F3588" s="143" t="s">
        <v>378</v>
      </c>
      <c r="G3588" s="143" t="s">
        <v>379</v>
      </c>
      <c r="H3588" s="143">
        <v>0.59</v>
      </c>
      <c r="I3588" s="143">
        <v>0.64</v>
      </c>
      <c r="J3588" s="143" t="s">
        <v>366</v>
      </c>
      <c r="K3588" s="143">
        <v>8.3360578057799992E-3</v>
      </c>
      <c r="L3588" s="143">
        <v>3818.6160070203</v>
      </c>
      <c r="M3588" s="143">
        <v>7.9625809608767604</v>
      </c>
      <c r="N3588" s="143">
        <v>1.1179995313025699</v>
      </c>
      <c r="O3588" s="143">
        <v>6.6376535173120005E-2</v>
      </c>
      <c r="P3588" s="143">
        <v>9.3197087197800007E-3</v>
      </c>
      <c r="Q3588" s="143">
        <v>31.832203772624801</v>
      </c>
      <c r="R3588" s="143">
        <v>1860</v>
      </c>
      <c r="S3588" s="143" t="s">
        <v>411</v>
      </c>
      <c r="T3588" s="143">
        <v>1860</v>
      </c>
      <c r="U3588" s="143" t="s">
        <v>385</v>
      </c>
      <c r="V3588" s="143" t="s">
        <v>366</v>
      </c>
      <c r="Z3588" s="143">
        <v>0</v>
      </c>
      <c r="AA3588" s="143">
        <v>1</v>
      </c>
      <c r="AB3588" s="143">
        <v>6.6376535173120005E-2</v>
      </c>
      <c r="AC3588" s="143">
        <v>9.3197087197800007E-3</v>
      </c>
      <c r="AD3588" s="143">
        <v>31.832203772625999</v>
      </c>
      <c r="AF3588" s="143">
        <v>-1</v>
      </c>
      <c r="AG3588" s="143">
        <v>-1</v>
      </c>
      <c r="AH3588" s="143">
        <v>-1</v>
      </c>
      <c r="AI3588" s="143">
        <v>-1</v>
      </c>
      <c r="AJ3588" s="143">
        <v>0</v>
      </c>
      <c r="AM3588" s="143" t="s">
        <v>383</v>
      </c>
      <c r="AN3588" s="143">
        <v>-1</v>
      </c>
      <c r="AQ3588" s="143">
        <v>643</v>
      </c>
      <c r="AR3588" s="143" t="s">
        <v>295</v>
      </c>
      <c r="AS3588" s="143" t="s">
        <v>413</v>
      </c>
      <c r="AT3588" s="143" t="s">
        <v>366</v>
      </c>
      <c r="AV3588" s="143">
        <v>40.174669969692701</v>
      </c>
      <c r="AW3588" s="143">
        <v>2.5816872500000001E-2</v>
      </c>
    </row>
    <row r="3589" spans="1:49" x14ac:dyDescent="0.25">
      <c r="A3589" s="153">
        <v>820000</v>
      </c>
      <c r="B3589" s="153">
        <v>2500000</v>
      </c>
      <c r="C3589" s="153">
        <v>2500000</v>
      </c>
      <c r="D3589" s="143" t="s">
        <v>360</v>
      </c>
      <c r="E3589" s="143" t="s">
        <v>73</v>
      </c>
      <c r="F3589" s="143" t="s">
        <v>378</v>
      </c>
      <c r="G3589" s="143" t="s">
        <v>379</v>
      </c>
      <c r="H3589" s="143">
        <v>0.59</v>
      </c>
      <c r="I3589" s="143">
        <v>0.64</v>
      </c>
      <c r="J3589" s="143" t="s">
        <v>366</v>
      </c>
      <c r="K3589" s="143">
        <v>0.60942739574704996</v>
      </c>
      <c r="L3589" s="143">
        <v>3818.6160070203</v>
      </c>
      <c r="M3589" s="143">
        <v>7.9625809608767604</v>
      </c>
      <c r="N3589" s="143">
        <v>1.1179995313025699</v>
      </c>
      <c r="O3589" s="143">
        <v>4.8526149784122401</v>
      </c>
      <c r="P3589" s="143">
        <v>0.68133954280815001</v>
      </c>
      <c r="Q3589" s="143">
        <v>2327.16920851641</v>
      </c>
      <c r="R3589" s="143">
        <v>1200</v>
      </c>
      <c r="S3589" s="143" t="s">
        <v>398</v>
      </c>
      <c r="T3589" s="143">
        <v>1200</v>
      </c>
      <c r="U3589" s="143" t="s">
        <v>385</v>
      </c>
      <c r="V3589" s="143" t="s">
        <v>366</v>
      </c>
      <c r="Z3589" s="143">
        <v>0</v>
      </c>
      <c r="AA3589" s="143">
        <v>1</v>
      </c>
      <c r="AB3589" s="143">
        <v>4.8526149784122401</v>
      </c>
      <c r="AC3589" s="143">
        <v>0.68133954280815001</v>
      </c>
      <c r="AD3589" s="143">
        <v>2327.16920851641</v>
      </c>
      <c r="AF3589" s="143">
        <v>-1</v>
      </c>
      <c r="AG3589" s="143">
        <v>-1</v>
      </c>
      <c r="AH3589" s="143">
        <v>-1</v>
      </c>
      <c r="AI3589" s="143">
        <v>-1</v>
      </c>
      <c r="AJ3589" s="143">
        <v>0</v>
      </c>
      <c r="AM3589" s="143" t="s">
        <v>383</v>
      </c>
      <c r="AN3589" s="143">
        <v>-1</v>
      </c>
      <c r="AQ3589" s="143">
        <v>643</v>
      </c>
      <c r="AR3589" s="143" t="s">
        <v>295</v>
      </c>
      <c r="AS3589" s="143" t="s">
        <v>413</v>
      </c>
      <c r="AT3589" s="143" t="s">
        <v>366</v>
      </c>
      <c r="AV3589" s="143">
        <v>196.64118418084001</v>
      </c>
      <c r="AW3589" s="143">
        <v>1.8874040620999999</v>
      </c>
    </row>
    <row r="3590" spans="1:49" x14ac:dyDescent="0.25">
      <c r="A3590" s="153">
        <v>820000</v>
      </c>
      <c r="B3590" s="153">
        <v>2500000</v>
      </c>
      <c r="C3590" s="153">
        <v>2500000</v>
      </c>
      <c r="D3590" s="143" t="s">
        <v>360</v>
      </c>
      <c r="E3590" s="143" t="s">
        <v>73</v>
      </c>
      <c r="F3590" s="143" t="s">
        <v>378</v>
      </c>
      <c r="G3590" s="143" t="s">
        <v>379</v>
      </c>
      <c r="H3590" s="143">
        <v>0.59</v>
      </c>
      <c r="I3590" s="143">
        <v>0.64</v>
      </c>
      <c r="J3590" s="143" t="s">
        <v>366</v>
      </c>
      <c r="K3590" s="143">
        <v>0.61776345373694996</v>
      </c>
      <c r="L3590" s="143">
        <v>3819.4528083370601</v>
      </c>
      <c r="M3590" s="143">
        <v>7.9687954098753497</v>
      </c>
      <c r="N3590" s="143">
        <v>1.11926343640276</v>
      </c>
      <c r="O3590" s="143">
        <v>4.9228305745277803</v>
      </c>
      <c r="P3590" s="143">
        <v>0.69144004611365995</v>
      </c>
      <c r="Q3590" s="143">
        <v>2359.51835826361</v>
      </c>
      <c r="R3590" s="143">
        <v>1200</v>
      </c>
      <c r="S3590" s="143" t="s">
        <v>398</v>
      </c>
      <c r="T3590" s="143">
        <v>1200</v>
      </c>
      <c r="U3590" s="143" t="s">
        <v>385</v>
      </c>
      <c r="V3590" s="143" t="s">
        <v>366</v>
      </c>
      <c r="Z3590" s="143">
        <v>0</v>
      </c>
      <c r="AA3590" s="143">
        <v>1</v>
      </c>
      <c r="AB3590" s="143">
        <v>4.9228305745277803</v>
      </c>
      <c r="AC3590" s="143">
        <v>0.69144004611365995</v>
      </c>
      <c r="AD3590" s="143">
        <v>2359.51835826361</v>
      </c>
      <c r="AF3590" s="143">
        <v>-1</v>
      </c>
      <c r="AG3590" s="143">
        <v>-1</v>
      </c>
      <c r="AH3590" s="143">
        <v>-1</v>
      </c>
      <c r="AI3590" s="143">
        <v>-1</v>
      </c>
      <c r="AJ3590" s="143">
        <v>0</v>
      </c>
      <c r="AM3590" s="143" t="s">
        <v>383</v>
      </c>
      <c r="AN3590" s="143">
        <v>-1</v>
      </c>
      <c r="AQ3590" s="143">
        <v>643</v>
      </c>
      <c r="AR3590" s="143" t="s">
        <v>295</v>
      </c>
      <c r="AS3590" s="143" t="s">
        <v>413</v>
      </c>
      <c r="AT3590" s="143" t="s">
        <v>366</v>
      </c>
      <c r="AV3590" s="143">
        <v>200.00000001117499</v>
      </c>
      <c r="AW3590" s="143">
        <v>1.9136401932</v>
      </c>
    </row>
    <row r="3591" spans="1:49" x14ac:dyDescent="0.25">
      <c r="A3591" s="153">
        <v>820000</v>
      </c>
      <c r="B3591" s="153">
        <v>2500000</v>
      </c>
      <c r="C3591" s="153">
        <v>2500000</v>
      </c>
      <c r="D3591" s="143" t="s">
        <v>360</v>
      </c>
      <c r="E3591" s="143" t="s">
        <v>73</v>
      </c>
      <c r="F3591" s="143" t="s">
        <v>378</v>
      </c>
      <c r="G3591" s="143" t="s">
        <v>379</v>
      </c>
      <c r="H3591" s="143">
        <v>0.59</v>
      </c>
      <c r="I3591" s="143">
        <v>0.64</v>
      </c>
      <c r="J3591" s="143" t="s">
        <v>366</v>
      </c>
      <c r="K3591" s="143">
        <v>0.20940034055196999</v>
      </c>
      <c r="L3591" s="143">
        <v>2453.6205234898998</v>
      </c>
      <c r="M3591" s="143">
        <v>5.0565975890878301</v>
      </c>
      <c r="N3591" s="143">
        <v>0.70290312762534002</v>
      </c>
      <c r="O3591" s="143">
        <v>1.0588532571892999</v>
      </c>
      <c r="P3591" s="143">
        <v>0.14718815429979001</v>
      </c>
      <c r="Q3591" s="143">
        <v>513.78897320410999</v>
      </c>
      <c r="R3591" s="143">
        <v>1200</v>
      </c>
      <c r="S3591" s="143" t="s">
        <v>398</v>
      </c>
      <c r="T3591" s="143">
        <v>1200</v>
      </c>
      <c r="U3591" s="143" t="s">
        <v>385</v>
      </c>
      <c r="V3591" s="143" t="s">
        <v>366</v>
      </c>
      <c r="Z3591" s="143">
        <v>0</v>
      </c>
      <c r="AA3591" s="143">
        <v>1</v>
      </c>
      <c r="AB3591" s="143">
        <v>1.0588532571892999</v>
      </c>
      <c r="AC3591" s="143">
        <v>0.14718815429979001</v>
      </c>
      <c r="AD3591" s="143">
        <v>630.46165437696004</v>
      </c>
      <c r="AF3591" s="143">
        <v>-1</v>
      </c>
      <c r="AG3591" s="143">
        <v>-1</v>
      </c>
      <c r="AH3591" s="143">
        <v>-1</v>
      </c>
      <c r="AI3591" s="143">
        <v>-1</v>
      </c>
      <c r="AJ3591" s="143">
        <v>0</v>
      </c>
      <c r="AM3591" s="143" t="s">
        <v>383</v>
      </c>
      <c r="AN3591" s="143">
        <v>-1</v>
      </c>
      <c r="AQ3591" s="143">
        <v>643</v>
      </c>
      <c r="AR3591" s="143" t="s">
        <v>295</v>
      </c>
      <c r="AS3591" s="143" t="s">
        <v>413</v>
      </c>
      <c r="AT3591" s="143" t="s">
        <v>366</v>
      </c>
      <c r="AV3591" s="143">
        <v>135.550331685348</v>
      </c>
      <c r="AW3591" s="143">
        <v>0.51132332069999997</v>
      </c>
    </row>
    <row r="3592" spans="1:49" x14ac:dyDescent="0.25">
      <c r="A3592" s="153">
        <v>820000</v>
      </c>
      <c r="B3592" s="153">
        <v>2500000</v>
      </c>
      <c r="C3592" s="153">
        <v>2500000</v>
      </c>
      <c r="D3592" s="143" t="s">
        <v>360</v>
      </c>
      <c r="E3592" s="143" t="s">
        <v>73</v>
      </c>
      <c r="F3592" s="143" t="s">
        <v>378</v>
      </c>
      <c r="G3592" s="143" t="s">
        <v>379</v>
      </c>
      <c r="H3592" s="143">
        <v>0.59</v>
      </c>
      <c r="I3592" s="143">
        <v>0.64</v>
      </c>
      <c r="J3592" s="143" t="s">
        <v>366</v>
      </c>
      <c r="K3592" s="143">
        <v>4.4493812073060003E-2</v>
      </c>
      <c r="L3592" s="143">
        <v>3707.5728362950899</v>
      </c>
      <c r="M3592" s="143">
        <v>7.8560986318696502</v>
      </c>
      <c r="N3592" s="143">
        <v>1.07880552405537</v>
      </c>
      <c r="O3592" s="143">
        <v>0.34954777615388</v>
      </c>
      <c r="P3592" s="143">
        <v>4.8000170250699997E-2</v>
      </c>
      <c r="Q3592" s="143">
        <v>164.964049025321</v>
      </c>
      <c r="R3592" s="143">
        <v>8140</v>
      </c>
      <c r="S3592" s="143" t="s">
        <v>369</v>
      </c>
      <c r="T3592" s="143">
        <v>8140</v>
      </c>
      <c r="U3592" s="143" t="s">
        <v>385</v>
      </c>
      <c r="V3592" s="143" t="s">
        <v>366</v>
      </c>
      <c r="Z3592" s="143">
        <v>0</v>
      </c>
      <c r="AA3592" s="143">
        <v>1</v>
      </c>
      <c r="AB3592" s="143">
        <v>0.34954777615388</v>
      </c>
      <c r="AC3592" s="143">
        <v>4.8000170250699997E-2</v>
      </c>
      <c r="AD3592" s="143">
        <v>164.964049025321</v>
      </c>
      <c r="AF3592" s="143">
        <v>-1</v>
      </c>
      <c r="AG3592" s="143">
        <v>-1</v>
      </c>
      <c r="AH3592" s="143">
        <v>-1</v>
      </c>
      <c r="AI3592" s="143">
        <v>-1</v>
      </c>
      <c r="AJ3592" s="143">
        <v>0</v>
      </c>
      <c r="AM3592" s="143" t="s">
        <v>383</v>
      </c>
      <c r="AN3592" s="143">
        <v>-1</v>
      </c>
      <c r="AQ3592" s="143">
        <v>643</v>
      </c>
      <c r="AR3592" s="143" t="s">
        <v>295</v>
      </c>
      <c r="AS3592" s="143" t="s">
        <v>413</v>
      </c>
      <c r="AT3592" s="143" t="s">
        <v>366</v>
      </c>
      <c r="AV3592" s="143">
        <v>107.737428164264</v>
      </c>
      <c r="AW3592" s="143">
        <v>0.13379079399999999</v>
      </c>
    </row>
    <row r="3593" spans="1:49" x14ac:dyDescent="0.25">
      <c r="A3593" s="153">
        <v>820000</v>
      </c>
      <c r="B3593" s="153">
        <v>2500000</v>
      </c>
      <c r="C3593" s="153">
        <v>2500000</v>
      </c>
      <c r="D3593" s="143" t="s">
        <v>360</v>
      </c>
      <c r="E3593" s="143" t="s">
        <v>73</v>
      </c>
      <c r="F3593" s="143" t="s">
        <v>378</v>
      </c>
      <c r="G3593" s="143" t="s">
        <v>379</v>
      </c>
      <c r="H3593" s="143">
        <v>0.59</v>
      </c>
      <c r="I3593" s="143">
        <v>0.64</v>
      </c>
      <c r="J3593" s="143" t="s">
        <v>366</v>
      </c>
      <c r="K3593" s="143">
        <v>3.439896563619E-2</v>
      </c>
      <c r="L3593" s="143">
        <v>3707.5728362950899</v>
      </c>
      <c r="M3593" s="143">
        <v>7.8560986318696502</v>
      </c>
      <c r="N3593" s="143">
        <v>1.07880552405537</v>
      </c>
      <c r="O3593" s="143">
        <v>0.27024166687225998</v>
      </c>
      <c r="P3593" s="143">
        <v>3.7109794150120001E-2</v>
      </c>
      <c r="Q3593" s="143">
        <v>127.536670589416</v>
      </c>
      <c r="R3593" s="143">
        <v>1400</v>
      </c>
      <c r="S3593" s="143" t="s">
        <v>389</v>
      </c>
      <c r="T3593" s="143">
        <v>1400</v>
      </c>
      <c r="U3593" s="143" t="s">
        <v>385</v>
      </c>
      <c r="V3593" s="143" t="s">
        <v>366</v>
      </c>
      <c r="Z3593" s="143">
        <v>0</v>
      </c>
      <c r="AA3593" s="143">
        <v>1</v>
      </c>
      <c r="AB3593" s="143">
        <v>0.27024166687225998</v>
      </c>
      <c r="AC3593" s="143">
        <v>3.7109794150120001E-2</v>
      </c>
      <c r="AD3593" s="143">
        <v>127.536670589414</v>
      </c>
      <c r="AF3593" s="143">
        <v>-1</v>
      </c>
      <c r="AG3593" s="143">
        <v>-1</v>
      </c>
      <c r="AH3593" s="143">
        <v>-1</v>
      </c>
      <c r="AI3593" s="143">
        <v>-1</v>
      </c>
      <c r="AJ3593" s="143">
        <v>0</v>
      </c>
      <c r="AM3593" s="143" t="s">
        <v>383</v>
      </c>
      <c r="AN3593" s="143">
        <v>-1</v>
      </c>
      <c r="AQ3593" s="143">
        <v>643</v>
      </c>
      <c r="AR3593" s="143" t="s">
        <v>295</v>
      </c>
      <c r="AS3593" s="143" t="s">
        <v>413</v>
      </c>
      <c r="AT3593" s="143" t="s">
        <v>366</v>
      </c>
      <c r="AV3593" s="143">
        <v>81.058505576675103</v>
      </c>
      <c r="AW3593" s="143">
        <v>0.10343606700000001</v>
      </c>
    </row>
    <row r="3594" spans="1:49" x14ac:dyDescent="0.25">
      <c r="A3594" s="153">
        <v>820000</v>
      </c>
      <c r="B3594" s="153">
        <v>2500000</v>
      </c>
      <c r="C3594" s="153">
        <v>2500000</v>
      </c>
      <c r="D3594" s="143" t="s">
        <v>360</v>
      </c>
      <c r="E3594" s="143" t="s">
        <v>73</v>
      </c>
      <c r="F3594" s="143" t="s">
        <v>378</v>
      </c>
      <c r="G3594" s="143" t="s">
        <v>379</v>
      </c>
      <c r="H3594" s="143">
        <v>0.59</v>
      </c>
      <c r="I3594" s="143">
        <v>0.64</v>
      </c>
      <c r="J3594" s="143" t="s">
        <v>366</v>
      </c>
      <c r="K3594" s="143">
        <v>5.0377151419150001E-2</v>
      </c>
      <c r="L3594" s="143">
        <v>3945.8355485926199</v>
      </c>
      <c r="M3594" s="143">
        <v>9.0695230173121804</v>
      </c>
      <c r="N3594" s="143">
        <v>1.2204814108587101</v>
      </c>
      <c r="O3594" s="143">
        <v>0.45689673434262001</v>
      </c>
      <c r="P3594" s="143">
        <v>6.1484376839089999E-2</v>
      </c>
      <c r="Q3594" s="143">
        <v>198.779954906527</v>
      </c>
      <c r="R3594" s="143">
        <v>8140</v>
      </c>
      <c r="S3594" s="143" t="s">
        <v>369</v>
      </c>
      <c r="T3594" s="143">
        <v>8140</v>
      </c>
      <c r="U3594" s="143" t="s">
        <v>385</v>
      </c>
      <c r="V3594" s="143" t="s">
        <v>366</v>
      </c>
      <c r="Z3594" s="143">
        <v>0</v>
      </c>
      <c r="AA3594" s="143">
        <v>1</v>
      </c>
      <c r="AB3594" s="143">
        <v>0.45689673434262001</v>
      </c>
      <c r="AC3594" s="143">
        <v>6.1484376839089999E-2</v>
      </c>
      <c r="AD3594" s="143">
        <v>198.77995490652799</v>
      </c>
      <c r="AF3594" s="143">
        <v>-1</v>
      </c>
      <c r="AG3594" s="143">
        <v>-1</v>
      </c>
      <c r="AH3594" s="143">
        <v>-1</v>
      </c>
      <c r="AI3594" s="143">
        <v>-1</v>
      </c>
      <c r="AJ3594" s="143">
        <v>0</v>
      </c>
      <c r="AM3594" s="143" t="s">
        <v>383</v>
      </c>
      <c r="AN3594" s="143">
        <v>-1</v>
      </c>
      <c r="AQ3594" s="143">
        <v>643</v>
      </c>
      <c r="AR3594" s="143" t="s">
        <v>295</v>
      </c>
      <c r="AS3594" s="143" t="s">
        <v>413</v>
      </c>
      <c r="AT3594" s="143" t="s">
        <v>366</v>
      </c>
      <c r="AV3594" s="143">
        <v>109.80958563922999</v>
      </c>
      <c r="AW3594" s="143">
        <v>0.16121650840000001</v>
      </c>
    </row>
    <row r="3595" spans="1:49" x14ac:dyDescent="0.25">
      <c r="A3595" s="153">
        <v>820000</v>
      </c>
      <c r="B3595" s="153">
        <v>2500000</v>
      </c>
      <c r="C3595" s="153">
        <v>2500000</v>
      </c>
      <c r="D3595" s="143" t="s">
        <v>360</v>
      </c>
      <c r="E3595" s="143" t="s">
        <v>73</v>
      </c>
      <c r="F3595" s="143" t="s">
        <v>378</v>
      </c>
      <c r="G3595" s="143" t="s">
        <v>379</v>
      </c>
      <c r="H3595" s="143">
        <v>0.59</v>
      </c>
      <c r="I3595" s="143">
        <v>0.64</v>
      </c>
      <c r="J3595" s="143" t="s">
        <v>387</v>
      </c>
      <c r="K3595" s="143">
        <v>6.2132205190799997E-3</v>
      </c>
      <c r="L3595" s="143">
        <v>3945.8355485926199</v>
      </c>
      <c r="M3595" s="143">
        <v>9.0695230173121804</v>
      </c>
      <c r="N3595" s="143">
        <v>1.2204814108587101</v>
      </c>
      <c r="O3595" s="143">
        <v>5.6350946509479999E-2</v>
      </c>
      <c r="P3595" s="143">
        <v>7.58312014511E-3</v>
      </c>
      <c r="Q3595" s="143">
        <v>24.516346395454601</v>
      </c>
      <c r="R3595" s="143">
        <v>8140</v>
      </c>
      <c r="S3595" s="143" t="s">
        <v>369</v>
      </c>
      <c r="T3595" s="143">
        <v>8140</v>
      </c>
      <c r="U3595" s="143" t="s">
        <v>388</v>
      </c>
      <c r="V3595" s="143" t="s">
        <v>387</v>
      </c>
      <c r="Z3595" s="143">
        <v>0</v>
      </c>
      <c r="AA3595" s="143">
        <v>1</v>
      </c>
      <c r="AB3595" s="143">
        <v>5.6350946509479999E-2</v>
      </c>
      <c r="AC3595" s="143">
        <v>7.58312014511E-3</v>
      </c>
      <c r="AD3595" s="143">
        <v>24.516346395453802</v>
      </c>
      <c r="AF3595" s="143">
        <v>-1</v>
      </c>
      <c r="AG3595" s="143">
        <v>-1</v>
      </c>
      <c r="AH3595" s="143">
        <v>-1</v>
      </c>
      <c r="AI3595" s="143">
        <v>-1</v>
      </c>
      <c r="AJ3595" s="143">
        <v>0</v>
      </c>
      <c r="AM3595" s="143" t="s">
        <v>383</v>
      </c>
      <c r="AN3595" s="143">
        <v>-1</v>
      </c>
      <c r="AQ3595" s="143">
        <v>643</v>
      </c>
      <c r="AR3595" s="143" t="s">
        <v>295</v>
      </c>
      <c r="AS3595" s="143" t="s">
        <v>413</v>
      </c>
      <c r="AT3595" s="143" t="s">
        <v>366</v>
      </c>
      <c r="AV3595" s="143">
        <v>102.371186780443</v>
      </c>
      <c r="AW3595" s="143">
        <v>1.98834926E-2</v>
      </c>
    </row>
    <row r="3596" spans="1:49" x14ac:dyDescent="0.25">
      <c r="A3596" s="153">
        <v>820000</v>
      </c>
      <c r="B3596" s="153">
        <v>2500000</v>
      </c>
      <c r="C3596" s="153">
        <v>2500000</v>
      </c>
      <c r="D3596" s="143" t="s">
        <v>360</v>
      </c>
      <c r="E3596" s="143" t="s">
        <v>73</v>
      </c>
      <c r="F3596" s="143" t="s">
        <v>378</v>
      </c>
      <c r="G3596" s="143" t="s">
        <v>379</v>
      </c>
      <c r="H3596" s="143">
        <v>0.59</v>
      </c>
      <c r="I3596" s="143">
        <v>0.64</v>
      </c>
      <c r="J3596" s="143" t="s">
        <v>366</v>
      </c>
      <c r="K3596" s="143">
        <v>0.26755747480955999</v>
      </c>
      <c r="L3596" s="143">
        <v>3945.8355485926199</v>
      </c>
      <c r="M3596" s="143">
        <v>9.0695230173121804</v>
      </c>
      <c r="N3596" s="143">
        <v>1.2204814108587101</v>
      </c>
      <c r="O3596" s="143">
        <v>2.4266186762392699</v>
      </c>
      <c r="P3596" s="143">
        <v>0.32654892434137001</v>
      </c>
      <c r="Q3596" s="143">
        <v>1055.73779539525</v>
      </c>
      <c r="R3596" s="143">
        <v>1400</v>
      </c>
      <c r="S3596" s="143" t="s">
        <v>389</v>
      </c>
      <c r="T3596" s="143">
        <v>1400</v>
      </c>
      <c r="U3596" s="143" t="s">
        <v>385</v>
      </c>
      <c r="V3596" s="143" t="s">
        <v>366</v>
      </c>
      <c r="Z3596" s="143">
        <v>0</v>
      </c>
      <c r="AA3596" s="143">
        <v>1</v>
      </c>
      <c r="AB3596" s="143">
        <v>2.4266186762392699</v>
      </c>
      <c r="AC3596" s="143">
        <v>0.32654892434137001</v>
      </c>
      <c r="AD3596" s="143">
        <v>1055.73779539525</v>
      </c>
      <c r="AF3596" s="143">
        <v>-1</v>
      </c>
      <c r="AG3596" s="143">
        <v>-1</v>
      </c>
      <c r="AH3596" s="143">
        <v>-1</v>
      </c>
      <c r="AI3596" s="143">
        <v>-1</v>
      </c>
      <c r="AJ3596" s="143">
        <v>0</v>
      </c>
      <c r="AM3596" s="143" t="s">
        <v>383</v>
      </c>
      <c r="AN3596" s="143">
        <v>-1</v>
      </c>
      <c r="AQ3596" s="143">
        <v>643</v>
      </c>
      <c r="AR3596" s="143" t="s">
        <v>295</v>
      </c>
      <c r="AS3596" s="143" t="s">
        <v>413</v>
      </c>
      <c r="AT3596" s="143" t="s">
        <v>366</v>
      </c>
      <c r="AV3596" s="143">
        <v>143.89161321439201</v>
      </c>
      <c r="AW3596" s="143">
        <v>0.85623503280000002</v>
      </c>
    </row>
    <row r="3597" spans="1:49" x14ac:dyDescent="0.25">
      <c r="A3597" s="153">
        <v>820000</v>
      </c>
      <c r="B3597" s="153">
        <v>2500000</v>
      </c>
      <c r="C3597" s="153">
        <v>2500000</v>
      </c>
      <c r="D3597" s="143" t="s">
        <v>360</v>
      </c>
      <c r="E3597" s="143" t="s">
        <v>73</v>
      </c>
      <c r="F3597" s="143" t="s">
        <v>378</v>
      </c>
      <c r="G3597" s="143" t="s">
        <v>379</v>
      </c>
      <c r="H3597" s="143">
        <v>0.59</v>
      </c>
      <c r="I3597" s="143">
        <v>0.64</v>
      </c>
      <c r="J3597" s="143" t="s">
        <v>363</v>
      </c>
      <c r="K3597" s="143">
        <v>2.9685581605099999E-3</v>
      </c>
      <c r="L3597" s="143">
        <v>3349.9320139800702</v>
      </c>
      <c r="M3597" s="143">
        <v>6.7457094520233296</v>
      </c>
      <c r="N3597" s="143">
        <v>0.92284215845647</v>
      </c>
      <c r="O3597" s="143">
        <v>2.0025030842250002E-2</v>
      </c>
      <c r="P3597" s="143">
        <v>2.7395106203499998E-3</v>
      </c>
      <c r="Q3597" s="143">
        <v>9.9444680172643007</v>
      </c>
      <c r="R3597" s="143">
        <v>3100</v>
      </c>
      <c r="S3597" s="143" t="s">
        <v>371</v>
      </c>
      <c r="T3597" s="143">
        <v>3100</v>
      </c>
      <c r="U3597" s="143" t="s">
        <v>395</v>
      </c>
      <c r="V3597" s="143" t="s">
        <v>395</v>
      </c>
      <c r="Y3597" s="143" t="s">
        <v>363</v>
      </c>
      <c r="Z3597" s="143">
        <v>0</v>
      </c>
      <c r="AA3597" s="143">
        <v>1</v>
      </c>
      <c r="AB3597" s="143">
        <v>2.0025030842250002E-2</v>
      </c>
      <c r="AC3597" s="143">
        <v>2.7395106203499998E-3</v>
      </c>
      <c r="AD3597" s="143">
        <v>43.242793937284198</v>
      </c>
      <c r="AF3597" s="143">
        <v>-1</v>
      </c>
      <c r="AG3597" s="143">
        <v>-1</v>
      </c>
      <c r="AH3597" s="143">
        <v>-1</v>
      </c>
      <c r="AI3597" s="143">
        <v>-1</v>
      </c>
      <c r="AJ3597" s="143">
        <v>0</v>
      </c>
      <c r="AM3597" s="143" t="s">
        <v>383</v>
      </c>
      <c r="AN3597" s="143">
        <v>-1</v>
      </c>
      <c r="AQ3597" s="143">
        <v>643</v>
      </c>
      <c r="AR3597" s="143" t="s">
        <v>295</v>
      </c>
      <c r="AS3597" s="143" t="s">
        <v>413</v>
      </c>
      <c r="AT3597" s="143" t="s">
        <v>366</v>
      </c>
      <c r="AV3597" s="143">
        <v>70.131510993210995</v>
      </c>
      <c r="AW3597" s="143">
        <v>3.5071203500000002E-2</v>
      </c>
    </row>
    <row r="3598" spans="1:49" x14ac:dyDescent="0.25">
      <c r="A3598" s="153">
        <v>820000</v>
      </c>
      <c r="B3598" s="153">
        <v>2500000</v>
      </c>
      <c r="C3598" s="153">
        <v>2500000</v>
      </c>
      <c r="D3598" s="143" t="s">
        <v>360</v>
      </c>
      <c r="E3598" s="143" t="s">
        <v>73</v>
      </c>
      <c r="F3598" s="143" t="s">
        <v>378</v>
      </c>
      <c r="G3598" s="143" t="s">
        <v>379</v>
      </c>
      <c r="H3598" s="143">
        <v>0.59</v>
      </c>
      <c r="I3598" s="143">
        <v>0.64</v>
      </c>
      <c r="J3598" s="143" t="s">
        <v>363</v>
      </c>
      <c r="K3598" s="143">
        <v>0.36186371952592</v>
      </c>
      <c r="L3598" s="143">
        <v>3349.9320139800702</v>
      </c>
      <c r="M3598" s="143">
        <v>6.7457094520233296</v>
      </c>
      <c r="N3598" s="143">
        <v>0.92284215845647</v>
      </c>
      <c r="O3598" s="143">
        <v>2.4410275131503498</v>
      </c>
      <c r="P3598" s="143">
        <v>0.33394309599438998</v>
      </c>
      <c r="Q3598" s="143">
        <v>1212.2188587378</v>
      </c>
      <c r="R3598" s="143">
        <v>3100</v>
      </c>
      <c r="S3598" s="143" t="s">
        <v>371</v>
      </c>
      <c r="T3598" s="143">
        <v>3100</v>
      </c>
      <c r="U3598" s="143" t="s">
        <v>385</v>
      </c>
      <c r="V3598" s="143" t="s">
        <v>366</v>
      </c>
      <c r="Y3598" s="143" t="s">
        <v>363</v>
      </c>
      <c r="Z3598" s="143">
        <v>0</v>
      </c>
      <c r="AA3598" s="143">
        <v>1</v>
      </c>
      <c r="AB3598" s="143">
        <v>2.4410275131503498</v>
      </c>
      <c r="AC3598" s="143">
        <v>0.33394309599438998</v>
      </c>
      <c r="AD3598" s="143">
        <v>1212.2188587378</v>
      </c>
      <c r="AF3598" s="143">
        <v>-1</v>
      </c>
      <c r="AG3598" s="143">
        <v>-1</v>
      </c>
      <c r="AH3598" s="143">
        <v>-1</v>
      </c>
      <c r="AI3598" s="143">
        <v>-1</v>
      </c>
      <c r="AJ3598" s="143">
        <v>0</v>
      </c>
      <c r="AM3598" s="143" t="s">
        <v>383</v>
      </c>
      <c r="AN3598" s="143">
        <v>-1</v>
      </c>
      <c r="AQ3598" s="143">
        <v>643</v>
      </c>
      <c r="AR3598" s="143" t="s">
        <v>295</v>
      </c>
      <c r="AS3598" s="143" t="s">
        <v>413</v>
      </c>
      <c r="AT3598" s="143" t="s">
        <v>366</v>
      </c>
      <c r="AV3598" s="143">
        <v>170.31295002364101</v>
      </c>
      <c r="AW3598" s="143">
        <v>0.98314587080000004</v>
      </c>
    </row>
    <row r="3599" spans="1:49" x14ac:dyDescent="0.25">
      <c r="A3599" s="153">
        <v>820000</v>
      </c>
      <c r="B3599" s="153">
        <v>2500000</v>
      </c>
      <c r="C3599" s="153">
        <v>2500000</v>
      </c>
      <c r="D3599" s="143" t="s">
        <v>360</v>
      </c>
      <c r="E3599" s="143" t="s">
        <v>73</v>
      </c>
      <c r="F3599" s="143" t="s">
        <v>378</v>
      </c>
      <c r="G3599" s="143" t="s">
        <v>379</v>
      </c>
      <c r="H3599" s="143">
        <v>0.59</v>
      </c>
      <c r="I3599" s="143">
        <v>0.64</v>
      </c>
      <c r="J3599" s="143" t="s">
        <v>395</v>
      </c>
      <c r="K3599" s="143">
        <v>1.5254937824499999E-3</v>
      </c>
      <c r="L3599" s="143">
        <v>3349.9320139800702</v>
      </c>
      <c r="M3599" s="143">
        <v>6.7457094520233296</v>
      </c>
      <c r="N3599" s="143">
        <v>0.92284215845647</v>
      </c>
      <c r="O3599" s="143">
        <v>1.029053782733E-2</v>
      </c>
      <c r="P3599" s="143">
        <v>1.40778997491E-3</v>
      </c>
      <c r="Q3599" s="143">
        <v>5.1103004589836099</v>
      </c>
      <c r="R3599" s="143">
        <v>8140</v>
      </c>
      <c r="S3599" s="143" t="s">
        <v>369</v>
      </c>
      <c r="T3599" s="143">
        <v>8140</v>
      </c>
      <c r="U3599" s="143" t="s">
        <v>395</v>
      </c>
      <c r="V3599" s="143" t="s">
        <v>395</v>
      </c>
      <c r="Z3599" s="143">
        <v>0</v>
      </c>
      <c r="AA3599" s="143">
        <v>1</v>
      </c>
      <c r="AB3599" s="143">
        <v>1.029053782733E-2</v>
      </c>
      <c r="AC3599" s="143">
        <v>1.40778997491E-3</v>
      </c>
      <c r="AD3599" s="143">
        <v>131.050718764826</v>
      </c>
      <c r="AF3599" s="143">
        <v>-1</v>
      </c>
      <c r="AG3599" s="143">
        <v>-1</v>
      </c>
      <c r="AH3599" s="143">
        <v>-1</v>
      </c>
      <c r="AI3599" s="143">
        <v>-1</v>
      </c>
      <c r="AJ3599" s="143">
        <v>0</v>
      </c>
      <c r="AM3599" s="143" t="s">
        <v>383</v>
      </c>
      <c r="AN3599" s="143">
        <v>-1</v>
      </c>
      <c r="AQ3599" s="143">
        <v>643</v>
      </c>
      <c r="AR3599" s="143" t="s">
        <v>295</v>
      </c>
      <c r="AS3599" s="143" t="s">
        <v>413</v>
      </c>
      <c r="AT3599" s="143" t="s">
        <v>366</v>
      </c>
      <c r="AV3599" s="143">
        <v>40.522544490535701</v>
      </c>
      <c r="AW3599" s="143">
        <v>0.1062860655</v>
      </c>
    </row>
    <row r="3600" spans="1:49" x14ac:dyDescent="0.25">
      <c r="A3600" s="153">
        <v>820000</v>
      </c>
      <c r="B3600" s="153">
        <v>2500000</v>
      </c>
      <c r="C3600" s="153">
        <v>2500000</v>
      </c>
      <c r="D3600" s="143" t="s">
        <v>360</v>
      </c>
      <c r="E3600" s="143" t="s">
        <v>73</v>
      </c>
      <c r="F3600" s="143" t="s">
        <v>378</v>
      </c>
      <c r="G3600" s="143" t="s">
        <v>379</v>
      </c>
      <c r="H3600" s="143">
        <v>0.59</v>
      </c>
      <c r="I3600" s="143">
        <v>0.64</v>
      </c>
      <c r="J3600" s="143" t="s">
        <v>366</v>
      </c>
      <c r="K3600" s="143">
        <v>4.36240314513E-3</v>
      </c>
      <c r="L3600" s="143">
        <v>3349.9320139800702</v>
      </c>
      <c r="M3600" s="143">
        <v>6.7457094520233296</v>
      </c>
      <c r="N3600" s="143">
        <v>0.92284215845647</v>
      </c>
      <c r="O3600" s="143">
        <v>2.9427504129700001E-2</v>
      </c>
      <c r="P3600" s="143">
        <v>4.0258095345099996E-3</v>
      </c>
      <c r="Q3600" s="143">
        <v>14.6137539537885</v>
      </c>
      <c r="R3600" s="143">
        <v>8140</v>
      </c>
      <c r="S3600" s="143" t="s">
        <v>369</v>
      </c>
      <c r="T3600" s="143">
        <v>8140</v>
      </c>
      <c r="U3600" s="143" t="s">
        <v>385</v>
      </c>
      <c r="V3600" s="143" t="s">
        <v>366</v>
      </c>
      <c r="Z3600" s="143">
        <v>0</v>
      </c>
      <c r="AA3600" s="143">
        <v>1</v>
      </c>
      <c r="AB3600" s="143">
        <v>2.9427504129700001E-2</v>
      </c>
      <c r="AC3600" s="143">
        <v>4.0258095345099996E-3</v>
      </c>
      <c r="AD3600" s="143">
        <v>14.613753953789301</v>
      </c>
      <c r="AF3600" s="143">
        <v>-1</v>
      </c>
      <c r="AG3600" s="143">
        <v>-1</v>
      </c>
      <c r="AH3600" s="143">
        <v>-1</v>
      </c>
      <c r="AI3600" s="143">
        <v>-1</v>
      </c>
      <c r="AJ3600" s="143">
        <v>0</v>
      </c>
      <c r="AM3600" s="143" t="s">
        <v>383</v>
      </c>
      <c r="AN3600" s="143">
        <v>-1</v>
      </c>
      <c r="AQ3600" s="143">
        <v>643</v>
      </c>
      <c r="AR3600" s="143" t="s">
        <v>295</v>
      </c>
      <c r="AS3600" s="143" t="s">
        <v>413</v>
      </c>
      <c r="AT3600" s="143" t="s">
        <v>366</v>
      </c>
      <c r="AV3600" s="143">
        <v>38.9331002250468</v>
      </c>
      <c r="AW3600" s="143">
        <v>1.1852193E-2</v>
      </c>
    </row>
    <row r="3601" spans="1:49" x14ac:dyDescent="0.25">
      <c r="A3601" s="153">
        <v>820000</v>
      </c>
      <c r="B3601" s="153">
        <v>2500000</v>
      </c>
      <c r="C3601" s="153">
        <v>2500000</v>
      </c>
      <c r="D3601" s="143" t="s">
        <v>360</v>
      </c>
      <c r="E3601" s="143" t="s">
        <v>73</v>
      </c>
      <c r="F3601" s="143" t="s">
        <v>378</v>
      </c>
      <c r="G3601" s="143" t="s">
        <v>379</v>
      </c>
      <c r="H3601" s="143">
        <v>0.59</v>
      </c>
      <c r="I3601" s="143">
        <v>0.64</v>
      </c>
      <c r="J3601" s="143" t="s">
        <v>366</v>
      </c>
      <c r="K3601" s="143">
        <v>5.032779273396E-2</v>
      </c>
      <c r="L3601" s="143">
        <v>3349.9320139800702</v>
      </c>
      <c r="M3601" s="143">
        <v>6.7457094520233296</v>
      </c>
      <c r="N3601" s="143">
        <v>0.92284215845647</v>
      </c>
      <c r="O3601" s="143">
        <v>0.33949666714497001</v>
      </c>
      <c r="P3601" s="143">
        <v>4.6444608876960003E-2</v>
      </c>
      <c r="Q3601" s="143">
        <v>168.594684072463</v>
      </c>
      <c r="R3601" s="143">
        <v>1200</v>
      </c>
      <c r="S3601" s="143" t="s">
        <v>398</v>
      </c>
      <c r="T3601" s="143">
        <v>1200</v>
      </c>
      <c r="U3601" s="143" t="s">
        <v>385</v>
      </c>
      <c r="V3601" s="143" t="s">
        <v>366</v>
      </c>
      <c r="Z3601" s="143">
        <v>0</v>
      </c>
      <c r="AA3601" s="143">
        <v>1</v>
      </c>
      <c r="AB3601" s="143">
        <v>0.33949666714497001</v>
      </c>
      <c r="AC3601" s="143">
        <v>4.6444608876960003E-2</v>
      </c>
      <c r="AD3601" s="143">
        <v>168.594684072462</v>
      </c>
      <c r="AF3601" s="143">
        <v>-1</v>
      </c>
      <c r="AG3601" s="143">
        <v>-1</v>
      </c>
      <c r="AH3601" s="143">
        <v>-1</v>
      </c>
      <c r="AI3601" s="143">
        <v>-1</v>
      </c>
      <c r="AJ3601" s="143">
        <v>0</v>
      </c>
      <c r="AM3601" s="143" t="s">
        <v>383</v>
      </c>
      <c r="AN3601" s="143">
        <v>-1</v>
      </c>
      <c r="AQ3601" s="143">
        <v>643</v>
      </c>
      <c r="AR3601" s="143" t="s">
        <v>295</v>
      </c>
      <c r="AS3601" s="143" t="s">
        <v>413</v>
      </c>
      <c r="AT3601" s="143" t="s">
        <v>366</v>
      </c>
      <c r="AV3601" s="143">
        <v>90.820616521383499</v>
      </c>
      <c r="AW3601" s="143">
        <v>0.13673534800000001</v>
      </c>
    </row>
    <row r="3602" spans="1:49" x14ac:dyDescent="0.25">
      <c r="A3602" s="153">
        <v>820000</v>
      </c>
      <c r="B3602" s="153">
        <v>2500000</v>
      </c>
      <c r="C3602" s="153">
        <v>2500000</v>
      </c>
      <c r="D3602" s="143" t="s">
        <v>360</v>
      </c>
      <c r="E3602" s="143" t="s">
        <v>73</v>
      </c>
      <c r="F3602" s="143" t="s">
        <v>378</v>
      </c>
      <c r="G3602" s="143" t="s">
        <v>379</v>
      </c>
      <c r="H3602" s="143">
        <v>0.59</v>
      </c>
      <c r="I3602" s="143">
        <v>0.64</v>
      </c>
      <c r="J3602" s="143" t="s">
        <v>366</v>
      </c>
      <c r="K3602" s="143">
        <v>0.34589036379798999</v>
      </c>
      <c r="L3602" s="143">
        <v>3551.47503135942</v>
      </c>
      <c r="M3602" s="143">
        <v>7.2301758163180798</v>
      </c>
      <c r="N3602" s="143">
        <v>1.0066485958121201</v>
      </c>
      <c r="O3602" s="143">
        <v>2.5008481434296899</v>
      </c>
      <c r="P3602" s="143">
        <v>0.34819004902218997</v>
      </c>
      <c r="Q3602" s="143">
        <v>1228.4209906163801</v>
      </c>
      <c r="R3602" s="143">
        <v>1200</v>
      </c>
      <c r="S3602" s="143" t="s">
        <v>398</v>
      </c>
      <c r="T3602" s="143">
        <v>1200</v>
      </c>
      <c r="U3602" s="143" t="s">
        <v>385</v>
      </c>
      <c r="V3602" s="143" t="s">
        <v>366</v>
      </c>
      <c r="Z3602" s="143">
        <v>0</v>
      </c>
      <c r="AA3602" s="143">
        <v>1</v>
      </c>
      <c r="AB3602" s="143">
        <v>2.5008481434296899</v>
      </c>
      <c r="AC3602" s="143">
        <v>0.34819004902218997</v>
      </c>
      <c r="AD3602" s="143">
        <v>1228.4209906163801</v>
      </c>
      <c r="AF3602" s="143">
        <v>-1</v>
      </c>
      <c r="AG3602" s="143">
        <v>-1</v>
      </c>
      <c r="AH3602" s="143">
        <v>-1</v>
      </c>
      <c r="AI3602" s="143">
        <v>-1</v>
      </c>
      <c r="AJ3602" s="143">
        <v>0</v>
      </c>
      <c r="AM3602" s="143" t="s">
        <v>383</v>
      </c>
      <c r="AN3602" s="143">
        <v>-1</v>
      </c>
      <c r="AQ3602" s="143">
        <v>643</v>
      </c>
      <c r="AR3602" s="143" t="s">
        <v>295</v>
      </c>
      <c r="AS3602" s="143" t="s">
        <v>413</v>
      </c>
      <c r="AT3602" s="143" t="s">
        <v>366</v>
      </c>
      <c r="AV3602" s="143">
        <v>187.066113637743</v>
      </c>
      <c r="AW3602" s="143">
        <v>0.99628628600000002</v>
      </c>
    </row>
    <row r="3603" spans="1:49" x14ac:dyDescent="0.25">
      <c r="A3603" s="153">
        <v>820000</v>
      </c>
      <c r="B3603" s="153">
        <v>2500000</v>
      </c>
      <c r="C3603" s="153">
        <v>2500000</v>
      </c>
      <c r="D3603" s="143" t="s">
        <v>360</v>
      </c>
      <c r="E3603" s="143" t="s">
        <v>73</v>
      </c>
      <c r="F3603" s="143" t="s">
        <v>378</v>
      </c>
      <c r="G3603" s="143" t="s">
        <v>379</v>
      </c>
      <c r="H3603" s="143">
        <v>0.59</v>
      </c>
      <c r="I3603" s="143">
        <v>0.64</v>
      </c>
      <c r="J3603" s="143" t="s">
        <v>363</v>
      </c>
      <c r="K3603" s="143">
        <v>0.27187309007704002</v>
      </c>
      <c r="L3603" s="143">
        <v>3551.47503135942</v>
      </c>
      <c r="M3603" s="143">
        <v>7.2301758163180798</v>
      </c>
      <c r="N3603" s="143">
        <v>1.0066485958121201</v>
      </c>
      <c r="O3603" s="143">
        <v>1.9656902409827199</v>
      </c>
      <c r="P3603" s="143">
        <v>0.27368066436515998</v>
      </c>
      <c r="Q3603" s="143">
        <v>965.55049110715595</v>
      </c>
      <c r="R3603" s="143">
        <v>3100</v>
      </c>
      <c r="S3603" s="143" t="s">
        <v>371</v>
      </c>
      <c r="T3603" s="143">
        <v>3100</v>
      </c>
      <c r="U3603" s="143" t="s">
        <v>385</v>
      </c>
      <c r="V3603" s="143" t="s">
        <v>366</v>
      </c>
      <c r="Y3603" s="143" t="s">
        <v>363</v>
      </c>
      <c r="Z3603" s="143">
        <v>0</v>
      </c>
      <c r="AA3603" s="143">
        <v>1</v>
      </c>
      <c r="AB3603" s="143">
        <v>1.9656902409827199</v>
      </c>
      <c r="AC3603" s="143">
        <v>0.27368066436515998</v>
      </c>
      <c r="AD3603" s="143">
        <v>965.55049110715595</v>
      </c>
      <c r="AF3603" s="143">
        <v>-1</v>
      </c>
      <c r="AG3603" s="143">
        <v>-1</v>
      </c>
      <c r="AH3603" s="143">
        <v>-1</v>
      </c>
      <c r="AI3603" s="143">
        <v>-1</v>
      </c>
      <c r="AJ3603" s="143">
        <v>0</v>
      </c>
      <c r="AM3603" s="143" t="s">
        <v>383</v>
      </c>
      <c r="AN3603" s="143">
        <v>-1</v>
      </c>
      <c r="AQ3603" s="143">
        <v>643</v>
      </c>
      <c r="AR3603" s="143" t="s">
        <v>295</v>
      </c>
      <c r="AS3603" s="143" t="s">
        <v>413</v>
      </c>
      <c r="AT3603" s="143" t="s">
        <v>366</v>
      </c>
      <c r="AV3603" s="143">
        <v>141.210246456769</v>
      </c>
      <c r="AW3603" s="143">
        <v>0.78309042259999995</v>
      </c>
    </row>
    <row r="3604" spans="1:49" x14ac:dyDescent="0.25">
      <c r="A3604" s="153">
        <v>820000</v>
      </c>
      <c r="B3604" s="153">
        <v>2500000</v>
      </c>
      <c r="C3604" s="153">
        <v>2500000</v>
      </c>
      <c r="D3604" s="143" t="s">
        <v>360</v>
      </c>
      <c r="E3604" s="143" t="s">
        <v>73</v>
      </c>
      <c r="F3604" s="143" t="s">
        <v>378</v>
      </c>
      <c r="G3604" s="143" t="s">
        <v>379</v>
      </c>
      <c r="H3604" s="143">
        <v>0.59</v>
      </c>
      <c r="I3604" s="143">
        <v>0.64</v>
      </c>
      <c r="J3604" s="143" t="s">
        <v>366</v>
      </c>
      <c r="K3604" s="143">
        <v>0.61776345359886997</v>
      </c>
      <c r="L3604" s="143">
        <v>3817.2360553521899</v>
      </c>
      <c r="M3604" s="143">
        <v>7.9642958418274103</v>
      </c>
      <c r="N3604" s="143">
        <v>1.1186365367019599</v>
      </c>
      <c r="O3604" s="143">
        <v>4.9200509047304397</v>
      </c>
      <c r="P3604" s="143">
        <v>0.69105277023487999</v>
      </c>
      <c r="Q3604" s="143">
        <v>2358.14892875651</v>
      </c>
      <c r="R3604" s="143">
        <v>1200</v>
      </c>
      <c r="S3604" s="143" t="s">
        <v>398</v>
      </c>
      <c r="T3604" s="143">
        <v>1200</v>
      </c>
      <c r="U3604" s="143" t="s">
        <v>385</v>
      </c>
      <c r="V3604" s="143" t="s">
        <v>366</v>
      </c>
      <c r="Z3604" s="143">
        <v>0</v>
      </c>
      <c r="AA3604" s="143">
        <v>1</v>
      </c>
      <c r="AB3604" s="143">
        <v>4.9200509047304397</v>
      </c>
      <c r="AC3604" s="143">
        <v>0.69105277023487999</v>
      </c>
      <c r="AD3604" s="143">
        <v>2358.14892875651</v>
      </c>
      <c r="AF3604" s="143">
        <v>-1</v>
      </c>
      <c r="AG3604" s="143">
        <v>-1</v>
      </c>
      <c r="AH3604" s="143">
        <v>-1</v>
      </c>
      <c r="AI3604" s="143">
        <v>-1</v>
      </c>
      <c r="AJ3604" s="143">
        <v>0</v>
      </c>
      <c r="AM3604" s="143" t="s">
        <v>383</v>
      </c>
      <c r="AN3604" s="143">
        <v>-1</v>
      </c>
      <c r="AQ3604" s="143">
        <v>643</v>
      </c>
      <c r="AR3604" s="143" t="s">
        <v>295</v>
      </c>
      <c r="AS3604" s="143" t="s">
        <v>413</v>
      </c>
      <c r="AT3604" s="143" t="s">
        <v>366</v>
      </c>
      <c r="AV3604" s="143">
        <v>199.99999998882399</v>
      </c>
      <c r="AW3604" s="143">
        <v>1.9125295447999999</v>
      </c>
    </row>
    <row r="3605" spans="1:49" x14ac:dyDescent="0.25">
      <c r="A3605" s="153">
        <v>820000</v>
      </c>
      <c r="B3605" s="153">
        <v>2500000</v>
      </c>
      <c r="C3605" s="153">
        <v>2500000</v>
      </c>
      <c r="D3605" s="143" t="s">
        <v>360</v>
      </c>
      <c r="E3605" s="143" t="s">
        <v>73</v>
      </c>
      <c r="F3605" s="143" t="s">
        <v>378</v>
      </c>
      <c r="G3605" s="143" t="s">
        <v>379</v>
      </c>
      <c r="H3605" s="143">
        <v>0.59</v>
      </c>
      <c r="I3605" s="143">
        <v>0.64</v>
      </c>
      <c r="J3605" s="143" t="s">
        <v>366</v>
      </c>
      <c r="K3605" s="143">
        <v>2.94964290034E-2</v>
      </c>
      <c r="L3605" s="143">
        <v>3815.8924239363901</v>
      </c>
      <c r="M3605" s="143">
        <v>7.9225866208996001</v>
      </c>
      <c r="N3605" s="143">
        <v>1.1088738729044201</v>
      </c>
      <c r="O3605" s="143">
        <v>0.23368801378670001</v>
      </c>
      <c r="P3605" s="143">
        <v>3.2707819465849997E-2</v>
      </c>
      <c r="Q3605" s="143">
        <v>112.555199967278</v>
      </c>
      <c r="R3605" s="143">
        <v>1860</v>
      </c>
      <c r="S3605" s="143" t="s">
        <v>411</v>
      </c>
      <c r="T3605" s="143">
        <v>1860</v>
      </c>
      <c r="U3605" s="143" t="s">
        <v>385</v>
      </c>
      <c r="V3605" s="143" t="s">
        <v>366</v>
      </c>
      <c r="Z3605" s="143">
        <v>0</v>
      </c>
      <c r="AA3605" s="143">
        <v>1</v>
      </c>
      <c r="AB3605" s="143">
        <v>0.23368801378670001</v>
      </c>
      <c r="AC3605" s="143">
        <v>3.2707819465849997E-2</v>
      </c>
      <c r="AD3605" s="143">
        <v>300.81933276202398</v>
      </c>
      <c r="AF3605" s="143">
        <v>-1</v>
      </c>
      <c r="AG3605" s="143">
        <v>-1</v>
      </c>
      <c r="AH3605" s="143">
        <v>-1</v>
      </c>
      <c r="AI3605" s="143">
        <v>-1</v>
      </c>
      <c r="AJ3605" s="143">
        <v>0</v>
      </c>
      <c r="AM3605" s="143" t="s">
        <v>383</v>
      </c>
      <c r="AN3605" s="143">
        <v>-1</v>
      </c>
      <c r="AQ3605" s="143">
        <v>643</v>
      </c>
      <c r="AR3605" s="143" t="s">
        <v>295</v>
      </c>
      <c r="AS3605" s="143" t="s">
        <v>413</v>
      </c>
      <c r="AT3605" s="143" t="s">
        <v>366</v>
      </c>
      <c r="AV3605" s="143">
        <v>104.85113024412701</v>
      </c>
      <c r="AW3605" s="143">
        <v>0.2439735059</v>
      </c>
    </row>
    <row r="3606" spans="1:49" x14ac:dyDescent="0.25">
      <c r="A3606" s="153">
        <v>820000</v>
      </c>
      <c r="B3606" s="153">
        <v>2500000</v>
      </c>
      <c r="C3606" s="153">
        <v>2500000</v>
      </c>
      <c r="D3606" s="143" t="s">
        <v>360</v>
      </c>
      <c r="E3606" s="143" t="s">
        <v>73</v>
      </c>
      <c r="F3606" s="143" t="s">
        <v>378</v>
      </c>
      <c r="G3606" s="143" t="s">
        <v>379</v>
      </c>
      <c r="H3606" s="143">
        <v>0.59</v>
      </c>
      <c r="I3606" s="143">
        <v>0.64</v>
      </c>
      <c r="J3606" s="143" t="s">
        <v>366</v>
      </c>
      <c r="K3606" s="143">
        <v>0.53893016911252001</v>
      </c>
      <c r="L3606" s="143">
        <v>3815.8924239363901</v>
      </c>
      <c r="M3606" s="143">
        <v>7.9225866208996001</v>
      </c>
      <c r="N3606" s="143">
        <v>1.1088738729044201</v>
      </c>
      <c r="O3606" s="143">
        <v>4.2697209474100504</v>
      </c>
      <c r="P3606" s="143">
        <v>0.59760558384883999</v>
      </c>
      <c r="Q3606" s="143">
        <v>2056.4995493472402</v>
      </c>
      <c r="R3606" s="143">
        <v>1200</v>
      </c>
      <c r="S3606" s="143" t="s">
        <v>398</v>
      </c>
      <c r="T3606" s="143">
        <v>1200</v>
      </c>
      <c r="U3606" s="143" t="s">
        <v>385</v>
      </c>
      <c r="V3606" s="143" t="s">
        <v>366</v>
      </c>
      <c r="Z3606" s="143">
        <v>0</v>
      </c>
      <c r="AA3606" s="143">
        <v>1</v>
      </c>
      <c r="AB3606" s="143">
        <v>4.2697209474100504</v>
      </c>
      <c r="AC3606" s="143">
        <v>0.59760558384883999</v>
      </c>
      <c r="AD3606" s="143">
        <v>2056.4995493472402</v>
      </c>
      <c r="AF3606" s="143">
        <v>-1</v>
      </c>
      <c r="AG3606" s="143">
        <v>-1</v>
      </c>
      <c r="AH3606" s="143">
        <v>-1</v>
      </c>
      <c r="AI3606" s="143">
        <v>-1</v>
      </c>
      <c r="AJ3606" s="143">
        <v>0</v>
      </c>
      <c r="AM3606" s="143" t="s">
        <v>383</v>
      </c>
      <c r="AN3606" s="143">
        <v>-1</v>
      </c>
      <c r="AQ3606" s="143">
        <v>643</v>
      </c>
      <c r="AR3606" s="143" t="s">
        <v>295</v>
      </c>
      <c r="AS3606" s="143" t="s">
        <v>413</v>
      </c>
      <c r="AT3606" s="143" t="s">
        <v>366</v>
      </c>
      <c r="AV3606" s="143">
        <v>188.42623111180899</v>
      </c>
      <c r="AW3606" s="143">
        <v>1.6678828461999999</v>
      </c>
    </row>
    <row r="3607" spans="1:49" x14ac:dyDescent="0.25">
      <c r="A3607" s="153">
        <v>820000</v>
      </c>
      <c r="B3607" s="153">
        <v>2500000</v>
      </c>
      <c r="C3607" s="153">
        <v>2500000</v>
      </c>
      <c r="D3607" s="143" t="s">
        <v>360</v>
      </c>
      <c r="E3607" s="143" t="s">
        <v>73</v>
      </c>
      <c r="F3607" s="143" t="s">
        <v>378</v>
      </c>
      <c r="G3607" s="143" t="s">
        <v>379</v>
      </c>
      <c r="H3607" s="143">
        <v>0.59</v>
      </c>
      <c r="I3607" s="143">
        <v>0.64</v>
      </c>
      <c r="J3607" s="143" t="s">
        <v>366</v>
      </c>
      <c r="K3607" s="143">
        <v>1.036496612375E-2</v>
      </c>
      <c r="L3607" s="143">
        <v>3574.3517784184301</v>
      </c>
      <c r="M3607" s="143">
        <v>7.40382321370768</v>
      </c>
      <c r="N3607" s="143">
        <v>1.02953093919703</v>
      </c>
      <c r="O3607" s="143">
        <v>7.6740376796310003E-2</v>
      </c>
      <c r="P3607" s="143">
        <v>1.067105330813E-2</v>
      </c>
      <c r="Q3607" s="143">
        <v>37.048035097672603</v>
      </c>
      <c r="R3607" s="143">
        <v>1860</v>
      </c>
      <c r="S3607" s="143" t="s">
        <v>411</v>
      </c>
      <c r="T3607" s="143">
        <v>1860</v>
      </c>
      <c r="U3607" s="143" t="s">
        <v>385</v>
      </c>
      <c r="V3607" s="143" t="s">
        <v>366</v>
      </c>
      <c r="Z3607" s="143">
        <v>0</v>
      </c>
      <c r="AA3607" s="143">
        <v>1</v>
      </c>
      <c r="AB3607" s="143">
        <v>7.6740376796310003E-2</v>
      </c>
      <c r="AC3607" s="143">
        <v>1.067105330813E-2</v>
      </c>
      <c r="AD3607" s="143">
        <v>620.43902100583205</v>
      </c>
      <c r="AF3607" s="143">
        <v>-1</v>
      </c>
      <c r="AG3607" s="143">
        <v>-1</v>
      </c>
      <c r="AH3607" s="143">
        <v>-1</v>
      </c>
      <c r="AI3607" s="143">
        <v>-1</v>
      </c>
      <c r="AJ3607" s="143">
        <v>0</v>
      </c>
      <c r="AM3607" s="143" t="s">
        <v>383</v>
      </c>
      <c r="AN3607" s="143">
        <v>-1</v>
      </c>
      <c r="AQ3607" s="143">
        <v>643</v>
      </c>
      <c r="AR3607" s="143" t="s">
        <v>295</v>
      </c>
      <c r="AS3607" s="143" t="s">
        <v>413</v>
      </c>
      <c r="AT3607" s="143" t="s">
        <v>366</v>
      </c>
      <c r="AV3607" s="143">
        <v>104.977641118807</v>
      </c>
      <c r="AW3607" s="143">
        <v>0.50319466420000003</v>
      </c>
    </row>
    <row r="3608" spans="1:49" x14ac:dyDescent="0.25">
      <c r="A3608" s="153">
        <v>820000</v>
      </c>
      <c r="B3608" s="153">
        <v>2500000</v>
      </c>
      <c r="C3608" s="153">
        <v>2500000</v>
      </c>
      <c r="D3608" s="143" t="s">
        <v>360</v>
      </c>
      <c r="E3608" s="143" t="s">
        <v>73</v>
      </c>
      <c r="F3608" s="143" t="s">
        <v>378</v>
      </c>
      <c r="G3608" s="143" t="s">
        <v>379</v>
      </c>
      <c r="H3608" s="143">
        <v>0.59</v>
      </c>
      <c r="I3608" s="143">
        <v>0.64</v>
      </c>
      <c r="J3608" s="143" t="s">
        <v>366</v>
      </c>
      <c r="K3608" s="143">
        <v>0.40350562493842002</v>
      </c>
      <c r="L3608" s="143">
        <v>3574.3517784184301</v>
      </c>
      <c r="M3608" s="143">
        <v>7.40382321370768</v>
      </c>
      <c r="N3608" s="143">
        <v>1.02953093919703</v>
      </c>
      <c r="O3608" s="143">
        <v>2.9874843127807602</v>
      </c>
      <c r="P3608" s="143">
        <v>0.41542152501413998</v>
      </c>
      <c r="Q3608" s="143">
        <v>1442.2710481005099</v>
      </c>
      <c r="R3608" s="143">
        <v>1200</v>
      </c>
      <c r="S3608" s="143" t="s">
        <v>398</v>
      </c>
      <c r="T3608" s="143">
        <v>1200</v>
      </c>
      <c r="U3608" s="143" t="s">
        <v>385</v>
      </c>
      <c r="V3608" s="143" t="s">
        <v>366</v>
      </c>
      <c r="Z3608" s="143">
        <v>0</v>
      </c>
      <c r="AA3608" s="143">
        <v>1</v>
      </c>
      <c r="AB3608" s="143">
        <v>2.9874843127807602</v>
      </c>
      <c r="AC3608" s="143">
        <v>0.41542152501413998</v>
      </c>
      <c r="AD3608" s="143">
        <v>1442.2710481005099</v>
      </c>
      <c r="AF3608" s="143">
        <v>-1</v>
      </c>
      <c r="AG3608" s="143">
        <v>-1</v>
      </c>
      <c r="AH3608" s="143">
        <v>-1</v>
      </c>
      <c r="AI3608" s="143">
        <v>-1</v>
      </c>
      <c r="AJ3608" s="143">
        <v>0</v>
      </c>
      <c r="AM3608" s="143" t="s">
        <v>383</v>
      </c>
      <c r="AN3608" s="143">
        <v>-1</v>
      </c>
      <c r="AQ3608" s="143">
        <v>643</v>
      </c>
      <c r="AR3608" s="143" t="s">
        <v>295</v>
      </c>
      <c r="AS3608" s="143" t="s">
        <v>413</v>
      </c>
      <c r="AT3608" s="143" t="s">
        <v>366</v>
      </c>
      <c r="AV3608" s="143">
        <v>166.504483661894</v>
      </c>
      <c r="AW3608" s="143">
        <v>1.1697250997999999</v>
      </c>
    </row>
    <row r="3609" spans="1:49" x14ac:dyDescent="0.25">
      <c r="A3609" s="153">
        <v>820000</v>
      </c>
      <c r="B3609" s="153">
        <v>2500000</v>
      </c>
      <c r="C3609" s="153">
        <v>2500000</v>
      </c>
      <c r="D3609" s="143" t="s">
        <v>360</v>
      </c>
      <c r="E3609" s="143" t="s">
        <v>73</v>
      </c>
      <c r="F3609" s="143" t="s">
        <v>378</v>
      </c>
      <c r="G3609" s="143" t="s">
        <v>379</v>
      </c>
      <c r="H3609" s="143">
        <v>0.59</v>
      </c>
      <c r="I3609" s="143">
        <v>0.64</v>
      </c>
      <c r="J3609" s="143" t="s">
        <v>366</v>
      </c>
      <c r="K3609" s="143">
        <v>0.61776345362188001</v>
      </c>
      <c r="L3609" s="143">
        <v>3813.00701694079</v>
      </c>
      <c r="M3609" s="143">
        <v>7.9556749982819204</v>
      </c>
      <c r="N3609" s="143">
        <v>1.11743390982567</v>
      </c>
      <c r="O3609" s="143">
        <v>4.9147252628319302</v>
      </c>
      <c r="P3609" s="143">
        <v>0.69030983132810997</v>
      </c>
      <c r="Q3609" s="143">
        <v>2355.5363834698301</v>
      </c>
      <c r="R3609" s="143">
        <v>1200</v>
      </c>
      <c r="S3609" s="143" t="s">
        <v>398</v>
      </c>
      <c r="T3609" s="143">
        <v>1200</v>
      </c>
      <c r="U3609" s="143" t="s">
        <v>385</v>
      </c>
      <c r="V3609" s="143" t="s">
        <v>366</v>
      </c>
      <c r="Z3609" s="143">
        <v>0</v>
      </c>
      <c r="AA3609" s="143">
        <v>1</v>
      </c>
      <c r="AB3609" s="143">
        <v>4.9147252628319302</v>
      </c>
      <c r="AC3609" s="143">
        <v>0.69030983132810997</v>
      </c>
      <c r="AD3609" s="143">
        <v>2355.5363834698301</v>
      </c>
      <c r="AF3609" s="143">
        <v>-1</v>
      </c>
      <c r="AG3609" s="143">
        <v>-1</v>
      </c>
      <c r="AH3609" s="143">
        <v>-1</v>
      </c>
      <c r="AI3609" s="143">
        <v>-1</v>
      </c>
      <c r="AJ3609" s="143">
        <v>0</v>
      </c>
      <c r="AM3609" s="143" t="s">
        <v>383</v>
      </c>
      <c r="AN3609" s="143">
        <v>-1</v>
      </c>
      <c r="AQ3609" s="143">
        <v>643</v>
      </c>
      <c r="AR3609" s="143" t="s">
        <v>295</v>
      </c>
      <c r="AS3609" s="143" t="s">
        <v>413</v>
      </c>
      <c r="AT3609" s="143" t="s">
        <v>366</v>
      </c>
      <c r="AV3609" s="143">
        <v>199.99999999254899</v>
      </c>
      <c r="AW3609" s="143">
        <v>1.9104106921999999</v>
      </c>
    </row>
    <row r="3610" spans="1:49" x14ac:dyDescent="0.25">
      <c r="A3610" s="153">
        <v>820000</v>
      </c>
      <c r="B3610" s="153">
        <v>2500000</v>
      </c>
      <c r="C3610" s="153">
        <v>2500000</v>
      </c>
      <c r="D3610" s="143" t="s">
        <v>360</v>
      </c>
      <c r="E3610" s="143" t="s">
        <v>73</v>
      </c>
      <c r="F3610" s="143" t="s">
        <v>378</v>
      </c>
      <c r="G3610" s="143" t="s">
        <v>379</v>
      </c>
      <c r="H3610" s="143">
        <v>0.59</v>
      </c>
      <c r="I3610" s="143">
        <v>0.64</v>
      </c>
      <c r="J3610" s="143" t="s">
        <v>366</v>
      </c>
      <c r="K3610" s="143">
        <v>0.61776345380598996</v>
      </c>
      <c r="L3610" s="143">
        <v>3820.2719644067902</v>
      </c>
      <c r="M3610" s="143">
        <v>7.9704479521056104</v>
      </c>
      <c r="N3610" s="143">
        <v>1.1194932510361</v>
      </c>
      <c r="O3610" s="143">
        <v>4.9238514552736703</v>
      </c>
      <c r="P3610" s="143">
        <v>0.69158201727255997</v>
      </c>
      <c r="Q3610" s="143">
        <v>2360.02440321015</v>
      </c>
      <c r="R3610" s="143">
        <v>1200</v>
      </c>
      <c r="S3610" s="143" t="s">
        <v>398</v>
      </c>
      <c r="T3610" s="143">
        <v>1200</v>
      </c>
      <c r="U3610" s="143" t="s">
        <v>385</v>
      </c>
      <c r="V3610" s="143" t="s">
        <v>366</v>
      </c>
      <c r="Z3610" s="143">
        <v>0</v>
      </c>
      <c r="AA3610" s="143">
        <v>1</v>
      </c>
      <c r="AB3610" s="143">
        <v>4.9238514552736703</v>
      </c>
      <c r="AC3610" s="143">
        <v>0.69158201727255997</v>
      </c>
      <c r="AD3610" s="143">
        <v>2360.02440321015</v>
      </c>
      <c r="AF3610" s="143">
        <v>-1</v>
      </c>
      <c r="AG3610" s="143">
        <v>-1</v>
      </c>
      <c r="AH3610" s="143">
        <v>-1</v>
      </c>
      <c r="AI3610" s="143">
        <v>-1</v>
      </c>
      <c r="AJ3610" s="143">
        <v>0</v>
      </c>
      <c r="AM3610" s="143" t="s">
        <v>383</v>
      </c>
      <c r="AN3610" s="143">
        <v>-1</v>
      </c>
      <c r="AQ3610" s="143">
        <v>643</v>
      </c>
      <c r="AR3610" s="143" t="s">
        <v>295</v>
      </c>
      <c r="AS3610" s="143" t="s">
        <v>413</v>
      </c>
      <c r="AT3610" s="143" t="s">
        <v>366</v>
      </c>
      <c r="AV3610" s="143">
        <v>200.000000022351</v>
      </c>
      <c r="AW3610" s="143">
        <v>1.9140506108999999</v>
      </c>
    </row>
    <row r="3611" spans="1:49" x14ac:dyDescent="0.25">
      <c r="A3611" s="153">
        <v>820000</v>
      </c>
      <c r="B3611" s="153">
        <v>2500000</v>
      </c>
      <c r="C3611" s="153">
        <v>2500000</v>
      </c>
      <c r="D3611" s="143" t="s">
        <v>360</v>
      </c>
      <c r="E3611" s="143" t="s">
        <v>73</v>
      </c>
      <c r="F3611" s="143" t="s">
        <v>378</v>
      </c>
      <c r="G3611" s="143" t="s">
        <v>379</v>
      </c>
      <c r="H3611" s="143">
        <v>0.59</v>
      </c>
      <c r="I3611" s="143">
        <v>0.64</v>
      </c>
      <c r="J3611" s="143" t="s">
        <v>366</v>
      </c>
      <c r="K3611" s="143">
        <v>0.54373171072226001</v>
      </c>
      <c r="L3611" s="143">
        <v>3796.18907802493</v>
      </c>
      <c r="M3611" s="143">
        <v>9.4009123220498303</v>
      </c>
      <c r="N3611" s="143">
        <v>1.38107439251159</v>
      </c>
      <c r="O3611" s="143">
        <v>5.1115741392181704</v>
      </c>
      <c r="P3611" s="143">
        <v>0.75093394207504005</v>
      </c>
      <c r="Q3611" s="143">
        <v>2064.1083816196701</v>
      </c>
      <c r="R3611" s="143">
        <v>1200</v>
      </c>
      <c r="S3611" s="143" t="s">
        <v>398</v>
      </c>
      <c r="T3611" s="143">
        <v>1200</v>
      </c>
      <c r="U3611" s="143" t="s">
        <v>385</v>
      </c>
      <c r="V3611" s="143" t="s">
        <v>366</v>
      </c>
      <c r="Z3611" s="143">
        <v>0</v>
      </c>
      <c r="AA3611" s="143">
        <v>1</v>
      </c>
      <c r="AB3611" s="143">
        <v>5.1115741392181704</v>
      </c>
      <c r="AC3611" s="143">
        <v>0.75093394207504005</v>
      </c>
      <c r="AD3611" s="143">
        <v>2290.4737867241402</v>
      </c>
      <c r="AF3611" s="143">
        <v>-1</v>
      </c>
      <c r="AG3611" s="143">
        <v>-1</v>
      </c>
      <c r="AH3611" s="143">
        <v>-1</v>
      </c>
      <c r="AI3611" s="143">
        <v>-1</v>
      </c>
      <c r="AJ3611" s="143">
        <v>0</v>
      </c>
      <c r="AM3611" s="143" t="s">
        <v>383</v>
      </c>
      <c r="AN3611" s="143">
        <v>-1</v>
      </c>
      <c r="AQ3611" s="143">
        <v>643</v>
      </c>
      <c r="AR3611" s="143" t="s">
        <v>295</v>
      </c>
      <c r="AS3611" s="143" t="s">
        <v>413</v>
      </c>
      <c r="AT3611" s="143" t="s">
        <v>366</v>
      </c>
      <c r="AV3611" s="143">
        <v>188.954580157891</v>
      </c>
      <c r="AW3611" s="143">
        <v>1.8576429738</v>
      </c>
    </row>
    <row r="3612" spans="1:49" x14ac:dyDescent="0.25">
      <c r="A3612" s="153">
        <v>820000</v>
      </c>
      <c r="B3612" s="153">
        <v>2500000</v>
      </c>
      <c r="C3612" s="153">
        <v>2500000</v>
      </c>
      <c r="D3612" s="143" t="s">
        <v>360</v>
      </c>
      <c r="E3612" s="143" t="s">
        <v>73</v>
      </c>
      <c r="F3612" s="143" t="s">
        <v>378</v>
      </c>
      <c r="G3612" s="143" t="s">
        <v>379</v>
      </c>
      <c r="H3612" s="143">
        <v>0.59</v>
      </c>
      <c r="I3612" s="143">
        <v>0.64</v>
      </c>
      <c r="J3612" s="143" t="s">
        <v>366</v>
      </c>
      <c r="K3612" s="143">
        <v>2.0228393094899998E-3</v>
      </c>
      <c r="L3612" s="143">
        <v>3796.18907802493</v>
      </c>
      <c r="M3612" s="143">
        <v>9.4009123220498303</v>
      </c>
      <c r="N3612" s="143">
        <v>1.38107439251159</v>
      </c>
      <c r="O3612" s="143">
        <v>1.901653499013E-2</v>
      </c>
      <c r="P3612" s="143">
        <v>2.7936915705000002E-3</v>
      </c>
      <c r="Q3612" s="143">
        <v>7.6790804932930303</v>
      </c>
      <c r="R3612" s="143">
        <v>8310</v>
      </c>
      <c r="S3612" s="143" t="s">
        <v>400</v>
      </c>
      <c r="T3612" s="143">
        <v>8310</v>
      </c>
      <c r="U3612" s="143" t="s">
        <v>385</v>
      </c>
      <c r="V3612" s="143" t="s">
        <v>366</v>
      </c>
      <c r="Z3612" s="143">
        <v>0</v>
      </c>
      <c r="AA3612" s="143">
        <v>1</v>
      </c>
      <c r="AB3612" s="143">
        <v>1.901653499013E-2</v>
      </c>
      <c r="AC3612" s="143">
        <v>2.7936915705000002E-3</v>
      </c>
      <c r="AD3612" s="143">
        <v>54.673088892950702</v>
      </c>
      <c r="AF3612" s="143">
        <v>-1</v>
      </c>
      <c r="AG3612" s="143">
        <v>-1</v>
      </c>
      <c r="AH3612" s="143">
        <v>-1</v>
      </c>
      <c r="AI3612" s="143">
        <v>-1</v>
      </c>
      <c r="AJ3612" s="143">
        <v>0</v>
      </c>
      <c r="AM3612" s="143" t="s">
        <v>383</v>
      </c>
      <c r="AN3612" s="143">
        <v>-1</v>
      </c>
      <c r="AQ3612" s="143">
        <v>643</v>
      </c>
      <c r="AR3612" s="143" t="s">
        <v>295</v>
      </c>
      <c r="AS3612" s="143" t="s">
        <v>413</v>
      </c>
      <c r="AT3612" s="143" t="s">
        <v>366</v>
      </c>
      <c r="AV3612" s="143">
        <v>15.173491848462801</v>
      </c>
      <c r="AW3612" s="143">
        <v>4.43415157E-2</v>
      </c>
    </row>
    <row r="3613" spans="1:49" x14ac:dyDescent="0.25">
      <c r="A3613" s="153">
        <v>820000</v>
      </c>
      <c r="B3613" s="153">
        <v>2500000</v>
      </c>
      <c r="C3613" s="153">
        <v>2500000</v>
      </c>
      <c r="D3613" s="143" t="s">
        <v>360</v>
      </c>
      <c r="E3613" s="143" t="s">
        <v>73</v>
      </c>
      <c r="F3613" s="143" t="s">
        <v>378</v>
      </c>
      <c r="G3613" s="143" t="s">
        <v>379</v>
      </c>
      <c r="H3613" s="143">
        <v>0.59</v>
      </c>
      <c r="I3613" s="143">
        <v>0.64</v>
      </c>
      <c r="J3613" s="143" t="s">
        <v>366</v>
      </c>
      <c r="K3613" s="143">
        <v>0.12814187955678999</v>
      </c>
      <c r="L3613" s="143">
        <v>1988.3129724202399</v>
      </c>
      <c r="M3613" s="143">
        <v>4.0842467215112102</v>
      </c>
      <c r="N3613" s="143">
        <v>0.56677619288662995</v>
      </c>
      <c r="O3613" s="143">
        <v>0.52336305146810003</v>
      </c>
      <c r="P3613" s="143">
        <v>7.2627766644529995E-2</v>
      </c>
      <c r="Q3613" s="143">
        <v>254.78616143308</v>
      </c>
      <c r="R3613" s="143">
        <v>1200</v>
      </c>
      <c r="S3613" s="143" t="s">
        <v>398</v>
      </c>
      <c r="T3613" s="143">
        <v>1200</v>
      </c>
      <c r="U3613" s="143" t="s">
        <v>385</v>
      </c>
      <c r="V3613" s="143" t="s">
        <v>366</v>
      </c>
      <c r="Z3613" s="143">
        <v>0</v>
      </c>
      <c r="AA3613" s="143">
        <v>1</v>
      </c>
      <c r="AB3613" s="143">
        <v>0.52336305146810003</v>
      </c>
      <c r="AC3613" s="143">
        <v>7.2627766644529995E-2</v>
      </c>
      <c r="AD3613" s="143">
        <v>370.927752938862</v>
      </c>
      <c r="AF3613" s="143">
        <v>-1</v>
      </c>
      <c r="AG3613" s="143">
        <v>-1</v>
      </c>
      <c r="AH3613" s="143">
        <v>-1</v>
      </c>
      <c r="AI3613" s="143">
        <v>-1</v>
      </c>
      <c r="AJ3613" s="143">
        <v>0</v>
      </c>
      <c r="AM3613" s="143" t="s">
        <v>383</v>
      </c>
      <c r="AN3613" s="143">
        <v>-1</v>
      </c>
      <c r="AQ3613" s="143">
        <v>643</v>
      </c>
      <c r="AR3613" s="143" t="s">
        <v>295</v>
      </c>
      <c r="AS3613" s="143" t="s">
        <v>413</v>
      </c>
      <c r="AT3613" s="143" t="s">
        <v>366</v>
      </c>
      <c r="AV3613" s="143">
        <v>120.870079133814</v>
      </c>
      <c r="AW3613" s="143">
        <v>0.3008335385</v>
      </c>
    </row>
    <row r="3614" spans="1:49" x14ac:dyDescent="0.25">
      <c r="A3614" s="153">
        <v>820000</v>
      </c>
      <c r="B3614" s="153">
        <v>2500000</v>
      </c>
      <c r="C3614" s="153">
        <v>2500000</v>
      </c>
      <c r="D3614" s="143" t="s">
        <v>360</v>
      </c>
      <c r="E3614" s="143" t="s">
        <v>73</v>
      </c>
      <c r="F3614" s="143" t="s">
        <v>378</v>
      </c>
      <c r="G3614" s="143" t="s">
        <v>379</v>
      </c>
      <c r="H3614" s="143">
        <v>0.59</v>
      </c>
      <c r="I3614" s="143">
        <v>0.64</v>
      </c>
      <c r="J3614" s="143" t="s">
        <v>366</v>
      </c>
      <c r="K3614" s="143">
        <v>0.12458087517454</v>
      </c>
      <c r="L3614" s="143">
        <v>3808.6364590808998</v>
      </c>
      <c r="M3614" s="143">
        <v>7.9437237642288903</v>
      </c>
      <c r="N3614" s="143">
        <v>1.1156151026768699</v>
      </c>
      <c r="O3614" s="143">
        <v>0.98963605869246996</v>
      </c>
      <c r="P3614" s="143">
        <v>0.13898430584942001</v>
      </c>
      <c r="Q3614" s="143">
        <v>474.48326329398299</v>
      </c>
      <c r="R3614" s="143">
        <v>1200</v>
      </c>
      <c r="S3614" s="143" t="s">
        <v>398</v>
      </c>
      <c r="T3614" s="143">
        <v>1200</v>
      </c>
      <c r="U3614" s="143" t="s">
        <v>385</v>
      </c>
      <c r="V3614" s="143" t="s">
        <v>366</v>
      </c>
      <c r="Z3614" s="143">
        <v>0</v>
      </c>
      <c r="AA3614" s="143">
        <v>1</v>
      </c>
      <c r="AB3614" s="143">
        <v>0.98963605869246996</v>
      </c>
      <c r="AC3614" s="143">
        <v>0.13898430584942001</v>
      </c>
      <c r="AD3614" s="143">
        <v>2336.3833831997299</v>
      </c>
      <c r="AF3614" s="143">
        <v>-1</v>
      </c>
      <c r="AG3614" s="143">
        <v>-1</v>
      </c>
      <c r="AH3614" s="143">
        <v>-1</v>
      </c>
      <c r="AI3614" s="143">
        <v>-1</v>
      </c>
      <c r="AJ3614" s="143">
        <v>0</v>
      </c>
      <c r="AM3614" s="143" t="s">
        <v>383</v>
      </c>
      <c r="AN3614" s="143">
        <v>-1</v>
      </c>
      <c r="AQ3614" s="143">
        <v>643</v>
      </c>
      <c r="AR3614" s="143" t="s">
        <v>295</v>
      </c>
      <c r="AS3614" s="143" t="s">
        <v>413</v>
      </c>
      <c r="AT3614" s="143" t="s">
        <v>366</v>
      </c>
      <c r="AV3614" s="143">
        <v>112.410397914792</v>
      </c>
      <c r="AW3614" s="143">
        <v>1.8948770342000001</v>
      </c>
    </row>
    <row r="3615" spans="1:49" x14ac:dyDescent="0.25">
      <c r="A3615" s="153">
        <v>820000</v>
      </c>
      <c r="B3615" s="153">
        <v>2500000</v>
      </c>
      <c r="C3615" s="153">
        <v>2500000</v>
      </c>
      <c r="D3615" s="143" t="s">
        <v>360</v>
      </c>
      <c r="E3615" s="143" t="s">
        <v>73</v>
      </c>
      <c r="F3615" s="143" t="s">
        <v>378</v>
      </c>
      <c r="G3615" s="143" t="s">
        <v>379</v>
      </c>
      <c r="H3615" s="143">
        <v>0.59</v>
      </c>
      <c r="I3615" s="143">
        <v>0.64</v>
      </c>
      <c r="J3615" s="143" t="s">
        <v>366</v>
      </c>
      <c r="K3615" s="143">
        <v>0.48886265200408002</v>
      </c>
      <c r="L3615" s="143">
        <v>3808.6364590808998</v>
      </c>
      <c r="M3615" s="143">
        <v>7.9437237642288903</v>
      </c>
      <c r="N3615" s="143">
        <v>1.1156151026768699</v>
      </c>
      <c r="O3615" s="143">
        <v>3.88338986616884</v>
      </c>
      <c r="P3615" s="143">
        <v>0.54538255771042998</v>
      </c>
      <c r="Q3615" s="143">
        <v>1861.90011990575</v>
      </c>
      <c r="R3615" s="143">
        <v>1200</v>
      </c>
      <c r="S3615" s="143" t="s">
        <v>398</v>
      </c>
      <c r="T3615" s="143">
        <v>1200</v>
      </c>
      <c r="U3615" s="143" t="s">
        <v>385</v>
      </c>
      <c r="V3615" s="143" t="s">
        <v>366</v>
      </c>
      <c r="Z3615" s="143">
        <v>0</v>
      </c>
      <c r="AA3615" s="143">
        <v>1</v>
      </c>
      <c r="AB3615" s="143">
        <v>3.88338986616884</v>
      </c>
      <c r="AC3615" s="143">
        <v>0.54538255771042998</v>
      </c>
      <c r="AD3615" s="143">
        <v>2336.3833831997299</v>
      </c>
      <c r="AF3615" s="143">
        <v>-1</v>
      </c>
      <c r="AG3615" s="143">
        <v>-1</v>
      </c>
      <c r="AH3615" s="143">
        <v>-1</v>
      </c>
      <c r="AI3615" s="143">
        <v>-1</v>
      </c>
      <c r="AJ3615" s="143">
        <v>0</v>
      </c>
      <c r="AM3615" s="143" t="s">
        <v>383</v>
      </c>
      <c r="AN3615" s="143">
        <v>-1</v>
      </c>
      <c r="AQ3615" s="143">
        <v>644</v>
      </c>
      <c r="AR3615" s="143" t="s">
        <v>295</v>
      </c>
      <c r="AS3615" s="143" t="s">
        <v>414</v>
      </c>
      <c r="AT3615" s="143" t="s">
        <v>366</v>
      </c>
      <c r="AV3615" s="143">
        <v>208.454819684521</v>
      </c>
      <c r="AW3615" s="143">
        <v>1.8948770342000001</v>
      </c>
    </row>
    <row r="3616" spans="1:49" x14ac:dyDescent="0.25">
      <c r="A3616" s="153">
        <v>820000</v>
      </c>
      <c r="B3616" s="153">
        <v>2500000</v>
      </c>
      <c r="C3616" s="153">
        <v>2500000</v>
      </c>
      <c r="D3616" s="143" t="s">
        <v>360</v>
      </c>
      <c r="E3616" s="143" t="s">
        <v>73</v>
      </c>
      <c r="F3616" s="143" t="s">
        <v>378</v>
      </c>
      <c r="G3616" s="143" t="s">
        <v>379</v>
      </c>
      <c r="H3616" s="143">
        <v>0.59</v>
      </c>
      <c r="I3616" s="143">
        <v>0.64</v>
      </c>
      <c r="J3616" s="143" t="s">
        <v>363</v>
      </c>
      <c r="K3616" s="143">
        <v>4.3199263742099998E-3</v>
      </c>
      <c r="L3616" s="143">
        <v>3808.6364590808998</v>
      </c>
      <c r="M3616" s="143">
        <v>7.9437237642288903</v>
      </c>
      <c r="N3616" s="143">
        <v>1.1156151026768699</v>
      </c>
      <c r="O3616" s="143">
        <v>3.431630179853E-2</v>
      </c>
      <c r="P3616" s="143">
        <v>4.8193751055199997E-3</v>
      </c>
      <c r="Q3616" s="143">
        <v>16.453029089365199</v>
      </c>
      <c r="R3616" s="143">
        <v>3100</v>
      </c>
      <c r="S3616" s="143" t="s">
        <v>371</v>
      </c>
      <c r="T3616" s="143">
        <v>3100</v>
      </c>
      <c r="U3616" s="143" t="s">
        <v>385</v>
      </c>
      <c r="V3616" s="143" t="s">
        <v>366</v>
      </c>
      <c r="Y3616" s="143" t="s">
        <v>363</v>
      </c>
      <c r="Z3616" s="143">
        <v>0</v>
      </c>
      <c r="AA3616" s="143">
        <v>1</v>
      </c>
      <c r="AB3616" s="143">
        <v>3.431630179853E-2</v>
      </c>
      <c r="AC3616" s="143">
        <v>4.8193751055199997E-3</v>
      </c>
      <c r="AD3616" s="143">
        <v>16.4530290893642</v>
      </c>
      <c r="AF3616" s="143">
        <v>-1</v>
      </c>
      <c r="AG3616" s="143">
        <v>-1</v>
      </c>
      <c r="AH3616" s="143">
        <v>-1</v>
      </c>
      <c r="AI3616" s="143">
        <v>-1</v>
      </c>
      <c r="AJ3616" s="143">
        <v>0</v>
      </c>
      <c r="AM3616" s="143" t="s">
        <v>383</v>
      </c>
      <c r="AN3616" s="143">
        <v>-1</v>
      </c>
      <c r="AQ3616" s="143">
        <v>644</v>
      </c>
      <c r="AR3616" s="143" t="s">
        <v>295</v>
      </c>
      <c r="AS3616" s="143" t="s">
        <v>414</v>
      </c>
      <c r="AT3616" s="143" t="s">
        <v>366</v>
      </c>
      <c r="AV3616" s="143">
        <v>25.125677682509199</v>
      </c>
      <c r="AW3616" s="143">
        <v>1.3343900299999999E-2</v>
      </c>
    </row>
    <row r="3617" spans="1:49" x14ac:dyDescent="0.25">
      <c r="A3617" s="153">
        <v>820000</v>
      </c>
      <c r="B3617" s="153">
        <v>2500000</v>
      </c>
      <c r="C3617" s="153">
        <v>2500000</v>
      </c>
      <c r="D3617" s="143" t="s">
        <v>360</v>
      </c>
      <c r="E3617" s="143" t="s">
        <v>73</v>
      </c>
      <c r="F3617" s="143" t="s">
        <v>378</v>
      </c>
      <c r="G3617" s="143" t="s">
        <v>379</v>
      </c>
      <c r="H3617" s="143">
        <v>0.59</v>
      </c>
      <c r="I3617" s="143">
        <v>0.64</v>
      </c>
      <c r="J3617" s="143" t="s">
        <v>366</v>
      </c>
      <c r="K3617" s="143">
        <v>2.1890342006099998E-3</v>
      </c>
      <c r="L3617" s="143">
        <v>3670.5777237881498</v>
      </c>
      <c r="M3617" s="143">
        <v>7.8867535656158303</v>
      </c>
      <c r="N3617" s="143">
        <v>1.0536750778166599</v>
      </c>
      <c r="O3617" s="143">
        <v>1.7264373286979998E-2</v>
      </c>
      <c r="P3617" s="143">
        <v>2.30653078168E-3</v>
      </c>
      <c r="Q3617" s="143">
        <v>8.0350201734025095</v>
      </c>
      <c r="R3617" s="143">
        <v>1200</v>
      </c>
      <c r="S3617" s="143" t="s">
        <v>398</v>
      </c>
      <c r="T3617" s="143">
        <v>1200</v>
      </c>
      <c r="U3617" s="143" t="s">
        <v>385</v>
      </c>
      <c r="V3617" s="143" t="s">
        <v>366</v>
      </c>
      <c r="Z3617" s="143">
        <v>0</v>
      </c>
      <c r="AA3617" s="143">
        <v>1</v>
      </c>
      <c r="AB3617" s="143">
        <v>1.7264373286979998E-2</v>
      </c>
      <c r="AC3617" s="143">
        <v>2.30653078168E-3</v>
      </c>
      <c r="AD3617" s="143">
        <v>8.0350201734016302</v>
      </c>
      <c r="AF3617" s="143">
        <v>-1</v>
      </c>
      <c r="AG3617" s="143">
        <v>-1</v>
      </c>
      <c r="AH3617" s="143">
        <v>-1</v>
      </c>
      <c r="AI3617" s="143">
        <v>-1</v>
      </c>
      <c r="AJ3617" s="143">
        <v>0</v>
      </c>
      <c r="AM3617" s="143" t="s">
        <v>383</v>
      </c>
      <c r="AN3617" s="143">
        <v>-1</v>
      </c>
      <c r="AQ3617" s="143">
        <v>643</v>
      </c>
      <c r="AR3617" s="143" t="s">
        <v>295</v>
      </c>
      <c r="AS3617" s="143" t="s">
        <v>413</v>
      </c>
      <c r="AT3617" s="143" t="s">
        <v>366</v>
      </c>
      <c r="AV3617" s="143">
        <v>20.961995436854199</v>
      </c>
      <c r="AW3617" s="143">
        <v>6.5166425000000002E-3</v>
      </c>
    </row>
    <row r="3618" spans="1:49" x14ac:dyDescent="0.25">
      <c r="A3618" s="153">
        <v>820000</v>
      </c>
      <c r="B3618" s="153">
        <v>2500000</v>
      </c>
      <c r="C3618" s="153">
        <v>2500000</v>
      </c>
      <c r="D3618" s="143" t="s">
        <v>360</v>
      </c>
      <c r="E3618" s="143" t="s">
        <v>73</v>
      </c>
      <c r="F3618" s="143" t="s">
        <v>378</v>
      </c>
      <c r="G3618" s="143" t="s">
        <v>379</v>
      </c>
      <c r="H3618" s="143">
        <v>0.59</v>
      </c>
      <c r="I3618" s="143">
        <v>0.64</v>
      </c>
      <c r="J3618" s="143" t="s">
        <v>363</v>
      </c>
      <c r="K3618" s="143">
        <v>4.7509562553729998E-2</v>
      </c>
      <c r="L3618" s="143">
        <v>3670.5777237881498</v>
      </c>
      <c r="M3618" s="143">
        <v>7.8867535656158303</v>
      </c>
      <c r="N3618" s="143">
        <v>1.0536750778166599</v>
      </c>
      <c r="O3618" s="143">
        <v>0.37469621187147001</v>
      </c>
      <c r="P3618" s="143">
        <v>5.0059642020829999E-2</v>
      </c>
      <c r="Q3618" s="143">
        <v>174.38754197664099</v>
      </c>
      <c r="R3618" s="143">
        <v>3100</v>
      </c>
      <c r="S3618" s="143" t="s">
        <v>371</v>
      </c>
      <c r="T3618" s="143">
        <v>3100</v>
      </c>
      <c r="U3618" s="143" t="s">
        <v>385</v>
      </c>
      <c r="V3618" s="143" t="s">
        <v>366</v>
      </c>
      <c r="Y3618" s="143" t="s">
        <v>363</v>
      </c>
      <c r="Z3618" s="143">
        <v>0</v>
      </c>
      <c r="AA3618" s="143">
        <v>1</v>
      </c>
      <c r="AB3618" s="143">
        <v>0.37469621187147001</v>
      </c>
      <c r="AC3618" s="143">
        <v>5.0059642020829999E-2</v>
      </c>
      <c r="AD3618" s="143">
        <v>253.595363855611</v>
      </c>
      <c r="AF3618" s="143">
        <v>-1</v>
      </c>
      <c r="AG3618" s="143">
        <v>-1</v>
      </c>
      <c r="AH3618" s="143">
        <v>-1</v>
      </c>
      <c r="AI3618" s="143">
        <v>-1</v>
      </c>
      <c r="AJ3618" s="143">
        <v>0</v>
      </c>
      <c r="AM3618" s="143" t="s">
        <v>383</v>
      </c>
      <c r="AN3618" s="143">
        <v>-1</v>
      </c>
      <c r="AQ3618" s="143">
        <v>643</v>
      </c>
      <c r="AR3618" s="143" t="s">
        <v>295</v>
      </c>
      <c r="AS3618" s="143" t="s">
        <v>413</v>
      </c>
      <c r="AT3618" s="143" t="s">
        <v>366</v>
      </c>
      <c r="AV3618" s="143">
        <v>102.05733327194601</v>
      </c>
      <c r="AW3618" s="143">
        <v>0.20567345000000001</v>
      </c>
    </row>
    <row r="3619" spans="1:49" x14ac:dyDescent="0.25">
      <c r="A3619" s="153">
        <v>820000</v>
      </c>
      <c r="B3619" s="153">
        <v>2500000</v>
      </c>
      <c r="C3619" s="153">
        <v>2500000</v>
      </c>
      <c r="D3619" s="143" t="s">
        <v>360</v>
      </c>
      <c r="E3619" s="143" t="s">
        <v>73</v>
      </c>
      <c r="F3619" s="143" t="s">
        <v>378</v>
      </c>
      <c r="G3619" s="143" t="s">
        <v>379</v>
      </c>
      <c r="H3619" s="143">
        <v>0.59</v>
      </c>
      <c r="I3619" s="143">
        <v>0.64</v>
      </c>
      <c r="J3619" s="143" t="s">
        <v>366</v>
      </c>
      <c r="K3619" s="143">
        <v>6.1835020184219998E-2</v>
      </c>
      <c r="L3619" s="143">
        <v>3837.0545200737902</v>
      </c>
      <c r="M3619" s="143">
        <v>7.61041544522738</v>
      </c>
      <c r="N3619" s="143">
        <v>1.0665231941728499</v>
      </c>
      <c r="O3619" s="143">
        <v>0.47059019266598001</v>
      </c>
      <c r="P3619" s="143">
        <v>6.5948483238620001E-2</v>
      </c>
      <c r="Q3619" s="143">
        <v>237.264343696738</v>
      </c>
      <c r="R3619" s="143">
        <v>1550</v>
      </c>
      <c r="S3619" s="143" t="s">
        <v>399</v>
      </c>
      <c r="T3619" s="143">
        <v>1550</v>
      </c>
      <c r="U3619" s="143" t="s">
        <v>385</v>
      </c>
      <c r="V3619" s="143" t="s">
        <v>366</v>
      </c>
      <c r="Z3619" s="143">
        <v>0</v>
      </c>
      <c r="AA3619" s="143">
        <v>1</v>
      </c>
      <c r="AB3619" s="143">
        <v>0.47059019266598001</v>
      </c>
      <c r="AC3619" s="143">
        <v>6.5948483238620001E-2</v>
      </c>
      <c r="AD3619" s="143">
        <v>2370.3920524977698</v>
      </c>
      <c r="AF3619" s="143">
        <v>-1</v>
      </c>
      <c r="AG3619" s="143">
        <v>-1</v>
      </c>
      <c r="AH3619" s="143">
        <v>-1</v>
      </c>
      <c r="AI3619" s="143">
        <v>-1</v>
      </c>
      <c r="AJ3619" s="143">
        <v>0</v>
      </c>
      <c r="AM3619" s="143" t="s">
        <v>383</v>
      </c>
      <c r="AN3619" s="143">
        <v>-1</v>
      </c>
      <c r="AQ3619" s="143">
        <v>642</v>
      </c>
      <c r="AR3619" s="143" t="s">
        <v>295</v>
      </c>
      <c r="AS3619" s="143" t="s">
        <v>412</v>
      </c>
      <c r="AT3619" s="143" t="s">
        <v>366</v>
      </c>
      <c r="AV3619" s="143">
        <v>106.231383927205</v>
      </c>
      <c r="AW3619" s="143">
        <v>1.9224590855999999</v>
      </c>
    </row>
    <row r="3620" spans="1:49" x14ac:dyDescent="0.25">
      <c r="A3620" s="153">
        <v>820000</v>
      </c>
      <c r="B3620" s="153">
        <v>2500000</v>
      </c>
      <c r="C3620" s="153">
        <v>2500000</v>
      </c>
      <c r="D3620" s="143" t="s">
        <v>360</v>
      </c>
      <c r="E3620" s="143" t="s">
        <v>73</v>
      </c>
      <c r="F3620" s="143" t="s">
        <v>378</v>
      </c>
      <c r="G3620" s="143" t="s">
        <v>379</v>
      </c>
      <c r="H3620" s="143">
        <v>0.59</v>
      </c>
      <c r="I3620" s="143">
        <v>0.64</v>
      </c>
      <c r="J3620" s="143" t="s">
        <v>366</v>
      </c>
      <c r="K3620" s="143">
        <v>0.38136385452749999</v>
      </c>
      <c r="L3620" s="143">
        <v>3832.42850402561</v>
      </c>
      <c r="M3620" s="143">
        <v>7.7377134270575496</v>
      </c>
      <c r="N3620" s="143">
        <v>1.1062366549123399</v>
      </c>
      <c r="O3620" s="143">
        <v>2.9508842177719101</v>
      </c>
      <c r="P3620" s="143">
        <v>0.42187867473697999</v>
      </c>
      <c r="Q3620" s="143">
        <v>1461.5497064962899</v>
      </c>
      <c r="R3620" s="143">
        <v>1550</v>
      </c>
      <c r="S3620" s="143" t="s">
        <v>399</v>
      </c>
      <c r="T3620" s="143">
        <v>1550</v>
      </c>
      <c r="U3620" s="143" t="s">
        <v>385</v>
      </c>
      <c r="V3620" s="143" t="s">
        <v>366</v>
      </c>
      <c r="Z3620" s="143">
        <v>0</v>
      </c>
      <c r="AA3620" s="143">
        <v>1</v>
      </c>
      <c r="AB3620" s="143">
        <v>2.9508842177719101</v>
      </c>
      <c r="AC3620" s="143">
        <v>0.42187867473697999</v>
      </c>
      <c r="AD3620" s="143">
        <v>2367.5342685822102</v>
      </c>
      <c r="AF3620" s="143">
        <v>-1</v>
      </c>
      <c r="AG3620" s="143">
        <v>-1</v>
      </c>
      <c r="AH3620" s="143">
        <v>-1</v>
      </c>
      <c r="AI3620" s="143">
        <v>-1</v>
      </c>
      <c r="AJ3620" s="143">
        <v>0</v>
      </c>
      <c r="AM3620" s="143" t="s">
        <v>383</v>
      </c>
      <c r="AN3620" s="143">
        <v>-1</v>
      </c>
      <c r="AQ3620" s="143">
        <v>642</v>
      </c>
      <c r="AR3620" s="143" t="s">
        <v>295</v>
      </c>
      <c r="AS3620" s="143" t="s">
        <v>412</v>
      </c>
      <c r="AT3620" s="143" t="s">
        <v>366</v>
      </c>
      <c r="AV3620" s="143">
        <v>239.40769093813299</v>
      </c>
      <c r="AW3620" s="143">
        <v>1.920141337</v>
      </c>
    </row>
    <row r="3621" spans="1:49" x14ac:dyDescent="0.25">
      <c r="A3621" s="153">
        <v>820000</v>
      </c>
      <c r="B3621" s="153">
        <v>2500000</v>
      </c>
      <c r="C3621" s="153">
        <v>2500000</v>
      </c>
      <c r="D3621" s="143" t="s">
        <v>360</v>
      </c>
      <c r="E3621" s="143" t="s">
        <v>73</v>
      </c>
      <c r="F3621" s="143" t="s">
        <v>378</v>
      </c>
      <c r="G3621" s="143" t="s">
        <v>379</v>
      </c>
      <c r="H3621" s="143">
        <v>0.59</v>
      </c>
      <c r="I3621" s="143">
        <v>0.64</v>
      </c>
      <c r="J3621" s="143" t="s">
        <v>366</v>
      </c>
      <c r="K3621" s="143">
        <v>0.21493391257642</v>
      </c>
      <c r="L3621" s="143">
        <v>3814.9283744986101</v>
      </c>
      <c r="M3621" s="143">
        <v>7.6797359757945296</v>
      </c>
      <c r="N3621" s="143">
        <v>1.0943823531285199</v>
      </c>
      <c r="O3621" s="143">
        <v>1.6506357008314001</v>
      </c>
      <c r="P3621" s="143">
        <v>0.23521988101249999</v>
      </c>
      <c r="Q3621" s="143">
        <v>819.95748172978904</v>
      </c>
      <c r="R3621" s="143">
        <v>1550</v>
      </c>
      <c r="S3621" s="143" t="s">
        <v>399</v>
      </c>
      <c r="T3621" s="143">
        <v>1550</v>
      </c>
      <c r="U3621" s="143" t="s">
        <v>385</v>
      </c>
      <c r="V3621" s="143" t="s">
        <v>366</v>
      </c>
      <c r="Z3621" s="143">
        <v>0</v>
      </c>
      <c r="AA3621" s="143">
        <v>1</v>
      </c>
      <c r="AB3621" s="143">
        <v>1.6506357008314001</v>
      </c>
      <c r="AC3621" s="143">
        <v>0.23521988101249999</v>
      </c>
      <c r="AD3621" s="143">
        <v>2341.1373305751299</v>
      </c>
      <c r="AF3621" s="143">
        <v>-1</v>
      </c>
      <c r="AG3621" s="143">
        <v>-1</v>
      </c>
      <c r="AH3621" s="143">
        <v>-1</v>
      </c>
      <c r="AI3621" s="143">
        <v>-1</v>
      </c>
      <c r="AJ3621" s="143">
        <v>0</v>
      </c>
      <c r="AM3621" s="143" t="s">
        <v>383</v>
      </c>
      <c r="AN3621" s="143">
        <v>-1</v>
      </c>
      <c r="AQ3621" s="143">
        <v>642</v>
      </c>
      <c r="AR3621" s="143" t="s">
        <v>295</v>
      </c>
      <c r="AS3621" s="143" t="s">
        <v>412</v>
      </c>
      <c r="AT3621" s="143" t="s">
        <v>366</v>
      </c>
      <c r="AV3621" s="143">
        <v>162.18699219973701</v>
      </c>
      <c r="AW3621" s="143">
        <v>1.8987326282000001</v>
      </c>
    </row>
    <row r="3622" spans="1:49" x14ac:dyDescent="0.25">
      <c r="A3622" s="153">
        <v>820000</v>
      </c>
      <c r="B3622" s="153">
        <v>2500000</v>
      </c>
      <c r="C3622" s="153">
        <v>2500000</v>
      </c>
      <c r="D3622" s="143" t="s">
        <v>360</v>
      </c>
      <c r="E3622" s="143" t="s">
        <v>73</v>
      </c>
      <c r="F3622" s="143" t="s">
        <v>378</v>
      </c>
      <c r="G3622" s="143" t="s">
        <v>379</v>
      </c>
      <c r="H3622" s="143">
        <v>0.59</v>
      </c>
      <c r="I3622" s="143">
        <v>0.64</v>
      </c>
      <c r="J3622" s="143" t="s">
        <v>366</v>
      </c>
      <c r="K3622" s="143">
        <v>0.19879771358446999</v>
      </c>
      <c r="L3622" s="143">
        <v>3834.40323953814</v>
      </c>
      <c r="M3622" s="143">
        <v>7.6636523126643201</v>
      </c>
      <c r="N3622" s="143">
        <v>1.08335945159748</v>
      </c>
      <c r="O3622" s="143">
        <v>1.5235165574640299</v>
      </c>
      <c r="P3622" s="143">
        <v>0.21536938196770999</v>
      </c>
      <c r="Q3622" s="143">
        <v>762.27059698108405</v>
      </c>
      <c r="R3622" s="143">
        <v>1550</v>
      </c>
      <c r="S3622" s="143" t="s">
        <v>399</v>
      </c>
      <c r="T3622" s="143">
        <v>1550</v>
      </c>
      <c r="U3622" s="143" t="s">
        <v>385</v>
      </c>
      <c r="V3622" s="143" t="s">
        <v>366</v>
      </c>
      <c r="Z3622" s="143">
        <v>0</v>
      </c>
      <c r="AA3622" s="143">
        <v>1</v>
      </c>
      <c r="AB3622" s="143">
        <v>1.5235165574640299</v>
      </c>
      <c r="AC3622" s="143">
        <v>0.21536938196770999</v>
      </c>
      <c r="AD3622" s="143">
        <v>2368.7541882772498</v>
      </c>
      <c r="AF3622" s="143">
        <v>-1</v>
      </c>
      <c r="AG3622" s="143">
        <v>-1</v>
      </c>
      <c r="AH3622" s="143">
        <v>-1</v>
      </c>
      <c r="AI3622" s="143">
        <v>-1</v>
      </c>
      <c r="AJ3622" s="143">
        <v>0</v>
      </c>
      <c r="AM3622" s="143" t="s">
        <v>383</v>
      </c>
      <c r="AN3622" s="143">
        <v>-1</v>
      </c>
      <c r="AQ3622" s="143">
        <v>642</v>
      </c>
      <c r="AR3622" s="143" t="s">
        <v>295</v>
      </c>
      <c r="AS3622" s="143" t="s">
        <v>412</v>
      </c>
      <c r="AT3622" s="143" t="s">
        <v>366</v>
      </c>
      <c r="AV3622" s="143">
        <v>143.45066470073701</v>
      </c>
      <c r="AW3622" s="143">
        <v>1.9211307285000001</v>
      </c>
    </row>
    <row r="3623" spans="1:49" x14ac:dyDescent="0.25">
      <c r="A3623" s="153">
        <v>820000</v>
      </c>
      <c r="B3623" s="153">
        <v>2500000</v>
      </c>
      <c r="C3623" s="153">
        <v>2500000</v>
      </c>
      <c r="D3623" s="143" t="s">
        <v>360</v>
      </c>
      <c r="E3623" s="143" t="s">
        <v>73</v>
      </c>
      <c r="F3623" s="143" t="s">
        <v>378</v>
      </c>
      <c r="G3623" s="143" t="s">
        <v>379</v>
      </c>
      <c r="H3623" s="143">
        <v>0.59</v>
      </c>
      <c r="I3623" s="143">
        <v>0.64</v>
      </c>
      <c r="J3623" s="143" t="s">
        <v>366</v>
      </c>
      <c r="K3623" s="143">
        <v>6.1779968922299998E-3</v>
      </c>
      <c r="L3623" s="143">
        <v>1164.84557154036</v>
      </c>
      <c r="M3623" s="143">
        <v>2.4169451856938702</v>
      </c>
      <c r="N3623" s="143">
        <v>0.35544534558896002</v>
      </c>
      <c r="O3623" s="143">
        <v>1.493187984591E-2</v>
      </c>
      <c r="P3623" s="143">
        <v>2.1959402404000002E-3</v>
      </c>
      <c r="Q3623" s="143">
        <v>7.1964123209065898</v>
      </c>
      <c r="R3623" s="143">
        <v>1550</v>
      </c>
      <c r="S3623" s="143" t="s">
        <v>399</v>
      </c>
      <c r="T3623" s="143">
        <v>1550</v>
      </c>
      <c r="U3623" s="143" t="s">
        <v>385</v>
      </c>
      <c r="V3623" s="143" t="s">
        <v>366</v>
      </c>
      <c r="Z3623" s="143">
        <v>0</v>
      </c>
      <c r="AA3623" s="143">
        <v>1</v>
      </c>
      <c r="AB3623" s="143">
        <v>1.493187984591E-2</v>
      </c>
      <c r="AC3623" s="143">
        <v>2.1959402404000002E-3</v>
      </c>
      <c r="AD3623" s="143">
        <v>234.85943209246801</v>
      </c>
      <c r="AF3623" s="143">
        <v>-1</v>
      </c>
      <c r="AG3623" s="143">
        <v>-1</v>
      </c>
      <c r="AH3623" s="143">
        <v>-1</v>
      </c>
      <c r="AI3623" s="143">
        <v>-1</v>
      </c>
      <c r="AJ3623" s="143">
        <v>0</v>
      </c>
      <c r="AM3623" s="143" t="s">
        <v>383</v>
      </c>
      <c r="AN3623" s="143">
        <v>-1</v>
      </c>
      <c r="AQ3623" s="143">
        <v>642</v>
      </c>
      <c r="AR3623" s="143" t="s">
        <v>295</v>
      </c>
      <c r="AS3623" s="143" t="s">
        <v>412</v>
      </c>
      <c r="AT3623" s="143" t="s">
        <v>366</v>
      </c>
      <c r="AV3623" s="143">
        <v>24.7675595763186</v>
      </c>
      <c r="AW3623" s="143">
        <v>0.19047804709999999</v>
      </c>
    </row>
    <row r="3624" spans="1:49" x14ac:dyDescent="0.25">
      <c r="A3624" s="153">
        <v>820000</v>
      </c>
      <c r="B3624" s="153">
        <v>2500000</v>
      </c>
      <c r="C3624" s="153">
        <v>2500000</v>
      </c>
      <c r="D3624" s="143" t="s">
        <v>360</v>
      </c>
      <c r="E3624" s="143" t="s">
        <v>73</v>
      </c>
      <c r="F3624" s="143" t="s">
        <v>378</v>
      </c>
      <c r="G3624" s="143" t="s">
        <v>379</v>
      </c>
      <c r="H3624" s="143">
        <v>0.59</v>
      </c>
      <c r="I3624" s="143">
        <v>0.64</v>
      </c>
      <c r="J3624" s="143" t="s">
        <v>366</v>
      </c>
      <c r="K3624" s="143">
        <v>5.8528862937400001E-3</v>
      </c>
      <c r="L3624" s="143">
        <v>960.36660831969004</v>
      </c>
      <c r="M3624" s="143">
        <v>2.0518833988802698</v>
      </c>
      <c r="N3624" s="143">
        <v>0.27408731467302999</v>
      </c>
      <c r="O3624" s="143">
        <v>1.2009440221660001E-2</v>
      </c>
      <c r="P3624" s="143">
        <v>1.60420188733E-3</v>
      </c>
      <c r="Q3624" s="143">
        <v>5.6209165588046801</v>
      </c>
      <c r="R3624" s="143">
        <v>1860</v>
      </c>
      <c r="S3624" s="143" t="s">
        <v>411</v>
      </c>
      <c r="T3624" s="143">
        <v>1860</v>
      </c>
      <c r="U3624" s="143" t="s">
        <v>385</v>
      </c>
      <c r="V3624" s="143" t="s">
        <v>366</v>
      </c>
      <c r="Z3624" s="143">
        <v>0</v>
      </c>
      <c r="AA3624" s="143">
        <v>1</v>
      </c>
      <c r="AB3624" s="143">
        <v>1.2009440221660001E-2</v>
      </c>
      <c r="AC3624" s="143">
        <v>1.60420188733E-3</v>
      </c>
      <c r="AD3624" s="143">
        <v>173.50794177534101</v>
      </c>
      <c r="AF3624" s="143">
        <v>-1</v>
      </c>
      <c r="AG3624" s="143">
        <v>-1</v>
      </c>
      <c r="AH3624" s="143">
        <v>-1</v>
      </c>
      <c r="AI3624" s="143">
        <v>-1</v>
      </c>
      <c r="AJ3624" s="143">
        <v>0</v>
      </c>
      <c r="AM3624" s="143" t="s">
        <v>383</v>
      </c>
      <c r="AN3624" s="143">
        <v>-1</v>
      </c>
      <c r="AQ3624" s="143">
        <v>643</v>
      </c>
      <c r="AR3624" s="143" t="s">
        <v>295</v>
      </c>
      <c r="AS3624" s="143" t="s">
        <v>413</v>
      </c>
      <c r="AT3624" s="143" t="s">
        <v>366</v>
      </c>
      <c r="AV3624" s="143">
        <v>33.505352884676398</v>
      </c>
      <c r="AW3624" s="143">
        <v>0.1407201474</v>
      </c>
    </row>
    <row r="3625" spans="1:49" x14ac:dyDescent="0.25">
      <c r="A3625" s="153">
        <v>820000</v>
      </c>
      <c r="B3625" s="153">
        <v>2500000</v>
      </c>
      <c r="C3625" s="153">
        <v>2500000</v>
      </c>
      <c r="D3625" s="143" t="s">
        <v>360</v>
      </c>
      <c r="E3625" s="143" t="s">
        <v>73</v>
      </c>
      <c r="F3625" s="143" t="s">
        <v>378</v>
      </c>
      <c r="G3625" s="143" t="s">
        <v>379</v>
      </c>
      <c r="H3625" s="143">
        <v>0.59</v>
      </c>
      <c r="I3625" s="143">
        <v>0.64</v>
      </c>
      <c r="J3625" s="143" t="s">
        <v>366</v>
      </c>
      <c r="K3625" s="143">
        <v>0.61776345378298003</v>
      </c>
      <c r="L3625" s="143">
        <v>3817.9348159218098</v>
      </c>
      <c r="M3625" s="143">
        <v>7.9657090534367097</v>
      </c>
      <c r="N3625" s="143">
        <v>1.1188332173846101</v>
      </c>
      <c r="O3625" s="143">
        <v>4.9209239366814197</v>
      </c>
      <c r="P3625" s="143">
        <v>0.69117427257863995</v>
      </c>
      <c r="Q3625" s="143">
        <v>2358.5805982021402</v>
      </c>
      <c r="R3625" s="143">
        <v>1200</v>
      </c>
      <c r="S3625" s="143" t="s">
        <v>398</v>
      </c>
      <c r="T3625" s="143">
        <v>1200</v>
      </c>
      <c r="U3625" s="143" t="s">
        <v>385</v>
      </c>
      <c r="V3625" s="143" t="s">
        <v>366</v>
      </c>
      <c r="Z3625" s="143">
        <v>0</v>
      </c>
      <c r="AA3625" s="143">
        <v>1</v>
      </c>
      <c r="AB3625" s="143">
        <v>4.9209239366814197</v>
      </c>
      <c r="AC3625" s="143">
        <v>0.69117427257863995</v>
      </c>
      <c r="AD3625" s="143">
        <v>2358.5805982021402</v>
      </c>
      <c r="AF3625" s="143">
        <v>-1</v>
      </c>
      <c r="AG3625" s="143">
        <v>-1</v>
      </c>
      <c r="AH3625" s="143">
        <v>-1</v>
      </c>
      <c r="AI3625" s="143">
        <v>-1</v>
      </c>
      <c r="AJ3625" s="143">
        <v>0</v>
      </c>
      <c r="AM3625" s="143" t="s">
        <v>383</v>
      </c>
      <c r="AN3625" s="143">
        <v>-1</v>
      </c>
      <c r="AQ3625" s="143">
        <v>643</v>
      </c>
      <c r="AR3625" s="143" t="s">
        <v>295</v>
      </c>
      <c r="AS3625" s="143" t="s">
        <v>413</v>
      </c>
      <c r="AT3625" s="143" t="s">
        <v>366</v>
      </c>
      <c r="AV3625" s="143">
        <v>200.000000018626</v>
      </c>
      <c r="AW3625" s="143">
        <v>1.9128796417</v>
      </c>
    </row>
    <row r="3626" spans="1:49" x14ac:dyDescent="0.25">
      <c r="A3626" s="153">
        <v>820000</v>
      </c>
      <c r="B3626" s="153">
        <v>2500000</v>
      </c>
      <c r="C3626" s="153">
        <v>2500000</v>
      </c>
      <c r="D3626" s="143" t="s">
        <v>360</v>
      </c>
      <c r="E3626" s="143" t="s">
        <v>73</v>
      </c>
      <c r="F3626" s="143" t="s">
        <v>378</v>
      </c>
      <c r="G3626" s="143" t="s">
        <v>379</v>
      </c>
      <c r="H3626" s="143">
        <v>0.59</v>
      </c>
      <c r="I3626" s="143">
        <v>0.64</v>
      </c>
      <c r="J3626" s="143" t="s">
        <v>366</v>
      </c>
      <c r="K3626" s="143">
        <v>3.7457637793149999E-2</v>
      </c>
      <c r="L3626" s="143">
        <v>1434.9791556632599</v>
      </c>
      <c r="M3626" s="143">
        <v>2.9905395558925898</v>
      </c>
      <c r="N3626" s="143">
        <v>0.40461197475371002</v>
      </c>
      <c r="O3626" s="143">
        <v>0.11201854749072999</v>
      </c>
      <c r="P3626" s="143">
        <v>1.515580879709E-2</v>
      </c>
      <c r="Q3626" s="143">
        <v>53.750929453567799</v>
      </c>
      <c r="R3626" s="143">
        <v>1860</v>
      </c>
      <c r="S3626" s="143" t="s">
        <v>411</v>
      </c>
      <c r="T3626" s="143">
        <v>1860</v>
      </c>
      <c r="U3626" s="143" t="s">
        <v>385</v>
      </c>
      <c r="V3626" s="143" t="s">
        <v>366</v>
      </c>
      <c r="Z3626" s="143">
        <v>0</v>
      </c>
      <c r="AA3626" s="143">
        <v>1</v>
      </c>
      <c r="AB3626" s="143">
        <v>0.11201854749072999</v>
      </c>
      <c r="AC3626" s="143">
        <v>1.515580879709E-2</v>
      </c>
      <c r="AD3626" s="143">
        <v>326.020530336798</v>
      </c>
      <c r="AF3626" s="143">
        <v>-1</v>
      </c>
      <c r="AG3626" s="143">
        <v>-1</v>
      </c>
      <c r="AH3626" s="143">
        <v>-1</v>
      </c>
      <c r="AI3626" s="143">
        <v>-1</v>
      </c>
      <c r="AJ3626" s="143">
        <v>0</v>
      </c>
      <c r="AM3626" s="143" t="s">
        <v>383</v>
      </c>
      <c r="AN3626" s="143">
        <v>-1</v>
      </c>
      <c r="AQ3626" s="143">
        <v>643</v>
      </c>
      <c r="AR3626" s="143" t="s">
        <v>295</v>
      </c>
      <c r="AS3626" s="143" t="s">
        <v>413</v>
      </c>
      <c r="AT3626" s="143" t="s">
        <v>366</v>
      </c>
      <c r="AV3626" s="143">
        <v>104.37040631938901</v>
      </c>
      <c r="AW3626" s="143">
        <v>0.26441243339999998</v>
      </c>
    </row>
    <row r="3627" spans="1:49" x14ac:dyDescent="0.25">
      <c r="A3627" s="153">
        <v>820000</v>
      </c>
      <c r="B3627" s="153">
        <v>2500000</v>
      </c>
      <c r="C3627" s="153">
        <v>2500000</v>
      </c>
      <c r="D3627" s="143" t="s">
        <v>360</v>
      </c>
      <c r="E3627" s="143" t="s">
        <v>73</v>
      </c>
      <c r="F3627" s="143" t="s">
        <v>378</v>
      </c>
      <c r="G3627" s="143" t="s">
        <v>379</v>
      </c>
      <c r="H3627" s="143">
        <v>0.59</v>
      </c>
      <c r="I3627" s="143">
        <v>0.64</v>
      </c>
      <c r="J3627" s="143" t="s">
        <v>366</v>
      </c>
      <c r="K3627" s="143">
        <v>2.430390004931E-2</v>
      </c>
      <c r="L3627" s="143">
        <v>1434.9791556632599</v>
      </c>
      <c r="M3627" s="143">
        <v>2.9905395558925898</v>
      </c>
      <c r="N3627" s="143">
        <v>0.40461197475371002</v>
      </c>
      <c r="O3627" s="143">
        <v>7.2681774459939993E-2</v>
      </c>
      <c r="P3627" s="143">
        <v>9.8336489931699998E-3</v>
      </c>
      <c r="Q3627" s="143">
        <v>34.875589972094801</v>
      </c>
      <c r="R3627" s="143">
        <v>1200</v>
      </c>
      <c r="S3627" s="143" t="s">
        <v>398</v>
      </c>
      <c r="T3627" s="143">
        <v>1200</v>
      </c>
      <c r="U3627" s="143" t="s">
        <v>385</v>
      </c>
      <c r="V3627" s="143" t="s">
        <v>366</v>
      </c>
      <c r="Z3627" s="143">
        <v>0</v>
      </c>
      <c r="AA3627" s="143">
        <v>1</v>
      </c>
      <c r="AB3627" s="143">
        <v>7.2681774459939993E-2</v>
      </c>
      <c r="AC3627" s="143">
        <v>9.8336489931699998E-3</v>
      </c>
      <c r="AD3627" s="143">
        <v>34.875589972095199</v>
      </c>
      <c r="AF3627" s="143">
        <v>-1</v>
      </c>
      <c r="AG3627" s="143">
        <v>-1</v>
      </c>
      <c r="AH3627" s="143">
        <v>-1</v>
      </c>
      <c r="AI3627" s="143">
        <v>-1</v>
      </c>
      <c r="AJ3627" s="143">
        <v>0</v>
      </c>
      <c r="AM3627" s="143" t="s">
        <v>383</v>
      </c>
      <c r="AN3627" s="143">
        <v>-1</v>
      </c>
      <c r="AQ3627" s="143">
        <v>643</v>
      </c>
      <c r="AR3627" s="143" t="s">
        <v>295</v>
      </c>
      <c r="AS3627" s="143" t="s">
        <v>413</v>
      </c>
      <c r="AT3627" s="143" t="s">
        <v>366</v>
      </c>
      <c r="AV3627" s="143">
        <v>70.397673723267005</v>
      </c>
      <c r="AW3627" s="143">
        <v>2.8285149999999998E-2</v>
      </c>
    </row>
    <row r="3628" spans="1:49" x14ac:dyDescent="0.25">
      <c r="A3628" s="153">
        <v>820000</v>
      </c>
      <c r="B3628" s="153">
        <v>2500000</v>
      </c>
      <c r="C3628" s="153">
        <v>2500000</v>
      </c>
      <c r="D3628" s="143" t="s">
        <v>360</v>
      </c>
      <c r="E3628" s="143" t="s">
        <v>73</v>
      </c>
      <c r="F3628" s="143" t="s">
        <v>378</v>
      </c>
      <c r="G3628" s="143" t="s">
        <v>379</v>
      </c>
      <c r="H3628" s="143">
        <v>0.59</v>
      </c>
      <c r="I3628" s="143">
        <v>0.64</v>
      </c>
      <c r="J3628" s="143" t="s">
        <v>366</v>
      </c>
      <c r="K3628" s="143">
        <v>0.61776345378298003</v>
      </c>
      <c r="L3628" s="143">
        <v>3817.9348159218098</v>
      </c>
      <c r="M3628" s="143">
        <v>7.9657090534367097</v>
      </c>
      <c r="N3628" s="143">
        <v>1.1188332173846101</v>
      </c>
      <c r="O3628" s="143">
        <v>4.9209239366814197</v>
      </c>
      <c r="P3628" s="143">
        <v>0.69117427257863995</v>
      </c>
      <c r="Q3628" s="143">
        <v>2358.5805982021402</v>
      </c>
      <c r="R3628" s="143">
        <v>1200</v>
      </c>
      <c r="S3628" s="143" t="s">
        <v>398</v>
      </c>
      <c r="T3628" s="143">
        <v>1200</v>
      </c>
      <c r="U3628" s="143" t="s">
        <v>385</v>
      </c>
      <c r="V3628" s="143" t="s">
        <v>366</v>
      </c>
      <c r="Z3628" s="143">
        <v>0</v>
      </c>
      <c r="AA3628" s="143">
        <v>1</v>
      </c>
      <c r="AB3628" s="143">
        <v>4.9209239366814197</v>
      </c>
      <c r="AC3628" s="143">
        <v>0.69117427257863995</v>
      </c>
      <c r="AD3628" s="143">
        <v>2358.5805982021402</v>
      </c>
      <c r="AF3628" s="143">
        <v>-1</v>
      </c>
      <c r="AG3628" s="143">
        <v>-1</v>
      </c>
      <c r="AH3628" s="143">
        <v>-1</v>
      </c>
      <c r="AI3628" s="143">
        <v>-1</v>
      </c>
      <c r="AJ3628" s="143">
        <v>0</v>
      </c>
      <c r="AM3628" s="143" t="s">
        <v>383</v>
      </c>
      <c r="AN3628" s="143">
        <v>-1</v>
      </c>
      <c r="AQ3628" s="143">
        <v>643</v>
      </c>
      <c r="AR3628" s="143" t="s">
        <v>295</v>
      </c>
      <c r="AS3628" s="143" t="s">
        <v>413</v>
      </c>
      <c r="AT3628" s="143" t="s">
        <v>366</v>
      </c>
      <c r="AV3628" s="143">
        <v>200.000000018626</v>
      </c>
      <c r="AW3628" s="143">
        <v>1.9128796417</v>
      </c>
    </row>
    <row r="3629" spans="1:49" x14ac:dyDescent="0.25">
      <c r="A3629" s="153">
        <v>820000</v>
      </c>
      <c r="B3629" s="153">
        <v>2500000</v>
      </c>
      <c r="C3629" s="153">
        <v>2500000</v>
      </c>
      <c r="D3629" s="143" t="s">
        <v>360</v>
      </c>
      <c r="E3629" s="143" t="s">
        <v>73</v>
      </c>
      <c r="F3629" s="143" t="s">
        <v>378</v>
      </c>
      <c r="G3629" s="143" t="s">
        <v>379</v>
      </c>
      <c r="H3629" s="143">
        <v>0.59</v>
      </c>
      <c r="I3629" s="143">
        <v>0.64</v>
      </c>
      <c r="J3629" s="143" t="s">
        <v>366</v>
      </c>
      <c r="K3629" s="143">
        <v>1.344200833046E-2</v>
      </c>
      <c r="L3629" s="143">
        <v>753.41142932322805</v>
      </c>
      <c r="M3629" s="143">
        <v>1.5601387809779801</v>
      </c>
      <c r="N3629" s="143">
        <v>0.22918775266898</v>
      </c>
      <c r="O3629" s="143">
        <v>2.0971398490579999E-2</v>
      </c>
      <c r="P3629" s="143">
        <v>3.0807436806100002E-3</v>
      </c>
      <c r="Q3629" s="143">
        <v>10.127362709226601</v>
      </c>
      <c r="R3629" s="143">
        <v>1550</v>
      </c>
      <c r="S3629" s="143" t="s">
        <v>399</v>
      </c>
      <c r="T3629" s="143">
        <v>1550</v>
      </c>
      <c r="U3629" s="143" t="s">
        <v>385</v>
      </c>
      <c r="V3629" s="143" t="s">
        <v>366</v>
      </c>
      <c r="Z3629" s="143">
        <v>0</v>
      </c>
      <c r="AA3629" s="143">
        <v>1</v>
      </c>
      <c r="AB3629" s="143">
        <v>2.0971398490579999E-2</v>
      </c>
      <c r="AC3629" s="143">
        <v>3.0807436806100002E-3</v>
      </c>
      <c r="AD3629" s="143">
        <v>107.880842218127</v>
      </c>
      <c r="AF3629" s="143">
        <v>-1</v>
      </c>
      <c r="AG3629" s="143">
        <v>-1</v>
      </c>
      <c r="AH3629" s="143">
        <v>-1</v>
      </c>
      <c r="AI3629" s="143">
        <v>-1</v>
      </c>
      <c r="AJ3629" s="143">
        <v>0</v>
      </c>
      <c r="AM3629" s="143" t="s">
        <v>383</v>
      </c>
      <c r="AN3629" s="143">
        <v>-1</v>
      </c>
      <c r="AQ3629" s="143">
        <v>642</v>
      </c>
      <c r="AR3629" s="143" t="s">
        <v>295</v>
      </c>
      <c r="AS3629" s="143" t="s">
        <v>412</v>
      </c>
      <c r="AT3629" s="143" t="s">
        <v>366</v>
      </c>
      <c r="AV3629" s="143">
        <v>34.844621424215603</v>
      </c>
      <c r="AW3629" s="143">
        <v>8.7494600300000003E-2</v>
      </c>
    </row>
    <row r="3630" spans="1:49" x14ac:dyDescent="0.25">
      <c r="A3630" s="153">
        <v>820000</v>
      </c>
      <c r="B3630" s="153">
        <v>2500000</v>
      </c>
      <c r="C3630" s="153">
        <v>2500000</v>
      </c>
      <c r="D3630" s="143" t="s">
        <v>360</v>
      </c>
      <c r="E3630" s="143" t="s">
        <v>73</v>
      </c>
      <c r="F3630" s="143" t="s">
        <v>378</v>
      </c>
      <c r="G3630" s="143" t="s">
        <v>379</v>
      </c>
      <c r="H3630" s="143">
        <v>0.59</v>
      </c>
      <c r="I3630" s="143">
        <v>0.64</v>
      </c>
      <c r="J3630" s="143" t="s">
        <v>366</v>
      </c>
      <c r="K3630" s="143">
        <v>0.61776345375996</v>
      </c>
      <c r="L3630" s="143">
        <v>3817.93481691741</v>
      </c>
      <c r="M3630" s="143">
        <v>7.9657090555139298</v>
      </c>
      <c r="N3630" s="143">
        <v>1.11883321767637</v>
      </c>
      <c r="O3630" s="143">
        <v>4.9209239377813301</v>
      </c>
      <c r="P3630" s="143">
        <v>0.69117427273313004</v>
      </c>
      <c r="Q3630" s="143">
        <v>2358.5805987293302</v>
      </c>
      <c r="R3630" s="143">
        <v>1200</v>
      </c>
      <c r="S3630" s="143" t="s">
        <v>398</v>
      </c>
      <c r="T3630" s="143">
        <v>1200</v>
      </c>
      <c r="U3630" s="143" t="s">
        <v>385</v>
      </c>
      <c r="V3630" s="143" t="s">
        <v>366</v>
      </c>
      <c r="Z3630" s="143">
        <v>0</v>
      </c>
      <c r="AA3630" s="143">
        <v>1</v>
      </c>
      <c r="AB3630" s="143">
        <v>4.9209239377813301</v>
      </c>
      <c r="AC3630" s="143">
        <v>0.69117427273313004</v>
      </c>
      <c r="AD3630" s="143">
        <v>2358.5805987293302</v>
      </c>
      <c r="AF3630" s="143">
        <v>-1</v>
      </c>
      <c r="AG3630" s="143">
        <v>-1</v>
      </c>
      <c r="AH3630" s="143">
        <v>-1</v>
      </c>
      <c r="AI3630" s="143">
        <v>-1</v>
      </c>
      <c r="AJ3630" s="143">
        <v>0</v>
      </c>
      <c r="AM3630" s="143" t="s">
        <v>383</v>
      </c>
      <c r="AN3630" s="143">
        <v>-1</v>
      </c>
      <c r="AQ3630" s="143">
        <v>643</v>
      </c>
      <c r="AR3630" s="143" t="s">
        <v>295</v>
      </c>
      <c r="AS3630" s="143" t="s">
        <v>413</v>
      </c>
      <c r="AT3630" s="143" t="s">
        <v>366</v>
      </c>
      <c r="AV3630" s="143">
        <v>200.00000001490099</v>
      </c>
      <c r="AW3630" s="143">
        <v>1.9128796421000001</v>
      </c>
    </row>
    <row r="3631" spans="1:49" x14ac:dyDescent="0.25">
      <c r="A3631" s="153">
        <v>820000</v>
      </c>
      <c r="B3631" s="153">
        <v>2500000</v>
      </c>
      <c r="C3631" s="153">
        <v>2500000</v>
      </c>
      <c r="D3631" s="143" t="s">
        <v>360</v>
      </c>
      <c r="E3631" s="143" t="s">
        <v>73</v>
      </c>
      <c r="F3631" s="143" t="s">
        <v>378</v>
      </c>
      <c r="G3631" s="143" t="s">
        <v>379</v>
      </c>
      <c r="H3631" s="143">
        <v>0.59</v>
      </c>
      <c r="I3631" s="143">
        <v>0.64</v>
      </c>
      <c r="J3631" s="143" t="s">
        <v>366</v>
      </c>
      <c r="K3631" s="143">
        <v>7.0952600094999999E-4</v>
      </c>
      <c r="L3631" s="143">
        <v>3671.4978302903601</v>
      </c>
      <c r="M3631" s="143">
        <v>7.5730575768898998</v>
      </c>
      <c r="N3631" s="143">
        <v>1.05737211945095</v>
      </c>
      <c r="O3631" s="143">
        <v>5.3732812575000002E-3</v>
      </c>
      <c r="P3631" s="143">
        <v>7.5023301142999996E-4</v>
      </c>
      <c r="Q3631" s="143">
        <v>2.6050231730261899</v>
      </c>
      <c r="R3631" s="143">
        <v>8140</v>
      </c>
      <c r="S3631" s="143" t="s">
        <v>369</v>
      </c>
      <c r="T3631" s="143">
        <v>8140</v>
      </c>
      <c r="U3631" s="143" t="s">
        <v>385</v>
      </c>
      <c r="V3631" s="143" t="s">
        <v>366</v>
      </c>
      <c r="Z3631" s="143">
        <v>0</v>
      </c>
      <c r="AA3631" s="143">
        <v>1</v>
      </c>
      <c r="AB3631" s="143">
        <v>5.3732812575000002E-3</v>
      </c>
      <c r="AC3631" s="143">
        <v>7.5023301142999996E-4</v>
      </c>
      <c r="AD3631" s="143">
        <v>22.534886511755602</v>
      </c>
      <c r="AF3631" s="143">
        <v>-1</v>
      </c>
      <c r="AG3631" s="143">
        <v>-1</v>
      </c>
      <c r="AH3631" s="143">
        <v>-1</v>
      </c>
      <c r="AI3631" s="143">
        <v>-1</v>
      </c>
      <c r="AJ3631" s="143">
        <v>0</v>
      </c>
      <c r="AM3631" s="143" t="s">
        <v>383</v>
      </c>
      <c r="AN3631" s="143">
        <v>-1</v>
      </c>
      <c r="AQ3631" s="143">
        <v>643</v>
      </c>
      <c r="AR3631" s="143" t="s">
        <v>295</v>
      </c>
      <c r="AS3631" s="143" t="s">
        <v>413</v>
      </c>
      <c r="AT3631" s="143" t="s">
        <v>366</v>
      </c>
      <c r="AV3631" s="143">
        <v>20.266783972866101</v>
      </c>
      <c r="AW3631" s="143">
        <v>1.8276469199999999E-2</v>
      </c>
    </row>
    <row r="3632" spans="1:49" x14ac:dyDescent="0.25">
      <c r="A3632" s="153">
        <v>820000</v>
      </c>
      <c r="B3632" s="153">
        <v>2500000</v>
      </c>
      <c r="C3632" s="153">
        <v>2500000</v>
      </c>
      <c r="D3632" s="143" t="s">
        <v>360</v>
      </c>
      <c r="E3632" s="143" t="s">
        <v>73</v>
      </c>
      <c r="F3632" s="143" t="s">
        <v>378</v>
      </c>
      <c r="G3632" s="143" t="s">
        <v>379</v>
      </c>
      <c r="H3632" s="143">
        <v>0.59</v>
      </c>
      <c r="I3632" s="143">
        <v>0.64</v>
      </c>
      <c r="J3632" s="143" t="s">
        <v>363</v>
      </c>
      <c r="K3632" s="143">
        <v>3.4245065149500001E-3</v>
      </c>
      <c r="L3632" s="143">
        <v>3671.4978302903601</v>
      </c>
      <c r="M3632" s="143">
        <v>7.5730575768898998</v>
      </c>
      <c r="N3632" s="143">
        <v>1.05737211945095</v>
      </c>
      <c r="O3632" s="143">
        <v>2.5933985010179999E-2</v>
      </c>
      <c r="P3632" s="143">
        <v>3.6209777117899998E-3</v>
      </c>
      <c r="Q3632" s="143">
        <v>12.5730682394688</v>
      </c>
      <c r="R3632" s="143">
        <v>3100</v>
      </c>
      <c r="S3632" s="143" t="s">
        <v>371</v>
      </c>
      <c r="T3632" s="143">
        <v>3100</v>
      </c>
      <c r="U3632" s="143" t="s">
        <v>385</v>
      </c>
      <c r="V3632" s="143" t="s">
        <v>366</v>
      </c>
      <c r="Y3632" s="143" t="s">
        <v>363</v>
      </c>
      <c r="Z3632" s="143">
        <v>0</v>
      </c>
      <c r="AA3632" s="143">
        <v>1</v>
      </c>
      <c r="AB3632" s="143">
        <v>2.5933985010179999E-2</v>
      </c>
      <c r="AC3632" s="143">
        <v>3.6209777117899998E-3</v>
      </c>
      <c r="AD3632" s="143">
        <v>12.6373644286572</v>
      </c>
      <c r="AF3632" s="143">
        <v>-1</v>
      </c>
      <c r="AG3632" s="143">
        <v>-1</v>
      </c>
      <c r="AH3632" s="143">
        <v>-1</v>
      </c>
      <c r="AI3632" s="143">
        <v>-1</v>
      </c>
      <c r="AJ3632" s="143">
        <v>0</v>
      </c>
      <c r="AM3632" s="143" t="s">
        <v>383</v>
      </c>
      <c r="AN3632" s="143">
        <v>-1</v>
      </c>
      <c r="AQ3632" s="143">
        <v>643</v>
      </c>
      <c r="AR3632" s="143" t="s">
        <v>295</v>
      </c>
      <c r="AS3632" s="143" t="s">
        <v>413</v>
      </c>
      <c r="AT3632" s="143" t="s">
        <v>366</v>
      </c>
      <c r="AV3632" s="143">
        <v>24.460306158355198</v>
      </c>
      <c r="AW3632" s="143">
        <v>1.0249281799999999E-2</v>
      </c>
    </row>
    <row r="3633" spans="1:49" x14ac:dyDescent="0.25">
      <c r="A3633" s="153">
        <v>820000</v>
      </c>
      <c r="B3633" s="153">
        <v>2500000</v>
      </c>
      <c r="C3633" s="153">
        <v>2500000</v>
      </c>
      <c r="D3633" s="143" t="s">
        <v>360</v>
      </c>
      <c r="E3633" s="143" t="s">
        <v>73</v>
      </c>
      <c r="F3633" s="143" t="s">
        <v>378</v>
      </c>
      <c r="G3633" s="143" t="s">
        <v>379</v>
      </c>
      <c r="H3633" s="143">
        <v>0.59</v>
      </c>
      <c r="I3633" s="143">
        <v>0.64</v>
      </c>
      <c r="J3633" s="143" t="s">
        <v>366</v>
      </c>
      <c r="K3633" s="143">
        <v>0.61776345362188001</v>
      </c>
      <c r="L3633" s="143">
        <v>3819.4528087639201</v>
      </c>
      <c r="M3633" s="143">
        <v>7.9687954107659396</v>
      </c>
      <c r="N3633" s="143">
        <v>1.11926343652785</v>
      </c>
      <c r="O3633" s="143">
        <v>4.9228305741609999</v>
      </c>
      <c r="P3633" s="143">
        <v>0.69144004606214005</v>
      </c>
      <c r="Q3633" s="143">
        <v>2359.5183580878102</v>
      </c>
      <c r="R3633" s="143">
        <v>1200</v>
      </c>
      <c r="S3633" s="143" t="s">
        <v>398</v>
      </c>
      <c r="T3633" s="143">
        <v>1200</v>
      </c>
      <c r="U3633" s="143" t="s">
        <v>385</v>
      </c>
      <c r="V3633" s="143" t="s">
        <v>366</v>
      </c>
      <c r="Z3633" s="143">
        <v>0</v>
      </c>
      <c r="AA3633" s="143">
        <v>1</v>
      </c>
      <c r="AB3633" s="143">
        <v>4.9228305741609999</v>
      </c>
      <c r="AC3633" s="143">
        <v>0.69144004606214005</v>
      </c>
      <c r="AD3633" s="143">
        <v>2359.5183580878102</v>
      </c>
      <c r="AF3633" s="143">
        <v>-1</v>
      </c>
      <c r="AG3633" s="143">
        <v>-1</v>
      </c>
      <c r="AH3633" s="143">
        <v>-1</v>
      </c>
      <c r="AI3633" s="143">
        <v>-1</v>
      </c>
      <c r="AJ3633" s="143">
        <v>0</v>
      </c>
      <c r="AM3633" s="143" t="s">
        <v>383</v>
      </c>
      <c r="AN3633" s="143">
        <v>-1</v>
      </c>
      <c r="AQ3633" s="143">
        <v>643</v>
      </c>
      <c r="AR3633" s="143" t="s">
        <v>295</v>
      </c>
      <c r="AS3633" s="143" t="s">
        <v>413</v>
      </c>
      <c r="AT3633" s="143" t="s">
        <v>366</v>
      </c>
      <c r="AV3633" s="143">
        <v>199.99999999254899</v>
      </c>
      <c r="AW3633" s="143">
        <v>1.9136401931</v>
      </c>
    </row>
    <row r="3634" spans="1:49" x14ac:dyDescent="0.25">
      <c r="A3634" s="153">
        <v>820000</v>
      </c>
      <c r="B3634" s="153">
        <v>2500000</v>
      </c>
      <c r="C3634" s="153">
        <v>2500000</v>
      </c>
      <c r="D3634" s="143" t="s">
        <v>360</v>
      </c>
      <c r="E3634" s="143" t="s">
        <v>73</v>
      </c>
      <c r="F3634" s="143" t="s">
        <v>378</v>
      </c>
      <c r="G3634" s="143" t="s">
        <v>379</v>
      </c>
      <c r="H3634" s="143">
        <v>0.59</v>
      </c>
      <c r="I3634" s="143">
        <v>0.64</v>
      </c>
      <c r="J3634" s="143" t="s">
        <v>363</v>
      </c>
      <c r="K3634" s="143">
        <v>1.2030670947500001E-3</v>
      </c>
      <c r="L3634" s="143">
        <v>3283.7411063159402</v>
      </c>
      <c r="M3634" s="143">
        <v>6.7970857098002604</v>
      </c>
      <c r="N3634" s="143">
        <v>0.92734651791533995</v>
      </c>
      <c r="O3634" s="143">
        <v>8.1773501576899998E-3</v>
      </c>
      <c r="P3634" s="143">
        <v>1.11566008114E-3</v>
      </c>
      <c r="Q3634" s="143">
        <v>3.9505608727030901</v>
      </c>
      <c r="R3634" s="143">
        <v>3100</v>
      </c>
      <c r="S3634" s="143" t="s">
        <v>371</v>
      </c>
      <c r="T3634" s="143">
        <v>3100</v>
      </c>
      <c r="U3634" s="143" t="s">
        <v>395</v>
      </c>
      <c r="V3634" s="143" t="s">
        <v>395</v>
      </c>
      <c r="Y3634" s="143" t="s">
        <v>363</v>
      </c>
      <c r="Z3634" s="143">
        <v>0</v>
      </c>
      <c r="AA3634" s="143">
        <v>1</v>
      </c>
      <c r="AB3634" s="143">
        <v>8.1773501576899998E-3</v>
      </c>
      <c r="AC3634" s="143">
        <v>1.11566008114E-3</v>
      </c>
      <c r="AD3634" s="143">
        <v>25.357118077071199</v>
      </c>
      <c r="AF3634" s="143">
        <v>-1</v>
      </c>
      <c r="AG3634" s="143">
        <v>-1</v>
      </c>
      <c r="AH3634" s="143">
        <v>-1</v>
      </c>
      <c r="AI3634" s="143">
        <v>-1</v>
      </c>
      <c r="AJ3634" s="143">
        <v>0</v>
      </c>
      <c r="AM3634" s="143" t="s">
        <v>383</v>
      </c>
      <c r="AN3634" s="143">
        <v>-1</v>
      </c>
      <c r="AQ3634" s="143">
        <v>644</v>
      </c>
      <c r="AR3634" s="143" t="s">
        <v>295</v>
      </c>
      <c r="AS3634" s="143" t="s">
        <v>414</v>
      </c>
      <c r="AT3634" s="143" t="s">
        <v>366</v>
      </c>
      <c r="AV3634" s="143">
        <v>28.412536246953199</v>
      </c>
      <c r="AW3634" s="143">
        <v>2.0565383699999999E-2</v>
      </c>
    </row>
    <row r="3635" spans="1:49" x14ac:dyDescent="0.25">
      <c r="A3635" s="153">
        <v>820000</v>
      </c>
      <c r="B3635" s="153">
        <v>2500000</v>
      </c>
      <c r="C3635" s="153">
        <v>2500000</v>
      </c>
      <c r="D3635" s="143" t="s">
        <v>360</v>
      </c>
      <c r="E3635" s="143" t="s">
        <v>73</v>
      </c>
      <c r="F3635" s="143" t="s">
        <v>378</v>
      </c>
      <c r="G3635" s="143" t="s">
        <v>379</v>
      </c>
      <c r="H3635" s="143">
        <v>0.59</v>
      </c>
      <c r="I3635" s="143">
        <v>0.64</v>
      </c>
      <c r="J3635" s="143" t="s">
        <v>363</v>
      </c>
      <c r="K3635" s="143">
        <v>0.52740927516679004</v>
      </c>
      <c r="L3635" s="143">
        <v>3283.7411063159402</v>
      </c>
      <c r="M3635" s="143">
        <v>6.7970857098002604</v>
      </c>
      <c r="N3635" s="143">
        <v>0.92734651791533995</v>
      </c>
      <c r="O3635" s="143">
        <v>3.5848460474523298</v>
      </c>
      <c r="P3635" s="143">
        <v>0.48909115484218002</v>
      </c>
      <c r="Q3635" s="143">
        <v>1731.8755167175</v>
      </c>
      <c r="R3635" s="143">
        <v>3100</v>
      </c>
      <c r="S3635" s="143" t="s">
        <v>371</v>
      </c>
      <c r="T3635" s="143">
        <v>3100</v>
      </c>
      <c r="U3635" s="143" t="s">
        <v>385</v>
      </c>
      <c r="V3635" s="143" t="s">
        <v>366</v>
      </c>
      <c r="Y3635" s="143" t="s">
        <v>363</v>
      </c>
      <c r="Z3635" s="143">
        <v>0</v>
      </c>
      <c r="AA3635" s="143">
        <v>1</v>
      </c>
      <c r="AB3635" s="143">
        <v>3.5848460474523298</v>
      </c>
      <c r="AC3635" s="143">
        <v>0.48909115484218002</v>
      </c>
      <c r="AD3635" s="143">
        <v>1733.1648040948401</v>
      </c>
      <c r="AF3635" s="143">
        <v>-1</v>
      </c>
      <c r="AG3635" s="143">
        <v>-1</v>
      </c>
      <c r="AH3635" s="143">
        <v>-1</v>
      </c>
      <c r="AI3635" s="143">
        <v>-1</v>
      </c>
      <c r="AJ3635" s="143">
        <v>0</v>
      </c>
      <c r="AM3635" s="143" t="s">
        <v>383</v>
      </c>
      <c r="AN3635" s="143">
        <v>-1</v>
      </c>
      <c r="AQ3635" s="143">
        <v>644</v>
      </c>
      <c r="AR3635" s="143" t="s">
        <v>295</v>
      </c>
      <c r="AS3635" s="143" t="s">
        <v>414</v>
      </c>
      <c r="AT3635" s="143" t="s">
        <v>366</v>
      </c>
      <c r="AV3635" s="143">
        <v>195.72225781860399</v>
      </c>
      <c r="AW3635" s="143">
        <v>1.4056486651</v>
      </c>
    </row>
    <row r="3636" spans="1:49" x14ac:dyDescent="0.25">
      <c r="A3636" s="153">
        <v>820000</v>
      </c>
      <c r="B3636" s="153">
        <v>2500000</v>
      </c>
      <c r="C3636" s="153">
        <v>2500000</v>
      </c>
      <c r="D3636" s="143" t="s">
        <v>360</v>
      </c>
      <c r="E3636" s="143" t="s">
        <v>73</v>
      </c>
      <c r="F3636" s="143" t="s">
        <v>378</v>
      </c>
      <c r="G3636" s="143" t="s">
        <v>379</v>
      </c>
      <c r="H3636" s="143">
        <v>0.59</v>
      </c>
      <c r="I3636" s="143">
        <v>0.64</v>
      </c>
      <c r="J3636" s="143" t="s">
        <v>395</v>
      </c>
      <c r="K3636" s="143">
        <v>9.9826758466000005E-4</v>
      </c>
      <c r="L3636" s="143">
        <v>3283.7411063159402</v>
      </c>
      <c r="M3636" s="143">
        <v>6.7970857098002604</v>
      </c>
      <c r="N3636" s="143">
        <v>0.92734651791533995</v>
      </c>
      <c r="O3636" s="143">
        <v>6.7853103342699998E-3</v>
      </c>
      <c r="P3636" s="143">
        <v>9.2573996858000003E-4</v>
      </c>
      <c r="Q3636" s="143">
        <v>3.2780523028606199</v>
      </c>
      <c r="R3636" s="143">
        <v>1400</v>
      </c>
      <c r="S3636" s="143" t="s">
        <v>389</v>
      </c>
      <c r="T3636" s="143">
        <v>1400</v>
      </c>
      <c r="U3636" s="143" t="s">
        <v>395</v>
      </c>
      <c r="V3636" s="143" t="s">
        <v>395</v>
      </c>
      <c r="Z3636" s="143">
        <v>0</v>
      </c>
      <c r="AA3636" s="143">
        <v>1</v>
      </c>
      <c r="AB3636" s="143">
        <v>6.7853103342699998E-3</v>
      </c>
      <c r="AC3636" s="143">
        <v>9.2573996858000003E-4</v>
      </c>
      <c r="AD3636" s="143">
        <v>38.318217196438098</v>
      </c>
      <c r="AF3636" s="143">
        <v>-1</v>
      </c>
      <c r="AG3636" s="143">
        <v>-1</v>
      </c>
      <c r="AH3636" s="143">
        <v>-1</v>
      </c>
      <c r="AI3636" s="143">
        <v>-1</v>
      </c>
      <c r="AJ3636" s="143">
        <v>0</v>
      </c>
      <c r="AM3636" s="143" t="s">
        <v>383</v>
      </c>
      <c r="AN3636" s="143">
        <v>-1</v>
      </c>
      <c r="AQ3636" s="143">
        <v>644</v>
      </c>
      <c r="AR3636" s="143" t="s">
        <v>295</v>
      </c>
      <c r="AS3636" s="143" t="s">
        <v>414</v>
      </c>
      <c r="AT3636" s="143" t="s">
        <v>366</v>
      </c>
      <c r="AV3636" s="143">
        <v>23.794947283369599</v>
      </c>
      <c r="AW3636" s="143">
        <v>3.1077224000000001E-2</v>
      </c>
    </row>
    <row r="3637" spans="1:49" x14ac:dyDescent="0.25">
      <c r="A3637" s="153">
        <v>820000</v>
      </c>
      <c r="B3637" s="153">
        <v>2500000</v>
      </c>
      <c r="C3637" s="153">
        <v>2500000</v>
      </c>
      <c r="D3637" s="143" t="s">
        <v>360</v>
      </c>
      <c r="E3637" s="143" t="s">
        <v>73</v>
      </c>
      <c r="F3637" s="143" t="s">
        <v>378</v>
      </c>
      <c r="G3637" s="143" t="s">
        <v>379</v>
      </c>
      <c r="H3637" s="143">
        <v>0.59</v>
      </c>
      <c r="I3637" s="143">
        <v>0.64</v>
      </c>
      <c r="J3637" s="143" t="s">
        <v>366</v>
      </c>
      <c r="K3637" s="143">
        <v>6.9201273364490001E-2</v>
      </c>
      <c r="L3637" s="143">
        <v>3283.7411063159402</v>
      </c>
      <c r="M3637" s="143">
        <v>6.7970857098002604</v>
      </c>
      <c r="N3637" s="143">
        <v>0.92734651791533995</v>
      </c>
      <c r="O3637" s="143">
        <v>0.47036698628579998</v>
      </c>
      <c r="P3637" s="143">
        <v>6.4173559889870002E-2</v>
      </c>
      <c r="Q3637" s="143">
        <v>227.239065956405</v>
      </c>
      <c r="R3637" s="143">
        <v>1400</v>
      </c>
      <c r="S3637" s="143" t="s">
        <v>389</v>
      </c>
      <c r="T3637" s="143">
        <v>1400</v>
      </c>
      <c r="U3637" s="143" t="s">
        <v>385</v>
      </c>
      <c r="V3637" s="143" t="s">
        <v>366</v>
      </c>
      <c r="Z3637" s="143">
        <v>0</v>
      </c>
      <c r="AA3637" s="143">
        <v>1</v>
      </c>
      <c r="AB3637" s="143">
        <v>0.47036698628579998</v>
      </c>
      <c r="AC3637" s="143">
        <v>6.4173559889870002E-2</v>
      </c>
      <c r="AD3637" s="143">
        <v>227.23906595640699</v>
      </c>
      <c r="AF3637" s="143">
        <v>-1</v>
      </c>
      <c r="AG3637" s="143">
        <v>-1</v>
      </c>
      <c r="AH3637" s="143">
        <v>-1</v>
      </c>
      <c r="AI3637" s="143">
        <v>-1</v>
      </c>
      <c r="AJ3637" s="143">
        <v>0</v>
      </c>
      <c r="AM3637" s="143" t="s">
        <v>383</v>
      </c>
      <c r="AN3637" s="143">
        <v>-1</v>
      </c>
      <c r="AQ3637" s="143">
        <v>644</v>
      </c>
      <c r="AR3637" s="143" t="s">
        <v>295</v>
      </c>
      <c r="AS3637" s="143" t="s">
        <v>414</v>
      </c>
      <c r="AT3637" s="143" t="s">
        <v>366</v>
      </c>
      <c r="AV3637" s="143">
        <v>72.822044280148404</v>
      </c>
      <c r="AW3637" s="143">
        <v>0.18429770149999999</v>
      </c>
    </row>
    <row r="3638" spans="1:49" x14ac:dyDescent="0.25">
      <c r="A3638" s="153">
        <v>820000</v>
      </c>
      <c r="B3638" s="153">
        <v>2500000</v>
      </c>
      <c r="C3638" s="153">
        <v>2500000</v>
      </c>
      <c r="D3638" s="143" t="s">
        <v>360</v>
      </c>
      <c r="E3638" s="143" t="s">
        <v>73</v>
      </c>
      <c r="F3638" s="143" t="s">
        <v>378</v>
      </c>
      <c r="G3638" s="143" t="s">
        <v>379</v>
      </c>
      <c r="H3638" s="143">
        <v>0.59</v>
      </c>
      <c r="I3638" s="143">
        <v>0.64</v>
      </c>
      <c r="J3638" s="143" t="s">
        <v>366</v>
      </c>
      <c r="K3638" s="143">
        <v>7.9767867833600001E-2</v>
      </c>
      <c r="L3638" s="143">
        <v>3836.33532315825</v>
      </c>
      <c r="M3638" s="143">
        <v>7.6166505484854499</v>
      </c>
      <c r="N3638" s="143">
        <v>1.06862497584409</v>
      </c>
      <c r="O3638" s="143">
        <v>0.60756397428634001</v>
      </c>
      <c r="P3638" s="143">
        <v>8.5241935836819993E-2</v>
      </c>
      <c r="Q3638" s="143">
        <v>306.01628902307698</v>
      </c>
      <c r="R3638" s="143">
        <v>1550</v>
      </c>
      <c r="S3638" s="143" t="s">
        <v>399</v>
      </c>
      <c r="T3638" s="143">
        <v>1550</v>
      </c>
      <c r="U3638" s="143" t="s">
        <v>385</v>
      </c>
      <c r="V3638" s="143" t="s">
        <v>366</v>
      </c>
      <c r="Z3638" s="143">
        <v>0</v>
      </c>
      <c r="AA3638" s="143">
        <v>1</v>
      </c>
      <c r="AB3638" s="143">
        <v>0.60756397428634001</v>
      </c>
      <c r="AC3638" s="143">
        <v>8.5241935836819993E-2</v>
      </c>
      <c r="AD3638" s="143">
        <v>2369.9477594570299</v>
      </c>
      <c r="AF3638" s="143">
        <v>-1</v>
      </c>
      <c r="AG3638" s="143">
        <v>-1</v>
      </c>
      <c r="AH3638" s="143">
        <v>-1</v>
      </c>
      <c r="AI3638" s="143">
        <v>-1</v>
      </c>
      <c r="AJ3638" s="143">
        <v>0</v>
      </c>
      <c r="AM3638" s="143" t="s">
        <v>383</v>
      </c>
      <c r="AN3638" s="143">
        <v>-1</v>
      </c>
      <c r="AQ3638" s="143">
        <v>642</v>
      </c>
      <c r="AR3638" s="143" t="s">
        <v>295</v>
      </c>
      <c r="AS3638" s="143" t="s">
        <v>412</v>
      </c>
      <c r="AT3638" s="143" t="s">
        <v>366</v>
      </c>
      <c r="AV3638" s="143">
        <v>110.12508654972901</v>
      </c>
      <c r="AW3638" s="143">
        <v>1.9220987506</v>
      </c>
    </row>
    <row r="3639" spans="1:49" x14ac:dyDescent="0.25">
      <c r="A3639" s="153">
        <v>820000</v>
      </c>
      <c r="B3639" s="153">
        <v>2500000</v>
      </c>
      <c r="C3639" s="153">
        <v>2500000</v>
      </c>
      <c r="D3639" s="143" t="s">
        <v>360</v>
      </c>
      <c r="E3639" s="143" t="s">
        <v>73</v>
      </c>
      <c r="F3639" s="143" t="s">
        <v>378</v>
      </c>
      <c r="G3639" s="143" t="s">
        <v>379</v>
      </c>
      <c r="H3639" s="143">
        <v>0.59</v>
      </c>
      <c r="I3639" s="143">
        <v>0.64</v>
      </c>
      <c r="J3639" s="143" t="s">
        <v>366</v>
      </c>
      <c r="K3639" s="143">
        <v>4.77618191478E-3</v>
      </c>
      <c r="L3639" s="143">
        <v>621.34172498431201</v>
      </c>
      <c r="M3639" s="143">
        <v>1.37716111785791</v>
      </c>
      <c r="N3639" s="143">
        <v>0.18177595368359001</v>
      </c>
      <c r="O3639" s="143">
        <v>6.5775720248499999E-3</v>
      </c>
      <c r="P3639" s="143">
        <v>8.6819502251999996E-4</v>
      </c>
      <c r="Q3639" s="143">
        <v>2.9676411097695201</v>
      </c>
      <c r="R3639" s="143">
        <v>1860</v>
      </c>
      <c r="S3639" s="143" t="s">
        <v>411</v>
      </c>
      <c r="T3639" s="143">
        <v>1860</v>
      </c>
      <c r="U3639" s="143" t="s">
        <v>385</v>
      </c>
      <c r="V3639" s="143" t="s">
        <v>366</v>
      </c>
      <c r="Z3639" s="143">
        <v>0</v>
      </c>
      <c r="AA3639" s="143">
        <v>1</v>
      </c>
      <c r="AB3639" s="143">
        <v>6.5775720248499999E-3</v>
      </c>
      <c r="AC3639" s="143">
        <v>8.6819502251999996E-4</v>
      </c>
      <c r="AD3639" s="143">
        <v>79.612011284214404</v>
      </c>
      <c r="AF3639" s="143">
        <v>-1</v>
      </c>
      <c r="AG3639" s="143">
        <v>-1</v>
      </c>
      <c r="AH3639" s="143">
        <v>-1</v>
      </c>
      <c r="AI3639" s="143">
        <v>-1</v>
      </c>
      <c r="AJ3639" s="143">
        <v>0</v>
      </c>
      <c r="AM3639" s="143" t="s">
        <v>383</v>
      </c>
      <c r="AN3639" s="143">
        <v>-1</v>
      </c>
      <c r="AQ3639" s="143">
        <v>643</v>
      </c>
      <c r="AR3639" s="143" t="s">
        <v>295</v>
      </c>
      <c r="AS3639" s="143" t="s">
        <v>413</v>
      </c>
      <c r="AT3639" s="143" t="s">
        <v>366</v>
      </c>
      <c r="AV3639" s="143">
        <v>27.4399957471718</v>
      </c>
      <c r="AW3639" s="143">
        <v>6.4567730200000006E-2</v>
      </c>
    </row>
    <row r="3640" spans="1:49" x14ac:dyDescent="0.25">
      <c r="A3640" s="153">
        <v>820000</v>
      </c>
      <c r="B3640" s="153">
        <v>2500000</v>
      </c>
      <c r="C3640" s="153">
        <v>2500000</v>
      </c>
      <c r="D3640" s="143" t="s">
        <v>360</v>
      </c>
      <c r="E3640" s="143" t="s">
        <v>73</v>
      </c>
      <c r="F3640" s="143" t="s">
        <v>378</v>
      </c>
      <c r="G3640" s="143" t="s">
        <v>379</v>
      </c>
      <c r="H3640" s="143">
        <v>0.59</v>
      </c>
      <c r="I3640" s="143">
        <v>0.64</v>
      </c>
      <c r="J3640" s="143" t="s">
        <v>366</v>
      </c>
      <c r="K3640" s="143">
        <v>0.43540234537627998</v>
      </c>
      <c r="L3640" s="143">
        <v>3671.4978302903601</v>
      </c>
      <c r="M3640" s="143">
        <v>7.5730575768898998</v>
      </c>
      <c r="N3640" s="143">
        <v>1.05737211945095</v>
      </c>
      <c r="O3640" s="143">
        <v>3.29732703064751</v>
      </c>
      <c r="P3640" s="143">
        <v>0.46038230074442998</v>
      </c>
      <c r="Q3640" s="143">
        <v>1598.5787663523699</v>
      </c>
      <c r="R3640" s="143">
        <v>1200</v>
      </c>
      <c r="S3640" s="143" t="s">
        <v>398</v>
      </c>
      <c r="T3640" s="143">
        <v>1200</v>
      </c>
      <c r="U3640" s="143" t="s">
        <v>385</v>
      </c>
      <c r="V3640" s="143" t="s">
        <v>366</v>
      </c>
      <c r="Z3640" s="143">
        <v>0</v>
      </c>
      <c r="AA3640" s="143">
        <v>1</v>
      </c>
      <c r="AB3640" s="143">
        <v>3.29732703064751</v>
      </c>
      <c r="AC3640" s="143">
        <v>0.46038230074442998</v>
      </c>
      <c r="AD3640" s="143">
        <v>1598.5787663523699</v>
      </c>
      <c r="AF3640" s="143">
        <v>-1</v>
      </c>
      <c r="AG3640" s="143">
        <v>-1</v>
      </c>
      <c r="AH3640" s="143">
        <v>-1</v>
      </c>
      <c r="AI3640" s="143">
        <v>-1</v>
      </c>
      <c r="AJ3640" s="143">
        <v>0</v>
      </c>
      <c r="AM3640" s="143" t="s">
        <v>383</v>
      </c>
      <c r="AN3640" s="143">
        <v>-1</v>
      </c>
      <c r="AQ3640" s="143">
        <v>643</v>
      </c>
      <c r="AR3640" s="143" t="s">
        <v>295</v>
      </c>
      <c r="AS3640" s="143" t="s">
        <v>413</v>
      </c>
      <c r="AT3640" s="143" t="s">
        <v>366</v>
      </c>
      <c r="AV3640" s="143">
        <v>170.260576966245</v>
      </c>
      <c r="AW3640" s="143">
        <v>1.2964953498</v>
      </c>
    </row>
    <row r="3641" spans="1:49" x14ac:dyDescent="0.25">
      <c r="A3641" s="153">
        <v>820000</v>
      </c>
      <c r="B3641" s="153">
        <v>2500000</v>
      </c>
      <c r="C3641" s="153">
        <v>2500000</v>
      </c>
      <c r="D3641" s="143" t="s">
        <v>360</v>
      </c>
      <c r="E3641" s="143" t="s">
        <v>73</v>
      </c>
      <c r="F3641" s="143" t="s">
        <v>378</v>
      </c>
      <c r="G3641" s="143" t="s">
        <v>379</v>
      </c>
      <c r="H3641" s="143">
        <v>0.59</v>
      </c>
      <c r="I3641" s="143">
        <v>0.64</v>
      </c>
      <c r="J3641" s="143" t="s">
        <v>363</v>
      </c>
      <c r="K3641" s="143">
        <v>0.13009062801016</v>
      </c>
      <c r="L3641" s="143">
        <v>3671.4978302903601</v>
      </c>
      <c r="M3641" s="143">
        <v>7.5730575768898998</v>
      </c>
      <c r="N3641" s="143">
        <v>1.05737211945095</v>
      </c>
      <c r="O3641" s="143">
        <v>0.98518381613473005</v>
      </c>
      <c r="P3641" s="143">
        <v>0.13755420305981</v>
      </c>
      <c r="Q3641" s="143">
        <v>477.627458480428</v>
      </c>
      <c r="R3641" s="143">
        <v>3100</v>
      </c>
      <c r="S3641" s="143" t="s">
        <v>371</v>
      </c>
      <c r="T3641" s="143">
        <v>3100</v>
      </c>
      <c r="U3641" s="143" t="s">
        <v>385</v>
      </c>
      <c r="V3641" s="143" t="s">
        <v>366</v>
      </c>
      <c r="Y3641" s="143" t="s">
        <v>363</v>
      </c>
      <c r="Z3641" s="143">
        <v>0</v>
      </c>
      <c r="AA3641" s="143">
        <v>1</v>
      </c>
      <c r="AB3641" s="143">
        <v>0.98518381613473005</v>
      </c>
      <c r="AC3641" s="143">
        <v>0.13755420305981</v>
      </c>
      <c r="AD3641" s="143">
        <v>518.82395601617202</v>
      </c>
      <c r="AF3641" s="143">
        <v>-1</v>
      </c>
      <c r="AG3641" s="143">
        <v>-1</v>
      </c>
      <c r="AH3641" s="143">
        <v>-1</v>
      </c>
      <c r="AI3641" s="143">
        <v>-1</v>
      </c>
      <c r="AJ3641" s="143">
        <v>0</v>
      </c>
      <c r="AM3641" s="143" t="s">
        <v>383</v>
      </c>
      <c r="AN3641" s="143">
        <v>-1</v>
      </c>
      <c r="AQ3641" s="143">
        <v>643</v>
      </c>
      <c r="AR3641" s="143" t="s">
        <v>295</v>
      </c>
      <c r="AS3641" s="143" t="s">
        <v>413</v>
      </c>
      <c r="AT3641" s="143" t="s">
        <v>366</v>
      </c>
      <c r="AV3641" s="143">
        <v>144.79073722971299</v>
      </c>
      <c r="AW3641" s="143">
        <v>0.42078179729999998</v>
      </c>
    </row>
    <row r="3642" spans="1:49" x14ac:dyDescent="0.25">
      <c r="A3642" s="153">
        <v>820000</v>
      </c>
      <c r="B3642" s="153">
        <v>2500000</v>
      </c>
      <c r="C3642" s="153">
        <v>2500000</v>
      </c>
      <c r="D3642" s="143" t="s">
        <v>360</v>
      </c>
      <c r="E3642" s="143" t="s">
        <v>73</v>
      </c>
      <c r="F3642" s="143" t="s">
        <v>378</v>
      </c>
      <c r="G3642" s="143" t="s">
        <v>379</v>
      </c>
      <c r="H3642" s="143">
        <v>0.59</v>
      </c>
      <c r="I3642" s="143">
        <v>0.64</v>
      </c>
      <c r="J3642" s="143" t="s">
        <v>366</v>
      </c>
      <c r="K3642" s="143">
        <v>0.61776345387502996</v>
      </c>
      <c r="L3642" s="143">
        <v>3819.25692675344</v>
      </c>
      <c r="M3642" s="143">
        <v>7.9683369884275397</v>
      </c>
      <c r="N3642" s="143">
        <v>1.11919702926197</v>
      </c>
      <c r="O3642" s="143">
        <v>4.9225473796111903</v>
      </c>
      <c r="P3642" s="143">
        <v>0.69139902236355</v>
      </c>
      <c r="Q3642" s="143">
        <v>2359.3973503073598</v>
      </c>
      <c r="R3642" s="143">
        <v>1200</v>
      </c>
      <c r="S3642" s="143" t="s">
        <v>398</v>
      </c>
      <c r="T3642" s="143">
        <v>1200</v>
      </c>
      <c r="U3642" s="143" t="s">
        <v>385</v>
      </c>
      <c r="V3642" s="143" t="s">
        <v>366</v>
      </c>
      <c r="Z3642" s="143">
        <v>0</v>
      </c>
      <c r="AA3642" s="143">
        <v>1</v>
      </c>
      <c r="AB3642" s="143">
        <v>4.9225473796111903</v>
      </c>
      <c r="AC3642" s="143">
        <v>0.69139902236355</v>
      </c>
      <c r="AD3642" s="143">
        <v>2359.3973503073598</v>
      </c>
      <c r="AF3642" s="143">
        <v>-1</v>
      </c>
      <c r="AG3642" s="143">
        <v>-1</v>
      </c>
      <c r="AH3642" s="143">
        <v>-1</v>
      </c>
      <c r="AI3642" s="143">
        <v>-1</v>
      </c>
      <c r="AJ3642" s="143">
        <v>0</v>
      </c>
      <c r="AM3642" s="143" t="s">
        <v>383</v>
      </c>
      <c r="AN3642" s="143">
        <v>-1</v>
      </c>
      <c r="AQ3642" s="143">
        <v>643</v>
      </c>
      <c r="AR3642" s="143" t="s">
        <v>295</v>
      </c>
      <c r="AS3642" s="143" t="s">
        <v>413</v>
      </c>
      <c r="AT3642" s="143" t="s">
        <v>366</v>
      </c>
      <c r="AV3642" s="143">
        <v>200.00000003352699</v>
      </c>
      <c r="AW3642" s="143">
        <v>1.9135420522</v>
      </c>
    </row>
    <row r="3643" spans="1:49" x14ac:dyDescent="0.25">
      <c r="A3643" s="153">
        <v>820000</v>
      </c>
      <c r="B3643" s="153">
        <v>2500000</v>
      </c>
      <c r="C3643" s="153">
        <v>2500000</v>
      </c>
      <c r="D3643" s="143" t="s">
        <v>360</v>
      </c>
      <c r="E3643" s="143" t="s">
        <v>73</v>
      </c>
      <c r="F3643" s="143" t="s">
        <v>378</v>
      </c>
      <c r="G3643" s="143" t="s">
        <v>379</v>
      </c>
      <c r="H3643" s="143">
        <v>0.59</v>
      </c>
      <c r="I3643" s="143">
        <v>0.64</v>
      </c>
      <c r="J3643" s="143" t="s">
        <v>366</v>
      </c>
      <c r="K3643" s="143">
        <v>0.26871252793467998</v>
      </c>
      <c r="L3643" s="143">
        <v>3807.4883648710102</v>
      </c>
      <c r="M3643" s="143">
        <v>8.7876223395373003</v>
      </c>
      <c r="N3643" s="143">
        <v>1.2776528364147799</v>
      </c>
      <c r="O3643" s="143">
        <v>2.3613442133923401</v>
      </c>
      <c r="P3643" s="143">
        <v>0.34332132349592998</v>
      </c>
      <c r="Q3643" s="143">
        <v>1023.11982360637</v>
      </c>
      <c r="R3643" s="143">
        <v>1200</v>
      </c>
      <c r="S3643" s="143" t="s">
        <v>398</v>
      </c>
      <c r="T3643" s="143">
        <v>1200</v>
      </c>
      <c r="U3643" s="143" t="s">
        <v>385</v>
      </c>
      <c r="V3643" s="143" t="s">
        <v>366</v>
      </c>
      <c r="Z3643" s="143">
        <v>0</v>
      </c>
      <c r="AA3643" s="143">
        <v>1</v>
      </c>
      <c r="AB3643" s="143">
        <v>2.3613442133923401</v>
      </c>
      <c r="AC3643" s="143">
        <v>0.34332132349592998</v>
      </c>
      <c r="AD3643" s="143">
        <v>1475.6675914621901</v>
      </c>
      <c r="AF3643" s="143">
        <v>-1</v>
      </c>
      <c r="AG3643" s="143">
        <v>-1</v>
      </c>
      <c r="AH3643" s="143">
        <v>-1</v>
      </c>
      <c r="AI3643" s="143">
        <v>-1</v>
      </c>
      <c r="AJ3643" s="143">
        <v>0</v>
      </c>
      <c r="AM3643" s="143" t="s">
        <v>383</v>
      </c>
      <c r="AN3643" s="143">
        <v>-1</v>
      </c>
      <c r="AQ3643" s="143">
        <v>643</v>
      </c>
      <c r="AR3643" s="143" t="s">
        <v>295</v>
      </c>
      <c r="AS3643" s="143" t="s">
        <v>413</v>
      </c>
      <c r="AT3643" s="143" t="s">
        <v>366</v>
      </c>
      <c r="AV3643" s="143">
        <v>169.092480695913</v>
      </c>
      <c r="AW3643" s="143">
        <v>1.1968106987</v>
      </c>
    </row>
    <row r="3644" spans="1:49" x14ac:dyDescent="0.25">
      <c r="A3644" s="153">
        <v>820000</v>
      </c>
      <c r="B3644" s="153">
        <v>2500000</v>
      </c>
      <c r="C3644" s="153">
        <v>2500000</v>
      </c>
      <c r="D3644" s="143" t="s">
        <v>360</v>
      </c>
      <c r="E3644" s="143" t="s">
        <v>73</v>
      </c>
      <c r="F3644" s="143" t="s">
        <v>378</v>
      </c>
      <c r="G3644" s="143" t="s">
        <v>379</v>
      </c>
      <c r="H3644" s="143">
        <v>0.59</v>
      </c>
      <c r="I3644" s="143">
        <v>0.64</v>
      </c>
      <c r="J3644" s="143" t="s">
        <v>366</v>
      </c>
      <c r="K3644" s="143">
        <v>0.30131394227517999</v>
      </c>
      <c r="L3644" s="143">
        <v>2801.1263686840898</v>
      </c>
      <c r="M3644" s="143">
        <v>5.8056386614476496</v>
      </c>
      <c r="N3644" s="143">
        <v>0.80753325594155001</v>
      </c>
      <c r="O3644" s="143">
        <v>1.74931987250601</v>
      </c>
      <c r="P3644" s="143">
        <v>0.24332102886606</v>
      </c>
      <c r="Q3644" s="143">
        <v>844.01842895917298</v>
      </c>
      <c r="R3644" s="143">
        <v>1200</v>
      </c>
      <c r="S3644" s="143" t="s">
        <v>398</v>
      </c>
      <c r="T3644" s="143">
        <v>1200</v>
      </c>
      <c r="U3644" s="143" t="s">
        <v>385</v>
      </c>
      <c r="V3644" s="143" t="s">
        <v>366</v>
      </c>
      <c r="Z3644" s="143">
        <v>0</v>
      </c>
      <c r="AA3644" s="143">
        <v>1</v>
      </c>
      <c r="AB3644" s="143">
        <v>1.74931987250601</v>
      </c>
      <c r="AC3644" s="143">
        <v>0.24332102886606</v>
      </c>
      <c r="AD3644" s="143">
        <v>901.30765045739702</v>
      </c>
      <c r="AF3644" s="143">
        <v>-1</v>
      </c>
      <c r="AG3644" s="143">
        <v>-1</v>
      </c>
      <c r="AH3644" s="143">
        <v>-1</v>
      </c>
      <c r="AI3644" s="143">
        <v>-1</v>
      </c>
      <c r="AJ3644" s="143">
        <v>0</v>
      </c>
      <c r="AM3644" s="143" t="s">
        <v>383</v>
      </c>
      <c r="AN3644" s="143">
        <v>-1</v>
      </c>
      <c r="AQ3644" s="143">
        <v>643</v>
      </c>
      <c r="AR3644" s="143" t="s">
        <v>295</v>
      </c>
      <c r="AS3644" s="143" t="s">
        <v>413</v>
      </c>
      <c r="AT3644" s="143" t="s">
        <v>366</v>
      </c>
      <c r="AV3644" s="143">
        <v>149.276451077274</v>
      </c>
      <c r="AW3644" s="143">
        <v>0.73098755110000002</v>
      </c>
    </row>
    <row r="3645" spans="1:49" x14ac:dyDescent="0.25">
      <c r="A3645" s="153">
        <v>820000</v>
      </c>
      <c r="B3645" s="153">
        <v>2500000</v>
      </c>
      <c r="C3645" s="153">
        <v>2500000</v>
      </c>
      <c r="D3645" s="143" t="s">
        <v>360</v>
      </c>
      <c r="E3645" s="143" t="s">
        <v>73</v>
      </c>
      <c r="F3645" s="143" t="s">
        <v>378</v>
      </c>
      <c r="G3645" s="143" t="s">
        <v>379</v>
      </c>
      <c r="H3645" s="143">
        <v>0.59</v>
      </c>
      <c r="I3645" s="143">
        <v>0.64</v>
      </c>
      <c r="J3645" s="143" t="s">
        <v>366</v>
      </c>
      <c r="K3645" s="143">
        <v>0.61776345373694996</v>
      </c>
      <c r="L3645" s="143">
        <v>3820.71024840273</v>
      </c>
      <c r="M3645" s="143">
        <v>7.9713485294261703</v>
      </c>
      <c r="N3645" s="143">
        <v>1.11961918026547</v>
      </c>
      <c r="O3645" s="143">
        <v>4.9244077984793</v>
      </c>
      <c r="P3645" s="143">
        <v>0.69165981167093005</v>
      </c>
      <c r="Q3645" s="143">
        <v>2360.29515878144</v>
      </c>
      <c r="R3645" s="143">
        <v>1200</v>
      </c>
      <c r="S3645" s="143" t="s">
        <v>398</v>
      </c>
      <c r="T3645" s="143">
        <v>1200</v>
      </c>
      <c r="U3645" s="143" t="s">
        <v>385</v>
      </c>
      <c r="V3645" s="143" t="s">
        <v>366</v>
      </c>
      <c r="Z3645" s="143">
        <v>0</v>
      </c>
      <c r="AA3645" s="143">
        <v>1</v>
      </c>
      <c r="AB3645" s="143">
        <v>4.9244077984793</v>
      </c>
      <c r="AC3645" s="143">
        <v>0.69165981167093005</v>
      </c>
      <c r="AD3645" s="143">
        <v>2360.29515878144</v>
      </c>
      <c r="AF3645" s="143">
        <v>-1</v>
      </c>
      <c r="AG3645" s="143">
        <v>-1</v>
      </c>
      <c r="AH3645" s="143">
        <v>-1</v>
      </c>
      <c r="AI3645" s="143">
        <v>-1</v>
      </c>
      <c r="AJ3645" s="143">
        <v>0</v>
      </c>
      <c r="AM3645" s="143" t="s">
        <v>383</v>
      </c>
      <c r="AN3645" s="143">
        <v>-1</v>
      </c>
      <c r="AQ3645" s="143">
        <v>643</v>
      </c>
      <c r="AR3645" s="143" t="s">
        <v>295</v>
      </c>
      <c r="AS3645" s="143" t="s">
        <v>413</v>
      </c>
      <c r="AT3645" s="143" t="s">
        <v>366</v>
      </c>
      <c r="AV3645" s="143">
        <v>200.00000001117499</v>
      </c>
      <c r="AW3645" s="143">
        <v>1.9142702018</v>
      </c>
    </row>
    <row r="3646" spans="1:49" x14ac:dyDescent="0.25">
      <c r="A3646" s="153">
        <v>820000</v>
      </c>
      <c r="B3646" s="153">
        <v>2500000</v>
      </c>
      <c r="C3646" s="153">
        <v>2500000</v>
      </c>
      <c r="D3646" s="143" t="s">
        <v>360</v>
      </c>
      <c r="E3646" s="143" t="s">
        <v>73</v>
      </c>
      <c r="F3646" s="143" t="s">
        <v>378</v>
      </c>
      <c r="G3646" s="143" t="s">
        <v>379</v>
      </c>
      <c r="H3646" s="143">
        <v>0.59</v>
      </c>
      <c r="I3646" s="143">
        <v>0.64</v>
      </c>
      <c r="J3646" s="143" t="s">
        <v>366</v>
      </c>
      <c r="K3646" s="143">
        <v>0.61776345378298003</v>
      </c>
      <c r="L3646" s="143">
        <v>3819.0203922498199</v>
      </c>
      <c r="M3646" s="143">
        <v>7.9679068197175598</v>
      </c>
      <c r="N3646" s="143">
        <v>1.11913918046887</v>
      </c>
      <c r="O3646" s="143">
        <v>4.9222816363696902</v>
      </c>
      <c r="P3646" s="143">
        <v>0.69136328539030001</v>
      </c>
      <c r="Q3646" s="143">
        <v>2359.2512275838799</v>
      </c>
      <c r="R3646" s="143">
        <v>1200</v>
      </c>
      <c r="S3646" s="143" t="s">
        <v>398</v>
      </c>
      <c r="T3646" s="143">
        <v>1200</v>
      </c>
      <c r="U3646" s="143" t="s">
        <v>385</v>
      </c>
      <c r="V3646" s="143" t="s">
        <v>366</v>
      </c>
      <c r="Z3646" s="143">
        <v>0</v>
      </c>
      <c r="AA3646" s="143">
        <v>1</v>
      </c>
      <c r="AB3646" s="143">
        <v>4.9222816363696902</v>
      </c>
      <c r="AC3646" s="143">
        <v>0.69136328539030001</v>
      </c>
      <c r="AD3646" s="143">
        <v>2359.2512275838799</v>
      </c>
      <c r="AF3646" s="143">
        <v>-1</v>
      </c>
      <c r="AG3646" s="143">
        <v>-1</v>
      </c>
      <c r="AH3646" s="143">
        <v>-1</v>
      </c>
      <c r="AI3646" s="143">
        <v>-1</v>
      </c>
      <c r="AJ3646" s="143">
        <v>0</v>
      </c>
      <c r="AM3646" s="143" t="s">
        <v>383</v>
      </c>
      <c r="AN3646" s="143">
        <v>-1</v>
      </c>
      <c r="AQ3646" s="143">
        <v>643</v>
      </c>
      <c r="AR3646" s="143" t="s">
        <v>295</v>
      </c>
      <c r="AS3646" s="143" t="s">
        <v>413</v>
      </c>
      <c r="AT3646" s="143" t="s">
        <v>366</v>
      </c>
      <c r="AV3646" s="143">
        <v>200.000000018626</v>
      </c>
      <c r="AW3646" s="143">
        <v>1.9134235422000001</v>
      </c>
    </row>
    <row r="3647" spans="1:49" x14ac:dyDescent="0.25">
      <c r="A3647" s="153">
        <v>820000</v>
      </c>
      <c r="B3647" s="153">
        <v>2500000</v>
      </c>
      <c r="C3647" s="153">
        <v>2500000</v>
      </c>
      <c r="D3647" s="143" t="s">
        <v>360</v>
      </c>
      <c r="E3647" s="143" t="s">
        <v>73</v>
      </c>
      <c r="F3647" s="143" t="s">
        <v>378</v>
      </c>
      <c r="G3647" s="143" t="s">
        <v>379</v>
      </c>
      <c r="H3647" s="143">
        <v>0.59</v>
      </c>
      <c r="I3647" s="143">
        <v>0.64</v>
      </c>
      <c r="J3647" s="143" t="s">
        <v>366</v>
      </c>
      <c r="K3647" s="143">
        <v>0.18167757506946</v>
      </c>
      <c r="L3647" s="143">
        <v>3825.6519064233198</v>
      </c>
      <c r="M3647" s="143">
        <v>7.8440627519502097</v>
      </c>
      <c r="N3647" s="143">
        <v>1.11825815917786</v>
      </c>
      <c r="O3647" s="143">
        <v>1.42509029946703</v>
      </c>
      <c r="P3647" s="143">
        <v>0.20316243066107001</v>
      </c>
      <c r="Q3647" s="143">
        <v>695.03516141886905</v>
      </c>
      <c r="R3647" s="143">
        <v>1550</v>
      </c>
      <c r="S3647" s="143" t="s">
        <v>399</v>
      </c>
      <c r="T3647" s="143">
        <v>1550</v>
      </c>
      <c r="U3647" s="143" t="s">
        <v>385</v>
      </c>
      <c r="V3647" s="143" t="s">
        <v>366</v>
      </c>
      <c r="Z3647" s="143">
        <v>0</v>
      </c>
      <c r="AA3647" s="143">
        <v>1</v>
      </c>
      <c r="AB3647" s="143">
        <v>1.42509029946703</v>
      </c>
      <c r="AC3647" s="143">
        <v>0.20316243066107001</v>
      </c>
      <c r="AD3647" s="143">
        <v>2012.78953729056</v>
      </c>
      <c r="AF3647" s="143">
        <v>-1</v>
      </c>
      <c r="AG3647" s="143">
        <v>-1</v>
      </c>
      <c r="AH3647" s="143">
        <v>-1</v>
      </c>
      <c r="AI3647" s="143">
        <v>-1</v>
      </c>
      <c r="AJ3647" s="143">
        <v>0</v>
      </c>
      <c r="AM3647" s="143" t="s">
        <v>383</v>
      </c>
      <c r="AN3647" s="143">
        <v>-1</v>
      </c>
      <c r="AQ3647" s="143">
        <v>642</v>
      </c>
      <c r="AR3647" s="143" t="s">
        <v>295</v>
      </c>
      <c r="AS3647" s="143" t="s">
        <v>412</v>
      </c>
      <c r="AT3647" s="143" t="s">
        <v>366</v>
      </c>
      <c r="AV3647" s="143">
        <v>193.772566570246</v>
      </c>
      <c r="AW3647" s="143">
        <v>1.6324327148</v>
      </c>
    </row>
    <row r="3648" spans="1:49" x14ac:dyDescent="0.25">
      <c r="A3648" s="153">
        <v>820000</v>
      </c>
      <c r="B3648" s="153">
        <v>2500000</v>
      </c>
      <c r="C3648" s="153">
        <v>2500000</v>
      </c>
      <c r="D3648" s="143" t="s">
        <v>360</v>
      </c>
      <c r="E3648" s="143" t="s">
        <v>73</v>
      </c>
      <c r="F3648" s="143" t="s">
        <v>378</v>
      </c>
      <c r="G3648" s="143" t="s">
        <v>379</v>
      </c>
      <c r="H3648" s="143">
        <v>0.59</v>
      </c>
      <c r="I3648" s="143">
        <v>0.64</v>
      </c>
      <c r="J3648" s="143" t="s">
        <v>366</v>
      </c>
      <c r="K3648" s="143">
        <v>0.61776345378298003</v>
      </c>
      <c r="L3648" s="143">
        <v>3816.1878345914201</v>
      </c>
      <c r="M3648" s="143">
        <v>7.9621758680228298</v>
      </c>
      <c r="N3648" s="143">
        <v>1.1183414941311001</v>
      </c>
      <c r="O3648" s="143">
        <v>4.9187412638572896</v>
      </c>
      <c r="P3648" s="143">
        <v>0.69087050392325</v>
      </c>
      <c r="Q3648" s="143">
        <v>2357.5013769817901</v>
      </c>
      <c r="R3648" s="143">
        <v>1200</v>
      </c>
      <c r="S3648" s="143" t="s">
        <v>398</v>
      </c>
      <c r="T3648" s="143">
        <v>1200</v>
      </c>
      <c r="U3648" s="143" t="s">
        <v>385</v>
      </c>
      <c r="V3648" s="143" t="s">
        <v>366</v>
      </c>
      <c r="Z3648" s="143">
        <v>0</v>
      </c>
      <c r="AA3648" s="143">
        <v>1</v>
      </c>
      <c r="AB3648" s="143">
        <v>4.9187412638572896</v>
      </c>
      <c r="AC3648" s="143">
        <v>0.69087050392325</v>
      </c>
      <c r="AD3648" s="143">
        <v>2357.5013769817901</v>
      </c>
      <c r="AF3648" s="143">
        <v>-1</v>
      </c>
      <c r="AG3648" s="143">
        <v>-1</v>
      </c>
      <c r="AH3648" s="143">
        <v>-1</v>
      </c>
      <c r="AI3648" s="143">
        <v>-1</v>
      </c>
      <c r="AJ3648" s="143">
        <v>0</v>
      </c>
      <c r="AM3648" s="143" t="s">
        <v>383</v>
      </c>
      <c r="AN3648" s="143">
        <v>-1</v>
      </c>
      <c r="AQ3648" s="143">
        <v>643</v>
      </c>
      <c r="AR3648" s="143" t="s">
        <v>295</v>
      </c>
      <c r="AS3648" s="143" t="s">
        <v>413</v>
      </c>
      <c r="AT3648" s="143" t="s">
        <v>366</v>
      </c>
      <c r="AV3648" s="143">
        <v>200.000000018626</v>
      </c>
      <c r="AW3648" s="143">
        <v>1.9120043608999999</v>
      </c>
    </row>
    <row r="3649" spans="1:49" x14ac:dyDescent="0.25">
      <c r="A3649" s="153">
        <v>820000</v>
      </c>
      <c r="B3649" s="153">
        <v>2500000</v>
      </c>
      <c r="C3649" s="153">
        <v>2500000</v>
      </c>
      <c r="D3649" s="143" t="s">
        <v>360</v>
      </c>
      <c r="E3649" s="143" t="s">
        <v>73</v>
      </c>
      <c r="F3649" s="143" t="s">
        <v>378</v>
      </c>
      <c r="G3649" s="143" t="s">
        <v>379</v>
      </c>
      <c r="H3649" s="143">
        <v>0.59</v>
      </c>
      <c r="I3649" s="143">
        <v>0.64</v>
      </c>
      <c r="J3649" s="143" t="s">
        <v>366</v>
      </c>
      <c r="K3649" s="143">
        <v>0.61776345362188001</v>
      </c>
      <c r="L3649" s="143">
        <v>3820.2719644067902</v>
      </c>
      <c r="M3649" s="143">
        <v>7.9704479521056104</v>
      </c>
      <c r="N3649" s="143">
        <v>1.1194932510361</v>
      </c>
      <c r="O3649" s="143">
        <v>4.9238514538062503</v>
      </c>
      <c r="P3649" s="143">
        <v>0.69158201706644995</v>
      </c>
      <c r="Q3649" s="143">
        <v>2360.0244025068</v>
      </c>
      <c r="R3649" s="143">
        <v>1200</v>
      </c>
      <c r="S3649" s="143" t="s">
        <v>398</v>
      </c>
      <c r="T3649" s="143">
        <v>1200</v>
      </c>
      <c r="U3649" s="143" t="s">
        <v>385</v>
      </c>
      <c r="V3649" s="143" t="s">
        <v>366</v>
      </c>
      <c r="Z3649" s="143">
        <v>0</v>
      </c>
      <c r="AA3649" s="143">
        <v>1</v>
      </c>
      <c r="AB3649" s="143">
        <v>4.9238514538062503</v>
      </c>
      <c r="AC3649" s="143">
        <v>0.69158201706644995</v>
      </c>
      <c r="AD3649" s="143">
        <v>2360.0244025068</v>
      </c>
      <c r="AF3649" s="143">
        <v>-1</v>
      </c>
      <c r="AG3649" s="143">
        <v>-1</v>
      </c>
      <c r="AH3649" s="143">
        <v>-1</v>
      </c>
      <c r="AI3649" s="143">
        <v>-1</v>
      </c>
      <c r="AJ3649" s="143">
        <v>0</v>
      </c>
      <c r="AM3649" s="143" t="s">
        <v>383</v>
      </c>
      <c r="AN3649" s="143">
        <v>-1</v>
      </c>
      <c r="AQ3649" s="143">
        <v>643</v>
      </c>
      <c r="AR3649" s="143" t="s">
        <v>295</v>
      </c>
      <c r="AS3649" s="143" t="s">
        <v>413</v>
      </c>
      <c r="AT3649" s="143" t="s">
        <v>366</v>
      </c>
      <c r="AV3649" s="143">
        <v>199.99999999254899</v>
      </c>
      <c r="AW3649" s="143">
        <v>1.9140506102999999</v>
      </c>
    </row>
    <row r="3650" spans="1:49" x14ac:dyDescent="0.25">
      <c r="A3650" s="153">
        <v>820000</v>
      </c>
      <c r="B3650" s="153">
        <v>2500000</v>
      </c>
      <c r="C3650" s="153">
        <v>2500000</v>
      </c>
      <c r="D3650" s="143" t="s">
        <v>360</v>
      </c>
      <c r="E3650" s="143" t="s">
        <v>73</v>
      </c>
      <c r="F3650" s="143" t="s">
        <v>378</v>
      </c>
      <c r="G3650" s="143" t="s">
        <v>379</v>
      </c>
      <c r="H3650" s="143">
        <v>0.59</v>
      </c>
      <c r="I3650" s="143">
        <v>0.64</v>
      </c>
      <c r="J3650" s="143" t="s">
        <v>363</v>
      </c>
      <c r="K3650" s="143">
        <v>3.4404872115550003E-2</v>
      </c>
      <c r="L3650" s="143">
        <v>3905.5204317082998</v>
      </c>
      <c r="M3650" s="143">
        <v>8.6656409707606805</v>
      </c>
      <c r="N3650" s="143">
        <v>1.1714088293865801</v>
      </c>
      <c r="O3650" s="143">
        <v>0.29814026939837002</v>
      </c>
      <c r="P3650" s="143">
        <v>4.0302170970080001E-2</v>
      </c>
      <c r="Q3650" s="143">
        <v>134.36893099762599</v>
      </c>
      <c r="R3650" s="143">
        <v>3100</v>
      </c>
      <c r="S3650" s="143" t="s">
        <v>371</v>
      </c>
      <c r="T3650" s="143">
        <v>3100</v>
      </c>
      <c r="U3650" s="143" t="s">
        <v>385</v>
      </c>
      <c r="V3650" s="143" t="s">
        <v>366</v>
      </c>
      <c r="Y3650" s="143" t="s">
        <v>363</v>
      </c>
      <c r="Z3650" s="143">
        <v>0</v>
      </c>
      <c r="AA3650" s="143">
        <v>1</v>
      </c>
      <c r="AB3650" s="143">
        <v>0.29814026939837002</v>
      </c>
      <c r="AC3650" s="143">
        <v>4.0302170970080001E-2</v>
      </c>
      <c r="AD3650" s="143">
        <v>134.36893099762599</v>
      </c>
      <c r="AF3650" s="143">
        <v>-1</v>
      </c>
      <c r="AG3650" s="143">
        <v>-1</v>
      </c>
      <c r="AH3650" s="143">
        <v>-1</v>
      </c>
      <c r="AI3650" s="143">
        <v>-1</v>
      </c>
      <c r="AJ3650" s="143">
        <v>0</v>
      </c>
      <c r="AM3650" s="143" t="s">
        <v>383</v>
      </c>
      <c r="AN3650" s="143">
        <v>-1</v>
      </c>
      <c r="AQ3650" s="143">
        <v>643</v>
      </c>
      <c r="AR3650" s="143" t="s">
        <v>295</v>
      </c>
      <c r="AS3650" s="143" t="s">
        <v>413</v>
      </c>
      <c r="AT3650" s="143" t="s">
        <v>366</v>
      </c>
      <c r="AV3650" s="143">
        <v>61.488528238639901</v>
      </c>
      <c r="AW3650" s="143">
        <v>0.10897723519999999</v>
      </c>
    </row>
    <row r="3651" spans="1:49" x14ac:dyDescent="0.25">
      <c r="A3651" s="153">
        <v>820000</v>
      </c>
      <c r="B3651" s="153">
        <v>2500000</v>
      </c>
      <c r="C3651" s="153">
        <v>2500000</v>
      </c>
      <c r="D3651" s="143" t="s">
        <v>360</v>
      </c>
      <c r="E3651" s="143" t="s">
        <v>73</v>
      </c>
      <c r="F3651" s="143" t="s">
        <v>378</v>
      </c>
      <c r="G3651" s="143" t="s">
        <v>379</v>
      </c>
      <c r="H3651" s="143">
        <v>0.59</v>
      </c>
      <c r="I3651" s="143">
        <v>0.64</v>
      </c>
      <c r="J3651" s="143" t="s">
        <v>366</v>
      </c>
      <c r="K3651" s="143">
        <v>7.0360998672160002E-2</v>
      </c>
      <c r="L3651" s="143">
        <v>3905.5204317082998</v>
      </c>
      <c r="M3651" s="143">
        <v>8.6656409707606805</v>
      </c>
      <c r="N3651" s="143">
        <v>1.1714088293865801</v>
      </c>
      <c r="O3651" s="143">
        <v>0.60972315283709999</v>
      </c>
      <c r="P3651" s="143">
        <v>8.2421495089019997E-2</v>
      </c>
      <c r="Q3651" s="143">
        <v>274.79631790952101</v>
      </c>
      <c r="R3651" s="143">
        <v>8140</v>
      </c>
      <c r="S3651" s="143" t="s">
        <v>369</v>
      </c>
      <c r="T3651" s="143">
        <v>8140</v>
      </c>
      <c r="U3651" s="143" t="s">
        <v>385</v>
      </c>
      <c r="V3651" s="143" t="s">
        <v>366</v>
      </c>
      <c r="Z3651" s="143">
        <v>0</v>
      </c>
      <c r="AA3651" s="143">
        <v>1</v>
      </c>
      <c r="AB3651" s="143">
        <v>0.60972315283709999</v>
      </c>
      <c r="AC3651" s="143">
        <v>8.2421495089019997E-2</v>
      </c>
      <c r="AD3651" s="143">
        <v>274.796317909523</v>
      </c>
      <c r="AF3651" s="143">
        <v>-1</v>
      </c>
      <c r="AG3651" s="143">
        <v>-1</v>
      </c>
      <c r="AH3651" s="143">
        <v>-1</v>
      </c>
      <c r="AI3651" s="143">
        <v>-1</v>
      </c>
      <c r="AJ3651" s="143">
        <v>0</v>
      </c>
      <c r="AM3651" s="143" t="s">
        <v>383</v>
      </c>
      <c r="AN3651" s="143">
        <v>-1</v>
      </c>
      <c r="AQ3651" s="143">
        <v>643</v>
      </c>
      <c r="AR3651" s="143" t="s">
        <v>295</v>
      </c>
      <c r="AS3651" s="143" t="s">
        <v>413</v>
      </c>
      <c r="AT3651" s="143" t="s">
        <v>366</v>
      </c>
      <c r="AV3651" s="143">
        <v>112.65482538166999</v>
      </c>
      <c r="AW3651" s="143">
        <v>0.2228680599</v>
      </c>
    </row>
    <row r="3652" spans="1:49" x14ac:dyDescent="0.25">
      <c r="A3652" s="153">
        <v>820000</v>
      </c>
      <c r="B3652" s="153">
        <v>2500000</v>
      </c>
      <c r="C3652" s="153">
        <v>2500000</v>
      </c>
      <c r="D3652" s="143" t="s">
        <v>360</v>
      </c>
      <c r="E3652" s="143" t="s">
        <v>73</v>
      </c>
      <c r="F3652" s="143" t="s">
        <v>378</v>
      </c>
      <c r="G3652" s="143" t="s">
        <v>379</v>
      </c>
      <c r="H3652" s="143">
        <v>0.59</v>
      </c>
      <c r="I3652" s="143">
        <v>0.64</v>
      </c>
      <c r="J3652" s="143" t="s">
        <v>387</v>
      </c>
      <c r="K3652" s="143">
        <v>1.151927905516E-2</v>
      </c>
      <c r="L3652" s="143">
        <v>3905.5204317082998</v>
      </c>
      <c r="M3652" s="143">
        <v>8.6656409707606805</v>
      </c>
      <c r="N3652" s="143">
        <v>1.1714088293865801</v>
      </c>
      <c r="O3652" s="143">
        <v>9.9821936534069997E-2</v>
      </c>
      <c r="P3652" s="143">
        <v>1.3493785193380001E-2</v>
      </c>
      <c r="Q3652" s="143">
        <v>44.988779708500303</v>
      </c>
      <c r="R3652" s="143">
        <v>8140</v>
      </c>
      <c r="S3652" s="143" t="s">
        <v>369</v>
      </c>
      <c r="T3652" s="143">
        <v>8140</v>
      </c>
      <c r="U3652" s="143" t="s">
        <v>388</v>
      </c>
      <c r="V3652" s="143" t="s">
        <v>387</v>
      </c>
      <c r="Z3652" s="143">
        <v>0</v>
      </c>
      <c r="AA3652" s="143">
        <v>1</v>
      </c>
      <c r="AB3652" s="143">
        <v>9.9821936534069997E-2</v>
      </c>
      <c r="AC3652" s="143">
        <v>1.3493785193380001E-2</v>
      </c>
      <c r="AD3652" s="143">
        <v>44.988779708498697</v>
      </c>
      <c r="AF3652" s="143">
        <v>-1</v>
      </c>
      <c r="AG3652" s="143">
        <v>-1</v>
      </c>
      <c r="AH3652" s="143">
        <v>-1</v>
      </c>
      <c r="AI3652" s="143">
        <v>-1</v>
      </c>
      <c r="AJ3652" s="143">
        <v>0</v>
      </c>
      <c r="AM3652" s="143" t="s">
        <v>383</v>
      </c>
      <c r="AN3652" s="143">
        <v>-1</v>
      </c>
      <c r="AQ3652" s="143">
        <v>643</v>
      </c>
      <c r="AR3652" s="143" t="s">
        <v>295</v>
      </c>
      <c r="AS3652" s="143" t="s">
        <v>413</v>
      </c>
      <c r="AT3652" s="143" t="s">
        <v>366</v>
      </c>
      <c r="AV3652" s="143">
        <v>103.070356059186</v>
      </c>
      <c r="AW3652" s="143">
        <v>3.6487250399999997E-2</v>
      </c>
    </row>
    <row r="3653" spans="1:49" x14ac:dyDescent="0.25">
      <c r="A3653" s="153">
        <v>820000</v>
      </c>
      <c r="B3653" s="153">
        <v>2500000</v>
      </c>
      <c r="C3653" s="153">
        <v>2500000</v>
      </c>
      <c r="D3653" s="143" t="s">
        <v>360</v>
      </c>
      <c r="E3653" s="143" t="s">
        <v>73</v>
      </c>
      <c r="F3653" s="143" t="s">
        <v>378</v>
      </c>
      <c r="G3653" s="143" t="s">
        <v>379</v>
      </c>
      <c r="H3653" s="143">
        <v>0.59</v>
      </c>
      <c r="I3653" s="143">
        <v>0.64</v>
      </c>
      <c r="J3653" s="143" t="s">
        <v>366</v>
      </c>
      <c r="K3653" s="143">
        <v>0.42608292656466001</v>
      </c>
      <c r="L3653" s="143">
        <v>3905.5204317082998</v>
      </c>
      <c r="M3653" s="143">
        <v>8.6656409707606805</v>
      </c>
      <c r="N3653" s="143">
        <v>1.1714088293865801</v>
      </c>
      <c r="O3653" s="143">
        <v>3.6922816653804</v>
      </c>
      <c r="P3653" s="143">
        <v>0.49911730222871997</v>
      </c>
      <c r="Q3653" s="143">
        <v>1664.07557530038</v>
      </c>
      <c r="R3653" s="143">
        <v>1400</v>
      </c>
      <c r="S3653" s="143" t="s">
        <v>389</v>
      </c>
      <c r="T3653" s="143">
        <v>1400</v>
      </c>
      <c r="U3653" s="143" t="s">
        <v>385</v>
      </c>
      <c r="V3653" s="143" t="s">
        <v>366</v>
      </c>
      <c r="Z3653" s="143">
        <v>0</v>
      </c>
      <c r="AA3653" s="143">
        <v>1</v>
      </c>
      <c r="AB3653" s="143">
        <v>3.6922816653804</v>
      </c>
      <c r="AC3653" s="143">
        <v>0.49911730222871997</v>
      </c>
      <c r="AD3653" s="143">
        <v>1664.07557530038</v>
      </c>
      <c r="AF3653" s="143">
        <v>-1</v>
      </c>
      <c r="AG3653" s="143">
        <v>-1</v>
      </c>
      <c r="AH3653" s="143">
        <v>-1</v>
      </c>
      <c r="AI3653" s="143">
        <v>-1</v>
      </c>
      <c r="AJ3653" s="143">
        <v>0</v>
      </c>
      <c r="AM3653" s="143" t="s">
        <v>383</v>
      </c>
      <c r="AN3653" s="143">
        <v>-1</v>
      </c>
      <c r="AQ3653" s="143">
        <v>643</v>
      </c>
      <c r="AR3653" s="143" t="s">
        <v>295</v>
      </c>
      <c r="AS3653" s="143" t="s">
        <v>413</v>
      </c>
      <c r="AT3653" s="143" t="s">
        <v>366</v>
      </c>
      <c r="AV3653" s="143">
        <v>166.129527744466</v>
      </c>
      <c r="AW3653" s="143">
        <v>1.3496152272999999</v>
      </c>
    </row>
    <row r="3654" spans="1:49" x14ac:dyDescent="0.25">
      <c r="A3654" s="153">
        <v>820000</v>
      </c>
      <c r="B3654" s="153">
        <v>2500000</v>
      </c>
      <c r="C3654" s="153">
        <v>2500000</v>
      </c>
      <c r="D3654" s="143" t="s">
        <v>360</v>
      </c>
      <c r="E3654" s="143" t="s">
        <v>73</v>
      </c>
      <c r="F3654" s="143" t="s">
        <v>378</v>
      </c>
      <c r="G3654" s="143" t="s">
        <v>379</v>
      </c>
      <c r="H3654" s="143">
        <v>0.59</v>
      </c>
      <c r="I3654" s="143">
        <v>0.64</v>
      </c>
      <c r="J3654" s="143" t="s">
        <v>366</v>
      </c>
      <c r="K3654" s="143">
        <v>0.61776345387502996</v>
      </c>
      <c r="L3654" s="143">
        <v>3819.0203925343599</v>
      </c>
      <c r="M3654" s="143">
        <v>7.9679068203112102</v>
      </c>
      <c r="N3654" s="143">
        <v>1.1191391805522599</v>
      </c>
      <c r="O3654" s="143">
        <v>4.9222816374698999</v>
      </c>
      <c r="P3654" s="143">
        <v>0.69136328554483995</v>
      </c>
      <c r="Q3654" s="143">
        <v>2359.2512281112099</v>
      </c>
      <c r="R3654" s="143">
        <v>1200</v>
      </c>
      <c r="S3654" s="143" t="s">
        <v>398</v>
      </c>
      <c r="T3654" s="143">
        <v>1200</v>
      </c>
      <c r="U3654" s="143" t="s">
        <v>385</v>
      </c>
      <c r="V3654" s="143" t="s">
        <v>366</v>
      </c>
      <c r="Z3654" s="143">
        <v>0</v>
      </c>
      <c r="AA3654" s="143">
        <v>1</v>
      </c>
      <c r="AB3654" s="143">
        <v>4.9222816374698999</v>
      </c>
      <c r="AC3654" s="143">
        <v>0.69136328554483995</v>
      </c>
      <c r="AD3654" s="143">
        <v>2359.2512281112099</v>
      </c>
      <c r="AF3654" s="143">
        <v>-1</v>
      </c>
      <c r="AG3654" s="143">
        <v>-1</v>
      </c>
      <c r="AH3654" s="143">
        <v>-1</v>
      </c>
      <c r="AI3654" s="143">
        <v>-1</v>
      </c>
      <c r="AJ3654" s="143">
        <v>0</v>
      </c>
      <c r="AM3654" s="143" t="s">
        <v>383</v>
      </c>
      <c r="AN3654" s="143">
        <v>-1</v>
      </c>
      <c r="AQ3654" s="143">
        <v>643</v>
      </c>
      <c r="AR3654" s="143" t="s">
        <v>295</v>
      </c>
      <c r="AS3654" s="143" t="s">
        <v>413</v>
      </c>
      <c r="AT3654" s="143" t="s">
        <v>366</v>
      </c>
      <c r="AV3654" s="143">
        <v>200.00000003352699</v>
      </c>
      <c r="AW3654" s="143">
        <v>1.9134235426999999</v>
      </c>
    </row>
    <row r="3655" spans="1:49" x14ac:dyDescent="0.25">
      <c r="A3655" s="153">
        <v>820000</v>
      </c>
      <c r="B3655" s="153">
        <v>2500000</v>
      </c>
      <c r="C3655" s="153">
        <v>2500000</v>
      </c>
      <c r="D3655" s="143" t="s">
        <v>360</v>
      </c>
      <c r="E3655" s="143" t="s">
        <v>73</v>
      </c>
      <c r="F3655" s="143" t="s">
        <v>378</v>
      </c>
      <c r="G3655" s="143" t="s">
        <v>379</v>
      </c>
      <c r="H3655" s="143">
        <v>0.59</v>
      </c>
      <c r="I3655" s="143">
        <v>0.64</v>
      </c>
      <c r="J3655" s="143" t="s">
        <v>366</v>
      </c>
      <c r="K3655" s="143">
        <v>0.51217663680299996</v>
      </c>
      <c r="L3655" s="143">
        <v>3786.75312247273</v>
      </c>
      <c r="M3655" s="143">
        <v>8.0056937040604605</v>
      </c>
      <c r="N3655" s="143">
        <v>1.0859652819315699</v>
      </c>
      <c r="O3655" s="143">
        <v>4.1003292766206503</v>
      </c>
      <c r="P3655" s="143">
        <v>0.55620604578453003</v>
      </c>
      <c r="Q3655" s="143">
        <v>1939.4864786713499</v>
      </c>
      <c r="R3655" s="143">
        <v>1860</v>
      </c>
      <c r="S3655" s="143" t="s">
        <v>411</v>
      </c>
      <c r="T3655" s="143">
        <v>1860</v>
      </c>
      <c r="U3655" s="143" t="s">
        <v>385</v>
      </c>
      <c r="V3655" s="143" t="s">
        <v>366</v>
      </c>
      <c r="Z3655" s="143">
        <v>0</v>
      </c>
      <c r="AA3655" s="143">
        <v>1</v>
      </c>
      <c r="AB3655" s="143">
        <v>4.1003292766206503</v>
      </c>
      <c r="AC3655" s="143">
        <v>0.55620604578453003</v>
      </c>
      <c r="AD3655" s="143">
        <v>1993.2774502934301</v>
      </c>
      <c r="AF3655" s="143">
        <v>-1</v>
      </c>
      <c r="AG3655" s="143">
        <v>-1</v>
      </c>
      <c r="AH3655" s="143">
        <v>-1</v>
      </c>
      <c r="AI3655" s="143">
        <v>-1</v>
      </c>
      <c r="AJ3655" s="143">
        <v>0</v>
      </c>
      <c r="AM3655" s="143" t="s">
        <v>383</v>
      </c>
      <c r="AN3655" s="143">
        <v>-1</v>
      </c>
      <c r="AQ3655" s="143">
        <v>643</v>
      </c>
      <c r="AR3655" s="143" t="s">
        <v>295</v>
      </c>
      <c r="AS3655" s="143" t="s">
        <v>413</v>
      </c>
      <c r="AT3655" s="143" t="s">
        <v>366</v>
      </c>
      <c r="AV3655" s="143">
        <v>180.38974910091</v>
      </c>
      <c r="AW3655" s="143">
        <v>1.6166078266999999</v>
      </c>
    </row>
    <row r="3656" spans="1:49" x14ac:dyDescent="0.25">
      <c r="A3656" s="153">
        <v>820000</v>
      </c>
      <c r="B3656" s="153">
        <v>2500000</v>
      </c>
      <c r="C3656" s="153">
        <v>2500000</v>
      </c>
      <c r="D3656" s="143" t="s">
        <v>360</v>
      </c>
      <c r="E3656" s="143" t="s">
        <v>73</v>
      </c>
      <c r="F3656" s="143" t="s">
        <v>378</v>
      </c>
      <c r="G3656" s="143" t="s">
        <v>379</v>
      </c>
      <c r="H3656" s="143">
        <v>0.59</v>
      </c>
      <c r="I3656" s="143">
        <v>0.64</v>
      </c>
      <c r="J3656" s="143" t="s">
        <v>366</v>
      </c>
      <c r="K3656" s="143">
        <v>1.053913624999E-2</v>
      </c>
      <c r="L3656" s="143">
        <v>3786.75312247273</v>
      </c>
      <c r="M3656" s="143">
        <v>8.0056937040604605</v>
      </c>
      <c r="N3656" s="143">
        <v>1.0859652819315699</v>
      </c>
      <c r="O3656" s="143">
        <v>8.4373096722779997E-2</v>
      </c>
      <c r="P3656" s="143">
        <v>1.144513606903E-2</v>
      </c>
      <c r="Q3656" s="143">
        <v>39.909107102819</v>
      </c>
      <c r="R3656" s="143">
        <v>1200</v>
      </c>
      <c r="S3656" s="143" t="s">
        <v>398</v>
      </c>
      <c r="T3656" s="143">
        <v>1200</v>
      </c>
      <c r="U3656" s="143" t="s">
        <v>385</v>
      </c>
      <c r="V3656" s="143" t="s">
        <v>366</v>
      </c>
      <c r="Z3656" s="143">
        <v>0</v>
      </c>
      <c r="AA3656" s="143">
        <v>1</v>
      </c>
      <c r="AB3656" s="143">
        <v>8.4373096722779997E-2</v>
      </c>
      <c r="AC3656" s="143">
        <v>1.144513606903E-2</v>
      </c>
      <c r="AD3656" s="143">
        <v>39.909107102817501</v>
      </c>
      <c r="AF3656" s="143">
        <v>-1</v>
      </c>
      <c r="AG3656" s="143">
        <v>-1</v>
      </c>
      <c r="AH3656" s="143">
        <v>-1</v>
      </c>
      <c r="AI3656" s="143">
        <v>-1</v>
      </c>
      <c r="AJ3656" s="143">
        <v>0</v>
      </c>
      <c r="AM3656" s="143" t="s">
        <v>383</v>
      </c>
      <c r="AN3656" s="143">
        <v>-1</v>
      </c>
      <c r="AQ3656" s="143">
        <v>643</v>
      </c>
      <c r="AR3656" s="143" t="s">
        <v>295</v>
      </c>
      <c r="AS3656" s="143" t="s">
        <v>413</v>
      </c>
      <c r="AT3656" s="143" t="s">
        <v>366</v>
      </c>
      <c r="AV3656" s="143">
        <v>44.154982080463299</v>
      </c>
      <c r="AW3656" s="143">
        <v>3.2367483500000002E-2</v>
      </c>
    </row>
    <row r="3657" spans="1:49" x14ac:dyDescent="0.25">
      <c r="A3657" s="153">
        <v>820000</v>
      </c>
      <c r="B3657" s="153">
        <v>2500000</v>
      </c>
      <c r="C3657" s="153">
        <v>2500000</v>
      </c>
      <c r="D3657" s="143" t="s">
        <v>360</v>
      </c>
      <c r="E3657" s="143" t="s">
        <v>73</v>
      </c>
      <c r="F3657" s="143" t="s">
        <v>378</v>
      </c>
      <c r="G3657" s="143" t="s">
        <v>379</v>
      </c>
      <c r="H3657" s="143">
        <v>0.59</v>
      </c>
      <c r="I3657" s="143">
        <v>0.64</v>
      </c>
      <c r="J3657" s="143" t="s">
        <v>366</v>
      </c>
      <c r="K3657" s="143">
        <v>3.1028394358800001E-3</v>
      </c>
      <c r="L3657" s="143">
        <v>3786.75312247273</v>
      </c>
      <c r="M3657" s="143">
        <v>8.0056937040604605</v>
      </c>
      <c r="N3657" s="143">
        <v>1.0859652819315699</v>
      </c>
      <c r="O3657" s="143">
        <v>2.4840382136590001E-2</v>
      </c>
      <c r="P3657" s="143">
        <v>3.3695759027800001E-3</v>
      </c>
      <c r="Q3657" s="143">
        <v>11.7496869223804</v>
      </c>
      <c r="R3657" s="143">
        <v>8310</v>
      </c>
      <c r="S3657" s="143" t="s">
        <v>400</v>
      </c>
      <c r="T3657" s="143">
        <v>8310</v>
      </c>
      <c r="U3657" s="143" t="s">
        <v>385</v>
      </c>
      <c r="V3657" s="143" t="s">
        <v>366</v>
      </c>
      <c r="Z3657" s="143">
        <v>0</v>
      </c>
      <c r="AA3657" s="143">
        <v>1</v>
      </c>
      <c r="AB3657" s="143">
        <v>2.4840382136590001E-2</v>
      </c>
      <c r="AC3657" s="143">
        <v>3.3695759027800001E-3</v>
      </c>
      <c r="AD3657" s="143">
        <v>306.13112955596398</v>
      </c>
      <c r="AF3657" s="143">
        <v>-1</v>
      </c>
      <c r="AG3657" s="143">
        <v>-1</v>
      </c>
      <c r="AH3657" s="143">
        <v>-1</v>
      </c>
      <c r="AI3657" s="143">
        <v>-1</v>
      </c>
      <c r="AJ3657" s="143">
        <v>0</v>
      </c>
      <c r="AM3657" s="143" t="s">
        <v>383</v>
      </c>
      <c r="AN3657" s="143">
        <v>-1</v>
      </c>
      <c r="AQ3657" s="143">
        <v>643</v>
      </c>
      <c r="AR3657" s="143" t="s">
        <v>295</v>
      </c>
      <c r="AS3657" s="143" t="s">
        <v>413</v>
      </c>
      <c r="AT3657" s="143" t="s">
        <v>366</v>
      </c>
      <c r="AV3657" s="143">
        <v>35.4629303782582</v>
      </c>
      <c r="AW3657" s="143">
        <v>0.24828153250000001</v>
      </c>
    </row>
    <row r="3658" spans="1:49" x14ac:dyDescent="0.25">
      <c r="A3658" s="153">
        <v>820000</v>
      </c>
      <c r="B3658" s="153">
        <v>2500000</v>
      </c>
      <c r="C3658" s="153">
        <v>2500000</v>
      </c>
      <c r="D3658" s="143" t="s">
        <v>360</v>
      </c>
      <c r="E3658" s="143" t="s">
        <v>73</v>
      </c>
      <c r="F3658" s="143" t="s">
        <v>378</v>
      </c>
      <c r="G3658" s="143" t="s">
        <v>379</v>
      </c>
      <c r="H3658" s="143">
        <v>0.59</v>
      </c>
      <c r="I3658" s="143">
        <v>0.64</v>
      </c>
      <c r="J3658" s="143" t="s">
        <v>363</v>
      </c>
      <c r="K3658" s="143">
        <v>9.4512095439630003E-2</v>
      </c>
      <c r="L3658" s="143">
        <v>3729.9035930289101</v>
      </c>
      <c r="M3658" s="143">
        <v>7.7191422967460603</v>
      </c>
      <c r="N3658" s="143">
        <v>1.0810978974965899</v>
      </c>
      <c r="O3658" s="143">
        <v>0.72955231346216998</v>
      </c>
      <c r="P3658" s="143">
        <v>0.10217682766778</v>
      </c>
      <c r="Q3658" s="143">
        <v>352.52100436497801</v>
      </c>
      <c r="R3658" s="143">
        <v>3100</v>
      </c>
      <c r="S3658" s="143" t="s">
        <v>371</v>
      </c>
      <c r="T3658" s="143">
        <v>3100</v>
      </c>
      <c r="U3658" s="143" t="s">
        <v>385</v>
      </c>
      <c r="V3658" s="143" t="s">
        <v>366</v>
      </c>
      <c r="Y3658" s="143" t="s">
        <v>363</v>
      </c>
      <c r="Z3658" s="143">
        <v>0</v>
      </c>
      <c r="AA3658" s="143">
        <v>1</v>
      </c>
      <c r="AB3658" s="143">
        <v>0.72955231346216998</v>
      </c>
      <c r="AC3658" s="143">
        <v>0.10217682766778</v>
      </c>
      <c r="AD3658" s="143">
        <v>352.52100436497898</v>
      </c>
      <c r="AF3658" s="143">
        <v>-1</v>
      </c>
      <c r="AG3658" s="143">
        <v>-1</v>
      </c>
      <c r="AH3658" s="143">
        <v>-1</v>
      </c>
      <c r="AI3658" s="143">
        <v>-1</v>
      </c>
      <c r="AJ3658" s="143">
        <v>0</v>
      </c>
      <c r="AM3658" s="143" t="s">
        <v>383</v>
      </c>
      <c r="AN3658" s="143">
        <v>-1</v>
      </c>
      <c r="AQ3658" s="143">
        <v>643</v>
      </c>
      <c r="AR3658" s="143" t="s">
        <v>295</v>
      </c>
      <c r="AS3658" s="143" t="s">
        <v>413</v>
      </c>
      <c r="AT3658" s="143" t="s">
        <v>366</v>
      </c>
      <c r="AV3658" s="143">
        <v>82.899194746174601</v>
      </c>
      <c r="AW3658" s="143">
        <v>0.28590511299999999</v>
      </c>
    </row>
    <row r="3659" spans="1:49" x14ac:dyDescent="0.25">
      <c r="A3659" s="153">
        <v>820000</v>
      </c>
      <c r="B3659" s="153">
        <v>2500000</v>
      </c>
      <c r="C3659" s="153">
        <v>2500000</v>
      </c>
      <c r="D3659" s="143" t="s">
        <v>360</v>
      </c>
      <c r="E3659" s="143" t="s">
        <v>73</v>
      </c>
      <c r="F3659" s="143" t="s">
        <v>378</v>
      </c>
      <c r="G3659" s="143" t="s">
        <v>379</v>
      </c>
      <c r="H3659" s="143">
        <v>0.59</v>
      </c>
      <c r="I3659" s="143">
        <v>0.64</v>
      </c>
      <c r="J3659" s="143" t="s">
        <v>366</v>
      </c>
      <c r="K3659" s="143">
        <v>0.52325135829731995</v>
      </c>
      <c r="L3659" s="143">
        <v>3729.9035930289101</v>
      </c>
      <c r="M3659" s="143">
        <v>7.7191422967460603</v>
      </c>
      <c r="N3659" s="143">
        <v>1.0810978974965899</v>
      </c>
      <c r="O3659" s="143">
        <v>4.03905169166267</v>
      </c>
      <c r="P3659" s="143">
        <v>0.56568594331747002</v>
      </c>
      <c r="Q3659" s="143">
        <v>1951.6771213704301</v>
      </c>
      <c r="R3659" s="143">
        <v>1200</v>
      </c>
      <c r="S3659" s="143" t="s">
        <v>398</v>
      </c>
      <c r="T3659" s="143">
        <v>1200</v>
      </c>
      <c r="U3659" s="143" t="s">
        <v>385</v>
      </c>
      <c r="V3659" s="143" t="s">
        <v>366</v>
      </c>
      <c r="Z3659" s="143">
        <v>0</v>
      </c>
      <c r="AA3659" s="143">
        <v>1</v>
      </c>
      <c r="AB3659" s="143">
        <v>4.03905169166267</v>
      </c>
      <c r="AC3659" s="143">
        <v>0.56568594331747002</v>
      </c>
      <c r="AD3659" s="143">
        <v>1951.6771213704301</v>
      </c>
      <c r="AF3659" s="143">
        <v>-1</v>
      </c>
      <c r="AG3659" s="143">
        <v>-1</v>
      </c>
      <c r="AH3659" s="143">
        <v>-1</v>
      </c>
      <c r="AI3659" s="143">
        <v>-1</v>
      </c>
      <c r="AJ3659" s="143">
        <v>0</v>
      </c>
      <c r="AM3659" s="143" t="s">
        <v>383</v>
      </c>
      <c r="AN3659" s="143">
        <v>-1</v>
      </c>
      <c r="AQ3659" s="143">
        <v>643</v>
      </c>
      <c r="AR3659" s="143" t="s">
        <v>295</v>
      </c>
      <c r="AS3659" s="143" t="s">
        <v>413</v>
      </c>
      <c r="AT3659" s="143" t="s">
        <v>366</v>
      </c>
      <c r="AV3659" s="143">
        <v>207.32198420436001</v>
      </c>
      <c r="AW3659" s="143">
        <v>1.5828687116</v>
      </c>
    </row>
    <row r="3660" spans="1:49" x14ac:dyDescent="0.25">
      <c r="A3660" s="153">
        <v>820000</v>
      </c>
      <c r="B3660" s="153">
        <v>2500000</v>
      </c>
      <c r="C3660" s="153">
        <v>2500000</v>
      </c>
      <c r="D3660" s="143" t="s">
        <v>360</v>
      </c>
      <c r="E3660" s="143" t="s">
        <v>73</v>
      </c>
      <c r="F3660" s="143" t="s">
        <v>378</v>
      </c>
      <c r="G3660" s="143" t="s">
        <v>379</v>
      </c>
      <c r="H3660" s="143">
        <v>0.59</v>
      </c>
      <c r="I3660" s="143">
        <v>0.64</v>
      </c>
      <c r="J3660" s="143" t="s">
        <v>395</v>
      </c>
      <c r="K3660" s="143">
        <v>2.8091663968700001E-3</v>
      </c>
      <c r="L3660" s="143">
        <v>3765.0664934323199</v>
      </c>
      <c r="M3660" s="143">
        <v>7.5394871498944998</v>
      </c>
      <c r="N3660" s="143">
        <v>1.02925188955196</v>
      </c>
      <c r="O3660" s="143">
        <v>2.1179673951130001E-2</v>
      </c>
      <c r="P3660" s="143">
        <v>2.89133982204E-3</v>
      </c>
      <c r="Q3660" s="143">
        <v>10.576698275342499</v>
      </c>
      <c r="R3660" s="143">
        <v>1860</v>
      </c>
      <c r="S3660" s="143" t="s">
        <v>411</v>
      </c>
      <c r="T3660" s="143">
        <v>1860</v>
      </c>
      <c r="U3660" s="143" t="s">
        <v>395</v>
      </c>
      <c r="V3660" s="143" t="s">
        <v>395</v>
      </c>
      <c r="Z3660" s="143">
        <v>0</v>
      </c>
      <c r="AA3660" s="143">
        <v>1</v>
      </c>
      <c r="AB3660" s="143">
        <v>2.1179673951130001E-2</v>
      </c>
      <c r="AC3660" s="143">
        <v>2.89133982204E-3</v>
      </c>
      <c r="AD3660" s="143">
        <v>38.031107009999303</v>
      </c>
      <c r="AF3660" s="143">
        <v>-1</v>
      </c>
      <c r="AG3660" s="143">
        <v>-1</v>
      </c>
      <c r="AH3660" s="143">
        <v>-1</v>
      </c>
      <c r="AI3660" s="143">
        <v>-1</v>
      </c>
      <c r="AJ3660" s="143">
        <v>0</v>
      </c>
      <c r="AM3660" s="143" t="s">
        <v>383</v>
      </c>
      <c r="AN3660" s="143">
        <v>-1</v>
      </c>
      <c r="AQ3660" s="143">
        <v>643</v>
      </c>
      <c r="AR3660" s="143" t="s">
        <v>295</v>
      </c>
      <c r="AS3660" s="143" t="s">
        <v>413</v>
      </c>
      <c r="AT3660" s="143" t="s">
        <v>366</v>
      </c>
      <c r="AV3660" s="143">
        <v>69.560762557255401</v>
      </c>
      <c r="AW3660" s="143">
        <v>3.0844369E-2</v>
      </c>
    </row>
    <row r="3661" spans="1:49" x14ac:dyDescent="0.25">
      <c r="A3661" s="153">
        <v>820000</v>
      </c>
      <c r="B3661" s="153">
        <v>2500000</v>
      </c>
      <c r="C3661" s="153">
        <v>2500000</v>
      </c>
      <c r="D3661" s="143" t="s">
        <v>360</v>
      </c>
      <c r="E3661" s="143" t="s">
        <v>73</v>
      </c>
      <c r="F3661" s="143" t="s">
        <v>378</v>
      </c>
      <c r="G3661" s="143" t="s">
        <v>379</v>
      </c>
      <c r="H3661" s="143">
        <v>0.59</v>
      </c>
      <c r="I3661" s="143">
        <v>0.64</v>
      </c>
      <c r="J3661" s="143" t="s">
        <v>366</v>
      </c>
      <c r="K3661" s="143">
        <v>2.3459859818780002E-2</v>
      </c>
      <c r="L3661" s="143">
        <v>3765.0664934323199</v>
      </c>
      <c r="M3661" s="143">
        <v>7.5394871498944998</v>
      </c>
      <c r="N3661" s="143">
        <v>1.02925188955196</v>
      </c>
      <c r="O3661" s="143">
        <v>0.17687531164208001</v>
      </c>
      <c r="P3661" s="143">
        <v>2.4146105047110001E-2</v>
      </c>
      <c r="Q3661" s="143">
        <v>88.327932144341801</v>
      </c>
      <c r="R3661" s="143">
        <v>1860</v>
      </c>
      <c r="S3661" s="143" t="s">
        <v>411</v>
      </c>
      <c r="T3661" s="143">
        <v>1860</v>
      </c>
      <c r="U3661" s="143" t="s">
        <v>385</v>
      </c>
      <c r="V3661" s="143" t="s">
        <v>366</v>
      </c>
      <c r="Z3661" s="143">
        <v>0</v>
      </c>
      <c r="AA3661" s="143">
        <v>1</v>
      </c>
      <c r="AB3661" s="143">
        <v>0.17687531164208001</v>
      </c>
      <c r="AC3661" s="143">
        <v>2.4146105047110001E-2</v>
      </c>
      <c r="AD3661" s="143">
        <v>88.327932144341403</v>
      </c>
      <c r="AF3661" s="143">
        <v>-1</v>
      </c>
      <c r="AG3661" s="143">
        <v>-1</v>
      </c>
      <c r="AH3661" s="143">
        <v>-1</v>
      </c>
      <c r="AI3661" s="143">
        <v>-1</v>
      </c>
      <c r="AJ3661" s="143">
        <v>0</v>
      </c>
      <c r="AM3661" s="143" t="s">
        <v>383</v>
      </c>
      <c r="AN3661" s="143">
        <v>-1</v>
      </c>
      <c r="AQ3661" s="143">
        <v>643</v>
      </c>
      <c r="AR3661" s="143" t="s">
        <v>295</v>
      </c>
      <c r="AS3661" s="143" t="s">
        <v>413</v>
      </c>
      <c r="AT3661" s="143" t="s">
        <v>366</v>
      </c>
      <c r="AV3661" s="143">
        <v>71.636815961256005</v>
      </c>
      <c r="AW3661" s="143">
        <v>7.1636603500000007E-2</v>
      </c>
    </row>
    <row r="3662" spans="1:49" x14ac:dyDescent="0.25">
      <c r="A3662" s="153">
        <v>820000</v>
      </c>
      <c r="B3662" s="153">
        <v>2500000</v>
      </c>
      <c r="C3662" s="153">
        <v>2500000</v>
      </c>
      <c r="D3662" s="143" t="s">
        <v>360</v>
      </c>
      <c r="E3662" s="143" t="s">
        <v>73</v>
      </c>
      <c r="F3662" s="143" t="s">
        <v>378</v>
      </c>
      <c r="G3662" s="143" t="s">
        <v>379</v>
      </c>
      <c r="H3662" s="143">
        <v>0.59</v>
      </c>
      <c r="I3662" s="143">
        <v>0.64</v>
      </c>
      <c r="J3662" s="143" t="s">
        <v>366</v>
      </c>
      <c r="K3662" s="143">
        <v>6.6649782665000002E-4</v>
      </c>
      <c r="L3662" s="143">
        <v>3815.7127703963702</v>
      </c>
      <c r="M3662" s="143">
        <v>7.8033111874835903</v>
      </c>
      <c r="N3662" s="143">
        <v>1.1238460862486599</v>
      </c>
      <c r="O3662" s="143">
        <v>5.2008899471500001E-3</v>
      </c>
      <c r="P3662" s="143">
        <v>7.4904097397E-4</v>
      </c>
      <c r="Q3662" s="143">
        <v>2.5431642686012799</v>
      </c>
      <c r="R3662" s="143">
        <v>1860</v>
      </c>
      <c r="S3662" s="143" t="s">
        <v>411</v>
      </c>
      <c r="T3662" s="143">
        <v>1860</v>
      </c>
      <c r="U3662" s="143" t="s">
        <v>385</v>
      </c>
      <c r="V3662" s="143" t="s">
        <v>366</v>
      </c>
      <c r="Z3662" s="143">
        <v>0</v>
      </c>
      <c r="AA3662" s="143">
        <v>1</v>
      </c>
      <c r="AB3662" s="143">
        <v>5.2008899471500001E-3</v>
      </c>
      <c r="AC3662" s="143">
        <v>7.4904097397E-4</v>
      </c>
      <c r="AD3662" s="143">
        <v>38.850282843297798</v>
      </c>
      <c r="AF3662" s="143">
        <v>-1</v>
      </c>
      <c r="AG3662" s="143">
        <v>-1</v>
      </c>
      <c r="AH3662" s="143">
        <v>-1</v>
      </c>
      <c r="AI3662" s="143">
        <v>-1</v>
      </c>
      <c r="AJ3662" s="143">
        <v>0</v>
      </c>
      <c r="AM3662" s="143" t="s">
        <v>383</v>
      </c>
      <c r="AN3662" s="143">
        <v>-1</v>
      </c>
      <c r="AQ3662" s="143">
        <v>643</v>
      </c>
      <c r="AR3662" s="143" t="s">
        <v>295</v>
      </c>
      <c r="AS3662" s="143" t="s">
        <v>413</v>
      </c>
      <c r="AT3662" s="143" t="s">
        <v>366</v>
      </c>
      <c r="AV3662" s="143">
        <v>8.6646767737382095</v>
      </c>
      <c r="AW3662" s="143">
        <v>3.15087452E-2</v>
      </c>
    </row>
    <row r="3663" spans="1:49" x14ac:dyDescent="0.25">
      <c r="A3663" s="153">
        <v>820000</v>
      </c>
      <c r="B3663" s="153">
        <v>2500000</v>
      </c>
      <c r="C3663" s="153">
        <v>2500000</v>
      </c>
      <c r="D3663" s="143" t="s">
        <v>360</v>
      </c>
      <c r="E3663" s="143" t="s">
        <v>73</v>
      </c>
      <c r="F3663" s="143" t="s">
        <v>378</v>
      </c>
      <c r="G3663" s="143" t="s">
        <v>379</v>
      </c>
      <c r="H3663" s="143">
        <v>0.59</v>
      </c>
      <c r="I3663" s="143">
        <v>0.64</v>
      </c>
      <c r="J3663" s="143" t="s">
        <v>366</v>
      </c>
      <c r="K3663" s="143">
        <v>2.9623784785699999E-3</v>
      </c>
      <c r="L3663" s="143">
        <v>3815.7127703963702</v>
      </c>
      <c r="M3663" s="143">
        <v>7.8033111874835903</v>
      </c>
      <c r="N3663" s="143">
        <v>1.1238460862486599</v>
      </c>
      <c r="O3663" s="143">
        <v>2.3116361123390002E-2</v>
      </c>
      <c r="P3663" s="143">
        <v>3.3292574591199998E-3</v>
      </c>
      <c r="Q3663" s="143">
        <v>11.303585391430699</v>
      </c>
      <c r="R3663" s="143">
        <v>1200</v>
      </c>
      <c r="S3663" s="143" t="s">
        <v>398</v>
      </c>
      <c r="T3663" s="143">
        <v>1200</v>
      </c>
      <c r="U3663" s="143" t="s">
        <v>385</v>
      </c>
      <c r="V3663" s="143" t="s">
        <v>366</v>
      </c>
      <c r="Z3663" s="143">
        <v>0</v>
      </c>
      <c r="AA3663" s="143">
        <v>1</v>
      </c>
      <c r="AB3663" s="143">
        <v>2.3116361123390002E-2</v>
      </c>
      <c r="AC3663" s="143">
        <v>3.3292574591199998E-3</v>
      </c>
      <c r="AD3663" s="143">
        <v>49.958078145460902</v>
      </c>
      <c r="AF3663" s="143">
        <v>-1</v>
      </c>
      <c r="AG3663" s="143">
        <v>-1</v>
      </c>
      <c r="AH3663" s="143">
        <v>-1</v>
      </c>
      <c r="AI3663" s="143">
        <v>-1</v>
      </c>
      <c r="AJ3663" s="143">
        <v>0</v>
      </c>
      <c r="AM3663" s="143" t="s">
        <v>383</v>
      </c>
      <c r="AN3663" s="143">
        <v>-1</v>
      </c>
      <c r="AQ3663" s="143">
        <v>643</v>
      </c>
      <c r="AR3663" s="143" t="s">
        <v>295</v>
      </c>
      <c r="AS3663" s="143" t="s">
        <v>413</v>
      </c>
      <c r="AT3663" s="143" t="s">
        <v>366</v>
      </c>
      <c r="AV3663" s="143">
        <v>14.7795341516397</v>
      </c>
      <c r="AW3663" s="143">
        <v>4.0517500499999998E-2</v>
      </c>
    </row>
    <row r="3664" spans="1:49" x14ac:dyDescent="0.25">
      <c r="A3664" s="153">
        <v>820000</v>
      </c>
      <c r="B3664" s="153">
        <v>2500000</v>
      </c>
      <c r="C3664" s="153">
        <v>2500000</v>
      </c>
      <c r="D3664" s="143" t="s">
        <v>360</v>
      </c>
      <c r="E3664" s="143" t="s">
        <v>73</v>
      </c>
      <c r="F3664" s="143" t="s">
        <v>378</v>
      </c>
      <c r="G3664" s="143" t="s">
        <v>379</v>
      </c>
      <c r="H3664" s="143">
        <v>0.59</v>
      </c>
      <c r="I3664" s="143">
        <v>0.64</v>
      </c>
      <c r="J3664" s="143" t="s">
        <v>366</v>
      </c>
      <c r="K3664" s="143">
        <v>0.53122900948631002</v>
      </c>
      <c r="L3664" s="143">
        <v>3725.7295206052199</v>
      </c>
      <c r="M3664" s="143">
        <v>7.7168439651729397</v>
      </c>
      <c r="N3664" s="143">
        <v>1.08108052604252</v>
      </c>
      <c r="O3664" s="143">
        <v>4.0994113759792903</v>
      </c>
      <c r="P3664" s="143">
        <v>0.57430133702451003</v>
      </c>
      <c r="Q3664" s="143">
        <v>1979.2156028450399</v>
      </c>
      <c r="R3664" s="143">
        <v>1200</v>
      </c>
      <c r="S3664" s="143" t="s">
        <v>398</v>
      </c>
      <c r="T3664" s="143">
        <v>1200</v>
      </c>
      <c r="U3664" s="143" t="s">
        <v>385</v>
      </c>
      <c r="V3664" s="143" t="s">
        <v>366</v>
      </c>
      <c r="Z3664" s="143">
        <v>0</v>
      </c>
      <c r="AA3664" s="143">
        <v>1</v>
      </c>
      <c r="AB3664" s="143">
        <v>4.0994113759792903</v>
      </c>
      <c r="AC3664" s="143">
        <v>0.57430133702451003</v>
      </c>
      <c r="AD3664" s="143">
        <v>1979.2156028450399</v>
      </c>
      <c r="AF3664" s="143">
        <v>-1</v>
      </c>
      <c r="AG3664" s="143">
        <v>-1</v>
      </c>
      <c r="AH3664" s="143">
        <v>-1</v>
      </c>
      <c r="AI3664" s="143">
        <v>-1</v>
      </c>
      <c r="AJ3664" s="143">
        <v>0</v>
      </c>
      <c r="AM3664" s="143" t="s">
        <v>383</v>
      </c>
      <c r="AN3664" s="143">
        <v>-1</v>
      </c>
      <c r="AQ3664" s="143">
        <v>644</v>
      </c>
      <c r="AR3664" s="143" t="s">
        <v>295</v>
      </c>
      <c r="AS3664" s="143" t="s">
        <v>414</v>
      </c>
      <c r="AT3664" s="143" t="s">
        <v>366</v>
      </c>
      <c r="AV3664" s="143">
        <v>182.18566863263101</v>
      </c>
      <c r="AW3664" s="143">
        <v>1.6052032463999999</v>
      </c>
    </row>
    <row r="3665" spans="1:49" x14ac:dyDescent="0.25">
      <c r="A3665" s="153">
        <v>820000</v>
      </c>
      <c r="B3665" s="153">
        <v>2500000</v>
      </c>
      <c r="C3665" s="153">
        <v>2500000</v>
      </c>
      <c r="D3665" s="143" t="s">
        <v>360</v>
      </c>
      <c r="E3665" s="143" t="s">
        <v>73</v>
      </c>
      <c r="F3665" s="143" t="s">
        <v>378</v>
      </c>
      <c r="G3665" s="143" t="s">
        <v>379</v>
      </c>
      <c r="H3665" s="143">
        <v>0.59</v>
      </c>
      <c r="I3665" s="143">
        <v>0.64</v>
      </c>
      <c r="J3665" s="143" t="s">
        <v>363</v>
      </c>
      <c r="K3665" s="143">
        <v>8.6534444135559996E-2</v>
      </c>
      <c r="L3665" s="143">
        <v>3725.7295206052199</v>
      </c>
      <c r="M3665" s="143">
        <v>7.7168439651729397</v>
      </c>
      <c r="N3665" s="143">
        <v>1.08108052604252</v>
      </c>
      <c r="O3665" s="143">
        <v>0.66777280300715003</v>
      </c>
      <c r="P3665" s="143">
        <v>9.3550702386869994E-2</v>
      </c>
      <c r="Q3665" s="143">
        <v>322.40393306504899</v>
      </c>
      <c r="R3665" s="143">
        <v>3100</v>
      </c>
      <c r="S3665" s="143" t="s">
        <v>371</v>
      </c>
      <c r="T3665" s="143">
        <v>3100</v>
      </c>
      <c r="U3665" s="143" t="s">
        <v>385</v>
      </c>
      <c r="V3665" s="143" t="s">
        <v>366</v>
      </c>
      <c r="Y3665" s="143" t="s">
        <v>363</v>
      </c>
      <c r="Z3665" s="143">
        <v>0</v>
      </c>
      <c r="AA3665" s="143">
        <v>1</v>
      </c>
      <c r="AB3665" s="143">
        <v>0.66777280300715003</v>
      </c>
      <c r="AC3665" s="143">
        <v>9.3550702386869994E-2</v>
      </c>
      <c r="AD3665" s="143">
        <v>322.40393306504899</v>
      </c>
      <c r="AF3665" s="143">
        <v>-1</v>
      </c>
      <c r="AG3665" s="143">
        <v>-1</v>
      </c>
      <c r="AH3665" s="143">
        <v>-1</v>
      </c>
      <c r="AI3665" s="143">
        <v>-1</v>
      </c>
      <c r="AJ3665" s="143">
        <v>0</v>
      </c>
      <c r="AM3665" s="143" t="s">
        <v>383</v>
      </c>
      <c r="AN3665" s="143">
        <v>-1</v>
      </c>
      <c r="AQ3665" s="143">
        <v>644</v>
      </c>
      <c r="AR3665" s="143" t="s">
        <v>295</v>
      </c>
      <c r="AS3665" s="143" t="s">
        <v>414</v>
      </c>
      <c r="AT3665" s="143" t="s">
        <v>366</v>
      </c>
      <c r="AV3665" s="143">
        <v>120.85944109434401</v>
      </c>
      <c r="AW3665" s="143">
        <v>0.26147926440000002</v>
      </c>
    </row>
    <row r="3666" spans="1:49" x14ac:dyDescent="0.25">
      <c r="A3666" s="153">
        <v>820000</v>
      </c>
      <c r="B3666" s="153">
        <v>2500000</v>
      </c>
      <c r="C3666" s="153">
        <v>2500000</v>
      </c>
      <c r="D3666" s="143" t="s">
        <v>360</v>
      </c>
      <c r="E3666" s="143" t="s">
        <v>73</v>
      </c>
      <c r="F3666" s="143" t="s">
        <v>378</v>
      </c>
      <c r="G3666" s="143" t="s">
        <v>379</v>
      </c>
      <c r="H3666" s="143">
        <v>0.59</v>
      </c>
      <c r="I3666" s="143">
        <v>0.64</v>
      </c>
      <c r="J3666" s="143" t="s">
        <v>366</v>
      </c>
      <c r="K3666" s="143">
        <v>0.60304044944266</v>
      </c>
      <c r="L3666" s="143">
        <v>3803.3470445150201</v>
      </c>
      <c r="M3666" s="143">
        <v>7.9255685720233799</v>
      </c>
      <c r="N3666" s="143">
        <v>1.1127155069621699</v>
      </c>
      <c r="O3666" s="143">
        <v>4.77943843376163</v>
      </c>
      <c r="P3666" s="143">
        <v>0.67101245942027998</v>
      </c>
      <c r="Q3666" s="143">
        <v>2293.57211111076</v>
      </c>
      <c r="R3666" s="143">
        <v>1200</v>
      </c>
      <c r="S3666" s="143" t="s">
        <v>398</v>
      </c>
      <c r="T3666" s="143">
        <v>1200</v>
      </c>
      <c r="U3666" s="143" t="s">
        <v>385</v>
      </c>
      <c r="V3666" s="143" t="s">
        <v>366</v>
      </c>
      <c r="Z3666" s="143">
        <v>0</v>
      </c>
      <c r="AA3666" s="143">
        <v>1</v>
      </c>
      <c r="AB3666" s="143">
        <v>4.77943843376163</v>
      </c>
      <c r="AC3666" s="143">
        <v>0.67101245942027998</v>
      </c>
      <c r="AD3666" s="143">
        <v>2293.57211111076</v>
      </c>
      <c r="AF3666" s="143">
        <v>-1</v>
      </c>
      <c r="AG3666" s="143">
        <v>-1</v>
      </c>
      <c r="AH3666" s="143">
        <v>-1</v>
      </c>
      <c r="AI3666" s="143">
        <v>-1</v>
      </c>
      <c r="AJ3666" s="143">
        <v>0</v>
      </c>
      <c r="AM3666" s="143" t="s">
        <v>383</v>
      </c>
      <c r="AN3666" s="143">
        <v>-1</v>
      </c>
      <c r="AQ3666" s="143">
        <v>643</v>
      </c>
      <c r="AR3666" s="143" t="s">
        <v>295</v>
      </c>
      <c r="AS3666" s="143" t="s">
        <v>413</v>
      </c>
      <c r="AT3666" s="143" t="s">
        <v>366</v>
      </c>
      <c r="AV3666" s="143">
        <v>194.34454939641799</v>
      </c>
      <c r="AW3666" s="143">
        <v>1.8601558079</v>
      </c>
    </row>
    <row r="3667" spans="1:49" x14ac:dyDescent="0.25">
      <c r="A3667" s="153">
        <v>820000</v>
      </c>
      <c r="B3667" s="153">
        <v>2500000</v>
      </c>
      <c r="C3667" s="153">
        <v>2500000</v>
      </c>
      <c r="D3667" s="143" t="s">
        <v>360</v>
      </c>
      <c r="E3667" s="143" t="s">
        <v>73</v>
      </c>
      <c r="F3667" s="143" t="s">
        <v>378</v>
      </c>
      <c r="G3667" s="143" t="s">
        <v>379</v>
      </c>
      <c r="H3667" s="143">
        <v>0.59</v>
      </c>
      <c r="I3667" s="143">
        <v>0.64</v>
      </c>
      <c r="J3667" s="143" t="s">
        <v>363</v>
      </c>
      <c r="K3667" s="143">
        <v>1.4723004432370001E-2</v>
      </c>
      <c r="L3667" s="143">
        <v>3803.3470445150201</v>
      </c>
      <c r="M3667" s="143">
        <v>7.9255685720233799</v>
      </c>
      <c r="N3667" s="143">
        <v>1.1127155069621699</v>
      </c>
      <c r="O3667" s="143">
        <v>0.11668818121495</v>
      </c>
      <c r="P3667" s="143">
        <v>1.6382515340969999E-2</v>
      </c>
      <c r="Q3667" s="143">
        <v>55.996695394235999</v>
      </c>
      <c r="R3667" s="143">
        <v>3100</v>
      </c>
      <c r="S3667" s="143" t="s">
        <v>371</v>
      </c>
      <c r="T3667" s="143">
        <v>3100</v>
      </c>
      <c r="U3667" s="143" t="s">
        <v>385</v>
      </c>
      <c r="V3667" s="143" t="s">
        <v>366</v>
      </c>
      <c r="Y3667" s="143" t="s">
        <v>363</v>
      </c>
      <c r="Z3667" s="143">
        <v>0</v>
      </c>
      <c r="AA3667" s="143">
        <v>1</v>
      </c>
      <c r="AB3667" s="143">
        <v>0.11668818121495</v>
      </c>
      <c r="AC3667" s="143">
        <v>1.6382515340969999E-2</v>
      </c>
      <c r="AD3667" s="143">
        <v>55.9966953942372</v>
      </c>
      <c r="AF3667" s="143">
        <v>-1</v>
      </c>
      <c r="AG3667" s="143">
        <v>-1</v>
      </c>
      <c r="AH3667" s="143">
        <v>-1</v>
      </c>
      <c r="AI3667" s="143">
        <v>-1</v>
      </c>
      <c r="AJ3667" s="143">
        <v>0</v>
      </c>
      <c r="AM3667" s="143" t="s">
        <v>383</v>
      </c>
      <c r="AN3667" s="143">
        <v>-1</v>
      </c>
      <c r="AQ3667" s="143">
        <v>643</v>
      </c>
      <c r="AR3667" s="143" t="s">
        <v>295</v>
      </c>
      <c r="AS3667" s="143" t="s">
        <v>413</v>
      </c>
      <c r="AT3667" s="143" t="s">
        <v>366</v>
      </c>
      <c r="AV3667" s="143">
        <v>38.5638776695057</v>
      </c>
      <c r="AW3667" s="143">
        <v>4.5415000300000001E-2</v>
      </c>
    </row>
    <row r="3668" spans="1:49" x14ac:dyDescent="0.25">
      <c r="A3668" s="153">
        <v>820000</v>
      </c>
      <c r="B3668" s="153">
        <v>2500000</v>
      </c>
      <c r="C3668" s="153">
        <v>2500000</v>
      </c>
      <c r="D3668" s="143" t="s">
        <v>360</v>
      </c>
      <c r="E3668" s="143" t="s">
        <v>73</v>
      </c>
      <c r="F3668" s="143" t="s">
        <v>378</v>
      </c>
      <c r="G3668" s="143" t="s">
        <v>379</v>
      </c>
      <c r="H3668" s="143">
        <v>0.59</v>
      </c>
      <c r="I3668" s="143">
        <v>0.64</v>
      </c>
      <c r="J3668" s="143" t="s">
        <v>366</v>
      </c>
      <c r="K3668" s="143">
        <v>0.60708777743884001</v>
      </c>
      <c r="L3668" s="143">
        <v>3816.6128715023501</v>
      </c>
      <c r="M3668" s="143">
        <v>7.9630492428462496</v>
      </c>
      <c r="N3668" s="143">
        <v>1.1184636203051499</v>
      </c>
      <c r="O3668" s="143">
        <v>4.8342698664755703</v>
      </c>
      <c r="P3668" s="143">
        <v>0.67900559339724997</v>
      </c>
      <c r="Q3668" s="143">
        <v>2317.0190255048301</v>
      </c>
      <c r="R3668" s="143">
        <v>1200</v>
      </c>
      <c r="S3668" s="143" t="s">
        <v>398</v>
      </c>
      <c r="T3668" s="143">
        <v>1200</v>
      </c>
      <c r="U3668" s="143" t="s">
        <v>385</v>
      </c>
      <c r="V3668" s="143" t="s">
        <v>366</v>
      </c>
      <c r="Z3668" s="143">
        <v>0</v>
      </c>
      <c r="AA3668" s="143">
        <v>1</v>
      </c>
      <c r="AB3668" s="143">
        <v>4.8342698664755703</v>
      </c>
      <c r="AC3668" s="143">
        <v>0.67900559339724997</v>
      </c>
      <c r="AD3668" s="143">
        <v>2357.7639486370299</v>
      </c>
      <c r="AF3668" s="143">
        <v>-1</v>
      </c>
      <c r="AG3668" s="143">
        <v>-1</v>
      </c>
      <c r="AH3668" s="143">
        <v>-1</v>
      </c>
      <c r="AI3668" s="143">
        <v>-1</v>
      </c>
      <c r="AJ3668" s="143">
        <v>0</v>
      </c>
      <c r="AM3668" s="143" t="s">
        <v>383</v>
      </c>
      <c r="AN3668" s="143">
        <v>-1</v>
      </c>
      <c r="AQ3668" s="143">
        <v>643</v>
      </c>
      <c r="AR3668" s="143" t="s">
        <v>295</v>
      </c>
      <c r="AS3668" s="143" t="s">
        <v>413</v>
      </c>
      <c r="AT3668" s="143" t="s">
        <v>366</v>
      </c>
      <c r="AV3668" s="143">
        <v>196.98475441972599</v>
      </c>
      <c r="AW3668" s="143">
        <v>1.9122173144000001</v>
      </c>
    </row>
    <row r="3669" spans="1:49" x14ac:dyDescent="0.25">
      <c r="A3669" s="153">
        <v>820000</v>
      </c>
      <c r="B3669" s="153">
        <v>2500000</v>
      </c>
      <c r="C3669" s="153">
        <v>2500000</v>
      </c>
      <c r="D3669" s="143" t="s">
        <v>360</v>
      </c>
      <c r="E3669" s="143" t="s">
        <v>73</v>
      </c>
      <c r="F3669" s="143" t="s">
        <v>378</v>
      </c>
      <c r="G3669" s="143" t="s">
        <v>379</v>
      </c>
      <c r="H3669" s="143">
        <v>0.59</v>
      </c>
      <c r="I3669" s="143">
        <v>0.64</v>
      </c>
      <c r="J3669" s="143" t="s">
        <v>363</v>
      </c>
      <c r="K3669" s="143">
        <v>1.333093742572E-2</v>
      </c>
      <c r="L3669" s="143">
        <v>3800.3800813689199</v>
      </c>
      <c r="M3669" s="143">
        <v>7.85389061829816</v>
      </c>
      <c r="N3669" s="143">
        <v>1.09690688861462</v>
      </c>
      <c r="O3669" s="143">
        <v>0.10469972438102</v>
      </c>
      <c r="P3669" s="143">
        <v>1.4622797093959999E-2</v>
      </c>
      <c r="Q3669" s="143">
        <v>50.662629058704603</v>
      </c>
      <c r="R3669" s="143">
        <v>3100</v>
      </c>
      <c r="S3669" s="143" t="s">
        <v>371</v>
      </c>
      <c r="T3669" s="143">
        <v>3100</v>
      </c>
      <c r="U3669" s="143" t="s">
        <v>385</v>
      </c>
      <c r="V3669" s="143" t="s">
        <v>366</v>
      </c>
      <c r="Y3669" s="143" t="s">
        <v>363</v>
      </c>
      <c r="Z3669" s="143">
        <v>0</v>
      </c>
      <c r="AA3669" s="143">
        <v>1</v>
      </c>
      <c r="AB3669" s="143">
        <v>0.10469972438102</v>
      </c>
      <c r="AC3669" s="143">
        <v>1.4622797093959999E-2</v>
      </c>
      <c r="AD3669" s="143">
        <v>50.662629058702699</v>
      </c>
      <c r="AF3669" s="143">
        <v>-1</v>
      </c>
      <c r="AG3669" s="143">
        <v>-1</v>
      </c>
      <c r="AH3669" s="143">
        <v>-1</v>
      </c>
      <c r="AI3669" s="143">
        <v>-1</v>
      </c>
      <c r="AJ3669" s="143">
        <v>0</v>
      </c>
      <c r="AM3669" s="143" t="s">
        <v>383</v>
      </c>
      <c r="AN3669" s="143">
        <v>-1</v>
      </c>
      <c r="AQ3669" s="143">
        <v>643</v>
      </c>
      <c r="AR3669" s="143" t="s">
        <v>295</v>
      </c>
      <c r="AS3669" s="143" t="s">
        <v>413</v>
      </c>
      <c r="AT3669" s="143" t="s">
        <v>366</v>
      </c>
      <c r="AV3669" s="143">
        <v>36.867598145309501</v>
      </c>
      <c r="AW3669" s="143">
        <v>4.1088912499999998E-2</v>
      </c>
    </row>
    <row r="3670" spans="1:49" x14ac:dyDescent="0.25">
      <c r="A3670" s="153">
        <v>820000</v>
      </c>
      <c r="B3670" s="153">
        <v>2500000</v>
      </c>
      <c r="C3670" s="153">
        <v>2500000</v>
      </c>
      <c r="D3670" s="143" t="s">
        <v>360</v>
      </c>
      <c r="E3670" s="143" t="s">
        <v>73</v>
      </c>
      <c r="F3670" s="143" t="s">
        <v>378</v>
      </c>
      <c r="G3670" s="143" t="s">
        <v>379</v>
      </c>
      <c r="H3670" s="143">
        <v>0.59</v>
      </c>
      <c r="I3670" s="143">
        <v>0.64</v>
      </c>
      <c r="J3670" s="143" t="s">
        <v>366</v>
      </c>
      <c r="K3670" s="143">
        <v>0.48153963719468001</v>
      </c>
      <c r="L3670" s="143">
        <v>3800.3800813689199</v>
      </c>
      <c r="M3670" s="143">
        <v>7.85389061829816</v>
      </c>
      <c r="N3670" s="143">
        <v>1.09690688861462</v>
      </c>
      <c r="O3670" s="143">
        <v>3.7819596389020398</v>
      </c>
      <c r="P3670" s="143">
        <v>0.52820414517983005</v>
      </c>
      <c r="Q3670" s="143">
        <v>1830.0336455842901</v>
      </c>
      <c r="R3670" s="143">
        <v>1200</v>
      </c>
      <c r="S3670" s="143" t="s">
        <v>398</v>
      </c>
      <c r="T3670" s="143">
        <v>1200</v>
      </c>
      <c r="U3670" s="143" t="s">
        <v>385</v>
      </c>
      <c r="V3670" s="143" t="s">
        <v>366</v>
      </c>
      <c r="Z3670" s="143">
        <v>0</v>
      </c>
      <c r="AA3670" s="143">
        <v>1</v>
      </c>
      <c r="AB3670" s="143">
        <v>3.7819596389020398</v>
      </c>
      <c r="AC3670" s="143">
        <v>0.52820414517983005</v>
      </c>
      <c r="AD3670" s="143">
        <v>1830.0336455842901</v>
      </c>
      <c r="AF3670" s="143">
        <v>-1</v>
      </c>
      <c r="AG3670" s="143">
        <v>-1</v>
      </c>
      <c r="AH3670" s="143">
        <v>-1</v>
      </c>
      <c r="AI3670" s="143">
        <v>-1</v>
      </c>
      <c r="AJ3670" s="143">
        <v>0</v>
      </c>
      <c r="AM3670" s="143" t="s">
        <v>383</v>
      </c>
      <c r="AN3670" s="143">
        <v>-1</v>
      </c>
      <c r="AQ3670" s="143">
        <v>643</v>
      </c>
      <c r="AR3670" s="143" t="s">
        <v>295</v>
      </c>
      <c r="AS3670" s="143" t="s">
        <v>413</v>
      </c>
      <c r="AT3670" s="143" t="s">
        <v>366</v>
      </c>
      <c r="AV3670" s="143">
        <v>183.03974578607799</v>
      </c>
      <c r="AW3670" s="143">
        <v>1.4842122024</v>
      </c>
    </row>
    <row r="3671" spans="1:49" x14ac:dyDescent="0.25">
      <c r="A3671" s="153">
        <v>820000</v>
      </c>
      <c r="B3671" s="153">
        <v>2500000</v>
      </c>
      <c r="C3671" s="153">
        <v>2500000</v>
      </c>
      <c r="D3671" s="143" t="s">
        <v>360</v>
      </c>
      <c r="E3671" s="143" t="s">
        <v>73</v>
      </c>
      <c r="F3671" s="143" t="s">
        <v>378</v>
      </c>
      <c r="G3671" s="143" t="s">
        <v>379</v>
      </c>
      <c r="H3671" s="143">
        <v>0.59</v>
      </c>
      <c r="I3671" s="143">
        <v>0.64</v>
      </c>
      <c r="J3671" s="143" t="s">
        <v>366</v>
      </c>
      <c r="K3671" s="143">
        <v>0.1228928790475</v>
      </c>
      <c r="L3671" s="143">
        <v>3800.3800813689199</v>
      </c>
      <c r="M3671" s="143">
        <v>7.85389061829816</v>
      </c>
      <c r="N3671" s="143">
        <v>1.09690688861462</v>
      </c>
      <c r="O3671" s="143">
        <v>0.96518722980683003</v>
      </c>
      <c r="P3671" s="143">
        <v>0.13480204558889</v>
      </c>
      <c r="Q3671" s="143">
        <v>467.03964967421001</v>
      </c>
      <c r="R3671" s="143">
        <v>1860</v>
      </c>
      <c r="S3671" s="143" t="s">
        <v>411</v>
      </c>
      <c r="T3671" s="143">
        <v>1860</v>
      </c>
      <c r="U3671" s="143" t="s">
        <v>385</v>
      </c>
      <c r="V3671" s="143" t="s">
        <v>366</v>
      </c>
      <c r="Z3671" s="143">
        <v>0</v>
      </c>
      <c r="AA3671" s="143">
        <v>1</v>
      </c>
      <c r="AB3671" s="143">
        <v>0.96518722980683003</v>
      </c>
      <c r="AC3671" s="143">
        <v>0.13480204558889</v>
      </c>
      <c r="AD3671" s="143">
        <v>467.03964967421001</v>
      </c>
      <c r="AF3671" s="143">
        <v>-1</v>
      </c>
      <c r="AG3671" s="143">
        <v>-1</v>
      </c>
      <c r="AH3671" s="143">
        <v>-1</v>
      </c>
      <c r="AI3671" s="143">
        <v>-1</v>
      </c>
      <c r="AJ3671" s="143">
        <v>0</v>
      </c>
      <c r="AM3671" s="143" t="s">
        <v>383</v>
      </c>
      <c r="AN3671" s="143">
        <v>-1</v>
      </c>
      <c r="AQ3671" s="143">
        <v>643</v>
      </c>
      <c r="AR3671" s="143" t="s">
        <v>295</v>
      </c>
      <c r="AS3671" s="143" t="s">
        <v>413</v>
      </c>
      <c r="AT3671" s="143" t="s">
        <v>366</v>
      </c>
      <c r="AV3671" s="143">
        <v>92.768813510955695</v>
      </c>
      <c r="AW3671" s="143">
        <v>0.37878317090000002</v>
      </c>
    </row>
    <row r="3672" spans="1:49" x14ac:dyDescent="0.25">
      <c r="A3672" s="153">
        <v>820000</v>
      </c>
      <c r="B3672" s="153">
        <v>2500000</v>
      </c>
      <c r="C3672" s="153">
        <v>2500000</v>
      </c>
      <c r="D3672" s="143" t="s">
        <v>360</v>
      </c>
      <c r="E3672" s="143" t="s">
        <v>73</v>
      </c>
      <c r="F3672" s="143" t="s">
        <v>378</v>
      </c>
      <c r="G3672" s="143" t="s">
        <v>379</v>
      </c>
      <c r="H3672" s="143">
        <v>0.59</v>
      </c>
      <c r="I3672" s="143">
        <v>0.64</v>
      </c>
      <c r="J3672" s="143" t="s">
        <v>366</v>
      </c>
      <c r="K3672" s="143">
        <v>9.2922979222000005E-4</v>
      </c>
      <c r="L3672" s="143">
        <v>3658.3483506649</v>
      </c>
      <c r="M3672" s="143">
        <v>7.5440794593016696</v>
      </c>
      <c r="N3672" s="143">
        <v>1.04870507620647</v>
      </c>
      <c r="O3672" s="143">
        <v>7.0101833885099999E-3</v>
      </c>
      <c r="P3672" s="143">
        <v>9.7448800007000002E-4</v>
      </c>
      <c r="Q3672" s="143">
        <v>3.3994462777823302</v>
      </c>
      <c r="R3672" s="143">
        <v>1860</v>
      </c>
      <c r="S3672" s="143" t="s">
        <v>411</v>
      </c>
      <c r="T3672" s="143">
        <v>1860</v>
      </c>
      <c r="U3672" s="143" t="s">
        <v>385</v>
      </c>
      <c r="V3672" s="143" t="s">
        <v>366</v>
      </c>
      <c r="Z3672" s="143">
        <v>0</v>
      </c>
      <c r="AA3672" s="143">
        <v>1</v>
      </c>
      <c r="AB3672" s="143">
        <v>7.0101833885099999E-3</v>
      </c>
      <c r="AC3672" s="143">
        <v>9.7448800007000002E-4</v>
      </c>
      <c r="AD3672" s="143">
        <v>761.66671068662799</v>
      </c>
      <c r="AF3672" s="143">
        <v>-1</v>
      </c>
      <c r="AG3672" s="143">
        <v>-1</v>
      </c>
      <c r="AH3672" s="143">
        <v>-1</v>
      </c>
      <c r="AI3672" s="143">
        <v>-1</v>
      </c>
      <c r="AJ3672" s="143">
        <v>0</v>
      </c>
      <c r="AM3672" s="143" t="s">
        <v>383</v>
      </c>
      <c r="AN3672" s="143">
        <v>-1</v>
      </c>
      <c r="AQ3672" s="143">
        <v>643</v>
      </c>
      <c r="AR3672" s="143" t="s">
        <v>295</v>
      </c>
      <c r="AS3672" s="143" t="s">
        <v>413</v>
      </c>
      <c r="AT3672" s="143" t="s">
        <v>366</v>
      </c>
      <c r="AV3672" s="143">
        <v>36.901350019333499</v>
      </c>
      <c r="AW3672" s="143">
        <v>0.61773455850000003</v>
      </c>
    </row>
    <row r="3673" spans="1:49" x14ac:dyDescent="0.25">
      <c r="A3673" s="153">
        <v>820000</v>
      </c>
      <c r="B3673" s="153">
        <v>2500000</v>
      </c>
      <c r="C3673" s="153">
        <v>2500000</v>
      </c>
      <c r="D3673" s="143" t="s">
        <v>360</v>
      </c>
      <c r="E3673" s="143" t="s">
        <v>73</v>
      </c>
      <c r="F3673" s="143" t="s">
        <v>378</v>
      </c>
      <c r="G3673" s="143" t="s">
        <v>379</v>
      </c>
      <c r="H3673" s="143">
        <v>0.59</v>
      </c>
      <c r="I3673" s="143">
        <v>0.64</v>
      </c>
      <c r="J3673" s="143" t="s">
        <v>366</v>
      </c>
      <c r="K3673" s="143">
        <v>0.38241568285415001</v>
      </c>
      <c r="L3673" s="143">
        <v>3658.3483506649</v>
      </c>
      <c r="M3673" s="143">
        <v>7.5440794593016696</v>
      </c>
      <c r="N3673" s="143">
        <v>1.04870507620647</v>
      </c>
      <c r="O3673" s="143">
        <v>2.8849742979348298</v>
      </c>
      <c r="P3673" s="143">
        <v>0.40104126783011002</v>
      </c>
      <c r="Q3673" s="143">
        <v>1399.0097826378701</v>
      </c>
      <c r="R3673" s="143">
        <v>1200</v>
      </c>
      <c r="S3673" s="143" t="s">
        <v>398</v>
      </c>
      <c r="T3673" s="143">
        <v>1200</v>
      </c>
      <c r="U3673" s="143" t="s">
        <v>385</v>
      </c>
      <c r="V3673" s="143" t="s">
        <v>366</v>
      </c>
      <c r="Z3673" s="143">
        <v>0</v>
      </c>
      <c r="AA3673" s="143">
        <v>1</v>
      </c>
      <c r="AB3673" s="143">
        <v>2.8849742979348298</v>
      </c>
      <c r="AC3673" s="143">
        <v>0.40104126783011002</v>
      </c>
      <c r="AD3673" s="143">
        <v>1414.23797213942</v>
      </c>
      <c r="AF3673" s="143">
        <v>-1</v>
      </c>
      <c r="AG3673" s="143">
        <v>-1</v>
      </c>
      <c r="AH3673" s="143">
        <v>-1</v>
      </c>
      <c r="AI3673" s="143">
        <v>-1</v>
      </c>
      <c r="AJ3673" s="143">
        <v>0</v>
      </c>
      <c r="AM3673" s="143" t="s">
        <v>383</v>
      </c>
      <c r="AN3673" s="143">
        <v>-1</v>
      </c>
      <c r="AQ3673" s="143">
        <v>643</v>
      </c>
      <c r="AR3673" s="143" t="s">
        <v>295</v>
      </c>
      <c r="AS3673" s="143" t="s">
        <v>413</v>
      </c>
      <c r="AT3673" s="143" t="s">
        <v>366</v>
      </c>
      <c r="AV3673" s="143">
        <v>161.02793374169499</v>
      </c>
      <c r="AW3673" s="143">
        <v>1.146989434</v>
      </c>
    </row>
    <row r="3674" spans="1:49" x14ac:dyDescent="0.25">
      <c r="A3674" s="153">
        <v>820000</v>
      </c>
      <c r="B3674" s="153">
        <v>2500000</v>
      </c>
      <c r="C3674" s="153">
        <v>2500000</v>
      </c>
      <c r="D3674" s="143" t="s">
        <v>360</v>
      </c>
      <c r="E3674" s="143" t="s">
        <v>73</v>
      </c>
      <c r="F3674" s="143" t="s">
        <v>378</v>
      </c>
      <c r="G3674" s="143" t="s">
        <v>379</v>
      </c>
      <c r="H3674" s="143">
        <v>0.59</v>
      </c>
      <c r="I3674" s="143">
        <v>0.64</v>
      </c>
      <c r="J3674" s="143" t="s">
        <v>363</v>
      </c>
      <c r="K3674" s="143">
        <v>8.3516580422950001E-2</v>
      </c>
      <c r="L3674" s="143">
        <v>3713.5084945387698</v>
      </c>
      <c r="M3674" s="143">
        <v>10.0347502000029</v>
      </c>
      <c r="N3674" s="143">
        <v>1.8530059353719099</v>
      </c>
      <c r="O3674" s="143">
        <v>0.83806802210280995</v>
      </c>
      <c r="P3674" s="143">
        <v>0.1547567192257</v>
      </c>
      <c r="Q3674" s="143">
        <v>310.13953083547699</v>
      </c>
      <c r="R3674" s="143">
        <v>3100</v>
      </c>
      <c r="S3674" s="143" t="s">
        <v>371</v>
      </c>
      <c r="T3674" s="143">
        <v>3100</v>
      </c>
      <c r="U3674" s="143" t="s">
        <v>385</v>
      </c>
      <c r="V3674" s="143" t="s">
        <v>366</v>
      </c>
      <c r="Y3674" s="143" t="s">
        <v>363</v>
      </c>
      <c r="Z3674" s="143">
        <v>0</v>
      </c>
      <c r="AA3674" s="143">
        <v>1</v>
      </c>
      <c r="AB3674" s="143">
        <v>0.83806802210280995</v>
      </c>
      <c r="AC3674" s="143">
        <v>0.1547567192257</v>
      </c>
      <c r="AD3674" s="143">
        <v>494.570727726651</v>
      </c>
      <c r="AF3674" s="143">
        <v>-1</v>
      </c>
      <c r="AG3674" s="143">
        <v>-1</v>
      </c>
      <c r="AH3674" s="143">
        <v>-1</v>
      </c>
      <c r="AI3674" s="143">
        <v>-1</v>
      </c>
      <c r="AJ3674" s="143">
        <v>0</v>
      </c>
      <c r="AM3674" s="143" t="s">
        <v>383</v>
      </c>
      <c r="AN3674" s="143">
        <v>-1</v>
      </c>
      <c r="AQ3674" s="143">
        <v>643</v>
      </c>
      <c r="AR3674" s="143" t="s">
        <v>295</v>
      </c>
      <c r="AS3674" s="143" t="s">
        <v>413</v>
      </c>
      <c r="AT3674" s="143" t="s">
        <v>366</v>
      </c>
      <c r="AV3674" s="143">
        <v>104.132071099052</v>
      </c>
      <c r="AW3674" s="143">
        <v>0.40111170130000001</v>
      </c>
    </row>
    <row r="3675" spans="1:49" x14ac:dyDescent="0.25">
      <c r="A3675" s="153">
        <v>820000</v>
      </c>
      <c r="B3675" s="153">
        <v>2500000</v>
      </c>
      <c r="C3675" s="153">
        <v>2500000</v>
      </c>
      <c r="D3675" s="143" t="s">
        <v>360</v>
      </c>
      <c r="E3675" s="143" t="s">
        <v>73</v>
      </c>
      <c r="F3675" s="143" t="s">
        <v>378</v>
      </c>
      <c r="G3675" s="143" t="s">
        <v>379</v>
      </c>
      <c r="H3675" s="143">
        <v>0.59</v>
      </c>
      <c r="I3675" s="143">
        <v>0.64</v>
      </c>
      <c r="J3675" s="143" t="s">
        <v>366</v>
      </c>
      <c r="K3675" s="143">
        <v>2.0947114710999999E-4</v>
      </c>
      <c r="L3675" s="143">
        <v>3713.5084945387698</v>
      </c>
      <c r="M3675" s="143">
        <v>10.0347502000029</v>
      </c>
      <c r="N3675" s="143">
        <v>1.8530059353719099</v>
      </c>
      <c r="O3675" s="143">
        <v>2.1019906354000002E-3</v>
      </c>
      <c r="P3675" s="143">
        <v>3.8815127889000001E-4</v>
      </c>
      <c r="Q3675" s="143">
        <v>0.77787288417233003</v>
      </c>
      <c r="R3675" s="143">
        <v>1200</v>
      </c>
      <c r="S3675" s="143" t="s">
        <v>398</v>
      </c>
      <c r="T3675" s="143">
        <v>1200</v>
      </c>
      <c r="U3675" s="143" t="s">
        <v>385</v>
      </c>
      <c r="V3675" s="143" t="s">
        <v>366</v>
      </c>
      <c r="Z3675" s="143">
        <v>0</v>
      </c>
      <c r="AA3675" s="143">
        <v>1</v>
      </c>
      <c r="AB3675" s="143">
        <v>2.1019906354000002E-3</v>
      </c>
      <c r="AC3675" s="143">
        <v>3.8815127889000001E-4</v>
      </c>
      <c r="AD3675" s="143">
        <v>0.77787288417335998</v>
      </c>
      <c r="AF3675" s="143">
        <v>-1</v>
      </c>
      <c r="AG3675" s="143">
        <v>-1</v>
      </c>
      <c r="AH3675" s="143">
        <v>-1</v>
      </c>
      <c r="AI3675" s="143">
        <v>-1</v>
      </c>
      <c r="AJ3675" s="143">
        <v>0</v>
      </c>
      <c r="AM3675" s="143" t="s">
        <v>383</v>
      </c>
      <c r="AN3675" s="143">
        <v>-1</v>
      </c>
      <c r="AQ3675" s="143">
        <v>643</v>
      </c>
      <c r="AR3675" s="143" t="s">
        <v>295</v>
      </c>
      <c r="AS3675" s="143" t="s">
        <v>413</v>
      </c>
      <c r="AT3675" s="143" t="s">
        <v>366</v>
      </c>
      <c r="AV3675" s="143">
        <v>10.8773220099543</v>
      </c>
      <c r="AW3675" s="143">
        <v>6.3087829999999997E-4</v>
      </c>
    </row>
    <row r="3676" spans="1:49" x14ac:dyDescent="0.25">
      <c r="A3676" s="153">
        <v>820000</v>
      </c>
      <c r="B3676" s="153">
        <v>2500000</v>
      </c>
      <c r="C3676" s="153">
        <v>2500000</v>
      </c>
      <c r="D3676" s="143" t="s">
        <v>360</v>
      </c>
      <c r="E3676" s="143" t="s">
        <v>73</v>
      </c>
      <c r="F3676" s="143" t="s">
        <v>378</v>
      </c>
      <c r="G3676" s="143" t="s">
        <v>379</v>
      </c>
      <c r="H3676" s="143">
        <v>0.59</v>
      </c>
      <c r="I3676" s="143">
        <v>0.64</v>
      </c>
      <c r="J3676" s="143" t="s">
        <v>366</v>
      </c>
      <c r="K3676" s="143">
        <v>2.107766502073E-2</v>
      </c>
      <c r="L3676" s="143">
        <v>3713.5084945387698</v>
      </c>
      <c r="M3676" s="143">
        <v>10.0347502000029</v>
      </c>
      <c r="N3676" s="143">
        <v>1.8530059353719099</v>
      </c>
      <c r="O3676" s="143">
        <v>0.21150910328238001</v>
      </c>
      <c r="P3676" s="143">
        <v>3.9057038387189998E-2</v>
      </c>
      <c r="Q3676" s="143">
        <v>78.272088099531004</v>
      </c>
      <c r="R3676" s="143">
        <v>1300</v>
      </c>
      <c r="S3676" s="143" t="s">
        <v>401</v>
      </c>
      <c r="T3676" s="143">
        <v>1300</v>
      </c>
      <c r="U3676" s="143" t="s">
        <v>385</v>
      </c>
      <c r="V3676" s="143" t="s">
        <v>366</v>
      </c>
      <c r="Z3676" s="143">
        <v>0</v>
      </c>
      <c r="AA3676" s="143">
        <v>1</v>
      </c>
      <c r="AB3676" s="143">
        <v>0.21150910328238001</v>
      </c>
      <c r="AC3676" s="143">
        <v>3.9057038387189998E-2</v>
      </c>
      <c r="AD3676" s="143">
        <v>1798.72123245696</v>
      </c>
      <c r="AF3676" s="143">
        <v>-1</v>
      </c>
      <c r="AG3676" s="143">
        <v>-1</v>
      </c>
      <c r="AH3676" s="143">
        <v>-1</v>
      </c>
      <c r="AI3676" s="143">
        <v>-1</v>
      </c>
      <c r="AJ3676" s="143">
        <v>0</v>
      </c>
      <c r="AM3676" s="143" t="s">
        <v>383</v>
      </c>
      <c r="AN3676" s="143">
        <v>-1</v>
      </c>
      <c r="AQ3676" s="143">
        <v>643</v>
      </c>
      <c r="AR3676" s="143" t="s">
        <v>295</v>
      </c>
      <c r="AS3676" s="143" t="s">
        <v>413</v>
      </c>
      <c r="AT3676" s="143" t="s">
        <v>366</v>
      </c>
      <c r="AV3676" s="143">
        <v>49.412372365848199</v>
      </c>
      <c r="AW3676" s="143">
        <v>1.4588168957000001</v>
      </c>
    </row>
    <row r="3677" spans="1:49" x14ac:dyDescent="0.25">
      <c r="A3677" s="153">
        <v>820000</v>
      </c>
      <c r="B3677" s="153">
        <v>2500000</v>
      </c>
      <c r="C3677" s="153">
        <v>2500000</v>
      </c>
      <c r="D3677" s="143" t="s">
        <v>360</v>
      </c>
      <c r="E3677" s="143" t="s">
        <v>73</v>
      </c>
      <c r="F3677" s="143" t="s">
        <v>378</v>
      </c>
      <c r="G3677" s="143" t="s">
        <v>379</v>
      </c>
      <c r="H3677" s="143">
        <v>0.59</v>
      </c>
      <c r="I3677" s="143">
        <v>0.64</v>
      </c>
      <c r="J3677" s="143" t="s">
        <v>366</v>
      </c>
      <c r="K3677" s="143">
        <v>0.17477113780716</v>
      </c>
      <c r="L3677" s="143">
        <v>3542.0543437096699</v>
      </c>
      <c r="M3677" s="143">
        <v>7.1986634754498802</v>
      </c>
      <c r="N3677" s="143">
        <v>1.00008788979181</v>
      </c>
      <c r="O3677" s="143">
        <v>1.2581186062952401</v>
      </c>
      <c r="P3677" s="143">
        <v>0.17478649840607999</v>
      </c>
      <c r="Q3677" s="143">
        <v>619.04886782494304</v>
      </c>
      <c r="R3677" s="143">
        <v>1200</v>
      </c>
      <c r="S3677" s="143" t="s">
        <v>398</v>
      </c>
      <c r="T3677" s="143">
        <v>1200</v>
      </c>
      <c r="U3677" s="143" t="s">
        <v>385</v>
      </c>
      <c r="V3677" s="143" t="s">
        <v>366</v>
      </c>
      <c r="Z3677" s="143">
        <v>0</v>
      </c>
      <c r="AA3677" s="143">
        <v>1</v>
      </c>
      <c r="AB3677" s="143">
        <v>1.2581186062952401</v>
      </c>
      <c r="AC3677" s="143">
        <v>0.17478649840607999</v>
      </c>
      <c r="AD3677" s="143">
        <v>619.04886782494304</v>
      </c>
      <c r="AF3677" s="143">
        <v>-1</v>
      </c>
      <c r="AG3677" s="143">
        <v>-1</v>
      </c>
      <c r="AH3677" s="143">
        <v>-1</v>
      </c>
      <c r="AI3677" s="143">
        <v>-1</v>
      </c>
      <c r="AJ3677" s="143">
        <v>0</v>
      </c>
      <c r="AM3677" s="143" t="s">
        <v>383</v>
      </c>
      <c r="AN3677" s="143">
        <v>-1</v>
      </c>
      <c r="AQ3677" s="143">
        <v>643</v>
      </c>
      <c r="AR3677" s="143" t="s">
        <v>295</v>
      </c>
      <c r="AS3677" s="143" t="s">
        <v>413</v>
      </c>
      <c r="AT3677" s="143" t="s">
        <v>366</v>
      </c>
      <c r="AV3677" s="143">
        <v>122.356017208962</v>
      </c>
      <c r="AW3677" s="143">
        <v>0.50206720829999996</v>
      </c>
    </row>
    <row r="3678" spans="1:49" x14ac:dyDescent="0.25">
      <c r="A3678" s="153">
        <v>820000</v>
      </c>
      <c r="B3678" s="153">
        <v>2500000</v>
      </c>
      <c r="C3678" s="153">
        <v>2500000</v>
      </c>
      <c r="D3678" s="143" t="s">
        <v>360</v>
      </c>
      <c r="E3678" s="143" t="s">
        <v>73</v>
      </c>
      <c r="F3678" s="143" t="s">
        <v>378</v>
      </c>
      <c r="G3678" s="143" t="s">
        <v>379</v>
      </c>
      <c r="H3678" s="143">
        <v>0.59</v>
      </c>
      <c r="I3678" s="143">
        <v>0.64</v>
      </c>
      <c r="J3678" s="143" t="s">
        <v>363</v>
      </c>
      <c r="K3678" s="143">
        <v>1.37009413829E-3</v>
      </c>
      <c r="L3678" s="143">
        <v>3542.0543437096699</v>
      </c>
      <c r="M3678" s="143">
        <v>7.1986634754498802</v>
      </c>
      <c r="N3678" s="143">
        <v>1.00008788979181</v>
      </c>
      <c r="O3678" s="143">
        <v>9.8628466312699996E-3</v>
      </c>
      <c r="P3678" s="143">
        <v>1.37021455558E-3</v>
      </c>
      <c r="Q3678" s="143">
        <v>4.8529478938424999</v>
      </c>
      <c r="R3678" s="143">
        <v>3100</v>
      </c>
      <c r="S3678" s="143" t="s">
        <v>371</v>
      </c>
      <c r="T3678" s="143">
        <v>3100</v>
      </c>
      <c r="U3678" s="143" t="s">
        <v>395</v>
      </c>
      <c r="V3678" s="143" t="s">
        <v>395</v>
      </c>
      <c r="Y3678" s="143" t="s">
        <v>363</v>
      </c>
      <c r="Z3678" s="143">
        <v>0</v>
      </c>
      <c r="AA3678" s="143">
        <v>1</v>
      </c>
      <c r="AB3678" s="143">
        <v>9.8628466312699996E-3</v>
      </c>
      <c r="AC3678" s="143">
        <v>1.37021455558E-3</v>
      </c>
      <c r="AD3678" s="143">
        <v>40.2566108189191</v>
      </c>
      <c r="AF3678" s="143">
        <v>-1</v>
      </c>
      <c r="AG3678" s="143">
        <v>-1</v>
      </c>
      <c r="AH3678" s="143">
        <v>-1</v>
      </c>
      <c r="AI3678" s="143">
        <v>-1</v>
      </c>
      <c r="AJ3678" s="143">
        <v>0</v>
      </c>
      <c r="AM3678" s="143" t="s">
        <v>383</v>
      </c>
      <c r="AN3678" s="143">
        <v>-1</v>
      </c>
      <c r="AQ3678" s="143">
        <v>643</v>
      </c>
      <c r="AR3678" s="143" t="s">
        <v>295</v>
      </c>
      <c r="AS3678" s="143" t="s">
        <v>413</v>
      </c>
      <c r="AT3678" s="143" t="s">
        <v>366</v>
      </c>
      <c r="AV3678" s="143">
        <v>38.445892848317797</v>
      </c>
      <c r="AW3678" s="143">
        <v>3.2649319400000001E-2</v>
      </c>
    </row>
    <row r="3679" spans="1:49" x14ac:dyDescent="0.25">
      <c r="A3679" s="153">
        <v>820000</v>
      </c>
      <c r="B3679" s="153">
        <v>2500000</v>
      </c>
      <c r="C3679" s="153">
        <v>2500000</v>
      </c>
      <c r="D3679" s="143" t="s">
        <v>360</v>
      </c>
      <c r="E3679" s="143" t="s">
        <v>73</v>
      </c>
      <c r="F3679" s="143" t="s">
        <v>378</v>
      </c>
      <c r="G3679" s="143" t="s">
        <v>379</v>
      </c>
      <c r="H3679" s="143">
        <v>0.59</v>
      </c>
      <c r="I3679" s="143">
        <v>0.64</v>
      </c>
      <c r="J3679" s="143" t="s">
        <v>363</v>
      </c>
      <c r="K3679" s="143">
        <v>0.13234602967129999</v>
      </c>
      <c r="L3679" s="143">
        <v>3542.0543437096699</v>
      </c>
      <c r="M3679" s="143">
        <v>7.1986634754498802</v>
      </c>
      <c r="N3679" s="143">
        <v>1.00008788979181</v>
      </c>
      <c r="O3679" s="143">
        <v>0.95271452991564998</v>
      </c>
      <c r="P3679" s="143">
        <v>0.13235766153629999</v>
      </c>
      <c r="Q3679" s="143">
        <v>468.77682926998898</v>
      </c>
      <c r="R3679" s="143">
        <v>3100</v>
      </c>
      <c r="S3679" s="143" t="s">
        <v>371</v>
      </c>
      <c r="T3679" s="143">
        <v>3100</v>
      </c>
      <c r="U3679" s="143" t="s">
        <v>385</v>
      </c>
      <c r="V3679" s="143" t="s">
        <v>366</v>
      </c>
      <c r="Y3679" s="143" t="s">
        <v>363</v>
      </c>
      <c r="Z3679" s="143">
        <v>0</v>
      </c>
      <c r="AA3679" s="143">
        <v>1</v>
      </c>
      <c r="AB3679" s="143">
        <v>0.95271452991564998</v>
      </c>
      <c r="AC3679" s="143">
        <v>0.13235766153629999</v>
      </c>
      <c r="AD3679" s="143">
        <v>527.66732255955299</v>
      </c>
      <c r="AF3679" s="143">
        <v>-1</v>
      </c>
      <c r="AG3679" s="143">
        <v>-1</v>
      </c>
      <c r="AH3679" s="143">
        <v>-1</v>
      </c>
      <c r="AI3679" s="143">
        <v>-1</v>
      </c>
      <c r="AJ3679" s="143">
        <v>0</v>
      </c>
      <c r="AM3679" s="143" t="s">
        <v>383</v>
      </c>
      <c r="AN3679" s="143">
        <v>-1</v>
      </c>
      <c r="AQ3679" s="143">
        <v>643</v>
      </c>
      <c r="AR3679" s="143" t="s">
        <v>295</v>
      </c>
      <c r="AS3679" s="143" t="s">
        <v>413</v>
      </c>
      <c r="AT3679" s="143" t="s">
        <v>366</v>
      </c>
      <c r="AV3679" s="143">
        <v>136.63571259371901</v>
      </c>
      <c r="AW3679" s="143">
        <v>0.4279540329</v>
      </c>
    </row>
    <row r="3680" spans="1:49" x14ac:dyDescent="0.25">
      <c r="A3680" s="153">
        <v>820000</v>
      </c>
      <c r="B3680" s="153">
        <v>2500000</v>
      </c>
      <c r="C3680" s="153">
        <v>2500000</v>
      </c>
      <c r="D3680" s="143" t="s">
        <v>360</v>
      </c>
      <c r="E3680" s="143" t="s">
        <v>73</v>
      </c>
      <c r="F3680" s="143" t="s">
        <v>378</v>
      </c>
      <c r="G3680" s="143" t="s">
        <v>379</v>
      </c>
      <c r="H3680" s="143">
        <v>0.59</v>
      </c>
      <c r="I3680" s="143">
        <v>0.64</v>
      </c>
      <c r="J3680" s="143" t="s">
        <v>366</v>
      </c>
      <c r="K3680" s="143">
        <v>0.21353299215902999</v>
      </c>
      <c r="L3680" s="143">
        <v>3442.9825582129602</v>
      </c>
      <c r="M3680" s="143">
        <v>6.9369041051427898</v>
      </c>
      <c r="N3680" s="143">
        <v>0.95999585508270002</v>
      </c>
      <c r="O3680" s="143">
        <v>1.4812578898914499</v>
      </c>
      <c r="P3680" s="143">
        <v>0.20499078739608001</v>
      </c>
      <c r="Q3680" s="143">
        <v>735.19036760659196</v>
      </c>
      <c r="R3680" s="143">
        <v>1200</v>
      </c>
      <c r="S3680" s="143" t="s">
        <v>398</v>
      </c>
      <c r="T3680" s="143">
        <v>1200</v>
      </c>
      <c r="U3680" s="143" t="s">
        <v>385</v>
      </c>
      <c r="V3680" s="143" t="s">
        <v>366</v>
      </c>
      <c r="Z3680" s="143">
        <v>0</v>
      </c>
      <c r="AA3680" s="143">
        <v>1</v>
      </c>
      <c r="AB3680" s="143">
        <v>1.4812578898914499</v>
      </c>
      <c r="AC3680" s="143">
        <v>0.20499078739608001</v>
      </c>
      <c r="AD3680" s="143">
        <v>735.19036760659196</v>
      </c>
      <c r="AF3680" s="143">
        <v>-1</v>
      </c>
      <c r="AG3680" s="143">
        <v>-1</v>
      </c>
      <c r="AH3680" s="143">
        <v>-1</v>
      </c>
      <c r="AI3680" s="143">
        <v>-1</v>
      </c>
      <c r="AJ3680" s="143">
        <v>0</v>
      </c>
      <c r="AM3680" s="143" t="s">
        <v>383</v>
      </c>
      <c r="AN3680" s="143">
        <v>-1</v>
      </c>
      <c r="AQ3680" s="143">
        <v>643</v>
      </c>
      <c r="AR3680" s="143" t="s">
        <v>295</v>
      </c>
      <c r="AS3680" s="143" t="s">
        <v>413</v>
      </c>
      <c r="AT3680" s="143" t="s">
        <v>366</v>
      </c>
      <c r="AV3680" s="143">
        <v>138.206086343815</v>
      </c>
      <c r="AW3680" s="143">
        <v>0.59626144979999995</v>
      </c>
    </row>
    <row r="3681" spans="1:49" x14ac:dyDescent="0.25">
      <c r="A3681" s="153">
        <v>820000</v>
      </c>
      <c r="B3681" s="153">
        <v>2500000</v>
      </c>
      <c r="C3681" s="153">
        <v>2500000</v>
      </c>
      <c r="D3681" s="143" t="s">
        <v>360</v>
      </c>
      <c r="E3681" s="143" t="s">
        <v>73</v>
      </c>
      <c r="F3681" s="143" t="s">
        <v>378</v>
      </c>
      <c r="G3681" s="143" t="s">
        <v>379</v>
      </c>
      <c r="H3681" s="143">
        <v>0.59</v>
      </c>
      <c r="I3681" s="143">
        <v>0.64</v>
      </c>
      <c r="J3681" s="143" t="s">
        <v>363</v>
      </c>
      <c r="K3681" s="143">
        <v>0.35441588209898001</v>
      </c>
      <c r="L3681" s="143">
        <v>3442.9825582129602</v>
      </c>
      <c r="M3681" s="143">
        <v>6.9369041051427898</v>
      </c>
      <c r="N3681" s="143">
        <v>0.95999585508270002</v>
      </c>
      <c r="O3681" s="143">
        <v>2.4585489874602802</v>
      </c>
      <c r="P3681" s="143">
        <v>0.34023777779050002</v>
      </c>
      <c r="Q3681" s="143">
        <v>1220.24770042047</v>
      </c>
      <c r="R3681" s="143">
        <v>3100</v>
      </c>
      <c r="S3681" s="143" t="s">
        <v>371</v>
      </c>
      <c r="T3681" s="143">
        <v>3100</v>
      </c>
      <c r="U3681" s="143" t="s">
        <v>385</v>
      </c>
      <c r="V3681" s="143" t="s">
        <v>366</v>
      </c>
      <c r="Y3681" s="143" t="s">
        <v>363</v>
      </c>
      <c r="Z3681" s="143">
        <v>0</v>
      </c>
      <c r="AA3681" s="143">
        <v>1</v>
      </c>
      <c r="AB3681" s="143">
        <v>2.4585489874602802</v>
      </c>
      <c r="AC3681" s="143">
        <v>0.34023777779050002</v>
      </c>
      <c r="AD3681" s="143">
        <v>1286.1958030410599</v>
      </c>
      <c r="AF3681" s="143">
        <v>-1</v>
      </c>
      <c r="AG3681" s="143">
        <v>-1</v>
      </c>
      <c r="AH3681" s="143">
        <v>-1</v>
      </c>
      <c r="AI3681" s="143">
        <v>-1</v>
      </c>
      <c r="AJ3681" s="143">
        <v>0</v>
      </c>
      <c r="AM3681" s="143" t="s">
        <v>383</v>
      </c>
      <c r="AN3681" s="143">
        <v>-1</v>
      </c>
      <c r="AQ3681" s="143">
        <v>643</v>
      </c>
      <c r="AR3681" s="143" t="s">
        <v>295</v>
      </c>
      <c r="AS3681" s="143" t="s">
        <v>413</v>
      </c>
      <c r="AT3681" s="143" t="s">
        <v>366</v>
      </c>
      <c r="AV3681" s="143">
        <v>155.12649317466401</v>
      </c>
      <c r="AW3681" s="143">
        <v>1.0431433926</v>
      </c>
    </row>
    <row r="3682" spans="1:49" x14ac:dyDescent="0.25">
      <c r="A3682" s="153">
        <v>820000</v>
      </c>
      <c r="B3682" s="153">
        <v>2500000</v>
      </c>
      <c r="C3682" s="153">
        <v>2500000</v>
      </c>
      <c r="D3682" s="143" t="s">
        <v>360</v>
      </c>
      <c r="E3682" s="143" t="s">
        <v>73</v>
      </c>
      <c r="F3682" s="143" t="s">
        <v>378</v>
      </c>
      <c r="G3682" s="143" t="s">
        <v>379</v>
      </c>
      <c r="H3682" s="143">
        <v>0.59</v>
      </c>
      <c r="I3682" s="143">
        <v>0.64</v>
      </c>
      <c r="J3682" s="143" t="s">
        <v>366</v>
      </c>
      <c r="K3682" s="143">
        <v>1.745934257E-4</v>
      </c>
      <c r="L3682" s="143">
        <v>3837.5802043802901</v>
      </c>
      <c r="M3682" s="143">
        <v>7.58512908273247</v>
      </c>
      <c r="N3682" s="143">
        <v>1.0587595517630699</v>
      </c>
      <c r="O3682" s="143">
        <v>1.3243136709300001E-3</v>
      </c>
      <c r="P3682" s="143">
        <v>1.8485245713E-4</v>
      </c>
      <c r="Q3682" s="143">
        <v>0.67001627428125998</v>
      </c>
      <c r="R3682" s="143">
        <v>1550</v>
      </c>
      <c r="S3682" s="143" t="s">
        <v>399</v>
      </c>
      <c r="T3682" s="143">
        <v>1550</v>
      </c>
      <c r="U3682" s="143" t="s">
        <v>385</v>
      </c>
      <c r="V3682" s="143" t="s">
        <v>366</v>
      </c>
      <c r="Z3682" s="143">
        <v>0</v>
      </c>
      <c r="AA3682" s="143">
        <v>1</v>
      </c>
      <c r="AB3682" s="143">
        <v>1.3243136709300001E-3</v>
      </c>
      <c r="AC3682" s="143">
        <v>1.8485245713E-4</v>
      </c>
      <c r="AD3682" s="143">
        <v>2370.7167998141099</v>
      </c>
      <c r="AF3682" s="143">
        <v>-1</v>
      </c>
      <c r="AG3682" s="143">
        <v>-1</v>
      </c>
      <c r="AH3682" s="143">
        <v>-1</v>
      </c>
      <c r="AI3682" s="143">
        <v>-1</v>
      </c>
      <c r="AJ3682" s="143">
        <v>0</v>
      </c>
      <c r="AM3682" s="143" t="s">
        <v>383</v>
      </c>
      <c r="AN3682" s="143">
        <v>-1</v>
      </c>
      <c r="AQ3682" s="143">
        <v>642</v>
      </c>
      <c r="AR3682" s="143" t="s">
        <v>295</v>
      </c>
      <c r="AS3682" s="143" t="s">
        <v>412</v>
      </c>
      <c r="AT3682" s="143" t="s">
        <v>366</v>
      </c>
      <c r="AV3682" s="143">
        <v>4.0662818443419004</v>
      </c>
      <c r="AW3682" s="143">
        <v>1.9227224653999999</v>
      </c>
    </row>
    <row r="3683" spans="1:49" x14ac:dyDescent="0.25">
      <c r="A3683" s="153">
        <v>820000</v>
      </c>
      <c r="B3683" s="153">
        <v>2500000</v>
      </c>
      <c r="C3683" s="153">
        <v>2500000</v>
      </c>
      <c r="D3683" s="143" t="s">
        <v>360</v>
      </c>
      <c r="E3683" s="143" t="s">
        <v>73</v>
      </c>
      <c r="F3683" s="143" t="s">
        <v>378</v>
      </c>
      <c r="G3683" s="143" t="s">
        <v>379</v>
      </c>
      <c r="H3683" s="143">
        <v>0.59</v>
      </c>
      <c r="I3683" s="143">
        <v>0.64</v>
      </c>
      <c r="J3683" s="143" t="s">
        <v>366</v>
      </c>
      <c r="K3683" s="143">
        <v>0.48190104108507997</v>
      </c>
      <c r="L3683" s="143">
        <v>3680.3776871844402</v>
      </c>
      <c r="M3683" s="143">
        <v>7.5894574793791101</v>
      </c>
      <c r="N3683" s="143">
        <v>1.0615709361683801</v>
      </c>
      <c r="O3683" s="143">
        <v>3.6573674605837798</v>
      </c>
      <c r="P3683" s="143">
        <v>0.51157213932520995</v>
      </c>
      <c r="Q3683" s="143">
        <v>1773.5778390405001</v>
      </c>
      <c r="R3683" s="143">
        <v>1200</v>
      </c>
      <c r="S3683" s="143" t="s">
        <v>398</v>
      </c>
      <c r="T3683" s="143">
        <v>1200</v>
      </c>
      <c r="U3683" s="143" t="s">
        <v>385</v>
      </c>
      <c r="V3683" s="143" t="s">
        <v>366</v>
      </c>
      <c r="Z3683" s="143">
        <v>0</v>
      </c>
      <c r="AA3683" s="143">
        <v>1</v>
      </c>
      <c r="AB3683" s="143">
        <v>3.6573674605837798</v>
      </c>
      <c r="AC3683" s="143">
        <v>0.51157213932520995</v>
      </c>
      <c r="AD3683" s="143">
        <v>1773.5778390405001</v>
      </c>
      <c r="AF3683" s="143">
        <v>-1</v>
      </c>
      <c r="AG3683" s="143">
        <v>-1</v>
      </c>
      <c r="AH3683" s="143">
        <v>-1</v>
      </c>
      <c r="AI3683" s="143">
        <v>-1</v>
      </c>
      <c r="AJ3683" s="143">
        <v>0</v>
      </c>
      <c r="AM3683" s="143" t="s">
        <v>383</v>
      </c>
      <c r="AN3683" s="143">
        <v>-1</v>
      </c>
      <c r="AQ3683" s="143">
        <v>643</v>
      </c>
      <c r="AR3683" s="143" t="s">
        <v>295</v>
      </c>
      <c r="AS3683" s="143" t="s">
        <v>413</v>
      </c>
      <c r="AT3683" s="143" t="s">
        <v>366</v>
      </c>
      <c r="AV3683" s="143">
        <v>183.069255723293</v>
      </c>
      <c r="AW3683" s="143">
        <v>1.4384248492</v>
      </c>
    </row>
    <row r="3684" spans="1:49" x14ac:dyDescent="0.25">
      <c r="A3684" s="153">
        <v>820000</v>
      </c>
      <c r="B3684" s="153">
        <v>2500000</v>
      </c>
      <c r="C3684" s="153">
        <v>2500000</v>
      </c>
      <c r="D3684" s="143" t="s">
        <v>360</v>
      </c>
      <c r="E3684" s="143" t="s">
        <v>73</v>
      </c>
      <c r="F3684" s="143" t="s">
        <v>378</v>
      </c>
      <c r="G3684" s="143" t="s">
        <v>379</v>
      </c>
      <c r="H3684" s="143">
        <v>0.59</v>
      </c>
      <c r="I3684" s="143">
        <v>0.64</v>
      </c>
      <c r="J3684" s="143" t="s">
        <v>363</v>
      </c>
      <c r="K3684" s="143">
        <v>0.13569200187718</v>
      </c>
      <c r="L3684" s="143">
        <v>3680.3776871844402</v>
      </c>
      <c r="M3684" s="143">
        <v>7.5894574793791101</v>
      </c>
      <c r="N3684" s="143">
        <v>1.0615709361683801</v>
      </c>
      <c r="O3684" s="143">
        <v>1.02982867853874</v>
      </c>
      <c r="P3684" s="143">
        <v>0.14404668546332</v>
      </c>
      <c r="Q3684" s="143">
        <v>499.39781603818801</v>
      </c>
      <c r="R3684" s="143">
        <v>3100</v>
      </c>
      <c r="S3684" s="143" t="s">
        <v>371</v>
      </c>
      <c r="T3684" s="143">
        <v>3100</v>
      </c>
      <c r="U3684" s="143" t="s">
        <v>385</v>
      </c>
      <c r="V3684" s="143" t="s">
        <v>366</v>
      </c>
      <c r="Y3684" s="143" t="s">
        <v>363</v>
      </c>
      <c r="Z3684" s="143">
        <v>0</v>
      </c>
      <c r="AA3684" s="143">
        <v>1</v>
      </c>
      <c r="AB3684" s="143">
        <v>1.02982867853874</v>
      </c>
      <c r="AC3684" s="143">
        <v>0.14404668546332</v>
      </c>
      <c r="AD3684" s="143">
        <v>500.024991542789</v>
      </c>
      <c r="AF3684" s="143">
        <v>-1</v>
      </c>
      <c r="AG3684" s="143">
        <v>-1</v>
      </c>
      <c r="AH3684" s="143">
        <v>-1</v>
      </c>
      <c r="AI3684" s="143">
        <v>-1</v>
      </c>
      <c r="AJ3684" s="143">
        <v>0</v>
      </c>
      <c r="AM3684" s="143" t="s">
        <v>383</v>
      </c>
      <c r="AN3684" s="143">
        <v>-1</v>
      </c>
      <c r="AQ3684" s="143">
        <v>643</v>
      </c>
      <c r="AR3684" s="143" t="s">
        <v>295</v>
      </c>
      <c r="AS3684" s="143" t="s">
        <v>413</v>
      </c>
      <c r="AT3684" s="143" t="s">
        <v>366</v>
      </c>
      <c r="AV3684" s="143">
        <v>125.741812558303</v>
      </c>
      <c r="AW3684" s="143">
        <v>0.40553527290000002</v>
      </c>
    </row>
    <row r="3685" spans="1:49" x14ac:dyDescent="0.25">
      <c r="A3685" s="153">
        <v>820000</v>
      </c>
      <c r="B3685" s="153">
        <v>2500000</v>
      </c>
      <c r="C3685" s="153">
        <v>2500000</v>
      </c>
      <c r="D3685" s="143" t="s">
        <v>360</v>
      </c>
      <c r="E3685" s="143" t="s">
        <v>73</v>
      </c>
      <c r="F3685" s="143" t="s">
        <v>378</v>
      </c>
      <c r="G3685" s="143" t="s">
        <v>379</v>
      </c>
      <c r="H3685" s="143">
        <v>0.59</v>
      </c>
      <c r="I3685" s="143">
        <v>0.64</v>
      </c>
      <c r="J3685" s="143" t="s">
        <v>366</v>
      </c>
      <c r="K3685" s="143">
        <v>0.28622102549881001</v>
      </c>
      <c r="L3685" s="143">
        <v>3808.1297973013002</v>
      </c>
      <c r="M3685" s="143">
        <v>8.5886049648649792</v>
      </c>
      <c r="N3685" s="143">
        <v>1.24691930716167</v>
      </c>
      <c r="O3685" s="143">
        <v>2.4582393206478699</v>
      </c>
      <c r="P3685" s="143">
        <v>0.35689452281007999</v>
      </c>
      <c r="Q3685" s="143">
        <v>1089.9668158161701</v>
      </c>
      <c r="R3685" s="143">
        <v>1200</v>
      </c>
      <c r="S3685" s="143" t="s">
        <v>398</v>
      </c>
      <c r="T3685" s="143">
        <v>1200</v>
      </c>
      <c r="U3685" s="143" t="s">
        <v>385</v>
      </c>
      <c r="V3685" s="143" t="s">
        <v>366</v>
      </c>
      <c r="Z3685" s="143">
        <v>0</v>
      </c>
      <c r="AA3685" s="143">
        <v>1</v>
      </c>
      <c r="AB3685" s="143">
        <v>2.4582393206478699</v>
      </c>
      <c r="AC3685" s="143">
        <v>0.35689452281007999</v>
      </c>
      <c r="AD3685" s="143">
        <v>1191.94255128843</v>
      </c>
      <c r="AF3685" s="143">
        <v>-1</v>
      </c>
      <c r="AG3685" s="143">
        <v>-1</v>
      </c>
      <c r="AH3685" s="143">
        <v>-1</v>
      </c>
      <c r="AI3685" s="143">
        <v>-1</v>
      </c>
      <c r="AJ3685" s="143">
        <v>0</v>
      </c>
      <c r="AM3685" s="143" t="s">
        <v>383</v>
      </c>
      <c r="AN3685" s="143">
        <v>-1</v>
      </c>
      <c r="AQ3685" s="143">
        <v>643</v>
      </c>
      <c r="AR3685" s="143" t="s">
        <v>295</v>
      </c>
      <c r="AS3685" s="143" t="s">
        <v>413</v>
      </c>
      <c r="AT3685" s="143" t="s">
        <v>366</v>
      </c>
      <c r="AV3685" s="143">
        <v>148.45501354056799</v>
      </c>
      <c r="AW3685" s="143">
        <v>0.96670117700000002</v>
      </c>
    </row>
    <row r="3686" spans="1:49" x14ac:dyDescent="0.25">
      <c r="A3686" s="153">
        <v>820000</v>
      </c>
      <c r="B3686" s="153">
        <v>2500000</v>
      </c>
      <c r="C3686" s="153">
        <v>2500000</v>
      </c>
      <c r="D3686" s="143" t="s">
        <v>360</v>
      </c>
      <c r="E3686" s="143" t="s">
        <v>73</v>
      </c>
      <c r="F3686" s="143" t="s">
        <v>378</v>
      </c>
      <c r="G3686" s="143" t="s">
        <v>379</v>
      </c>
      <c r="H3686" s="143">
        <v>0.59</v>
      </c>
      <c r="I3686" s="143">
        <v>0.64</v>
      </c>
      <c r="J3686" s="143" t="s">
        <v>366</v>
      </c>
      <c r="K3686" s="143">
        <v>2.4527177657420001E-2</v>
      </c>
      <c r="L3686" s="143">
        <v>3808.1297973013002</v>
      </c>
      <c r="M3686" s="143">
        <v>8.5886049648649792</v>
      </c>
      <c r="N3686" s="143">
        <v>1.24691930716167</v>
      </c>
      <c r="O3686" s="143">
        <v>0.21065423980268999</v>
      </c>
      <c r="P3686" s="143">
        <v>3.0583411371220001E-2</v>
      </c>
      <c r="Q3686" s="143">
        <v>93.402676080946705</v>
      </c>
      <c r="R3686" s="143">
        <v>8310</v>
      </c>
      <c r="S3686" s="143" t="s">
        <v>400</v>
      </c>
      <c r="T3686" s="143">
        <v>8310</v>
      </c>
      <c r="U3686" s="143" t="s">
        <v>385</v>
      </c>
      <c r="V3686" s="143" t="s">
        <v>366</v>
      </c>
      <c r="Z3686" s="143">
        <v>0</v>
      </c>
      <c r="AA3686" s="143">
        <v>1</v>
      </c>
      <c r="AB3686" s="143">
        <v>0.21065423980268999</v>
      </c>
      <c r="AC3686" s="143">
        <v>3.0583411371220001E-2</v>
      </c>
      <c r="AD3686" s="143">
        <v>1160.5808641328199</v>
      </c>
      <c r="AF3686" s="143">
        <v>-1</v>
      </c>
      <c r="AG3686" s="143">
        <v>-1</v>
      </c>
      <c r="AH3686" s="143">
        <v>-1</v>
      </c>
      <c r="AI3686" s="143">
        <v>-1</v>
      </c>
      <c r="AJ3686" s="143">
        <v>0</v>
      </c>
      <c r="AM3686" s="143" t="s">
        <v>383</v>
      </c>
      <c r="AN3686" s="143">
        <v>-1</v>
      </c>
      <c r="AQ3686" s="143">
        <v>643</v>
      </c>
      <c r="AR3686" s="143" t="s">
        <v>295</v>
      </c>
      <c r="AS3686" s="143" t="s">
        <v>413</v>
      </c>
      <c r="AT3686" s="143" t="s">
        <v>366</v>
      </c>
      <c r="AV3686" s="143">
        <v>87.421408071659002</v>
      </c>
      <c r="AW3686" s="143">
        <v>0.94126590769999996</v>
      </c>
    </row>
    <row r="3687" spans="1:49" x14ac:dyDescent="0.25">
      <c r="A3687" s="153">
        <v>820000</v>
      </c>
      <c r="B3687" s="153">
        <v>2500000</v>
      </c>
      <c r="C3687" s="153">
        <v>2500000</v>
      </c>
      <c r="D3687" s="143" t="s">
        <v>360</v>
      </c>
      <c r="E3687" s="143" t="s">
        <v>73</v>
      </c>
      <c r="F3687" s="143" t="s">
        <v>378</v>
      </c>
      <c r="G3687" s="143" t="s">
        <v>379</v>
      </c>
      <c r="H3687" s="143">
        <v>0.59</v>
      </c>
      <c r="I3687" s="143">
        <v>0.64</v>
      </c>
      <c r="J3687" s="143" t="s">
        <v>366</v>
      </c>
      <c r="K3687" s="143">
        <v>0.21591782764920001</v>
      </c>
      <c r="L3687" s="143">
        <v>3406.8643318519798</v>
      </c>
      <c r="M3687" s="143">
        <v>6.8448146045030303</v>
      </c>
      <c r="N3687" s="143">
        <v>0.94836451142192002</v>
      </c>
      <c r="O3687" s="143">
        <v>1.47791750006584</v>
      </c>
      <c r="P3687" s="143">
        <v>0.20476880512581999</v>
      </c>
      <c r="Q3687" s="143">
        <v>735.60274562903999</v>
      </c>
      <c r="R3687" s="143">
        <v>1200</v>
      </c>
      <c r="S3687" s="143" t="s">
        <v>398</v>
      </c>
      <c r="T3687" s="143">
        <v>1200</v>
      </c>
      <c r="U3687" s="143" t="s">
        <v>385</v>
      </c>
      <c r="V3687" s="143" t="s">
        <v>366</v>
      </c>
      <c r="Z3687" s="143">
        <v>0</v>
      </c>
      <c r="AA3687" s="143">
        <v>1</v>
      </c>
      <c r="AB3687" s="143">
        <v>1.47791750006584</v>
      </c>
      <c r="AC3687" s="143">
        <v>0.20476880512581999</v>
      </c>
      <c r="AD3687" s="143">
        <v>735.60274562903999</v>
      </c>
      <c r="AF3687" s="143">
        <v>-1</v>
      </c>
      <c r="AG3687" s="143">
        <v>-1</v>
      </c>
      <c r="AH3687" s="143">
        <v>-1</v>
      </c>
      <c r="AI3687" s="143">
        <v>-1</v>
      </c>
      <c r="AJ3687" s="143">
        <v>0</v>
      </c>
      <c r="AM3687" s="143" t="s">
        <v>383</v>
      </c>
      <c r="AN3687" s="143">
        <v>-1</v>
      </c>
      <c r="AQ3687" s="143">
        <v>644</v>
      </c>
      <c r="AR3687" s="143" t="s">
        <v>295</v>
      </c>
      <c r="AS3687" s="143" t="s">
        <v>414</v>
      </c>
      <c r="AT3687" s="143" t="s">
        <v>366</v>
      </c>
      <c r="AV3687" s="143">
        <v>126.341313110306</v>
      </c>
      <c r="AW3687" s="143">
        <v>0.59659590080000002</v>
      </c>
    </row>
    <row r="3688" spans="1:49" x14ac:dyDescent="0.25">
      <c r="A3688" s="153">
        <v>820000</v>
      </c>
      <c r="B3688" s="153">
        <v>2500000</v>
      </c>
      <c r="C3688" s="153">
        <v>2500000</v>
      </c>
      <c r="D3688" s="143" t="s">
        <v>360</v>
      </c>
      <c r="E3688" s="143" t="s">
        <v>73</v>
      </c>
      <c r="F3688" s="143" t="s">
        <v>378</v>
      </c>
      <c r="G3688" s="143" t="s">
        <v>379</v>
      </c>
      <c r="H3688" s="143">
        <v>0.59</v>
      </c>
      <c r="I3688" s="143">
        <v>0.64</v>
      </c>
      <c r="J3688" s="143" t="s">
        <v>363</v>
      </c>
      <c r="K3688" s="143">
        <v>0.40184562608773999</v>
      </c>
      <c r="L3688" s="143">
        <v>3406.8643318519798</v>
      </c>
      <c r="M3688" s="143">
        <v>6.8448146045030303</v>
      </c>
      <c r="N3688" s="143">
        <v>0.94836451142192002</v>
      </c>
      <c r="O3688" s="143">
        <v>2.7505588102010901</v>
      </c>
      <c r="P3688" s="143">
        <v>0.38109613085173999</v>
      </c>
      <c r="Q3688" s="143">
        <v>1369.03353042908</v>
      </c>
      <c r="R3688" s="143">
        <v>3100</v>
      </c>
      <c r="S3688" s="143" t="s">
        <v>371</v>
      </c>
      <c r="T3688" s="143">
        <v>3100</v>
      </c>
      <c r="U3688" s="143" t="s">
        <v>385</v>
      </c>
      <c r="V3688" s="143" t="s">
        <v>366</v>
      </c>
      <c r="Y3688" s="143" t="s">
        <v>363</v>
      </c>
      <c r="Z3688" s="143">
        <v>0</v>
      </c>
      <c r="AA3688" s="143">
        <v>1</v>
      </c>
      <c r="AB3688" s="143">
        <v>2.7505588102010901</v>
      </c>
      <c r="AC3688" s="143">
        <v>0.38109613085173999</v>
      </c>
      <c r="AD3688" s="143">
        <v>1369.03353042908</v>
      </c>
      <c r="AF3688" s="143">
        <v>-1</v>
      </c>
      <c r="AG3688" s="143">
        <v>-1</v>
      </c>
      <c r="AH3688" s="143">
        <v>-1</v>
      </c>
      <c r="AI3688" s="143">
        <v>-1</v>
      </c>
      <c r="AJ3688" s="143">
        <v>0</v>
      </c>
      <c r="AM3688" s="143" t="s">
        <v>383</v>
      </c>
      <c r="AN3688" s="143">
        <v>-1</v>
      </c>
      <c r="AQ3688" s="143">
        <v>644</v>
      </c>
      <c r="AR3688" s="143" t="s">
        <v>295</v>
      </c>
      <c r="AS3688" s="143" t="s">
        <v>414</v>
      </c>
      <c r="AT3688" s="143" t="s">
        <v>366</v>
      </c>
      <c r="AV3688" s="143">
        <v>182.882573036119</v>
      </c>
      <c r="AW3688" s="143">
        <v>1.1103272753</v>
      </c>
    </row>
    <row r="3689" spans="1:49" x14ac:dyDescent="0.25">
      <c r="A3689" s="153">
        <v>820000</v>
      </c>
      <c r="B3689" s="153">
        <v>2500000</v>
      </c>
      <c r="C3689" s="153">
        <v>2500000</v>
      </c>
      <c r="D3689" s="143" t="s">
        <v>360</v>
      </c>
      <c r="E3689" s="143" t="s">
        <v>73</v>
      </c>
      <c r="F3689" s="143" t="s">
        <v>378</v>
      </c>
      <c r="G3689" s="143" t="s">
        <v>379</v>
      </c>
      <c r="H3689" s="143">
        <v>0.59</v>
      </c>
      <c r="I3689" s="143">
        <v>0.64</v>
      </c>
      <c r="J3689" s="143" t="s">
        <v>366</v>
      </c>
      <c r="K3689" s="143">
        <v>0.61776345378298003</v>
      </c>
      <c r="L3689" s="143">
        <v>3817.9348162062702</v>
      </c>
      <c r="M3689" s="143">
        <v>7.9657090540302002</v>
      </c>
      <c r="N3689" s="143">
        <v>1.11883321746797</v>
      </c>
      <c r="O3689" s="143">
        <v>4.9209239370480597</v>
      </c>
      <c r="P3689" s="143">
        <v>0.69117427263013997</v>
      </c>
      <c r="Q3689" s="143">
        <v>2358.58059837787</v>
      </c>
      <c r="R3689" s="143">
        <v>1200</v>
      </c>
      <c r="S3689" s="143" t="s">
        <v>398</v>
      </c>
      <c r="T3689" s="143">
        <v>1200</v>
      </c>
      <c r="U3689" s="143" t="s">
        <v>385</v>
      </c>
      <c r="V3689" s="143" t="s">
        <v>366</v>
      </c>
      <c r="Z3689" s="143">
        <v>0</v>
      </c>
      <c r="AA3689" s="143">
        <v>1</v>
      </c>
      <c r="AB3689" s="143">
        <v>4.9209239370480597</v>
      </c>
      <c r="AC3689" s="143">
        <v>0.69117427263013997</v>
      </c>
      <c r="AD3689" s="143">
        <v>2358.58059837787</v>
      </c>
      <c r="AF3689" s="143">
        <v>-1</v>
      </c>
      <c r="AG3689" s="143">
        <v>-1</v>
      </c>
      <c r="AH3689" s="143">
        <v>-1</v>
      </c>
      <c r="AI3689" s="143">
        <v>-1</v>
      </c>
      <c r="AJ3689" s="143">
        <v>0</v>
      </c>
      <c r="AM3689" s="143" t="s">
        <v>383</v>
      </c>
      <c r="AN3689" s="143">
        <v>-1</v>
      </c>
      <c r="AQ3689" s="143">
        <v>643</v>
      </c>
      <c r="AR3689" s="143" t="s">
        <v>295</v>
      </c>
      <c r="AS3689" s="143" t="s">
        <v>413</v>
      </c>
      <c r="AT3689" s="143" t="s">
        <v>366</v>
      </c>
      <c r="AV3689" s="143">
        <v>200.000000018626</v>
      </c>
      <c r="AW3689" s="143">
        <v>1.9128796418</v>
      </c>
    </row>
    <row r="3690" spans="1:49" x14ac:dyDescent="0.25">
      <c r="A3690" s="153">
        <v>820000</v>
      </c>
      <c r="B3690" s="153">
        <v>2500000</v>
      </c>
      <c r="C3690" s="153">
        <v>2500000</v>
      </c>
      <c r="D3690" s="143" t="s">
        <v>360</v>
      </c>
      <c r="E3690" s="143" t="s">
        <v>73</v>
      </c>
      <c r="F3690" s="143" t="s">
        <v>378</v>
      </c>
      <c r="G3690" s="143" t="s">
        <v>379</v>
      </c>
      <c r="H3690" s="143">
        <v>0.59</v>
      </c>
      <c r="I3690" s="143">
        <v>0.64</v>
      </c>
      <c r="J3690" s="143" t="s">
        <v>363</v>
      </c>
      <c r="K3690" s="143">
        <v>0.24779321831012999</v>
      </c>
      <c r="L3690" s="143">
        <v>3479.8572872730902</v>
      </c>
      <c r="M3690" s="143">
        <v>7.0765143207373002</v>
      </c>
      <c r="N3690" s="143">
        <v>0.95096752267804996</v>
      </c>
      <c r="O3690" s="143">
        <v>1.75351225795327</v>
      </c>
      <c r="P3690" s="143">
        <v>0.23564330295281</v>
      </c>
      <c r="Q3690" s="143">
        <v>862.285036473383</v>
      </c>
      <c r="R3690" s="143">
        <v>3100</v>
      </c>
      <c r="S3690" s="143" t="s">
        <v>371</v>
      </c>
      <c r="T3690" s="143">
        <v>3100</v>
      </c>
      <c r="U3690" s="143" t="s">
        <v>385</v>
      </c>
      <c r="V3690" s="143" t="s">
        <v>366</v>
      </c>
      <c r="Y3690" s="143" t="s">
        <v>363</v>
      </c>
      <c r="Z3690" s="143">
        <v>0</v>
      </c>
      <c r="AA3690" s="143">
        <v>1</v>
      </c>
      <c r="AB3690" s="143">
        <v>1.75351225795327</v>
      </c>
      <c r="AC3690" s="143">
        <v>0.23564330295281</v>
      </c>
      <c r="AD3690" s="143">
        <v>891.90210224489704</v>
      </c>
      <c r="AF3690" s="143">
        <v>-1</v>
      </c>
      <c r="AG3690" s="143">
        <v>-1</v>
      </c>
      <c r="AH3690" s="143">
        <v>-1</v>
      </c>
      <c r="AI3690" s="143">
        <v>-1</v>
      </c>
      <c r="AJ3690" s="143">
        <v>0</v>
      </c>
      <c r="AM3690" s="143" t="s">
        <v>383</v>
      </c>
      <c r="AN3690" s="143">
        <v>-1</v>
      </c>
      <c r="AQ3690" s="143">
        <v>644</v>
      </c>
      <c r="AR3690" s="143" t="s">
        <v>295</v>
      </c>
      <c r="AS3690" s="143" t="s">
        <v>414</v>
      </c>
      <c r="AT3690" s="143" t="s">
        <v>366</v>
      </c>
      <c r="AV3690" s="143">
        <v>140.350246792089</v>
      </c>
      <c r="AW3690" s="143">
        <v>0.72335936919999999</v>
      </c>
    </row>
    <row r="3691" spans="1:49" x14ac:dyDescent="0.25">
      <c r="A3691" s="153">
        <v>820000</v>
      </c>
      <c r="B3691" s="153">
        <v>2500000</v>
      </c>
      <c r="C3691" s="153">
        <v>2500000</v>
      </c>
      <c r="D3691" s="143" t="s">
        <v>360</v>
      </c>
      <c r="E3691" s="143" t="s">
        <v>73</v>
      </c>
      <c r="F3691" s="143" t="s">
        <v>378</v>
      </c>
      <c r="G3691" s="143" t="s">
        <v>379</v>
      </c>
      <c r="H3691" s="143">
        <v>0.59</v>
      </c>
      <c r="I3691" s="143">
        <v>0.64</v>
      </c>
      <c r="J3691" s="143" t="s">
        <v>366</v>
      </c>
      <c r="K3691" s="143">
        <v>0.61776345378298003</v>
      </c>
      <c r="L3691" s="143">
        <v>3814.00273841335</v>
      </c>
      <c r="M3691" s="143">
        <v>8.3657981920721305</v>
      </c>
      <c r="N3691" s="143">
        <v>1.19160276907445</v>
      </c>
      <c r="O3691" s="143">
        <v>5.1680843847859004</v>
      </c>
      <c r="P3691" s="143">
        <v>0.73612864216078999</v>
      </c>
      <c r="Q3691" s="143">
        <v>2356.15150441998</v>
      </c>
      <c r="R3691" s="143">
        <v>1200</v>
      </c>
      <c r="S3691" s="143" t="s">
        <v>398</v>
      </c>
      <c r="T3691" s="143">
        <v>1200</v>
      </c>
      <c r="U3691" s="143" t="s">
        <v>385</v>
      </c>
      <c r="V3691" s="143" t="s">
        <v>366</v>
      </c>
      <c r="Z3691" s="143">
        <v>0</v>
      </c>
      <c r="AA3691" s="143">
        <v>1</v>
      </c>
      <c r="AB3691" s="143">
        <v>5.1680843847859004</v>
      </c>
      <c r="AC3691" s="143">
        <v>0.73612864216078999</v>
      </c>
      <c r="AD3691" s="143">
        <v>2356.15150441998</v>
      </c>
      <c r="AF3691" s="143">
        <v>-1</v>
      </c>
      <c r="AG3691" s="143">
        <v>-1</v>
      </c>
      <c r="AH3691" s="143">
        <v>-1</v>
      </c>
      <c r="AI3691" s="143">
        <v>-1</v>
      </c>
      <c r="AJ3691" s="143">
        <v>0</v>
      </c>
      <c r="AM3691" s="143" t="s">
        <v>383</v>
      </c>
      <c r="AN3691" s="143">
        <v>-1</v>
      </c>
      <c r="AQ3691" s="143">
        <v>643</v>
      </c>
      <c r="AR3691" s="143" t="s">
        <v>295</v>
      </c>
      <c r="AS3691" s="143" t="s">
        <v>413</v>
      </c>
      <c r="AT3691" s="143" t="s">
        <v>366</v>
      </c>
      <c r="AV3691" s="143">
        <v>200.000000018626</v>
      </c>
      <c r="AW3691" s="143">
        <v>1.9109095736999999</v>
      </c>
    </row>
    <row r="3692" spans="1:49" x14ac:dyDescent="0.25">
      <c r="A3692" s="153">
        <v>820000</v>
      </c>
      <c r="B3692" s="153">
        <v>2500000</v>
      </c>
      <c r="C3692" s="153">
        <v>2500000</v>
      </c>
      <c r="D3692" s="143" t="s">
        <v>360</v>
      </c>
      <c r="E3692" s="143" t="s">
        <v>73</v>
      </c>
      <c r="F3692" s="143" t="s">
        <v>378</v>
      </c>
      <c r="G3692" s="143" t="s">
        <v>379</v>
      </c>
      <c r="H3692" s="143">
        <v>0.59</v>
      </c>
      <c r="I3692" s="143">
        <v>0.64</v>
      </c>
      <c r="J3692" s="143" t="s">
        <v>366</v>
      </c>
      <c r="K3692" s="143">
        <v>0.61443878952763997</v>
      </c>
      <c r="L3692" s="143">
        <v>3818.8609645471402</v>
      </c>
      <c r="M3692" s="143">
        <v>7.9657811175891</v>
      </c>
      <c r="N3692" s="143">
        <v>1.1186842040560301</v>
      </c>
      <c r="O3692" s="143">
        <v>4.8944849075336103</v>
      </c>
      <c r="P3692" s="143">
        <v>0.68736296820387999</v>
      </c>
      <c r="Q3692" s="143">
        <v>2346.4563084307201</v>
      </c>
      <c r="R3692" s="143">
        <v>1200</v>
      </c>
      <c r="S3692" s="143" t="s">
        <v>398</v>
      </c>
      <c r="T3692" s="143">
        <v>1200</v>
      </c>
      <c r="U3692" s="143" t="s">
        <v>385</v>
      </c>
      <c r="V3692" s="143" t="s">
        <v>366</v>
      </c>
      <c r="Z3692" s="143">
        <v>0</v>
      </c>
      <c r="AA3692" s="143">
        <v>1</v>
      </c>
      <c r="AB3692" s="143">
        <v>4.8944849075336103</v>
      </c>
      <c r="AC3692" s="143">
        <v>0.68736296820387999</v>
      </c>
      <c r="AD3692" s="143">
        <v>2346.4563084307201</v>
      </c>
      <c r="AF3692" s="143">
        <v>-1</v>
      </c>
      <c r="AG3692" s="143">
        <v>-1</v>
      </c>
      <c r="AH3692" s="143">
        <v>-1</v>
      </c>
      <c r="AI3692" s="143">
        <v>-1</v>
      </c>
      <c r="AJ3692" s="143">
        <v>0</v>
      </c>
      <c r="AM3692" s="143" t="s">
        <v>383</v>
      </c>
      <c r="AN3692" s="143">
        <v>-1</v>
      </c>
      <c r="AQ3692" s="143">
        <v>643</v>
      </c>
      <c r="AR3692" s="143" t="s">
        <v>295</v>
      </c>
      <c r="AS3692" s="143" t="s">
        <v>413</v>
      </c>
      <c r="AT3692" s="143" t="s">
        <v>366</v>
      </c>
      <c r="AV3692" s="143">
        <v>197.77114621159299</v>
      </c>
      <c r="AW3692" s="143">
        <v>1.9030464788999999</v>
      </c>
    </row>
    <row r="3693" spans="1:49" x14ac:dyDescent="0.25">
      <c r="A3693" s="153">
        <v>820000</v>
      </c>
      <c r="B3693" s="153">
        <v>2500000</v>
      </c>
      <c r="C3693" s="153">
        <v>2500000</v>
      </c>
      <c r="D3693" s="143" t="s">
        <v>360</v>
      </c>
      <c r="E3693" s="143" t="s">
        <v>73</v>
      </c>
      <c r="F3693" s="143" t="s">
        <v>378</v>
      </c>
      <c r="G3693" s="143" t="s">
        <v>379</v>
      </c>
      <c r="H3693" s="143">
        <v>0.59</v>
      </c>
      <c r="I3693" s="143">
        <v>0.64</v>
      </c>
      <c r="J3693" s="143" t="s">
        <v>366</v>
      </c>
      <c r="K3693" s="143">
        <v>3.3246642553299999E-3</v>
      </c>
      <c r="L3693" s="143">
        <v>3818.8609645471402</v>
      </c>
      <c r="M3693" s="143">
        <v>7.9657811175891</v>
      </c>
      <c r="N3693" s="143">
        <v>1.1186842040560301</v>
      </c>
      <c r="O3693" s="143">
        <v>2.6483547747469999E-2</v>
      </c>
      <c r="P3693" s="143">
        <v>3.7192493862299998E-3</v>
      </c>
      <c r="Q3693" s="143">
        <v>12.6964305449278</v>
      </c>
      <c r="R3693" s="143">
        <v>1860</v>
      </c>
      <c r="S3693" s="143" t="s">
        <v>411</v>
      </c>
      <c r="T3693" s="143">
        <v>1860</v>
      </c>
      <c r="U3693" s="143" t="s">
        <v>385</v>
      </c>
      <c r="V3693" s="143" t="s">
        <v>366</v>
      </c>
      <c r="Z3693" s="143">
        <v>0</v>
      </c>
      <c r="AA3693" s="143">
        <v>1</v>
      </c>
      <c r="AB3693" s="143">
        <v>2.6483547747469999E-2</v>
      </c>
      <c r="AC3693" s="143">
        <v>3.7192493862299998E-3</v>
      </c>
      <c r="AD3693" s="143">
        <v>12.6964305449282</v>
      </c>
      <c r="AF3693" s="143">
        <v>-1</v>
      </c>
      <c r="AG3693" s="143">
        <v>-1</v>
      </c>
      <c r="AH3693" s="143">
        <v>-1</v>
      </c>
      <c r="AI3693" s="143">
        <v>-1</v>
      </c>
      <c r="AJ3693" s="143">
        <v>0</v>
      </c>
      <c r="AM3693" s="143" t="s">
        <v>383</v>
      </c>
      <c r="AN3693" s="143">
        <v>-1</v>
      </c>
      <c r="AQ3693" s="143">
        <v>643</v>
      </c>
      <c r="AR3693" s="143" t="s">
        <v>295</v>
      </c>
      <c r="AS3693" s="143" t="s">
        <v>413</v>
      </c>
      <c r="AT3693" s="143" t="s">
        <v>366</v>
      </c>
      <c r="AV3693" s="143">
        <v>24.145933396934598</v>
      </c>
      <c r="AW3693" s="143">
        <v>1.0297186200000001E-2</v>
      </c>
    </row>
    <row r="3694" spans="1:49" x14ac:dyDescent="0.25">
      <c r="A3694" s="153">
        <v>820000</v>
      </c>
      <c r="B3694" s="153">
        <v>2500000</v>
      </c>
      <c r="C3694" s="153">
        <v>2500000</v>
      </c>
      <c r="D3694" s="143" t="s">
        <v>360</v>
      </c>
      <c r="E3694" s="143" t="s">
        <v>73</v>
      </c>
      <c r="F3694" s="143" t="s">
        <v>378</v>
      </c>
      <c r="G3694" s="143" t="s">
        <v>379</v>
      </c>
      <c r="H3694" s="143">
        <v>0.59</v>
      </c>
      <c r="I3694" s="143">
        <v>0.64</v>
      </c>
      <c r="J3694" s="143" t="s">
        <v>366</v>
      </c>
      <c r="K3694" s="143">
        <v>3.1512500908320001E-2</v>
      </c>
      <c r="L3694" s="143">
        <v>1913.3856677910501</v>
      </c>
      <c r="M3694" s="143">
        <v>3.9398775786950702</v>
      </c>
      <c r="N3694" s="143">
        <v>0.54260557068286996</v>
      </c>
      <c r="O3694" s="143">
        <v>0.12415539577732</v>
      </c>
      <c r="P3694" s="143">
        <v>1.7098858538999999E-2</v>
      </c>
      <c r="Q3694" s="143">
        <v>60.2955675942437</v>
      </c>
      <c r="R3694" s="143">
        <v>1860</v>
      </c>
      <c r="S3694" s="143" t="s">
        <v>411</v>
      </c>
      <c r="T3694" s="143">
        <v>1860</v>
      </c>
      <c r="U3694" s="143" t="s">
        <v>385</v>
      </c>
      <c r="V3694" s="143" t="s">
        <v>366</v>
      </c>
      <c r="Z3694" s="143">
        <v>0</v>
      </c>
      <c r="AA3694" s="143">
        <v>1</v>
      </c>
      <c r="AB3694" s="143">
        <v>0.12415539577732</v>
      </c>
      <c r="AC3694" s="143">
        <v>1.7098858538999999E-2</v>
      </c>
      <c r="AD3694" s="143">
        <v>366.87376522182302</v>
      </c>
      <c r="AF3694" s="143">
        <v>-1</v>
      </c>
      <c r="AG3694" s="143">
        <v>-1</v>
      </c>
      <c r="AH3694" s="143">
        <v>-1</v>
      </c>
      <c r="AI3694" s="143">
        <v>-1</v>
      </c>
      <c r="AJ3694" s="143">
        <v>0</v>
      </c>
      <c r="AM3694" s="143" t="s">
        <v>383</v>
      </c>
      <c r="AN3694" s="143">
        <v>-1</v>
      </c>
      <c r="AQ3694" s="143">
        <v>643</v>
      </c>
      <c r="AR3694" s="143" t="s">
        <v>295</v>
      </c>
      <c r="AS3694" s="143" t="s">
        <v>413</v>
      </c>
      <c r="AT3694" s="143" t="s">
        <v>366</v>
      </c>
      <c r="AV3694" s="143">
        <v>105.12705105391601</v>
      </c>
      <c r="AW3694" s="143">
        <v>0.29754563280000002</v>
      </c>
    </row>
    <row r="3695" spans="1:49" x14ac:dyDescent="0.25">
      <c r="A3695" s="153">
        <v>820000</v>
      </c>
      <c r="B3695" s="153">
        <v>2500000</v>
      </c>
      <c r="C3695" s="153">
        <v>2500000</v>
      </c>
      <c r="D3695" s="143" t="s">
        <v>360</v>
      </c>
      <c r="E3695" s="143" t="s">
        <v>73</v>
      </c>
      <c r="F3695" s="143" t="s">
        <v>378</v>
      </c>
      <c r="G3695" s="143" t="s">
        <v>379</v>
      </c>
      <c r="H3695" s="143">
        <v>0.59</v>
      </c>
      <c r="I3695" s="143">
        <v>0.64</v>
      </c>
      <c r="J3695" s="143" t="s">
        <v>366</v>
      </c>
      <c r="K3695" s="143">
        <v>0.13060292075478999</v>
      </c>
      <c r="L3695" s="143">
        <v>1913.3856677910501</v>
      </c>
      <c r="M3695" s="143">
        <v>3.9398775786950702</v>
      </c>
      <c r="N3695" s="143">
        <v>0.54260557068286996</v>
      </c>
      <c r="O3695" s="143">
        <v>0.51455951919390996</v>
      </c>
      <c r="P3695" s="143">
        <v>7.0865872349000006E-2</v>
      </c>
      <c r="Q3695" s="143">
        <v>249.89375674388199</v>
      </c>
      <c r="R3695" s="143">
        <v>1200</v>
      </c>
      <c r="S3695" s="143" t="s">
        <v>398</v>
      </c>
      <c r="T3695" s="143">
        <v>1200</v>
      </c>
      <c r="U3695" s="143" t="s">
        <v>385</v>
      </c>
      <c r="V3695" s="143" t="s">
        <v>366</v>
      </c>
      <c r="Z3695" s="143">
        <v>0</v>
      </c>
      <c r="AA3695" s="143">
        <v>1</v>
      </c>
      <c r="AB3695" s="143">
        <v>0.51455951919390996</v>
      </c>
      <c r="AC3695" s="143">
        <v>7.0865872349000006E-2</v>
      </c>
      <c r="AD3695" s="143">
        <v>249.89375674388199</v>
      </c>
      <c r="AF3695" s="143">
        <v>-1</v>
      </c>
      <c r="AG3695" s="143">
        <v>-1</v>
      </c>
      <c r="AH3695" s="143">
        <v>-1</v>
      </c>
      <c r="AI3695" s="143">
        <v>-1</v>
      </c>
      <c r="AJ3695" s="143">
        <v>0</v>
      </c>
      <c r="AM3695" s="143" t="s">
        <v>383</v>
      </c>
      <c r="AN3695" s="143">
        <v>-1</v>
      </c>
      <c r="AQ3695" s="143">
        <v>643</v>
      </c>
      <c r="AR3695" s="143" t="s">
        <v>295</v>
      </c>
      <c r="AS3695" s="143" t="s">
        <v>413</v>
      </c>
      <c r="AT3695" s="143" t="s">
        <v>366</v>
      </c>
      <c r="AV3695" s="143">
        <v>122.825335503837</v>
      </c>
      <c r="AW3695" s="143">
        <v>0.2026713356</v>
      </c>
    </row>
    <row r="3696" spans="1:49" x14ac:dyDescent="0.25">
      <c r="A3696" s="153">
        <v>820000</v>
      </c>
      <c r="B3696" s="153">
        <v>2500000</v>
      </c>
      <c r="C3696" s="153">
        <v>2500000</v>
      </c>
      <c r="D3696" s="143" t="s">
        <v>360</v>
      </c>
      <c r="E3696" s="143" t="s">
        <v>73</v>
      </c>
      <c r="F3696" s="143" t="s">
        <v>378</v>
      </c>
      <c r="G3696" s="143" t="s">
        <v>379</v>
      </c>
      <c r="H3696" s="143">
        <v>0.59</v>
      </c>
      <c r="I3696" s="143">
        <v>0.64</v>
      </c>
      <c r="J3696" s="143" t="s">
        <v>366</v>
      </c>
      <c r="K3696" s="143">
        <v>1.6655477411109999E-2</v>
      </c>
      <c r="L3696" s="143">
        <v>3820.2050524976298</v>
      </c>
      <c r="M3696" s="143">
        <v>7.96129991453095</v>
      </c>
      <c r="N3696" s="143">
        <v>1.1174236375071001</v>
      </c>
      <c r="O3696" s="143">
        <v>0.13259925088961</v>
      </c>
      <c r="P3696" s="143">
        <v>1.8611224153149999E-2</v>
      </c>
      <c r="Q3696" s="143">
        <v>63.6273389577171</v>
      </c>
      <c r="R3696" s="143">
        <v>1860</v>
      </c>
      <c r="S3696" s="143" t="s">
        <v>411</v>
      </c>
      <c r="T3696" s="143">
        <v>1860</v>
      </c>
      <c r="U3696" s="143" t="s">
        <v>385</v>
      </c>
      <c r="V3696" s="143" t="s">
        <v>366</v>
      </c>
      <c r="Z3696" s="143">
        <v>0</v>
      </c>
      <c r="AA3696" s="143">
        <v>1</v>
      </c>
      <c r="AB3696" s="143">
        <v>0.13259925088961</v>
      </c>
      <c r="AC3696" s="143">
        <v>1.8611224153149999E-2</v>
      </c>
      <c r="AD3696" s="143">
        <v>63.627338957718997</v>
      </c>
      <c r="AF3696" s="143">
        <v>-1</v>
      </c>
      <c r="AG3696" s="143">
        <v>-1</v>
      </c>
      <c r="AH3696" s="143">
        <v>-1</v>
      </c>
      <c r="AI3696" s="143">
        <v>-1</v>
      </c>
      <c r="AJ3696" s="143">
        <v>0</v>
      </c>
      <c r="AM3696" s="143" t="s">
        <v>383</v>
      </c>
      <c r="AN3696" s="143">
        <v>-1</v>
      </c>
      <c r="AQ3696" s="143">
        <v>643</v>
      </c>
      <c r="AR3696" s="143" t="s">
        <v>295</v>
      </c>
      <c r="AS3696" s="143" t="s">
        <v>413</v>
      </c>
      <c r="AT3696" s="143" t="s">
        <v>366</v>
      </c>
      <c r="AV3696" s="143">
        <v>34.460416451503001</v>
      </c>
      <c r="AW3696" s="143">
        <v>5.1603681200000001E-2</v>
      </c>
    </row>
    <row r="3697" spans="1:49" x14ac:dyDescent="0.25">
      <c r="A3697" s="153">
        <v>820000</v>
      </c>
      <c r="B3697" s="153">
        <v>2500000</v>
      </c>
      <c r="C3697" s="153">
        <v>2500000</v>
      </c>
      <c r="D3697" s="143" t="s">
        <v>360</v>
      </c>
      <c r="E3697" s="143" t="s">
        <v>73</v>
      </c>
      <c r="F3697" s="143" t="s">
        <v>378</v>
      </c>
      <c r="G3697" s="143" t="s">
        <v>379</v>
      </c>
      <c r="H3697" s="143">
        <v>0.59</v>
      </c>
      <c r="I3697" s="143">
        <v>0.64</v>
      </c>
      <c r="J3697" s="143" t="s">
        <v>366</v>
      </c>
      <c r="K3697" s="143">
        <v>0.60110797611871003</v>
      </c>
      <c r="L3697" s="143">
        <v>3820.2050524976298</v>
      </c>
      <c r="M3697" s="143">
        <v>7.96129991453095</v>
      </c>
      <c r="N3697" s="143">
        <v>1.1174236375071001</v>
      </c>
      <c r="O3697" s="143">
        <v>4.78560087889778</v>
      </c>
      <c r="P3697" s="143">
        <v>0.67169226120909997</v>
      </c>
      <c r="Q3697" s="143">
        <v>2296.3557274653299</v>
      </c>
      <c r="R3697" s="143">
        <v>1200</v>
      </c>
      <c r="S3697" s="143" t="s">
        <v>398</v>
      </c>
      <c r="T3697" s="143">
        <v>1200</v>
      </c>
      <c r="U3697" s="143" t="s">
        <v>385</v>
      </c>
      <c r="V3697" s="143" t="s">
        <v>366</v>
      </c>
      <c r="Z3697" s="143">
        <v>0</v>
      </c>
      <c r="AA3697" s="143">
        <v>1</v>
      </c>
      <c r="AB3697" s="143">
        <v>4.78560087889778</v>
      </c>
      <c r="AC3697" s="143">
        <v>0.67169226120909997</v>
      </c>
      <c r="AD3697" s="143">
        <v>2296.3557274653299</v>
      </c>
      <c r="AF3697" s="143">
        <v>-1</v>
      </c>
      <c r="AG3697" s="143">
        <v>-1</v>
      </c>
      <c r="AH3697" s="143">
        <v>-1</v>
      </c>
      <c r="AI3697" s="143">
        <v>-1</v>
      </c>
      <c r="AJ3697" s="143">
        <v>0</v>
      </c>
      <c r="AM3697" s="143" t="s">
        <v>383</v>
      </c>
      <c r="AN3697" s="143">
        <v>-1</v>
      </c>
      <c r="AQ3697" s="143">
        <v>643</v>
      </c>
      <c r="AR3697" s="143" t="s">
        <v>295</v>
      </c>
      <c r="AS3697" s="143" t="s">
        <v>413</v>
      </c>
      <c r="AT3697" s="143" t="s">
        <v>366</v>
      </c>
      <c r="AV3697" s="143">
        <v>197.62521551962601</v>
      </c>
      <c r="AW3697" s="143">
        <v>1.8624134043</v>
      </c>
    </row>
    <row r="3698" spans="1:49" x14ac:dyDescent="0.25">
      <c r="A3698" s="153">
        <v>820000</v>
      </c>
      <c r="B3698" s="153">
        <v>2500000</v>
      </c>
      <c r="C3698" s="153">
        <v>2500000</v>
      </c>
      <c r="D3698" s="143" t="s">
        <v>360</v>
      </c>
      <c r="E3698" s="143" t="s">
        <v>73</v>
      </c>
      <c r="F3698" s="143" t="s">
        <v>378</v>
      </c>
      <c r="G3698" s="143" t="s">
        <v>379</v>
      </c>
      <c r="H3698" s="143">
        <v>0.59</v>
      </c>
      <c r="I3698" s="143">
        <v>0.64</v>
      </c>
      <c r="J3698" s="143" t="s">
        <v>366</v>
      </c>
      <c r="K3698" s="143">
        <v>0.36775221169641997</v>
      </c>
      <c r="L3698" s="143">
        <v>3792.4262248057598</v>
      </c>
      <c r="M3698" s="143">
        <v>7.7155009826409797</v>
      </c>
      <c r="N3698" s="143">
        <v>1.0631467129399399</v>
      </c>
      <c r="O3698" s="143">
        <v>2.83739255071213</v>
      </c>
      <c r="P3698" s="143">
        <v>0.39097455504144002</v>
      </c>
      <c r="Q3698" s="143">
        <v>1394.6731318678201</v>
      </c>
      <c r="R3698" s="143">
        <v>1860</v>
      </c>
      <c r="S3698" s="143" t="s">
        <v>411</v>
      </c>
      <c r="T3698" s="143">
        <v>1860</v>
      </c>
      <c r="U3698" s="143" t="s">
        <v>385</v>
      </c>
      <c r="V3698" s="143" t="s">
        <v>366</v>
      </c>
      <c r="Z3698" s="143">
        <v>0</v>
      </c>
      <c r="AA3698" s="143">
        <v>1</v>
      </c>
      <c r="AB3698" s="143">
        <v>2.83739255071213</v>
      </c>
      <c r="AC3698" s="143">
        <v>0.39097455504144002</v>
      </c>
      <c r="AD3698" s="143">
        <v>1555.5495947104</v>
      </c>
      <c r="AF3698" s="143">
        <v>-1</v>
      </c>
      <c r="AG3698" s="143">
        <v>-1</v>
      </c>
      <c r="AH3698" s="143">
        <v>-1</v>
      </c>
      <c r="AI3698" s="143">
        <v>-1</v>
      </c>
      <c r="AJ3698" s="143">
        <v>0</v>
      </c>
      <c r="AM3698" s="143" t="s">
        <v>383</v>
      </c>
      <c r="AN3698" s="143">
        <v>-1</v>
      </c>
      <c r="AQ3698" s="143">
        <v>643</v>
      </c>
      <c r="AR3698" s="143" t="s">
        <v>295</v>
      </c>
      <c r="AS3698" s="143" t="s">
        <v>413</v>
      </c>
      <c r="AT3698" s="143" t="s">
        <v>366</v>
      </c>
      <c r="AV3698" s="143">
        <v>171.76508114689599</v>
      </c>
      <c r="AW3698" s="143">
        <v>1.2615974003999999</v>
      </c>
    </row>
    <row r="3699" spans="1:49" x14ac:dyDescent="0.25">
      <c r="A3699" s="153">
        <v>820000</v>
      </c>
      <c r="B3699" s="153">
        <v>2500000</v>
      </c>
      <c r="C3699" s="153">
        <v>2500000</v>
      </c>
      <c r="D3699" s="143" t="s">
        <v>360</v>
      </c>
      <c r="E3699" s="143" t="s">
        <v>73</v>
      </c>
      <c r="F3699" s="143" t="s">
        <v>378</v>
      </c>
      <c r="G3699" s="143" t="s">
        <v>379</v>
      </c>
      <c r="H3699" s="143">
        <v>0.59</v>
      </c>
      <c r="I3699" s="143">
        <v>0.64</v>
      </c>
      <c r="J3699" s="143" t="s">
        <v>366</v>
      </c>
      <c r="K3699" s="143">
        <v>0.20626814792403</v>
      </c>
      <c r="L3699" s="143">
        <v>3792.4262248057598</v>
      </c>
      <c r="M3699" s="143">
        <v>7.7155009826409797</v>
      </c>
      <c r="N3699" s="143">
        <v>1.0631467129399399</v>
      </c>
      <c r="O3699" s="143">
        <v>1.5914620979954399</v>
      </c>
      <c r="P3699" s="143">
        <v>0.21929330344965001</v>
      </c>
      <c r="Q3699" s="143">
        <v>782.25673352923195</v>
      </c>
      <c r="R3699" s="143">
        <v>1200</v>
      </c>
      <c r="S3699" s="143" t="s">
        <v>398</v>
      </c>
      <c r="T3699" s="143">
        <v>1200</v>
      </c>
      <c r="U3699" s="143" t="s">
        <v>385</v>
      </c>
      <c r="V3699" s="143" t="s">
        <v>366</v>
      </c>
      <c r="Z3699" s="143">
        <v>0</v>
      </c>
      <c r="AA3699" s="143">
        <v>1</v>
      </c>
      <c r="AB3699" s="143">
        <v>1.5914620979954399</v>
      </c>
      <c r="AC3699" s="143">
        <v>0.21929330344965001</v>
      </c>
      <c r="AD3699" s="143">
        <v>782.25673352923195</v>
      </c>
      <c r="AF3699" s="143">
        <v>-1</v>
      </c>
      <c r="AG3699" s="143">
        <v>-1</v>
      </c>
      <c r="AH3699" s="143">
        <v>-1</v>
      </c>
      <c r="AI3699" s="143">
        <v>-1</v>
      </c>
      <c r="AJ3699" s="143">
        <v>0</v>
      </c>
      <c r="AM3699" s="143" t="s">
        <v>383</v>
      </c>
      <c r="AN3699" s="143">
        <v>-1</v>
      </c>
      <c r="AQ3699" s="143">
        <v>643</v>
      </c>
      <c r="AR3699" s="143" t="s">
        <v>295</v>
      </c>
      <c r="AS3699" s="143" t="s">
        <v>413</v>
      </c>
      <c r="AT3699" s="143" t="s">
        <v>366</v>
      </c>
      <c r="AV3699" s="143">
        <v>124.978425930608</v>
      </c>
      <c r="AW3699" s="143">
        <v>0.63443368489999996</v>
      </c>
    </row>
    <row r="3700" spans="1:49" x14ac:dyDescent="0.25">
      <c r="A3700" s="153">
        <v>820000</v>
      </c>
      <c r="B3700" s="153">
        <v>2500000</v>
      </c>
      <c r="C3700" s="153">
        <v>2500000</v>
      </c>
      <c r="D3700" s="143" t="s">
        <v>360</v>
      </c>
      <c r="E3700" s="143" t="s">
        <v>73</v>
      </c>
      <c r="F3700" s="143" t="s">
        <v>378</v>
      </c>
      <c r="G3700" s="143" t="s">
        <v>379</v>
      </c>
      <c r="H3700" s="143">
        <v>0.59</v>
      </c>
      <c r="I3700" s="143">
        <v>0.64</v>
      </c>
      <c r="J3700" s="143" t="s">
        <v>366</v>
      </c>
      <c r="K3700" s="143">
        <v>2.2030473725700001E-3</v>
      </c>
      <c r="L3700" s="143">
        <v>462.00664323096203</v>
      </c>
      <c r="M3700" s="143">
        <v>0.98063063733272005</v>
      </c>
      <c r="N3700" s="143">
        <v>0.14603676217839001</v>
      </c>
      <c r="O3700" s="143">
        <v>2.1603757490400001E-3</v>
      </c>
      <c r="P3700" s="143">
        <v>3.2172590520999998E-4</v>
      </c>
      <c r="Q3700" s="143">
        <v>1.0178225214835499</v>
      </c>
      <c r="R3700" s="143">
        <v>1550</v>
      </c>
      <c r="S3700" s="143" t="s">
        <v>399</v>
      </c>
      <c r="T3700" s="143">
        <v>1550</v>
      </c>
      <c r="U3700" s="143" t="s">
        <v>385</v>
      </c>
      <c r="V3700" s="143" t="s">
        <v>366</v>
      </c>
      <c r="Z3700" s="143">
        <v>0</v>
      </c>
      <c r="AA3700" s="143">
        <v>1</v>
      </c>
      <c r="AB3700" s="143">
        <v>2.1603757490400001E-3</v>
      </c>
      <c r="AC3700" s="143">
        <v>3.2172590520999998E-4</v>
      </c>
      <c r="AD3700" s="143">
        <v>44.359286066842202</v>
      </c>
      <c r="AF3700" s="143">
        <v>-1</v>
      </c>
      <c r="AG3700" s="143">
        <v>-1</v>
      </c>
      <c r="AH3700" s="143">
        <v>-1</v>
      </c>
      <c r="AI3700" s="143">
        <v>-1</v>
      </c>
      <c r="AJ3700" s="143">
        <v>0</v>
      </c>
      <c r="AM3700" s="143" t="s">
        <v>383</v>
      </c>
      <c r="AN3700" s="143">
        <v>-1</v>
      </c>
      <c r="AQ3700" s="143">
        <v>642</v>
      </c>
      <c r="AR3700" s="143" t="s">
        <v>295</v>
      </c>
      <c r="AS3700" s="143" t="s">
        <v>412</v>
      </c>
      <c r="AT3700" s="143" t="s">
        <v>366</v>
      </c>
      <c r="AV3700" s="143">
        <v>17.497087566075599</v>
      </c>
      <c r="AW3700" s="143">
        <v>3.5976712100000002E-2</v>
      </c>
    </row>
    <row r="3701" spans="1:49" x14ac:dyDescent="0.25">
      <c r="A3701" s="153">
        <v>820000</v>
      </c>
      <c r="B3701" s="153">
        <v>2500000</v>
      </c>
      <c r="C3701" s="153">
        <v>2500000</v>
      </c>
      <c r="D3701" s="143" t="s">
        <v>360</v>
      </c>
      <c r="E3701" s="143" t="s">
        <v>73</v>
      </c>
      <c r="F3701" s="143" t="s">
        <v>378</v>
      </c>
      <c r="G3701" s="143" t="s">
        <v>379</v>
      </c>
      <c r="H3701" s="143">
        <v>0.59</v>
      </c>
      <c r="I3701" s="143">
        <v>0.64</v>
      </c>
      <c r="J3701" s="143" t="s">
        <v>366</v>
      </c>
      <c r="K3701" s="143">
        <v>4.8655435163490003E-2</v>
      </c>
      <c r="L3701" s="143">
        <v>3497.6569815795501</v>
      </c>
      <c r="M3701" s="143">
        <v>7.1837345137936603</v>
      </c>
      <c r="N3701" s="143">
        <v>0.96978455698749999</v>
      </c>
      <c r="O3701" s="143">
        <v>0.34952772886765998</v>
      </c>
      <c r="P3701" s="143">
        <v>4.7185289635060003E-2</v>
      </c>
      <c r="Q3701" s="143">
        <v>170.18002249139599</v>
      </c>
      <c r="R3701" s="143">
        <v>1200</v>
      </c>
      <c r="S3701" s="143" t="s">
        <v>398</v>
      </c>
      <c r="T3701" s="143">
        <v>1200</v>
      </c>
      <c r="U3701" s="143" t="s">
        <v>385</v>
      </c>
      <c r="V3701" s="143" t="s">
        <v>366</v>
      </c>
      <c r="Z3701" s="143">
        <v>0</v>
      </c>
      <c r="AA3701" s="143">
        <v>1</v>
      </c>
      <c r="AB3701" s="143">
        <v>0.34952772886765998</v>
      </c>
      <c r="AC3701" s="143">
        <v>4.7185289635060003E-2</v>
      </c>
      <c r="AD3701" s="143">
        <v>170.18002249139499</v>
      </c>
      <c r="AF3701" s="143">
        <v>-1</v>
      </c>
      <c r="AG3701" s="143">
        <v>-1</v>
      </c>
      <c r="AH3701" s="143">
        <v>-1</v>
      </c>
      <c r="AI3701" s="143">
        <v>-1</v>
      </c>
      <c r="AJ3701" s="143">
        <v>0</v>
      </c>
      <c r="AM3701" s="143" t="s">
        <v>383</v>
      </c>
      <c r="AN3701" s="143">
        <v>-1</v>
      </c>
      <c r="AQ3701" s="143">
        <v>644</v>
      </c>
      <c r="AR3701" s="143" t="s">
        <v>295</v>
      </c>
      <c r="AS3701" s="143" t="s">
        <v>414</v>
      </c>
      <c r="AT3701" s="143" t="s">
        <v>366</v>
      </c>
      <c r="AV3701" s="143">
        <v>88.039183108020794</v>
      </c>
      <c r="AW3701" s="143">
        <v>0.13802110500000001</v>
      </c>
    </row>
    <row r="3702" spans="1:49" x14ac:dyDescent="0.25">
      <c r="A3702" s="153">
        <v>820000</v>
      </c>
      <c r="B3702" s="153">
        <v>2500000</v>
      </c>
      <c r="C3702" s="153">
        <v>2500000</v>
      </c>
      <c r="D3702" s="143" t="s">
        <v>360</v>
      </c>
      <c r="E3702" s="143" t="s">
        <v>73</v>
      </c>
      <c r="F3702" s="143" t="s">
        <v>378</v>
      </c>
      <c r="G3702" s="143" t="s">
        <v>379</v>
      </c>
      <c r="H3702" s="143">
        <v>0.59</v>
      </c>
      <c r="I3702" s="143">
        <v>0.64</v>
      </c>
      <c r="J3702" s="143" t="s">
        <v>363</v>
      </c>
      <c r="K3702" s="143">
        <v>0.27555824430296999</v>
      </c>
      <c r="L3702" s="143">
        <v>3497.6569815795501</v>
      </c>
      <c r="M3702" s="143">
        <v>7.1837345137936603</v>
      </c>
      <c r="N3702" s="143">
        <v>0.96978455698749999</v>
      </c>
      <c r="O3702" s="143">
        <v>1.9795372701596601</v>
      </c>
      <c r="P3702" s="143">
        <v>0.26723212987561001</v>
      </c>
      <c r="Q3702" s="143">
        <v>963.80821701810305</v>
      </c>
      <c r="R3702" s="143">
        <v>3100</v>
      </c>
      <c r="S3702" s="143" t="s">
        <v>371</v>
      </c>
      <c r="T3702" s="143">
        <v>3100</v>
      </c>
      <c r="U3702" s="143" t="s">
        <v>385</v>
      </c>
      <c r="V3702" s="143" t="s">
        <v>366</v>
      </c>
      <c r="Y3702" s="143" t="s">
        <v>363</v>
      </c>
      <c r="Z3702" s="143">
        <v>0</v>
      </c>
      <c r="AA3702" s="143">
        <v>1</v>
      </c>
      <c r="AB3702" s="143">
        <v>1.9795372701596601</v>
      </c>
      <c r="AC3702" s="143">
        <v>0.26723212987561001</v>
      </c>
      <c r="AD3702" s="143">
        <v>998.02172867539798</v>
      </c>
      <c r="AF3702" s="143">
        <v>-1</v>
      </c>
      <c r="AG3702" s="143">
        <v>-1</v>
      </c>
      <c r="AH3702" s="143">
        <v>-1</v>
      </c>
      <c r="AI3702" s="143">
        <v>-1</v>
      </c>
      <c r="AJ3702" s="143">
        <v>0</v>
      </c>
      <c r="AM3702" s="143" t="s">
        <v>383</v>
      </c>
      <c r="AN3702" s="143">
        <v>-1</v>
      </c>
      <c r="AQ3702" s="143">
        <v>644</v>
      </c>
      <c r="AR3702" s="143" t="s">
        <v>295</v>
      </c>
      <c r="AS3702" s="143" t="s">
        <v>414</v>
      </c>
      <c r="AT3702" s="143" t="s">
        <v>366</v>
      </c>
      <c r="AV3702" s="143">
        <v>145.778615318047</v>
      </c>
      <c r="AW3702" s="143">
        <v>0.80942557069999999</v>
      </c>
    </row>
    <row r="3703" spans="1:49" x14ac:dyDescent="0.25">
      <c r="A3703" s="153">
        <v>820000</v>
      </c>
      <c r="B3703" s="153">
        <v>2500000</v>
      </c>
      <c r="C3703" s="153">
        <v>2500000</v>
      </c>
      <c r="D3703" s="143" t="s">
        <v>360</v>
      </c>
      <c r="E3703" s="143" t="s">
        <v>73</v>
      </c>
      <c r="F3703" s="143" t="s">
        <v>378</v>
      </c>
      <c r="G3703" s="143" t="s">
        <v>379</v>
      </c>
      <c r="H3703" s="143">
        <v>0.59</v>
      </c>
      <c r="I3703" s="143">
        <v>0.64</v>
      </c>
      <c r="J3703" s="143" t="s">
        <v>363</v>
      </c>
      <c r="K3703" s="143">
        <v>2.9254387793699998E-3</v>
      </c>
      <c r="L3703" s="143">
        <v>3343.7821543120399</v>
      </c>
      <c r="M3703" s="143">
        <v>6.7239735679089003</v>
      </c>
      <c r="N3703" s="143">
        <v>0.91896797597805002</v>
      </c>
      <c r="O3703" s="143">
        <v>1.9670573027020001E-2</v>
      </c>
      <c r="P3703" s="143">
        <v>2.68838455392E-3</v>
      </c>
      <c r="Q3703" s="143">
        <v>9.7820299839931408</v>
      </c>
      <c r="R3703" s="143">
        <v>3100</v>
      </c>
      <c r="S3703" s="143" t="s">
        <v>371</v>
      </c>
      <c r="T3703" s="143">
        <v>3100</v>
      </c>
      <c r="U3703" s="143" t="s">
        <v>395</v>
      </c>
      <c r="V3703" s="143" t="s">
        <v>395</v>
      </c>
      <c r="Y3703" s="143" t="s">
        <v>363</v>
      </c>
      <c r="Z3703" s="143">
        <v>0</v>
      </c>
      <c r="AA3703" s="143">
        <v>1</v>
      </c>
      <c r="AB3703" s="143">
        <v>1.9670573027020001E-2</v>
      </c>
      <c r="AC3703" s="143">
        <v>2.68838455392E-3</v>
      </c>
      <c r="AD3703" s="143">
        <v>26.311458682897701</v>
      </c>
      <c r="AF3703" s="143">
        <v>-1</v>
      </c>
      <c r="AG3703" s="143">
        <v>-1</v>
      </c>
      <c r="AH3703" s="143">
        <v>-1</v>
      </c>
      <c r="AI3703" s="143">
        <v>-1</v>
      </c>
      <c r="AJ3703" s="143">
        <v>0</v>
      </c>
      <c r="AM3703" s="143" t="s">
        <v>383</v>
      </c>
      <c r="AN3703" s="143">
        <v>-1</v>
      </c>
      <c r="AQ3703" s="143">
        <v>643</v>
      </c>
      <c r="AR3703" s="143" t="s">
        <v>295</v>
      </c>
      <c r="AS3703" s="143" t="s">
        <v>413</v>
      </c>
      <c r="AT3703" s="143" t="s">
        <v>366</v>
      </c>
      <c r="AV3703" s="143">
        <v>68.2531626381179</v>
      </c>
      <c r="AW3703" s="143">
        <v>2.13393825E-2</v>
      </c>
    </row>
    <row r="3704" spans="1:49" x14ac:dyDescent="0.25">
      <c r="A3704" s="153">
        <v>820000</v>
      </c>
      <c r="B3704" s="153">
        <v>2500000</v>
      </c>
      <c r="C3704" s="153">
        <v>2500000</v>
      </c>
      <c r="D3704" s="143" t="s">
        <v>360</v>
      </c>
      <c r="E3704" s="143" t="s">
        <v>73</v>
      </c>
      <c r="F3704" s="143" t="s">
        <v>378</v>
      </c>
      <c r="G3704" s="143" t="s">
        <v>379</v>
      </c>
      <c r="H3704" s="143">
        <v>0.59</v>
      </c>
      <c r="I3704" s="143">
        <v>0.64</v>
      </c>
      <c r="J3704" s="143" t="s">
        <v>363</v>
      </c>
      <c r="K3704" s="143">
        <v>0.46074628311483001</v>
      </c>
      <c r="L3704" s="143">
        <v>3343.7821543120399</v>
      </c>
      <c r="M3704" s="143">
        <v>6.7239735679089003</v>
      </c>
      <c r="N3704" s="143">
        <v>0.91896797597805002</v>
      </c>
      <c r="O3704" s="143">
        <v>3.0980458291764301</v>
      </c>
      <c r="P3704" s="143">
        <v>0.42341107923345001</v>
      </c>
      <c r="Q3704" s="143">
        <v>1540.6351991449901</v>
      </c>
      <c r="R3704" s="143">
        <v>3100</v>
      </c>
      <c r="S3704" s="143" t="s">
        <v>371</v>
      </c>
      <c r="T3704" s="143">
        <v>3100</v>
      </c>
      <c r="U3704" s="143" t="s">
        <v>385</v>
      </c>
      <c r="V3704" s="143" t="s">
        <v>366</v>
      </c>
      <c r="Y3704" s="143" t="s">
        <v>363</v>
      </c>
      <c r="Z3704" s="143">
        <v>0</v>
      </c>
      <c r="AA3704" s="143">
        <v>1</v>
      </c>
      <c r="AB3704" s="143">
        <v>3.0980458291764301</v>
      </c>
      <c r="AC3704" s="143">
        <v>0.42341107923345001</v>
      </c>
      <c r="AD3704" s="143">
        <v>1540.6432365825101</v>
      </c>
      <c r="AF3704" s="143">
        <v>-1</v>
      </c>
      <c r="AG3704" s="143">
        <v>-1</v>
      </c>
      <c r="AH3704" s="143">
        <v>-1</v>
      </c>
      <c r="AI3704" s="143">
        <v>-1</v>
      </c>
      <c r="AJ3704" s="143">
        <v>0</v>
      </c>
      <c r="AM3704" s="143" t="s">
        <v>383</v>
      </c>
      <c r="AN3704" s="143">
        <v>-1</v>
      </c>
      <c r="AQ3704" s="143">
        <v>643</v>
      </c>
      <c r="AR3704" s="143" t="s">
        <v>295</v>
      </c>
      <c r="AS3704" s="143" t="s">
        <v>413</v>
      </c>
      <c r="AT3704" s="143" t="s">
        <v>366</v>
      </c>
      <c r="AV3704" s="143">
        <v>173.22507259357499</v>
      </c>
      <c r="AW3704" s="143">
        <v>1.2495078967</v>
      </c>
    </row>
    <row r="3705" spans="1:49" x14ac:dyDescent="0.25">
      <c r="A3705" s="153">
        <v>820000</v>
      </c>
      <c r="B3705" s="153">
        <v>2500000</v>
      </c>
      <c r="C3705" s="153">
        <v>2500000</v>
      </c>
      <c r="D3705" s="143" t="s">
        <v>360</v>
      </c>
      <c r="E3705" s="143" t="s">
        <v>73</v>
      </c>
      <c r="F3705" s="143" t="s">
        <v>378</v>
      </c>
      <c r="G3705" s="143" t="s">
        <v>379</v>
      </c>
      <c r="H3705" s="143">
        <v>0.59</v>
      </c>
      <c r="I3705" s="143">
        <v>0.64</v>
      </c>
      <c r="J3705" s="143" t="s">
        <v>366</v>
      </c>
      <c r="K3705" s="143">
        <v>2.4193427503129999E-2</v>
      </c>
      <c r="L3705" s="143">
        <v>3343.7821543120399</v>
      </c>
      <c r="M3705" s="143">
        <v>6.7239735679089003</v>
      </c>
      <c r="N3705" s="143">
        <v>0.91896797597805002</v>
      </c>
      <c r="O3705" s="143">
        <v>0.16267596704817999</v>
      </c>
      <c r="P3705" s="143">
        <v>2.2232985104520001E-2</v>
      </c>
      <c r="Q3705" s="143">
        <v>80.897551136614894</v>
      </c>
      <c r="R3705" s="143">
        <v>8140</v>
      </c>
      <c r="S3705" s="143" t="s">
        <v>369</v>
      </c>
      <c r="T3705" s="143">
        <v>8140</v>
      </c>
      <c r="U3705" s="143" t="s">
        <v>385</v>
      </c>
      <c r="V3705" s="143" t="s">
        <v>366</v>
      </c>
      <c r="Z3705" s="143">
        <v>0</v>
      </c>
      <c r="AA3705" s="143">
        <v>1</v>
      </c>
      <c r="AB3705" s="143">
        <v>0.16267596704817999</v>
      </c>
      <c r="AC3705" s="143">
        <v>2.2232985104520001E-2</v>
      </c>
      <c r="AD3705" s="143">
        <v>81.936456771466197</v>
      </c>
      <c r="AF3705" s="143">
        <v>-1</v>
      </c>
      <c r="AG3705" s="143">
        <v>-1</v>
      </c>
      <c r="AH3705" s="143">
        <v>-1</v>
      </c>
      <c r="AI3705" s="143">
        <v>-1</v>
      </c>
      <c r="AJ3705" s="143">
        <v>0</v>
      </c>
      <c r="AM3705" s="143" t="s">
        <v>383</v>
      </c>
      <c r="AN3705" s="143">
        <v>-1</v>
      </c>
      <c r="AQ3705" s="143">
        <v>643</v>
      </c>
      <c r="AR3705" s="143" t="s">
        <v>295</v>
      </c>
      <c r="AS3705" s="143" t="s">
        <v>413</v>
      </c>
      <c r="AT3705" s="143" t="s">
        <v>366</v>
      </c>
      <c r="AV3705" s="143">
        <v>44.932685936616501</v>
      </c>
      <c r="AW3705" s="143">
        <v>6.6452925199999999E-2</v>
      </c>
    </row>
    <row r="3706" spans="1:49" x14ac:dyDescent="0.25">
      <c r="A3706" s="153">
        <v>820000</v>
      </c>
      <c r="B3706" s="153">
        <v>2500000</v>
      </c>
      <c r="C3706" s="153">
        <v>2500000</v>
      </c>
      <c r="D3706" s="143" t="s">
        <v>360</v>
      </c>
      <c r="E3706" s="143" t="s">
        <v>73</v>
      </c>
      <c r="F3706" s="143" t="s">
        <v>378</v>
      </c>
      <c r="G3706" s="143" t="s">
        <v>379</v>
      </c>
      <c r="H3706" s="143">
        <v>0.59</v>
      </c>
      <c r="I3706" s="143">
        <v>0.64</v>
      </c>
      <c r="J3706" s="143" t="s">
        <v>366</v>
      </c>
      <c r="K3706" s="143">
        <v>4.2470650400550002E-2</v>
      </c>
      <c r="L3706" s="143">
        <v>3343.7821543120399</v>
      </c>
      <c r="M3706" s="143">
        <v>6.7239735679089003</v>
      </c>
      <c r="N3706" s="143">
        <v>0.91896797597805002</v>
      </c>
      <c r="O3706" s="143">
        <v>0.28557153070521002</v>
      </c>
      <c r="P3706" s="143">
        <v>3.9029167637059999E-2</v>
      </c>
      <c r="Q3706" s="143">
        <v>142.01260289139401</v>
      </c>
      <c r="R3706" s="143">
        <v>1200</v>
      </c>
      <c r="S3706" s="143" t="s">
        <v>398</v>
      </c>
      <c r="T3706" s="143">
        <v>1200</v>
      </c>
      <c r="U3706" s="143" t="s">
        <v>385</v>
      </c>
      <c r="V3706" s="143" t="s">
        <v>366</v>
      </c>
      <c r="Z3706" s="143">
        <v>0</v>
      </c>
      <c r="AA3706" s="143">
        <v>1</v>
      </c>
      <c r="AB3706" s="143">
        <v>0.28557153070521002</v>
      </c>
      <c r="AC3706" s="143">
        <v>3.9029167637059999E-2</v>
      </c>
      <c r="AD3706" s="143">
        <v>142.01260289139501</v>
      </c>
      <c r="AF3706" s="143">
        <v>-1</v>
      </c>
      <c r="AG3706" s="143">
        <v>-1</v>
      </c>
      <c r="AH3706" s="143">
        <v>-1</v>
      </c>
      <c r="AI3706" s="143">
        <v>-1</v>
      </c>
      <c r="AJ3706" s="143">
        <v>0</v>
      </c>
      <c r="AM3706" s="143" t="s">
        <v>383</v>
      </c>
      <c r="AN3706" s="143">
        <v>-1</v>
      </c>
      <c r="AQ3706" s="143">
        <v>643</v>
      </c>
      <c r="AR3706" s="143" t="s">
        <v>295</v>
      </c>
      <c r="AS3706" s="143" t="s">
        <v>413</v>
      </c>
      <c r="AT3706" s="143" t="s">
        <v>366</v>
      </c>
      <c r="AV3706" s="143">
        <v>58.742713787811802</v>
      </c>
      <c r="AW3706" s="143">
        <v>0.1151764825</v>
      </c>
    </row>
    <row r="3707" spans="1:49" x14ac:dyDescent="0.25">
      <c r="A3707" s="153">
        <v>820000</v>
      </c>
      <c r="B3707" s="153">
        <v>2500000</v>
      </c>
      <c r="C3707" s="153">
        <v>2500000</v>
      </c>
      <c r="D3707" s="143" t="s">
        <v>360</v>
      </c>
      <c r="E3707" s="143" t="s">
        <v>73</v>
      </c>
      <c r="F3707" s="143" t="s">
        <v>378</v>
      </c>
      <c r="G3707" s="143" t="s">
        <v>379</v>
      </c>
      <c r="H3707" s="143">
        <v>0.59</v>
      </c>
      <c r="I3707" s="143">
        <v>0.64</v>
      </c>
      <c r="J3707" s="143" t="s">
        <v>363</v>
      </c>
      <c r="K3707" s="143">
        <v>4.7444628516400003E-3</v>
      </c>
      <c r="L3707" s="143">
        <v>3815.23503677299</v>
      </c>
      <c r="M3707" s="143">
        <v>7.9568165912739097</v>
      </c>
      <c r="N3707" s="143">
        <v>1.11742427019047</v>
      </c>
      <c r="O3707" s="143">
        <v>3.7750820734659997E-2</v>
      </c>
      <c r="P3707" s="143">
        <v>5.3015779394399998E-3</v>
      </c>
      <c r="Q3707" s="143">
        <v>18.101240902271499</v>
      </c>
      <c r="R3707" s="143">
        <v>3100</v>
      </c>
      <c r="S3707" s="143" t="s">
        <v>371</v>
      </c>
      <c r="T3707" s="143">
        <v>3100</v>
      </c>
      <c r="U3707" s="143" t="s">
        <v>385</v>
      </c>
      <c r="V3707" s="143" t="s">
        <v>366</v>
      </c>
      <c r="Y3707" s="143" t="s">
        <v>363</v>
      </c>
      <c r="Z3707" s="143">
        <v>0</v>
      </c>
      <c r="AA3707" s="143">
        <v>1</v>
      </c>
      <c r="AB3707" s="143">
        <v>3.7750820734659997E-2</v>
      </c>
      <c r="AC3707" s="143">
        <v>5.3015779394399998E-3</v>
      </c>
      <c r="AD3707" s="143">
        <v>18.101240902272401</v>
      </c>
      <c r="AF3707" s="143">
        <v>-1</v>
      </c>
      <c r="AG3707" s="143">
        <v>-1</v>
      </c>
      <c r="AH3707" s="143">
        <v>-1</v>
      </c>
      <c r="AI3707" s="143">
        <v>-1</v>
      </c>
      <c r="AJ3707" s="143">
        <v>0</v>
      </c>
      <c r="AM3707" s="143" t="s">
        <v>383</v>
      </c>
      <c r="AN3707" s="143">
        <v>-1</v>
      </c>
      <c r="AQ3707" s="143">
        <v>643</v>
      </c>
      <c r="AR3707" s="143" t="s">
        <v>295</v>
      </c>
      <c r="AS3707" s="143" t="s">
        <v>413</v>
      </c>
      <c r="AT3707" s="143" t="s">
        <v>366</v>
      </c>
      <c r="AV3707" s="143">
        <v>24.111387566411</v>
      </c>
      <c r="AW3707" s="143">
        <v>1.46806496E-2</v>
      </c>
    </row>
    <row r="3708" spans="1:49" x14ac:dyDescent="0.25">
      <c r="A3708" s="153">
        <v>820000</v>
      </c>
      <c r="B3708" s="153">
        <v>2500000</v>
      </c>
      <c r="C3708" s="153">
        <v>2500000</v>
      </c>
      <c r="D3708" s="143" t="s">
        <v>360</v>
      </c>
      <c r="E3708" s="143" t="s">
        <v>73</v>
      </c>
      <c r="F3708" s="143" t="s">
        <v>378</v>
      </c>
      <c r="G3708" s="143" t="s">
        <v>379</v>
      </c>
      <c r="H3708" s="143">
        <v>0.59</v>
      </c>
      <c r="I3708" s="143">
        <v>0.64</v>
      </c>
      <c r="J3708" s="143" t="s">
        <v>366</v>
      </c>
      <c r="K3708" s="143">
        <v>0.61301899077023003</v>
      </c>
      <c r="L3708" s="143">
        <v>3815.23503677299</v>
      </c>
      <c r="M3708" s="143">
        <v>7.9568165912739097</v>
      </c>
      <c r="N3708" s="143">
        <v>1.11742427019047</v>
      </c>
      <c r="O3708" s="143">
        <v>4.8776796765266299</v>
      </c>
      <c r="P3708" s="143">
        <v>0.68500229837433002</v>
      </c>
      <c r="Q3708" s="143">
        <v>2338.81153179383</v>
      </c>
      <c r="R3708" s="143">
        <v>1200</v>
      </c>
      <c r="S3708" s="143" t="s">
        <v>398</v>
      </c>
      <c r="T3708" s="143">
        <v>1200</v>
      </c>
      <c r="U3708" s="143" t="s">
        <v>385</v>
      </c>
      <c r="V3708" s="143" t="s">
        <v>366</v>
      </c>
      <c r="Z3708" s="143">
        <v>0</v>
      </c>
      <c r="AA3708" s="143">
        <v>1</v>
      </c>
      <c r="AB3708" s="143">
        <v>4.8776796765266299</v>
      </c>
      <c r="AC3708" s="143">
        <v>0.68500229837433002</v>
      </c>
      <c r="AD3708" s="143">
        <v>2338.81153179383</v>
      </c>
      <c r="AF3708" s="143">
        <v>-1</v>
      </c>
      <c r="AG3708" s="143">
        <v>-1</v>
      </c>
      <c r="AH3708" s="143">
        <v>-1</v>
      </c>
      <c r="AI3708" s="143">
        <v>-1</v>
      </c>
      <c r="AJ3708" s="143">
        <v>0</v>
      </c>
      <c r="AM3708" s="143" t="s">
        <v>383</v>
      </c>
      <c r="AN3708" s="143">
        <v>-1</v>
      </c>
      <c r="AQ3708" s="143">
        <v>643</v>
      </c>
      <c r="AR3708" s="143" t="s">
        <v>295</v>
      </c>
      <c r="AS3708" s="143" t="s">
        <v>413</v>
      </c>
      <c r="AT3708" s="143" t="s">
        <v>366</v>
      </c>
      <c r="AV3708" s="143">
        <v>196.12931660630599</v>
      </c>
      <c r="AW3708" s="143">
        <v>1.8968463356</v>
      </c>
    </row>
    <row r="3709" spans="1:49" x14ac:dyDescent="0.25">
      <c r="A3709" s="153">
        <v>830000</v>
      </c>
      <c r="B3709" s="153">
        <v>1400000</v>
      </c>
      <c r="C3709" s="153">
        <v>1400000</v>
      </c>
      <c r="D3709" s="143" t="s">
        <v>360</v>
      </c>
      <c r="E3709" s="143" t="s">
        <v>73</v>
      </c>
      <c r="F3709" s="143" t="s">
        <v>378</v>
      </c>
      <c r="G3709" s="143" t="s">
        <v>379</v>
      </c>
      <c r="H3709" s="143">
        <v>0.59</v>
      </c>
      <c r="I3709" s="143">
        <v>0.64</v>
      </c>
      <c r="J3709" s="143" t="s">
        <v>366</v>
      </c>
      <c r="K3709" s="143">
        <v>0.29471442347124999</v>
      </c>
      <c r="L3709" s="143">
        <v>3802.8777656698999</v>
      </c>
      <c r="M3709" s="143">
        <v>7.8608993958522797</v>
      </c>
      <c r="N3709" s="143">
        <v>1.0616680219177099</v>
      </c>
      <c r="O3709" s="143">
        <v>2.3167204334141598</v>
      </c>
      <c r="P3709" s="143">
        <v>0.31288887899735002</v>
      </c>
      <c r="Q3709" s="143">
        <v>1120.7629282410701</v>
      </c>
      <c r="R3709" s="143">
        <v>1730</v>
      </c>
      <c r="S3709" s="143" t="s">
        <v>368</v>
      </c>
      <c r="T3709" s="143">
        <v>1730</v>
      </c>
      <c r="U3709" s="143" t="s">
        <v>385</v>
      </c>
      <c r="V3709" s="143" t="s">
        <v>366</v>
      </c>
      <c r="Z3709" s="143">
        <v>0</v>
      </c>
      <c r="AA3709" s="143">
        <v>1</v>
      </c>
      <c r="AB3709" s="143">
        <v>2.3167204334141598</v>
      </c>
      <c r="AC3709" s="143">
        <v>0.31288887899735002</v>
      </c>
      <c r="AD3709" s="143">
        <v>2349.2789026597102</v>
      </c>
      <c r="AF3709" s="143">
        <v>-1</v>
      </c>
      <c r="AG3709" s="143">
        <v>-1</v>
      </c>
      <c r="AH3709" s="143">
        <v>-1</v>
      </c>
      <c r="AI3709" s="143">
        <v>-1</v>
      </c>
      <c r="AJ3709" s="143">
        <v>0</v>
      </c>
      <c r="AM3709" s="143" t="s">
        <v>383</v>
      </c>
      <c r="AN3709" s="143">
        <v>-1</v>
      </c>
      <c r="AQ3709" s="143">
        <v>642</v>
      </c>
      <c r="AR3709" s="143" t="s">
        <v>295</v>
      </c>
      <c r="AS3709" s="143" t="s">
        <v>412</v>
      </c>
      <c r="AT3709" s="143" t="s">
        <v>366</v>
      </c>
      <c r="AV3709" s="143">
        <v>159.81316120490499</v>
      </c>
      <c r="AW3709" s="143">
        <v>1.9053356875</v>
      </c>
    </row>
    <row r="3710" spans="1:49" x14ac:dyDescent="0.25">
      <c r="A3710" s="153">
        <v>830000</v>
      </c>
      <c r="B3710" s="153">
        <v>1400000</v>
      </c>
      <c r="C3710" s="153">
        <v>1400000</v>
      </c>
      <c r="D3710" s="143" t="s">
        <v>360</v>
      </c>
      <c r="E3710" s="143" t="s">
        <v>73</v>
      </c>
      <c r="F3710" s="143" t="s">
        <v>378</v>
      </c>
      <c r="G3710" s="143" t="s">
        <v>379</v>
      </c>
      <c r="H3710" s="143">
        <v>0.59</v>
      </c>
      <c r="I3710" s="143">
        <v>0.64</v>
      </c>
      <c r="J3710" s="143" t="s">
        <v>366</v>
      </c>
      <c r="K3710" s="143">
        <v>0.17384294411445</v>
      </c>
      <c r="L3710" s="143">
        <v>3807.4139635153401</v>
      </c>
      <c r="M3710" s="143">
        <v>7.6245515291324599</v>
      </c>
      <c r="N3710" s="143">
        <v>1.0409203543404399</v>
      </c>
      <c r="O3710" s="143">
        <v>1.32547448537672</v>
      </c>
      <c r="P3710" s="143">
        <v>0.18095665898720001</v>
      </c>
      <c r="Q3710" s="143">
        <v>661.892052879978</v>
      </c>
      <c r="R3710" s="143">
        <v>1730</v>
      </c>
      <c r="S3710" s="143" t="s">
        <v>368</v>
      </c>
      <c r="T3710" s="143">
        <v>1730</v>
      </c>
      <c r="U3710" s="143" t="s">
        <v>385</v>
      </c>
      <c r="V3710" s="143" t="s">
        <v>366</v>
      </c>
      <c r="Z3710" s="143">
        <v>0</v>
      </c>
      <c r="AA3710" s="143">
        <v>1</v>
      </c>
      <c r="AB3710" s="143">
        <v>1.32547448537672</v>
      </c>
      <c r="AC3710" s="143">
        <v>0.18095665898720001</v>
      </c>
      <c r="AD3710" s="143">
        <v>2352.0811993818102</v>
      </c>
      <c r="AF3710" s="143">
        <v>-1</v>
      </c>
      <c r="AG3710" s="143">
        <v>-1</v>
      </c>
      <c r="AH3710" s="143">
        <v>-1</v>
      </c>
      <c r="AI3710" s="143">
        <v>-1</v>
      </c>
      <c r="AJ3710" s="143">
        <v>0</v>
      </c>
      <c r="AM3710" s="143" t="s">
        <v>383</v>
      </c>
      <c r="AN3710" s="143">
        <v>-1</v>
      </c>
      <c r="AQ3710" s="143">
        <v>642</v>
      </c>
      <c r="AR3710" s="143" t="s">
        <v>295</v>
      </c>
      <c r="AS3710" s="143" t="s">
        <v>412</v>
      </c>
      <c r="AT3710" s="143" t="s">
        <v>366</v>
      </c>
      <c r="AV3710" s="143">
        <v>131.03681345498401</v>
      </c>
      <c r="AW3710" s="143">
        <v>1.9076084341999999</v>
      </c>
    </row>
    <row r="3711" spans="1:49" x14ac:dyDescent="0.25">
      <c r="A3711" s="153">
        <v>830000</v>
      </c>
      <c r="B3711" s="153">
        <v>1400000</v>
      </c>
      <c r="C3711" s="153">
        <v>1400000</v>
      </c>
      <c r="D3711" s="143" t="s">
        <v>360</v>
      </c>
      <c r="E3711" s="143" t="s">
        <v>73</v>
      </c>
      <c r="F3711" s="143" t="s">
        <v>378</v>
      </c>
      <c r="G3711" s="143" t="s">
        <v>379</v>
      </c>
      <c r="H3711" s="143">
        <v>0.59</v>
      </c>
      <c r="I3711" s="143">
        <v>0.64</v>
      </c>
      <c r="J3711" s="143" t="s">
        <v>366</v>
      </c>
      <c r="K3711" s="143">
        <v>0.10447490649417</v>
      </c>
      <c r="L3711" s="143">
        <v>3814.2230089915502</v>
      </c>
      <c r="M3711" s="143">
        <v>7.7211884734118899</v>
      </c>
      <c r="N3711" s="143">
        <v>1.0650800457838401</v>
      </c>
      <c r="O3711" s="143">
        <v>0.80667044378357</v>
      </c>
      <c r="P3711" s="143">
        <v>0.11127413819206999</v>
      </c>
      <c r="Q3711" s="143">
        <v>398.49059221230402</v>
      </c>
      <c r="R3711" s="143">
        <v>1730</v>
      </c>
      <c r="S3711" s="143" t="s">
        <v>368</v>
      </c>
      <c r="T3711" s="143">
        <v>1730</v>
      </c>
      <c r="U3711" s="143" t="s">
        <v>385</v>
      </c>
      <c r="V3711" s="143" t="s">
        <v>366</v>
      </c>
      <c r="Z3711" s="143">
        <v>0</v>
      </c>
      <c r="AA3711" s="143">
        <v>1</v>
      </c>
      <c r="AB3711" s="143">
        <v>0.80667044378357</v>
      </c>
      <c r="AC3711" s="143">
        <v>0.11127413819206999</v>
      </c>
      <c r="AD3711" s="143">
        <v>1642.4835692854199</v>
      </c>
      <c r="AF3711" s="143">
        <v>-1</v>
      </c>
      <c r="AG3711" s="143">
        <v>-1</v>
      </c>
      <c r="AH3711" s="143">
        <v>-1</v>
      </c>
      <c r="AI3711" s="143">
        <v>-1</v>
      </c>
      <c r="AJ3711" s="143">
        <v>0</v>
      </c>
      <c r="AM3711" s="143" t="s">
        <v>383</v>
      </c>
      <c r="AN3711" s="143">
        <v>-1</v>
      </c>
      <c r="AQ3711" s="143">
        <v>642</v>
      </c>
      <c r="AR3711" s="143" t="s">
        <v>295</v>
      </c>
      <c r="AS3711" s="143" t="s">
        <v>412</v>
      </c>
      <c r="AT3711" s="143" t="s">
        <v>366</v>
      </c>
      <c r="AV3711" s="143">
        <v>118.164595664152</v>
      </c>
      <c r="AW3711" s="143">
        <v>1.3321034624999999</v>
      </c>
    </row>
    <row r="3712" spans="1:49" x14ac:dyDescent="0.25">
      <c r="A3712" s="153">
        <v>830000</v>
      </c>
      <c r="B3712" s="153">
        <v>1400000</v>
      </c>
      <c r="C3712" s="153">
        <v>1400000</v>
      </c>
      <c r="D3712" s="143" t="s">
        <v>360</v>
      </c>
      <c r="E3712" s="143" t="s">
        <v>73</v>
      </c>
      <c r="F3712" s="143" t="s">
        <v>378</v>
      </c>
      <c r="G3712" s="143" t="s">
        <v>379</v>
      </c>
      <c r="H3712" s="143">
        <v>0.59</v>
      </c>
      <c r="I3712" s="143">
        <v>0.64</v>
      </c>
      <c r="J3712" s="143" t="s">
        <v>366</v>
      </c>
      <c r="K3712" s="143">
        <v>0.23741742543579</v>
      </c>
      <c r="L3712" s="143">
        <v>3814.2230089915502</v>
      </c>
      <c r="M3712" s="143">
        <v>7.7211884734118899</v>
      </c>
      <c r="N3712" s="143">
        <v>1.0650800457838401</v>
      </c>
      <c r="O3712" s="143">
        <v>1.833144688662</v>
      </c>
      <c r="P3712" s="143">
        <v>0.25286856235304001</v>
      </c>
      <c r="Q3712" s="143">
        <v>905.56300683275197</v>
      </c>
      <c r="R3712" s="143">
        <v>1730</v>
      </c>
      <c r="S3712" s="143" t="s">
        <v>368</v>
      </c>
      <c r="T3712" s="143">
        <v>1730</v>
      </c>
      <c r="U3712" s="143" t="s">
        <v>385</v>
      </c>
      <c r="V3712" s="143" t="s">
        <v>366</v>
      </c>
      <c r="Z3712" s="143">
        <v>0</v>
      </c>
      <c r="AA3712" s="143">
        <v>1</v>
      </c>
      <c r="AB3712" s="143">
        <v>1.833144688662</v>
      </c>
      <c r="AC3712" s="143">
        <v>0.25286856235304001</v>
      </c>
      <c r="AD3712" s="143">
        <v>1642.4835692854199</v>
      </c>
      <c r="AF3712" s="143">
        <v>-1</v>
      </c>
      <c r="AG3712" s="143">
        <v>-1</v>
      </c>
      <c r="AH3712" s="143">
        <v>-1</v>
      </c>
      <c r="AI3712" s="143">
        <v>-1</v>
      </c>
      <c r="AJ3712" s="143">
        <v>0</v>
      </c>
      <c r="AM3712" s="143" t="s">
        <v>383</v>
      </c>
      <c r="AN3712" s="143">
        <v>-1</v>
      </c>
      <c r="AQ3712" s="143">
        <v>642</v>
      </c>
      <c r="AR3712" s="143" t="s">
        <v>295</v>
      </c>
      <c r="AS3712" s="143" t="s">
        <v>412</v>
      </c>
      <c r="AT3712" s="143" t="s">
        <v>366</v>
      </c>
      <c r="AV3712" s="143">
        <v>130.07396673089499</v>
      </c>
      <c r="AW3712" s="143">
        <v>1.3321034624999999</v>
      </c>
    </row>
    <row r="3713" spans="1:49" x14ac:dyDescent="0.25">
      <c r="A3713" s="153">
        <v>830000</v>
      </c>
      <c r="B3713" s="153">
        <v>1400000</v>
      </c>
      <c r="C3713" s="153">
        <v>1400000</v>
      </c>
      <c r="D3713" s="143" t="s">
        <v>360</v>
      </c>
      <c r="E3713" s="143" t="s">
        <v>73</v>
      </c>
      <c r="F3713" s="143" t="s">
        <v>378</v>
      </c>
      <c r="G3713" s="143" t="s">
        <v>379</v>
      </c>
      <c r="H3713" s="143">
        <v>0.59</v>
      </c>
      <c r="I3713" s="143">
        <v>0.64</v>
      </c>
      <c r="J3713" s="143" t="s">
        <v>366</v>
      </c>
      <c r="K3713" s="143">
        <v>1.0710959760499999E-3</v>
      </c>
      <c r="L3713" s="143">
        <v>3813.8599435563501</v>
      </c>
      <c r="M3713" s="143">
        <v>7.9476382753698198</v>
      </c>
      <c r="N3713" s="143">
        <v>1.0954942477968601</v>
      </c>
      <c r="O3713" s="143">
        <v>8.5126833758599994E-3</v>
      </c>
      <c r="P3713" s="143">
        <v>1.1733794805999999E-3</v>
      </c>
      <c r="Q3713" s="143">
        <v>4.0850100387691102</v>
      </c>
      <c r="R3713" s="143">
        <v>1730</v>
      </c>
      <c r="S3713" s="143" t="s">
        <v>368</v>
      </c>
      <c r="T3713" s="143">
        <v>1730</v>
      </c>
      <c r="U3713" s="143" t="s">
        <v>385</v>
      </c>
      <c r="V3713" s="143" t="s">
        <v>366</v>
      </c>
      <c r="Z3713" s="143">
        <v>0</v>
      </c>
      <c r="AA3713" s="143">
        <v>1</v>
      </c>
      <c r="AB3713" s="143">
        <v>8.5126833758599994E-3</v>
      </c>
      <c r="AC3713" s="143">
        <v>1.1733794805999999E-3</v>
      </c>
      <c r="AD3713" s="143">
        <v>1264.58704614828</v>
      </c>
      <c r="AF3713" s="143">
        <v>-1</v>
      </c>
      <c r="AG3713" s="143">
        <v>-1</v>
      </c>
      <c r="AH3713" s="143">
        <v>-1</v>
      </c>
      <c r="AI3713" s="143">
        <v>-1</v>
      </c>
      <c r="AJ3713" s="143">
        <v>0</v>
      </c>
      <c r="AM3713" s="143" t="s">
        <v>383</v>
      </c>
      <c r="AN3713" s="143">
        <v>-1</v>
      </c>
      <c r="AQ3713" s="143">
        <v>642</v>
      </c>
      <c r="AR3713" s="143" t="s">
        <v>295</v>
      </c>
      <c r="AS3713" s="143" t="s">
        <v>412</v>
      </c>
      <c r="AT3713" s="143" t="s">
        <v>366</v>
      </c>
      <c r="AV3713" s="143">
        <v>15.020010030244</v>
      </c>
      <c r="AW3713" s="143">
        <v>1.0256180423000001</v>
      </c>
    </row>
    <row r="3714" spans="1:49" x14ac:dyDescent="0.25">
      <c r="A3714" s="153">
        <v>830000</v>
      </c>
      <c r="B3714" s="153">
        <v>1400000</v>
      </c>
      <c r="C3714" s="153">
        <v>1400000</v>
      </c>
      <c r="D3714" s="143" t="s">
        <v>360</v>
      </c>
      <c r="E3714" s="143" t="s">
        <v>73</v>
      </c>
      <c r="F3714" s="143" t="s">
        <v>378</v>
      </c>
      <c r="G3714" s="143" t="s">
        <v>379</v>
      </c>
      <c r="H3714" s="143">
        <v>0.59</v>
      </c>
      <c r="I3714" s="143">
        <v>0.64</v>
      </c>
      <c r="J3714" s="143" t="s">
        <v>366</v>
      </c>
      <c r="K3714" s="143">
        <v>0.14061739532930001</v>
      </c>
      <c r="L3714" s="143">
        <v>3823.01159705901</v>
      </c>
      <c r="M3714" s="143">
        <v>7.6330266041757397</v>
      </c>
      <c r="N3714" s="143">
        <v>1.0594273216602501</v>
      </c>
      <c r="O3714" s="143">
        <v>1.07333631955844</v>
      </c>
      <c r="P3714" s="143">
        <v>0.14897391051256001</v>
      </c>
      <c r="Q3714" s="143">
        <v>537.58193309214596</v>
      </c>
      <c r="R3714" s="143">
        <v>1730</v>
      </c>
      <c r="S3714" s="143" t="s">
        <v>368</v>
      </c>
      <c r="T3714" s="143">
        <v>1730</v>
      </c>
      <c r="U3714" s="143" t="s">
        <v>385</v>
      </c>
      <c r="V3714" s="143" t="s">
        <v>366</v>
      </c>
      <c r="Z3714" s="143">
        <v>0</v>
      </c>
      <c r="AA3714" s="143">
        <v>1</v>
      </c>
      <c r="AB3714" s="143">
        <v>1.07333631955844</v>
      </c>
      <c r="AC3714" s="143">
        <v>0.14897391051256001</v>
      </c>
      <c r="AD3714" s="143">
        <v>1163.6885383630599</v>
      </c>
      <c r="AF3714" s="143">
        <v>-1</v>
      </c>
      <c r="AG3714" s="143">
        <v>-1</v>
      </c>
      <c r="AH3714" s="143">
        <v>-1</v>
      </c>
      <c r="AI3714" s="143">
        <v>-1</v>
      </c>
      <c r="AJ3714" s="143">
        <v>0</v>
      </c>
      <c r="AM3714" s="143" t="s">
        <v>383</v>
      </c>
      <c r="AN3714" s="143">
        <v>-1</v>
      </c>
      <c r="AQ3714" s="143">
        <v>642</v>
      </c>
      <c r="AR3714" s="143" t="s">
        <v>295</v>
      </c>
      <c r="AS3714" s="143" t="s">
        <v>412</v>
      </c>
      <c r="AT3714" s="143" t="s">
        <v>366</v>
      </c>
      <c r="AV3714" s="143">
        <v>94.822767698219195</v>
      </c>
      <c r="AW3714" s="143">
        <v>0.94378632470000001</v>
      </c>
    </row>
    <row r="3715" spans="1:49" x14ac:dyDescent="0.25">
      <c r="A3715" s="153">
        <v>830000</v>
      </c>
      <c r="B3715" s="153">
        <v>1400000</v>
      </c>
      <c r="C3715" s="153">
        <v>1400000</v>
      </c>
      <c r="D3715" s="143" t="s">
        <v>360</v>
      </c>
      <c r="E3715" s="143" t="s">
        <v>73</v>
      </c>
      <c r="F3715" s="143" t="s">
        <v>378</v>
      </c>
      <c r="G3715" s="143" t="s">
        <v>379</v>
      </c>
      <c r="H3715" s="143">
        <v>0.59</v>
      </c>
      <c r="I3715" s="143">
        <v>0.64</v>
      </c>
      <c r="J3715" s="143" t="s">
        <v>366</v>
      </c>
      <c r="K3715" s="143">
        <v>0.13988514402356</v>
      </c>
      <c r="L3715" s="143">
        <v>3823.01159705901</v>
      </c>
      <c r="M3715" s="143">
        <v>7.6330266041757397</v>
      </c>
      <c r="N3715" s="143">
        <v>1.0594273216602501</v>
      </c>
      <c r="O3715" s="143">
        <v>1.0677470258608299</v>
      </c>
      <c r="P3715" s="143">
        <v>0.14819814347294</v>
      </c>
      <c r="Q3715" s="143">
        <v>534.78252785836298</v>
      </c>
      <c r="R3715" s="143">
        <v>1730</v>
      </c>
      <c r="S3715" s="143" t="s">
        <v>368</v>
      </c>
      <c r="T3715" s="143">
        <v>1730</v>
      </c>
      <c r="U3715" s="143" t="s">
        <v>385</v>
      </c>
      <c r="V3715" s="143" t="s">
        <v>366</v>
      </c>
      <c r="Z3715" s="143">
        <v>0</v>
      </c>
      <c r="AA3715" s="143">
        <v>1</v>
      </c>
      <c r="AB3715" s="143">
        <v>1.0677470258608299</v>
      </c>
      <c r="AC3715" s="143">
        <v>0.14819814347294</v>
      </c>
      <c r="AD3715" s="143">
        <v>1163.6885383630599</v>
      </c>
      <c r="AF3715" s="143">
        <v>-1</v>
      </c>
      <c r="AG3715" s="143">
        <v>-1</v>
      </c>
      <c r="AH3715" s="143">
        <v>-1</v>
      </c>
      <c r="AI3715" s="143">
        <v>-1</v>
      </c>
      <c r="AJ3715" s="143">
        <v>0</v>
      </c>
      <c r="AM3715" s="143" t="s">
        <v>383</v>
      </c>
      <c r="AN3715" s="143">
        <v>-1</v>
      </c>
      <c r="AQ3715" s="143">
        <v>642</v>
      </c>
      <c r="AR3715" s="143" t="s">
        <v>295</v>
      </c>
      <c r="AS3715" s="143" t="s">
        <v>412</v>
      </c>
      <c r="AT3715" s="143" t="s">
        <v>366</v>
      </c>
      <c r="AV3715" s="143">
        <v>96.519528355924706</v>
      </c>
      <c r="AW3715" s="143">
        <v>0.94378632470000001</v>
      </c>
    </row>
    <row r="3716" spans="1:49" x14ac:dyDescent="0.25">
      <c r="A3716" s="153">
        <v>830000</v>
      </c>
      <c r="B3716" s="153">
        <v>1400000</v>
      </c>
      <c r="C3716" s="153">
        <v>1400000</v>
      </c>
      <c r="D3716" s="143" t="s">
        <v>360</v>
      </c>
      <c r="E3716" s="143" t="s">
        <v>73</v>
      </c>
      <c r="F3716" s="143" t="s">
        <v>378</v>
      </c>
      <c r="G3716" s="143" t="s">
        <v>379</v>
      </c>
      <c r="H3716" s="143">
        <v>0.59</v>
      </c>
      <c r="I3716" s="143">
        <v>0.64</v>
      </c>
      <c r="J3716" s="143" t="s">
        <v>366</v>
      </c>
      <c r="K3716" s="143">
        <v>1.55393397972E-3</v>
      </c>
      <c r="L3716" s="143">
        <v>3765.0446028116698</v>
      </c>
      <c r="M3716" s="143">
        <v>7.7692964287175901</v>
      </c>
      <c r="N3716" s="143">
        <v>1.0493169409851699</v>
      </c>
      <c r="O3716" s="143">
        <v>1.207297371914E-2</v>
      </c>
      <c r="P3716" s="143">
        <v>1.63056925009E-3</v>
      </c>
      <c r="Q3716" s="143">
        <v>5.8506307434892797</v>
      </c>
      <c r="R3716" s="143">
        <v>1730</v>
      </c>
      <c r="S3716" s="143" t="s">
        <v>368</v>
      </c>
      <c r="T3716" s="143">
        <v>1730</v>
      </c>
      <c r="U3716" s="143" t="s">
        <v>385</v>
      </c>
      <c r="V3716" s="143" t="s">
        <v>366</v>
      </c>
      <c r="Z3716" s="143">
        <v>0</v>
      </c>
      <c r="AA3716" s="143">
        <v>1</v>
      </c>
      <c r="AB3716" s="143">
        <v>1.207297371914E-2</v>
      </c>
      <c r="AC3716" s="143">
        <v>1.63056925009E-3</v>
      </c>
      <c r="AD3716" s="143">
        <v>1894.75326634926</v>
      </c>
      <c r="AF3716" s="143">
        <v>-1</v>
      </c>
      <c r="AG3716" s="143">
        <v>-1</v>
      </c>
      <c r="AH3716" s="143">
        <v>-1</v>
      </c>
      <c r="AI3716" s="143">
        <v>-1</v>
      </c>
      <c r="AJ3716" s="143">
        <v>0</v>
      </c>
      <c r="AM3716" s="143" t="s">
        <v>383</v>
      </c>
      <c r="AN3716" s="143">
        <v>-1</v>
      </c>
      <c r="AQ3716" s="143">
        <v>642</v>
      </c>
      <c r="AR3716" s="143" t="s">
        <v>295</v>
      </c>
      <c r="AS3716" s="143" t="s">
        <v>412</v>
      </c>
      <c r="AT3716" s="143" t="s">
        <v>366</v>
      </c>
      <c r="AV3716" s="143">
        <v>14.270600932680599</v>
      </c>
      <c r="AW3716" s="143">
        <v>1.5367017569999999</v>
      </c>
    </row>
    <row r="3717" spans="1:49" x14ac:dyDescent="0.25">
      <c r="A3717" s="153">
        <v>830000</v>
      </c>
      <c r="B3717" s="153">
        <v>1400000</v>
      </c>
      <c r="C3717" s="153">
        <v>1400000</v>
      </c>
      <c r="D3717" s="143" t="s">
        <v>360</v>
      </c>
      <c r="E3717" s="143" t="s">
        <v>73</v>
      </c>
      <c r="F3717" s="143" t="s">
        <v>378</v>
      </c>
      <c r="G3717" s="143" t="s">
        <v>379</v>
      </c>
      <c r="H3717" s="143">
        <v>0.59</v>
      </c>
      <c r="I3717" s="143">
        <v>0.64</v>
      </c>
      <c r="J3717" s="143" t="s">
        <v>366</v>
      </c>
      <c r="K3717" s="143">
        <v>2.8623333396E-4</v>
      </c>
      <c r="L3717" s="143">
        <v>3819.6050879555801</v>
      </c>
      <c r="M3717" s="143">
        <v>7.9168124323403903</v>
      </c>
      <c r="N3717" s="143">
        <v>1.1207237966835799</v>
      </c>
      <c r="O3717" s="143">
        <v>2.26605561686E-3</v>
      </c>
      <c r="P3717" s="143">
        <v>3.2078850877E-4</v>
      </c>
      <c r="Q3717" s="143">
        <v>1.0932982987437401</v>
      </c>
      <c r="R3717" s="143">
        <v>1730</v>
      </c>
      <c r="S3717" s="143" t="s">
        <v>368</v>
      </c>
      <c r="T3717" s="143">
        <v>1730</v>
      </c>
      <c r="U3717" s="143" t="s">
        <v>385</v>
      </c>
      <c r="V3717" s="143" t="s">
        <v>366</v>
      </c>
      <c r="Z3717" s="143">
        <v>0</v>
      </c>
      <c r="AA3717" s="143">
        <v>1</v>
      </c>
      <c r="AB3717" s="143">
        <v>2.26605561686E-3</v>
      </c>
      <c r="AC3717" s="143">
        <v>3.2078850877E-4</v>
      </c>
      <c r="AD3717" s="143">
        <v>688.62536717937905</v>
      </c>
      <c r="AF3717" s="143">
        <v>-1</v>
      </c>
      <c r="AG3717" s="143">
        <v>-1</v>
      </c>
      <c r="AH3717" s="143">
        <v>-1</v>
      </c>
      <c r="AI3717" s="143">
        <v>-1</v>
      </c>
      <c r="AJ3717" s="143">
        <v>0</v>
      </c>
      <c r="AM3717" s="143" t="s">
        <v>383</v>
      </c>
      <c r="AN3717" s="143">
        <v>-1</v>
      </c>
      <c r="AQ3717" s="143">
        <v>642</v>
      </c>
      <c r="AR3717" s="143" t="s">
        <v>295</v>
      </c>
      <c r="AS3717" s="143" t="s">
        <v>412</v>
      </c>
      <c r="AT3717" s="143" t="s">
        <v>366</v>
      </c>
      <c r="AV3717" s="143">
        <v>7.0290848801383197</v>
      </c>
      <c r="AW3717" s="143">
        <v>0.55849583709999995</v>
      </c>
    </row>
    <row r="3718" spans="1:49" x14ac:dyDescent="0.25">
      <c r="A3718" s="153">
        <v>830000</v>
      </c>
      <c r="B3718" s="153">
        <v>1400000</v>
      </c>
      <c r="C3718" s="153">
        <v>1400000</v>
      </c>
      <c r="D3718" s="143" t="s">
        <v>360</v>
      </c>
      <c r="E3718" s="143" t="s">
        <v>73</v>
      </c>
      <c r="F3718" s="143" t="s">
        <v>378</v>
      </c>
      <c r="G3718" s="143" t="s">
        <v>379</v>
      </c>
      <c r="H3718" s="143">
        <v>0.59</v>
      </c>
      <c r="I3718" s="143">
        <v>0.64</v>
      </c>
      <c r="J3718" s="143" t="s">
        <v>366</v>
      </c>
      <c r="K3718" s="143">
        <v>0.29474731991871</v>
      </c>
      <c r="L3718" s="143">
        <v>3806.0048253069999</v>
      </c>
      <c r="M3718" s="143">
        <v>7.70064348078576</v>
      </c>
      <c r="N3718" s="143">
        <v>1.04760486473897</v>
      </c>
      <c r="O3718" s="143">
        <v>2.2697440276110998</v>
      </c>
      <c r="P3718" s="143">
        <v>0.30877872621560998</v>
      </c>
      <c r="Q3718" s="143">
        <v>1121.8097218569201</v>
      </c>
      <c r="R3718" s="143">
        <v>1730</v>
      </c>
      <c r="S3718" s="143" t="s">
        <v>368</v>
      </c>
      <c r="T3718" s="143">
        <v>1730</v>
      </c>
      <c r="U3718" s="143" t="s">
        <v>385</v>
      </c>
      <c r="V3718" s="143" t="s">
        <v>366</v>
      </c>
      <c r="Z3718" s="143">
        <v>0</v>
      </c>
      <c r="AA3718" s="143">
        <v>1</v>
      </c>
      <c r="AB3718" s="143">
        <v>2.2697440276110998</v>
      </c>
      <c r="AC3718" s="143">
        <v>0.30877872621560998</v>
      </c>
      <c r="AD3718" s="143">
        <v>2351.2106859963401</v>
      </c>
      <c r="AF3718" s="143">
        <v>-1</v>
      </c>
      <c r="AG3718" s="143">
        <v>-1</v>
      </c>
      <c r="AH3718" s="143">
        <v>-1</v>
      </c>
      <c r="AI3718" s="143">
        <v>-1</v>
      </c>
      <c r="AJ3718" s="143">
        <v>0</v>
      </c>
      <c r="AM3718" s="143" t="s">
        <v>383</v>
      </c>
      <c r="AN3718" s="143">
        <v>-1</v>
      </c>
      <c r="AQ3718" s="143">
        <v>642</v>
      </c>
      <c r="AR3718" s="143" t="s">
        <v>295</v>
      </c>
      <c r="AS3718" s="143" t="s">
        <v>412</v>
      </c>
      <c r="AT3718" s="143" t="s">
        <v>366</v>
      </c>
      <c r="AV3718" s="143">
        <v>157.74920917809499</v>
      </c>
      <c r="AW3718" s="143">
        <v>1.9069024216999999</v>
      </c>
    </row>
    <row r="3719" spans="1:49" x14ac:dyDescent="0.25">
      <c r="A3719" s="153">
        <v>830000</v>
      </c>
      <c r="B3719" s="153">
        <v>1400000</v>
      </c>
      <c r="C3719" s="153">
        <v>1400000</v>
      </c>
      <c r="D3719" s="143" t="s">
        <v>360</v>
      </c>
      <c r="E3719" s="143" t="s">
        <v>73</v>
      </c>
      <c r="F3719" s="143" t="s">
        <v>378</v>
      </c>
      <c r="G3719" s="143" t="s">
        <v>379</v>
      </c>
      <c r="H3719" s="143">
        <v>0.59</v>
      </c>
      <c r="I3719" s="143">
        <v>0.64</v>
      </c>
      <c r="J3719" s="143" t="s">
        <v>366</v>
      </c>
      <c r="K3719" s="143">
        <v>8.5251808843699994E-3</v>
      </c>
      <c r="L3719" s="143">
        <v>3782.6607137038</v>
      </c>
      <c r="M3719" s="143">
        <v>7.5512025316521001</v>
      </c>
      <c r="N3719" s="143">
        <v>1.03440497958651</v>
      </c>
      <c r="O3719" s="143">
        <v>6.4375367476890002E-2</v>
      </c>
      <c r="P3719" s="143">
        <v>8.8184895586699997E-3</v>
      </c>
      <c r="Q3719" s="143">
        <v>32.247866808547698</v>
      </c>
      <c r="R3719" s="143">
        <v>1730</v>
      </c>
      <c r="S3719" s="143" t="s">
        <v>368</v>
      </c>
      <c r="T3719" s="143">
        <v>1730</v>
      </c>
      <c r="U3719" s="143" t="s">
        <v>385</v>
      </c>
      <c r="V3719" s="143" t="s">
        <v>366</v>
      </c>
      <c r="Z3719" s="143">
        <v>0</v>
      </c>
      <c r="AA3719" s="143">
        <v>1</v>
      </c>
      <c r="AB3719" s="143">
        <v>6.4375367476890002E-2</v>
      </c>
      <c r="AC3719" s="143">
        <v>8.8184895586699997E-3</v>
      </c>
      <c r="AD3719" s="143">
        <v>1864.2478401241699</v>
      </c>
      <c r="AF3719" s="143">
        <v>-1</v>
      </c>
      <c r="AG3719" s="143">
        <v>-1</v>
      </c>
      <c r="AH3719" s="143">
        <v>-1</v>
      </c>
      <c r="AI3719" s="143">
        <v>-1</v>
      </c>
      <c r="AJ3719" s="143">
        <v>0</v>
      </c>
      <c r="AM3719" s="143" t="s">
        <v>383</v>
      </c>
      <c r="AN3719" s="143">
        <v>-1</v>
      </c>
      <c r="AQ3719" s="143">
        <v>642</v>
      </c>
      <c r="AR3719" s="143" t="s">
        <v>295</v>
      </c>
      <c r="AS3719" s="143" t="s">
        <v>412</v>
      </c>
      <c r="AT3719" s="143" t="s">
        <v>366</v>
      </c>
      <c r="AV3719" s="143">
        <v>33.463992488169303</v>
      </c>
      <c r="AW3719" s="143">
        <v>1.5119609409000001</v>
      </c>
    </row>
    <row r="3720" spans="1:49" x14ac:dyDescent="0.25">
      <c r="A3720" s="153">
        <v>830000</v>
      </c>
      <c r="B3720" s="153">
        <v>2400000</v>
      </c>
      <c r="C3720" s="153">
        <v>2400000</v>
      </c>
      <c r="D3720" s="143" t="s">
        <v>360</v>
      </c>
      <c r="E3720" s="143" t="s">
        <v>73</v>
      </c>
      <c r="F3720" s="143" t="s">
        <v>378</v>
      </c>
      <c r="G3720" s="143" t="s">
        <v>379</v>
      </c>
      <c r="H3720" s="143">
        <v>0.59</v>
      </c>
      <c r="I3720" s="143">
        <v>0.64</v>
      </c>
      <c r="J3720" s="143" t="s">
        <v>366</v>
      </c>
      <c r="K3720" s="143">
        <v>0.12544139644384</v>
      </c>
      <c r="L3720" s="143">
        <v>3831.1152011785798</v>
      </c>
      <c r="M3720" s="143">
        <v>7.7031657405640699</v>
      </c>
      <c r="N3720" s="143">
        <v>1.09627533899081</v>
      </c>
      <c r="O3720" s="143">
        <v>0.96629586753476004</v>
      </c>
      <c r="P3720" s="143">
        <v>0.13751830940995999</v>
      </c>
      <c r="Q3720" s="143">
        <v>480.58044077309501</v>
      </c>
      <c r="R3720" s="143">
        <v>1550</v>
      </c>
      <c r="S3720" s="143" t="s">
        <v>399</v>
      </c>
      <c r="T3720" s="143">
        <v>1550</v>
      </c>
      <c r="U3720" s="143" t="s">
        <v>385</v>
      </c>
      <c r="V3720" s="143" t="s">
        <v>366</v>
      </c>
      <c r="Z3720" s="143">
        <v>0</v>
      </c>
      <c r="AA3720" s="143">
        <v>1</v>
      </c>
      <c r="AB3720" s="143">
        <v>0.96629586753476004</v>
      </c>
      <c r="AC3720" s="143">
        <v>0.13751830940995999</v>
      </c>
      <c r="AD3720" s="143">
        <v>2366.7229580797198</v>
      </c>
      <c r="AF3720" s="143">
        <v>-1</v>
      </c>
      <c r="AG3720" s="143">
        <v>-1</v>
      </c>
      <c r="AH3720" s="143">
        <v>-1</v>
      </c>
      <c r="AI3720" s="143">
        <v>-1</v>
      </c>
      <c r="AJ3720" s="143">
        <v>0</v>
      </c>
      <c r="AM3720" s="143" t="s">
        <v>383</v>
      </c>
      <c r="AN3720" s="143">
        <v>-1</v>
      </c>
      <c r="AQ3720" s="143">
        <v>642</v>
      </c>
      <c r="AR3720" s="143" t="s">
        <v>295</v>
      </c>
      <c r="AS3720" s="143" t="s">
        <v>412</v>
      </c>
      <c r="AT3720" s="143" t="s">
        <v>366</v>
      </c>
      <c r="AV3720" s="143">
        <v>105.89839483882901</v>
      </c>
      <c r="AW3720" s="143">
        <v>1.9194833399</v>
      </c>
    </row>
    <row r="3721" spans="1:49" x14ac:dyDescent="0.25">
      <c r="A3721" s="153">
        <v>830000</v>
      </c>
      <c r="B3721" s="153">
        <v>2400000</v>
      </c>
      <c r="C3721" s="153">
        <v>2400000</v>
      </c>
      <c r="D3721" s="143" t="s">
        <v>360</v>
      </c>
      <c r="E3721" s="143" t="s">
        <v>73</v>
      </c>
      <c r="F3721" s="143" t="s">
        <v>378</v>
      </c>
      <c r="G3721" s="143" t="s">
        <v>379</v>
      </c>
      <c r="H3721" s="143">
        <v>0.59</v>
      </c>
      <c r="I3721" s="143">
        <v>0.64</v>
      </c>
      <c r="J3721" s="143" t="s">
        <v>366</v>
      </c>
      <c r="K3721" s="143">
        <v>8.0308247700129995E-2</v>
      </c>
      <c r="L3721" s="143">
        <v>3834.5701726863899</v>
      </c>
      <c r="M3721" s="143">
        <v>7.7263543658452898</v>
      </c>
      <c r="N3721" s="143">
        <v>1.1021433311220299</v>
      </c>
      <c r="O3721" s="143">
        <v>0.62048998023129998</v>
      </c>
      <c r="P3721" s="143">
        <v>8.8511199636789994E-2</v>
      </c>
      <c r="Q3721" s="143">
        <v>307.94761125164001</v>
      </c>
      <c r="R3721" s="143">
        <v>1550</v>
      </c>
      <c r="S3721" s="143" t="s">
        <v>399</v>
      </c>
      <c r="T3721" s="143">
        <v>1550</v>
      </c>
      <c r="U3721" s="143" t="s">
        <v>385</v>
      </c>
      <c r="V3721" s="143" t="s">
        <v>366</v>
      </c>
      <c r="Z3721" s="143">
        <v>0</v>
      </c>
      <c r="AA3721" s="143">
        <v>1</v>
      </c>
      <c r="AB3721" s="143">
        <v>0.62048998023129998</v>
      </c>
      <c r="AC3721" s="143">
        <v>8.8511199636789994E-2</v>
      </c>
      <c r="AD3721" s="143">
        <v>2368.85731329896</v>
      </c>
      <c r="AF3721" s="143">
        <v>-1</v>
      </c>
      <c r="AG3721" s="143">
        <v>-1</v>
      </c>
      <c r="AH3721" s="143">
        <v>-1</v>
      </c>
      <c r="AI3721" s="143">
        <v>-1</v>
      </c>
      <c r="AJ3721" s="143">
        <v>0</v>
      </c>
      <c r="AM3721" s="143" t="s">
        <v>383</v>
      </c>
      <c r="AN3721" s="143">
        <v>-1</v>
      </c>
      <c r="AQ3721" s="143">
        <v>642</v>
      </c>
      <c r="AR3721" s="143" t="s">
        <v>295</v>
      </c>
      <c r="AS3721" s="143" t="s">
        <v>412</v>
      </c>
      <c r="AT3721" s="143" t="s">
        <v>366</v>
      </c>
      <c r="AV3721" s="143">
        <v>103.673878854986</v>
      </c>
      <c r="AW3721" s="143">
        <v>1.9212143660000001</v>
      </c>
    </row>
    <row r="3722" spans="1:49" x14ac:dyDescent="0.25">
      <c r="A3722" s="153">
        <v>830000</v>
      </c>
      <c r="B3722" s="153">
        <v>2400000</v>
      </c>
      <c r="C3722" s="153">
        <v>2400000</v>
      </c>
      <c r="D3722" s="143" t="s">
        <v>360</v>
      </c>
      <c r="E3722" s="143" t="s">
        <v>73</v>
      </c>
      <c r="F3722" s="143" t="s">
        <v>378</v>
      </c>
      <c r="G3722" s="143" t="s">
        <v>379</v>
      </c>
      <c r="H3722" s="143">
        <v>0.59</v>
      </c>
      <c r="I3722" s="143">
        <v>0.64</v>
      </c>
      <c r="J3722" s="143" t="s">
        <v>366</v>
      </c>
      <c r="K3722" s="143">
        <v>5.5248082353800002E-3</v>
      </c>
      <c r="L3722" s="143">
        <v>3829.9765048266399</v>
      </c>
      <c r="M3722" s="143">
        <v>7.5912855181659902</v>
      </c>
      <c r="N3722" s="143">
        <v>1.0541746393314599</v>
      </c>
      <c r="O3722" s="143">
        <v>4.1940396747899997E-2</v>
      </c>
      <c r="P3722" s="143">
        <v>5.8241127289100003E-3</v>
      </c>
      <c r="Q3722" s="143">
        <v>21.159885735189601</v>
      </c>
      <c r="R3722" s="143">
        <v>8110</v>
      </c>
      <c r="S3722" s="143" t="s">
        <v>410</v>
      </c>
      <c r="T3722" s="143">
        <v>8110</v>
      </c>
      <c r="U3722" s="143" t="s">
        <v>385</v>
      </c>
      <c r="V3722" s="143" t="s">
        <v>366</v>
      </c>
      <c r="Z3722" s="143">
        <v>0</v>
      </c>
      <c r="AA3722" s="143">
        <v>1</v>
      </c>
      <c r="AB3722" s="143">
        <v>4.1940396747899997E-2</v>
      </c>
      <c r="AC3722" s="143">
        <v>5.8241127289100003E-3</v>
      </c>
      <c r="AD3722" s="143">
        <v>562.90000243890904</v>
      </c>
      <c r="AF3722" s="143">
        <v>-1</v>
      </c>
      <c r="AG3722" s="143">
        <v>-1</v>
      </c>
      <c r="AH3722" s="143">
        <v>-1</v>
      </c>
      <c r="AI3722" s="143">
        <v>-1</v>
      </c>
      <c r="AJ3722" s="143">
        <v>0</v>
      </c>
      <c r="AM3722" s="143" t="s">
        <v>383</v>
      </c>
      <c r="AN3722" s="143">
        <v>-1</v>
      </c>
      <c r="AQ3722" s="143">
        <v>642</v>
      </c>
      <c r="AR3722" s="143" t="s">
        <v>295</v>
      </c>
      <c r="AS3722" s="143" t="s">
        <v>412</v>
      </c>
      <c r="AT3722" s="143" t="s">
        <v>366</v>
      </c>
      <c r="AV3722" s="143">
        <v>21.5964797678655</v>
      </c>
      <c r="AW3722" s="143">
        <v>0.45652879349999997</v>
      </c>
    </row>
    <row r="3723" spans="1:49" x14ac:dyDescent="0.25">
      <c r="A3723" s="153">
        <v>830000</v>
      </c>
      <c r="B3723" s="153">
        <v>2400000</v>
      </c>
      <c r="C3723" s="153">
        <v>2400000</v>
      </c>
      <c r="D3723" s="143" t="s">
        <v>360</v>
      </c>
      <c r="E3723" s="143" t="s">
        <v>73</v>
      </c>
      <c r="F3723" s="143" t="s">
        <v>378</v>
      </c>
      <c r="G3723" s="143" t="s">
        <v>379</v>
      </c>
      <c r="H3723" s="143">
        <v>0.59</v>
      </c>
      <c r="I3723" s="143">
        <v>0.64</v>
      </c>
      <c r="J3723" s="143" t="s">
        <v>366</v>
      </c>
      <c r="K3723" s="143">
        <v>0.22088110355703999</v>
      </c>
      <c r="L3723" s="143">
        <v>3829.9765048266399</v>
      </c>
      <c r="M3723" s="143">
        <v>7.5912855181659902</v>
      </c>
      <c r="N3723" s="143">
        <v>1.0541746393314599</v>
      </c>
      <c r="O3723" s="143">
        <v>1.67677152266912</v>
      </c>
      <c r="P3723" s="143">
        <v>0.23284725767737999</v>
      </c>
      <c r="Q3723" s="143">
        <v>845.96943698366294</v>
      </c>
      <c r="R3723" s="143">
        <v>1550</v>
      </c>
      <c r="S3723" s="143" t="s">
        <v>399</v>
      </c>
      <c r="T3723" s="143">
        <v>1550</v>
      </c>
      <c r="U3723" s="143" t="s">
        <v>385</v>
      </c>
      <c r="V3723" s="143" t="s">
        <v>366</v>
      </c>
      <c r="Z3723" s="143">
        <v>0</v>
      </c>
      <c r="AA3723" s="143">
        <v>1</v>
      </c>
      <c r="AB3723" s="143">
        <v>1.67677152266912</v>
      </c>
      <c r="AC3723" s="143">
        <v>0.23284725767737999</v>
      </c>
      <c r="AD3723" s="143">
        <v>1803.1195102090501</v>
      </c>
      <c r="AF3723" s="143">
        <v>-1</v>
      </c>
      <c r="AG3723" s="143">
        <v>-1</v>
      </c>
      <c r="AH3723" s="143">
        <v>-1</v>
      </c>
      <c r="AI3723" s="143">
        <v>-1</v>
      </c>
      <c r="AJ3723" s="143">
        <v>0</v>
      </c>
      <c r="AM3723" s="143" t="s">
        <v>383</v>
      </c>
      <c r="AN3723" s="143">
        <v>-1</v>
      </c>
      <c r="AQ3723" s="143">
        <v>642</v>
      </c>
      <c r="AR3723" s="143" t="s">
        <v>295</v>
      </c>
      <c r="AS3723" s="143" t="s">
        <v>412</v>
      </c>
      <c r="AT3723" s="143" t="s">
        <v>366</v>
      </c>
      <c r="AV3723" s="143">
        <v>135.14621487479101</v>
      </c>
      <c r="AW3723" s="143">
        <v>1.462384031</v>
      </c>
    </row>
    <row r="3724" spans="1:49" x14ac:dyDescent="0.25">
      <c r="A3724" s="153">
        <v>830000</v>
      </c>
      <c r="B3724" s="153">
        <v>2400000</v>
      </c>
      <c r="C3724" s="153">
        <v>2400000</v>
      </c>
      <c r="D3724" s="143" t="s">
        <v>360</v>
      </c>
      <c r="E3724" s="143" t="s">
        <v>73</v>
      </c>
      <c r="F3724" s="143" t="s">
        <v>378</v>
      </c>
      <c r="G3724" s="143" t="s">
        <v>379</v>
      </c>
      <c r="H3724" s="143">
        <v>0.59</v>
      </c>
      <c r="I3724" s="143">
        <v>0.64</v>
      </c>
      <c r="J3724" s="143" t="s">
        <v>366</v>
      </c>
      <c r="K3724" s="143">
        <v>0.59036374869091002</v>
      </c>
      <c r="L3724" s="143">
        <v>3837.5277633283599</v>
      </c>
      <c r="M3724" s="143">
        <v>7.5864774758479596</v>
      </c>
      <c r="N3724" s="143">
        <v>1.0591813069310001</v>
      </c>
      <c r="O3724" s="143">
        <v>4.4787812820007602</v>
      </c>
      <c r="P3724" s="143">
        <v>0.62530224690311997</v>
      </c>
      <c r="Q3724" s="143">
        <v>2265.5372760639698</v>
      </c>
      <c r="R3724" s="143">
        <v>1550</v>
      </c>
      <c r="S3724" s="143" t="s">
        <v>399</v>
      </c>
      <c r="T3724" s="143">
        <v>1550</v>
      </c>
      <c r="U3724" s="143" t="s">
        <v>385</v>
      </c>
      <c r="V3724" s="143" t="s">
        <v>366</v>
      </c>
      <c r="Z3724" s="143">
        <v>0</v>
      </c>
      <c r="AA3724" s="143">
        <v>1</v>
      </c>
      <c r="AB3724" s="143">
        <v>4.4787812820007602</v>
      </c>
      <c r="AC3724" s="143">
        <v>0.62530224690311997</v>
      </c>
      <c r="AD3724" s="143">
        <v>2370.6844050618001</v>
      </c>
      <c r="AF3724" s="143">
        <v>-1</v>
      </c>
      <c r="AG3724" s="143">
        <v>-1</v>
      </c>
      <c r="AH3724" s="143">
        <v>-1</v>
      </c>
      <c r="AI3724" s="143">
        <v>-1</v>
      </c>
      <c r="AJ3724" s="143">
        <v>0</v>
      </c>
      <c r="AM3724" s="143" t="s">
        <v>383</v>
      </c>
      <c r="AN3724" s="143">
        <v>-1</v>
      </c>
      <c r="AQ3724" s="143">
        <v>642</v>
      </c>
      <c r="AR3724" s="143" t="s">
        <v>295</v>
      </c>
      <c r="AS3724" s="143" t="s">
        <v>412</v>
      </c>
      <c r="AT3724" s="143" t="s">
        <v>366</v>
      </c>
      <c r="AV3724" s="143">
        <v>189.97168850702499</v>
      </c>
      <c r="AW3724" s="143">
        <v>1.9226961923000001</v>
      </c>
    </row>
    <row r="3725" spans="1:49" x14ac:dyDescent="0.25">
      <c r="A3725" s="153">
        <v>830000</v>
      </c>
      <c r="B3725" s="153">
        <v>2400000</v>
      </c>
      <c r="C3725" s="153">
        <v>2400000</v>
      </c>
      <c r="D3725" s="143" t="s">
        <v>360</v>
      </c>
      <c r="E3725" s="143" t="s">
        <v>73</v>
      </c>
      <c r="F3725" s="143" t="s">
        <v>378</v>
      </c>
      <c r="G3725" s="143" t="s">
        <v>379</v>
      </c>
      <c r="H3725" s="143">
        <v>0.59</v>
      </c>
      <c r="I3725" s="143">
        <v>0.64</v>
      </c>
      <c r="J3725" s="143" t="s">
        <v>366</v>
      </c>
      <c r="K3725" s="143">
        <v>0.61776345359886997</v>
      </c>
      <c r="L3725" s="143">
        <v>3837.5828933518001</v>
      </c>
      <c r="M3725" s="143">
        <v>7.5850598671142997</v>
      </c>
      <c r="N3725" s="143">
        <v>1.05873790318826</v>
      </c>
      <c r="O3725" s="143">
        <v>4.6857727792627397</v>
      </c>
      <c r="P3725" s="143">
        <v>0.65404958352960996</v>
      </c>
      <c r="Q3725" s="143">
        <v>2370.7184616689601</v>
      </c>
      <c r="R3725" s="143">
        <v>1550</v>
      </c>
      <c r="S3725" s="143" t="s">
        <v>399</v>
      </c>
      <c r="T3725" s="143">
        <v>1550</v>
      </c>
      <c r="U3725" s="143" t="s">
        <v>385</v>
      </c>
      <c r="V3725" s="143" t="s">
        <v>366</v>
      </c>
      <c r="Z3725" s="143">
        <v>0</v>
      </c>
      <c r="AA3725" s="143">
        <v>1</v>
      </c>
      <c r="AB3725" s="143">
        <v>4.6857727792627397</v>
      </c>
      <c r="AC3725" s="143">
        <v>0.65404958352960996</v>
      </c>
      <c r="AD3725" s="143">
        <v>2370.7184616689601</v>
      </c>
      <c r="AF3725" s="143">
        <v>-1</v>
      </c>
      <c r="AG3725" s="143">
        <v>-1</v>
      </c>
      <c r="AH3725" s="143">
        <v>-1</v>
      </c>
      <c r="AI3725" s="143">
        <v>-1</v>
      </c>
      <c r="AJ3725" s="143">
        <v>0</v>
      </c>
      <c r="AM3725" s="143" t="s">
        <v>383</v>
      </c>
      <c r="AN3725" s="143">
        <v>-1</v>
      </c>
      <c r="AQ3725" s="143">
        <v>642</v>
      </c>
      <c r="AR3725" s="143" t="s">
        <v>295</v>
      </c>
      <c r="AS3725" s="143" t="s">
        <v>412</v>
      </c>
      <c r="AT3725" s="143" t="s">
        <v>366</v>
      </c>
      <c r="AV3725" s="143">
        <v>199.99999998882399</v>
      </c>
      <c r="AW3725" s="143">
        <v>1.9227238132</v>
      </c>
    </row>
    <row r="3726" spans="1:49" x14ac:dyDescent="0.25">
      <c r="A3726" s="153">
        <v>830000</v>
      </c>
      <c r="B3726" s="153">
        <v>2400000</v>
      </c>
      <c r="C3726" s="153">
        <v>2400000</v>
      </c>
      <c r="D3726" s="143" t="s">
        <v>360</v>
      </c>
      <c r="E3726" s="143" t="s">
        <v>73</v>
      </c>
      <c r="F3726" s="143" t="s">
        <v>378</v>
      </c>
      <c r="G3726" s="143" t="s">
        <v>379</v>
      </c>
      <c r="H3726" s="143">
        <v>0.59</v>
      </c>
      <c r="I3726" s="143">
        <v>0.64</v>
      </c>
      <c r="J3726" s="143" t="s">
        <v>366</v>
      </c>
      <c r="K3726" s="143">
        <v>0.54976957173603003</v>
      </c>
      <c r="L3726" s="143">
        <v>3836.5218172739601</v>
      </c>
      <c r="M3726" s="143">
        <v>7.6119922171677104</v>
      </c>
      <c r="N3726" s="143">
        <v>1.06716623382652</v>
      </c>
      <c r="O3726" s="143">
        <v>4.1848417012902797</v>
      </c>
      <c r="P3726" s="143">
        <v>0.58669552334194996</v>
      </c>
      <c r="Q3726" s="143">
        <v>2109.2029564386398</v>
      </c>
      <c r="R3726" s="143">
        <v>1550</v>
      </c>
      <c r="S3726" s="143" t="s">
        <v>399</v>
      </c>
      <c r="T3726" s="143">
        <v>1550</v>
      </c>
      <c r="U3726" s="143" t="s">
        <v>385</v>
      </c>
      <c r="V3726" s="143" t="s">
        <v>366</v>
      </c>
      <c r="Z3726" s="143">
        <v>0</v>
      </c>
      <c r="AA3726" s="143">
        <v>1</v>
      </c>
      <c r="AB3726" s="143">
        <v>4.1848417012902797</v>
      </c>
      <c r="AC3726" s="143">
        <v>0.58669552334194996</v>
      </c>
      <c r="AD3726" s="143">
        <v>2370.0629683529201</v>
      </c>
      <c r="AF3726" s="143">
        <v>-1</v>
      </c>
      <c r="AG3726" s="143">
        <v>-1</v>
      </c>
      <c r="AH3726" s="143">
        <v>-1</v>
      </c>
      <c r="AI3726" s="143">
        <v>-1</v>
      </c>
      <c r="AJ3726" s="143">
        <v>0</v>
      </c>
      <c r="AM3726" s="143" t="s">
        <v>383</v>
      </c>
      <c r="AN3726" s="143">
        <v>-1</v>
      </c>
      <c r="AQ3726" s="143">
        <v>642</v>
      </c>
      <c r="AR3726" s="143" t="s">
        <v>295</v>
      </c>
      <c r="AS3726" s="143" t="s">
        <v>412</v>
      </c>
      <c r="AT3726" s="143" t="s">
        <v>366</v>
      </c>
      <c r="AV3726" s="143">
        <v>203.22948936632699</v>
      </c>
      <c r="AW3726" s="143">
        <v>1.9221921883999999</v>
      </c>
    </row>
    <row r="3727" spans="1:49" x14ac:dyDescent="0.25">
      <c r="A3727" s="153">
        <v>830000</v>
      </c>
      <c r="B3727" s="153">
        <v>2400000</v>
      </c>
      <c r="C3727" s="153">
        <v>2400000</v>
      </c>
      <c r="D3727" s="143" t="s">
        <v>360</v>
      </c>
      <c r="E3727" s="143" t="s">
        <v>73</v>
      </c>
      <c r="F3727" s="143" t="s">
        <v>378</v>
      </c>
      <c r="G3727" s="143" t="s">
        <v>379</v>
      </c>
      <c r="H3727" s="143">
        <v>0.59</v>
      </c>
      <c r="I3727" s="143">
        <v>0.64</v>
      </c>
      <c r="J3727" s="143" t="s">
        <v>366</v>
      </c>
      <c r="K3727" s="143">
        <v>0.23835035452025</v>
      </c>
      <c r="L3727" s="143">
        <v>3448.16567408326</v>
      </c>
      <c r="M3727" s="143">
        <v>6.9470357836729599</v>
      </c>
      <c r="N3727" s="143">
        <v>0.99085825037662001</v>
      </c>
      <c r="O3727" s="143">
        <v>1.65582844190337</v>
      </c>
      <c r="P3727" s="143">
        <v>0.23617141525658999</v>
      </c>
      <c r="Q3727" s="143">
        <v>821.87151086233098</v>
      </c>
      <c r="R3727" s="143">
        <v>1550</v>
      </c>
      <c r="S3727" s="143" t="s">
        <v>399</v>
      </c>
      <c r="T3727" s="143">
        <v>1550</v>
      </c>
      <c r="U3727" s="143" t="s">
        <v>385</v>
      </c>
      <c r="V3727" s="143" t="s">
        <v>366</v>
      </c>
      <c r="Z3727" s="143">
        <v>0</v>
      </c>
      <c r="AA3727" s="143">
        <v>1</v>
      </c>
      <c r="AB3727" s="143">
        <v>1.65582844190337</v>
      </c>
      <c r="AC3727" s="143">
        <v>0.23617141525658999</v>
      </c>
      <c r="AD3727" s="143">
        <v>1909.6063012951799</v>
      </c>
      <c r="AF3727" s="143">
        <v>-1</v>
      </c>
      <c r="AG3727" s="143">
        <v>-1</v>
      </c>
      <c r="AH3727" s="143">
        <v>-1</v>
      </c>
      <c r="AI3727" s="143">
        <v>-1</v>
      </c>
      <c r="AJ3727" s="143">
        <v>0</v>
      </c>
      <c r="AM3727" s="143" t="s">
        <v>383</v>
      </c>
      <c r="AN3727" s="143">
        <v>-1</v>
      </c>
      <c r="AQ3727" s="143">
        <v>642</v>
      </c>
      <c r="AR3727" s="143" t="s">
        <v>295</v>
      </c>
      <c r="AS3727" s="143" t="s">
        <v>412</v>
      </c>
      <c r="AT3727" s="143" t="s">
        <v>366</v>
      </c>
      <c r="AV3727" s="143">
        <v>163.658468768109</v>
      </c>
      <c r="AW3727" s="143">
        <v>1.5487480140000001</v>
      </c>
    </row>
    <row r="3728" spans="1:49" x14ac:dyDescent="0.25">
      <c r="A3728" s="153">
        <v>830000</v>
      </c>
      <c r="B3728" s="153">
        <v>2400000</v>
      </c>
      <c r="C3728" s="153">
        <v>2400000</v>
      </c>
      <c r="D3728" s="143" t="s">
        <v>360</v>
      </c>
      <c r="E3728" s="143" t="s">
        <v>73</v>
      </c>
      <c r="F3728" s="143" t="s">
        <v>378</v>
      </c>
      <c r="G3728" s="143" t="s">
        <v>379</v>
      </c>
      <c r="H3728" s="143">
        <v>0.59</v>
      </c>
      <c r="I3728" s="143">
        <v>0.64</v>
      </c>
      <c r="J3728" s="143" t="s">
        <v>366</v>
      </c>
      <c r="K3728" s="143">
        <v>1.002431970067E-2</v>
      </c>
      <c r="L3728" s="143">
        <v>3837.5828933518001</v>
      </c>
      <c r="M3728" s="143">
        <v>7.5850598671142997</v>
      </c>
      <c r="N3728" s="143">
        <v>1.05873790318826</v>
      </c>
      <c r="O3728" s="143">
        <v>7.6035065056670001E-2</v>
      </c>
      <c r="P3728" s="143">
        <v>1.0613127220769999E-2</v>
      </c>
      <c r="Q3728" s="143">
        <v>38.4691578007807</v>
      </c>
      <c r="R3728" s="143">
        <v>1550</v>
      </c>
      <c r="S3728" s="143" t="s">
        <v>399</v>
      </c>
      <c r="T3728" s="143">
        <v>1550</v>
      </c>
      <c r="U3728" s="143" t="s">
        <v>385</v>
      </c>
      <c r="V3728" s="143" t="s">
        <v>366</v>
      </c>
      <c r="Z3728" s="143">
        <v>0</v>
      </c>
      <c r="AA3728" s="143">
        <v>1</v>
      </c>
      <c r="AB3728" s="143">
        <v>7.6035065056670001E-2</v>
      </c>
      <c r="AC3728" s="143">
        <v>1.0613127220769999E-2</v>
      </c>
      <c r="AD3728" s="143">
        <v>2370.7184627287602</v>
      </c>
      <c r="AF3728" s="143">
        <v>-1</v>
      </c>
      <c r="AG3728" s="143">
        <v>-1</v>
      </c>
      <c r="AH3728" s="143">
        <v>-1</v>
      </c>
      <c r="AI3728" s="143">
        <v>-1</v>
      </c>
      <c r="AJ3728" s="143">
        <v>0</v>
      </c>
      <c r="AM3728" s="143" t="s">
        <v>383</v>
      </c>
      <c r="AN3728" s="143">
        <v>-1</v>
      </c>
      <c r="AQ3728" s="143">
        <v>642</v>
      </c>
      <c r="AR3728" s="143" t="s">
        <v>295</v>
      </c>
      <c r="AS3728" s="143" t="s">
        <v>412</v>
      </c>
      <c r="AT3728" s="143" t="s">
        <v>366</v>
      </c>
      <c r="AV3728" s="143">
        <v>32.192821332981602</v>
      </c>
      <c r="AW3728" s="143">
        <v>1.9227238141</v>
      </c>
    </row>
    <row r="3729" spans="1:49" x14ac:dyDescent="0.25">
      <c r="A3729" s="153">
        <v>830000</v>
      </c>
      <c r="B3729" s="153">
        <v>2400000</v>
      </c>
      <c r="C3729" s="153">
        <v>2400000</v>
      </c>
      <c r="D3729" s="143" t="s">
        <v>360</v>
      </c>
      <c r="E3729" s="143" t="s">
        <v>73</v>
      </c>
      <c r="F3729" s="143" t="s">
        <v>378</v>
      </c>
      <c r="G3729" s="143" t="s">
        <v>379</v>
      </c>
      <c r="H3729" s="143">
        <v>0.59</v>
      </c>
      <c r="I3729" s="143">
        <v>0.64</v>
      </c>
      <c r="J3729" s="143" t="s">
        <v>366</v>
      </c>
      <c r="K3729" s="143">
        <v>0.11808044670086</v>
      </c>
      <c r="L3729" s="143">
        <v>3830.2814141179401</v>
      </c>
      <c r="M3729" s="143">
        <v>7.7839994905737697</v>
      </c>
      <c r="N3729" s="143">
        <v>1.1208244702850101</v>
      </c>
      <c r="O3729" s="143">
        <v>0.91913813696627999</v>
      </c>
      <c r="P3729" s="143">
        <v>0.13234745412450999</v>
      </c>
      <c r="Q3729" s="143">
        <v>452.28134036907898</v>
      </c>
      <c r="R3729" s="143">
        <v>1550</v>
      </c>
      <c r="S3729" s="143" t="s">
        <v>399</v>
      </c>
      <c r="T3729" s="143">
        <v>1550</v>
      </c>
      <c r="U3729" s="143" t="s">
        <v>385</v>
      </c>
      <c r="V3729" s="143" t="s">
        <v>366</v>
      </c>
      <c r="Z3729" s="143">
        <v>0</v>
      </c>
      <c r="AA3729" s="143">
        <v>1</v>
      </c>
      <c r="AB3729" s="143">
        <v>0.91913813696627999</v>
      </c>
      <c r="AC3729" s="143">
        <v>0.13234745412450999</v>
      </c>
      <c r="AD3729" s="143">
        <v>2366.2078747292198</v>
      </c>
      <c r="AF3729" s="143">
        <v>-1</v>
      </c>
      <c r="AG3729" s="143">
        <v>-1</v>
      </c>
      <c r="AH3729" s="143">
        <v>-1</v>
      </c>
      <c r="AI3729" s="143">
        <v>-1</v>
      </c>
      <c r="AJ3729" s="143">
        <v>0</v>
      </c>
      <c r="AM3729" s="143" t="s">
        <v>383</v>
      </c>
      <c r="AN3729" s="143">
        <v>-1</v>
      </c>
      <c r="AQ3729" s="143">
        <v>642</v>
      </c>
      <c r="AR3729" s="143" t="s">
        <v>295</v>
      </c>
      <c r="AS3729" s="143" t="s">
        <v>412</v>
      </c>
      <c r="AT3729" s="143" t="s">
        <v>366</v>
      </c>
      <c r="AV3729" s="143">
        <v>123.122797296461</v>
      </c>
      <c r="AW3729" s="143">
        <v>1.9190655917999999</v>
      </c>
    </row>
    <row r="3730" spans="1:49" x14ac:dyDescent="0.25">
      <c r="A3730" s="153">
        <v>830000</v>
      </c>
      <c r="B3730" s="153">
        <v>2400000</v>
      </c>
      <c r="C3730" s="153">
        <v>2400000</v>
      </c>
      <c r="D3730" s="143" t="s">
        <v>360</v>
      </c>
      <c r="E3730" s="143" t="s">
        <v>73</v>
      </c>
      <c r="F3730" s="143" t="s">
        <v>378</v>
      </c>
      <c r="G3730" s="143" t="s">
        <v>379</v>
      </c>
      <c r="H3730" s="143">
        <v>0.59</v>
      </c>
      <c r="I3730" s="143">
        <v>0.64</v>
      </c>
      <c r="J3730" s="143" t="s">
        <v>366</v>
      </c>
      <c r="K3730" s="143">
        <v>8.4316574865479998E-2</v>
      </c>
      <c r="L3730" s="143">
        <v>3814.2230089915502</v>
      </c>
      <c r="M3730" s="143">
        <v>7.7211884734118899</v>
      </c>
      <c r="N3730" s="143">
        <v>1.0650800457838401</v>
      </c>
      <c r="O3730" s="143">
        <v>0.65102416596892998</v>
      </c>
      <c r="P3730" s="143">
        <v>8.9803901418059995E-2</v>
      </c>
      <c r="Q3730" s="143">
        <v>321.60221989128303</v>
      </c>
      <c r="R3730" s="143">
        <v>1550</v>
      </c>
      <c r="S3730" s="143" t="s">
        <v>399</v>
      </c>
      <c r="T3730" s="143">
        <v>1550</v>
      </c>
      <c r="U3730" s="143" t="s">
        <v>385</v>
      </c>
      <c r="V3730" s="143" t="s">
        <v>366</v>
      </c>
      <c r="Z3730" s="143">
        <v>0</v>
      </c>
      <c r="AA3730" s="143">
        <v>1</v>
      </c>
      <c r="AB3730" s="143">
        <v>0.65102416596892998</v>
      </c>
      <c r="AC3730" s="143">
        <v>8.9803901418059995E-2</v>
      </c>
      <c r="AD3730" s="143">
        <v>713.80398979531105</v>
      </c>
      <c r="AF3730" s="143">
        <v>-1</v>
      </c>
      <c r="AG3730" s="143">
        <v>-1</v>
      </c>
      <c r="AH3730" s="143">
        <v>-1</v>
      </c>
      <c r="AI3730" s="143">
        <v>-1</v>
      </c>
      <c r="AJ3730" s="143">
        <v>0</v>
      </c>
      <c r="AM3730" s="143" t="s">
        <v>383</v>
      </c>
      <c r="AN3730" s="143">
        <v>-1</v>
      </c>
      <c r="AQ3730" s="143">
        <v>642</v>
      </c>
      <c r="AR3730" s="143" t="s">
        <v>295</v>
      </c>
      <c r="AS3730" s="143" t="s">
        <v>412</v>
      </c>
      <c r="AT3730" s="143" t="s">
        <v>366</v>
      </c>
      <c r="AV3730" s="143">
        <v>106.91136488159199</v>
      </c>
      <c r="AW3730" s="143">
        <v>0.57891645560000005</v>
      </c>
    </row>
    <row r="3731" spans="1:49" x14ac:dyDescent="0.25">
      <c r="A3731" s="153">
        <v>830000</v>
      </c>
      <c r="B3731" s="153">
        <v>2400000</v>
      </c>
      <c r="C3731" s="153">
        <v>2400000</v>
      </c>
      <c r="D3731" s="143" t="s">
        <v>360</v>
      </c>
      <c r="E3731" s="143" t="s">
        <v>73</v>
      </c>
      <c r="F3731" s="143" t="s">
        <v>378</v>
      </c>
      <c r="G3731" s="143" t="s">
        <v>379</v>
      </c>
      <c r="H3731" s="143">
        <v>0.59</v>
      </c>
      <c r="I3731" s="143">
        <v>0.64</v>
      </c>
      <c r="J3731" s="143" t="s">
        <v>366</v>
      </c>
      <c r="K3731" s="143">
        <v>0.10342498776252999</v>
      </c>
      <c r="L3731" s="143">
        <v>3813.8599435563501</v>
      </c>
      <c r="M3731" s="143">
        <v>7.9476382753698198</v>
      </c>
      <c r="N3731" s="143">
        <v>1.0954942477968601</v>
      </c>
      <c r="O3731" s="143">
        <v>0.82198439137117996</v>
      </c>
      <c r="P3731" s="143">
        <v>0.11330147917232</v>
      </c>
      <c r="Q3731" s="143">
        <v>394.44841799034202</v>
      </c>
      <c r="R3731" s="143">
        <v>1550</v>
      </c>
      <c r="S3731" s="143" t="s">
        <v>399</v>
      </c>
      <c r="T3731" s="143">
        <v>1550</v>
      </c>
      <c r="U3731" s="143" t="s">
        <v>385</v>
      </c>
      <c r="V3731" s="143" t="s">
        <v>366</v>
      </c>
      <c r="Z3731" s="143">
        <v>0</v>
      </c>
      <c r="AA3731" s="143">
        <v>1</v>
      </c>
      <c r="AB3731" s="143">
        <v>0.82198439137117996</v>
      </c>
      <c r="AC3731" s="143">
        <v>0.11330147917232</v>
      </c>
      <c r="AD3731" s="143">
        <v>1091.4767673236299</v>
      </c>
      <c r="AF3731" s="143">
        <v>-1</v>
      </c>
      <c r="AG3731" s="143">
        <v>-1</v>
      </c>
      <c r="AH3731" s="143">
        <v>-1</v>
      </c>
      <c r="AI3731" s="143">
        <v>-1</v>
      </c>
      <c r="AJ3731" s="143">
        <v>0</v>
      </c>
      <c r="AM3731" s="143" t="s">
        <v>383</v>
      </c>
      <c r="AN3731" s="143">
        <v>-1</v>
      </c>
      <c r="AQ3731" s="143">
        <v>642</v>
      </c>
      <c r="AR3731" s="143" t="s">
        <v>295</v>
      </c>
      <c r="AS3731" s="143" t="s">
        <v>412</v>
      </c>
      <c r="AT3731" s="143" t="s">
        <v>366</v>
      </c>
      <c r="AV3731" s="143">
        <v>146.994029971663</v>
      </c>
      <c r="AW3731" s="143">
        <v>0.88522041149999997</v>
      </c>
    </row>
    <row r="3732" spans="1:49" x14ac:dyDescent="0.25">
      <c r="A3732" s="153">
        <v>830000</v>
      </c>
      <c r="B3732" s="153">
        <v>2400000</v>
      </c>
      <c r="C3732" s="153">
        <v>2400000</v>
      </c>
      <c r="D3732" s="143" t="s">
        <v>360</v>
      </c>
      <c r="E3732" s="143" t="s">
        <v>73</v>
      </c>
      <c r="F3732" s="143" t="s">
        <v>378</v>
      </c>
      <c r="G3732" s="143" t="s">
        <v>379</v>
      </c>
      <c r="H3732" s="143">
        <v>0.59</v>
      </c>
      <c r="I3732" s="143">
        <v>0.64</v>
      </c>
      <c r="J3732" s="143" t="s">
        <v>366</v>
      </c>
      <c r="K3732" s="143">
        <v>0.40164229382332001</v>
      </c>
      <c r="L3732" s="143">
        <v>3556.4449997863899</v>
      </c>
      <c r="M3732" s="143">
        <v>7.1072821928745</v>
      </c>
      <c r="N3732" s="143">
        <v>1.00300679091862</v>
      </c>
      <c r="O3732" s="143">
        <v>2.8545851227957701</v>
      </c>
      <c r="P3732" s="143">
        <v>0.40284994822491998</v>
      </c>
      <c r="Q3732" s="143">
        <v>1428.41872757069</v>
      </c>
      <c r="R3732" s="143">
        <v>1550</v>
      </c>
      <c r="S3732" s="143" t="s">
        <v>399</v>
      </c>
      <c r="T3732" s="143">
        <v>1550</v>
      </c>
      <c r="U3732" s="143" t="s">
        <v>385</v>
      </c>
      <c r="V3732" s="143" t="s">
        <v>366</v>
      </c>
      <c r="Z3732" s="143">
        <v>0</v>
      </c>
      <c r="AA3732" s="143">
        <v>1</v>
      </c>
      <c r="AB3732" s="143">
        <v>2.8545851227957701</v>
      </c>
      <c r="AC3732" s="143">
        <v>0.40284994822491998</v>
      </c>
      <c r="AD3732" s="143">
        <v>2011.1731601588201</v>
      </c>
      <c r="AF3732" s="143">
        <v>-1</v>
      </c>
      <c r="AG3732" s="143">
        <v>-1</v>
      </c>
      <c r="AH3732" s="143">
        <v>-1</v>
      </c>
      <c r="AI3732" s="143">
        <v>-1</v>
      </c>
      <c r="AJ3732" s="143">
        <v>0</v>
      </c>
      <c r="AM3732" s="143" t="s">
        <v>383</v>
      </c>
      <c r="AN3732" s="143">
        <v>-1</v>
      </c>
      <c r="AQ3732" s="143">
        <v>642</v>
      </c>
      <c r="AR3732" s="143" t="s">
        <v>295</v>
      </c>
      <c r="AS3732" s="143" t="s">
        <v>412</v>
      </c>
      <c r="AT3732" s="143" t="s">
        <v>366</v>
      </c>
      <c r="AV3732" s="143">
        <v>169.16281315740099</v>
      </c>
      <c r="AW3732" s="143">
        <v>1.6311217844000001</v>
      </c>
    </row>
    <row r="3733" spans="1:49" x14ac:dyDescent="0.25">
      <c r="A3733" s="153">
        <v>830000</v>
      </c>
      <c r="B3733" s="153">
        <v>2400000</v>
      </c>
      <c r="C3733" s="153">
        <v>2400000</v>
      </c>
      <c r="D3733" s="143" t="s">
        <v>360</v>
      </c>
      <c r="E3733" s="143" t="s">
        <v>73</v>
      </c>
      <c r="F3733" s="143" t="s">
        <v>378</v>
      </c>
      <c r="G3733" s="143" t="s">
        <v>379</v>
      </c>
      <c r="H3733" s="143">
        <v>0.59</v>
      </c>
      <c r="I3733" s="143">
        <v>0.64</v>
      </c>
      <c r="J3733" s="143" t="s">
        <v>366</v>
      </c>
      <c r="K3733" s="143">
        <v>1.3144196949740001E-2</v>
      </c>
      <c r="L3733" s="143">
        <v>3828.2971128654799</v>
      </c>
      <c r="M3733" s="143">
        <v>7.8248944184812803</v>
      </c>
      <c r="N3733" s="143">
        <v>1.1337409305662201</v>
      </c>
      <c r="O3733" s="143">
        <v>0.1028519533475</v>
      </c>
      <c r="P3733" s="143">
        <v>1.4902114081350001E-2</v>
      </c>
      <c r="Q3733" s="143">
        <v>50.319891233655497</v>
      </c>
      <c r="R3733" s="143">
        <v>1550</v>
      </c>
      <c r="S3733" s="143" t="s">
        <v>399</v>
      </c>
      <c r="T3733" s="143">
        <v>1550</v>
      </c>
      <c r="U3733" s="143" t="s">
        <v>385</v>
      </c>
      <c r="V3733" s="143" t="s">
        <v>366</v>
      </c>
      <c r="Z3733" s="143">
        <v>0</v>
      </c>
      <c r="AA3733" s="143">
        <v>1</v>
      </c>
      <c r="AB3733" s="143">
        <v>0.1028519533475</v>
      </c>
      <c r="AC3733" s="143">
        <v>1.4902114081350001E-2</v>
      </c>
      <c r="AD3733" s="143">
        <v>2364.9820464630898</v>
      </c>
      <c r="AF3733" s="143">
        <v>-1</v>
      </c>
      <c r="AG3733" s="143">
        <v>-1</v>
      </c>
      <c r="AH3733" s="143">
        <v>-1</v>
      </c>
      <c r="AI3733" s="143">
        <v>-1</v>
      </c>
      <c r="AJ3733" s="143">
        <v>0</v>
      </c>
      <c r="AM3733" s="143" t="s">
        <v>383</v>
      </c>
      <c r="AN3733" s="143">
        <v>-1</v>
      </c>
      <c r="AQ3733" s="143">
        <v>642</v>
      </c>
      <c r="AR3733" s="143" t="s">
        <v>295</v>
      </c>
      <c r="AS3733" s="143" t="s">
        <v>412</v>
      </c>
      <c r="AT3733" s="143" t="s">
        <v>366</v>
      </c>
      <c r="AV3733" s="143">
        <v>57.939322988682299</v>
      </c>
      <c r="AW3733" s="143">
        <v>1.9180714082999999</v>
      </c>
    </row>
    <row r="3734" spans="1:49" x14ac:dyDescent="0.25">
      <c r="A3734" s="153">
        <v>830000</v>
      </c>
      <c r="B3734" s="153">
        <v>2400000</v>
      </c>
      <c r="C3734" s="153">
        <v>2400000</v>
      </c>
      <c r="D3734" s="143" t="s">
        <v>360</v>
      </c>
      <c r="E3734" s="143" t="s">
        <v>73</v>
      </c>
      <c r="F3734" s="143" t="s">
        <v>378</v>
      </c>
      <c r="G3734" s="143" t="s">
        <v>379</v>
      </c>
      <c r="H3734" s="143">
        <v>0.59</v>
      </c>
      <c r="I3734" s="143">
        <v>0.64</v>
      </c>
      <c r="J3734" s="143" t="s">
        <v>366</v>
      </c>
      <c r="K3734" s="143">
        <v>6.369146783337E-2</v>
      </c>
      <c r="L3734" s="143">
        <v>1420.8001290536799</v>
      </c>
      <c r="M3734" s="143">
        <v>2.9244582847634102</v>
      </c>
      <c r="N3734" s="143">
        <v>0.41936556522530999</v>
      </c>
      <c r="O3734" s="143">
        <v>0.18626304077406</v>
      </c>
      <c r="P3734" s="143">
        <v>2.6710008407969998E-2</v>
      </c>
      <c r="Q3734" s="143">
        <v>90.492845717282194</v>
      </c>
      <c r="R3734" s="143">
        <v>1550</v>
      </c>
      <c r="S3734" s="143" t="s">
        <v>399</v>
      </c>
      <c r="T3734" s="143">
        <v>1550</v>
      </c>
      <c r="U3734" s="143" t="s">
        <v>385</v>
      </c>
      <c r="V3734" s="143" t="s">
        <v>366</v>
      </c>
      <c r="Z3734" s="143">
        <v>0</v>
      </c>
      <c r="AA3734" s="143">
        <v>1</v>
      </c>
      <c r="AB3734" s="143">
        <v>0.18626304077406</v>
      </c>
      <c r="AC3734" s="143">
        <v>2.6710008407969998E-2</v>
      </c>
      <c r="AD3734" s="143">
        <v>328.31826676239501</v>
      </c>
      <c r="AF3734" s="143">
        <v>-1</v>
      </c>
      <c r="AG3734" s="143">
        <v>-1</v>
      </c>
      <c r="AH3734" s="143">
        <v>-1</v>
      </c>
      <c r="AI3734" s="143">
        <v>-1</v>
      </c>
      <c r="AJ3734" s="143">
        <v>0</v>
      </c>
      <c r="AM3734" s="143" t="s">
        <v>383</v>
      </c>
      <c r="AN3734" s="143">
        <v>-1</v>
      </c>
      <c r="AQ3734" s="143">
        <v>642</v>
      </c>
      <c r="AR3734" s="143" t="s">
        <v>295</v>
      </c>
      <c r="AS3734" s="143" t="s">
        <v>412</v>
      </c>
      <c r="AT3734" s="143" t="s">
        <v>366</v>
      </c>
      <c r="AV3734" s="143">
        <v>124.022819887314</v>
      </c>
      <c r="AW3734" s="143">
        <v>0.26627596660000002</v>
      </c>
    </row>
    <row r="3735" spans="1:49" x14ac:dyDescent="0.25">
      <c r="A3735" s="153">
        <v>830000</v>
      </c>
      <c r="B3735" s="153">
        <v>2400000</v>
      </c>
      <c r="C3735" s="153">
        <v>2400000</v>
      </c>
      <c r="D3735" s="143" t="s">
        <v>360</v>
      </c>
      <c r="E3735" s="143" t="s">
        <v>73</v>
      </c>
      <c r="F3735" s="143" t="s">
        <v>378</v>
      </c>
      <c r="G3735" s="143" t="s">
        <v>379</v>
      </c>
      <c r="H3735" s="143">
        <v>0.59</v>
      </c>
      <c r="I3735" s="143">
        <v>0.64</v>
      </c>
      <c r="J3735" s="143" t="s">
        <v>366</v>
      </c>
      <c r="K3735" s="143">
        <v>0.61484374151529997</v>
      </c>
      <c r="L3735" s="143">
        <v>3838.6956071640202</v>
      </c>
      <c r="M3735" s="143">
        <v>7.58849320641957</v>
      </c>
      <c r="N3735" s="143">
        <v>1.0594156157233201</v>
      </c>
      <c r="O3735" s="143">
        <v>4.6657375554984704</v>
      </c>
      <c r="P3735" s="143">
        <v>0.65137506099107001</v>
      </c>
      <c r="Q3735" s="143">
        <v>2360.1979696470798</v>
      </c>
      <c r="R3735" s="143">
        <v>1550</v>
      </c>
      <c r="S3735" s="143" t="s">
        <v>399</v>
      </c>
      <c r="T3735" s="143">
        <v>1550</v>
      </c>
      <c r="U3735" s="143" t="s">
        <v>385</v>
      </c>
      <c r="V3735" s="143" t="s">
        <v>366</v>
      </c>
      <c r="Z3735" s="143">
        <v>0</v>
      </c>
      <c r="AA3735" s="143">
        <v>1</v>
      </c>
      <c r="AB3735" s="143">
        <v>4.6657375554984704</v>
      </c>
      <c r="AC3735" s="143">
        <v>0.65137506099107001</v>
      </c>
      <c r="AD3735" s="143">
        <v>2371.40585515475</v>
      </c>
      <c r="AF3735" s="143">
        <v>-1</v>
      </c>
      <c r="AG3735" s="143">
        <v>-1</v>
      </c>
      <c r="AH3735" s="143">
        <v>-1</v>
      </c>
      <c r="AI3735" s="143">
        <v>-1</v>
      </c>
      <c r="AJ3735" s="143">
        <v>0</v>
      </c>
      <c r="AM3735" s="143" t="s">
        <v>383</v>
      </c>
      <c r="AN3735" s="143">
        <v>-1</v>
      </c>
      <c r="AQ3735" s="143">
        <v>642</v>
      </c>
      <c r="AR3735" s="143" t="s">
        <v>295</v>
      </c>
      <c r="AS3735" s="143" t="s">
        <v>412</v>
      </c>
      <c r="AT3735" s="143" t="s">
        <v>366</v>
      </c>
      <c r="AV3735" s="143">
        <v>202.48450332940001</v>
      </c>
      <c r="AW3735" s="143">
        <v>1.9232813098999999</v>
      </c>
    </row>
    <row r="3736" spans="1:49" x14ac:dyDescent="0.25">
      <c r="A3736" s="153">
        <v>830000</v>
      </c>
      <c r="B3736" s="153">
        <v>2400000</v>
      </c>
      <c r="C3736" s="153">
        <v>2400000</v>
      </c>
      <c r="D3736" s="143" t="s">
        <v>360</v>
      </c>
      <c r="E3736" s="143" t="s">
        <v>73</v>
      </c>
      <c r="F3736" s="143" t="s">
        <v>378</v>
      </c>
      <c r="G3736" s="143" t="s">
        <v>379</v>
      </c>
      <c r="H3736" s="143">
        <v>0.59</v>
      </c>
      <c r="I3736" s="143">
        <v>0.64</v>
      </c>
      <c r="J3736" s="143" t="s">
        <v>366</v>
      </c>
      <c r="K3736" s="143">
        <v>3.9231642604000002E-4</v>
      </c>
      <c r="L3736" s="143">
        <v>2171.5542188955901</v>
      </c>
      <c r="M3736" s="143">
        <v>4.4662891195954799</v>
      </c>
      <c r="N3736" s="143">
        <v>0.65142651154995002</v>
      </c>
      <c r="O3736" s="143">
        <v>1.75219858507E-3</v>
      </c>
      <c r="P3736" s="143">
        <v>2.5556532083999999E-4</v>
      </c>
      <c r="Q3736" s="143">
        <v>0.85193639011570998</v>
      </c>
      <c r="R3736" s="143">
        <v>1550</v>
      </c>
      <c r="S3736" s="143" t="s">
        <v>399</v>
      </c>
      <c r="T3736" s="143">
        <v>1550</v>
      </c>
      <c r="U3736" s="143" t="s">
        <v>385</v>
      </c>
      <c r="V3736" s="143" t="s">
        <v>366</v>
      </c>
      <c r="Z3736" s="143">
        <v>0</v>
      </c>
      <c r="AA3736" s="143">
        <v>1</v>
      </c>
      <c r="AB3736" s="143">
        <v>1.75219858507E-3</v>
      </c>
      <c r="AC3736" s="143">
        <v>2.5556532083999999E-4</v>
      </c>
      <c r="AD3736" s="143">
        <v>786.99118543109205</v>
      </c>
      <c r="AF3736" s="143">
        <v>-1</v>
      </c>
      <c r="AG3736" s="143">
        <v>-1</v>
      </c>
      <c r="AH3736" s="143">
        <v>-1</v>
      </c>
      <c r="AI3736" s="143">
        <v>-1</v>
      </c>
      <c r="AJ3736" s="143">
        <v>0</v>
      </c>
      <c r="AM3736" s="143" t="s">
        <v>383</v>
      </c>
      <c r="AN3736" s="143">
        <v>-1</v>
      </c>
      <c r="AQ3736" s="143">
        <v>642</v>
      </c>
      <c r="AR3736" s="143" t="s">
        <v>295</v>
      </c>
      <c r="AS3736" s="143" t="s">
        <v>412</v>
      </c>
      <c r="AT3736" s="143" t="s">
        <v>366</v>
      </c>
      <c r="AV3736" s="143">
        <v>9.1299914266903901</v>
      </c>
      <c r="AW3736" s="143">
        <v>0.63827346750000002</v>
      </c>
    </row>
    <row r="3737" spans="1:49" x14ac:dyDescent="0.25">
      <c r="A3737" s="153">
        <v>830000</v>
      </c>
      <c r="B3737" s="153">
        <v>2400000</v>
      </c>
      <c r="C3737" s="153">
        <v>2500000</v>
      </c>
      <c r="D3737" s="143" t="s">
        <v>360</v>
      </c>
      <c r="E3737" s="143" t="s">
        <v>73</v>
      </c>
      <c r="F3737" s="143" t="s">
        <v>378</v>
      </c>
      <c r="G3737" s="143" t="s">
        <v>379</v>
      </c>
      <c r="H3737" s="143">
        <v>0.59</v>
      </c>
      <c r="I3737" s="143">
        <v>0.64</v>
      </c>
      <c r="J3737" s="143" t="s">
        <v>366</v>
      </c>
      <c r="K3737" s="143">
        <v>8.5859294917599999E-3</v>
      </c>
      <c r="L3737" s="143">
        <v>3823.01159705901</v>
      </c>
      <c r="M3737" s="143">
        <v>7.6330266041757397</v>
      </c>
      <c r="N3737" s="143">
        <v>1.0594273216602501</v>
      </c>
      <c r="O3737" s="143">
        <v>6.5536628232210001E-2</v>
      </c>
      <c r="P3737" s="143">
        <v>9.0961682854200001E-3</v>
      </c>
      <c r="Q3737" s="143">
        <v>32.824108018544798</v>
      </c>
      <c r="R3737" s="143">
        <v>1550</v>
      </c>
      <c r="S3737" s="143" t="s">
        <v>399</v>
      </c>
      <c r="T3737" s="143">
        <v>1550</v>
      </c>
      <c r="U3737" s="143" t="s">
        <v>385</v>
      </c>
      <c r="V3737" s="143" t="s">
        <v>366</v>
      </c>
      <c r="Z3737" s="143">
        <v>0</v>
      </c>
      <c r="AA3737" s="143">
        <v>1</v>
      </c>
      <c r="AB3737" s="143">
        <v>6.5536628232210001E-2</v>
      </c>
      <c r="AC3737" s="143">
        <v>9.0961682854200001E-3</v>
      </c>
      <c r="AD3737" s="143">
        <v>1198.02885327792</v>
      </c>
      <c r="AF3737" s="143">
        <v>-1</v>
      </c>
      <c r="AG3737" s="143">
        <v>-1</v>
      </c>
      <c r="AH3737" s="143">
        <v>-1</v>
      </c>
      <c r="AI3737" s="143">
        <v>-1</v>
      </c>
      <c r="AJ3737" s="143">
        <v>0</v>
      </c>
      <c r="AM3737" s="143" t="s">
        <v>383</v>
      </c>
      <c r="AN3737" s="143">
        <v>-1</v>
      </c>
      <c r="AQ3737" s="143">
        <v>642</v>
      </c>
      <c r="AR3737" s="143" t="s">
        <v>295</v>
      </c>
      <c r="AS3737" s="143" t="s">
        <v>412</v>
      </c>
      <c r="AT3737" s="143" t="s">
        <v>366</v>
      </c>
      <c r="AV3737" s="143">
        <v>48.262997478664197</v>
      </c>
      <c r="AW3737" s="143">
        <v>0.9716373506</v>
      </c>
    </row>
    <row r="3738" spans="1:49" x14ac:dyDescent="0.25">
      <c r="A3738" s="153">
        <v>830000</v>
      </c>
      <c r="B3738" s="153">
        <v>2400000</v>
      </c>
      <c r="C3738" s="153">
        <v>2500000</v>
      </c>
      <c r="D3738" s="143" t="s">
        <v>360</v>
      </c>
      <c r="E3738" s="143" t="s">
        <v>73</v>
      </c>
      <c r="F3738" s="143" t="s">
        <v>378</v>
      </c>
      <c r="G3738" s="143" t="s">
        <v>379</v>
      </c>
      <c r="H3738" s="143">
        <v>0.59</v>
      </c>
      <c r="I3738" s="143">
        <v>0.64</v>
      </c>
      <c r="J3738" s="143" t="s">
        <v>366</v>
      </c>
      <c r="K3738" s="143">
        <v>0.15560245700628</v>
      </c>
      <c r="L3738" s="143">
        <v>3823.01159705901</v>
      </c>
      <c r="M3738" s="143">
        <v>7.6330266041757397</v>
      </c>
      <c r="N3738" s="143">
        <v>1.0594273216602501</v>
      </c>
      <c r="O3738" s="143">
        <v>1.1877176940041101</v>
      </c>
      <c r="P3738" s="143">
        <v>0.16484949426991999</v>
      </c>
      <c r="Q3738" s="143">
        <v>594.86999766591998</v>
      </c>
      <c r="R3738" s="143">
        <v>1550</v>
      </c>
      <c r="S3738" s="143" t="s">
        <v>399</v>
      </c>
      <c r="T3738" s="143">
        <v>1550</v>
      </c>
      <c r="U3738" s="143" t="s">
        <v>385</v>
      </c>
      <c r="V3738" s="143" t="s">
        <v>366</v>
      </c>
      <c r="Z3738" s="143">
        <v>0</v>
      </c>
      <c r="AA3738" s="143">
        <v>1</v>
      </c>
      <c r="AB3738" s="143">
        <v>1.1877176940041101</v>
      </c>
      <c r="AC3738" s="143">
        <v>0.16484949426991999</v>
      </c>
      <c r="AD3738" s="143">
        <v>1198.02885327792</v>
      </c>
      <c r="AF3738" s="143">
        <v>-1</v>
      </c>
      <c r="AG3738" s="143">
        <v>-1</v>
      </c>
      <c r="AH3738" s="143">
        <v>-1</v>
      </c>
      <c r="AI3738" s="143">
        <v>-1</v>
      </c>
      <c r="AJ3738" s="143">
        <v>0</v>
      </c>
      <c r="AM3738" s="143" t="s">
        <v>383</v>
      </c>
      <c r="AN3738" s="143">
        <v>-1</v>
      </c>
      <c r="AQ3738" s="143">
        <v>642</v>
      </c>
      <c r="AR3738" s="143" t="s">
        <v>295</v>
      </c>
      <c r="AS3738" s="143" t="s">
        <v>412</v>
      </c>
      <c r="AT3738" s="143" t="s">
        <v>366</v>
      </c>
      <c r="AV3738" s="143">
        <v>141.66386398774799</v>
      </c>
      <c r="AW3738" s="143">
        <v>0.9716373506</v>
      </c>
    </row>
    <row r="3739" spans="1:49" x14ac:dyDescent="0.25">
      <c r="A3739" s="153">
        <v>830000</v>
      </c>
      <c r="B3739" s="153">
        <v>2400000</v>
      </c>
      <c r="C3739" s="153">
        <v>2500000</v>
      </c>
      <c r="D3739" s="143" t="s">
        <v>360</v>
      </c>
      <c r="E3739" s="143" t="s">
        <v>73</v>
      </c>
      <c r="F3739" s="143" t="s">
        <v>378</v>
      </c>
      <c r="G3739" s="143" t="s">
        <v>379</v>
      </c>
      <c r="H3739" s="143">
        <v>0.59</v>
      </c>
      <c r="I3739" s="143">
        <v>0.64</v>
      </c>
      <c r="J3739" s="143" t="s">
        <v>366</v>
      </c>
      <c r="K3739" s="143">
        <v>0.61776345378298003</v>
      </c>
      <c r="L3739" s="143">
        <v>3837.5828930658799</v>
      </c>
      <c r="M3739" s="143">
        <v>7.5850598665491704</v>
      </c>
      <c r="N3739" s="143">
        <v>1.05873790310938</v>
      </c>
      <c r="O3739" s="143">
        <v>4.6857727803100904</v>
      </c>
      <c r="P3739" s="143">
        <v>0.65404958367580002</v>
      </c>
      <c r="Q3739" s="143">
        <v>2370.7184621988599</v>
      </c>
      <c r="R3739" s="143">
        <v>1550</v>
      </c>
      <c r="S3739" s="143" t="s">
        <v>399</v>
      </c>
      <c r="T3739" s="143">
        <v>1550</v>
      </c>
      <c r="U3739" s="143" t="s">
        <v>385</v>
      </c>
      <c r="V3739" s="143" t="s">
        <v>366</v>
      </c>
      <c r="Z3739" s="143">
        <v>0</v>
      </c>
      <c r="AA3739" s="143">
        <v>1</v>
      </c>
      <c r="AB3739" s="143">
        <v>4.6857727803100904</v>
      </c>
      <c r="AC3739" s="143">
        <v>0.65404958367580002</v>
      </c>
      <c r="AD3739" s="143">
        <v>2370.7184621988599</v>
      </c>
      <c r="AF3739" s="143">
        <v>-1</v>
      </c>
      <c r="AG3739" s="143">
        <v>-1</v>
      </c>
      <c r="AH3739" s="143">
        <v>-1</v>
      </c>
      <c r="AI3739" s="143">
        <v>-1</v>
      </c>
      <c r="AJ3739" s="143">
        <v>0</v>
      </c>
      <c r="AM3739" s="143" t="s">
        <v>383</v>
      </c>
      <c r="AN3739" s="143">
        <v>-1</v>
      </c>
      <c r="AQ3739" s="143">
        <v>642</v>
      </c>
      <c r="AR3739" s="143" t="s">
        <v>295</v>
      </c>
      <c r="AS3739" s="143" t="s">
        <v>412</v>
      </c>
      <c r="AT3739" s="143" t="s">
        <v>366</v>
      </c>
      <c r="AV3739" s="143">
        <v>200.000000018626</v>
      </c>
      <c r="AW3739" s="143">
        <v>1.9227238136</v>
      </c>
    </row>
    <row r="3740" spans="1:49" x14ac:dyDescent="0.25">
      <c r="A3740" s="153">
        <v>830000</v>
      </c>
      <c r="B3740" s="153">
        <v>2400000</v>
      </c>
      <c r="C3740" s="153">
        <v>2500000</v>
      </c>
      <c r="D3740" s="143" t="s">
        <v>360</v>
      </c>
      <c r="E3740" s="143" t="s">
        <v>73</v>
      </c>
      <c r="F3740" s="143" t="s">
        <v>378</v>
      </c>
      <c r="G3740" s="143" t="s">
        <v>379</v>
      </c>
      <c r="H3740" s="143">
        <v>0.59</v>
      </c>
      <c r="I3740" s="143">
        <v>0.64</v>
      </c>
      <c r="J3740" s="143" t="s">
        <v>366</v>
      </c>
      <c r="K3740" s="143">
        <v>3.016761288299E-2</v>
      </c>
      <c r="L3740" s="143">
        <v>3803.8004313862298</v>
      </c>
      <c r="M3740" s="143">
        <v>8.0042475391879009</v>
      </c>
      <c r="N3740" s="143">
        <v>1.0853754884747</v>
      </c>
      <c r="O3740" s="143">
        <v>0.24146904118191001</v>
      </c>
      <c r="P3740" s="143">
        <v>3.2743187569E-2</v>
      </c>
      <c r="Q3740" s="143">
        <v>114.75157889824</v>
      </c>
      <c r="R3740" s="143">
        <v>1550</v>
      </c>
      <c r="S3740" s="143" t="s">
        <v>399</v>
      </c>
      <c r="T3740" s="143">
        <v>1550</v>
      </c>
      <c r="U3740" s="143" t="s">
        <v>385</v>
      </c>
      <c r="V3740" s="143" t="s">
        <v>366</v>
      </c>
      <c r="Z3740" s="143">
        <v>0</v>
      </c>
      <c r="AA3740" s="143">
        <v>1</v>
      </c>
      <c r="AB3740" s="143">
        <v>0.24146904118191001</v>
      </c>
      <c r="AC3740" s="143">
        <v>3.2743187569E-2</v>
      </c>
      <c r="AD3740" s="143">
        <v>611.962220520453</v>
      </c>
      <c r="AF3740" s="143">
        <v>-1</v>
      </c>
      <c r="AG3740" s="143">
        <v>-1</v>
      </c>
      <c r="AH3740" s="143">
        <v>-1</v>
      </c>
      <c r="AI3740" s="143">
        <v>-1</v>
      </c>
      <c r="AJ3740" s="143">
        <v>0</v>
      </c>
      <c r="AM3740" s="143" t="s">
        <v>383</v>
      </c>
      <c r="AN3740" s="143">
        <v>-1</v>
      </c>
      <c r="AQ3740" s="143">
        <v>642</v>
      </c>
      <c r="AR3740" s="143" t="s">
        <v>295</v>
      </c>
      <c r="AS3740" s="143" t="s">
        <v>412</v>
      </c>
      <c r="AT3740" s="143" t="s">
        <v>366</v>
      </c>
      <c r="AV3740" s="143">
        <v>64.868226954585097</v>
      </c>
      <c r="AW3740" s="143">
        <v>0.49631972470000002</v>
      </c>
    </row>
    <row r="3741" spans="1:49" x14ac:dyDescent="0.25">
      <c r="A3741" s="153">
        <v>830000</v>
      </c>
      <c r="B3741" s="153">
        <v>2500000</v>
      </c>
      <c r="C3741" s="153">
        <v>2500000</v>
      </c>
      <c r="D3741" s="143" t="s">
        <v>360</v>
      </c>
      <c r="E3741" s="143" t="s">
        <v>73</v>
      </c>
      <c r="F3741" s="143" t="s">
        <v>378</v>
      </c>
      <c r="G3741" s="143" t="s">
        <v>379</v>
      </c>
      <c r="H3741" s="143">
        <v>0.59</v>
      </c>
      <c r="I3741" s="143">
        <v>0.64</v>
      </c>
      <c r="J3741" s="143" t="s">
        <v>366</v>
      </c>
      <c r="K3741" s="143">
        <v>4.0647315162E-4</v>
      </c>
      <c r="L3741" s="143">
        <v>3811.3705218257201</v>
      </c>
      <c r="M3741" s="143">
        <v>7.9932804385615404</v>
      </c>
      <c r="N3741" s="143">
        <v>1.1074405998838801</v>
      </c>
      <c r="O3741" s="143">
        <v>3.2490538916999999E-3</v>
      </c>
      <c r="P3741" s="143">
        <v>4.5014487087000001E-4</v>
      </c>
      <c r="Q3741" s="143">
        <v>1.5492197880285501</v>
      </c>
      <c r="R3741" s="143">
        <v>1550</v>
      </c>
      <c r="S3741" s="143" t="s">
        <v>399</v>
      </c>
      <c r="T3741" s="143">
        <v>1550</v>
      </c>
      <c r="U3741" s="143" t="s">
        <v>385</v>
      </c>
      <c r="V3741" s="143" t="s">
        <v>366</v>
      </c>
      <c r="Z3741" s="143">
        <v>0</v>
      </c>
      <c r="AA3741" s="143">
        <v>1</v>
      </c>
      <c r="AB3741" s="143">
        <v>3.2490538916999999E-3</v>
      </c>
      <c r="AC3741" s="143">
        <v>4.5014487087000001E-4</v>
      </c>
      <c r="AD3741" s="143">
        <v>1053.3860037791701</v>
      </c>
      <c r="AF3741" s="143">
        <v>-1</v>
      </c>
      <c r="AG3741" s="143">
        <v>-1</v>
      </c>
      <c r="AH3741" s="143">
        <v>-1</v>
      </c>
      <c r="AI3741" s="143">
        <v>-1</v>
      </c>
      <c r="AJ3741" s="143">
        <v>0</v>
      </c>
      <c r="AM3741" s="143" t="s">
        <v>383</v>
      </c>
      <c r="AN3741" s="143">
        <v>-1</v>
      </c>
      <c r="AQ3741" s="143">
        <v>642</v>
      </c>
      <c r="AR3741" s="143" t="s">
        <v>295</v>
      </c>
      <c r="AS3741" s="143" t="s">
        <v>412</v>
      </c>
      <c r="AT3741" s="143" t="s">
        <v>366</v>
      </c>
      <c r="AV3741" s="143">
        <v>7.71803279790982</v>
      </c>
      <c r="AW3741" s="143">
        <v>0.85432765919999998</v>
      </c>
    </row>
    <row r="3742" spans="1:49" x14ac:dyDescent="0.25">
      <c r="A3742" s="153">
        <v>830000</v>
      </c>
      <c r="B3742" s="153">
        <v>2500000</v>
      </c>
      <c r="C3742" s="153">
        <v>2500000</v>
      </c>
      <c r="D3742" s="143" t="s">
        <v>360</v>
      </c>
      <c r="E3742" s="143" t="s">
        <v>73</v>
      </c>
      <c r="F3742" s="143" t="s">
        <v>378</v>
      </c>
      <c r="G3742" s="143" t="s">
        <v>379</v>
      </c>
      <c r="H3742" s="143">
        <v>0.59</v>
      </c>
      <c r="I3742" s="143">
        <v>0.64</v>
      </c>
      <c r="J3742" s="143" t="s">
        <v>366</v>
      </c>
      <c r="K3742" s="143">
        <v>0.55592843355272004</v>
      </c>
      <c r="L3742" s="143">
        <v>3837.0545200737902</v>
      </c>
      <c r="M3742" s="143">
        <v>7.61041544522738</v>
      </c>
      <c r="N3742" s="143">
        <v>1.0665231941728499</v>
      </c>
      <c r="O3742" s="143">
        <v>4.2308463371507301</v>
      </c>
      <c r="P3742" s="143">
        <v>0.59291056868416003</v>
      </c>
      <c r="Q3742" s="143">
        <v>2133.1277088010302</v>
      </c>
      <c r="R3742" s="143">
        <v>1550</v>
      </c>
      <c r="S3742" s="143" t="s">
        <v>399</v>
      </c>
      <c r="T3742" s="143">
        <v>1550</v>
      </c>
      <c r="U3742" s="143" t="s">
        <v>385</v>
      </c>
      <c r="V3742" s="143" t="s">
        <v>366</v>
      </c>
      <c r="Z3742" s="143">
        <v>0</v>
      </c>
      <c r="AA3742" s="143">
        <v>1</v>
      </c>
      <c r="AB3742" s="143">
        <v>4.2308463371507301</v>
      </c>
      <c r="AC3742" s="143">
        <v>0.59291056868416003</v>
      </c>
      <c r="AD3742" s="143">
        <v>2370.3920524977698</v>
      </c>
      <c r="AF3742" s="143">
        <v>-1</v>
      </c>
      <c r="AG3742" s="143">
        <v>-1</v>
      </c>
      <c r="AH3742" s="143">
        <v>-1</v>
      </c>
      <c r="AI3742" s="143">
        <v>-1</v>
      </c>
      <c r="AJ3742" s="143">
        <v>0</v>
      </c>
      <c r="AM3742" s="143" t="s">
        <v>383</v>
      </c>
      <c r="AN3742" s="143">
        <v>-1</v>
      </c>
      <c r="AQ3742" s="143">
        <v>642</v>
      </c>
      <c r="AR3742" s="143" t="s">
        <v>295</v>
      </c>
      <c r="AS3742" s="143" t="s">
        <v>412</v>
      </c>
      <c r="AT3742" s="143" t="s">
        <v>366</v>
      </c>
      <c r="AV3742" s="143">
        <v>189.202871177384</v>
      </c>
      <c r="AW3742" s="143">
        <v>1.9224590855999999</v>
      </c>
    </row>
    <row r="3743" spans="1:49" x14ac:dyDescent="0.25">
      <c r="A3743" s="153">
        <v>830000</v>
      </c>
      <c r="B3743" s="153">
        <v>2500000</v>
      </c>
      <c r="C3743" s="153">
        <v>2500000</v>
      </c>
      <c r="D3743" s="143" t="s">
        <v>360</v>
      </c>
      <c r="E3743" s="143" t="s">
        <v>73</v>
      </c>
      <c r="F3743" s="143" t="s">
        <v>378</v>
      </c>
      <c r="G3743" s="143" t="s">
        <v>379</v>
      </c>
      <c r="H3743" s="143">
        <v>0.59</v>
      </c>
      <c r="I3743" s="143">
        <v>0.64</v>
      </c>
      <c r="J3743" s="143" t="s">
        <v>366</v>
      </c>
      <c r="K3743" s="143">
        <v>0.23639959914040001</v>
      </c>
      <c r="L3743" s="143">
        <v>3832.42850402561</v>
      </c>
      <c r="M3743" s="143">
        <v>7.7377134270575496</v>
      </c>
      <c r="N3743" s="143">
        <v>1.1062366549123399</v>
      </c>
      <c r="O3743" s="143">
        <v>1.82919235241974</v>
      </c>
      <c r="P3743" s="143">
        <v>0.2615139017757</v>
      </c>
      <c r="Q3743" s="143">
        <v>905.98456208592097</v>
      </c>
      <c r="R3743" s="143">
        <v>1550</v>
      </c>
      <c r="S3743" s="143" t="s">
        <v>399</v>
      </c>
      <c r="T3743" s="143">
        <v>1550</v>
      </c>
      <c r="U3743" s="143" t="s">
        <v>385</v>
      </c>
      <c r="V3743" s="143" t="s">
        <v>366</v>
      </c>
      <c r="Z3743" s="143">
        <v>0</v>
      </c>
      <c r="AA3743" s="143">
        <v>1</v>
      </c>
      <c r="AB3743" s="143">
        <v>1.82919235241974</v>
      </c>
      <c r="AC3743" s="143">
        <v>0.2615139017757</v>
      </c>
      <c r="AD3743" s="143">
        <v>2367.5342685822102</v>
      </c>
      <c r="AF3743" s="143">
        <v>-1</v>
      </c>
      <c r="AG3743" s="143">
        <v>-1</v>
      </c>
      <c r="AH3743" s="143">
        <v>-1</v>
      </c>
      <c r="AI3743" s="143">
        <v>-1</v>
      </c>
      <c r="AJ3743" s="143">
        <v>0</v>
      </c>
      <c r="AM3743" s="143" t="s">
        <v>383</v>
      </c>
      <c r="AN3743" s="143">
        <v>-1</v>
      </c>
      <c r="AQ3743" s="143">
        <v>642</v>
      </c>
      <c r="AR3743" s="143" t="s">
        <v>295</v>
      </c>
      <c r="AS3743" s="143" t="s">
        <v>412</v>
      </c>
      <c r="AT3743" s="143" t="s">
        <v>366</v>
      </c>
      <c r="AV3743" s="143">
        <v>205.04444131212199</v>
      </c>
      <c r="AW3743" s="143">
        <v>1.920141337</v>
      </c>
    </row>
    <row r="3744" spans="1:49" x14ac:dyDescent="0.25">
      <c r="A3744" s="153">
        <v>830000</v>
      </c>
      <c r="B3744" s="153">
        <v>2500000</v>
      </c>
      <c r="C3744" s="153">
        <v>2500000</v>
      </c>
      <c r="D3744" s="143" t="s">
        <v>360</v>
      </c>
      <c r="E3744" s="143" t="s">
        <v>73</v>
      </c>
      <c r="F3744" s="143" t="s">
        <v>378</v>
      </c>
      <c r="G3744" s="143" t="s">
        <v>379</v>
      </c>
      <c r="H3744" s="143">
        <v>0.59</v>
      </c>
      <c r="I3744" s="143">
        <v>0.64</v>
      </c>
      <c r="J3744" s="143" t="s">
        <v>366</v>
      </c>
      <c r="K3744" s="143">
        <v>0.28845065635341</v>
      </c>
      <c r="L3744" s="143">
        <v>3814.9283744986101</v>
      </c>
      <c r="M3744" s="143">
        <v>7.6797359757945296</v>
      </c>
      <c r="N3744" s="143">
        <v>1.0943823531285199</v>
      </c>
      <c r="O3744" s="143">
        <v>2.2152248828388701</v>
      </c>
      <c r="P3744" s="143">
        <v>0.31567530806151001</v>
      </c>
      <c r="Q3744" s="143">
        <v>1100.41859356539</v>
      </c>
      <c r="R3744" s="143">
        <v>1550</v>
      </c>
      <c r="S3744" s="143" t="s">
        <v>399</v>
      </c>
      <c r="T3744" s="143">
        <v>1550</v>
      </c>
      <c r="U3744" s="143" t="s">
        <v>385</v>
      </c>
      <c r="V3744" s="143" t="s">
        <v>366</v>
      </c>
      <c r="Z3744" s="143">
        <v>0</v>
      </c>
      <c r="AA3744" s="143">
        <v>1</v>
      </c>
      <c r="AB3744" s="143">
        <v>2.2152248828388701</v>
      </c>
      <c r="AC3744" s="143">
        <v>0.31567530806151001</v>
      </c>
      <c r="AD3744" s="143">
        <v>2341.1373305751299</v>
      </c>
      <c r="AF3744" s="143">
        <v>-1</v>
      </c>
      <c r="AG3744" s="143">
        <v>-1</v>
      </c>
      <c r="AH3744" s="143">
        <v>-1</v>
      </c>
      <c r="AI3744" s="143">
        <v>-1</v>
      </c>
      <c r="AJ3744" s="143">
        <v>0</v>
      </c>
      <c r="AM3744" s="143" t="s">
        <v>383</v>
      </c>
      <c r="AN3744" s="143">
        <v>-1</v>
      </c>
      <c r="AQ3744" s="143">
        <v>642</v>
      </c>
      <c r="AR3744" s="143" t="s">
        <v>295</v>
      </c>
      <c r="AS3744" s="143" t="s">
        <v>412</v>
      </c>
      <c r="AT3744" s="143" t="s">
        <v>366</v>
      </c>
      <c r="AV3744" s="143">
        <v>150.13498870138801</v>
      </c>
      <c r="AW3744" s="143">
        <v>1.8987326282000001</v>
      </c>
    </row>
    <row r="3745" spans="1:49" x14ac:dyDescent="0.25">
      <c r="A3745" s="153">
        <v>830000</v>
      </c>
      <c r="B3745" s="153">
        <v>2500000</v>
      </c>
      <c r="C3745" s="153">
        <v>2500000</v>
      </c>
      <c r="D3745" s="143" t="s">
        <v>360</v>
      </c>
      <c r="E3745" s="143" t="s">
        <v>73</v>
      </c>
      <c r="F3745" s="143" t="s">
        <v>378</v>
      </c>
      <c r="G3745" s="143" t="s">
        <v>379</v>
      </c>
      <c r="H3745" s="143">
        <v>0.59</v>
      </c>
      <c r="I3745" s="143">
        <v>0.64</v>
      </c>
      <c r="J3745" s="143" t="s">
        <v>366</v>
      </c>
      <c r="K3745" s="143">
        <v>0.41896574015247001</v>
      </c>
      <c r="L3745" s="143">
        <v>3834.40323953814</v>
      </c>
      <c r="M3745" s="143">
        <v>7.6636523126643201</v>
      </c>
      <c r="N3745" s="143">
        <v>1.08335945159748</v>
      </c>
      <c r="O3745" s="143">
        <v>3.2108077634466601</v>
      </c>
      <c r="P3745" s="143">
        <v>0.45389049448972002</v>
      </c>
      <c r="Q3745" s="143">
        <v>1606.4835912961601</v>
      </c>
      <c r="R3745" s="143">
        <v>1550</v>
      </c>
      <c r="S3745" s="143" t="s">
        <v>399</v>
      </c>
      <c r="T3745" s="143">
        <v>1550</v>
      </c>
      <c r="U3745" s="143" t="s">
        <v>385</v>
      </c>
      <c r="V3745" s="143" t="s">
        <v>366</v>
      </c>
      <c r="Z3745" s="143">
        <v>0</v>
      </c>
      <c r="AA3745" s="143">
        <v>1</v>
      </c>
      <c r="AB3745" s="143">
        <v>3.2108077634466601</v>
      </c>
      <c r="AC3745" s="143">
        <v>0.45389049448972002</v>
      </c>
      <c r="AD3745" s="143">
        <v>2368.7541882772498</v>
      </c>
      <c r="AF3745" s="143">
        <v>-1</v>
      </c>
      <c r="AG3745" s="143">
        <v>-1</v>
      </c>
      <c r="AH3745" s="143">
        <v>-1</v>
      </c>
      <c r="AI3745" s="143">
        <v>-1</v>
      </c>
      <c r="AJ3745" s="143">
        <v>0</v>
      </c>
      <c r="AM3745" s="143" t="s">
        <v>383</v>
      </c>
      <c r="AN3745" s="143">
        <v>-1</v>
      </c>
      <c r="AQ3745" s="143">
        <v>642</v>
      </c>
      <c r="AR3745" s="143" t="s">
        <v>295</v>
      </c>
      <c r="AS3745" s="143" t="s">
        <v>412</v>
      </c>
      <c r="AT3745" s="143" t="s">
        <v>366</v>
      </c>
      <c r="AV3745" s="143">
        <v>206.838157990745</v>
      </c>
      <c r="AW3745" s="143">
        <v>1.9211307285000001</v>
      </c>
    </row>
    <row r="3746" spans="1:49" x14ac:dyDescent="0.25">
      <c r="A3746" s="153">
        <v>830000</v>
      </c>
      <c r="B3746" s="153">
        <v>2500000</v>
      </c>
      <c r="C3746" s="153">
        <v>2500000</v>
      </c>
      <c r="D3746" s="143" t="s">
        <v>360</v>
      </c>
      <c r="E3746" s="143" t="s">
        <v>73</v>
      </c>
      <c r="F3746" s="143" t="s">
        <v>378</v>
      </c>
      <c r="G3746" s="143" t="s">
        <v>379</v>
      </c>
      <c r="H3746" s="143">
        <v>0.59</v>
      </c>
      <c r="I3746" s="143">
        <v>0.64</v>
      </c>
      <c r="J3746" s="143" t="s">
        <v>366</v>
      </c>
      <c r="K3746" s="143">
        <v>0.44940331876854001</v>
      </c>
      <c r="L3746" s="143">
        <v>3836.33532315825</v>
      </c>
      <c r="M3746" s="143">
        <v>7.6166505484854499</v>
      </c>
      <c r="N3746" s="143">
        <v>1.06862497584409</v>
      </c>
      <c r="O3746" s="143">
        <v>3.4229480343896301</v>
      </c>
      <c r="P3746" s="143">
        <v>0.48024361066329002</v>
      </c>
      <c r="Q3746" s="143">
        <v>1724.06182613632</v>
      </c>
      <c r="R3746" s="143">
        <v>1550</v>
      </c>
      <c r="S3746" s="143" t="s">
        <v>399</v>
      </c>
      <c r="T3746" s="143">
        <v>1550</v>
      </c>
      <c r="U3746" s="143" t="s">
        <v>385</v>
      </c>
      <c r="V3746" s="143" t="s">
        <v>366</v>
      </c>
      <c r="Z3746" s="143">
        <v>0</v>
      </c>
      <c r="AA3746" s="143">
        <v>1</v>
      </c>
      <c r="AB3746" s="143">
        <v>3.4229480343896301</v>
      </c>
      <c r="AC3746" s="143">
        <v>0.48024361066329002</v>
      </c>
      <c r="AD3746" s="143">
        <v>2369.9477594570299</v>
      </c>
      <c r="AF3746" s="143">
        <v>-1</v>
      </c>
      <c r="AG3746" s="143">
        <v>-1</v>
      </c>
      <c r="AH3746" s="143">
        <v>-1</v>
      </c>
      <c r="AI3746" s="143">
        <v>-1</v>
      </c>
      <c r="AJ3746" s="143">
        <v>0</v>
      </c>
      <c r="AM3746" s="143" t="s">
        <v>383</v>
      </c>
      <c r="AN3746" s="143">
        <v>-1</v>
      </c>
      <c r="AQ3746" s="143">
        <v>642</v>
      </c>
      <c r="AR3746" s="143" t="s">
        <v>295</v>
      </c>
      <c r="AS3746" s="143" t="s">
        <v>412</v>
      </c>
      <c r="AT3746" s="143" t="s">
        <v>366</v>
      </c>
      <c r="AV3746" s="143">
        <v>179.627296115105</v>
      </c>
      <c r="AW3746" s="143">
        <v>1.9220987506</v>
      </c>
    </row>
    <row r="3747" spans="1:49" x14ac:dyDescent="0.25">
      <c r="A3747" s="153">
        <v>830000</v>
      </c>
      <c r="B3747" s="153">
        <v>2500000</v>
      </c>
      <c r="C3747" s="153">
        <v>2500000</v>
      </c>
      <c r="D3747" s="143" t="s">
        <v>360</v>
      </c>
      <c r="E3747" s="143" t="s">
        <v>73</v>
      </c>
      <c r="F3747" s="143" t="s">
        <v>378</v>
      </c>
      <c r="G3747" s="143" t="s">
        <v>379</v>
      </c>
      <c r="H3747" s="143">
        <v>0.59</v>
      </c>
      <c r="I3747" s="143">
        <v>0.64</v>
      </c>
      <c r="J3747" s="143" t="s">
        <v>366</v>
      </c>
      <c r="K3747" s="143">
        <v>0.61776345359886997</v>
      </c>
      <c r="L3747" s="143">
        <v>3837.5828939236499</v>
      </c>
      <c r="M3747" s="143">
        <v>7.58505986824456</v>
      </c>
      <c r="N3747" s="143">
        <v>1.05873790334603</v>
      </c>
      <c r="O3747" s="143">
        <v>4.6857727799609696</v>
      </c>
      <c r="P3747" s="143">
        <v>0.65404958362707</v>
      </c>
      <c r="Q3747" s="143">
        <v>2370.7184620222301</v>
      </c>
      <c r="R3747" s="143">
        <v>1550</v>
      </c>
      <c r="S3747" s="143" t="s">
        <v>399</v>
      </c>
      <c r="T3747" s="143">
        <v>1550</v>
      </c>
      <c r="U3747" s="143" t="s">
        <v>385</v>
      </c>
      <c r="V3747" s="143" t="s">
        <v>366</v>
      </c>
      <c r="Z3747" s="143">
        <v>0</v>
      </c>
      <c r="AA3747" s="143">
        <v>1</v>
      </c>
      <c r="AB3747" s="143">
        <v>4.6857727799609696</v>
      </c>
      <c r="AC3747" s="143">
        <v>0.65404958362707</v>
      </c>
      <c r="AD3747" s="143">
        <v>2370.7184620222301</v>
      </c>
      <c r="AF3747" s="143">
        <v>-1</v>
      </c>
      <c r="AG3747" s="143">
        <v>-1</v>
      </c>
      <c r="AH3747" s="143">
        <v>-1</v>
      </c>
      <c r="AI3747" s="143">
        <v>-1</v>
      </c>
      <c r="AJ3747" s="143">
        <v>0</v>
      </c>
      <c r="AM3747" s="143" t="s">
        <v>383</v>
      </c>
      <c r="AN3747" s="143">
        <v>-1</v>
      </c>
      <c r="AQ3747" s="143">
        <v>642</v>
      </c>
      <c r="AR3747" s="143" t="s">
        <v>295</v>
      </c>
      <c r="AS3747" s="143" t="s">
        <v>412</v>
      </c>
      <c r="AT3747" s="143" t="s">
        <v>366</v>
      </c>
      <c r="AV3747" s="143">
        <v>199.99999998882399</v>
      </c>
      <c r="AW3747" s="143">
        <v>1.9227238135</v>
      </c>
    </row>
    <row r="3748" spans="1:49" x14ac:dyDescent="0.25">
      <c r="A3748" s="153">
        <v>830000</v>
      </c>
      <c r="B3748" s="153">
        <v>2500000</v>
      </c>
      <c r="C3748" s="153">
        <v>2500000</v>
      </c>
      <c r="D3748" s="143" t="s">
        <v>360</v>
      </c>
      <c r="E3748" s="143" t="s">
        <v>73</v>
      </c>
      <c r="F3748" s="143" t="s">
        <v>378</v>
      </c>
      <c r="G3748" s="143" t="s">
        <v>379</v>
      </c>
      <c r="H3748" s="143">
        <v>0.59</v>
      </c>
      <c r="I3748" s="143">
        <v>0.64</v>
      </c>
      <c r="J3748" s="143" t="s">
        <v>366</v>
      </c>
      <c r="K3748" s="143">
        <v>7.9480945469249997E-2</v>
      </c>
      <c r="L3748" s="143">
        <v>3825.6519064233198</v>
      </c>
      <c r="M3748" s="143">
        <v>7.8440627519502097</v>
      </c>
      <c r="N3748" s="143">
        <v>1.11825815917786</v>
      </c>
      <c r="O3748" s="143">
        <v>0.62345352384515995</v>
      </c>
      <c r="P3748" s="143">
        <v>8.8880215770160004E-2</v>
      </c>
      <c r="Q3748" s="143">
        <v>304.06643055877998</v>
      </c>
      <c r="R3748" s="143">
        <v>1550</v>
      </c>
      <c r="S3748" s="143" t="s">
        <v>399</v>
      </c>
      <c r="T3748" s="143">
        <v>1550</v>
      </c>
      <c r="U3748" s="143" t="s">
        <v>385</v>
      </c>
      <c r="V3748" s="143" t="s">
        <v>366</v>
      </c>
      <c r="Z3748" s="143">
        <v>0</v>
      </c>
      <c r="AA3748" s="143">
        <v>1</v>
      </c>
      <c r="AB3748" s="143">
        <v>0.62345352384515995</v>
      </c>
      <c r="AC3748" s="143">
        <v>8.8880215770160004E-2</v>
      </c>
      <c r="AD3748" s="143">
        <v>2012.78953729056</v>
      </c>
      <c r="AF3748" s="143">
        <v>-1</v>
      </c>
      <c r="AG3748" s="143">
        <v>-1</v>
      </c>
      <c r="AH3748" s="143">
        <v>-1</v>
      </c>
      <c r="AI3748" s="143">
        <v>-1</v>
      </c>
      <c r="AJ3748" s="143">
        <v>0</v>
      </c>
      <c r="AM3748" s="143" t="s">
        <v>383</v>
      </c>
      <c r="AN3748" s="143">
        <v>-1</v>
      </c>
      <c r="AQ3748" s="143">
        <v>642</v>
      </c>
      <c r="AR3748" s="143" t="s">
        <v>295</v>
      </c>
      <c r="AS3748" s="143" t="s">
        <v>412</v>
      </c>
      <c r="AT3748" s="143" t="s">
        <v>366</v>
      </c>
      <c r="AV3748" s="143">
        <v>105.28847225481699</v>
      </c>
      <c r="AW3748" s="143">
        <v>1.6324327148</v>
      </c>
    </row>
    <row r="3749" spans="1:49" x14ac:dyDescent="0.25">
      <c r="A3749" s="153">
        <v>830000</v>
      </c>
      <c r="B3749" s="153">
        <v>2500000</v>
      </c>
      <c r="C3749" s="153">
        <v>2500000</v>
      </c>
      <c r="D3749" s="143" t="s">
        <v>360</v>
      </c>
      <c r="E3749" s="143" t="s">
        <v>73</v>
      </c>
      <c r="F3749" s="143" t="s">
        <v>378</v>
      </c>
      <c r="G3749" s="143" t="s">
        <v>379</v>
      </c>
      <c r="H3749" s="143">
        <v>0.59</v>
      </c>
      <c r="I3749" s="143">
        <v>0.64</v>
      </c>
      <c r="J3749" s="143" t="s">
        <v>366</v>
      </c>
      <c r="K3749" s="143">
        <v>7.7481653250990004E-2</v>
      </c>
      <c r="L3749" s="143">
        <v>3823.8252515147101</v>
      </c>
      <c r="M3749" s="143">
        <v>7.7331060939866596</v>
      </c>
      <c r="N3749" s="143">
        <v>1.08107638408243</v>
      </c>
      <c r="O3749" s="143">
        <v>0.59917384492741999</v>
      </c>
      <c r="P3749" s="143">
        <v>8.376358552931E-2</v>
      </c>
      <c r="Q3749" s="143">
        <v>296.27630223025801</v>
      </c>
      <c r="R3749" s="143">
        <v>1550</v>
      </c>
      <c r="S3749" s="143" t="s">
        <v>399</v>
      </c>
      <c r="T3749" s="143">
        <v>1550</v>
      </c>
      <c r="U3749" s="143" t="s">
        <v>385</v>
      </c>
      <c r="V3749" s="143" t="s">
        <v>366</v>
      </c>
      <c r="Z3749" s="143">
        <v>0</v>
      </c>
      <c r="AA3749" s="143">
        <v>1</v>
      </c>
      <c r="AB3749" s="143">
        <v>0.59917384492741999</v>
      </c>
      <c r="AC3749" s="143">
        <v>8.376358552931E-2</v>
      </c>
      <c r="AD3749" s="143">
        <v>1656.1512998866599</v>
      </c>
      <c r="AF3749" s="143">
        <v>-1</v>
      </c>
      <c r="AG3749" s="143">
        <v>-1</v>
      </c>
      <c r="AH3749" s="143">
        <v>-1</v>
      </c>
      <c r="AI3749" s="143">
        <v>-1</v>
      </c>
      <c r="AJ3749" s="143">
        <v>0</v>
      </c>
      <c r="AM3749" s="143" t="s">
        <v>383</v>
      </c>
      <c r="AN3749" s="143">
        <v>-1</v>
      </c>
      <c r="AQ3749" s="143">
        <v>642</v>
      </c>
      <c r="AR3749" s="143" t="s">
        <v>295</v>
      </c>
      <c r="AS3749" s="143" t="s">
        <v>412</v>
      </c>
      <c r="AT3749" s="143" t="s">
        <v>366</v>
      </c>
      <c r="AV3749" s="143">
        <v>87.745183364313505</v>
      </c>
      <c r="AW3749" s="143">
        <v>1.3431884022</v>
      </c>
    </row>
    <row r="3750" spans="1:49" x14ac:dyDescent="0.25">
      <c r="A3750" s="153">
        <v>830000</v>
      </c>
      <c r="B3750" s="153">
        <v>2500000</v>
      </c>
      <c r="C3750" s="153">
        <v>2500000</v>
      </c>
      <c r="D3750" s="143" t="s">
        <v>360</v>
      </c>
      <c r="E3750" s="143" t="s">
        <v>73</v>
      </c>
      <c r="F3750" s="143" t="s">
        <v>378</v>
      </c>
      <c r="G3750" s="143" t="s">
        <v>379</v>
      </c>
      <c r="H3750" s="143">
        <v>0.59</v>
      </c>
      <c r="I3750" s="143">
        <v>0.64</v>
      </c>
      <c r="J3750" s="143" t="s">
        <v>366</v>
      </c>
      <c r="K3750" s="143">
        <v>0.61776345373694996</v>
      </c>
      <c r="L3750" s="143">
        <v>3838.0182127500002</v>
      </c>
      <c r="M3750" s="143">
        <v>7.5859181459683498</v>
      </c>
      <c r="N3750" s="143">
        <v>1.0588573594914501</v>
      </c>
      <c r="O3750" s="143">
        <v>4.68630299361923</v>
      </c>
      <c r="P3750" s="143">
        <v>0.65412337941423004</v>
      </c>
      <c r="Q3750" s="143">
        <v>2370.98738661377</v>
      </c>
      <c r="R3750" s="143">
        <v>1550</v>
      </c>
      <c r="S3750" s="143" t="s">
        <v>399</v>
      </c>
      <c r="T3750" s="143">
        <v>1550</v>
      </c>
      <c r="U3750" s="143" t="s">
        <v>385</v>
      </c>
      <c r="V3750" s="143" t="s">
        <v>366</v>
      </c>
      <c r="Z3750" s="143">
        <v>0</v>
      </c>
      <c r="AA3750" s="143">
        <v>1</v>
      </c>
      <c r="AB3750" s="143">
        <v>4.68630299361923</v>
      </c>
      <c r="AC3750" s="143">
        <v>0.65412337941423004</v>
      </c>
      <c r="AD3750" s="143">
        <v>2370.98738661377</v>
      </c>
      <c r="AF3750" s="143">
        <v>-1</v>
      </c>
      <c r="AG3750" s="143">
        <v>-1</v>
      </c>
      <c r="AH3750" s="143">
        <v>-1</v>
      </c>
      <c r="AI3750" s="143">
        <v>-1</v>
      </c>
      <c r="AJ3750" s="143">
        <v>0</v>
      </c>
      <c r="AM3750" s="143" t="s">
        <v>383</v>
      </c>
      <c r="AN3750" s="143">
        <v>-1</v>
      </c>
      <c r="AQ3750" s="143">
        <v>642</v>
      </c>
      <c r="AR3750" s="143" t="s">
        <v>295</v>
      </c>
      <c r="AS3750" s="143" t="s">
        <v>412</v>
      </c>
      <c r="AT3750" s="143" t="s">
        <v>366</v>
      </c>
      <c r="AV3750" s="143">
        <v>200.00000001117499</v>
      </c>
      <c r="AW3750" s="143">
        <v>1.9229419193999999</v>
      </c>
    </row>
    <row r="3751" spans="1:49" x14ac:dyDescent="0.25">
      <c r="A3751" s="153">
        <v>830000</v>
      </c>
      <c r="B3751" s="153">
        <v>2500000</v>
      </c>
      <c r="C3751" s="153">
        <v>2500000</v>
      </c>
      <c r="D3751" s="143" t="s">
        <v>360</v>
      </c>
      <c r="E3751" s="143" t="s">
        <v>73</v>
      </c>
      <c r="F3751" s="143" t="s">
        <v>378</v>
      </c>
      <c r="G3751" s="143" t="s">
        <v>379</v>
      </c>
      <c r="H3751" s="143">
        <v>0.59</v>
      </c>
      <c r="I3751" s="143">
        <v>0.64</v>
      </c>
      <c r="J3751" s="143" t="s">
        <v>366</v>
      </c>
      <c r="K3751" s="143">
        <v>0.61758885998905999</v>
      </c>
      <c r="L3751" s="143">
        <v>3837.5802043802901</v>
      </c>
      <c r="M3751" s="143">
        <v>7.58512908273247</v>
      </c>
      <c r="N3751" s="143">
        <v>1.0587595517630699</v>
      </c>
      <c r="O3751" s="143">
        <v>4.6844912230746498</v>
      </c>
      <c r="P3751" s="143">
        <v>0.65387810457589002</v>
      </c>
      <c r="Q3751" s="143">
        <v>2370.0467835398299</v>
      </c>
      <c r="R3751" s="143">
        <v>1550</v>
      </c>
      <c r="S3751" s="143" t="s">
        <v>399</v>
      </c>
      <c r="T3751" s="143">
        <v>1550</v>
      </c>
      <c r="U3751" s="143" t="s">
        <v>385</v>
      </c>
      <c r="V3751" s="143" t="s">
        <v>366</v>
      </c>
      <c r="Z3751" s="143">
        <v>0</v>
      </c>
      <c r="AA3751" s="143">
        <v>1</v>
      </c>
      <c r="AB3751" s="143">
        <v>4.6844912230746498</v>
      </c>
      <c r="AC3751" s="143">
        <v>0.65387810457589002</v>
      </c>
      <c r="AD3751" s="143">
        <v>2370.7167998141099</v>
      </c>
      <c r="AF3751" s="143">
        <v>-1</v>
      </c>
      <c r="AG3751" s="143">
        <v>-1</v>
      </c>
      <c r="AH3751" s="143">
        <v>-1</v>
      </c>
      <c r="AI3751" s="143">
        <v>-1</v>
      </c>
      <c r="AJ3751" s="143">
        <v>0</v>
      </c>
      <c r="AM3751" s="143" t="s">
        <v>383</v>
      </c>
      <c r="AN3751" s="143">
        <v>-1</v>
      </c>
      <c r="AQ3751" s="143">
        <v>642</v>
      </c>
      <c r="AR3751" s="143" t="s">
        <v>295</v>
      </c>
      <c r="AS3751" s="143" t="s">
        <v>412</v>
      </c>
      <c r="AT3751" s="143" t="s">
        <v>366</v>
      </c>
      <c r="AV3751" s="143">
        <v>199.30496252369301</v>
      </c>
      <c r="AW3751" s="143">
        <v>1.9227224653999999</v>
      </c>
    </row>
    <row r="3752" spans="1:49" x14ac:dyDescent="0.25">
      <c r="A3752" s="153">
        <v>830000</v>
      </c>
      <c r="B3752" s="153">
        <v>2500000</v>
      </c>
      <c r="C3752" s="153">
        <v>2500000</v>
      </c>
      <c r="D3752" s="143" t="s">
        <v>360</v>
      </c>
      <c r="E3752" s="143" t="s">
        <v>73</v>
      </c>
      <c r="F3752" s="143" t="s">
        <v>378</v>
      </c>
      <c r="G3752" s="143" t="s">
        <v>379</v>
      </c>
      <c r="H3752" s="143">
        <v>0.59</v>
      </c>
      <c r="I3752" s="143">
        <v>0.64</v>
      </c>
      <c r="J3752" s="143" t="s">
        <v>366</v>
      </c>
      <c r="K3752" s="143">
        <v>0.42193940751989001</v>
      </c>
      <c r="L3752" s="143">
        <v>3837.5828933518001</v>
      </c>
      <c r="M3752" s="143">
        <v>7.5850598671142997</v>
      </c>
      <c r="N3752" s="143">
        <v>1.05873790318826</v>
      </c>
      <c r="O3752" s="143">
        <v>3.2004356663331301</v>
      </c>
      <c r="P3752" s="143">
        <v>0.44672324359011001</v>
      </c>
      <c r="Q3752" s="143">
        <v>1619.2274523293399</v>
      </c>
      <c r="R3752" s="143">
        <v>1550</v>
      </c>
      <c r="S3752" s="143" t="s">
        <v>399</v>
      </c>
      <c r="T3752" s="143">
        <v>1550</v>
      </c>
      <c r="U3752" s="143" t="s">
        <v>385</v>
      </c>
      <c r="V3752" s="143" t="s">
        <v>366</v>
      </c>
      <c r="Z3752" s="143">
        <v>0</v>
      </c>
      <c r="AA3752" s="143">
        <v>1</v>
      </c>
      <c r="AB3752" s="143">
        <v>3.2004356663331301</v>
      </c>
      <c r="AC3752" s="143">
        <v>0.44672324359011001</v>
      </c>
      <c r="AD3752" s="143">
        <v>2370.7184621988599</v>
      </c>
      <c r="AF3752" s="143">
        <v>-1</v>
      </c>
      <c r="AG3752" s="143">
        <v>-1</v>
      </c>
      <c r="AH3752" s="143">
        <v>-1</v>
      </c>
      <c r="AI3752" s="143">
        <v>-1</v>
      </c>
      <c r="AJ3752" s="143">
        <v>0</v>
      </c>
      <c r="AM3752" s="143" t="s">
        <v>383</v>
      </c>
      <c r="AN3752" s="143">
        <v>-1</v>
      </c>
      <c r="AQ3752" s="143">
        <v>642</v>
      </c>
      <c r="AR3752" s="143" t="s">
        <v>295</v>
      </c>
      <c r="AS3752" s="143" t="s">
        <v>412</v>
      </c>
      <c r="AT3752" s="143" t="s">
        <v>366</v>
      </c>
      <c r="AV3752" s="143">
        <v>184.37395754110599</v>
      </c>
      <c r="AW3752" s="143">
        <v>1.9227238136</v>
      </c>
    </row>
    <row r="3753" spans="1:49" x14ac:dyDescent="0.25">
      <c r="A3753" s="153">
        <v>830000</v>
      </c>
      <c r="B3753" s="153">
        <v>2500000</v>
      </c>
      <c r="C3753" s="153">
        <v>2500000</v>
      </c>
      <c r="D3753" s="143" t="s">
        <v>360</v>
      </c>
      <c r="E3753" s="143" t="s">
        <v>73</v>
      </c>
      <c r="F3753" s="143" t="s">
        <v>378</v>
      </c>
      <c r="G3753" s="143" t="s">
        <v>379</v>
      </c>
      <c r="H3753" s="143">
        <v>0.59</v>
      </c>
      <c r="I3753" s="143">
        <v>0.64</v>
      </c>
      <c r="J3753" s="143" t="s">
        <v>366</v>
      </c>
      <c r="K3753" s="143">
        <v>0.61776345359886997</v>
      </c>
      <c r="L3753" s="143">
        <v>3837.5828936377302</v>
      </c>
      <c r="M3753" s="143">
        <v>7.5850598676794299</v>
      </c>
      <c r="N3753" s="143">
        <v>1.05873790326715</v>
      </c>
      <c r="O3753" s="143">
        <v>4.6857727796118498</v>
      </c>
      <c r="P3753" s="143">
        <v>0.65404958357833998</v>
      </c>
      <c r="Q3753" s="143">
        <v>2370.7184618455999</v>
      </c>
      <c r="R3753" s="143">
        <v>1550</v>
      </c>
      <c r="S3753" s="143" t="s">
        <v>399</v>
      </c>
      <c r="T3753" s="143">
        <v>1550</v>
      </c>
      <c r="U3753" s="143" t="s">
        <v>385</v>
      </c>
      <c r="V3753" s="143" t="s">
        <v>366</v>
      </c>
      <c r="Z3753" s="143">
        <v>0</v>
      </c>
      <c r="AA3753" s="143">
        <v>1</v>
      </c>
      <c r="AB3753" s="143">
        <v>4.6857727796118498</v>
      </c>
      <c r="AC3753" s="143">
        <v>0.65404958357833998</v>
      </c>
      <c r="AD3753" s="143">
        <v>2370.7184618455999</v>
      </c>
      <c r="AF3753" s="143">
        <v>-1</v>
      </c>
      <c r="AG3753" s="143">
        <v>-1</v>
      </c>
      <c r="AH3753" s="143">
        <v>-1</v>
      </c>
      <c r="AI3753" s="143">
        <v>-1</v>
      </c>
      <c r="AJ3753" s="143">
        <v>0</v>
      </c>
      <c r="AM3753" s="143" t="s">
        <v>383</v>
      </c>
      <c r="AN3753" s="143">
        <v>-1</v>
      </c>
      <c r="AQ3753" s="143">
        <v>642</v>
      </c>
      <c r="AR3753" s="143" t="s">
        <v>295</v>
      </c>
      <c r="AS3753" s="143" t="s">
        <v>412</v>
      </c>
      <c r="AT3753" s="143" t="s">
        <v>366</v>
      </c>
      <c r="AV3753" s="143">
        <v>199.99999998882399</v>
      </c>
      <c r="AW3753" s="143">
        <v>1.9227238133</v>
      </c>
    </row>
    <row r="3754" spans="1:49" x14ac:dyDescent="0.25">
      <c r="A3754" s="153">
        <v>830000</v>
      </c>
      <c r="B3754" s="153">
        <v>2500000</v>
      </c>
      <c r="C3754" s="153">
        <v>2500000</v>
      </c>
      <c r="D3754" s="143" t="s">
        <v>360</v>
      </c>
      <c r="E3754" s="143" t="s">
        <v>73</v>
      </c>
      <c r="F3754" s="143" t="s">
        <v>378</v>
      </c>
      <c r="G3754" s="143" t="s">
        <v>379</v>
      </c>
      <c r="H3754" s="143">
        <v>0.59</v>
      </c>
      <c r="I3754" s="143">
        <v>0.64</v>
      </c>
      <c r="J3754" s="143" t="s">
        <v>366</v>
      </c>
      <c r="K3754" s="143">
        <v>0.61776345362188001</v>
      </c>
      <c r="L3754" s="143">
        <v>3839.17474998036</v>
      </c>
      <c r="M3754" s="143">
        <v>7.5881913652916602</v>
      </c>
      <c r="N3754" s="143">
        <v>1.0591726174041101</v>
      </c>
      <c r="O3754" s="143">
        <v>4.6877073045663504</v>
      </c>
      <c r="P3754" s="143">
        <v>0.65431813410928996</v>
      </c>
      <c r="Q3754" s="143">
        <v>2371.7018526058</v>
      </c>
      <c r="R3754" s="143">
        <v>1550</v>
      </c>
      <c r="S3754" s="143" t="s">
        <v>399</v>
      </c>
      <c r="T3754" s="143">
        <v>1550</v>
      </c>
      <c r="U3754" s="143" t="s">
        <v>385</v>
      </c>
      <c r="V3754" s="143" t="s">
        <v>366</v>
      </c>
      <c r="Z3754" s="143">
        <v>0</v>
      </c>
      <c r="AA3754" s="143">
        <v>1</v>
      </c>
      <c r="AB3754" s="143">
        <v>4.6877073045663504</v>
      </c>
      <c r="AC3754" s="143">
        <v>0.65431813410928996</v>
      </c>
      <c r="AD3754" s="143">
        <v>2371.7018526058</v>
      </c>
      <c r="AF3754" s="143">
        <v>-1</v>
      </c>
      <c r="AG3754" s="143">
        <v>-1</v>
      </c>
      <c r="AH3754" s="143">
        <v>-1</v>
      </c>
      <c r="AI3754" s="143">
        <v>-1</v>
      </c>
      <c r="AJ3754" s="143">
        <v>0</v>
      </c>
      <c r="AM3754" s="143" t="s">
        <v>383</v>
      </c>
      <c r="AN3754" s="143">
        <v>-1</v>
      </c>
      <c r="AQ3754" s="143">
        <v>642</v>
      </c>
      <c r="AR3754" s="143" t="s">
        <v>295</v>
      </c>
      <c r="AS3754" s="143" t="s">
        <v>412</v>
      </c>
      <c r="AT3754" s="143" t="s">
        <v>366</v>
      </c>
      <c r="AV3754" s="143">
        <v>199.99999999254899</v>
      </c>
      <c r="AW3754" s="143">
        <v>1.9235213728</v>
      </c>
    </row>
    <row r="3755" spans="1:49" x14ac:dyDescent="0.25">
      <c r="A3755" s="153">
        <v>230000</v>
      </c>
      <c r="B3755" s="153">
        <v>1800000</v>
      </c>
      <c r="C3755" s="153">
        <v>1800000</v>
      </c>
      <c r="D3755" s="143" t="s">
        <v>360</v>
      </c>
      <c r="E3755" s="143" t="s">
        <v>73</v>
      </c>
      <c r="F3755" s="143" t="s">
        <v>378</v>
      </c>
      <c r="G3755" s="143" t="s">
        <v>379</v>
      </c>
      <c r="H3755" s="143">
        <v>0.59</v>
      </c>
      <c r="I3755" s="143">
        <v>0.64</v>
      </c>
      <c r="J3755" s="143" t="s">
        <v>366</v>
      </c>
      <c r="K3755" s="143">
        <v>7.8295643010000004E-5</v>
      </c>
      <c r="L3755" s="143">
        <v>3872.1973251397799</v>
      </c>
      <c r="M3755" s="143">
        <v>8.2399004790536896</v>
      </c>
      <c r="N3755" s="143">
        <v>1.1121780272439601</v>
      </c>
      <c r="O3755" s="143">
        <v>6.4514830634000004E-4</v>
      </c>
      <c r="P3755" s="143">
        <v>8.7078693779999998E-5</v>
      </c>
      <c r="Q3755" s="143">
        <v>0.30317617943342001</v>
      </c>
      <c r="R3755" s="143">
        <v>8140</v>
      </c>
      <c r="S3755" s="143" t="s">
        <v>369</v>
      </c>
      <c r="T3755" s="143">
        <v>8140</v>
      </c>
      <c r="U3755" s="143" t="s">
        <v>385</v>
      </c>
      <c r="V3755" s="143" t="s">
        <v>366</v>
      </c>
      <c r="Z3755" s="143">
        <v>0</v>
      </c>
      <c r="AA3755" s="143">
        <v>1</v>
      </c>
      <c r="AB3755" s="143">
        <v>6.4514830634000004E-4</v>
      </c>
      <c r="AC3755" s="143">
        <v>8.7078693779999998E-5</v>
      </c>
      <c r="AD3755" s="143">
        <v>10.3513662433032</v>
      </c>
      <c r="AF3755" s="143">
        <v>-1</v>
      </c>
      <c r="AG3755" s="143">
        <v>-1</v>
      </c>
      <c r="AH3755" s="143">
        <v>-1</v>
      </c>
      <c r="AI3755" s="143">
        <v>-1</v>
      </c>
      <c r="AJ3755" s="143">
        <v>0</v>
      </c>
      <c r="AM3755" s="143" t="s">
        <v>383</v>
      </c>
      <c r="AN3755" s="143">
        <v>-1</v>
      </c>
      <c r="AQ3755" s="143">
        <v>645</v>
      </c>
      <c r="AR3755" s="143" t="s">
        <v>297</v>
      </c>
      <c r="AT3755" s="143" t="s">
        <v>366</v>
      </c>
      <c r="AV3755" s="143">
        <v>7.8315912296183203</v>
      </c>
      <c r="AW3755" s="143">
        <v>8.3952686000000002E-3</v>
      </c>
    </row>
    <row r="3756" spans="1:49" x14ac:dyDescent="0.25">
      <c r="A3756" s="153">
        <v>230000</v>
      </c>
      <c r="B3756" s="153">
        <v>1800000</v>
      </c>
      <c r="C3756" s="153">
        <v>1800000</v>
      </c>
      <c r="D3756" s="143" t="s">
        <v>360</v>
      </c>
      <c r="E3756" s="143" t="s">
        <v>73</v>
      </c>
      <c r="F3756" s="143" t="s">
        <v>378</v>
      </c>
      <c r="G3756" s="143" t="s">
        <v>379</v>
      </c>
      <c r="H3756" s="143">
        <v>0.59</v>
      </c>
      <c r="I3756" s="143">
        <v>0.64</v>
      </c>
      <c r="J3756" s="143" t="s">
        <v>366</v>
      </c>
      <c r="K3756" s="143">
        <v>0.14707919794946001</v>
      </c>
      <c r="L3756" s="143">
        <v>3872.1973251397799</v>
      </c>
      <c r="M3756" s="143">
        <v>8.2399004790536896</v>
      </c>
      <c r="N3756" s="143">
        <v>1.1121780272439601</v>
      </c>
      <c r="O3756" s="143">
        <v>1.2119179536426099</v>
      </c>
      <c r="P3756" s="143">
        <v>0.16357825222405001</v>
      </c>
      <c r="Q3756" s="143">
        <v>569.51967688361503</v>
      </c>
      <c r="R3756" s="143">
        <v>1550</v>
      </c>
      <c r="S3756" s="143" t="s">
        <v>399</v>
      </c>
      <c r="T3756" s="143">
        <v>1550</v>
      </c>
      <c r="U3756" s="143" t="s">
        <v>385</v>
      </c>
      <c r="V3756" s="143" t="s">
        <v>366</v>
      </c>
      <c r="Z3756" s="143">
        <v>0</v>
      </c>
      <c r="AA3756" s="143">
        <v>1</v>
      </c>
      <c r="AB3756" s="143">
        <v>1.2119179536426099</v>
      </c>
      <c r="AC3756" s="143">
        <v>0.16357825222405001</v>
      </c>
      <c r="AD3756" s="143">
        <v>577.204767424843</v>
      </c>
      <c r="AF3756" s="143">
        <v>-1</v>
      </c>
      <c r="AG3756" s="143">
        <v>-1</v>
      </c>
      <c r="AH3756" s="143">
        <v>-1</v>
      </c>
      <c r="AI3756" s="143">
        <v>-1</v>
      </c>
      <c r="AJ3756" s="143">
        <v>0</v>
      </c>
      <c r="AM3756" s="143" t="s">
        <v>383</v>
      </c>
      <c r="AN3756" s="143">
        <v>-1</v>
      </c>
      <c r="AQ3756" s="143">
        <v>645</v>
      </c>
      <c r="AR3756" s="143" t="s">
        <v>297</v>
      </c>
      <c r="AT3756" s="143" t="s">
        <v>366</v>
      </c>
      <c r="AV3756" s="143">
        <v>97.550832466455503</v>
      </c>
      <c r="AW3756" s="143">
        <v>0.4681303872</v>
      </c>
    </row>
    <row r="3757" spans="1:49" x14ac:dyDescent="0.25">
      <c r="A3757" s="153">
        <v>230000</v>
      </c>
      <c r="B3757" s="153">
        <v>1800000</v>
      </c>
      <c r="C3757" s="153">
        <v>1800000</v>
      </c>
      <c r="D3757" s="143" t="s">
        <v>360</v>
      </c>
      <c r="E3757" s="143" t="s">
        <v>73</v>
      </c>
      <c r="F3757" s="143" t="s">
        <v>378</v>
      </c>
      <c r="G3757" s="143" t="s">
        <v>379</v>
      </c>
      <c r="H3757" s="143">
        <v>0.59</v>
      </c>
      <c r="I3757" s="143">
        <v>0.64</v>
      </c>
      <c r="J3757" s="143" t="s">
        <v>366</v>
      </c>
      <c r="K3757" s="143">
        <v>4.253671347817E-2</v>
      </c>
      <c r="L3757" s="143">
        <v>3872.1973251397799</v>
      </c>
      <c r="M3757" s="143">
        <v>8.2399004790536896</v>
      </c>
      <c r="N3757" s="143">
        <v>1.1121780272439601</v>
      </c>
      <c r="O3757" s="143">
        <v>0.35049828576615999</v>
      </c>
      <c r="P3757" s="143">
        <v>4.730839808159E-2</v>
      </c>
      <c r="Q3757" s="143">
        <v>164.71054815041799</v>
      </c>
      <c r="R3757" s="143">
        <v>8340</v>
      </c>
      <c r="S3757" s="143" t="s">
        <v>402</v>
      </c>
      <c r="T3757" s="143">
        <v>8340</v>
      </c>
      <c r="U3757" s="143" t="s">
        <v>385</v>
      </c>
      <c r="V3757" s="143" t="s">
        <v>366</v>
      </c>
      <c r="Z3757" s="143">
        <v>0</v>
      </c>
      <c r="AA3757" s="143">
        <v>1</v>
      </c>
      <c r="AB3757" s="143">
        <v>0.35049828576615999</v>
      </c>
      <c r="AC3757" s="143">
        <v>4.730839808159E-2</v>
      </c>
      <c r="AD3757" s="143">
        <v>604.51452692345003</v>
      </c>
      <c r="AF3757" s="143">
        <v>-1</v>
      </c>
      <c r="AG3757" s="143">
        <v>-1</v>
      </c>
      <c r="AH3757" s="143">
        <v>-1</v>
      </c>
      <c r="AI3757" s="143">
        <v>-1</v>
      </c>
      <c r="AJ3757" s="143">
        <v>0</v>
      </c>
      <c r="AM3757" s="143" t="s">
        <v>383</v>
      </c>
      <c r="AN3757" s="143">
        <v>-1</v>
      </c>
      <c r="AQ3757" s="143">
        <v>645</v>
      </c>
      <c r="AR3757" s="143" t="s">
        <v>297</v>
      </c>
      <c r="AT3757" s="143" t="s">
        <v>366</v>
      </c>
      <c r="AV3757" s="143">
        <v>62.293767925734301</v>
      </c>
      <c r="AW3757" s="143">
        <v>0.4902794217</v>
      </c>
    </row>
    <row r="3758" spans="1:49" x14ac:dyDescent="0.25">
      <c r="A3758" s="153">
        <v>230000</v>
      </c>
      <c r="B3758" s="153">
        <v>1800000</v>
      </c>
      <c r="C3758" s="153">
        <v>1800000</v>
      </c>
      <c r="D3758" s="143" t="s">
        <v>360</v>
      </c>
      <c r="E3758" s="143" t="s">
        <v>73</v>
      </c>
      <c r="F3758" s="143" t="s">
        <v>378</v>
      </c>
      <c r="G3758" s="143" t="s">
        <v>379</v>
      </c>
      <c r="H3758" s="143">
        <v>0.59</v>
      </c>
      <c r="I3758" s="143">
        <v>0.64</v>
      </c>
      <c r="J3758" s="143" t="s">
        <v>366</v>
      </c>
      <c r="K3758" s="143">
        <v>9.4932464651670004E-2</v>
      </c>
      <c r="L3758" s="143">
        <v>3895.25515904742</v>
      </c>
      <c r="M3758" s="143">
        <v>7.2798938441281198</v>
      </c>
      <c r="N3758" s="143">
        <v>1.0036173083722999</v>
      </c>
      <c r="O3758" s="143">
        <v>0.69109826502561</v>
      </c>
      <c r="P3758" s="143">
        <v>9.5275864650850001E-2</v>
      </c>
      <c r="Q3758" s="143">
        <v>369.78617269550898</v>
      </c>
      <c r="R3758" s="143">
        <v>8340</v>
      </c>
      <c r="S3758" s="143" t="s">
        <v>402</v>
      </c>
      <c r="T3758" s="143">
        <v>8340</v>
      </c>
      <c r="U3758" s="143" t="s">
        <v>385</v>
      </c>
      <c r="V3758" s="143" t="s">
        <v>366</v>
      </c>
      <c r="Z3758" s="143">
        <v>0</v>
      </c>
      <c r="AA3758" s="143">
        <v>1</v>
      </c>
      <c r="AB3758" s="143">
        <v>0.69109826502561</v>
      </c>
      <c r="AC3758" s="143">
        <v>9.5275864650850001E-2</v>
      </c>
      <c r="AD3758" s="143">
        <v>1408.52845139632</v>
      </c>
      <c r="AF3758" s="143">
        <v>-1</v>
      </c>
      <c r="AG3758" s="143">
        <v>-1</v>
      </c>
      <c r="AH3758" s="143">
        <v>-1</v>
      </c>
      <c r="AI3758" s="143">
        <v>-1</v>
      </c>
      <c r="AJ3758" s="143">
        <v>0</v>
      </c>
      <c r="AM3758" s="143" t="s">
        <v>383</v>
      </c>
      <c r="AN3758" s="143">
        <v>-1</v>
      </c>
      <c r="AQ3758" s="143">
        <v>645</v>
      </c>
      <c r="AR3758" s="143" t="s">
        <v>297</v>
      </c>
      <c r="AT3758" s="143" t="s">
        <v>366</v>
      </c>
      <c r="AV3758" s="143">
        <v>88.959362050671302</v>
      </c>
      <c r="AW3758" s="143">
        <v>1.1423588414000001</v>
      </c>
    </row>
    <row r="3759" spans="1:49" x14ac:dyDescent="0.25">
      <c r="A3759" s="153">
        <v>230000</v>
      </c>
      <c r="B3759" s="153">
        <v>1800000</v>
      </c>
      <c r="C3759" s="153">
        <v>1800000</v>
      </c>
      <c r="D3759" s="143" t="s">
        <v>360</v>
      </c>
      <c r="E3759" s="143" t="s">
        <v>73</v>
      </c>
      <c r="F3759" s="143" t="s">
        <v>378</v>
      </c>
      <c r="G3759" s="143" t="s">
        <v>379</v>
      </c>
      <c r="H3759" s="143">
        <v>0.59</v>
      </c>
      <c r="I3759" s="143">
        <v>0.64</v>
      </c>
      <c r="J3759" s="143" t="s">
        <v>366</v>
      </c>
      <c r="K3759" s="143">
        <v>4.126279181334E-2</v>
      </c>
      <c r="L3759" s="143">
        <v>3827.7526985409399</v>
      </c>
      <c r="M3759" s="143">
        <v>7.5033822329977804</v>
      </c>
      <c r="N3759" s="143">
        <v>1.04332670040385</v>
      </c>
      <c r="O3759" s="143">
        <v>0.30961049897615001</v>
      </c>
      <c r="P3759" s="143">
        <v>4.305057243207E-2</v>
      </c>
      <c r="Q3759" s="143">
        <v>157.943762712872</v>
      </c>
      <c r="R3759" s="143">
        <v>1840</v>
      </c>
      <c r="S3759" s="143" t="s">
        <v>403</v>
      </c>
      <c r="T3759" s="143">
        <v>1840</v>
      </c>
      <c r="U3759" s="143" t="s">
        <v>385</v>
      </c>
      <c r="V3759" s="143" t="s">
        <v>366</v>
      </c>
      <c r="Z3759" s="143">
        <v>0</v>
      </c>
      <c r="AA3759" s="143">
        <v>1</v>
      </c>
      <c r="AB3759" s="143">
        <v>0.30961049897615001</v>
      </c>
      <c r="AC3759" s="143">
        <v>4.305057243207E-2</v>
      </c>
      <c r="AD3759" s="143">
        <v>983.86651904748101</v>
      </c>
      <c r="AF3759" s="143">
        <v>-1</v>
      </c>
      <c r="AG3759" s="143">
        <v>-1</v>
      </c>
      <c r="AH3759" s="143">
        <v>-1</v>
      </c>
      <c r="AI3759" s="143">
        <v>-1</v>
      </c>
      <c r="AJ3759" s="143">
        <v>0</v>
      </c>
      <c r="AM3759" s="143" t="s">
        <v>383</v>
      </c>
      <c r="AN3759" s="143">
        <v>-1</v>
      </c>
      <c r="AQ3759" s="143">
        <v>645</v>
      </c>
      <c r="AR3759" s="143" t="s">
        <v>297</v>
      </c>
      <c r="AT3759" s="143" t="s">
        <v>366</v>
      </c>
      <c r="AV3759" s="143">
        <v>72.305950100236501</v>
      </c>
      <c r="AW3759" s="143">
        <v>0.7979452709</v>
      </c>
    </row>
    <row r="3760" spans="1:49" x14ac:dyDescent="0.25">
      <c r="A3760" s="153">
        <v>230000</v>
      </c>
      <c r="B3760" s="153">
        <v>1800000</v>
      </c>
      <c r="C3760" s="153">
        <v>1800000</v>
      </c>
      <c r="D3760" s="143" t="s">
        <v>360</v>
      </c>
      <c r="E3760" s="143" t="s">
        <v>73</v>
      </c>
      <c r="F3760" s="143" t="s">
        <v>378</v>
      </c>
      <c r="G3760" s="143" t="s">
        <v>379</v>
      </c>
      <c r="H3760" s="143">
        <v>0.59</v>
      </c>
      <c r="I3760" s="143">
        <v>0.64</v>
      </c>
      <c r="J3760" s="143" t="s">
        <v>366</v>
      </c>
      <c r="K3760" s="143">
        <v>0.26330055964357002</v>
      </c>
      <c r="L3760" s="143">
        <v>3827.7526985409399</v>
      </c>
      <c r="M3760" s="143">
        <v>7.5033822329977804</v>
      </c>
      <c r="N3760" s="143">
        <v>1.04332670040385</v>
      </c>
      <c r="O3760" s="143">
        <v>1.975644741168</v>
      </c>
      <c r="P3760" s="143">
        <v>0.27470850410741998</v>
      </c>
      <c r="Q3760" s="143">
        <v>1007.84942770305</v>
      </c>
      <c r="R3760" s="143">
        <v>1550</v>
      </c>
      <c r="S3760" s="143" t="s">
        <v>399</v>
      </c>
      <c r="T3760" s="143">
        <v>1550</v>
      </c>
      <c r="U3760" s="143" t="s">
        <v>385</v>
      </c>
      <c r="V3760" s="143" t="s">
        <v>366</v>
      </c>
      <c r="Z3760" s="143">
        <v>0</v>
      </c>
      <c r="AA3760" s="143">
        <v>1</v>
      </c>
      <c r="AB3760" s="143">
        <v>1.975644741168</v>
      </c>
      <c r="AC3760" s="143">
        <v>0.27470850410741998</v>
      </c>
      <c r="AD3760" s="143">
        <v>1380.7792081422001</v>
      </c>
      <c r="AF3760" s="143">
        <v>-1</v>
      </c>
      <c r="AG3760" s="143">
        <v>-1</v>
      </c>
      <c r="AH3760" s="143">
        <v>-1</v>
      </c>
      <c r="AI3760" s="143">
        <v>-1</v>
      </c>
      <c r="AJ3760" s="143">
        <v>0</v>
      </c>
      <c r="AM3760" s="143" t="s">
        <v>383</v>
      </c>
      <c r="AN3760" s="143">
        <v>-1</v>
      </c>
      <c r="AQ3760" s="143">
        <v>645</v>
      </c>
      <c r="AR3760" s="143" t="s">
        <v>297</v>
      </c>
      <c r="AT3760" s="143" t="s">
        <v>366</v>
      </c>
      <c r="AV3760" s="143">
        <v>129.832178461539</v>
      </c>
      <c r="AW3760" s="143">
        <v>1.1198533723999999</v>
      </c>
    </row>
    <row r="3761" spans="1:49" x14ac:dyDescent="0.25">
      <c r="A3761" s="153">
        <v>230000</v>
      </c>
      <c r="B3761" s="153">
        <v>1800000</v>
      </c>
      <c r="C3761" s="153">
        <v>1800000</v>
      </c>
      <c r="D3761" s="143" t="s">
        <v>360</v>
      </c>
      <c r="E3761" s="143" t="s">
        <v>73</v>
      </c>
      <c r="F3761" s="143" t="s">
        <v>378</v>
      </c>
      <c r="G3761" s="143" t="s">
        <v>379</v>
      </c>
      <c r="H3761" s="143">
        <v>0.59</v>
      </c>
      <c r="I3761" s="143">
        <v>0.64</v>
      </c>
      <c r="J3761" s="143" t="s">
        <v>366</v>
      </c>
      <c r="K3761" s="143">
        <v>8.6726373107730001E-2</v>
      </c>
      <c r="L3761" s="143">
        <v>3850.6230915649899</v>
      </c>
      <c r="M3761" s="143">
        <v>7.9891947033152704</v>
      </c>
      <c r="N3761" s="143">
        <v>1.08411039288199</v>
      </c>
      <c r="O3761" s="143">
        <v>0.69287388067003997</v>
      </c>
      <c r="P3761" s="143">
        <v>9.4020962423049997E-2</v>
      </c>
      <c r="Q3761" s="143">
        <v>333.95057493631703</v>
      </c>
      <c r="R3761" s="143">
        <v>1840</v>
      </c>
      <c r="S3761" s="143" t="s">
        <v>403</v>
      </c>
      <c r="T3761" s="143">
        <v>1840</v>
      </c>
      <c r="U3761" s="143" t="s">
        <v>385</v>
      </c>
      <c r="V3761" s="143" t="s">
        <v>366</v>
      </c>
      <c r="Z3761" s="143">
        <v>0</v>
      </c>
      <c r="AA3761" s="143">
        <v>1</v>
      </c>
      <c r="AB3761" s="143">
        <v>0.69287388067003997</v>
      </c>
      <c r="AC3761" s="143">
        <v>9.4020962423049997E-2</v>
      </c>
      <c r="AD3761" s="143">
        <v>687.97200981280002</v>
      </c>
      <c r="AF3761" s="143">
        <v>-1</v>
      </c>
      <c r="AG3761" s="143">
        <v>-1</v>
      </c>
      <c r="AH3761" s="143">
        <v>-1</v>
      </c>
      <c r="AI3761" s="143">
        <v>-1</v>
      </c>
      <c r="AJ3761" s="143">
        <v>0</v>
      </c>
      <c r="AM3761" s="143" t="s">
        <v>383</v>
      </c>
      <c r="AN3761" s="143">
        <v>-1</v>
      </c>
      <c r="AQ3761" s="143">
        <v>645</v>
      </c>
      <c r="AR3761" s="143" t="s">
        <v>297</v>
      </c>
      <c r="AT3761" s="143" t="s">
        <v>366</v>
      </c>
      <c r="AV3761" s="143">
        <v>90.379407436868505</v>
      </c>
      <c r="AW3761" s="143">
        <v>0.55796594470000005</v>
      </c>
    </row>
    <row r="3762" spans="1:49" x14ac:dyDescent="0.25">
      <c r="A3762" s="153">
        <v>230000</v>
      </c>
      <c r="B3762" s="153">
        <v>1800000</v>
      </c>
      <c r="C3762" s="153">
        <v>1800000</v>
      </c>
      <c r="D3762" s="143" t="s">
        <v>360</v>
      </c>
      <c r="E3762" s="143" t="s">
        <v>73</v>
      </c>
      <c r="F3762" s="143" t="s">
        <v>378</v>
      </c>
      <c r="G3762" s="143" t="s">
        <v>379</v>
      </c>
      <c r="H3762" s="143">
        <v>0.59</v>
      </c>
      <c r="I3762" s="143">
        <v>0.64</v>
      </c>
      <c r="J3762" s="143" t="s">
        <v>366</v>
      </c>
      <c r="K3762" s="143">
        <v>1.7889427339119999E-2</v>
      </c>
      <c r="L3762" s="143">
        <v>3850.6230915649899</v>
      </c>
      <c r="M3762" s="143">
        <v>7.9891947033152704</v>
      </c>
      <c r="N3762" s="143">
        <v>1.08411039288199</v>
      </c>
      <c r="O3762" s="143">
        <v>0.14292211814304001</v>
      </c>
      <c r="P3762" s="143">
        <v>1.939411410104E-2</v>
      </c>
      <c r="Q3762" s="143">
        <v>68.885442006889505</v>
      </c>
      <c r="R3762" s="143">
        <v>8140</v>
      </c>
      <c r="S3762" s="143" t="s">
        <v>369</v>
      </c>
      <c r="T3762" s="143">
        <v>8140</v>
      </c>
      <c r="U3762" s="143" t="s">
        <v>385</v>
      </c>
      <c r="V3762" s="143" t="s">
        <v>366</v>
      </c>
      <c r="Z3762" s="143">
        <v>0</v>
      </c>
      <c r="AA3762" s="143">
        <v>1</v>
      </c>
      <c r="AB3762" s="143">
        <v>0.14292211814304001</v>
      </c>
      <c r="AC3762" s="143">
        <v>1.939411410104E-2</v>
      </c>
      <c r="AD3762" s="143">
        <v>183.255127946551</v>
      </c>
      <c r="AF3762" s="143">
        <v>-1</v>
      </c>
      <c r="AG3762" s="143">
        <v>-1</v>
      </c>
      <c r="AH3762" s="143">
        <v>-1</v>
      </c>
      <c r="AI3762" s="143">
        <v>-1</v>
      </c>
      <c r="AJ3762" s="143">
        <v>0</v>
      </c>
      <c r="AM3762" s="143" t="s">
        <v>383</v>
      </c>
      <c r="AN3762" s="143">
        <v>-1</v>
      </c>
      <c r="AQ3762" s="143">
        <v>645</v>
      </c>
      <c r="AR3762" s="143" t="s">
        <v>297</v>
      </c>
      <c r="AT3762" s="143" t="s">
        <v>366</v>
      </c>
      <c r="AV3762" s="143">
        <v>90.641239369056905</v>
      </c>
      <c r="AW3762" s="143">
        <v>0.14862540790000001</v>
      </c>
    </row>
    <row r="3763" spans="1:49" x14ac:dyDescent="0.25">
      <c r="A3763" s="153">
        <v>230000</v>
      </c>
      <c r="B3763" s="153">
        <v>1800000</v>
      </c>
      <c r="C3763" s="153">
        <v>1800000</v>
      </c>
      <c r="D3763" s="143" t="s">
        <v>360</v>
      </c>
      <c r="E3763" s="143" t="s">
        <v>73</v>
      </c>
      <c r="F3763" s="143" t="s">
        <v>378</v>
      </c>
      <c r="G3763" s="143" t="s">
        <v>379</v>
      </c>
      <c r="H3763" s="143">
        <v>0.59</v>
      </c>
      <c r="I3763" s="143">
        <v>0.64</v>
      </c>
      <c r="J3763" s="143" t="s">
        <v>366</v>
      </c>
      <c r="K3763" s="143">
        <v>0.20112699608503001</v>
      </c>
      <c r="L3763" s="143">
        <v>3850.6230915649899</v>
      </c>
      <c r="M3763" s="143">
        <v>7.9891947033152704</v>
      </c>
      <c r="N3763" s="143">
        <v>1.08411039288199</v>
      </c>
      <c r="O3763" s="143">
        <v>1.6068427318162499</v>
      </c>
      <c r="P3763" s="143">
        <v>0.21804386674491999</v>
      </c>
      <c r="Q3763" s="143">
        <v>774.46425546212902</v>
      </c>
      <c r="R3763" s="143">
        <v>1550</v>
      </c>
      <c r="S3763" s="143" t="s">
        <v>399</v>
      </c>
      <c r="T3763" s="143">
        <v>1550</v>
      </c>
      <c r="U3763" s="143" t="s">
        <v>385</v>
      </c>
      <c r="V3763" s="143" t="s">
        <v>366</v>
      </c>
      <c r="Z3763" s="143">
        <v>0</v>
      </c>
      <c r="AA3763" s="143">
        <v>1</v>
      </c>
      <c r="AB3763" s="143">
        <v>1.6068427318162499</v>
      </c>
      <c r="AC3763" s="143">
        <v>0.21804386674491999</v>
      </c>
      <c r="AD3763" s="143">
        <v>774.46425546212902</v>
      </c>
      <c r="AF3763" s="143">
        <v>-1</v>
      </c>
      <c r="AG3763" s="143">
        <v>-1</v>
      </c>
      <c r="AH3763" s="143">
        <v>-1</v>
      </c>
      <c r="AI3763" s="143">
        <v>-1</v>
      </c>
      <c r="AJ3763" s="143">
        <v>0</v>
      </c>
      <c r="AM3763" s="143" t="s">
        <v>383</v>
      </c>
      <c r="AN3763" s="143">
        <v>-1</v>
      </c>
      <c r="AQ3763" s="143">
        <v>645</v>
      </c>
      <c r="AR3763" s="143" t="s">
        <v>297</v>
      </c>
      <c r="AT3763" s="143" t="s">
        <v>366</v>
      </c>
      <c r="AV3763" s="143">
        <v>114.303684048845</v>
      </c>
      <c r="AW3763" s="143">
        <v>0.62811375140000003</v>
      </c>
    </row>
    <row r="3764" spans="1:49" x14ac:dyDescent="0.25">
      <c r="A3764" s="153">
        <v>230000</v>
      </c>
      <c r="B3764" s="153">
        <v>1800000</v>
      </c>
      <c r="C3764" s="153">
        <v>1800000</v>
      </c>
      <c r="D3764" s="143" t="s">
        <v>360</v>
      </c>
      <c r="E3764" s="143" t="s">
        <v>73</v>
      </c>
      <c r="F3764" s="143" t="s">
        <v>378</v>
      </c>
      <c r="G3764" s="143" t="s">
        <v>379</v>
      </c>
      <c r="H3764" s="143">
        <v>0.59</v>
      </c>
      <c r="I3764" s="143">
        <v>0.64</v>
      </c>
      <c r="J3764" s="143" t="s">
        <v>366</v>
      </c>
      <c r="K3764" s="143">
        <v>0.22748125867571001</v>
      </c>
      <c r="L3764" s="143">
        <v>3858.7899353057001</v>
      </c>
      <c r="M3764" s="143">
        <v>7.5521385630126696</v>
      </c>
      <c r="N3764" s="143">
        <v>1.0556692319658401</v>
      </c>
      <c r="O3764" s="143">
        <v>1.7179699860075299</v>
      </c>
      <c r="P3764" s="143">
        <v>0.24014496563280999</v>
      </c>
      <c r="Q3764" s="143">
        <v>877.80239144852601</v>
      </c>
      <c r="R3764" s="143">
        <v>1550</v>
      </c>
      <c r="S3764" s="143" t="s">
        <v>399</v>
      </c>
      <c r="T3764" s="143">
        <v>1550</v>
      </c>
      <c r="U3764" s="143" t="s">
        <v>385</v>
      </c>
      <c r="V3764" s="143" t="s">
        <v>366</v>
      </c>
      <c r="Z3764" s="143">
        <v>0</v>
      </c>
      <c r="AA3764" s="143">
        <v>1</v>
      </c>
      <c r="AB3764" s="143">
        <v>1.7179699860075299</v>
      </c>
      <c r="AC3764" s="143">
        <v>0.24014496563280999</v>
      </c>
      <c r="AD3764" s="143">
        <v>1129.3532669819899</v>
      </c>
      <c r="AF3764" s="143">
        <v>-1</v>
      </c>
      <c r="AG3764" s="143">
        <v>-1</v>
      </c>
      <c r="AH3764" s="143">
        <v>-1</v>
      </c>
      <c r="AI3764" s="143">
        <v>-1</v>
      </c>
      <c r="AJ3764" s="143">
        <v>0</v>
      </c>
      <c r="AM3764" s="143" t="s">
        <v>383</v>
      </c>
      <c r="AN3764" s="143">
        <v>-1</v>
      </c>
      <c r="AQ3764" s="143">
        <v>645</v>
      </c>
      <c r="AR3764" s="143" t="s">
        <v>297</v>
      </c>
      <c r="AT3764" s="143" t="s">
        <v>366</v>
      </c>
      <c r="AV3764" s="143">
        <v>126.756454657335</v>
      </c>
      <c r="AW3764" s="143">
        <v>0.91593938929999996</v>
      </c>
    </row>
    <row r="3765" spans="1:49" x14ac:dyDescent="0.25">
      <c r="A3765" s="153">
        <v>230000</v>
      </c>
      <c r="B3765" s="153">
        <v>1800000</v>
      </c>
      <c r="C3765" s="153">
        <v>1800000</v>
      </c>
      <c r="D3765" s="143" t="s">
        <v>360</v>
      </c>
      <c r="E3765" s="143" t="s">
        <v>73</v>
      </c>
      <c r="F3765" s="143" t="s">
        <v>378</v>
      </c>
      <c r="G3765" s="143" t="s">
        <v>379</v>
      </c>
      <c r="H3765" s="143">
        <v>0.59</v>
      </c>
      <c r="I3765" s="143">
        <v>0.64</v>
      </c>
      <c r="J3765" s="143" t="s">
        <v>366</v>
      </c>
      <c r="K3765" s="143">
        <v>0.27193047333532</v>
      </c>
      <c r="L3765" s="143">
        <v>3858.7899353057001</v>
      </c>
      <c r="M3765" s="143">
        <v>7.5521385630126696</v>
      </c>
      <c r="N3765" s="143">
        <v>1.0556692319658401</v>
      </c>
      <c r="O3765" s="143">
        <v>2.0536566141339798</v>
      </c>
      <c r="P3765" s="143">
        <v>0.28706863393401</v>
      </c>
      <c r="Q3765" s="143">
        <v>1049.32257360926</v>
      </c>
      <c r="R3765" s="143">
        <v>8340</v>
      </c>
      <c r="S3765" s="143" t="s">
        <v>402</v>
      </c>
      <c r="T3765" s="143">
        <v>8340</v>
      </c>
      <c r="U3765" s="143" t="s">
        <v>385</v>
      </c>
      <c r="V3765" s="143" t="s">
        <v>366</v>
      </c>
      <c r="Z3765" s="143">
        <v>0</v>
      </c>
      <c r="AA3765" s="143">
        <v>1</v>
      </c>
      <c r="AB3765" s="143">
        <v>2.0536566141339798</v>
      </c>
      <c r="AC3765" s="143">
        <v>0.28706863393401</v>
      </c>
      <c r="AD3765" s="143">
        <v>1254.46612972101</v>
      </c>
      <c r="AF3765" s="143">
        <v>-1</v>
      </c>
      <c r="AG3765" s="143">
        <v>-1</v>
      </c>
      <c r="AH3765" s="143">
        <v>-1</v>
      </c>
      <c r="AI3765" s="143">
        <v>-1</v>
      </c>
      <c r="AJ3765" s="143">
        <v>0</v>
      </c>
      <c r="AM3765" s="143" t="s">
        <v>383</v>
      </c>
      <c r="AN3765" s="143">
        <v>-1</v>
      </c>
      <c r="AQ3765" s="143">
        <v>645</v>
      </c>
      <c r="AR3765" s="143" t="s">
        <v>297</v>
      </c>
      <c r="AT3765" s="143" t="s">
        <v>366</v>
      </c>
      <c r="AV3765" s="143">
        <v>135.74146192750001</v>
      </c>
      <c r="AW3765" s="143">
        <v>1.0174096753999999</v>
      </c>
    </row>
    <row r="3766" spans="1:49" x14ac:dyDescent="0.25">
      <c r="A3766" s="153">
        <v>230000</v>
      </c>
      <c r="B3766" s="153">
        <v>1800000</v>
      </c>
      <c r="C3766" s="153">
        <v>1800000</v>
      </c>
      <c r="D3766" s="143" t="s">
        <v>360</v>
      </c>
      <c r="E3766" s="143" t="s">
        <v>73</v>
      </c>
      <c r="F3766" s="143" t="s">
        <v>378</v>
      </c>
      <c r="G3766" s="143" t="s">
        <v>379</v>
      </c>
      <c r="H3766" s="143">
        <v>0.59</v>
      </c>
      <c r="I3766" s="143">
        <v>0.64</v>
      </c>
      <c r="J3766" s="143" t="s">
        <v>366</v>
      </c>
      <c r="K3766" s="143">
        <v>1.542047852396E-2</v>
      </c>
      <c r="L3766" s="143">
        <v>3874.2825173222</v>
      </c>
      <c r="M3766" s="143">
        <v>8.1968485332901704</v>
      </c>
      <c r="N3766" s="143">
        <v>1.10930556259705</v>
      </c>
      <c r="O3766" s="143">
        <v>0.12639932677176999</v>
      </c>
      <c r="P3766" s="143">
        <v>1.710602260454E-2</v>
      </c>
      <c r="Q3766" s="143">
        <v>59.743290354132299</v>
      </c>
      <c r="R3766" s="143">
        <v>8140</v>
      </c>
      <c r="S3766" s="143" t="s">
        <v>369</v>
      </c>
      <c r="T3766" s="143">
        <v>8140</v>
      </c>
      <c r="U3766" s="143" t="s">
        <v>385</v>
      </c>
      <c r="V3766" s="143" t="s">
        <v>366</v>
      </c>
      <c r="Z3766" s="143">
        <v>0</v>
      </c>
      <c r="AA3766" s="143">
        <v>1</v>
      </c>
      <c r="AB3766" s="143">
        <v>0.12639932677176999</v>
      </c>
      <c r="AC3766" s="143">
        <v>1.710602260454E-2</v>
      </c>
      <c r="AD3766" s="143">
        <v>127.368603363254</v>
      </c>
      <c r="AF3766" s="143">
        <v>-1</v>
      </c>
      <c r="AG3766" s="143">
        <v>-1</v>
      </c>
      <c r="AH3766" s="143">
        <v>-1</v>
      </c>
      <c r="AI3766" s="143">
        <v>-1</v>
      </c>
      <c r="AJ3766" s="143">
        <v>0</v>
      </c>
      <c r="AM3766" s="143" t="s">
        <v>383</v>
      </c>
      <c r="AN3766" s="143">
        <v>-1</v>
      </c>
      <c r="AQ3766" s="143">
        <v>645</v>
      </c>
      <c r="AR3766" s="143" t="s">
        <v>297</v>
      </c>
      <c r="AT3766" s="143" t="s">
        <v>366</v>
      </c>
      <c r="AV3766" s="143">
        <v>102.656516706171</v>
      </c>
      <c r="AW3766" s="143">
        <v>0.1032997594</v>
      </c>
    </row>
    <row r="3767" spans="1:49" x14ac:dyDescent="0.25">
      <c r="A3767" s="153">
        <v>230000</v>
      </c>
      <c r="B3767" s="153">
        <v>1800000</v>
      </c>
      <c r="C3767" s="153">
        <v>1800000</v>
      </c>
      <c r="D3767" s="143" t="s">
        <v>360</v>
      </c>
      <c r="E3767" s="143" t="s">
        <v>73</v>
      </c>
      <c r="F3767" s="143" t="s">
        <v>378</v>
      </c>
      <c r="G3767" s="143" t="s">
        <v>379</v>
      </c>
      <c r="H3767" s="143">
        <v>0.59</v>
      </c>
      <c r="I3767" s="143">
        <v>0.64</v>
      </c>
      <c r="J3767" s="143" t="s">
        <v>366</v>
      </c>
      <c r="K3767" s="143">
        <v>0.33332580110195997</v>
      </c>
      <c r="L3767" s="143">
        <v>3874.2825173222</v>
      </c>
      <c r="M3767" s="143">
        <v>8.1968485332901704</v>
      </c>
      <c r="N3767" s="143">
        <v>1.10930556259705</v>
      </c>
      <c r="O3767" s="143">
        <v>2.7322211038704398</v>
      </c>
      <c r="P3767" s="143">
        <v>0.36976016531952999</v>
      </c>
      <c r="Q3767" s="143">
        <v>1291.3983237817699</v>
      </c>
      <c r="R3767" s="143">
        <v>1550</v>
      </c>
      <c r="S3767" s="143" t="s">
        <v>399</v>
      </c>
      <c r="T3767" s="143">
        <v>1550</v>
      </c>
      <c r="U3767" s="143" t="s">
        <v>385</v>
      </c>
      <c r="V3767" s="143" t="s">
        <v>366</v>
      </c>
      <c r="Z3767" s="143">
        <v>0</v>
      </c>
      <c r="AA3767" s="143">
        <v>1</v>
      </c>
      <c r="AB3767" s="143">
        <v>2.7322211038704398</v>
      </c>
      <c r="AC3767" s="143">
        <v>0.36976016531952999</v>
      </c>
      <c r="AD3767" s="143">
        <v>1291.3983237817699</v>
      </c>
      <c r="AF3767" s="143">
        <v>-1</v>
      </c>
      <c r="AG3767" s="143">
        <v>-1</v>
      </c>
      <c r="AH3767" s="143">
        <v>-1</v>
      </c>
      <c r="AI3767" s="143">
        <v>-1</v>
      </c>
      <c r="AJ3767" s="143">
        <v>0</v>
      </c>
      <c r="AM3767" s="143" t="s">
        <v>383</v>
      </c>
      <c r="AN3767" s="143">
        <v>-1</v>
      </c>
      <c r="AQ3767" s="143">
        <v>645</v>
      </c>
      <c r="AR3767" s="143" t="s">
        <v>297</v>
      </c>
      <c r="AT3767" s="143" t="s">
        <v>366</v>
      </c>
      <c r="AV3767" s="143">
        <v>154.04391544459199</v>
      </c>
      <c r="AW3767" s="143">
        <v>1.047362793</v>
      </c>
    </row>
    <row r="3768" spans="1:49" x14ac:dyDescent="0.25">
      <c r="A3768" s="153">
        <v>230000</v>
      </c>
      <c r="B3768" s="153">
        <v>1800000</v>
      </c>
      <c r="C3768" s="153">
        <v>1800000</v>
      </c>
      <c r="D3768" s="143" t="s">
        <v>360</v>
      </c>
      <c r="E3768" s="143" t="s">
        <v>73</v>
      </c>
      <c r="F3768" s="143" t="s">
        <v>378</v>
      </c>
      <c r="G3768" s="143" t="s">
        <v>379</v>
      </c>
      <c r="H3768" s="143">
        <v>0.59</v>
      </c>
      <c r="I3768" s="143">
        <v>0.64</v>
      </c>
      <c r="J3768" s="143" t="s">
        <v>366</v>
      </c>
      <c r="K3768" s="143">
        <v>0.48894142510385002</v>
      </c>
      <c r="L3768" s="143">
        <v>3858.66892684195</v>
      </c>
      <c r="M3768" s="143">
        <v>7.5453044278508496</v>
      </c>
      <c r="N3768" s="143">
        <v>1.0548544894795</v>
      </c>
      <c r="O3768" s="143">
        <v>3.6892118997957999</v>
      </c>
      <c r="P3768" s="143">
        <v>0.51576205736330005</v>
      </c>
      <c r="Q3768" s="143">
        <v>1886.66308409405</v>
      </c>
      <c r="R3768" s="143">
        <v>1550</v>
      </c>
      <c r="S3768" s="143" t="s">
        <v>399</v>
      </c>
      <c r="T3768" s="143">
        <v>1550</v>
      </c>
      <c r="U3768" s="143" t="s">
        <v>385</v>
      </c>
      <c r="V3768" s="143" t="s">
        <v>366</v>
      </c>
      <c r="Z3768" s="143">
        <v>0</v>
      </c>
      <c r="AA3768" s="143">
        <v>1</v>
      </c>
      <c r="AB3768" s="143">
        <v>3.6892118997957999</v>
      </c>
      <c r="AC3768" s="143">
        <v>0.51576205736330005</v>
      </c>
      <c r="AD3768" s="143">
        <v>2383.74464262934</v>
      </c>
      <c r="AF3768" s="143">
        <v>-1</v>
      </c>
      <c r="AG3768" s="143">
        <v>-1</v>
      </c>
      <c r="AH3768" s="143">
        <v>-1</v>
      </c>
      <c r="AI3768" s="143">
        <v>-1</v>
      </c>
      <c r="AJ3768" s="143">
        <v>0</v>
      </c>
      <c r="AM3768" s="143" t="s">
        <v>383</v>
      </c>
      <c r="AN3768" s="143">
        <v>-1</v>
      </c>
      <c r="AQ3768" s="143">
        <v>645</v>
      </c>
      <c r="AR3768" s="143" t="s">
        <v>297</v>
      </c>
      <c r="AT3768" s="143" t="s">
        <v>366</v>
      </c>
      <c r="AV3768" s="143">
        <v>179.17653178613699</v>
      </c>
      <c r="AW3768" s="143">
        <v>1.9332884368000001</v>
      </c>
    </row>
    <row r="3769" spans="1:49" x14ac:dyDescent="0.25">
      <c r="A3769" s="153">
        <v>820000</v>
      </c>
      <c r="B3769" s="153">
        <v>1400000</v>
      </c>
      <c r="C3769" s="153">
        <v>1400000</v>
      </c>
      <c r="D3769" s="143" t="s">
        <v>360</v>
      </c>
      <c r="E3769" s="143" t="s">
        <v>73</v>
      </c>
      <c r="F3769" s="143" t="s">
        <v>378</v>
      </c>
      <c r="G3769" s="143" t="s">
        <v>379</v>
      </c>
      <c r="H3769" s="143">
        <v>0.59</v>
      </c>
      <c r="I3769" s="143">
        <v>0.64</v>
      </c>
      <c r="J3769" s="143" t="s">
        <v>366</v>
      </c>
      <c r="K3769" s="143">
        <v>3.8383938945530001E-2</v>
      </c>
      <c r="L3769" s="143">
        <v>3759.8647846854001</v>
      </c>
      <c r="M3769" s="143">
        <v>7.9168177308162697</v>
      </c>
      <c r="N3769" s="143">
        <v>1.0535794299946699</v>
      </c>
      <c r="O3769" s="143">
        <v>0.30387864842253998</v>
      </c>
      <c r="P3769" s="143">
        <v>4.0440528515179999E-2</v>
      </c>
      <c r="Q3769" s="143">
        <v>144.318420338816</v>
      </c>
      <c r="R3769" s="143">
        <v>1730</v>
      </c>
      <c r="S3769" s="143" t="s">
        <v>368</v>
      </c>
      <c r="T3769" s="143">
        <v>1730</v>
      </c>
      <c r="U3769" s="143" t="s">
        <v>385</v>
      </c>
      <c r="V3769" s="143" t="s">
        <v>366</v>
      </c>
      <c r="Z3769" s="143">
        <v>0</v>
      </c>
      <c r="AA3769" s="143">
        <v>1</v>
      </c>
      <c r="AB3769" s="143">
        <v>0.30387864842253998</v>
      </c>
      <c r="AC3769" s="143">
        <v>4.0440528515179999E-2</v>
      </c>
      <c r="AD3769" s="143">
        <v>2161.40174593148</v>
      </c>
      <c r="AF3769" s="143">
        <v>-1</v>
      </c>
      <c r="AG3769" s="143">
        <v>-1</v>
      </c>
      <c r="AH3769" s="143">
        <v>-1</v>
      </c>
      <c r="AI3769" s="143">
        <v>-1</v>
      </c>
      <c r="AJ3769" s="143">
        <v>0</v>
      </c>
      <c r="AM3769" s="143" t="s">
        <v>383</v>
      </c>
      <c r="AN3769" s="143">
        <v>-1</v>
      </c>
      <c r="AQ3769" s="143">
        <v>655</v>
      </c>
      <c r="AR3769" s="143" t="s">
        <v>297</v>
      </c>
      <c r="AT3769" s="143" t="s">
        <v>366</v>
      </c>
      <c r="AV3769" s="143">
        <v>95.841924075809601</v>
      </c>
      <c r="AW3769" s="143">
        <v>1.7529616754999999</v>
      </c>
    </row>
    <row r="3770" spans="1:49" x14ac:dyDescent="0.25">
      <c r="A3770" s="153">
        <v>820000</v>
      </c>
      <c r="B3770" s="153">
        <v>1400000</v>
      </c>
      <c r="C3770" s="153">
        <v>1400000</v>
      </c>
      <c r="D3770" s="143" t="s">
        <v>360</v>
      </c>
      <c r="E3770" s="143" t="s">
        <v>73</v>
      </c>
      <c r="F3770" s="143" t="s">
        <v>378</v>
      </c>
      <c r="G3770" s="143" t="s">
        <v>379</v>
      </c>
      <c r="H3770" s="143">
        <v>0.59</v>
      </c>
      <c r="I3770" s="143">
        <v>0.64</v>
      </c>
      <c r="J3770" s="143" t="s">
        <v>366</v>
      </c>
      <c r="K3770" s="143">
        <v>0.12675588632967999</v>
      </c>
      <c r="L3770" s="143">
        <v>3759.8647846854001</v>
      </c>
      <c r="M3770" s="143">
        <v>7.9168177308162697</v>
      </c>
      <c r="N3770" s="143">
        <v>1.0535794299946699</v>
      </c>
      <c r="O3770" s="143">
        <v>1.00350324838015</v>
      </c>
      <c r="P3770" s="143">
        <v>0.13354739446769001</v>
      </c>
      <c r="Q3770" s="143">
        <v>476.584993262556</v>
      </c>
      <c r="R3770" s="143">
        <v>1730</v>
      </c>
      <c r="S3770" s="143" t="s">
        <v>368</v>
      </c>
      <c r="T3770" s="143">
        <v>1730</v>
      </c>
      <c r="U3770" s="143" t="s">
        <v>385</v>
      </c>
      <c r="V3770" s="143" t="s">
        <v>366</v>
      </c>
      <c r="Z3770" s="143">
        <v>0</v>
      </c>
      <c r="AA3770" s="143">
        <v>1</v>
      </c>
      <c r="AB3770" s="143">
        <v>1.00350324838015</v>
      </c>
      <c r="AC3770" s="143">
        <v>0.13354739446769001</v>
      </c>
      <c r="AD3770" s="143">
        <v>2161.40174593148</v>
      </c>
      <c r="AF3770" s="143">
        <v>-1</v>
      </c>
      <c r="AG3770" s="143">
        <v>-1</v>
      </c>
      <c r="AH3770" s="143">
        <v>-1</v>
      </c>
      <c r="AI3770" s="143">
        <v>-1</v>
      </c>
      <c r="AJ3770" s="143">
        <v>0</v>
      </c>
      <c r="AM3770" s="143" t="s">
        <v>383</v>
      </c>
      <c r="AN3770" s="143">
        <v>-1</v>
      </c>
      <c r="AQ3770" s="143">
        <v>656</v>
      </c>
      <c r="AR3770" s="143" t="s">
        <v>297</v>
      </c>
      <c r="AT3770" s="143" t="s">
        <v>366</v>
      </c>
      <c r="AV3770" s="143">
        <v>111.36440737258999</v>
      </c>
      <c r="AW3770" s="143">
        <v>1.7529616754999999</v>
      </c>
    </row>
    <row r="3771" spans="1:49" x14ac:dyDescent="0.25">
      <c r="A3771" s="153">
        <v>820000</v>
      </c>
      <c r="B3771" s="153">
        <v>1400000</v>
      </c>
      <c r="C3771" s="153">
        <v>1400000</v>
      </c>
      <c r="D3771" s="143" t="s">
        <v>360</v>
      </c>
      <c r="E3771" s="143" t="s">
        <v>73</v>
      </c>
      <c r="F3771" s="143" t="s">
        <v>378</v>
      </c>
      <c r="G3771" s="143" t="s">
        <v>379</v>
      </c>
      <c r="H3771" s="143">
        <v>0.59</v>
      </c>
      <c r="I3771" s="143">
        <v>0.64</v>
      </c>
      <c r="J3771" s="143" t="s">
        <v>366</v>
      </c>
      <c r="K3771" s="143">
        <v>0.61776345339174998</v>
      </c>
      <c r="L3771" s="143">
        <v>3803.2033264893298</v>
      </c>
      <c r="M3771" s="143">
        <v>7.6064444288479001</v>
      </c>
      <c r="N3771" s="143">
        <v>1.0389024218812799</v>
      </c>
      <c r="O3771" s="143">
        <v>4.6989833783975303</v>
      </c>
      <c r="P3771" s="143">
        <v>0.64179594787843997</v>
      </c>
      <c r="Q3771" s="143">
        <v>2349.4800209230498</v>
      </c>
      <c r="R3771" s="143">
        <v>1730</v>
      </c>
      <c r="S3771" s="143" t="s">
        <v>368</v>
      </c>
      <c r="T3771" s="143">
        <v>1730</v>
      </c>
      <c r="U3771" s="143" t="s">
        <v>385</v>
      </c>
      <c r="V3771" s="143" t="s">
        <v>366</v>
      </c>
      <c r="Z3771" s="143">
        <v>0</v>
      </c>
      <c r="AA3771" s="143">
        <v>1</v>
      </c>
      <c r="AB3771" s="143">
        <v>4.6989833783975303</v>
      </c>
      <c r="AC3771" s="143">
        <v>0.64179594787843997</v>
      </c>
      <c r="AD3771" s="143">
        <v>2349.4800209230498</v>
      </c>
      <c r="AF3771" s="143">
        <v>-1</v>
      </c>
      <c r="AG3771" s="143">
        <v>-1</v>
      </c>
      <c r="AH3771" s="143">
        <v>-1</v>
      </c>
      <c r="AI3771" s="143">
        <v>-1</v>
      </c>
      <c r="AJ3771" s="143">
        <v>0</v>
      </c>
      <c r="AM3771" s="143" t="s">
        <v>383</v>
      </c>
      <c r="AN3771" s="143">
        <v>-1</v>
      </c>
      <c r="AQ3771" s="143">
        <v>666</v>
      </c>
      <c r="AR3771" s="143" t="s">
        <v>297</v>
      </c>
      <c r="AT3771" s="143" t="s">
        <v>366</v>
      </c>
      <c r="AV3771" s="143">
        <v>199.999999955296</v>
      </c>
      <c r="AW3771" s="143">
        <v>1.9054988004</v>
      </c>
    </row>
    <row r="3772" spans="1:49" x14ac:dyDescent="0.25">
      <c r="A3772" s="153">
        <v>820000</v>
      </c>
      <c r="B3772" s="153">
        <v>1400000</v>
      </c>
      <c r="C3772" s="153">
        <v>1400000</v>
      </c>
      <c r="D3772" s="143" t="s">
        <v>360</v>
      </c>
      <c r="E3772" s="143" t="s">
        <v>73</v>
      </c>
      <c r="F3772" s="143" t="s">
        <v>378</v>
      </c>
      <c r="G3772" s="143" t="s">
        <v>379</v>
      </c>
      <c r="H3772" s="143">
        <v>0.59</v>
      </c>
      <c r="I3772" s="143">
        <v>0.64</v>
      </c>
      <c r="J3772" s="143" t="s">
        <v>366</v>
      </c>
      <c r="K3772" s="143">
        <v>3.3449827227899999E-2</v>
      </c>
      <c r="L3772" s="143">
        <v>3768.91891920438</v>
      </c>
      <c r="M3772" s="143">
        <v>7.7837754493655904</v>
      </c>
      <c r="N3772" s="143">
        <v>1.0864974041464299</v>
      </c>
      <c r="O3772" s="143">
        <v>0.26036594396208002</v>
      </c>
      <c r="P3772" s="143">
        <v>3.6343150452259998E-2</v>
      </c>
      <c r="Q3772" s="143">
        <v>126.069686683369</v>
      </c>
      <c r="R3772" s="143">
        <v>1710</v>
      </c>
      <c r="S3772" s="143" t="s">
        <v>407</v>
      </c>
      <c r="T3772" s="143">
        <v>1710</v>
      </c>
      <c r="U3772" s="143" t="s">
        <v>385</v>
      </c>
      <c r="V3772" s="143" t="s">
        <v>366</v>
      </c>
      <c r="Z3772" s="143">
        <v>0</v>
      </c>
      <c r="AA3772" s="143">
        <v>1</v>
      </c>
      <c r="AB3772" s="143">
        <v>0.26036594396208002</v>
      </c>
      <c r="AC3772" s="143">
        <v>3.6343150452259998E-2</v>
      </c>
      <c r="AD3772" s="143">
        <v>278.65685108027202</v>
      </c>
      <c r="AF3772" s="143">
        <v>-1</v>
      </c>
      <c r="AG3772" s="143">
        <v>-1</v>
      </c>
      <c r="AH3772" s="143">
        <v>-1</v>
      </c>
      <c r="AI3772" s="143">
        <v>-1</v>
      </c>
      <c r="AJ3772" s="143">
        <v>0</v>
      </c>
      <c r="AM3772" s="143" t="s">
        <v>383</v>
      </c>
      <c r="AN3772" s="143">
        <v>-1</v>
      </c>
      <c r="AQ3772" s="143">
        <v>652</v>
      </c>
      <c r="AR3772" s="143" t="s">
        <v>297</v>
      </c>
      <c r="AT3772" s="143" t="s">
        <v>366</v>
      </c>
      <c r="AV3772" s="143">
        <v>59.800129861714403</v>
      </c>
      <c r="AW3772" s="143">
        <v>0.22599906819999999</v>
      </c>
    </row>
    <row r="3773" spans="1:49" x14ac:dyDescent="0.25">
      <c r="A3773" s="153">
        <v>820000</v>
      </c>
      <c r="B3773" s="153">
        <v>1400000</v>
      </c>
      <c r="C3773" s="153">
        <v>1400000</v>
      </c>
      <c r="D3773" s="143" t="s">
        <v>360</v>
      </c>
      <c r="E3773" s="143" t="s">
        <v>73</v>
      </c>
      <c r="F3773" s="143" t="s">
        <v>378</v>
      </c>
      <c r="G3773" s="143" t="s">
        <v>379</v>
      </c>
      <c r="H3773" s="143">
        <v>0.59</v>
      </c>
      <c r="I3773" s="143">
        <v>0.64</v>
      </c>
      <c r="J3773" s="143" t="s">
        <v>366</v>
      </c>
      <c r="K3773" s="143">
        <v>0.53582854262638002</v>
      </c>
      <c r="L3773" s="143">
        <v>3812.9220033883998</v>
      </c>
      <c r="M3773" s="143">
        <v>7.6943328235343902</v>
      </c>
      <c r="N3773" s="143">
        <v>1.0495479856922101</v>
      </c>
      <c r="O3773" s="143">
        <v>4.1228431433167598</v>
      </c>
      <c r="P3773" s="143">
        <v>0.56237776758990998</v>
      </c>
      <c r="Q3773" s="143">
        <v>2043.0724402236699</v>
      </c>
      <c r="R3773" s="143">
        <v>1730</v>
      </c>
      <c r="S3773" s="143" t="s">
        <v>368</v>
      </c>
      <c r="T3773" s="143">
        <v>1730</v>
      </c>
      <c r="U3773" s="143" t="s">
        <v>385</v>
      </c>
      <c r="V3773" s="143" t="s">
        <v>366</v>
      </c>
      <c r="Z3773" s="143">
        <v>0</v>
      </c>
      <c r="AA3773" s="143">
        <v>1</v>
      </c>
      <c r="AB3773" s="143">
        <v>4.1228431433167598</v>
      </c>
      <c r="AC3773" s="143">
        <v>0.56237776758990998</v>
      </c>
      <c r="AD3773" s="143">
        <v>2043.0724402236699</v>
      </c>
      <c r="AF3773" s="143">
        <v>-1</v>
      </c>
      <c r="AG3773" s="143">
        <v>-1</v>
      </c>
      <c r="AH3773" s="143">
        <v>-1</v>
      </c>
      <c r="AI3773" s="143">
        <v>-1</v>
      </c>
      <c r="AJ3773" s="143">
        <v>0</v>
      </c>
      <c r="AM3773" s="143" t="s">
        <v>383</v>
      </c>
      <c r="AN3773" s="143">
        <v>-1</v>
      </c>
      <c r="AQ3773" s="143">
        <v>666</v>
      </c>
      <c r="AR3773" s="143" t="s">
        <v>297</v>
      </c>
      <c r="AT3773" s="143" t="s">
        <v>366</v>
      </c>
      <c r="AV3773" s="143">
        <v>189.041534863198</v>
      </c>
      <c r="AW3773" s="143">
        <v>1.6569930578000001</v>
      </c>
    </row>
    <row r="3774" spans="1:49" x14ac:dyDescent="0.25">
      <c r="A3774" s="153">
        <v>820000</v>
      </c>
      <c r="B3774" s="153">
        <v>1400000</v>
      </c>
      <c r="C3774" s="153">
        <v>1400000</v>
      </c>
      <c r="D3774" s="143" t="s">
        <v>360</v>
      </c>
      <c r="E3774" s="143" t="s">
        <v>73</v>
      </c>
      <c r="F3774" s="143" t="s">
        <v>378</v>
      </c>
      <c r="G3774" s="143" t="s">
        <v>379</v>
      </c>
      <c r="H3774" s="143">
        <v>0.59</v>
      </c>
      <c r="I3774" s="143">
        <v>0.64</v>
      </c>
      <c r="J3774" s="143" t="s">
        <v>366</v>
      </c>
      <c r="K3774" s="143">
        <v>0.29590136961529001</v>
      </c>
      <c r="L3774" s="143">
        <v>3810.0871612218898</v>
      </c>
      <c r="M3774" s="143">
        <v>7.6195833543029003</v>
      </c>
      <c r="N3774" s="143">
        <v>1.04072651103403</v>
      </c>
      <c r="O3774" s="143">
        <v>2.2546451504361298</v>
      </c>
      <c r="P3774" s="143">
        <v>0.30795240000990998</v>
      </c>
      <c r="Q3774" s="143">
        <v>1127.4100093592001</v>
      </c>
      <c r="R3774" s="143">
        <v>1730</v>
      </c>
      <c r="S3774" s="143" t="s">
        <v>368</v>
      </c>
      <c r="T3774" s="143">
        <v>1730</v>
      </c>
      <c r="U3774" s="143" t="s">
        <v>385</v>
      </c>
      <c r="V3774" s="143" t="s">
        <v>366</v>
      </c>
      <c r="Z3774" s="143">
        <v>0</v>
      </c>
      <c r="AA3774" s="143">
        <v>1</v>
      </c>
      <c r="AB3774" s="143">
        <v>2.2546451504361298</v>
      </c>
      <c r="AC3774" s="143">
        <v>0.30795240000990998</v>
      </c>
      <c r="AD3774" s="143">
        <v>1127.4100093592001</v>
      </c>
      <c r="AF3774" s="143">
        <v>-1</v>
      </c>
      <c r="AG3774" s="143">
        <v>-1</v>
      </c>
      <c r="AH3774" s="143">
        <v>-1</v>
      </c>
      <c r="AI3774" s="143">
        <v>-1</v>
      </c>
      <c r="AJ3774" s="143">
        <v>0</v>
      </c>
      <c r="AM3774" s="143" t="s">
        <v>383</v>
      </c>
      <c r="AN3774" s="143">
        <v>-1</v>
      </c>
      <c r="AQ3774" s="143">
        <v>660</v>
      </c>
      <c r="AR3774" s="143" t="s">
        <v>297</v>
      </c>
      <c r="AT3774" s="143" t="s">
        <v>366</v>
      </c>
      <c r="AV3774" s="143">
        <v>147.91451506599901</v>
      </c>
      <c r="AW3774" s="143">
        <v>0.91436334900000005</v>
      </c>
    </row>
    <row r="3775" spans="1:49" x14ac:dyDescent="0.25">
      <c r="A3775" s="153">
        <v>820000</v>
      </c>
      <c r="B3775" s="153">
        <v>1400000</v>
      </c>
      <c r="C3775" s="153">
        <v>1400000</v>
      </c>
      <c r="D3775" s="143" t="s">
        <v>360</v>
      </c>
      <c r="E3775" s="143" t="s">
        <v>73</v>
      </c>
      <c r="F3775" s="143" t="s">
        <v>378</v>
      </c>
      <c r="G3775" s="143" t="s">
        <v>379</v>
      </c>
      <c r="H3775" s="143">
        <v>0.59</v>
      </c>
      <c r="I3775" s="143">
        <v>0.64</v>
      </c>
      <c r="J3775" s="143" t="s">
        <v>366</v>
      </c>
      <c r="K3775" s="143">
        <v>3.3930586431189999E-2</v>
      </c>
      <c r="L3775" s="143">
        <v>3323.9104996474898</v>
      </c>
      <c r="M3775" s="143">
        <v>7.6940677246130598</v>
      </c>
      <c r="N3775" s="143">
        <v>0.90939986787550997</v>
      </c>
      <c r="O3775" s="143">
        <v>0.26106422993744</v>
      </c>
      <c r="P3775" s="143">
        <v>3.0856470817459999E-2</v>
      </c>
      <c r="Q3775" s="143">
        <v>112.782232497842</v>
      </c>
      <c r="R3775" s="143">
        <v>1730</v>
      </c>
      <c r="S3775" s="143" t="s">
        <v>368</v>
      </c>
      <c r="T3775" s="143">
        <v>1730</v>
      </c>
      <c r="U3775" s="143" t="s">
        <v>385</v>
      </c>
      <c r="V3775" s="143" t="s">
        <v>366</v>
      </c>
      <c r="Z3775" s="143">
        <v>0</v>
      </c>
      <c r="AA3775" s="143">
        <v>1</v>
      </c>
      <c r="AB3775" s="143">
        <v>0.26106422993744</v>
      </c>
      <c r="AC3775" s="143">
        <v>3.0856470817459999E-2</v>
      </c>
      <c r="AD3775" s="143">
        <v>207.81652677100001</v>
      </c>
      <c r="AF3775" s="143">
        <v>-1</v>
      </c>
      <c r="AG3775" s="143">
        <v>-1</v>
      </c>
      <c r="AH3775" s="143">
        <v>-1</v>
      </c>
      <c r="AI3775" s="143">
        <v>-1</v>
      </c>
      <c r="AJ3775" s="143">
        <v>0</v>
      </c>
      <c r="AM3775" s="143" t="s">
        <v>383</v>
      </c>
      <c r="AN3775" s="143">
        <v>-1</v>
      </c>
      <c r="AQ3775" s="143">
        <v>660</v>
      </c>
      <c r="AR3775" s="143" t="s">
        <v>297</v>
      </c>
      <c r="AT3775" s="143" t="s">
        <v>366</v>
      </c>
      <c r="AV3775" s="143">
        <v>78.4202860326603</v>
      </c>
      <c r="AW3775" s="143">
        <v>0.1685454394</v>
      </c>
    </row>
    <row r="3776" spans="1:49" x14ac:dyDescent="0.25">
      <c r="A3776" s="153">
        <v>820000</v>
      </c>
      <c r="B3776" s="153">
        <v>1400000</v>
      </c>
      <c r="C3776" s="153">
        <v>1400000</v>
      </c>
      <c r="D3776" s="143" t="s">
        <v>360</v>
      </c>
      <c r="E3776" s="143" t="s">
        <v>73</v>
      </c>
      <c r="F3776" s="143" t="s">
        <v>378</v>
      </c>
      <c r="G3776" s="143" t="s">
        <v>379</v>
      </c>
      <c r="H3776" s="143">
        <v>0.59</v>
      </c>
      <c r="I3776" s="143">
        <v>0.64</v>
      </c>
      <c r="J3776" s="143" t="s">
        <v>366</v>
      </c>
      <c r="K3776" s="143">
        <v>0.61776345366790997</v>
      </c>
      <c r="L3776" s="143">
        <v>3809.5000014510501</v>
      </c>
      <c r="M3776" s="143">
        <v>7.6079698813011998</v>
      </c>
      <c r="N3776" s="143">
        <v>1.0396308935443801</v>
      </c>
      <c r="O3776" s="143">
        <v>4.6999257492740902</v>
      </c>
      <c r="P3776" s="143">
        <v>0.64224597133584005</v>
      </c>
      <c r="Q3776" s="143">
        <v>2353.3698776443198</v>
      </c>
      <c r="R3776" s="143">
        <v>1730</v>
      </c>
      <c r="S3776" s="143" t="s">
        <v>368</v>
      </c>
      <c r="T3776" s="143">
        <v>1730</v>
      </c>
      <c r="U3776" s="143" t="s">
        <v>385</v>
      </c>
      <c r="V3776" s="143" t="s">
        <v>366</v>
      </c>
      <c r="Z3776" s="143">
        <v>0</v>
      </c>
      <c r="AA3776" s="143">
        <v>1</v>
      </c>
      <c r="AB3776" s="143">
        <v>4.6999257492740902</v>
      </c>
      <c r="AC3776" s="143">
        <v>0.64224597133584005</v>
      </c>
      <c r="AD3776" s="143">
        <v>2353.3698776443198</v>
      </c>
      <c r="AF3776" s="143">
        <v>-1</v>
      </c>
      <c r="AG3776" s="143">
        <v>-1</v>
      </c>
      <c r="AH3776" s="143">
        <v>-1</v>
      </c>
      <c r="AI3776" s="143">
        <v>-1</v>
      </c>
      <c r="AJ3776" s="143">
        <v>0</v>
      </c>
      <c r="AM3776" s="143" t="s">
        <v>383</v>
      </c>
      <c r="AN3776" s="143">
        <v>-1</v>
      </c>
      <c r="AQ3776" s="143">
        <v>660</v>
      </c>
      <c r="AR3776" s="143" t="s">
        <v>297</v>
      </c>
      <c r="AT3776" s="143" t="s">
        <v>366</v>
      </c>
      <c r="AV3776" s="143">
        <v>200</v>
      </c>
      <c r="AW3776" s="143">
        <v>1.908653591</v>
      </c>
    </row>
    <row r="3777" spans="1:49" x14ac:dyDescent="0.25">
      <c r="A3777" s="153">
        <v>820000</v>
      </c>
      <c r="B3777" s="153">
        <v>1400000</v>
      </c>
      <c r="C3777" s="153">
        <v>1400000</v>
      </c>
      <c r="D3777" s="143" t="s">
        <v>360</v>
      </c>
      <c r="E3777" s="143" t="s">
        <v>73</v>
      </c>
      <c r="F3777" s="143" t="s">
        <v>378</v>
      </c>
      <c r="G3777" s="143" t="s">
        <v>379</v>
      </c>
      <c r="H3777" s="143">
        <v>0.59</v>
      </c>
      <c r="I3777" s="143">
        <v>0.64</v>
      </c>
      <c r="J3777" s="143" t="s">
        <v>366</v>
      </c>
      <c r="K3777" s="143">
        <v>0.49226569050322</v>
      </c>
      <c r="L3777" s="143">
        <v>3817.0484902439098</v>
      </c>
      <c r="M3777" s="143">
        <v>7.7134081367609602</v>
      </c>
      <c r="N3777" s="143">
        <v>1.04979217346694</v>
      </c>
      <c r="O3777" s="143">
        <v>3.7970461825758002</v>
      </c>
      <c r="P3777" s="143">
        <v>0.51677666915658005</v>
      </c>
      <c r="Q3777" s="143">
        <v>1879.0020107342</v>
      </c>
      <c r="R3777" s="143">
        <v>1710</v>
      </c>
      <c r="S3777" s="143" t="s">
        <v>407</v>
      </c>
      <c r="T3777" s="143">
        <v>1710</v>
      </c>
      <c r="U3777" s="143" t="s">
        <v>385</v>
      </c>
      <c r="V3777" s="143" t="s">
        <v>366</v>
      </c>
      <c r="Z3777" s="143">
        <v>0</v>
      </c>
      <c r="AA3777" s="143">
        <v>1</v>
      </c>
      <c r="AB3777" s="143">
        <v>3.7970461825758002</v>
      </c>
      <c r="AC3777" s="143">
        <v>0.51677666915658005</v>
      </c>
      <c r="AD3777" s="143">
        <v>2357.7402024030698</v>
      </c>
      <c r="AF3777" s="143">
        <v>-1</v>
      </c>
      <c r="AG3777" s="143">
        <v>-1</v>
      </c>
      <c r="AH3777" s="143">
        <v>-1</v>
      </c>
      <c r="AI3777" s="143">
        <v>-1</v>
      </c>
      <c r="AJ3777" s="143">
        <v>0</v>
      </c>
      <c r="AM3777" s="143" t="s">
        <v>383</v>
      </c>
      <c r="AN3777" s="143">
        <v>-1</v>
      </c>
      <c r="AQ3777" s="143">
        <v>652</v>
      </c>
      <c r="AR3777" s="143" t="s">
        <v>297</v>
      </c>
      <c r="AT3777" s="143" t="s">
        <v>366</v>
      </c>
      <c r="AV3777" s="143">
        <v>182.65914832555899</v>
      </c>
      <c r="AW3777" s="143">
        <v>1.9121980555</v>
      </c>
    </row>
    <row r="3778" spans="1:49" x14ac:dyDescent="0.25">
      <c r="A3778" s="153">
        <v>820000</v>
      </c>
      <c r="B3778" s="153">
        <v>1400000</v>
      </c>
      <c r="C3778" s="153">
        <v>1400000</v>
      </c>
      <c r="D3778" s="143" t="s">
        <v>360</v>
      </c>
      <c r="E3778" s="143" t="s">
        <v>73</v>
      </c>
      <c r="F3778" s="143" t="s">
        <v>378</v>
      </c>
      <c r="G3778" s="143" t="s">
        <v>379</v>
      </c>
      <c r="H3778" s="143">
        <v>0.59</v>
      </c>
      <c r="I3778" s="143">
        <v>0.64</v>
      </c>
      <c r="J3778" s="143" t="s">
        <v>366</v>
      </c>
      <c r="K3778" s="143">
        <v>0.32897810959694002</v>
      </c>
      <c r="L3778" s="143">
        <v>3500.9426669229401</v>
      </c>
      <c r="M3778" s="143">
        <v>6.9420234684507998</v>
      </c>
      <c r="N3778" s="143">
        <v>0.95008093201664001</v>
      </c>
      <c r="O3778" s="143">
        <v>2.2837737574285302</v>
      </c>
      <c r="P3778" s="143">
        <v>0.31255582897892997</v>
      </c>
      <c r="Q3778" s="143">
        <v>1151.73350037157</v>
      </c>
      <c r="R3778" s="143">
        <v>1730</v>
      </c>
      <c r="S3778" s="143" t="s">
        <v>368</v>
      </c>
      <c r="T3778" s="143">
        <v>1730</v>
      </c>
      <c r="U3778" s="143" t="s">
        <v>385</v>
      </c>
      <c r="V3778" s="143" t="s">
        <v>366</v>
      </c>
      <c r="Z3778" s="143">
        <v>0</v>
      </c>
      <c r="AA3778" s="143">
        <v>1</v>
      </c>
      <c r="AB3778" s="143">
        <v>2.2837737574285302</v>
      </c>
      <c r="AC3778" s="143">
        <v>0.31255582897892997</v>
      </c>
      <c r="AD3778" s="143">
        <v>1151.73350037157</v>
      </c>
      <c r="AF3778" s="143">
        <v>-1</v>
      </c>
      <c r="AG3778" s="143">
        <v>-1</v>
      </c>
      <c r="AH3778" s="143">
        <v>-1</v>
      </c>
      <c r="AI3778" s="143">
        <v>-1</v>
      </c>
      <c r="AJ3778" s="143">
        <v>0</v>
      </c>
      <c r="AM3778" s="143" t="s">
        <v>383</v>
      </c>
      <c r="AN3778" s="143">
        <v>-1</v>
      </c>
      <c r="AQ3778" s="143">
        <v>666</v>
      </c>
      <c r="AR3778" s="143" t="s">
        <v>297</v>
      </c>
      <c r="AT3778" s="143" t="s">
        <v>366</v>
      </c>
      <c r="AV3778" s="143">
        <v>164.186019310711</v>
      </c>
      <c r="AW3778" s="143">
        <v>0.93409043010000004</v>
      </c>
    </row>
    <row r="3779" spans="1:49" x14ac:dyDescent="0.25">
      <c r="A3779" s="153">
        <v>820000</v>
      </c>
      <c r="B3779" s="153">
        <v>1400000</v>
      </c>
      <c r="C3779" s="153">
        <v>1400000</v>
      </c>
      <c r="D3779" s="143" t="s">
        <v>360</v>
      </c>
      <c r="E3779" s="143" t="s">
        <v>73</v>
      </c>
      <c r="F3779" s="143" t="s">
        <v>378</v>
      </c>
      <c r="G3779" s="143" t="s">
        <v>379</v>
      </c>
      <c r="H3779" s="143">
        <v>0.59</v>
      </c>
      <c r="I3779" s="143">
        <v>0.64</v>
      </c>
      <c r="J3779" s="143" t="s">
        <v>366</v>
      </c>
      <c r="K3779" s="143">
        <v>0.47477721233837999</v>
      </c>
      <c r="L3779" s="143">
        <v>3655.1296109109699</v>
      </c>
      <c r="M3779" s="143">
        <v>7.2805692222732201</v>
      </c>
      <c r="N3779" s="143">
        <v>0.99535055282745</v>
      </c>
      <c r="O3779" s="143">
        <v>3.4566483595874802</v>
      </c>
      <c r="P3779" s="143">
        <v>0.47256976077087998</v>
      </c>
      <c r="Q3779" s="143">
        <v>1735.37224740378</v>
      </c>
      <c r="R3779" s="143">
        <v>1730</v>
      </c>
      <c r="S3779" s="143" t="s">
        <v>368</v>
      </c>
      <c r="T3779" s="143">
        <v>1730</v>
      </c>
      <c r="U3779" s="143" t="s">
        <v>385</v>
      </c>
      <c r="V3779" s="143" t="s">
        <v>366</v>
      </c>
      <c r="Z3779" s="143">
        <v>0</v>
      </c>
      <c r="AA3779" s="143">
        <v>1</v>
      </c>
      <c r="AB3779" s="143">
        <v>3.4566483595874802</v>
      </c>
      <c r="AC3779" s="143">
        <v>0.47256976077087998</v>
      </c>
      <c r="AD3779" s="143">
        <v>1735.37224740378</v>
      </c>
      <c r="AF3779" s="143">
        <v>-1</v>
      </c>
      <c r="AG3779" s="143">
        <v>-1</v>
      </c>
      <c r="AH3779" s="143">
        <v>-1</v>
      </c>
      <c r="AI3779" s="143">
        <v>-1</v>
      </c>
      <c r="AJ3779" s="143">
        <v>0</v>
      </c>
      <c r="AM3779" s="143" t="s">
        <v>383</v>
      </c>
      <c r="AN3779" s="143">
        <v>-1</v>
      </c>
      <c r="AQ3779" s="143">
        <v>666</v>
      </c>
      <c r="AR3779" s="143" t="s">
        <v>297</v>
      </c>
      <c r="AT3779" s="143" t="s">
        <v>366</v>
      </c>
      <c r="AV3779" s="143">
        <v>201.94447200502501</v>
      </c>
      <c r="AW3779" s="143">
        <v>1.4074389678999999</v>
      </c>
    </row>
    <row r="3780" spans="1:49" x14ac:dyDescent="0.25">
      <c r="A3780" s="153">
        <v>820000</v>
      </c>
      <c r="B3780" s="153">
        <v>1400000</v>
      </c>
      <c r="C3780" s="153">
        <v>1400000</v>
      </c>
      <c r="D3780" s="143" t="s">
        <v>360</v>
      </c>
      <c r="E3780" s="143" t="s">
        <v>73</v>
      </c>
      <c r="F3780" s="143" t="s">
        <v>378</v>
      </c>
      <c r="G3780" s="143" t="s">
        <v>379</v>
      </c>
      <c r="H3780" s="143">
        <v>0.59</v>
      </c>
      <c r="I3780" s="143">
        <v>0.64</v>
      </c>
      <c r="J3780" s="143" t="s">
        <v>366</v>
      </c>
      <c r="K3780" s="143">
        <v>0.61776345366790997</v>
      </c>
      <c r="L3780" s="143">
        <v>3806.2744628313699</v>
      </c>
      <c r="M3780" s="143">
        <v>7.6124922928912504</v>
      </c>
      <c r="N3780" s="143">
        <v>1.0397328885047401</v>
      </c>
      <c r="O3780" s="143">
        <v>4.7027195298768696</v>
      </c>
      <c r="P3780" s="143">
        <v>0.64230898009479998</v>
      </c>
      <c r="Q3780" s="143">
        <v>2351.37725776669</v>
      </c>
      <c r="R3780" s="143">
        <v>1730</v>
      </c>
      <c r="S3780" s="143" t="s">
        <v>368</v>
      </c>
      <c r="T3780" s="143">
        <v>1730</v>
      </c>
      <c r="U3780" s="143" t="s">
        <v>385</v>
      </c>
      <c r="V3780" s="143" t="s">
        <v>366</v>
      </c>
      <c r="Z3780" s="143">
        <v>0</v>
      </c>
      <c r="AA3780" s="143">
        <v>1</v>
      </c>
      <c r="AB3780" s="143">
        <v>4.7027195298768696</v>
      </c>
      <c r="AC3780" s="143">
        <v>0.64230898009479998</v>
      </c>
      <c r="AD3780" s="143">
        <v>2351.37725776669</v>
      </c>
      <c r="AF3780" s="143">
        <v>-1</v>
      </c>
      <c r="AG3780" s="143">
        <v>-1</v>
      </c>
      <c r="AH3780" s="143">
        <v>-1</v>
      </c>
      <c r="AI3780" s="143">
        <v>-1</v>
      </c>
      <c r="AJ3780" s="143">
        <v>0</v>
      </c>
      <c r="AM3780" s="143" t="s">
        <v>383</v>
      </c>
      <c r="AN3780" s="143">
        <v>-1</v>
      </c>
      <c r="AQ3780" s="143">
        <v>661</v>
      </c>
      <c r="AR3780" s="143" t="s">
        <v>297</v>
      </c>
      <c r="AT3780" s="143" t="s">
        <v>366</v>
      </c>
      <c r="AV3780" s="143">
        <v>200</v>
      </c>
      <c r="AW3780" s="143">
        <v>1.9070375164</v>
      </c>
    </row>
    <row r="3781" spans="1:49" x14ac:dyDescent="0.25">
      <c r="A3781" s="153">
        <v>820000</v>
      </c>
      <c r="B3781" s="153">
        <v>1400000</v>
      </c>
      <c r="C3781" s="153">
        <v>1400000</v>
      </c>
      <c r="D3781" s="143" t="s">
        <v>360</v>
      </c>
      <c r="E3781" s="143" t="s">
        <v>73</v>
      </c>
      <c r="F3781" s="143" t="s">
        <v>378</v>
      </c>
      <c r="G3781" s="143" t="s">
        <v>379</v>
      </c>
      <c r="H3781" s="143">
        <v>0.59</v>
      </c>
      <c r="I3781" s="143">
        <v>0.64</v>
      </c>
      <c r="J3781" s="143" t="s">
        <v>366</v>
      </c>
      <c r="K3781" s="143">
        <v>5.995786241876E-2</v>
      </c>
      <c r="L3781" s="143">
        <v>3184.19852167319</v>
      </c>
      <c r="M3781" s="143">
        <v>6.29751682251469</v>
      </c>
      <c r="N3781" s="143">
        <v>0.85725710364295005</v>
      </c>
      <c r="O3781" s="143">
        <v>0.37758564722421001</v>
      </c>
      <c r="P3781" s="143">
        <v>5.1399303477730002E-2</v>
      </c>
      <c r="Q3781" s="143">
        <v>190.917736876525</v>
      </c>
      <c r="R3781" s="143">
        <v>1730</v>
      </c>
      <c r="S3781" s="143" t="s">
        <v>368</v>
      </c>
      <c r="T3781" s="143">
        <v>1730</v>
      </c>
      <c r="U3781" s="143" t="s">
        <v>385</v>
      </c>
      <c r="V3781" s="143" t="s">
        <v>366</v>
      </c>
      <c r="Z3781" s="143">
        <v>0</v>
      </c>
      <c r="AA3781" s="143">
        <v>1</v>
      </c>
      <c r="AB3781" s="143">
        <v>0.37758564722421001</v>
      </c>
      <c r="AC3781" s="143">
        <v>5.1399303477730002E-2</v>
      </c>
      <c r="AD3781" s="143">
        <v>190.917736876525</v>
      </c>
      <c r="AF3781" s="143">
        <v>-1</v>
      </c>
      <c r="AG3781" s="143">
        <v>-1</v>
      </c>
      <c r="AH3781" s="143">
        <v>-1</v>
      </c>
      <c r="AI3781" s="143">
        <v>-1</v>
      </c>
      <c r="AJ3781" s="143">
        <v>0</v>
      </c>
      <c r="AM3781" s="143" t="s">
        <v>383</v>
      </c>
      <c r="AN3781" s="143">
        <v>-1</v>
      </c>
      <c r="AQ3781" s="143">
        <v>662</v>
      </c>
      <c r="AR3781" s="143" t="s">
        <v>297</v>
      </c>
      <c r="AT3781" s="143" t="s">
        <v>366</v>
      </c>
      <c r="AV3781" s="143">
        <v>62.333667132255698</v>
      </c>
      <c r="AW3781" s="143">
        <v>0.1548400137</v>
      </c>
    </row>
    <row r="3782" spans="1:49" x14ac:dyDescent="0.25">
      <c r="A3782" s="153">
        <v>820000</v>
      </c>
      <c r="B3782" s="153">
        <v>1400000</v>
      </c>
      <c r="C3782" s="153">
        <v>1400000</v>
      </c>
      <c r="D3782" s="143" t="s">
        <v>360</v>
      </c>
      <c r="E3782" s="143" t="s">
        <v>73</v>
      </c>
      <c r="F3782" s="143" t="s">
        <v>378</v>
      </c>
      <c r="G3782" s="143" t="s">
        <v>379</v>
      </c>
      <c r="H3782" s="143">
        <v>0.59</v>
      </c>
      <c r="I3782" s="143">
        <v>0.64</v>
      </c>
      <c r="J3782" s="143" t="s">
        <v>366</v>
      </c>
      <c r="K3782" s="143">
        <v>0.45174689125047002</v>
      </c>
      <c r="L3782" s="143">
        <v>3803.7211906409002</v>
      </c>
      <c r="M3782" s="143">
        <v>7.7482332054393002</v>
      </c>
      <c r="N3782" s="143">
        <v>1.05163348450795</v>
      </c>
      <c r="O3782" s="143">
        <v>3.5002402632408698</v>
      </c>
      <c r="P3782" s="143">
        <v>0.47507215736135999</v>
      </c>
      <c r="Q3782" s="143">
        <v>1718.3192230555701</v>
      </c>
      <c r="R3782" s="143">
        <v>1730</v>
      </c>
      <c r="S3782" s="143" t="s">
        <v>368</v>
      </c>
      <c r="T3782" s="143">
        <v>1730</v>
      </c>
      <c r="U3782" s="143" t="s">
        <v>385</v>
      </c>
      <c r="V3782" s="143" t="s">
        <v>366</v>
      </c>
      <c r="Z3782" s="143">
        <v>0</v>
      </c>
      <c r="AA3782" s="143">
        <v>1</v>
      </c>
      <c r="AB3782" s="143">
        <v>3.5002402632408698</v>
      </c>
      <c r="AC3782" s="143">
        <v>0.47507215736135999</v>
      </c>
      <c r="AD3782" s="143">
        <v>2343.5696071510501</v>
      </c>
      <c r="AF3782" s="143">
        <v>-1</v>
      </c>
      <c r="AG3782" s="143">
        <v>-1</v>
      </c>
      <c r="AH3782" s="143">
        <v>-1</v>
      </c>
      <c r="AI3782" s="143">
        <v>-1</v>
      </c>
      <c r="AJ3782" s="143">
        <v>0</v>
      </c>
      <c r="AM3782" s="143" t="s">
        <v>383</v>
      </c>
      <c r="AN3782" s="143">
        <v>-1</v>
      </c>
      <c r="AQ3782" s="143">
        <v>670</v>
      </c>
      <c r="AR3782" s="143" t="s">
        <v>297</v>
      </c>
      <c r="AT3782" s="143" t="s">
        <v>366</v>
      </c>
      <c r="AV3782" s="143">
        <v>187.97346759148101</v>
      </c>
      <c r="AW3782" s="143">
        <v>1.9007052775</v>
      </c>
    </row>
    <row r="3783" spans="1:49" x14ac:dyDescent="0.25">
      <c r="A3783" s="153">
        <v>820000</v>
      </c>
      <c r="B3783" s="153">
        <v>1400000</v>
      </c>
      <c r="C3783" s="153">
        <v>1400000</v>
      </c>
      <c r="D3783" s="143" t="s">
        <v>360</v>
      </c>
      <c r="E3783" s="143" t="s">
        <v>73</v>
      </c>
      <c r="F3783" s="143" t="s">
        <v>378</v>
      </c>
      <c r="G3783" s="143" t="s">
        <v>379</v>
      </c>
      <c r="H3783" s="143">
        <v>0.59</v>
      </c>
      <c r="I3783" s="143">
        <v>0.64</v>
      </c>
      <c r="J3783" s="143" t="s">
        <v>366</v>
      </c>
      <c r="K3783" s="143">
        <v>4.3920402455310002E-2</v>
      </c>
      <c r="L3783" s="143">
        <v>3456.9551336457098</v>
      </c>
      <c r="M3783" s="143">
        <v>7.0658322263197597</v>
      </c>
      <c r="N3783" s="143">
        <v>0.95457270229327995</v>
      </c>
      <c r="O3783" s="143">
        <v>0.31033419506169002</v>
      </c>
      <c r="P3783" s="143">
        <v>4.1925217257570001E-2</v>
      </c>
      <c r="Q3783" s="143">
        <v>151.83086073968599</v>
      </c>
      <c r="R3783" s="143">
        <v>1730</v>
      </c>
      <c r="S3783" s="143" t="s">
        <v>368</v>
      </c>
      <c r="T3783" s="143">
        <v>1730</v>
      </c>
      <c r="U3783" s="143" t="s">
        <v>385</v>
      </c>
      <c r="V3783" s="143" t="s">
        <v>366</v>
      </c>
      <c r="Z3783" s="143">
        <v>0</v>
      </c>
      <c r="AA3783" s="143">
        <v>1</v>
      </c>
      <c r="AB3783" s="143">
        <v>0.31033419506169002</v>
      </c>
      <c r="AC3783" s="143">
        <v>4.1925217257570001E-2</v>
      </c>
      <c r="AD3783" s="143">
        <v>431.39909869385099</v>
      </c>
      <c r="AF3783" s="143">
        <v>-1</v>
      </c>
      <c r="AG3783" s="143">
        <v>-1</v>
      </c>
      <c r="AH3783" s="143">
        <v>-1</v>
      </c>
      <c r="AI3783" s="143">
        <v>-1</v>
      </c>
      <c r="AJ3783" s="143">
        <v>0</v>
      </c>
      <c r="AM3783" s="143" t="s">
        <v>383</v>
      </c>
      <c r="AN3783" s="143">
        <v>-1</v>
      </c>
      <c r="AQ3783" s="143">
        <v>662</v>
      </c>
      <c r="AR3783" s="143" t="s">
        <v>297</v>
      </c>
      <c r="AT3783" s="143" t="s">
        <v>366</v>
      </c>
      <c r="AV3783" s="143">
        <v>55.9931753901826</v>
      </c>
      <c r="AW3783" s="143">
        <v>0.34987761449999999</v>
      </c>
    </row>
    <row r="3784" spans="1:49" x14ac:dyDescent="0.25">
      <c r="A3784" s="153">
        <v>820000</v>
      </c>
      <c r="B3784" s="153">
        <v>1400000</v>
      </c>
      <c r="C3784" s="153">
        <v>1400000</v>
      </c>
      <c r="D3784" s="143" t="s">
        <v>360</v>
      </c>
      <c r="E3784" s="143" t="s">
        <v>73</v>
      </c>
      <c r="F3784" s="143" t="s">
        <v>378</v>
      </c>
      <c r="G3784" s="143" t="s">
        <v>379</v>
      </c>
      <c r="H3784" s="143">
        <v>0.59</v>
      </c>
      <c r="I3784" s="143">
        <v>0.64</v>
      </c>
      <c r="J3784" s="143" t="s">
        <v>366</v>
      </c>
      <c r="K3784" s="143">
        <v>3.8581576388110002E-2</v>
      </c>
      <c r="L3784" s="143">
        <v>3456.9551336457098</v>
      </c>
      <c r="M3784" s="143">
        <v>7.0658322263197597</v>
      </c>
      <c r="N3784" s="143">
        <v>0.95457270229327995</v>
      </c>
      <c r="O3784" s="143">
        <v>0.27261094578537998</v>
      </c>
      <c r="P3784" s="143">
        <v>3.6828919631540002E-2</v>
      </c>
      <c r="Q3784" s="143">
        <v>133.374778559052</v>
      </c>
      <c r="R3784" s="143">
        <v>1730</v>
      </c>
      <c r="S3784" s="143" t="s">
        <v>368</v>
      </c>
      <c r="T3784" s="143">
        <v>1730</v>
      </c>
      <c r="U3784" s="143" t="s">
        <v>385</v>
      </c>
      <c r="V3784" s="143" t="s">
        <v>366</v>
      </c>
      <c r="Z3784" s="143">
        <v>0</v>
      </c>
      <c r="AA3784" s="143">
        <v>1</v>
      </c>
      <c r="AB3784" s="143">
        <v>0.27261094578537998</v>
      </c>
      <c r="AC3784" s="143">
        <v>3.6828919631540002E-2</v>
      </c>
      <c r="AD3784" s="143">
        <v>636.28567500019096</v>
      </c>
      <c r="AF3784" s="143">
        <v>-1</v>
      </c>
      <c r="AG3784" s="143">
        <v>-1</v>
      </c>
      <c r="AH3784" s="143">
        <v>-1</v>
      </c>
      <c r="AI3784" s="143">
        <v>-1</v>
      </c>
      <c r="AJ3784" s="143">
        <v>0</v>
      </c>
      <c r="AM3784" s="143" t="s">
        <v>383</v>
      </c>
      <c r="AN3784" s="143">
        <v>-1</v>
      </c>
      <c r="AQ3784" s="143">
        <v>662</v>
      </c>
      <c r="AR3784" s="143" t="s">
        <v>297</v>
      </c>
      <c r="AT3784" s="143" t="s">
        <v>366</v>
      </c>
      <c r="AV3784" s="143">
        <v>53.711643080736799</v>
      </c>
      <c r="AW3784" s="143">
        <v>0.51604677619999995</v>
      </c>
    </row>
    <row r="3785" spans="1:49" x14ac:dyDescent="0.25">
      <c r="A3785" s="153">
        <v>820000</v>
      </c>
      <c r="B3785" s="153">
        <v>1400000</v>
      </c>
      <c r="C3785" s="153">
        <v>1400000</v>
      </c>
      <c r="D3785" s="143" t="s">
        <v>360</v>
      </c>
      <c r="E3785" s="143" t="s">
        <v>73</v>
      </c>
      <c r="F3785" s="143" t="s">
        <v>378</v>
      </c>
      <c r="G3785" s="143" t="s">
        <v>379</v>
      </c>
      <c r="H3785" s="143">
        <v>0.59</v>
      </c>
      <c r="I3785" s="143">
        <v>0.64</v>
      </c>
      <c r="J3785" s="143" t="s">
        <v>366</v>
      </c>
      <c r="K3785" s="143">
        <v>2.49123417032E-3</v>
      </c>
      <c r="L3785" s="143">
        <v>3456.9551336457098</v>
      </c>
      <c r="M3785" s="143">
        <v>7.0658322263197597</v>
      </c>
      <c r="N3785" s="143">
        <v>0.95457270229327995</v>
      </c>
      <c r="O3785" s="143">
        <v>1.760264268397E-2</v>
      </c>
      <c r="P3785" s="143">
        <v>2.3780641340100002E-3</v>
      </c>
      <c r="Q3785" s="143">
        <v>8.6120847542117094</v>
      </c>
      <c r="R3785" s="143">
        <v>1730</v>
      </c>
      <c r="S3785" s="143" t="s">
        <v>368</v>
      </c>
      <c r="T3785" s="143">
        <v>1730</v>
      </c>
      <c r="U3785" s="143" t="s">
        <v>385</v>
      </c>
      <c r="V3785" s="143" t="s">
        <v>366</v>
      </c>
      <c r="Z3785" s="143">
        <v>0</v>
      </c>
      <c r="AA3785" s="143">
        <v>1</v>
      </c>
      <c r="AB3785" s="143">
        <v>1.760264268397E-2</v>
      </c>
      <c r="AC3785" s="143">
        <v>2.3780641340100002E-3</v>
      </c>
      <c r="AD3785" s="143">
        <v>636.28567500019096</v>
      </c>
      <c r="AF3785" s="143">
        <v>-1</v>
      </c>
      <c r="AG3785" s="143">
        <v>-1</v>
      </c>
      <c r="AH3785" s="143">
        <v>-1</v>
      </c>
      <c r="AI3785" s="143">
        <v>-1</v>
      </c>
      <c r="AJ3785" s="143">
        <v>0</v>
      </c>
      <c r="AM3785" s="143" t="s">
        <v>383</v>
      </c>
      <c r="AN3785" s="143">
        <v>-1</v>
      </c>
      <c r="AQ3785" s="143">
        <v>666</v>
      </c>
      <c r="AR3785" s="143" t="s">
        <v>297</v>
      </c>
      <c r="AT3785" s="143" t="s">
        <v>366</v>
      </c>
      <c r="AV3785" s="143">
        <v>18.5575842736481</v>
      </c>
      <c r="AW3785" s="143">
        <v>0.51604677619999995</v>
      </c>
    </row>
    <row r="3786" spans="1:49" x14ac:dyDescent="0.25">
      <c r="A3786" s="153">
        <v>820000</v>
      </c>
      <c r="B3786" s="153">
        <v>1400000</v>
      </c>
      <c r="C3786" s="153">
        <v>1400000</v>
      </c>
      <c r="D3786" s="143" t="s">
        <v>360</v>
      </c>
      <c r="E3786" s="143" t="s">
        <v>73</v>
      </c>
      <c r="F3786" s="143" t="s">
        <v>378</v>
      </c>
      <c r="G3786" s="143" t="s">
        <v>379</v>
      </c>
      <c r="H3786" s="143">
        <v>0.59</v>
      </c>
      <c r="I3786" s="143">
        <v>0.64</v>
      </c>
      <c r="J3786" s="143" t="s">
        <v>366</v>
      </c>
      <c r="K3786" s="143">
        <v>0.61776345380598996</v>
      </c>
      <c r="L3786" s="143">
        <v>3803.5675561480798</v>
      </c>
      <c r="M3786" s="143">
        <v>7.6071497097147702</v>
      </c>
      <c r="N3786" s="143">
        <v>1.0389998398698299</v>
      </c>
      <c r="O3786" s="143">
        <v>4.6994190782926601</v>
      </c>
      <c r="P3786" s="143">
        <v>0.64185612958186</v>
      </c>
      <c r="Q3786" s="143">
        <v>2349.7050302704602</v>
      </c>
      <c r="R3786" s="143">
        <v>1730</v>
      </c>
      <c r="S3786" s="143" t="s">
        <v>368</v>
      </c>
      <c r="T3786" s="143">
        <v>1730</v>
      </c>
      <c r="U3786" s="143" t="s">
        <v>385</v>
      </c>
      <c r="V3786" s="143" t="s">
        <v>366</v>
      </c>
      <c r="Z3786" s="143">
        <v>0</v>
      </c>
      <c r="AA3786" s="143">
        <v>1</v>
      </c>
      <c r="AB3786" s="143">
        <v>4.6994190782926601</v>
      </c>
      <c r="AC3786" s="143">
        <v>0.64185612958186</v>
      </c>
      <c r="AD3786" s="143">
        <v>2349.7050302704602</v>
      </c>
      <c r="AF3786" s="143">
        <v>-1</v>
      </c>
      <c r="AG3786" s="143">
        <v>-1</v>
      </c>
      <c r="AH3786" s="143">
        <v>-1</v>
      </c>
      <c r="AI3786" s="143">
        <v>-1</v>
      </c>
      <c r="AJ3786" s="143">
        <v>0</v>
      </c>
      <c r="AM3786" s="143" t="s">
        <v>383</v>
      </c>
      <c r="AN3786" s="143">
        <v>-1</v>
      </c>
      <c r="AQ3786" s="143">
        <v>666</v>
      </c>
      <c r="AR3786" s="143" t="s">
        <v>297</v>
      </c>
      <c r="AT3786" s="143" t="s">
        <v>366</v>
      </c>
      <c r="AV3786" s="143">
        <v>200.000000022351</v>
      </c>
      <c r="AW3786" s="143">
        <v>1.9056812898</v>
      </c>
    </row>
    <row r="3787" spans="1:49" x14ac:dyDescent="0.25">
      <c r="A3787" s="153">
        <v>820000</v>
      </c>
      <c r="B3787" s="153">
        <v>1400000</v>
      </c>
      <c r="C3787" s="153">
        <v>1400000</v>
      </c>
      <c r="D3787" s="143" t="s">
        <v>360</v>
      </c>
      <c r="E3787" s="143" t="s">
        <v>73</v>
      </c>
      <c r="F3787" s="143" t="s">
        <v>378</v>
      </c>
      <c r="G3787" s="143" t="s">
        <v>379</v>
      </c>
      <c r="H3787" s="143">
        <v>0.59</v>
      </c>
      <c r="I3787" s="143">
        <v>0.64</v>
      </c>
      <c r="J3787" s="143" t="s">
        <v>366</v>
      </c>
      <c r="K3787" s="143">
        <v>2.564100568381E-2</v>
      </c>
      <c r="L3787" s="143">
        <v>3802.8777656698999</v>
      </c>
      <c r="M3787" s="143">
        <v>7.8608993958522797</v>
      </c>
      <c r="N3787" s="143">
        <v>1.0616680219177099</v>
      </c>
      <c r="O3787" s="143">
        <v>0.20156136608891001</v>
      </c>
      <c r="P3787" s="143">
        <v>2.722223578431E-2</v>
      </c>
      <c r="Q3787" s="143">
        <v>97.509610404380595</v>
      </c>
      <c r="R3787" s="143">
        <v>1730</v>
      </c>
      <c r="S3787" s="143" t="s">
        <v>368</v>
      </c>
      <c r="T3787" s="143">
        <v>1730</v>
      </c>
      <c r="U3787" s="143" t="s">
        <v>385</v>
      </c>
      <c r="V3787" s="143" t="s">
        <v>366</v>
      </c>
      <c r="Z3787" s="143">
        <v>0</v>
      </c>
      <c r="AA3787" s="143">
        <v>1</v>
      </c>
      <c r="AB3787" s="143">
        <v>0.20156136608891001</v>
      </c>
      <c r="AC3787" s="143">
        <v>2.722223578431E-2</v>
      </c>
      <c r="AD3787" s="143">
        <v>2349.2789026597102</v>
      </c>
      <c r="AF3787" s="143">
        <v>-1</v>
      </c>
      <c r="AG3787" s="143">
        <v>-1</v>
      </c>
      <c r="AH3787" s="143">
        <v>-1</v>
      </c>
      <c r="AI3787" s="143">
        <v>-1</v>
      </c>
      <c r="AJ3787" s="143">
        <v>0</v>
      </c>
      <c r="AM3787" s="143" t="s">
        <v>383</v>
      </c>
      <c r="AN3787" s="143">
        <v>-1</v>
      </c>
      <c r="AQ3787" s="143">
        <v>670</v>
      </c>
      <c r="AR3787" s="143" t="s">
        <v>297</v>
      </c>
      <c r="AT3787" s="143" t="s">
        <v>366</v>
      </c>
      <c r="AV3787" s="143">
        <v>57.982412725371901</v>
      </c>
      <c r="AW3787" s="143">
        <v>1.9053356875</v>
      </c>
    </row>
    <row r="3788" spans="1:49" x14ac:dyDescent="0.25">
      <c r="A3788" s="153">
        <v>820000</v>
      </c>
      <c r="B3788" s="153">
        <v>1400000</v>
      </c>
      <c r="C3788" s="153">
        <v>1400000</v>
      </c>
      <c r="D3788" s="143" t="s">
        <v>360</v>
      </c>
      <c r="E3788" s="143" t="s">
        <v>73</v>
      </c>
      <c r="F3788" s="143" t="s">
        <v>378</v>
      </c>
      <c r="G3788" s="143" t="s">
        <v>379</v>
      </c>
      <c r="H3788" s="143">
        <v>0.59</v>
      </c>
      <c r="I3788" s="143">
        <v>0.64</v>
      </c>
      <c r="J3788" s="143" t="s">
        <v>366</v>
      </c>
      <c r="K3788" s="143">
        <v>0.61776345373694996</v>
      </c>
      <c r="L3788" s="143">
        <v>3813.1234254001802</v>
      </c>
      <c r="M3788" s="143">
        <v>7.6261194893265998</v>
      </c>
      <c r="N3788" s="143">
        <v>1.0415974434968001</v>
      </c>
      <c r="O3788" s="143">
        <v>4.7111379143370904</v>
      </c>
      <c r="P3788" s="143">
        <v>0.64346083409816002</v>
      </c>
      <c r="Q3788" s="143">
        <v>2355.6082968004998</v>
      </c>
      <c r="R3788" s="143">
        <v>1710</v>
      </c>
      <c r="S3788" s="143" t="s">
        <v>407</v>
      </c>
      <c r="T3788" s="143">
        <v>1710</v>
      </c>
      <c r="U3788" s="143" t="s">
        <v>385</v>
      </c>
      <c r="V3788" s="143" t="s">
        <v>366</v>
      </c>
      <c r="Z3788" s="143">
        <v>0</v>
      </c>
      <c r="AA3788" s="143">
        <v>1</v>
      </c>
      <c r="AB3788" s="143">
        <v>4.7111379143370904</v>
      </c>
      <c r="AC3788" s="143">
        <v>0.64346083409816002</v>
      </c>
      <c r="AD3788" s="143">
        <v>2355.6082968004998</v>
      </c>
      <c r="AF3788" s="143">
        <v>-1</v>
      </c>
      <c r="AG3788" s="143">
        <v>-1</v>
      </c>
      <c r="AH3788" s="143">
        <v>-1</v>
      </c>
      <c r="AI3788" s="143">
        <v>-1</v>
      </c>
      <c r="AJ3788" s="143">
        <v>0</v>
      </c>
      <c r="AM3788" s="143" t="s">
        <v>383</v>
      </c>
      <c r="AN3788" s="143">
        <v>-1</v>
      </c>
      <c r="AQ3788" s="143">
        <v>652</v>
      </c>
      <c r="AR3788" s="143" t="s">
        <v>297</v>
      </c>
      <c r="AT3788" s="143" t="s">
        <v>366</v>
      </c>
      <c r="AV3788" s="143">
        <v>200.00000001117499</v>
      </c>
      <c r="AW3788" s="143">
        <v>1.9104690161</v>
      </c>
    </row>
    <row r="3789" spans="1:49" x14ac:dyDescent="0.25">
      <c r="A3789" s="153">
        <v>820000</v>
      </c>
      <c r="B3789" s="153">
        <v>1400000</v>
      </c>
      <c r="C3789" s="153">
        <v>1400000</v>
      </c>
      <c r="D3789" s="143" t="s">
        <v>360</v>
      </c>
      <c r="E3789" s="143" t="s">
        <v>73</v>
      </c>
      <c r="F3789" s="143" t="s">
        <v>378</v>
      </c>
      <c r="G3789" s="143" t="s">
        <v>379</v>
      </c>
      <c r="H3789" s="143">
        <v>0.59</v>
      </c>
      <c r="I3789" s="143">
        <v>0.64</v>
      </c>
      <c r="J3789" s="143" t="s">
        <v>366</v>
      </c>
      <c r="K3789" s="143">
        <v>0.61776345366790997</v>
      </c>
      <c r="L3789" s="143">
        <v>3803.2033253558898</v>
      </c>
      <c r="M3789" s="143">
        <v>7.6064444265809996</v>
      </c>
      <c r="N3789" s="143">
        <v>1.03890242157167</v>
      </c>
      <c r="O3789" s="143">
        <v>4.6989833790977302</v>
      </c>
      <c r="P3789" s="143">
        <v>0.64179594797407002</v>
      </c>
      <c r="Q3789" s="143">
        <v>2349.4800212731402</v>
      </c>
      <c r="R3789" s="143">
        <v>1730</v>
      </c>
      <c r="S3789" s="143" t="s">
        <v>368</v>
      </c>
      <c r="T3789" s="143">
        <v>1730</v>
      </c>
      <c r="U3789" s="143" t="s">
        <v>385</v>
      </c>
      <c r="V3789" s="143" t="s">
        <v>366</v>
      </c>
      <c r="Z3789" s="143">
        <v>0</v>
      </c>
      <c r="AA3789" s="143">
        <v>1</v>
      </c>
      <c r="AB3789" s="143">
        <v>4.6989833790977302</v>
      </c>
      <c r="AC3789" s="143">
        <v>0.64179594797407002</v>
      </c>
      <c r="AD3789" s="143">
        <v>2349.4800212731402</v>
      </c>
      <c r="AF3789" s="143">
        <v>-1</v>
      </c>
      <c r="AG3789" s="143">
        <v>-1</v>
      </c>
      <c r="AH3789" s="143">
        <v>-1</v>
      </c>
      <c r="AI3789" s="143">
        <v>-1</v>
      </c>
      <c r="AJ3789" s="143">
        <v>0</v>
      </c>
      <c r="AM3789" s="143" t="s">
        <v>383</v>
      </c>
      <c r="AN3789" s="143">
        <v>-1</v>
      </c>
      <c r="AQ3789" s="143">
        <v>666</v>
      </c>
      <c r="AR3789" s="143" t="s">
        <v>297</v>
      </c>
      <c r="AT3789" s="143" t="s">
        <v>366</v>
      </c>
      <c r="AV3789" s="143">
        <v>200</v>
      </c>
      <c r="AW3789" s="143">
        <v>1.9054988007</v>
      </c>
    </row>
    <row r="3790" spans="1:49" x14ac:dyDescent="0.25">
      <c r="A3790" s="153">
        <v>820000</v>
      </c>
      <c r="B3790" s="153">
        <v>1400000</v>
      </c>
      <c r="C3790" s="153">
        <v>1400000</v>
      </c>
      <c r="D3790" s="143" t="s">
        <v>360</v>
      </c>
      <c r="E3790" s="143" t="s">
        <v>73</v>
      </c>
      <c r="F3790" s="143" t="s">
        <v>378</v>
      </c>
      <c r="G3790" s="143" t="s">
        <v>379</v>
      </c>
      <c r="H3790" s="143">
        <v>0.59</v>
      </c>
      <c r="I3790" s="143">
        <v>0.64</v>
      </c>
      <c r="J3790" s="143" t="s">
        <v>366</v>
      </c>
      <c r="K3790" s="143">
        <v>0.14042343322341</v>
      </c>
      <c r="L3790" s="143">
        <v>3757.61699608456</v>
      </c>
      <c r="M3790" s="143">
        <v>7.8773044820712999</v>
      </c>
      <c r="N3790" s="143">
        <v>1.0587248882096101</v>
      </c>
      <c r="O3790" s="143">
        <v>1.10615813991862</v>
      </c>
      <c r="P3790" s="143">
        <v>0.14866978364146</v>
      </c>
      <c r="Q3790" s="143">
        <v>527.65747932883801</v>
      </c>
      <c r="R3790" s="143">
        <v>1730</v>
      </c>
      <c r="S3790" s="143" t="s">
        <v>368</v>
      </c>
      <c r="T3790" s="143">
        <v>1730</v>
      </c>
      <c r="U3790" s="143" t="s">
        <v>385</v>
      </c>
      <c r="V3790" s="143" t="s">
        <v>366</v>
      </c>
      <c r="Z3790" s="143">
        <v>0</v>
      </c>
      <c r="AA3790" s="143">
        <v>1</v>
      </c>
      <c r="AB3790" s="143">
        <v>1.10615813991862</v>
      </c>
      <c r="AC3790" s="143">
        <v>0.14866978364146</v>
      </c>
      <c r="AD3790" s="143">
        <v>2152.3929026921001</v>
      </c>
      <c r="AF3790" s="143">
        <v>-1</v>
      </c>
      <c r="AG3790" s="143">
        <v>-1</v>
      </c>
      <c r="AH3790" s="143">
        <v>-1</v>
      </c>
      <c r="AI3790" s="143">
        <v>-1</v>
      </c>
      <c r="AJ3790" s="143">
        <v>0</v>
      </c>
      <c r="AM3790" s="143" t="s">
        <v>383</v>
      </c>
      <c r="AN3790" s="143">
        <v>-1</v>
      </c>
      <c r="AQ3790" s="143">
        <v>658</v>
      </c>
      <c r="AR3790" s="143" t="s">
        <v>297</v>
      </c>
      <c r="AT3790" s="143" t="s">
        <v>366</v>
      </c>
      <c r="AV3790" s="143">
        <v>118.560818199933</v>
      </c>
      <c r="AW3790" s="143">
        <v>1.7456552332999999</v>
      </c>
    </row>
    <row r="3791" spans="1:49" x14ac:dyDescent="0.25">
      <c r="A3791" s="153">
        <v>820000</v>
      </c>
      <c r="B3791" s="153">
        <v>1400000</v>
      </c>
      <c r="C3791" s="153">
        <v>1400000</v>
      </c>
      <c r="D3791" s="143" t="s">
        <v>360</v>
      </c>
      <c r="E3791" s="143" t="s">
        <v>73</v>
      </c>
      <c r="F3791" s="143" t="s">
        <v>378</v>
      </c>
      <c r="G3791" s="143" t="s">
        <v>379</v>
      </c>
      <c r="H3791" s="143">
        <v>0.59</v>
      </c>
      <c r="I3791" s="143">
        <v>0.64</v>
      </c>
      <c r="J3791" s="143" t="s">
        <v>366</v>
      </c>
      <c r="K3791" s="143">
        <v>4.642138503591E-2</v>
      </c>
      <c r="L3791" s="143">
        <v>3786.4146158164099</v>
      </c>
      <c r="M3791" s="143">
        <v>7.8844494578679098</v>
      </c>
      <c r="N3791" s="143">
        <v>1.06223050219806</v>
      </c>
      <c r="O3791" s="143">
        <v>0.36600706407990002</v>
      </c>
      <c r="P3791" s="143">
        <v>4.9310211139430002E-2</v>
      </c>
      <c r="Q3791" s="143">
        <v>175.770610786433</v>
      </c>
      <c r="R3791" s="143">
        <v>1730</v>
      </c>
      <c r="S3791" s="143" t="s">
        <v>368</v>
      </c>
      <c r="T3791" s="143">
        <v>1730</v>
      </c>
      <c r="U3791" s="143" t="s">
        <v>385</v>
      </c>
      <c r="V3791" s="143" t="s">
        <v>366</v>
      </c>
      <c r="Z3791" s="143">
        <v>0</v>
      </c>
      <c r="AA3791" s="143">
        <v>1</v>
      </c>
      <c r="AB3791" s="143">
        <v>0.36600706407990002</v>
      </c>
      <c r="AC3791" s="143">
        <v>4.9310211139430002E-2</v>
      </c>
      <c r="AD3791" s="143">
        <v>1465.4992961702401</v>
      </c>
      <c r="AF3791" s="143">
        <v>-1</v>
      </c>
      <c r="AG3791" s="143">
        <v>-1</v>
      </c>
      <c r="AH3791" s="143">
        <v>-1</v>
      </c>
      <c r="AI3791" s="143">
        <v>-1</v>
      </c>
      <c r="AJ3791" s="143">
        <v>0</v>
      </c>
      <c r="AM3791" s="143" t="s">
        <v>383</v>
      </c>
      <c r="AN3791" s="143">
        <v>-1</v>
      </c>
      <c r="AQ3791" s="143">
        <v>678</v>
      </c>
      <c r="AR3791" s="143" t="s">
        <v>297</v>
      </c>
      <c r="AT3791" s="143" t="s">
        <v>366</v>
      </c>
      <c r="AV3791" s="143">
        <v>95.3917554533664</v>
      </c>
      <c r="AW3791" s="143">
        <v>1.1885639061</v>
      </c>
    </row>
    <row r="3792" spans="1:49" x14ac:dyDescent="0.25">
      <c r="A3792" s="153">
        <v>820000</v>
      </c>
      <c r="B3792" s="153">
        <v>1400000</v>
      </c>
      <c r="C3792" s="153">
        <v>1400000</v>
      </c>
      <c r="D3792" s="143" t="s">
        <v>360</v>
      </c>
      <c r="E3792" s="143" t="s">
        <v>73</v>
      </c>
      <c r="F3792" s="143" t="s">
        <v>378</v>
      </c>
      <c r="G3792" s="143" t="s">
        <v>379</v>
      </c>
      <c r="H3792" s="143">
        <v>0.59</v>
      </c>
      <c r="I3792" s="143">
        <v>0.64</v>
      </c>
      <c r="J3792" s="143" t="s">
        <v>366</v>
      </c>
      <c r="K3792" s="143">
        <v>0.60274694347682001</v>
      </c>
      <c r="L3792" s="143">
        <v>3811.4404115837901</v>
      </c>
      <c r="M3792" s="143">
        <v>7.6273395804256001</v>
      </c>
      <c r="N3792" s="143">
        <v>1.04161130249024</v>
      </c>
      <c r="O3792" s="143">
        <v>4.5973556189613198</v>
      </c>
      <c r="P3792" s="143">
        <v>0.62782802886690003</v>
      </c>
      <c r="Q3792" s="143">
        <v>2297.3340583261702</v>
      </c>
      <c r="R3792" s="143">
        <v>1730</v>
      </c>
      <c r="S3792" s="143" t="s">
        <v>368</v>
      </c>
      <c r="T3792" s="143">
        <v>1730</v>
      </c>
      <c r="U3792" s="143" t="s">
        <v>385</v>
      </c>
      <c r="V3792" s="143" t="s">
        <v>366</v>
      </c>
      <c r="Z3792" s="143">
        <v>0</v>
      </c>
      <c r="AA3792" s="143">
        <v>1</v>
      </c>
      <c r="AB3792" s="143">
        <v>4.5973556189613198</v>
      </c>
      <c r="AC3792" s="143">
        <v>0.62782802886690003</v>
      </c>
      <c r="AD3792" s="143">
        <v>2297.3340583261702</v>
      </c>
      <c r="AF3792" s="143">
        <v>-1</v>
      </c>
      <c r="AG3792" s="143">
        <v>-1</v>
      </c>
      <c r="AH3792" s="143">
        <v>-1</v>
      </c>
      <c r="AI3792" s="143">
        <v>-1</v>
      </c>
      <c r="AJ3792" s="143">
        <v>0</v>
      </c>
      <c r="AM3792" s="143" t="s">
        <v>383</v>
      </c>
      <c r="AN3792" s="143">
        <v>-1</v>
      </c>
      <c r="AQ3792" s="143">
        <v>660</v>
      </c>
      <c r="AR3792" s="143" t="s">
        <v>297</v>
      </c>
      <c r="AT3792" s="143" t="s">
        <v>366</v>
      </c>
      <c r="AV3792" s="143">
        <v>196.741440440052</v>
      </c>
      <c r="AW3792" s="143">
        <v>1.86320686</v>
      </c>
    </row>
    <row r="3793" spans="1:49" x14ac:dyDescent="0.25">
      <c r="A3793" s="153">
        <v>820000</v>
      </c>
      <c r="B3793" s="153">
        <v>1400000</v>
      </c>
      <c r="C3793" s="153">
        <v>1400000</v>
      </c>
      <c r="D3793" s="143" t="s">
        <v>360</v>
      </c>
      <c r="E3793" s="143" t="s">
        <v>73</v>
      </c>
      <c r="F3793" s="143" t="s">
        <v>378</v>
      </c>
      <c r="G3793" s="143" t="s">
        <v>379</v>
      </c>
      <c r="H3793" s="143">
        <v>0.59</v>
      </c>
      <c r="I3793" s="143">
        <v>0.64</v>
      </c>
      <c r="J3793" s="143" t="s">
        <v>366</v>
      </c>
      <c r="K3793" s="143">
        <v>5.9683336419199999E-3</v>
      </c>
      <c r="L3793" s="143">
        <v>3372.22722080005</v>
      </c>
      <c r="M3793" s="143">
        <v>7.44367151646136</v>
      </c>
      <c r="N3793" s="143">
        <v>0.92236643915885996</v>
      </c>
      <c r="O3793" s="143">
        <v>4.442631513116E-2</v>
      </c>
      <c r="P3793" s="143">
        <v>5.5049906490099998E-3</v>
      </c>
      <c r="Q3793" s="143">
        <v>20.1265771701296</v>
      </c>
      <c r="R3793" s="143">
        <v>1730</v>
      </c>
      <c r="S3793" s="143" t="s">
        <v>368</v>
      </c>
      <c r="T3793" s="143">
        <v>1730</v>
      </c>
      <c r="U3793" s="143" t="s">
        <v>385</v>
      </c>
      <c r="V3793" s="143" t="s">
        <v>366</v>
      </c>
      <c r="Z3793" s="143">
        <v>0</v>
      </c>
      <c r="AA3793" s="143">
        <v>1</v>
      </c>
      <c r="AB3793" s="143">
        <v>4.442631513116E-2</v>
      </c>
      <c r="AC3793" s="143">
        <v>5.5049906490099998E-3</v>
      </c>
      <c r="AD3793" s="143">
        <v>839.75721248913499</v>
      </c>
      <c r="AF3793" s="143">
        <v>-1</v>
      </c>
      <c r="AG3793" s="143">
        <v>-1</v>
      </c>
      <c r="AH3793" s="143">
        <v>-1</v>
      </c>
      <c r="AI3793" s="143">
        <v>-1</v>
      </c>
      <c r="AJ3793" s="143">
        <v>0</v>
      </c>
      <c r="AM3793" s="143" t="s">
        <v>383</v>
      </c>
      <c r="AN3793" s="143">
        <v>-1</v>
      </c>
      <c r="AQ3793" s="143">
        <v>662</v>
      </c>
      <c r="AR3793" s="143" t="s">
        <v>297</v>
      </c>
      <c r="AT3793" s="143" t="s">
        <v>366</v>
      </c>
      <c r="AV3793" s="143">
        <v>78.565991243250906</v>
      </c>
      <c r="AW3793" s="143">
        <v>0.68106829889999998</v>
      </c>
    </row>
    <row r="3794" spans="1:49" x14ac:dyDescent="0.25">
      <c r="A3794" s="153">
        <v>820000</v>
      </c>
      <c r="B3794" s="153">
        <v>1400000</v>
      </c>
      <c r="C3794" s="153">
        <v>1400000</v>
      </c>
      <c r="D3794" s="143" t="s">
        <v>360</v>
      </c>
      <c r="E3794" s="143" t="s">
        <v>73</v>
      </c>
      <c r="F3794" s="143" t="s">
        <v>378</v>
      </c>
      <c r="G3794" s="143" t="s">
        <v>379</v>
      </c>
      <c r="H3794" s="143">
        <v>0.59</v>
      </c>
      <c r="I3794" s="143">
        <v>0.64</v>
      </c>
      <c r="J3794" s="143" t="s">
        <v>366</v>
      </c>
      <c r="K3794" s="143">
        <v>1.5183685837839999E-2</v>
      </c>
      <c r="L3794" s="143">
        <v>3788.80299465589</v>
      </c>
      <c r="M3794" s="143">
        <v>8.3307399428314604</v>
      </c>
      <c r="N3794" s="143">
        <v>1.11114582996314</v>
      </c>
      <c r="O3794" s="143">
        <v>0.12649133808874999</v>
      </c>
      <c r="P3794" s="143">
        <v>1.6871289202189999E-2</v>
      </c>
      <c r="Q3794" s="143">
        <v>57.527994372348999</v>
      </c>
      <c r="R3794" s="143">
        <v>1730</v>
      </c>
      <c r="S3794" s="143" t="s">
        <v>368</v>
      </c>
      <c r="T3794" s="143">
        <v>1730</v>
      </c>
      <c r="U3794" s="143" t="s">
        <v>385</v>
      </c>
      <c r="V3794" s="143" t="s">
        <v>366</v>
      </c>
      <c r="Z3794" s="143">
        <v>0</v>
      </c>
      <c r="AA3794" s="143">
        <v>1</v>
      </c>
      <c r="AB3794" s="143">
        <v>0.12649133808874999</v>
      </c>
      <c r="AC3794" s="143">
        <v>1.6871289202189999E-2</v>
      </c>
      <c r="AD3794" s="143">
        <v>2077.04088118356</v>
      </c>
      <c r="AF3794" s="143">
        <v>-1</v>
      </c>
      <c r="AG3794" s="143">
        <v>-1</v>
      </c>
      <c r="AH3794" s="143">
        <v>-1</v>
      </c>
      <c r="AI3794" s="143">
        <v>-1</v>
      </c>
      <c r="AJ3794" s="143">
        <v>0</v>
      </c>
      <c r="AM3794" s="143" t="s">
        <v>383</v>
      </c>
      <c r="AN3794" s="143">
        <v>-1</v>
      </c>
      <c r="AQ3794" s="143">
        <v>678</v>
      </c>
      <c r="AR3794" s="143" t="s">
        <v>297</v>
      </c>
      <c r="AT3794" s="143" t="s">
        <v>366</v>
      </c>
      <c r="AV3794" s="143">
        <v>39.933905213328103</v>
      </c>
      <c r="AW3794" s="143">
        <v>1.6845424827</v>
      </c>
    </row>
    <row r="3795" spans="1:49" x14ac:dyDescent="0.25">
      <c r="A3795" s="153">
        <v>820000</v>
      </c>
      <c r="B3795" s="153">
        <v>1400000</v>
      </c>
      <c r="C3795" s="153">
        <v>1400000</v>
      </c>
      <c r="D3795" s="143" t="s">
        <v>360</v>
      </c>
      <c r="E3795" s="143" t="s">
        <v>73</v>
      </c>
      <c r="F3795" s="143" t="s">
        <v>378</v>
      </c>
      <c r="G3795" s="143" t="s">
        <v>379</v>
      </c>
      <c r="H3795" s="143">
        <v>0.59</v>
      </c>
      <c r="I3795" s="143">
        <v>0.64</v>
      </c>
      <c r="J3795" s="143" t="s">
        <v>366</v>
      </c>
      <c r="K3795" s="143">
        <v>0.61776345366790997</v>
      </c>
      <c r="L3795" s="143">
        <v>3809.4860767937398</v>
      </c>
      <c r="M3795" s="143">
        <v>7.6097308679777198</v>
      </c>
      <c r="N3795" s="143">
        <v>1.0397873486775</v>
      </c>
      <c r="O3795" s="143">
        <v>4.7010136224852399</v>
      </c>
      <c r="P3795" s="143">
        <v>0.64234262359922001</v>
      </c>
      <c r="Q3795" s="143">
        <v>2353.3612754999299</v>
      </c>
      <c r="R3795" s="143">
        <v>1730</v>
      </c>
      <c r="S3795" s="143" t="s">
        <v>368</v>
      </c>
      <c r="T3795" s="143">
        <v>1730</v>
      </c>
      <c r="U3795" s="143" t="s">
        <v>385</v>
      </c>
      <c r="V3795" s="143" t="s">
        <v>366</v>
      </c>
      <c r="Z3795" s="143">
        <v>0</v>
      </c>
      <c r="AA3795" s="143">
        <v>1</v>
      </c>
      <c r="AB3795" s="143">
        <v>4.7010136224852399</v>
      </c>
      <c r="AC3795" s="143">
        <v>0.64234262359922001</v>
      </c>
      <c r="AD3795" s="143">
        <v>2353.3612754999299</v>
      </c>
      <c r="AF3795" s="143">
        <v>-1</v>
      </c>
      <c r="AG3795" s="143">
        <v>-1</v>
      </c>
      <c r="AH3795" s="143">
        <v>-1</v>
      </c>
      <c r="AI3795" s="143">
        <v>-1</v>
      </c>
      <c r="AJ3795" s="143">
        <v>0</v>
      </c>
      <c r="AM3795" s="143" t="s">
        <v>383</v>
      </c>
      <c r="AN3795" s="143">
        <v>-1</v>
      </c>
      <c r="AQ3795" s="143">
        <v>660</v>
      </c>
      <c r="AR3795" s="143" t="s">
        <v>297</v>
      </c>
      <c r="AT3795" s="143" t="s">
        <v>366</v>
      </c>
      <c r="AV3795" s="143">
        <v>200</v>
      </c>
      <c r="AW3795" s="143">
        <v>1.9086466144000001</v>
      </c>
    </row>
    <row r="3796" spans="1:49" x14ac:dyDescent="0.25">
      <c r="A3796" s="153">
        <v>820000</v>
      </c>
      <c r="B3796" s="153">
        <v>1400000</v>
      </c>
      <c r="C3796" s="153">
        <v>1400000</v>
      </c>
      <c r="D3796" s="143" t="s">
        <v>360</v>
      </c>
      <c r="E3796" s="143" t="s">
        <v>73</v>
      </c>
      <c r="F3796" s="143" t="s">
        <v>378</v>
      </c>
      <c r="G3796" s="143" t="s">
        <v>379</v>
      </c>
      <c r="H3796" s="143">
        <v>0.59</v>
      </c>
      <c r="I3796" s="143">
        <v>0.64</v>
      </c>
      <c r="J3796" s="143" t="s">
        <v>366</v>
      </c>
      <c r="K3796" s="143">
        <v>2.8087642838799999E-3</v>
      </c>
      <c r="L3796" s="143">
        <v>3203.0314029098599</v>
      </c>
      <c r="M3796" s="143">
        <v>6.3816264541948602</v>
      </c>
      <c r="N3796" s="143">
        <v>0.86574769450894995</v>
      </c>
      <c r="O3796" s="143">
        <v>1.7924484457660001E-2</v>
      </c>
      <c r="P3796" s="143">
        <v>2.4316812031900002E-3</v>
      </c>
      <c r="Q3796" s="143">
        <v>8.9965602046681106</v>
      </c>
      <c r="R3796" s="143">
        <v>1730</v>
      </c>
      <c r="S3796" s="143" t="s">
        <v>368</v>
      </c>
      <c r="T3796" s="143">
        <v>1730</v>
      </c>
      <c r="U3796" s="143" t="s">
        <v>385</v>
      </c>
      <c r="V3796" s="143" t="s">
        <v>366</v>
      </c>
      <c r="Z3796" s="143">
        <v>0</v>
      </c>
      <c r="AA3796" s="143">
        <v>1</v>
      </c>
      <c r="AB3796" s="143">
        <v>1.7924484457660001E-2</v>
      </c>
      <c r="AC3796" s="143">
        <v>2.4316812031900002E-3</v>
      </c>
      <c r="AD3796" s="143">
        <v>8.9965602046666309</v>
      </c>
      <c r="AF3796" s="143">
        <v>-1</v>
      </c>
      <c r="AG3796" s="143">
        <v>-1</v>
      </c>
      <c r="AH3796" s="143">
        <v>-1</v>
      </c>
      <c r="AI3796" s="143">
        <v>-1</v>
      </c>
      <c r="AJ3796" s="143">
        <v>0</v>
      </c>
      <c r="AM3796" s="143" t="s">
        <v>383</v>
      </c>
      <c r="AN3796" s="143">
        <v>-1</v>
      </c>
      <c r="AQ3796" s="143">
        <v>666</v>
      </c>
      <c r="AR3796" s="143" t="s">
        <v>297</v>
      </c>
      <c r="AT3796" s="143" t="s">
        <v>366</v>
      </c>
      <c r="AV3796" s="143">
        <v>17.3834458559833</v>
      </c>
      <c r="AW3796" s="143">
        <v>7.2964802999999998E-3</v>
      </c>
    </row>
    <row r="3797" spans="1:49" x14ac:dyDescent="0.25">
      <c r="A3797" s="153">
        <v>820000</v>
      </c>
      <c r="B3797" s="153">
        <v>1400000</v>
      </c>
      <c r="C3797" s="153">
        <v>1400000</v>
      </c>
      <c r="D3797" s="143" t="s">
        <v>360</v>
      </c>
      <c r="E3797" s="143" t="s">
        <v>73</v>
      </c>
      <c r="F3797" s="143" t="s">
        <v>378</v>
      </c>
      <c r="G3797" s="143" t="s">
        <v>379</v>
      </c>
      <c r="H3797" s="143">
        <v>0.59</v>
      </c>
      <c r="I3797" s="143">
        <v>0.64</v>
      </c>
      <c r="J3797" s="143" t="s">
        <v>366</v>
      </c>
      <c r="K3797" s="143">
        <v>0.61776345366790997</v>
      </c>
      <c r="L3797" s="143">
        <v>3813.1234255422301</v>
      </c>
      <c r="M3797" s="143">
        <v>7.6261194896106899</v>
      </c>
      <c r="N3797" s="143">
        <v>1.0415974435355999</v>
      </c>
      <c r="O3797" s="143">
        <v>4.7111379139860796</v>
      </c>
      <c r="P3797" s="143">
        <v>0.64346083405022003</v>
      </c>
      <c r="Q3797" s="143">
        <v>2355.6082966249901</v>
      </c>
      <c r="R3797" s="143">
        <v>1710</v>
      </c>
      <c r="S3797" s="143" t="s">
        <v>407</v>
      </c>
      <c r="T3797" s="143">
        <v>1710</v>
      </c>
      <c r="U3797" s="143" t="s">
        <v>385</v>
      </c>
      <c r="V3797" s="143" t="s">
        <v>366</v>
      </c>
      <c r="Z3797" s="143">
        <v>0</v>
      </c>
      <c r="AA3797" s="143">
        <v>1</v>
      </c>
      <c r="AB3797" s="143">
        <v>4.7111379139860796</v>
      </c>
      <c r="AC3797" s="143">
        <v>0.64346083405022003</v>
      </c>
      <c r="AD3797" s="143">
        <v>2355.6082966249901</v>
      </c>
      <c r="AF3797" s="143">
        <v>-1</v>
      </c>
      <c r="AG3797" s="143">
        <v>-1</v>
      </c>
      <c r="AH3797" s="143">
        <v>-1</v>
      </c>
      <c r="AI3797" s="143">
        <v>-1</v>
      </c>
      <c r="AJ3797" s="143">
        <v>0</v>
      </c>
      <c r="AM3797" s="143" t="s">
        <v>383</v>
      </c>
      <c r="AN3797" s="143">
        <v>-1</v>
      </c>
      <c r="AQ3797" s="143">
        <v>652</v>
      </c>
      <c r="AR3797" s="143" t="s">
        <v>297</v>
      </c>
      <c r="AT3797" s="143" t="s">
        <v>366</v>
      </c>
      <c r="AV3797" s="143">
        <v>200</v>
      </c>
      <c r="AW3797" s="143">
        <v>1.9104690159</v>
      </c>
    </row>
    <row r="3798" spans="1:49" x14ac:dyDescent="0.25">
      <c r="A3798" s="153">
        <v>820000</v>
      </c>
      <c r="B3798" s="153">
        <v>1400000</v>
      </c>
      <c r="C3798" s="153">
        <v>1400000</v>
      </c>
      <c r="D3798" s="143" t="s">
        <v>360</v>
      </c>
      <c r="E3798" s="143" t="s">
        <v>73</v>
      </c>
      <c r="F3798" s="143" t="s">
        <v>378</v>
      </c>
      <c r="G3798" s="143" t="s">
        <v>379</v>
      </c>
      <c r="H3798" s="143">
        <v>0.59</v>
      </c>
      <c r="I3798" s="143">
        <v>0.64</v>
      </c>
      <c r="J3798" s="143" t="s">
        <v>366</v>
      </c>
      <c r="K3798" s="143">
        <v>0.61776345375996</v>
      </c>
      <c r="L3798" s="143">
        <v>3809.4844717533101</v>
      </c>
      <c r="M3798" s="143">
        <v>7.6099339454124699</v>
      </c>
      <c r="N3798" s="143">
        <v>1.03980539119447</v>
      </c>
      <c r="O3798" s="143">
        <v>4.7011390770032202</v>
      </c>
      <c r="P3798" s="143">
        <v>0.64235376970253</v>
      </c>
      <c r="Q3798" s="143">
        <v>2353.3602843152798</v>
      </c>
      <c r="R3798" s="143">
        <v>1730</v>
      </c>
      <c r="S3798" s="143" t="s">
        <v>368</v>
      </c>
      <c r="T3798" s="143">
        <v>1730</v>
      </c>
      <c r="U3798" s="143" t="s">
        <v>385</v>
      </c>
      <c r="V3798" s="143" t="s">
        <v>366</v>
      </c>
      <c r="Z3798" s="143">
        <v>0</v>
      </c>
      <c r="AA3798" s="143">
        <v>1</v>
      </c>
      <c r="AB3798" s="143">
        <v>4.7011390770032202</v>
      </c>
      <c r="AC3798" s="143">
        <v>0.64235376970253</v>
      </c>
      <c r="AD3798" s="143">
        <v>2353.3602843152798</v>
      </c>
      <c r="AF3798" s="143">
        <v>-1</v>
      </c>
      <c r="AG3798" s="143">
        <v>-1</v>
      </c>
      <c r="AH3798" s="143">
        <v>-1</v>
      </c>
      <c r="AI3798" s="143">
        <v>-1</v>
      </c>
      <c r="AJ3798" s="143">
        <v>0</v>
      </c>
      <c r="AM3798" s="143" t="s">
        <v>383</v>
      </c>
      <c r="AN3798" s="143">
        <v>-1</v>
      </c>
      <c r="AQ3798" s="143">
        <v>660</v>
      </c>
      <c r="AR3798" s="143" t="s">
        <v>297</v>
      </c>
      <c r="AT3798" s="143" t="s">
        <v>366</v>
      </c>
      <c r="AV3798" s="143">
        <v>200.00000001490099</v>
      </c>
      <c r="AW3798" s="143">
        <v>1.9086458104999999</v>
      </c>
    </row>
    <row r="3799" spans="1:49" x14ac:dyDescent="0.25">
      <c r="A3799" s="153">
        <v>820000</v>
      </c>
      <c r="B3799" s="153">
        <v>1400000</v>
      </c>
      <c r="C3799" s="153">
        <v>1400000</v>
      </c>
      <c r="D3799" s="143" t="s">
        <v>360</v>
      </c>
      <c r="E3799" s="143" t="s">
        <v>73</v>
      </c>
      <c r="F3799" s="143" t="s">
        <v>378</v>
      </c>
      <c r="G3799" s="143" t="s">
        <v>379</v>
      </c>
      <c r="H3799" s="143">
        <v>0.59</v>
      </c>
      <c r="I3799" s="143">
        <v>0.64</v>
      </c>
      <c r="J3799" s="143" t="s">
        <v>366</v>
      </c>
      <c r="K3799" s="143">
        <v>0.49207828318655999</v>
      </c>
      <c r="L3799" s="143">
        <v>3765.2528575556698</v>
      </c>
      <c r="M3799" s="143">
        <v>7.6083674948216702</v>
      </c>
      <c r="N3799" s="143">
        <v>1.03571345858705</v>
      </c>
      <c r="O3799" s="143">
        <v>3.7439124147042802</v>
      </c>
      <c r="P3799" s="143">
        <v>0.50965210057472998</v>
      </c>
      <c r="Q3799" s="143">
        <v>1852.79916190928</v>
      </c>
      <c r="R3799" s="143">
        <v>1730</v>
      </c>
      <c r="S3799" s="143" t="s">
        <v>368</v>
      </c>
      <c r="T3799" s="143">
        <v>1730</v>
      </c>
      <c r="U3799" s="143" t="s">
        <v>385</v>
      </c>
      <c r="V3799" s="143" t="s">
        <v>366</v>
      </c>
      <c r="Z3799" s="143">
        <v>0</v>
      </c>
      <c r="AA3799" s="143">
        <v>1</v>
      </c>
      <c r="AB3799" s="143">
        <v>3.7439124147042802</v>
      </c>
      <c r="AC3799" s="143">
        <v>0.50965210057472998</v>
      </c>
      <c r="AD3799" s="143">
        <v>1852.79916190928</v>
      </c>
      <c r="AF3799" s="143">
        <v>-1</v>
      </c>
      <c r="AG3799" s="143">
        <v>-1</v>
      </c>
      <c r="AH3799" s="143">
        <v>-1</v>
      </c>
      <c r="AI3799" s="143">
        <v>-1</v>
      </c>
      <c r="AJ3799" s="143">
        <v>0</v>
      </c>
      <c r="AM3799" s="143" t="s">
        <v>383</v>
      </c>
      <c r="AN3799" s="143">
        <v>-1</v>
      </c>
      <c r="AQ3799" s="143">
        <v>666</v>
      </c>
      <c r="AR3799" s="143" t="s">
        <v>297</v>
      </c>
      <c r="AT3799" s="143" t="s">
        <v>366</v>
      </c>
      <c r="AV3799" s="143">
        <v>182.502773288882</v>
      </c>
      <c r="AW3799" s="143">
        <v>1.5026757193</v>
      </c>
    </row>
    <row r="3800" spans="1:49" x14ac:dyDescent="0.25">
      <c r="A3800" s="153">
        <v>820000</v>
      </c>
      <c r="B3800" s="153">
        <v>1400000</v>
      </c>
      <c r="C3800" s="153">
        <v>1400000</v>
      </c>
      <c r="D3800" s="143" t="s">
        <v>360</v>
      </c>
      <c r="E3800" s="143" t="s">
        <v>73</v>
      </c>
      <c r="F3800" s="143" t="s">
        <v>378</v>
      </c>
      <c r="G3800" s="143" t="s">
        <v>379</v>
      </c>
      <c r="H3800" s="143">
        <v>0.59</v>
      </c>
      <c r="I3800" s="143">
        <v>0.64</v>
      </c>
      <c r="J3800" s="143" t="s">
        <v>366</v>
      </c>
      <c r="K3800" s="143">
        <v>0.36781310142691998</v>
      </c>
      <c r="L3800" s="143">
        <v>3712.0518418083898</v>
      </c>
      <c r="M3800" s="143">
        <v>7.4748159253191497</v>
      </c>
      <c r="N3800" s="143">
        <v>1.01875544350098</v>
      </c>
      <c r="O3800" s="143">
        <v>2.74933522808699</v>
      </c>
      <c r="P3800" s="143">
        <v>0.37471159926964998</v>
      </c>
      <c r="Q3800" s="143">
        <v>1365.3413005930599</v>
      </c>
      <c r="R3800" s="143">
        <v>1730</v>
      </c>
      <c r="S3800" s="143" t="s">
        <v>368</v>
      </c>
      <c r="T3800" s="143">
        <v>1730</v>
      </c>
      <c r="U3800" s="143" t="s">
        <v>385</v>
      </c>
      <c r="V3800" s="143" t="s">
        <v>366</v>
      </c>
      <c r="Z3800" s="143">
        <v>0</v>
      </c>
      <c r="AA3800" s="143">
        <v>1</v>
      </c>
      <c r="AB3800" s="143">
        <v>2.74933522808699</v>
      </c>
      <c r="AC3800" s="143">
        <v>0.37471159926964998</v>
      </c>
      <c r="AD3800" s="143">
        <v>1544.96531556368</v>
      </c>
      <c r="AF3800" s="143">
        <v>-1</v>
      </c>
      <c r="AG3800" s="143">
        <v>-1</v>
      </c>
      <c r="AH3800" s="143">
        <v>-1</v>
      </c>
      <c r="AI3800" s="143">
        <v>-1</v>
      </c>
      <c r="AJ3800" s="143">
        <v>0</v>
      </c>
      <c r="AM3800" s="143" t="s">
        <v>383</v>
      </c>
      <c r="AN3800" s="143">
        <v>-1</v>
      </c>
      <c r="AQ3800" s="143">
        <v>655</v>
      </c>
      <c r="AR3800" s="143" t="s">
        <v>297</v>
      </c>
      <c r="AT3800" s="143" t="s">
        <v>366</v>
      </c>
      <c r="AV3800" s="143">
        <v>155.85177483726901</v>
      </c>
      <c r="AW3800" s="143">
        <v>1.2530132324000001</v>
      </c>
    </row>
    <row r="3801" spans="1:49" x14ac:dyDescent="0.25">
      <c r="A3801" s="153">
        <v>820000</v>
      </c>
      <c r="B3801" s="153">
        <v>1400000</v>
      </c>
      <c r="C3801" s="153">
        <v>1400000</v>
      </c>
      <c r="D3801" s="143" t="s">
        <v>360</v>
      </c>
      <c r="E3801" s="143" t="s">
        <v>73</v>
      </c>
      <c r="F3801" s="143" t="s">
        <v>378</v>
      </c>
      <c r="G3801" s="143" t="s">
        <v>379</v>
      </c>
      <c r="H3801" s="143">
        <v>0.59</v>
      </c>
      <c r="I3801" s="143">
        <v>0.64</v>
      </c>
      <c r="J3801" s="143" t="s">
        <v>366</v>
      </c>
      <c r="K3801" s="143">
        <v>0.1141723905703</v>
      </c>
      <c r="L3801" s="143">
        <v>3673.8561353523801</v>
      </c>
      <c r="M3801" s="143">
        <v>7.3221268661732202</v>
      </c>
      <c r="N3801" s="143">
        <v>1.0008935095962599</v>
      </c>
      <c r="O3801" s="143">
        <v>0.83598472837002002</v>
      </c>
      <c r="P3801" s="143">
        <v>0.11427440469690001</v>
      </c>
      <c r="Q3801" s="143">
        <v>419.45293758454801</v>
      </c>
      <c r="R3801" s="143">
        <v>1730</v>
      </c>
      <c r="S3801" s="143" t="s">
        <v>368</v>
      </c>
      <c r="T3801" s="143">
        <v>1730</v>
      </c>
      <c r="U3801" s="143" t="s">
        <v>385</v>
      </c>
      <c r="V3801" s="143" t="s">
        <v>366</v>
      </c>
      <c r="Z3801" s="143">
        <v>0</v>
      </c>
      <c r="AA3801" s="143">
        <v>1</v>
      </c>
      <c r="AB3801" s="143">
        <v>0.83598472837002002</v>
      </c>
      <c r="AC3801" s="143">
        <v>0.11427440469690001</v>
      </c>
      <c r="AD3801" s="143">
        <v>419.45293758454801</v>
      </c>
      <c r="AF3801" s="143">
        <v>-1</v>
      </c>
      <c r="AG3801" s="143">
        <v>-1</v>
      </c>
      <c r="AH3801" s="143">
        <v>-1</v>
      </c>
      <c r="AI3801" s="143">
        <v>-1</v>
      </c>
      <c r="AJ3801" s="143">
        <v>0</v>
      </c>
      <c r="AM3801" s="143" t="s">
        <v>383</v>
      </c>
      <c r="AN3801" s="143">
        <v>-1</v>
      </c>
      <c r="AQ3801" s="143">
        <v>666</v>
      </c>
      <c r="AR3801" s="143" t="s">
        <v>297</v>
      </c>
      <c r="AT3801" s="143" t="s">
        <v>366</v>
      </c>
      <c r="AV3801" s="143">
        <v>121.270784083143</v>
      </c>
      <c r="AW3801" s="143">
        <v>0.34018891940000001</v>
      </c>
    </row>
    <row r="3802" spans="1:49" x14ac:dyDescent="0.25">
      <c r="A3802" s="153">
        <v>820000</v>
      </c>
      <c r="B3802" s="153">
        <v>1400000</v>
      </c>
      <c r="C3802" s="153">
        <v>1400000</v>
      </c>
      <c r="D3802" s="143" t="s">
        <v>360</v>
      </c>
      <c r="E3802" s="143" t="s">
        <v>73</v>
      </c>
      <c r="F3802" s="143" t="s">
        <v>378</v>
      </c>
      <c r="G3802" s="143" t="s">
        <v>379</v>
      </c>
      <c r="H3802" s="143">
        <v>0.59</v>
      </c>
      <c r="I3802" s="143">
        <v>0.64</v>
      </c>
      <c r="J3802" s="143" t="s">
        <v>366</v>
      </c>
      <c r="K3802" s="143">
        <v>0.54932268857347999</v>
      </c>
      <c r="L3802" s="143">
        <v>3732.5650999290501</v>
      </c>
      <c r="M3802" s="143">
        <v>7.4509230566871301</v>
      </c>
      <c r="N3802" s="143">
        <v>1.0181198655464201</v>
      </c>
      <c r="O3802" s="143">
        <v>4.0929610858535099</v>
      </c>
      <c r="P3802" s="143">
        <v>0.55927634183203001</v>
      </c>
      <c r="Q3802" s="143">
        <v>2050.3826959685698</v>
      </c>
      <c r="R3802" s="143">
        <v>1730</v>
      </c>
      <c r="S3802" s="143" t="s">
        <v>368</v>
      </c>
      <c r="T3802" s="143">
        <v>1730</v>
      </c>
      <c r="U3802" s="143" t="s">
        <v>385</v>
      </c>
      <c r="V3802" s="143" t="s">
        <v>366</v>
      </c>
      <c r="Z3802" s="143">
        <v>0</v>
      </c>
      <c r="AA3802" s="143">
        <v>1</v>
      </c>
      <c r="AB3802" s="143">
        <v>4.0929610858535099</v>
      </c>
      <c r="AC3802" s="143">
        <v>0.55927634183203001</v>
      </c>
      <c r="AD3802" s="143">
        <v>2050.3826959685698</v>
      </c>
      <c r="AF3802" s="143">
        <v>-1</v>
      </c>
      <c r="AG3802" s="143">
        <v>-1</v>
      </c>
      <c r="AH3802" s="143">
        <v>-1</v>
      </c>
      <c r="AI3802" s="143">
        <v>-1</v>
      </c>
      <c r="AJ3802" s="143">
        <v>0</v>
      </c>
      <c r="AM3802" s="143" t="s">
        <v>383</v>
      </c>
      <c r="AN3802" s="143">
        <v>-1</v>
      </c>
      <c r="AQ3802" s="143">
        <v>666</v>
      </c>
      <c r="AR3802" s="143" t="s">
        <v>297</v>
      </c>
      <c r="AT3802" s="143" t="s">
        <v>366</v>
      </c>
      <c r="AV3802" s="143">
        <v>191.12698050012901</v>
      </c>
      <c r="AW3802" s="143">
        <v>1.6629218944999999</v>
      </c>
    </row>
    <row r="3803" spans="1:49" x14ac:dyDescent="0.25">
      <c r="A3803" s="153">
        <v>820000</v>
      </c>
      <c r="B3803" s="153">
        <v>1400000</v>
      </c>
      <c r="C3803" s="153">
        <v>1400000</v>
      </c>
      <c r="D3803" s="143" t="s">
        <v>360</v>
      </c>
      <c r="E3803" s="143" t="s">
        <v>73</v>
      </c>
      <c r="F3803" s="143" t="s">
        <v>378</v>
      </c>
      <c r="G3803" s="143" t="s">
        <v>379</v>
      </c>
      <c r="H3803" s="143">
        <v>0.59</v>
      </c>
      <c r="I3803" s="143">
        <v>0.64</v>
      </c>
      <c r="J3803" s="143" t="s">
        <v>366</v>
      </c>
      <c r="K3803" s="143">
        <v>0.61776345378298003</v>
      </c>
      <c r="L3803" s="143">
        <v>3816.31894141153</v>
      </c>
      <c r="M3803" s="143">
        <v>7.63242889414009</v>
      </c>
      <c r="N3803" s="143">
        <v>1.0424630312618</v>
      </c>
      <c r="O3803" s="143">
        <v>4.7150356343970001</v>
      </c>
      <c r="P3803" s="143">
        <v>0.64399556263336</v>
      </c>
      <c r="Q3803" s="143">
        <v>2357.5823699837902</v>
      </c>
      <c r="R3803" s="143">
        <v>1710</v>
      </c>
      <c r="S3803" s="143" t="s">
        <v>407</v>
      </c>
      <c r="T3803" s="143">
        <v>1710</v>
      </c>
      <c r="U3803" s="143" t="s">
        <v>385</v>
      </c>
      <c r="V3803" s="143" t="s">
        <v>366</v>
      </c>
      <c r="Z3803" s="143">
        <v>0</v>
      </c>
      <c r="AA3803" s="143">
        <v>1</v>
      </c>
      <c r="AB3803" s="143">
        <v>4.7150356343970001</v>
      </c>
      <c r="AC3803" s="143">
        <v>0.64399556263336</v>
      </c>
      <c r="AD3803" s="143">
        <v>2357.5823699837902</v>
      </c>
      <c r="AF3803" s="143">
        <v>-1</v>
      </c>
      <c r="AG3803" s="143">
        <v>-1</v>
      </c>
      <c r="AH3803" s="143">
        <v>-1</v>
      </c>
      <c r="AI3803" s="143">
        <v>-1</v>
      </c>
      <c r="AJ3803" s="143">
        <v>0</v>
      </c>
      <c r="AM3803" s="143" t="s">
        <v>383</v>
      </c>
      <c r="AN3803" s="143">
        <v>-1</v>
      </c>
      <c r="AQ3803" s="143">
        <v>652</v>
      </c>
      <c r="AR3803" s="143" t="s">
        <v>297</v>
      </c>
      <c r="AT3803" s="143" t="s">
        <v>366</v>
      </c>
      <c r="AV3803" s="143">
        <v>200.000000018626</v>
      </c>
      <c r="AW3803" s="143">
        <v>1.9120700486</v>
      </c>
    </row>
    <row r="3804" spans="1:49" x14ac:dyDescent="0.25">
      <c r="A3804" s="153">
        <v>820000</v>
      </c>
      <c r="B3804" s="153">
        <v>1400000</v>
      </c>
      <c r="C3804" s="153">
        <v>1400000</v>
      </c>
      <c r="D3804" s="143" t="s">
        <v>360</v>
      </c>
      <c r="E3804" s="143" t="s">
        <v>73</v>
      </c>
      <c r="F3804" s="143" t="s">
        <v>378</v>
      </c>
      <c r="G3804" s="143" t="s">
        <v>379</v>
      </c>
      <c r="H3804" s="143">
        <v>0.59</v>
      </c>
      <c r="I3804" s="143">
        <v>0.64</v>
      </c>
      <c r="J3804" s="143" t="s">
        <v>366</v>
      </c>
      <c r="K3804" s="143">
        <v>0.3048538511403</v>
      </c>
      <c r="L3804" s="143">
        <v>3807.9531281664299</v>
      </c>
      <c r="M3804" s="143">
        <v>7.77694674415467</v>
      </c>
      <c r="N3804" s="143">
        <v>1.0546238637860399</v>
      </c>
      <c r="O3804" s="143">
        <v>2.3708321650686002</v>
      </c>
      <c r="P3804" s="143">
        <v>0.32150614637963998</v>
      </c>
      <c r="Q3804" s="143">
        <v>1160.8691760833001</v>
      </c>
      <c r="R3804" s="143">
        <v>1730</v>
      </c>
      <c r="S3804" s="143" t="s">
        <v>368</v>
      </c>
      <c r="T3804" s="143">
        <v>1730</v>
      </c>
      <c r="U3804" s="143" t="s">
        <v>385</v>
      </c>
      <c r="V3804" s="143" t="s">
        <v>366</v>
      </c>
      <c r="Z3804" s="143">
        <v>0</v>
      </c>
      <c r="AA3804" s="143">
        <v>1</v>
      </c>
      <c r="AB3804" s="143">
        <v>2.3708321650686002</v>
      </c>
      <c r="AC3804" s="143">
        <v>0.32150614637963998</v>
      </c>
      <c r="AD3804" s="143">
        <v>2352.41427559873</v>
      </c>
      <c r="AF3804" s="143">
        <v>-1</v>
      </c>
      <c r="AG3804" s="143">
        <v>-1</v>
      </c>
      <c r="AH3804" s="143">
        <v>-1</v>
      </c>
      <c r="AI3804" s="143">
        <v>-1</v>
      </c>
      <c r="AJ3804" s="143">
        <v>0</v>
      </c>
      <c r="AM3804" s="143" t="s">
        <v>383</v>
      </c>
      <c r="AN3804" s="143">
        <v>-1</v>
      </c>
      <c r="AQ3804" s="143">
        <v>660</v>
      </c>
      <c r="AR3804" s="143" t="s">
        <v>297</v>
      </c>
      <c r="AT3804" s="143" t="s">
        <v>366</v>
      </c>
      <c r="AV3804" s="143">
        <v>149.37380189455601</v>
      </c>
      <c r="AW3804" s="143">
        <v>1.907878569</v>
      </c>
    </row>
    <row r="3805" spans="1:49" x14ac:dyDescent="0.25">
      <c r="A3805" s="153">
        <v>820000</v>
      </c>
      <c r="B3805" s="153">
        <v>1400000</v>
      </c>
      <c r="C3805" s="153">
        <v>1400000</v>
      </c>
      <c r="D3805" s="143" t="s">
        <v>360</v>
      </c>
      <c r="E3805" s="143" t="s">
        <v>73</v>
      </c>
      <c r="F3805" s="143" t="s">
        <v>378</v>
      </c>
      <c r="G3805" s="143" t="s">
        <v>379</v>
      </c>
      <c r="H3805" s="143">
        <v>0.59</v>
      </c>
      <c r="I3805" s="143">
        <v>0.64</v>
      </c>
      <c r="J3805" s="143" t="s">
        <v>366</v>
      </c>
      <c r="K3805" s="143">
        <v>9.9160851209250001E-2</v>
      </c>
      <c r="L3805" s="143">
        <v>3807.9531281664299</v>
      </c>
      <c r="M3805" s="143">
        <v>7.77694674415467</v>
      </c>
      <c r="N3805" s="143">
        <v>1.0546238637860399</v>
      </c>
      <c r="O3805" s="143">
        <v>0.77116865895939002</v>
      </c>
      <c r="P3805" s="143">
        <v>0.10457740003861</v>
      </c>
      <c r="Q3805" s="143">
        <v>377.59987355391797</v>
      </c>
      <c r="R3805" s="143">
        <v>1730</v>
      </c>
      <c r="S3805" s="143" t="s">
        <v>368</v>
      </c>
      <c r="T3805" s="143">
        <v>1730</v>
      </c>
      <c r="U3805" s="143" t="s">
        <v>385</v>
      </c>
      <c r="V3805" s="143" t="s">
        <v>366</v>
      </c>
      <c r="Z3805" s="143">
        <v>0</v>
      </c>
      <c r="AA3805" s="143">
        <v>1</v>
      </c>
      <c r="AB3805" s="143">
        <v>0.77116865895939002</v>
      </c>
      <c r="AC3805" s="143">
        <v>0.10457740003861</v>
      </c>
      <c r="AD3805" s="143">
        <v>2352.41427559873</v>
      </c>
      <c r="AF3805" s="143">
        <v>-1</v>
      </c>
      <c r="AG3805" s="143">
        <v>-1</v>
      </c>
      <c r="AH3805" s="143">
        <v>-1</v>
      </c>
      <c r="AI3805" s="143">
        <v>-1</v>
      </c>
      <c r="AJ3805" s="143">
        <v>0</v>
      </c>
      <c r="AM3805" s="143" t="s">
        <v>383</v>
      </c>
      <c r="AN3805" s="143">
        <v>-1</v>
      </c>
      <c r="AQ3805" s="143">
        <v>662</v>
      </c>
      <c r="AR3805" s="143" t="s">
        <v>297</v>
      </c>
      <c r="AT3805" s="143" t="s">
        <v>366</v>
      </c>
      <c r="AV3805" s="143">
        <v>115.78993087753101</v>
      </c>
      <c r="AW3805" s="143">
        <v>1.907878569</v>
      </c>
    </row>
    <row r="3806" spans="1:49" x14ac:dyDescent="0.25">
      <c r="A3806" s="153">
        <v>820000</v>
      </c>
      <c r="B3806" s="153">
        <v>1400000</v>
      </c>
      <c r="C3806" s="153">
        <v>1400000</v>
      </c>
      <c r="D3806" s="143" t="s">
        <v>360</v>
      </c>
      <c r="E3806" s="143" t="s">
        <v>73</v>
      </c>
      <c r="F3806" s="143" t="s">
        <v>378</v>
      </c>
      <c r="G3806" s="143" t="s">
        <v>379</v>
      </c>
      <c r="H3806" s="143">
        <v>0.59</v>
      </c>
      <c r="I3806" s="143">
        <v>0.64</v>
      </c>
      <c r="J3806" s="143" t="s">
        <v>366</v>
      </c>
      <c r="K3806" s="143">
        <v>2.2264460914799999E-2</v>
      </c>
      <c r="L3806" s="143">
        <v>3801.8707191826402</v>
      </c>
      <c r="M3806" s="143">
        <v>8.07533557799748</v>
      </c>
      <c r="N3806" s="143">
        <v>1.0807843542039199</v>
      </c>
      <c r="O3806" s="143">
        <v>0.17979299335023999</v>
      </c>
      <c r="P3806" s="143">
        <v>2.4063081011499999E-2</v>
      </c>
      <c r="Q3806" s="143">
        <v>84.646602030376002</v>
      </c>
      <c r="R3806" s="143">
        <v>1730</v>
      </c>
      <c r="S3806" s="143" t="s">
        <v>368</v>
      </c>
      <c r="T3806" s="143">
        <v>1730</v>
      </c>
      <c r="U3806" s="143" t="s">
        <v>385</v>
      </c>
      <c r="V3806" s="143" t="s">
        <v>366</v>
      </c>
      <c r="Z3806" s="143">
        <v>0</v>
      </c>
      <c r="AA3806" s="143">
        <v>1</v>
      </c>
      <c r="AB3806" s="143">
        <v>0.17979299335023999</v>
      </c>
      <c r="AC3806" s="143">
        <v>2.4063081011499999E-2</v>
      </c>
      <c r="AD3806" s="143">
        <v>971.34898857119504</v>
      </c>
      <c r="AF3806" s="143">
        <v>-1</v>
      </c>
      <c r="AG3806" s="143">
        <v>-1</v>
      </c>
      <c r="AH3806" s="143">
        <v>-1</v>
      </c>
      <c r="AI3806" s="143">
        <v>-1</v>
      </c>
      <c r="AJ3806" s="143">
        <v>0</v>
      </c>
      <c r="AM3806" s="143" t="s">
        <v>383</v>
      </c>
      <c r="AN3806" s="143">
        <v>-1</v>
      </c>
      <c r="AQ3806" s="143">
        <v>660</v>
      </c>
      <c r="AR3806" s="143" t="s">
        <v>297</v>
      </c>
      <c r="AT3806" s="143" t="s">
        <v>366</v>
      </c>
      <c r="AV3806" s="143">
        <v>59.830012858839297</v>
      </c>
      <c r="AW3806" s="143">
        <v>0.78779317810000005</v>
      </c>
    </row>
    <row r="3807" spans="1:49" x14ac:dyDescent="0.25">
      <c r="A3807" s="153">
        <v>820000</v>
      </c>
      <c r="B3807" s="153">
        <v>1400000</v>
      </c>
      <c r="C3807" s="153">
        <v>1400000</v>
      </c>
      <c r="D3807" s="143" t="s">
        <v>360</v>
      </c>
      <c r="E3807" s="143" t="s">
        <v>73</v>
      </c>
      <c r="F3807" s="143" t="s">
        <v>378</v>
      </c>
      <c r="G3807" s="143" t="s">
        <v>379</v>
      </c>
      <c r="H3807" s="143">
        <v>0.59</v>
      </c>
      <c r="I3807" s="143">
        <v>0.64</v>
      </c>
      <c r="J3807" s="143" t="s">
        <v>366</v>
      </c>
      <c r="K3807" s="143">
        <v>0.54418855509439001</v>
      </c>
      <c r="L3807" s="143">
        <v>3807.5202387745899</v>
      </c>
      <c r="M3807" s="143">
        <v>7.6780794652632602</v>
      </c>
      <c r="N3807" s="143">
        <v>1.0457258219557499</v>
      </c>
      <c r="O3807" s="143">
        <v>4.1783229701015498</v>
      </c>
      <c r="P3807" s="143">
        <v>0.56907202407500002</v>
      </c>
      <c r="Q3807" s="143">
        <v>2072.0089372314001</v>
      </c>
      <c r="R3807" s="143">
        <v>1730</v>
      </c>
      <c r="S3807" s="143" t="s">
        <v>368</v>
      </c>
      <c r="T3807" s="143">
        <v>1730</v>
      </c>
      <c r="U3807" s="143" t="s">
        <v>385</v>
      </c>
      <c r="V3807" s="143" t="s">
        <v>366</v>
      </c>
      <c r="Z3807" s="143">
        <v>0</v>
      </c>
      <c r="AA3807" s="143">
        <v>1</v>
      </c>
      <c r="AB3807" s="143">
        <v>4.1783229701015498</v>
      </c>
      <c r="AC3807" s="143">
        <v>0.56907202407500002</v>
      </c>
      <c r="AD3807" s="143">
        <v>2352.1468519148698</v>
      </c>
      <c r="AF3807" s="143">
        <v>-1</v>
      </c>
      <c r="AG3807" s="143">
        <v>-1</v>
      </c>
      <c r="AH3807" s="143">
        <v>-1</v>
      </c>
      <c r="AI3807" s="143">
        <v>-1</v>
      </c>
      <c r="AJ3807" s="143">
        <v>0</v>
      </c>
      <c r="AM3807" s="143" t="s">
        <v>383</v>
      </c>
      <c r="AN3807" s="143">
        <v>-1</v>
      </c>
      <c r="AQ3807" s="143">
        <v>662</v>
      </c>
      <c r="AR3807" s="143" t="s">
        <v>297</v>
      </c>
      <c r="AT3807" s="143" t="s">
        <v>366</v>
      </c>
      <c r="AV3807" s="143">
        <v>189.73628193939101</v>
      </c>
      <c r="AW3807" s="143">
        <v>1.9076616803999999</v>
      </c>
    </row>
    <row r="3808" spans="1:49" x14ac:dyDescent="0.25">
      <c r="A3808" s="153">
        <v>820000</v>
      </c>
      <c r="B3808" s="153">
        <v>1400000</v>
      </c>
      <c r="C3808" s="153">
        <v>1400000</v>
      </c>
      <c r="D3808" s="143" t="s">
        <v>360</v>
      </c>
      <c r="E3808" s="143" t="s">
        <v>73</v>
      </c>
      <c r="F3808" s="143" t="s">
        <v>378</v>
      </c>
      <c r="G3808" s="143" t="s">
        <v>379</v>
      </c>
      <c r="H3808" s="143">
        <v>0.59</v>
      </c>
      <c r="I3808" s="143">
        <v>0.64</v>
      </c>
      <c r="J3808" s="143" t="s">
        <v>366</v>
      </c>
      <c r="K3808" s="143">
        <v>0.25687684085691997</v>
      </c>
      <c r="L3808" s="143">
        <v>3797.9879452161399</v>
      </c>
      <c r="M3808" s="143">
        <v>7.8810003143605298</v>
      </c>
      <c r="N3808" s="143">
        <v>1.06300924775548</v>
      </c>
      <c r="O3808" s="143">
        <v>2.0244464635453601</v>
      </c>
      <c r="P3808" s="143">
        <v>0.27306245736512003</v>
      </c>
      <c r="Q3808" s="143">
        <v>975.61514497980295</v>
      </c>
      <c r="R3808" s="143">
        <v>1730</v>
      </c>
      <c r="S3808" s="143" t="s">
        <v>368</v>
      </c>
      <c r="T3808" s="143">
        <v>1730</v>
      </c>
      <c r="U3808" s="143" t="s">
        <v>385</v>
      </c>
      <c r="V3808" s="143" t="s">
        <v>366</v>
      </c>
      <c r="Z3808" s="143">
        <v>0</v>
      </c>
      <c r="AA3808" s="143">
        <v>1</v>
      </c>
      <c r="AB3808" s="143">
        <v>2.0244464635453601</v>
      </c>
      <c r="AC3808" s="143">
        <v>0.27306245736512003</v>
      </c>
      <c r="AD3808" s="143">
        <v>2346.2581488021501</v>
      </c>
      <c r="AF3808" s="143">
        <v>-1</v>
      </c>
      <c r="AG3808" s="143">
        <v>-1</v>
      </c>
      <c r="AH3808" s="143">
        <v>-1</v>
      </c>
      <c r="AI3808" s="143">
        <v>-1</v>
      </c>
      <c r="AJ3808" s="143">
        <v>0</v>
      </c>
      <c r="AM3808" s="143" t="s">
        <v>383</v>
      </c>
      <c r="AN3808" s="143">
        <v>-1</v>
      </c>
      <c r="AQ3808" s="143">
        <v>666</v>
      </c>
      <c r="AR3808" s="143" t="s">
        <v>297</v>
      </c>
      <c r="AT3808" s="143" t="s">
        <v>366</v>
      </c>
      <c r="AV3808" s="143">
        <v>141.614806996938</v>
      </c>
      <c r="AW3808" s="143">
        <v>1.9028857655</v>
      </c>
    </row>
    <row r="3809" spans="1:49" x14ac:dyDescent="0.25">
      <c r="A3809" s="153">
        <v>820000</v>
      </c>
      <c r="B3809" s="153">
        <v>1400000</v>
      </c>
      <c r="C3809" s="153">
        <v>1400000</v>
      </c>
      <c r="D3809" s="143" t="s">
        <v>360</v>
      </c>
      <c r="E3809" s="143" t="s">
        <v>73</v>
      </c>
      <c r="F3809" s="143" t="s">
        <v>378</v>
      </c>
      <c r="G3809" s="143" t="s">
        <v>379</v>
      </c>
      <c r="H3809" s="143">
        <v>0.59</v>
      </c>
      <c r="I3809" s="143">
        <v>0.64</v>
      </c>
      <c r="J3809" s="143" t="s">
        <v>366</v>
      </c>
      <c r="K3809" s="143">
        <v>0.2322304895283</v>
      </c>
      <c r="L3809" s="143">
        <v>3390.4997888028101</v>
      </c>
      <c r="M3809" s="143">
        <v>6.7016576668515997</v>
      </c>
      <c r="N3809" s="143">
        <v>0.91785294883122004</v>
      </c>
      <c r="O3809" s="143">
        <v>1.5563292406240301</v>
      </c>
      <c r="P3809" s="143">
        <v>0.21315343962207001</v>
      </c>
      <c r="Q3809" s="143">
        <v>787.37742569927502</v>
      </c>
      <c r="R3809" s="143">
        <v>1730</v>
      </c>
      <c r="S3809" s="143" t="s">
        <v>368</v>
      </c>
      <c r="T3809" s="143">
        <v>1730</v>
      </c>
      <c r="U3809" s="143" t="s">
        <v>385</v>
      </c>
      <c r="V3809" s="143" t="s">
        <v>366</v>
      </c>
      <c r="Z3809" s="143">
        <v>0</v>
      </c>
      <c r="AA3809" s="143">
        <v>1</v>
      </c>
      <c r="AB3809" s="143">
        <v>1.5563292406240301</v>
      </c>
      <c r="AC3809" s="143">
        <v>0.21315343962207001</v>
      </c>
      <c r="AD3809" s="143">
        <v>787.37742569927502</v>
      </c>
      <c r="AF3809" s="143">
        <v>-1</v>
      </c>
      <c r="AG3809" s="143">
        <v>-1</v>
      </c>
      <c r="AH3809" s="143">
        <v>-1</v>
      </c>
      <c r="AI3809" s="143">
        <v>-1</v>
      </c>
      <c r="AJ3809" s="143">
        <v>0</v>
      </c>
      <c r="AM3809" s="143" t="s">
        <v>383</v>
      </c>
      <c r="AN3809" s="143">
        <v>-1</v>
      </c>
      <c r="AQ3809" s="143">
        <v>666</v>
      </c>
      <c r="AR3809" s="143" t="s">
        <v>297</v>
      </c>
      <c r="AT3809" s="143" t="s">
        <v>366</v>
      </c>
      <c r="AV3809" s="143">
        <v>159.341171239993</v>
      </c>
      <c r="AW3809" s="143">
        <v>0.63858672000000005</v>
      </c>
    </row>
    <row r="3810" spans="1:49" x14ac:dyDescent="0.25">
      <c r="A3810" s="153">
        <v>820000</v>
      </c>
      <c r="B3810" s="153">
        <v>1400000</v>
      </c>
      <c r="C3810" s="153">
        <v>1400000</v>
      </c>
      <c r="D3810" s="143" t="s">
        <v>360</v>
      </c>
      <c r="E3810" s="143" t="s">
        <v>73</v>
      </c>
      <c r="F3810" s="143" t="s">
        <v>378</v>
      </c>
      <c r="G3810" s="143" t="s">
        <v>379</v>
      </c>
      <c r="H3810" s="143">
        <v>0.59</v>
      </c>
      <c r="I3810" s="143">
        <v>0.64</v>
      </c>
      <c r="J3810" s="143" t="s">
        <v>366</v>
      </c>
      <c r="K3810" s="143">
        <v>2.9231531921950001E-2</v>
      </c>
      <c r="L3810" s="143">
        <v>3307.0488447254202</v>
      </c>
      <c r="M3810" s="143">
        <v>6.6266575061413597</v>
      </c>
      <c r="N3810" s="143">
        <v>0.89830251946928996</v>
      </c>
      <c r="O3810" s="143">
        <v>0.19370735042664</v>
      </c>
      <c r="P3810" s="143">
        <v>2.625875877344E-2</v>
      </c>
      <c r="Q3810" s="143">
        <v>96.670103872058803</v>
      </c>
      <c r="R3810" s="143">
        <v>1730</v>
      </c>
      <c r="S3810" s="143" t="s">
        <v>368</v>
      </c>
      <c r="T3810" s="143">
        <v>1730</v>
      </c>
      <c r="U3810" s="143" t="s">
        <v>385</v>
      </c>
      <c r="V3810" s="143" t="s">
        <v>366</v>
      </c>
      <c r="Z3810" s="143">
        <v>0</v>
      </c>
      <c r="AA3810" s="143">
        <v>1</v>
      </c>
      <c r="AB3810" s="143">
        <v>0.19370735042664</v>
      </c>
      <c r="AC3810" s="143">
        <v>2.625875877344E-2</v>
      </c>
      <c r="AD3810" s="143">
        <v>380.50184733024798</v>
      </c>
      <c r="AF3810" s="143">
        <v>-1</v>
      </c>
      <c r="AG3810" s="143">
        <v>-1</v>
      </c>
      <c r="AH3810" s="143">
        <v>-1</v>
      </c>
      <c r="AI3810" s="143">
        <v>-1</v>
      </c>
      <c r="AJ3810" s="143">
        <v>0</v>
      </c>
      <c r="AM3810" s="143" t="s">
        <v>383</v>
      </c>
      <c r="AN3810" s="143">
        <v>-1</v>
      </c>
      <c r="AQ3810" s="143">
        <v>666</v>
      </c>
      <c r="AR3810" s="143" t="s">
        <v>297</v>
      </c>
      <c r="AT3810" s="143" t="s">
        <v>366</v>
      </c>
      <c r="AV3810" s="143">
        <v>55.8042260110415</v>
      </c>
      <c r="AW3810" s="143">
        <v>0.30859841630000001</v>
      </c>
    </row>
    <row r="3811" spans="1:49" x14ac:dyDescent="0.25">
      <c r="A3811" s="153">
        <v>820000</v>
      </c>
      <c r="B3811" s="153">
        <v>1400000</v>
      </c>
      <c r="C3811" s="153">
        <v>1400000</v>
      </c>
      <c r="D3811" s="143" t="s">
        <v>360</v>
      </c>
      <c r="E3811" s="143" t="s">
        <v>73</v>
      </c>
      <c r="F3811" s="143" t="s">
        <v>378</v>
      </c>
      <c r="G3811" s="143" t="s">
        <v>379</v>
      </c>
      <c r="H3811" s="143">
        <v>0.59</v>
      </c>
      <c r="I3811" s="143">
        <v>0.64</v>
      </c>
      <c r="J3811" s="143" t="s">
        <v>366</v>
      </c>
      <c r="K3811" s="143">
        <v>1.568454762727E-2</v>
      </c>
      <c r="L3811" s="143">
        <v>3797.9595690053002</v>
      </c>
      <c r="M3811" s="143">
        <v>8.1123627348509597</v>
      </c>
      <c r="N3811" s="143">
        <v>1.0837339564758</v>
      </c>
      <c r="O3811" s="143">
        <v>0.12723873968452001</v>
      </c>
      <c r="P3811" s="143">
        <v>1.6997876855639998E-2</v>
      </c>
      <c r="Q3811" s="143">
        <v>59.569277746539903</v>
      </c>
      <c r="R3811" s="143">
        <v>1730</v>
      </c>
      <c r="S3811" s="143" t="s">
        <v>368</v>
      </c>
      <c r="T3811" s="143">
        <v>1730</v>
      </c>
      <c r="U3811" s="143" t="s">
        <v>385</v>
      </c>
      <c r="V3811" s="143" t="s">
        <v>366</v>
      </c>
      <c r="Z3811" s="143">
        <v>0</v>
      </c>
      <c r="AA3811" s="143">
        <v>1</v>
      </c>
      <c r="AB3811" s="143">
        <v>0.12723873968452001</v>
      </c>
      <c r="AC3811" s="143">
        <v>1.6997876855639998E-2</v>
      </c>
      <c r="AD3811" s="143">
        <v>2346.2406200649998</v>
      </c>
      <c r="AF3811" s="143">
        <v>-1</v>
      </c>
      <c r="AG3811" s="143">
        <v>-1</v>
      </c>
      <c r="AH3811" s="143">
        <v>-1</v>
      </c>
      <c r="AI3811" s="143">
        <v>-1</v>
      </c>
      <c r="AJ3811" s="143">
        <v>0</v>
      </c>
      <c r="AM3811" s="143" t="s">
        <v>383</v>
      </c>
      <c r="AN3811" s="143">
        <v>-1</v>
      </c>
      <c r="AQ3811" s="143">
        <v>662</v>
      </c>
      <c r="AR3811" s="143" t="s">
        <v>297</v>
      </c>
      <c r="AT3811" s="143" t="s">
        <v>366</v>
      </c>
      <c r="AV3811" s="143">
        <v>78.979180354219196</v>
      </c>
      <c r="AW3811" s="143">
        <v>1.9028715490999999</v>
      </c>
    </row>
    <row r="3812" spans="1:49" x14ac:dyDescent="0.25">
      <c r="A3812" s="153">
        <v>820000</v>
      </c>
      <c r="B3812" s="153">
        <v>1400000</v>
      </c>
      <c r="C3812" s="153">
        <v>1400000</v>
      </c>
      <c r="D3812" s="143" t="s">
        <v>360</v>
      </c>
      <c r="E3812" s="143" t="s">
        <v>73</v>
      </c>
      <c r="F3812" s="143" t="s">
        <v>378</v>
      </c>
      <c r="G3812" s="143" t="s">
        <v>379</v>
      </c>
      <c r="H3812" s="143">
        <v>0.59</v>
      </c>
      <c r="I3812" s="143">
        <v>0.64</v>
      </c>
      <c r="J3812" s="143" t="s">
        <v>366</v>
      </c>
      <c r="K3812" s="143">
        <v>0.18860737527432</v>
      </c>
      <c r="L3812" s="143">
        <v>3750.8832338970001</v>
      </c>
      <c r="M3812" s="143">
        <v>7.8145730816092298</v>
      </c>
      <c r="N3812" s="143">
        <v>1.0524705984146301</v>
      </c>
      <c r="O3812" s="143">
        <v>1.47388611781168</v>
      </c>
      <c r="P3812" s="143">
        <v>0.19850371712036999</v>
      </c>
      <c r="Q3812" s="143">
        <v>707.44424170577099</v>
      </c>
      <c r="R3812" s="143">
        <v>1730</v>
      </c>
      <c r="S3812" s="143" t="s">
        <v>368</v>
      </c>
      <c r="T3812" s="143">
        <v>1730</v>
      </c>
      <c r="U3812" s="143" t="s">
        <v>385</v>
      </c>
      <c r="V3812" s="143" t="s">
        <v>366</v>
      </c>
      <c r="Z3812" s="143">
        <v>0</v>
      </c>
      <c r="AA3812" s="143">
        <v>1</v>
      </c>
      <c r="AB3812" s="143">
        <v>1.47388611781168</v>
      </c>
      <c r="AC3812" s="143">
        <v>0.19850371712036999</v>
      </c>
      <c r="AD3812" s="143">
        <v>2121.4859640845002</v>
      </c>
      <c r="AF3812" s="143">
        <v>-1</v>
      </c>
      <c r="AG3812" s="143">
        <v>-1</v>
      </c>
      <c r="AH3812" s="143">
        <v>-1</v>
      </c>
      <c r="AI3812" s="143">
        <v>-1</v>
      </c>
      <c r="AJ3812" s="143">
        <v>0</v>
      </c>
      <c r="AM3812" s="143" t="s">
        <v>383</v>
      </c>
      <c r="AN3812" s="143">
        <v>-1</v>
      </c>
      <c r="AQ3812" s="143">
        <v>658</v>
      </c>
      <c r="AR3812" s="143" t="s">
        <v>297</v>
      </c>
      <c r="AT3812" s="143" t="s">
        <v>366</v>
      </c>
      <c r="AV3812" s="143">
        <v>143.03975415801199</v>
      </c>
      <c r="AW3812" s="143">
        <v>1.7205887787</v>
      </c>
    </row>
    <row r="3813" spans="1:49" x14ac:dyDescent="0.25">
      <c r="A3813" s="153">
        <v>820000</v>
      </c>
      <c r="B3813" s="153">
        <v>1400000</v>
      </c>
      <c r="C3813" s="153">
        <v>1400000</v>
      </c>
      <c r="D3813" s="143" t="s">
        <v>360</v>
      </c>
      <c r="E3813" s="143" t="s">
        <v>73</v>
      </c>
      <c r="F3813" s="143" t="s">
        <v>378</v>
      </c>
      <c r="G3813" s="143" t="s">
        <v>379</v>
      </c>
      <c r="H3813" s="143">
        <v>0.59</v>
      </c>
      <c r="I3813" s="143">
        <v>0.64</v>
      </c>
      <c r="J3813" s="143" t="s">
        <v>366</v>
      </c>
      <c r="K3813" s="143">
        <v>0.61776345346078998</v>
      </c>
      <c r="L3813" s="143">
        <v>3809.8160781473098</v>
      </c>
      <c r="M3813" s="143">
        <v>7.6195251317764399</v>
      </c>
      <c r="N3813" s="143">
        <v>1.04069581654667</v>
      </c>
      <c r="O3813" s="143">
        <v>4.7070641591375102</v>
      </c>
      <c r="P3813" s="143">
        <v>0.64290384163207004</v>
      </c>
      <c r="Q3813" s="143">
        <v>2353.5651374867298</v>
      </c>
      <c r="R3813" s="143">
        <v>1730</v>
      </c>
      <c r="S3813" s="143" t="s">
        <v>368</v>
      </c>
      <c r="T3813" s="143">
        <v>1730</v>
      </c>
      <c r="U3813" s="143" t="s">
        <v>385</v>
      </c>
      <c r="V3813" s="143" t="s">
        <v>366</v>
      </c>
      <c r="Z3813" s="143">
        <v>0</v>
      </c>
      <c r="AA3813" s="143">
        <v>1</v>
      </c>
      <c r="AB3813" s="143">
        <v>4.7070641591375102</v>
      </c>
      <c r="AC3813" s="143">
        <v>0.64290384163207004</v>
      </c>
      <c r="AD3813" s="143">
        <v>2353.5651374867298</v>
      </c>
      <c r="AF3813" s="143">
        <v>-1</v>
      </c>
      <c r="AG3813" s="143">
        <v>-1</v>
      </c>
      <c r="AH3813" s="143">
        <v>-1</v>
      </c>
      <c r="AI3813" s="143">
        <v>-1</v>
      </c>
      <c r="AJ3813" s="143">
        <v>0</v>
      </c>
      <c r="AM3813" s="143" t="s">
        <v>383</v>
      </c>
      <c r="AN3813" s="143">
        <v>-1</v>
      </c>
      <c r="AQ3813" s="143">
        <v>660</v>
      </c>
      <c r="AR3813" s="143" t="s">
        <v>297</v>
      </c>
      <c r="AT3813" s="143" t="s">
        <v>366</v>
      </c>
      <c r="AV3813" s="143">
        <v>199.99999996647199</v>
      </c>
      <c r="AW3813" s="143">
        <v>1.9088119525</v>
      </c>
    </row>
    <row r="3814" spans="1:49" x14ac:dyDescent="0.25">
      <c r="A3814" s="153">
        <v>820000</v>
      </c>
      <c r="B3814" s="153">
        <v>1400000</v>
      </c>
      <c r="C3814" s="153">
        <v>1400000</v>
      </c>
      <c r="D3814" s="143" t="s">
        <v>360</v>
      </c>
      <c r="E3814" s="143" t="s">
        <v>73</v>
      </c>
      <c r="F3814" s="143" t="s">
        <v>378</v>
      </c>
      <c r="G3814" s="143" t="s">
        <v>379</v>
      </c>
      <c r="H3814" s="143">
        <v>0.59</v>
      </c>
      <c r="I3814" s="143">
        <v>0.64</v>
      </c>
      <c r="J3814" s="143" t="s">
        <v>366</v>
      </c>
      <c r="K3814" s="143">
        <v>0.56066247623881005</v>
      </c>
      <c r="L3814" s="143">
        <v>3815.81350943601</v>
      </c>
      <c r="M3814" s="143">
        <v>7.6620538359685604</v>
      </c>
      <c r="N3814" s="143">
        <v>1.04936927582905</v>
      </c>
      <c r="O3814" s="143">
        <v>4.2958260767492096</v>
      </c>
      <c r="P3814" s="143">
        <v>0.58834197667524002</v>
      </c>
      <c r="Q3814" s="143">
        <v>2139.3834510658999</v>
      </c>
      <c r="R3814" s="143">
        <v>1710</v>
      </c>
      <c r="S3814" s="143" t="s">
        <v>407</v>
      </c>
      <c r="T3814" s="143">
        <v>1710</v>
      </c>
      <c r="U3814" s="143" t="s">
        <v>385</v>
      </c>
      <c r="V3814" s="143" t="s">
        <v>366</v>
      </c>
      <c r="Z3814" s="143">
        <v>0</v>
      </c>
      <c r="AA3814" s="143">
        <v>1</v>
      </c>
      <c r="AB3814" s="143">
        <v>4.2958260767492096</v>
      </c>
      <c r="AC3814" s="143">
        <v>0.58834197667524002</v>
      </c>
      <c r="AD3814" s="143">
        <v>2139.3834510658999</v>
      </c>
      <c r="AF3814" s="143">
        <v>-1</v>
      </c>
      <c r="AG3814" s="143">
        <v>-1</v>
      </c>
      <c r="AH3814" s="143">
        <v>-1</v>
      </c>
      <c r="AI3814" s="143">
        <v>-1</v>
      </c>
      <c r="AJ3814" s="143">
        <v>0</v>
      </c>
      <c r="AM3814" s="143" t="s">
        <v>383</v>
      </c>
      <c r="AN3814" s="143">
        <v>-1</v>
      </c>
      <c r="AQ3814" s="143">
        <v>652</v>
      </c>
      <c r="AR3814" s="143" t="s">
        <v>297</v>
      </c>
      <c r="AT3814" s="143" t="s">
        <v>366</v>
      </c>
      <c r="AV3814" s="143">
        <v>189.34659214732201</v>
      </c>
      <c r="AW3814" s="143">
        <v>1.7351041777</v>
      </c>
    </row>
    <row r="3815" spans="1:49" x14ac:dyDescent="0.25">
      <c r="A3815" s="153">
        <v>820000</v>
      </c>
      <c r="B3815" s="153">
        <v>1400000</v>
      </c>
      <c r="C3815" s="153">
        <v>1400000</v>
      </c>
      <c r="D3815" s="143" t="s">
        <v>360</v>
      </c>
      <c r="E3815" s="143" t="s">
        <v>73</v>
      </c>
      <c r="F3815" s="143" t="s">
        <v>378</v>
      </c>
      <c r="G3815" s="143" t="s">
        <v>379</v>
      </c>
      <c r="H3815" s="143">
        <v>0.59</v>
      </c>
      <c r="I3815" s="143">
        <v>0.64</v>
      </c>
      <c r="J3815" s="143" t="s">
        <v>366</v>
      </c>
      <c r="K3815" s="143">
        <v>0.43255227090914999</v>
      </c>
      <c r="L3815" s="143">
        <v>3807.4139635153401</v>
      </c>
      <c r="M3815" s="143">
        <v>7.6245515291324599</v>
      </c>
      <c r="N3815" s="143">
        <v>1.0409203543404399</v>
      </c>
      <c r="O3815" s="143">
        <v>3.2980170785900902</v>
      </c>
      <c r="P3815" s="143">
        <v>0.45025246310550998</v>
      </c>
      <c r="Q3815" s="143">
        <v>1646.9055562097701</v>
      </c>
      <c r="R3815" s="143">
        <v>1730</v>
      </c>
      <c r="S3815" s="143" t="s">
        <v>368</v>
      </c>
      <c r="T3815" s="143">
        <v>1730</v>
      </c>
      <c r="U3815" s="143" t="s">
        <v>385</v>
      </c>
      <c r="V3815" s="143" t="s">
        <v>366</v>
      </c>
      <c r="Z3815" s="143">
        <v>0</v>
      </c>
      <c r="AA3815" s="143">
        <v>1</v>
      </c>
      <c r="AB3815" s="143">
        <v>3.2980170785900902</v>
      </c>
      <c r="AC3815" s="143">
        <v>0.45025246310550998</v>
      </c>
      <c r="AD3815" s="143">
        <v>2352.0811993818102</v>
      </c>
      <c r="AF3815" s="143">
        <v>-1</v>
      </c>
      <c r="AG3815" s="143">
        <v>-1</v>
      </c>
      <c r="AH3815" s="143">
        <v>-1</v>
      </c>
      <c r="AI3815" s="143">
        <v>-1</v>
      </c>
      <c r="AJ3815" s="143">
        <v>0</v>
      </c>
      <c r="AM3815" s="143" t="s">
        <v>383</v>
      </c>
      <c r="AN3815" s="143">
        <v>-1</v>
      </c>
      <c r="AQ3815" s="143">
        <v>670</v>
      </c>
      <c r="AR3815" s="143" t="s">
        <v>297</v>
      </c>
      <c r="AT3815" s="143" t="s">
        <v>366</v>
      </c>
      <c r="AV3815" s="143">
        <v>174.58476298078901</v>
      </c>
      <c r="AW3815" s="143">
        <v>1.9076084341999999</v>
      </c>
    </row>
    <row r="3816" spans="1:49" x14ac:dyDescent="0.25">
      <c r="A3816" s="153">
        <v>820000</v>
      </c>
      <c r="B3816" s="153">
        <v>1400000</v>
      </c>
      <c r="C3816" s="153">
        <v>1400000</v>
      </c>
      <c r="D3816" s="143" t="s">
        <v>360</v>
      </c>
      <c r="E3816" s="143" t="s">
        <v>73</v>
      </c>
      <c r="F3816" s="143" t="s">
        <v>378</v>
      </c>
      <c r="G3816" s="143" t="s">
        <v>379</v>
      </c>
      <c r="H3816" s="143">
        <v>0.59</v>
      </c>
      <c r="I3816" s="143">
        <v>0.64</v>
      </c>
      <c r="J3816" s="143" t="s">
        <v>366</v>
      </c>
      <c r="K3816" s="143">
        <v>0.16251497537182999</v>
      </c>
      <c r="L3816" s="143">
        <v>3817.4831023592701</v>
      </c>
      <c r="M3816" s="143">
        <v>7.7748875862511602</v>
      </c>
      <c r="N3816" s="143">
        <v>1.10736749319967</v>
      </c>
      <c r="O3816" s="143">
        <v>1.26353566459835</v>
      </c>
      <c r="P3816" s="143">
        <v>0.17996380088491001</v>
      </c>
      <c r="Q3816" s="143">
        <v>620.39817236229499</v>
      </c>
      <c r="R3816" s="143">
        <v>1730</v>
      </c>
      <c r="S3816" s="143" t="s">
        <v>368</v>
      </c>
      <c r="T3816" s="143">
        <v>1730</v>
      </c>
      <c r="U3816" s="143" t="s">
        <v>385</v>
      </c>
      <c r="V3816" s="143" t="s">
        <v>366</v>
      </c>
      <c r="Z3816" s="143">
        <v>0</v>
      </c>
      <c r="AA3816" s="143">
        <v>1</v>
      </c>
      <c r="AB3816" s="143">
        <v>1.26353566459835</v>
      </c>
      <c r="AC3816" s="143">
        <v>0.17996380088491001</v>
      </c>
      <c r="AD3816" s="143">
        <v>699.78887823345303</v>
      </c>
      <c r="AF3816" s="143">
        <v>-1</v>
      </c>
      <c r="AG3816" s="143">
        <v>-1</v>
      </c>
      <c r="AH3816" s="143">
        <v>-1</v>
      </c>
      <c r="AI3816" s="143">
        <v>-1</v>
      </c>
      <c r="AJ3816" s="143">
        <v>0</v>
      </c>
      <c r="AM3816" s="143" t="s">
        <v>383</v>
      </c>
      <c r="AN3816" s="143">
        <v>-1</v>
      </c>
      <c r="AQ3816" s="143">
        <v>661</v>
      </c>
      <c r="AR3816" s="143" t="s">
        <v>297</v>
      </c>
      <c r="AT3816" s="143" t="s">
        <v>366</v>
      </c>
      <c r="AV3816" s="143">
        <v>126.32170314310299</v>
      </c>
      <c r="AW3816" s="143">
        <v>0.56754977959999997</v>
      </c>
    </row>
    <row r="3817" spans="1:49" x14ac:dyDescent="0.25">
      <c r="A3817" s="153">
        <v>820000</v>
      </c>
      <c r="B3817" s="153">
        <v>1400000</v>
      </c>
      <c r="C3817" s="153">
        <v>1400000</v>
      </c>
      <c r="D3817" s="143" t="s">
        <v>360</v>
      </c>
      <c r="E3817" s="143" t="s">
        <v>73</v>
      </c>
      <c r="F3817" s="143" t="s">
        <v>378</v>
      </c>
      <c r="G3817" s="143" t="s">
        <v>379</v>
      </c>
      <c r="H3817" s="143">
        <v>0.59</v>
      </c>
      <c r="I3817" s="143">
        <v>0.64</v>
      </c>
      <c r="J3817" s="143" t="s">
        <v>366</v>
      </c>
      <c r="K3817" s="143">
        <v>7.3893846133300002E-3</v>
      </c>
      <c r="L3817" s="143">
        <v>3492.5928721661599</v>
      </c>
      <c r="M3817" s="143">
        <v>7.1238452659171099</v>
      </c>
      <c r="N3817" s="143">
        <v>0.96165995414881</v>
      </c>
      <c r="O3817" s="143">
        <v>5.2640832595729999E-2</v>
      </c>
      <c r="P3817" s="143">
        <v>7.1060752684400002E-3</v>
      </c>
      <c r="Q3817" s="143">
        <v>25.8081120302211</v>
      </c>
      <c r="R3817" s="143">
        <v>1730</v>
      </c>
      <c r="S3817" s="143" t="s">
        <v>368</v>
      </c>
      <c r="T3817" s="143">
        <v>1730</v>
      </c>
      <c r="U3817" s="143" t="s">
        <v>385</v>
      </c>
      <c r="V3817" s="143" t="s">
        <v>366</v>
      </c>
      <c r="Z3817" s="143">
        <v>0</v>
      </c>
      <c r="AA3817" s="143">
        <v>1</v>
      </c>
      <c r="AB3817" s="143">
        <v>5.2640832595729999E-2</v>
      </c>
      <c r="AC3817" s="143">
        <v>7.1060752684400002E-3</v>
      </c>
      <c r="AD3817" s="143">
        <v>410.75652189103897</v>
      </c>
      <c r="AF3817" s="143">
        <v>-1</v>
      </c>
      <c r="AG3817" s="143">
        <v>-1</v>
      </c>
      <c r="AH3817" s="143">
        <v>-1</v>
      </c>
      <c r="AI3817" s="143">
        <v>-1</v>
      </c>
      <c r="AJ3817" s="143">
        <v>0</v>
      </c>
      <c r="AM3817" s="143" t="s">
        <v>383</v>
      </c>
      <c r="AN3817" s="143">
        <v>-1</v>
      </c>
      <c r="AQ3817" s="143">
        <v>670</v>
      </c>
      <c r="AR3817" s="143" t="s">
        <v>297</v>
      </c>
      <c r="AT3817" s="143" t="s">
        <v>366</v>
      </c>
      <c r="AV3817" s="143">
        <v>38.098930127667302</v>
      </c>
      <c r="AW3817" s="143">
        <v>0.3331358653</v>
      </c>
    </row>
    <row r="3818" spans="1:49" x14ac:dyDescent="0.25">
      <c r="A3818" s="153">
        <v>820000</v>
      </c>
      <c r="B3818" s="153">
        <v>1400000</v>
      </c>
      <c r="C3818" s="153">
        <v>1400000</v>
      </c>
      <c r="D3818" s="143" t="s">
        <v>360</v>
      </c>
      <c r="E3818" s="143" t="s">
        <v>73</v>
      </c>
      <c r="F3818" s="143" t="s">
        <v>378</v>
      </c>
      <c r="G3818" s="143" t="s">
        <v>379</v>
      </c>
      <c r="H3818" s="143">
        <v>0.59</v>
      </c>
      <c r="I3818" s="143">
        <v>0.64</v>
      </c>
      <c r="J3818" s="143" t="s">
        <v>366</v>
      </c>
      <c r="K3818" s="143">
        <v>0.14879548123495001</v>
      </c>
      <c r="L3818" s="143">
        <v>3834.8462024800101</v>
      </c>
      <c r="M3818" s="143">
        <v>7.9164940623702797</v>
      </c>
      <c r="N3818" s="143">
        <v>1.10440196015792</v>
      </c>
      <c r="O3818" s="143">
        <v>1.1779385437040499</v>
      </c>
      <c r="P3818" s="143">
        <v>0.16433002113851999</v>
      </c>
      <c r="Q3818" s="143">
        <v>570.60778616005302</v>
      </c>
      <c r="R3818" s="143">
        <v>1710</v>
      </c>
      <c r="S3818" s="143" t="s">
        <v>407</v>
      </c>
      <c r="T3818" s="143">
        <v>1710</v>
      </c>
      <c r="U3818" s="143" t="s">
        <v>385</v>
      </c>
      <c r="V3818" s="143" t="s">
        <v>366</v>
      </c>
      <c r="Z3818" s="143">
        <v>0</v>
      </c>
      <c r="AA3818" s="143">
        <v>1</v>
      </c>
      <c r="AB3818" s="143">
        <v>1.1779385437040499</v>
      </c>
      <c r="AC3818" s="143">
        <v>0.16433002113851999</v>
      </c>
      <c r="AD3818" s="143">
        <v>599.35610663938598</v>
      </c>
      <c r="AF3818" s="143">
        <v>-1</v>
      </c>
      <c r="AG3818" s="143">
        <v>-1</v>
      </c>
      <c r="AH3818" s="143">
        <v>-1</v>
      </c>
      <c r="AI3818" s="143">
        <v>-1</v>
      </c>
      <c r="AJ3818" s="143">
        <v>0</v>
      </c>
      <c r="AM3818" s="143" t="s">
        <v>383</v>
      </c>
      <c r="AN3818" s="143">
        <v>-1</v>
      </c>
      <c r="AQ3818" s="143">
        <v>652</v>
      </c>
      <c r="AR3818" s="143" t="s">
        <v>297</v>
      </c>
      <c r="AT3818" s="143" t="s">
        <v>366</v>
      </c>
      <c r="AV3818" s="143">
        <v>106.638497502718</v>
      </c>
      <c r="AW3818" s="143">
        <v>0.48609578799999997</v>
      </c>
    </row>
    <row r="3819" spans="1:49" x14ac:dyDescent="0.25">
      <c r="A3819" s="153">
        <v>820000</v>
      </c>
      <c r="B3819" s="153">
        <v>1400000</v>
      </c>
      <c r="C3819" s="153">
        <v>1400000</v>
      </c>
      <c r="D3819" s="143" t="s">
        <v>360</v>
      </c>
      <c r="E3819" s="143" t="s">
        <v>73</v>
      </c>
      <c r="F3819" s="143" t="s">
        <v>378</v>
      </c>
      <c r="G3819" s="143" t="s">
        <v>379</v>
      </c>
      <c r="H3819" s="143">
        <v>0.59</v>
      </c>
      <c r="I3819" s="143">
        <v>0.64</v>
      </c>
      <c r="J3819" s="143" t="s">
        <v>366</v>
      </c>
      <c r="K3819" s="143">
        <v>0.61776345371394004</v>
      </c>
      <c r="L3819" s="143">
        <v>3803.5675558646899</v>
      </c>
      <c r="M3819" s="143">
        <v>7.6071497091479996</v>
      </c>
      <c r="N3819" s="143">
        <v>1.0389998397924201</v>
      </c>
      <c r="O3819" s="143">
        <v>4.6994190772422604</v>
      </c>
      <c r="P3819" s="143">
        <v>0.64185612943838999</v>
      </c>
      <c r="Q3819" s="143">
        <v>2349.7050297452602</v>
      </c>
      <c r="R3819" s="143">
        <v>1730</v>
      </c>
      <c r="S3819" s="143" t="s">
        <v>368</v>
      </c>
      <c r="T3819" s="143">
        <v>1730</v>
      </c>
      <c r="U3819" s="143" t="s">
        <v>385</v>
      </c>
      <c r="V3819" s="143" t="s">
        <v>366</v>
      </c>
      <c r="Z3819" s="143">
        <v>0</v>
      </c>
      <c r="AA3819" s="143">
        <v>1</v>
      </c>
      <c r="AB3819" s="143">
        <v>4.6994190772422604</v>
      </c>
      <c r="AC3819" s="143">
        <v>0.64185612943838999</v>
      </c>
      <c r="AD3819" s="143">
        <v>2349.7050297452602</v>
      </c>
      <c r="AF3819" s="143">
        <v>-1</v>
      </c>
      <c r="AG3819" s="143">
        <v>-1</v>
      </c>
      <c r="AH3819" s="143">
        <v>-1</v>
      </c>
      <c r="AI3819" s="143">
        <v>-1</v>
      </c>
      <c r="AJ3819" s="143">
        <v>0</v>
      </c>
      <c r="AM3819" s="143" t="s">
        <v>383</v>
      </c>
      <c r="AN3819" s="143">
        <v>-1</v>
      </c>
      <c r="AQ3819" s="143">
        <v>666</v>
      </c>
      <c r="AR3819" s="143" t="s">
        <v>297</v>
      </c>
      <c r="AT3819" s="143" t="s">
        <v>366</v>
      </c>
      <c r="AV3819" s="143">
        <v>200.00000000745001</v>
      </c>
      <c r="AW3819" s="143">
        <v>1.9056812892999999</v>
      </c>
    </row>
    <row r="3820" spans="1:49" x14ac:dyDescent="0.25">
      <c r="A3820" s="153">
        <v>820000</v>
      </c>
      <c r="B3820" s="153">
        <v>1400000</v>
      </c>
      <c r="C3820" s="153">
        <v>1400000</v>
      </c>
      <c r="D3820" s="143" t="s">
        <v>360</v>
      </c>
      <c r="E3820" s="143" t="s">
        <v>73</v>
      </c>
      <c r="F3820" s="143" t="s">
        <v>378</v>
      </c>
      <c r="G3820" s="143" t="s">
        <v>379</v>
      </c>
      <c r="H3820" s="143">
        <v>0.59</v>
      </c>
      <c r="I3820" s="143">
        <v>0.64</v>
      </c>
      <c r="J3820" s="143" t="s">
        <v>366</v>
      </c>
      <c r="K3820" s="143">
        <v>9.0310463235300006E-3</v>
      </c>
      <c r="L3820" s="143">
        <v>3333.1688407028601</v>
      </c>
      <c r="M3820" s="143">
        <v>6.7846829745982102</v>
      </c>
      <c r="N3820" s="143">
        <v>0.91562119278901999</v>
      </c>
      <c r="O3820" s="143">
        <v>6.1272786234060003E-2</v>
      </c>
      <c r="P3820" s="143">
        <v>8.2690174068800002E-3</v>
      </c>
      <c r="Q3820" s="143">
        <v>30.102002204537701</v>
      </c>
      <c r="R3820" s="143">
        <v>1730</v>
      </c>
      <c r="S3820" s="143" t="s">
        <v>368</v>
      </c>
      <c r="T3820" s="143">
        <v>1730</v>
      </c>
      <c r="U3820" s="143" t="s">
        <v>385</v>
      </c>
      <c r="V3820" s="143" t="s">
        <v>366</v>
      </c>
      <c r="Z3820" s="143">
        <v>0</v>
      </c>
      <c r="AA3820" s="143">
        <v>1</v>
      </c>
      <c r="AB3820" s="143">
        <v>6.1272786234060003E-2</v>
      </c>
      <c r="AC3820" s="143">
        <v>8.2690174068800002E-3</v>
      </c>
      <c r="AD3820" s="143">
        <v>261.15357432919001</v>
      </c>
      <c r="AF3820" s="143">
        <v>-1</v>
      </c>
      <c r="AG3820" s="143">
        <v>-1</v>
      </c>
      <c r="AH3820" s="143">
        <v>-1</v>
      </c>
      <c r="AI3820" s="143">
        <v>-1</v>
      </c>
      <c r="AJ3820" s="143">
        <v>0</v>
      </c>
      <c r="AM3820" s="143" t="s">
        <v>383</v>
      </c>
      <c r="AN3820" s="143">
        <v>-1</v>
      </c>
      <c r="AQ3820" s="143">
        <v>666</v>
      </c>
      <c r="AR3820" s="143" t="s">
        <v>297</v>
      </c>
      <c r="AT3820" s="143" t="s">
        <v>366</v>
      </c>
      <c r="AV3820" s="143">
        <v>31.017756862580601</v>
      </c>
      <c r="AW3820" s="143">
        <v>0.2118033855</v>
      </c>
    </row>
    <row r="3821" spans="1:49" x14ac:dyDescent="0.25">
      <c r="A3821" s="153">
        <v>820000</v>
      </c>
      <c r="B3821" s="153">
        <v>1400000</v>
      </c>
      <c r="C3821" s="153">
        <v>1400000</v>
      </c>
      <c r="D3821" s="143" t="s">
        <v>360</v>
      </c>
      <c r="E3821" s="143" t="s">
        <v>73</v>
      </c>
      <c r="F3821" s="143" t="s">
        <v>378</v>
      </c>
      <c r="G3821" s="143" t="s">
        <v>379</v>
      </c>
      <c r="H3821" s="143">
        <v>0.59</v>
      </c>
      <c r="I3821" s="143">
        <v>0.64</v>
      </c>
      <c r="J3821" s="143" t="s">
        <v>366</v>
      </c>
      <c r="K3821" s="143">
        <v>2.543224332486E-2</v>
      </c>
      <c r="L3821" s="143">
        <v>3515.9481143928701</v>
      </c>
      <c r="M3821" s="143">
        <v>7.29613825783201</v>
      </c>
      <c r="N3821" s="143">
        <v>0.98103189485382003</v>
      </c>
      <c r="O3821" s="143">
        <v>0.18555716350505999</v>
      </c>
      <c r="P3821" s="143">
        <v>2.4949841859369999E-2</v>
      </c>
      <c r="Q3821" s="143">
        <v>89.418447962850394</v>
      </c>
      <c r="R3821" s="143">
        <v>1730</v>
      </c>
      <c r="S3821" s="143" t="s">
        <v>368</v>
      </c>
      <c r="T3821" s="143">
        <v>1730</v>
      </c>
      <c r="U3821" s="143" t="s">
        <v>385</v>
      </c>
      <c r="V3821" s="143" t="s">
        <v>366</v>
      </c>
      <c r="Z3821" s="143">
        <v>0</v>
      </c>
      <c r="AA3821" s="143">
        <v>1</v>
      </c>
      <c r="AB3821" s="143">
        <v>0.18555716350505999</v>
      </c>
      <c r="AC3821" s="143">
        <v>2.4949841859369999E-2</v>
      </c>
      <c r="AD3821" s="143">
        <v>1293.03377152082</v>
      </c>
      <c r="AF3821" s="143">
        <v>-1</v>
      </c>
      <c r="AG3821" s="143">
        <v>-1</v>
      </c>
      <c r="AH3821" s="143">
        <v>-1</v>
      </c>
      <c r="AI3821" s="143">
        <v>-1</v>
      </c>
      <c r="AJ3821" s="143">
        <v>0</v>
      </c>
      <c r="AM3821" s="143" t="s">
        <v>383</v>
      </c>
      <c r="AN3821" s="143">
        <v>-1</v>
      </c>
      <c r="AQ3821" s="143">
        <v>662</v>
      </c>
      <c r="AR3821" s="143" t="s">
        <v>297</v>
      </c>
      <c r="AT3821" s="143" t="s">
        <v>366</v>
      </c>
      <c r="AV3821" s="143">
        <v>104.142963873128</v>
      </c>
      <c r="AW3821" s="143">
        <v>1.0486891902</v>
      </c>
    </row>
    <row r="3822" spans="1:49" x14ac:dyDescent="0.25">
      <c r="A3822" s="153">
        <v>820000</v>
      </c>
      <c r="B3822" s="153">
        <v>1400000</v>
      </c>
      <c r="C3822" s="153">
        <v>1400000</v>
      </c>
      <c r="D3822" s="143" t="s">
        <v>360</v>
      </c>
      <c r="E3822" s="143" t="s">
        <v>73</v>
      </c>
      <c r="F3822" s="143" t="s">
        <v>378</v>
      </c>
      <c r="G3822" s="143" t="s">
        <v>379</v>
      </c>
      <c r="H3822" s="143">
        <v>0.59</v>
      </c>
      <c r="I3822" s="143">
        <v>0.64</v>
      </c>
      <c r="J3822" s="143" t="s">
        <v>366</v>
      </c>
      <c r="K3822" s="143">
        <v>0.61776345334572003</v>
      </c>
      <c r="L3822" s="143">
        <v>3809.4152139446301</v>
      </c>
      <c r="M3822" s="143">
        <v>7.6187063415541401</v>
      </c>
      <c r="N3822" s="143">
        <v>1.04058478625295</v>
      </c>
      <c r="O3822" s="143">
        <v>4.7065583395854604</v>
      </c>
      <c r="P3822" s="143">
        <v>0.64283525105465</v>
      </c>
      <c r="Q3822" s="143">
        <v>2353.3174977941699</v>
      </c>
      <c r="R3822" s="143">
        <v>1730</v>
      </c>
      <c r="S3822" s="143" t="s">
        <v>368</v>
      </c>
      <c r="T3822" s="143">
        <v>1730</v>
      </c>
      <c r="U3822" s="143" t="s">
        <v>385</v>
      </c>
      <c r="V3822" s="143" t="s">
        <v>366</v>
      </c>
      <c r="Z3822" s="143">
        <v>0</v>
      </c>
      <c r="AA3822" s="143">
        <v>1</v>
      </c>
      <c r="AB3822" s="143">
        <v>4.7065583395854604</v>
      </c>
      <c r="AC3822" s="143">
        <v>0.64283525105465</v>
      </c>
      <c r="AD3822" s="143">
        <v>2353.3174977941699</v>
      </c>
      <c r="AF3822" s="143">
        <v>-1</v>
      </c>
      <c r="AG3822" s="143">
        <v>-1</v>
      </c>
      <c r="AH3822" s="143">
        <v>-1</v>
      </c>
      <c r="AI3822" s="143">
        <v>-1</v>
      </c>
      <c r="AJ3822" s="143">
        <v>0</v>
      </c>
      <c r="AM3822" s="143" t="s">
        <v>383</v>
      </c>
      <c r="AN3822" s="143">
        <v>-1</v>
      </c>
      <c r="AQ3822" s="143">
        <v>660</v>
      </c>
      <c r="AR3822" s="143" t="s">
        <v>297</v>
      </c>
      <c r="AT3822" s="143" t="s">
        <v>366</v>
      </c>
      <c r="AV3822" s="143">
        <v>199.999999947845</v>
      </c>
      <c r="AW3822" s="143">
        <v>1.9086111093</v>
      </c>
    </row>
    <row r="3823" spans="1:49" x14ac:dyDescent="0.25">
      <c r="A3823" s="153">
        <v>820000</v>
      </c>
      <c r="B3823" s="153">
        <v>1400000</v>
      </c>
      <c r="C3823" s="153">
        <v>1400000</v>
      </c>
      <c r="D3823" s="143" t="s">
        <v>360</v>
      </c>
      <c r="E3823" s="143" t="s">
        <v>73</v>
      </c>
      <c r="F3823" s="143" t="s">
        <v>378</v>
      </c>
      <c r="G3823" s="143" t="s">
        <v>379</v>
      </c>
      <c r="H3823" s="143">
        <v>0.59</v>
      </c>
      <c r="I3823" s="143">
        <v>0.64</v>
      </c>
      <c r="J3823" s="143" t="s">
        <v>366</v>
      </c>
      <c r="K3823" s="143">
        <v>0.617763453829</v>
      </c>
      <c r="L3823" s="143">
        <v>3815.8939032118101</v>
      </c>
      <c r="M3823" s="143">
        <v>7.6315875703120701</v>
      </c>
      <c r="N3823" s="143">
        <v>1.0423477101655101</v>
      </c>
      <c r="O3823" s="143">
        <v>4.7145158956345101</v>
      </c>
      <c r="P3823" s="143">
        <v>0.64392432152260004</v>
      </c>
      <c r="Q3823" s="143">
        <v>2357.3197970931801</v>
      </c>
      <c r="R3823" s="143">
        <v>1710</v>
      </c>
      <c r="S3823" s="143" t="s">
        <v>407</v>
      </c>
      <c r="T3823" s="143">
        <v>1710</v>
      </c>
      <c r="U3823" s="143" t="s">
        <v>385</v>
      </c>
      <c r="V3823" s="143" t="s">
        <v>366</v>
      </c>
      <c r="Z3823" s="143">
        <v>0</v>
      </c>
      <c r="AA3823" s="143">
        <v>1</v>
      </c>
      <c r="AB3823" s="143">
        <v>4.7145158956345101</v>
      </c>
      <c r="AC3823" s="143">
        <v>0.64392432152260004</v>
      </c>
      <c r="AD3823" s="143">
        <v>2357.3197970931801</v>
      </c>
      <c r="AF3823" s="143">
        <v>-1</v>
      </c>
      <c r="AG3823" s="143">
        <v>-1</v>
      </c>
      <c r="AH3823" s="143">
        <v>-1</v>
      </c>
      <c r="AI3823" s="143">
        <v>-1</v>
      </c>
      <c r="AJ3823" s="143">
        <v>0</v>
      </c>
      <c r="AM3823" s="143" t="s">
        <v>383</v>
      </c>
      <c r="AN3823" s="143">
        <v>-1</v>
      </c>
      <c r="AQ3823" s="143">
        <v>652</v>
      </c>
      <c r="AR3823" s="143" t="s">
        <v>297</v>
      </c>
      <c r="AT3823" s="143" t="s">
        <v>366</v>
      </c>
      <c r="AV3823" s="143">
        <v>200.000000026077</v>
      </c>
      <c r="AW3823" s="143">
        <v>1.9118570941999999</v>
      </c>
    </row>
    <row r="3824" spans="1:49" x14ac:dyDescent="0.25">
      <c r="A3824" s="153">
        <v>820000</v>
      </c>
      <c r="B3824" s="153">
        <v>1400000</v>
      </c>
      <c r="C3824" s="153">
        <v>1400000</v>
      </c>
      <c r="D3824" s="143" t="s">
        <v>360</v>
      </c>
      <c r="E3824" s="143" t="s">
        <v>73</v>
      </c>
      <c r="F3824" s="143" t="s">
        <v>378</v>
      </c>
      <c r="G3824" s="143" t="s">
        <v>379</v>
      </c>
      <c r="H3824" s="143">
        <v>0.59</v>
      </c>
      <c r="I3824" s="143">
        <v>0.64</v>
      </c>
      <c r="J3824" s="143" t="s">
        <v>366</v>
      </c>
      <c r="K3824" s="143">
        <v>0.61776345380598996</v>
      </c>
      <c r="L3824" s="143">
        <v>3809.5000014510501</v>
      </c>
      <c r="M3824" s="143">
        <v>7.6079698813011998</v>
      </c>
      <c r="N3824" s="143">
        <v>1.0396308935443801</v>
      </c>
      <c r="O3824" s="143">
        <v>4.6999257503246001</v>
      </c>
      <c r="P3824" s="143">
        <v>0.64224597147939</v>
      </c>
      <c r="Q3824" s="143">
        <v>2353.3698781703401</v>
      </c>
      <c r="R3824" s="143">
        <v>1730</v>
      </c>
      <c r="S3824" s="143" t="s">
        <v>368</v>
      </c>
      <c r="T3824" s="143">
        <v>1730</v>
      </c>
      <c r="U3824" s="143" t="s">
        <v>385</v>
      </c>
      <c r="V3824" s="143" t="s">
        <v>366</v>
      </c>
      <c r="Z3824" s="143">
        <v>0</v>
      </c>
      <c r="AA3824" s="143">
        <v>1</v>
      </c>
      <c r="AB3824" s="143">
        <v>4.6999257503246001</v>
      </c>
      <c r="AC3824" s="143">
        <v>0.64224597147939</v>
      </c>
      <c r="AD3824" s="143">
        <v>2353.3698781703401</v>
      </c>
      <c r="AF3824" s="143">
        <v>-1</v>
      </c>
      <c r="AG3824" s="143">
        <v>-1</v>
      </c>
      <c r="AH3824" s="143">
        <v>-1</v>
      </c>
      <c r="AI3824" s="143">
        <v>-1</v>
      </c>
      <c r="AJ3824" s="143">
        <v>0</v>
      </c>
      <c r="AM3824" s="143" t="s">
        <v>383</v>
      </c>
      <c r="AN3824" s="143">
        <v>-1</v>
      </c>
      <c r="AQ3824" s="143">
        <v>660</v>
      </c>
      <c r="AR3824" s="143" t="s">
        <v>297</v>
      </c>
      <c r="AT3824" s="143" t="s">
        <v>366</v>
      </c>
      <c r="AV3824" s="143">
        <v>200.000000022351</v>
      </c>
      <c r="AW3824" s="143">
        <v>1.9086535914</v>
      </c>
    </row>
    <row r="3825" spans="1:49" x14ac:dyDescent="0.25">
      <c r="A3825" s="153">
        <v>820000</v>
      </c>
      <c r="B3825" s="153">
        <v>1400000</v>
      </c>
      <c r="C3825" s="153">
        <v>1400000</v>
      </c>
      <c r="D3825" s="143" t="s">
        <v>360</v>
      </c>
      <c r="E3825" s="143" t="s">
        <v>73</v>
      </c>
      <c r="F3825" s="143" t="s">
        <v>378</v>
      </c>
      <c r="G3825" s="143" t="s">
        <v>379</v>
      </c>
      <c r="H3825" s="143">
        <v>0.59</v>
      </c>
      <c r="I3825" s="143">
        <v>0.64</v>
      </c>
      <c r="J3825" s="143" t="s">
        <v>366</v>
      </c>
      <c r="K3825" s="143">
        <v>0.32154866988379999</v>
      </c>
      <c r="L3825" s="143">
        <v>3826.7901107642301</v>
      </c>
      <c r="M3825" s="143">
        <v>7.8119497028174099</v>
      </c>
      <c r="N3825" s="143">
        <v>1.0818338019342</v>
      </c>
      <c r="O3825" s="143">
        <v>2.51192203614012</v>
      </c>
      <c r="P3825" s="143">
        <v>0.34786222004728001</v>
      </c>
      <c r="Q3825" s="143">
        <v>1230.4992700407299</v>
      </c>
      <c r="R3825" s="143">
        <v>1710</v>
      </c>
      <c r="S3825" s="143" t="s">
        <v>407</v>
      </c>
      <c r="T3825" s="143">
        <v>1710</v>
      </c>
      <c r="U3825" s="143" t="s">
        <v>385</v>
      </c>
      <c r="V3825" s="143" t="s">
        <v>366</v>
      </c>
      <c r="Z3825" s="143">
        <v>0</v>
      </c>
      <c r="AA3825" s="143">
        <v>1</v>
      </c>
      <c r="AB3825" s="143">
        <v>2.51192203614012</v>
      </c>
      <c r="AC3825" s="143">
        <v>0.34786222004728001</v>
      </c>
      <c r="AD3825" s="143">
        <v>1230.4992700407299</v>
      </c>
      <c r="AF3825" s="143">
        <v>-1</v>
      </c>
      <c r="AG3825" s="143">
        <v>-1</v>
      </c>
      <c r="AH3825" s="143">
        <v>-1</v>
      </c>
      <c r="AI3825" s="143">
        <v>-1</v>
      </c>
      <c r="AJ3825" s="143">
        <v>0</v>
      </c>
      <c r="AM3825" s="143" t="s">
        <v>383</v>
      </c>
      <c r="AN3825" s="143">
        <v>-1</v>
      </c>
      <c r="AQ3825" s="143">
        <v>652</v>
      </c>
      <c r="AR3825" s="143" t="s">
        <v>297</v>
      </c>
      <c r="AT3825" s="143" t="s">
        <v>366</v>
      </c>
      <c r="AV3825" s="143">
        <v>154.38886962313799</v>
      </c>
      <c r="AW3825" s="143">
        <v>0.99797183300000003</v>
      </c>
    </row>
    <row r="3826" spans="1:49" x14ac:dyDescent="0.25">
      <c r="A3826" s="153">
        <v>820000</v>
      </c>
      <c r="B3826" s="153">
        <v>1400000</v>
      </c>
      <c r="C3826" s="153">
        <v>1400000</v>
      </c>
      <c r="D3826" s="143" t="s">
        <v>360</v>
      </c>
      <c r="E3826" s="143" t="s">
        <v>73</v>
      </c>
      <c r="F3826" s="143" t="s">
        <v>378</v>
      </c>
      <c r="G3826" s="143" t="s">
        <v>379</v>
      </c>
      <c r="H3826" s="143">
        <v>0.59</v>
      </c>
      <c r="I3826" s="143">
        <v>0.64</v>
      </c>
      <c r="J3826" s="143" t="s">
        <v>366</v>
      </c>
      <c r="K3826" s="143">
        <v>0.57563002129395002</v>
      </c>
      <c r="L3826" s="143">
        <v>3767.6455765680898</v>
      </c>
      <c r="M3826" s="143">
        <v>7.5259281824866502</v>
      </c>
      <c r="N3826" s="143">
        <v>1.0280950089677401</v>
      </c>
      <c r="O3826" s="143">
        <v>4.3321501999415304</v>
      </c>
      <c r="P3826" s="143">
        <v>0.59180235190429997</v>
      </c>
      <c r="Q3826" s="143">
        <v>2168.7699034679499</v>
      </c>
      <c r="R3826" s="143">
        <v>1730</v>
      </c>
      <c r="S3826" s="143" t="s">
        <v>368</v>
      </c>
      <c r="T3826" s="143">
        <v>1730</v>
      </c>
      <c r="U3826" s="143" t="s">
        <v>385</v>
      </c>
      <c r="V3826" s="143" t="s">
        <v>366</v>
      </c>
      <c r="Z3826" s="143">
        <v>0</v>
      </c>
      <c r="AA3826" s="143">
        <v>1</v>
      </c>
      <c r="AB3826" s="143">
        <v>4.3321501999415304</v>
      </c>
      <c r="AC3826" s="143">
        <v>0.59180235190429997</v>
      </c>
      <c r="AD3826" s="143">
        <v>2168.7699034679499</v>
      </c>
      <c r="AF3826" s="143">
        <v>-1</v>
      </c>
      <c r="AG3826" s="143">
        <v>-1</v>
      </c>
      <c r="AH3826" s="143">
        <v>-1</v>
      </c>
      <c r="AI3826" s="143">
        <v>-1</v>
      </c>
      <c r="AJ3826" s="143">
        <v>0</v>
      </c>
      <c r="AM3826" s="143" t="s">
        <v>383</v>
      </c>
      <c r="AN3826" s="143">
        <v>-1</v>
      </c>
      <c r="AQ3826" s="143">
        <v>658</v>
      </c>
      <c r="AR3826" s="143" t="s">
        <v>297</v>
      </c>
      <c r="AT3826" s="143" t="s">
        <v>366</v>
      </c>
      <c r="AV3826" s="143">
        <v>192.28824336543499</v>
      </c>
      <c r="AW3826" s="143">
        <v>1.7589374724</v>
      </c>
    </row>
    <row r="3827" spans="1:49" x14ac:dyDescent="0.25">
      <c r="A3827" s="153">
        <v>820000</v>
      </c>
      <c r="B3827" s="153">
        <v>1400000</v>
      </c>
      <c r="C3827" s="153">
        <v>1400000</v>
      </c>
      <c r="D3827" s="143" t="s">
        <v>360</v>
      </c>
      <c r="E3827" s="143" t="s">
        <v>73</v>
      </c>
      <c r="F3827" s="143" t="s">
        <v>378</v>
      </c>
      <c r="G3827" s="143" t="s">
        <v>379</v>
      </c>
      <c r="H3827" s="143">
        <v>0.59</v>
      </c>
      <c r="I3827" s="143">
        <v>0.64</v>
      </c>
      <c r="J3827" s="143" t="s">
        <v>366</v>
      </c>
      <c r="K3827" s="143">
        <v>0.24848949499174</v>
      </c>
      <c r="L3827" s="143">
        <v>3587.5340619353201</v>
      </c>
      <c r="M3827" s="143">
        <v>7.2802371345605801</v>
      </c>
      <c r="N3827" s="143">
        <v>0.98674767898173998</v>
      </c>
      <c r="O3827" s="143">
        <v>1.8090624489871101</v>
      </c>
      <c r="P3827" s="143">
        <v>0.24519643243445</v>
      </c>
      <c r="Q3827" s="143">
        <v>891.46452731599504</v>
      </c>
      <c r="R3827" s="143">
        <v>1730</v>
      </c>
      <c r="S3827" s="143" t="s">
        <v>368</v>
      </c>
      <c r="T3827" s="143">
        <v>1730</v>
      </c>
      <c r="U3827" s="143" t="s">
        <v>385</v>
      </c>
      <c r="V3827" s="143" t="s">
        <v>366</v>
      </c>
      <c r="Z3827" s="143">
        <v>0</v>
      </c>
      <c r="AA3827" s="143">
        <v>1</v>
      </c>
      <c r="AB3827" s="143">
        <v>1.8090624489871101</v>
      </c>
      <c r="AC3827" s="143">
        <v>0.24519643243445</v>
      </c>
      <c r="AD3827" s="143">
        <v>1441.19972647093</v>
      </c>
      <c r="AF3827" s="143">
        <v>-1</v>
      </c>
      <c r="AG3827" s="143">
        <v>-1</v>
      </c>
      <c r="AH3827" s="143">
        <v>-1</v>
      </c>
      <c r="AI3827" s="143">
        <v>-1</v>
      </c>
      <c r="AJ3827" s="143">
        <v>0</v>
      </c>
      <c r="AM3827" s="143" t="s">
        <v>383</v>
      </c>
      <c r="AN3827" s="143">
        <v>-1</v>
      </c>
      <c r="AQ3827" s="143">
        <v>666</v>
      </c>
      <c r="AR3827" s="143" t="s">
        <v>297</v>
      </c>
      <c r="AT3827" s="143" t="s">
        <v>366</v>
      </c>
      <c r="AV3827" s="143">
        <v>147.30446251861801</v>
      </c>
      <c r="AW3827" s="143">
        <v>1.1688562257999999</v>
      </c>
    </row>
    <row r="3828" spans="1:49" x14ac:dyDescent="0.25">
      <c r="A3828" s="153">
        <v>820000</v>
      </c>
      <c r="B3828" s="153">
        <v>1400000</v>
      </c>
      <c r="C3828" s="153">
        <v>1400000</v>
      </c>
      <c r="D3828" s="143" t="s">
        <v>360</v>
      </c>
      <c r="E3828" s="143" t="s">
        <v>73</v>
      </c>
      <c r="F3828" s="143" t="s">
        <v>378</v>
      </c>
      <c r="G3828" s="143" t="s">
        <v>379</v>
      </c>
      <c r="H3828" s="143">
        <v>0.59</v>
      </c>
      <c r="I3828" s="143">
        <v>0.64</v>
      </c>
      <c r="J3828" s="143" t="s">
        <v>366</v>
      </c>
      <c r="K3828" s="143">
        <v>6.8983863400999997E-3</v>
      </c>
      <c r="L3828" s="143">
        <v>3804.73177397775</v>
      </c>
      <c r="M3828" s="143">
        <v>8.0379360528452395</v>
      </c>
      <c r="N3828" s="143">
        <v>1.07770269620557</v>
      </c>
      <c r="O3828" s="143">
        <v>5.5448788269600001E-2</v>
      </c>
      <c r="P3828" s="143">
        <v>7.4344095581999996E-3</v>
      </c>
      <c r="Q3828" s="143">
        <v>26.246509697383001</v>
      </c>
      <c r="R3828" s="143">
        <v>1730</v>
      </c>
      <c r="S3828" s="143" t="s">
        <v>368</v>
      </c>
      <c r="T3828" s="143">
        <v>1730</v>
      </c>
      <c r="U3828" s="143" t="s">
        <v>385</v>
      </c>
      <c r="V3828" s="143" t="s">
        <v>366</v>
      </c>
      <c r="Z3828" s="143">
        <v>0</v>
      </c>
      <c r="AA3828" s="143">
        <v>1</v>
      </c>
      <c r="AB3828" s="143">
        <v>5.5448788269600001E-2</v>
      </c>
      <c r="AC3828" s="143">
        <v>7.4344095581999996E-3</v>
      </c>
      <c r="AD3828" s="143">
        <v>2350.42424070986</v>
      </c>
      <c r="AF3828" s="143">
        <v>-1</v>
      </c>
      <c r="AG3828" s="143">
        <v>-1</v>
      </c>
      <c r="AH3828" s="143">
        <v>-1</v>
      </c>
      <c r="AI3828" s="143">
        <v>-1</v>
      </c>
      <c r="AJ3828" s="143">
        <v>0</v>
      </c>
      <c r="AM3828" s="143" t="s">
        <v>383</v>
      </c>
      <c r="AN3828" s="143">
        <v>-1</v>
      </c>
      <c r="AQ3828" s="143">
        <v>656</v>
      </c>
      <c r="AR3828" s="143" t="s">
        <v>297</v>
      </c>
      <c r="AT3828" s="143" t="s">
        <v>366</v>
      </c>
      <c r="AV3828" s="143">
        <v>80.527987987213905</v>
      </c>
      <c r="AW3828" s="143">
        <v>1.906264591</v>
      </c>
    </row>
    <row r="3829" spans="1:49" x14ac:dyDescent="0.25">
      <c r="A3829" s="153">
        <v>820000</v>
      </c>
      <c r="B3829" s="153">
        <v>1400000</v>
      </c>
      <c r="C3829" s="153">
        <v>1400000</v>
      </c>
      <c r="D3829" s="143" t="s">
        <v>360</v>
      </c>
      <c r="E3829" s="143" t="s">
        <v>73</v>
      </c>
      <c r="F3829" s="143" t="s">
        <v>378</v>
      </c>
      <c r="G3829" s="143" t="s">
        <v>379</v>
      </c>
      <c r="H3829" s="143">
        <v>0.59</v>
      </c>
      <c r="I3829" s="143">
        <v>0.64</v>
      </c>
      <c r="J3829" s="143" t="s">
        <v>366</v>
      </c>
      <c r="K3829" s="143">
        <v>6.5163387958500005E-2</v>
      </c>
      <c r="L3829" s="143">
        <v>3804.73177397775</v>
      </c>
      <c r="M3829" s="143">
        <v>8.0379360528452395</v>
      </c>
      <c r="N3829" s="143">
        <v>1.07770269620557</v>
      </c>
      <c r="O3829" s="143">
        <v>0.52377914539718995</v>
      </c>
      <c r="P3829" s="143">
        <v>7.022675889676E-2</v>
      </c>
      <c r="Q3829" s="143">
        <v>247.92921266575499</v>
      </c>
      <c r="R3829" s="143">
        <v>1730</v>
      </c>
      <c r="S3829" s="143" t="s">
        <v>368</v>
      </c>
      <c r="T3829" s="143">
        <v>1730</v>
      </c>
      <c r="U3829" s="143" t="s">
        <v>385</v>
      </c>
      <c r="V3829" s="143" t="s">
        <v>366</v>
      </c>
      <c r="Z3829" s="143">
        <v>0</v>
      </c>
      <c r="AA3829" s="143">
        <v>1</v>
      </c>
      <c r="AB3829" s="143">
        <v>0.52377914539718995</v>
      </c>
      <c r="AC3829" s="143">
        <v>7.022675889676E-2</v>
      </c>
      <c r="AD3829" s="143">
        <v>2350.42424070986</v>
      </c>
      <c r="AF3829" s="143">
        <v>-1</v>
      </c>
      <c r="AG3829" s="143">
        <v>-1</v>
      </c>
      <c r="AH3829" s="143">
        <v>-1</v>
      </c>
      <c r="AI3829" s="143">
        <v>-1</v>
      </c>
      <c r="AJ3829" s="143">
        <v>0</v>
      </c>
      <c r="AM3829" s="143" t="s">
        <v>383</v>
      </c>
      <c r="AN3829" s="143">
        <v>-1</v>
      </c>
      <c r="AQ3829" s="143">
        <v>657</v>
      </c>
      <c r="AR3829" s="143" t="s">
        <v>297</v>
      </c>
      <c r="AT3829" s="143" t="s">
        <v>366</v>
      </c>
      <c r="AV3829" s="143">
        <v>76.995963473667899</v>
      </c>
      <c r="AW3829" s="143">
        <v>1.906264591</v>
      </c>
    </row>
    <row r="3830" spans="1:49" x14ac:dyDescent="0.25">
      <c r="A3830" s="153">
        <v>820000</v>
      </c>
      <c r="B3830" s="153">
        <v>1400000</v>
      </c>
      <c r="C3830" s="153">
        <v>1400000</v>
      </c>
      <c r="D3830" s="143" t="s">
        <v>360</v>
      </c>
      <c r="E3830" s="143" t="s">
        <v>73</v>
      </c>
      <c r="F3830" s="143" t="s">
        <v>378</v>
      </c>
      <c r="G3830" s="143" t="s">
        <v>379</v>
      </c>
      <c r="H3830" s="143">
        <v>0.59</v>
      </c>
      <c r="I3830" s="143">
        <v>0.64</v>
      </c>
      <c r="J3830" s="143" t="s">
        <v>366</v>
      </c>
      <c r="K3830" s="143">
        <v>0.20036983362249999</v>
      </c>
      <c r="L3830" s="143">
        <v>3605.2726633683301</v>
      </c>
      <c r="M3830" s="143">
        <v>7.3911249138105202</v>
      </c>
      <c r="N3830" s="143">
        <v>0.99877034021058997</v>
      </c>
      <c r="O3830" s="143">
        <v>1.48095846926335</v>
      </c>
      <c r="P3830" s="143">
        <v>0.20012344689507999</v>
      </c>
      <c r="Q3830" s="143">
        <v>722.38788372287502</v>
      </c>
      <c r="R3830" s="143">
        <v>1730</v>
      </c>
      <c r="S3830" s="143" t="s">
        <v>368</v>
      </c>
      <c r="T3830" s="143">
        <v>1730</v>
      </c>
      <c r="U3830" s="143" t="s">
        <v>385</v>
      </c>
      <c r="V3830" s="143" t="s">
        <v>366</v>
      </c>
      <c r="Z3830" s="143">
        <v>0</v>
      </c>
      <c r="AA3830" s="143">
        <v>1</v>
      </c>
      <c r="AB3830" s="143">
        <v>1.48095846926335</v>
      </c>
      <c r="AC3830" s="143">
        <v>0.20012344689507999</v>
      </c>
      <c r="AD3830" s="143">
        <v>1570.36660285841</v>
      </c>
      <c r="AF3830" s="143">
        <v>-1</v>
      </c>
      <c r="AG3830" s="143">
        <v>-1</v>
      </c>
      <c r="AH3830" s="143">
        <v>-1</v>
      </c>
      <c r="AI3830" s="143">
        <v>-1</v>
      </c>
      <c r="AJ3830" s="143">
        <v>0</v>
      </c>
      <c r="AM3830" s="143" t="s">
        <v>383</v>
      </c>
      <c r="AN3830" s="143">
        <v>-1</v>
      </c>
      <c r="AQ3830" s="143">
        <v>662</v>
      </c>
      <c r="AR3830" s="143" t="s">
        <v>297</v>
      </c>
      <c r="AT3830" s="143" t="s">
        <v>366</v>
      </c>
      <c r="AV3830" s="143">
        <v>145.81925284667199</v>
      </c>
      <c r="AW3830" s="143">
        <v>1.2736144386999999</v>
      </c>
    </row>
    <row r="3831" spans="1:49" x14ac:dyDescent="0.25">
      <c r="A3831" s="153">
        <v>820000</v>
      </c>
      <c r="B3831" s="153">
        <v>1400000</v>
      </c>
      <c r="C3831" s="153">
        <v>1400000</v>
      </c>
      <c r="D3831" s="143" t="s">
        <v>360</v>
      </c>
      <c r="E3831" s="143" t="s">
        <v>73</v>
      </c>
      <c r="F3831" s="143" t="s">
        <v>378</v>
      </c>
      <c r="G3831" s="143" t="s">
        <v>379</v>
      </c>
      <c r="H3831" s="143">
        <v>0.59</v>
      </c>
      <c r="I3831" s="143">
        <v>0.64</v>
      </c>
      <c r="J3831" s="143" t="s">
        <v>366</v>
      </c>
      <c r="K3831" s="143">
        <v>6.007480917711E-2</v>
      </c>
      <c r="L3831" s="143">
        <v>3794.6351901828698</v>
      </c>
      <c r="M3831" s="143">
        <v>8.0299863920754806</v>
      </c>
      <c r="N3831" s="143">
        <v>1.07604154633543</v>
      </c>
      <c r="O3831" s="143">
        <v>0.48239990019877999</v>
      </c>
      <c r="P3831" s="143">
        <v>6.4642990562749997E-2</v>
      </c>
      <c r="Q3831" s="143">
        <v>227.96198494701201</v>
      </c>
      <c r="R3831" s="143">
        <v>1730</v>
      </c>
      <c r="S3831" s="143" t="s">
        <v>368</v>
      </c>
      <c r="T3831" s="143">
        <v>1730</v>
      </c>
      <c r="U3831" s="143" t="s">
        <v>385</v>
      </c>
      <c r="V3831" s="143" t="s">
        <v>366</v>
      </c>
      <c r="Z3831" s="143">
        <v>0</v>
      </c>
      <c r="AA3831" s="143">
        <v>1</v>
      </c>
      <c r="AB3831" s="143">
        <v>0.48239990019877999</v>
      </c>
      <c r="AC3831" s="143">
        <v>6.4642990562749997E-2</v>
      </c>
      <c r="AD3831" s="143">
        <v>641.11661474933101</v>
      </c>
      <c r="AF3831" s="143">
        <v>-1</v>
      </c>
      <c r="AG3831" s="143">
        <v>-1</v>
      </c>
      <c r="AH3831" s="143">
        <v>-1</v>
      </c>
      <c r="AI3831" s="143">
        <v>-1</v>
      </c>
      <c r="AJ3831" s="143">
        <v>0</v>
      </c>
      <c r="AM3831" s="143" t="s">
        <v>383</v>
      </c>
      <c r="AN3831" s="143">
        <v>-1</v>
      </c>
      <c r="AQ3831" s="143">
        <v>660</v>
      </c>
      <c r="AR3831" s="143" t="s">
        <v>297</v>
      </c>
      <c r="AT3831" s="143" t="s">
        <v>366</v>
      </c>
      <c r="AV3831" s="143">
        <v>109.730202262959</v>
      </c>
      <c r="AW3831" s="143">
        <v>0.51996481329999999</v>
      </c>
    </row>
    <row r="3832" spans="1:49" x14ac:dyDescent="0.25">
      <c r="A3832" s="153">
        <v>820000</v>
      </c>
      <c r="B3832" s="153">
        <v>1400000</v>
      </c>
      <c r="C3832" s="153">
        <v>1400000</v>
      </c>
      <c r="D3832" s="143" t="s">
        <v>360</v>
      </c>
      <c r="E3832" s="143" t="s">
        <v>73</v>
      </c>
      <c r="F3832" s="143" t="s">
        <v>378</v>
      </c>
      <c r="G3832" s="143" t="s">
        <v>379</v>
      </c>
      <c r="H3832" s="143">
        <v>0.59</v>
      </c>
      <c r="I3832" s="143">
        <v>0.64</v>
      </c>
      <c r="J3832" s="143" t="s">
        <v>366</v>
      </c>
      <c r="K3832" s="143">
        <v>0.39567775696795998</v>
      </c>
      <c r="L3832" s="143">
        <v>3571.5495701899299</v>
      </c>
      <c r="M3832" s="143">
        <v>7.0970407730233198</v>
      </c>
      <c r="N3832" s="143">
        <v>0.97081028733007002</v>
      </c>
      <c r="O3832" s="143">
        <v>2.8081411741800699</v>
      </c>
      <c r="P3832" s="143">
        <v>0.38412803693219</v>
      </c>
      <c r="Q3832" s="143">
        <v>1413.1827228326499</v>
      </c>
      <c r="R3832" s="143">
        <v>1730</v>
      </c>
      <c r="S3832" s="143" t="s">
        <v>368</v>
      </c>
      <c r="T3832" s="143">
        <v>1730</v>
      </c>
      <c r="U3832" s="143" t="s">
        <v>385</v>
      </c>
      <c r="V3832" s="143" t="s">
        <v>366</v>
      </c>
      <c r="Z3832" s="143">
        <v>0</v>
      </c>
      <c r="AA3832" s="143">
        <v>1</v>
      </c>
      <c r="AB3832" s="143">
        <v>2.8081411741800699</v>
      </c>
      <c r="AC3832" s="143">
        <v>0.38412803693219</v>
      </c>
      <c r="AD3832" s="143">
        <v>1413.1827228326499</v>
      </c>
      <c r="AF3832" s="143">
        <v>-1</v>
      </c>
      <c r="AG3832" s="143">
        <v>-1</v>
      </c>
      <c r="AH3832" s="143">
        <v>-1</v>
      </c>
      <c r="AI3832" s="143">
        <v>-1</v>
      </c>
      <c r="AJ3832" s="143">
        <v>0</v>
      </c>
      <c r="AM3832" s="143" t="s">
        <v>383</v>
      </c>
      <c r="AN3832" s="143">
        <v>-1</v>
      </c>
      <c r="AQ3832" s="143">
        <v>666</v>
      </c>
      <c r="AR3832" s="143" t="s">
        <v>297</v>
      </c>
      <c r="AT3832" s="143" t="s">
        <v>366</v>
      </c>
      <c r="AV3832" s="143">
        <v>164.05096438766299</v>
      </c>
      <c r="AW3832" s="143">
        <v>1.1461335952</v>
      </c>
    </row>
    <row r="3833" spans="1:49" x14ac:dyDescent="0.25">
      <c r="A3833" s="153">
        <v>820000</v>
      </c>
      <c r="B3833" s="153">
        <v>1400000</v>
      </c>
      <c r="C3833" s="153">
        <v>1400000</v>
      </c>
      <c r="D3833" s="143" t="s">
        <v>360</v>
      </c>
      <c r="E3833" s="143" t="s">
        <v>73</v>
      </c>
      <c r="F3833" s="143" t="s">
        <v>378</v>
      </c>
      <c r="G3833" s="143" t="s">
        <v>379</v>
      </c>
      <c r="H3833" s="143">
        <v>0.59</v>
      </c>
      <c r="I3833" s="143">
        <v>0.64</v>
      </c>
      <c r="J3833" s="143" t="s">
        <v>366</v>
      </c>
      <c r="K3833" s="143">
        <v>0.17125437753393</v>
      </c>
      <c r="L3833" s="143">
        <v>3521.0626463500098</v>
      </c>
      <c r="M3833" s="143">
        <v>7.0829200185338799</v>
      </c>
      <c r="N3833" s="143">
        <v>0.96123429821310002</v>
      </c>
      <c r="O3833" s="143">
        <v>1.2129810588966301</v>
      </c>
      <c r="P3833" s="143">
        <v>0.16461558140474999</v>
      </c>
      <c r="Q3833" s="143">
        <v>602.99739175864397</v>
      </c>
      <c r="R3833" s="143">
        <v>1730</v>
      </c>
      <c r="S3833" s="143" t="s">
        <v>368</v>
      </c>
      <c r="T3833" s="143">
        <v>1730</v>
      </c>
      <c r="U3833" s="143" t="s">
        <v>385</v>
      </c>
      <c r="V3833" s="143" t="s">
        <v>366</v>
      </c>
      <c r="Z3833" s="143">
        <v>0</v>
      </c>
      <c r="AA3833" s="143">
        <v>1</v>
      </c>
      <c r="AB3833" s="143">
        <v>1.2129810588966301</v>
      </c>
      <c r="AC3833" s="143">
        <v>0.16461558140474999</v>
      </c>
      <c r="AD3833" s="143">
        <v>954.95597017041098</v>
      </c>
      <c r="AF3833" s="143">
        <v>-1</v>
      </c>
      <c r="AG3833" s="143">
        <v>-1</v>
      </c>
      <c r="AH3833" s="143">
        <v>-1</v>
      </c>
      <c r="AI3833" s="143">
        <v>-1</v>
      </c>
      <c r="AJ3833" s="143">
        <v>0</v>
      </c>
      <c r="AM3833" s="143" t="s">
        <v>383</v>
      </c>
      <c r="AN3833" s="143">
        <v>-1</v>
      </c>
      <c r="AQ3833" s="143">
        <v>670</v>
      </c>
      <c r="AR3833" s="143" t="s">
        <v>297</v>
      </c>
      <c r="AT3833" s="143" t="s">
        <v>366</v>
      </c>
      <c r="AV3833" s="143">
        <v>115.747991827013</v>
      </c>
      <c r="AW3833" s="143">
        <v>0.77449794819999995</v>
      </c>
    </row>
    <row r="3834" spans="1:49" x14ac:dyDescent="0.25">
      <c r="A3834" s="153">
        <v>820000</v>
      </c>
      <c r="B3834" s="153">
        <v>1400000</v>
      </c>
      <c r="C3834" s="153">
        <v>1400000</v>
      </c>
      <c r="D3834" s="143" t="s">
        <v>360</v>
      </c>
      <c r="E3834" s="143" t="s">
        <v>73</v>
      </c>
      <c r="F3834" s="143" t="s">
        <v>378</v>
      </c>
      <c r="G3834" s="143" t="s">
        <v>379</v>
      </c>
      <c r="H3834" s="143">
        <v>0.59</v>
      </c>
      <c r="I3834" s="143">
        <v>0.64</v>
      </c>
      <c r="J3834" s="143" t="s">
        <v>366</v>
      </c>
      <c r="K3834" s="143">
        <v>0.12243360201586</v>
      </c>
      <c r="L3834" s="143">
        <v>3823.9020150879301</v>
      </c>
      <c r="M3834" s="143">
        <v>8.1744568722196291</v>
      </c>
      <c r="N3834" s="143">
        <v>1.09855301533589</v>
      </c>
      <c r="O3834" s="143">
        <v>1.0008281993891499</v>
      </c>
      <c r="P3834" s="143">
        <v>0.13449980267295</v>
      </c>
      <c r="Q3834" s="143">
        <v>468.17409746291997</v>
      </c>
      <c r="R3834" s="143">
        <v>1730</v>
      </c>
      <c r="S3834" s="143" t="s">
        <v>368</v>
      </c>
      <c r="T3834" s="143">
        <v>1730</v>
      </c>
      <c r="U3834" s="143" t="s">
        <v>385</v>
      </c>
      <c r="V3834" s="143" t="s">
        <v>366</v>
      </c>
      <c r="Z3834" s="143">
        <v>0</v>
      </c>
      <c r="AA3834" s="143">
        <v>1</v>
      </c>
      <c r="AB3834" s="143">
        <v>1.0008281993891499</v>
      </c>
      <c r="AC3834" s="143">
        <v>0.13449980267295</v>
      </c>
      <c r="AD3834" s="143">
        <v>468.17409746291997</v>
      </c>
      <c r="AF3834" s="143">
        <v>-1</v>
      </c>
      <c r="AG3834" s="143">
        <v>-1</v>
      </c>
      <c r="AH3834" s="143">
        <v>-1</v>
      </c>
      <c r="AI3834" s="143">
        <v>-1</v>
      </c>
      <c r="AJ3834" s="143">
        <v>0</v>
      </c>
      <c r="AM3834" s="143" t="s">
        <v>383</v>
      </c>
      <c r="AN3834" s="143">
        <v>-1</v>
      </c>
      <c r="AQ3834" s="143">
        <v>660</v>
      </c>
      <c r="AR3834" s="143" t="s">
        <v>297</v>
      </c>
      <c r="AT3834" s="143" t="s">
        <v>366</v>
      </c>
      <c r="AV3834" s="143">
        <v>121.563391420114</v>
      </c>
      <c r="AW3834" s="143">
        <v>0.3797032421</v>
      </c>
    </row>
    <row r="3835" spans="1:49" x14ac:dyDescent="0.25">
      <c r="A3835" s="153">
        <v>820000</v>
      </c>
      <c r="B3835" s="153">
        <v>1400000</v>
      </c>
      <c r="C3835" s="153">
        <v>1400000</v>
      </c>
      <c r="D3835" s="143" t="s">
        <v>360</v>
      </c>
      <c r="E3835" s="143" t="s">
        <v>73</v>
      </c>
      <c r="F3835" s="143" t="s">
        <v>378</v>
      </c>
      <c r="G3835" s="143" t="s">
        <v>379</v>
      </c>
      <c r="H3835" s="143">
        <v>0.59</v>
      </c>
      <c r="I3835" s="143">
        <v>0.64</v>
      </c>
      <c r="J3835" s="143" t="s">
        <v>366</v>
      </c>
      <c r="K3835" s="143">
        <v>0.61776345362188001</v>
      </c>
      <c r="L3835" s="143">
        <v>3810.6443659098099</v>
      </c>
      <c r="M3835" s="143">
        <v>7.6102304827177498</v>
      </c>
      <c r="N3835" s="143">
        <v>1.0399409730631699</v>
      </c>
      <c r="O3835" s="143">
        <v>4.7013222658622702</v>
      </c>
      <c r="P3835" s="143">
        <v>0.64243752708240998</v>
      </c>
      <c r="Q3835" s="143">
        <v>2354.0768240092302</v>
      </c>
      <c r="R3835" s="143">
        <v>1730</v>
      </c>
      <c r="S3835" s="143" t="s">
        <v>368</v>
      </c>
      <c r="T3835" s="143">
        <v>1730</v>
      </c>
      <c r="U3835" s="143" t="s">
        <v>385</v>
      </c>
      <c r="V3835" s="143" t="s">
        <v>366</v>
      </c>
      <c r="Z3835" s="143">
        <v>0</v>
      </c>
      <c r="AA3835" s="143">
        <v>1</v>
      </c>
      <c r="AB3835" s="143">
        <v>4.7013222658622702</v>
      </c>
      <c r="AC3835" s="143">
        <v>0.64243752708240998</v>
      </c>
      <c r="AD3835" s="143">
        <v>2354.0768240092302</v>
      </c>
      <c r="AF3835" s="143">
        <v>-1</v>
      </c>
      <c r="AG3835" s="143">
        <v>-1</v>
      </c>
      <c r="AH3835" s="143">
        <v>-1</v>
      </c>
      <c r="AI3835" s="143">
        <v>-1</v>
      </c>
      <c r="AJ3835" s="143">
        <v>0</v>
      </c>
      <c r="AM3835" s="143" t="s">
        <v>383</v>
      </c>
      <c r="AN3835" s="143">
        <v>-1</v>
      </c>
      <c r="AQ3835" s="143">
        <v>660</v>
      </c>
      <c r="AR3835" s="143" t="s">
        <v>297</v>
      </c>
      <c r="AT3835" s="143" t="s">
        <v>366</v>
      </c>
      <c r="AV3835" s="143">
        <v>199.99999999254899</v>
      </c>
      <c r="AW3835" s="143">
        <v>1.9092269457</v>
      </c>
    </row>
    <row r="3836" spans="1:49" x14ac:dyDescent="0.25">
      <c r="A3836" s="153">
        <v>820000</v>
      </c>
      <c r="B3836" s="153">
        <v>1400000</v>
      </c>
      <c r="C3836" s="153">
        <v>1400000</v>
      </c>
      <c r="D3836" s="143" t="s">
        <v>360</v>
      </c>
      <c r="E3836" s="143" t="s">
        <v>73</v>
      </c>
      <c r="F3836" s="143" t="s">
        <v>378</v>
      </c>
      <c r="G3836" s="143" t="s">
        <v>379</v>
      </c>
      <c r="H3836" s="143">
        <v>0.59</v>
      </c>
      <c r="I3836" s="143">
        <v>0.64</v>
      </c>
      <c r="J3836" s="143" t="s">
        <v>366</v>
      </c>
      <c r="K3836" s="143">
        <v>0.39943058059554998</v>
      </c>
      <c r="L3836" s="143">
        <v>3575.4821876891901</v>
      </c>
      <c r="M3836" s="143">
        <v>7.1056843017055096</v>
      </c>
      <c r="N3836" s="143">
        <v>0.97196580443321001</v>
      </c>
      <c r="O3836" s="143">
        <v>2.83822760615895</v>
      </c>
      <c r="P3836" s="143">
        <v>0.38823286558378001</v>
      </c>
      <c r="Q3836" s="143">
        <v>1428.1569261377599</v>
      </c>
      <c r="R3836" s="143">
        <v>1730</v>
      </c>
      <c r="S3836" s="143" t="s">
        <v>368</v>
      </c>
      <c r="T3836" s="143">
        <v>1730</v>
      </c>
      <c r="U3836" s="143" t="s">
        <v>385</v>
      </c>
      <c r="V3836" s="143" t="s">
        <v>366</v>
      </c>
      <c r="Z3836" s="143">
        <v>0</v>
      </c>
      <c r="AA3836" s="143">
        <v>1</v>
      </c>
      <c r="AB3836" s="143">
        <v>2.83822760615895</v>
      </c>
      <c r="AC3836" s="143">
        <v>0.38823286558378001</v>
      </c>
      <c r="AD3836" s="143">
        <v>1428.1569261377599</v>
      </c>
      <c r="AF3836" s="143">
        <v>-1</v>
      </c>
      <c r="AG3836" s="143">
        <v>-1</v>
      </c>
      <c r="AH3836" s="143">
        <v>-1</v>
      </c>
      <c r="AI3836" s="143">
        <v>-1</v>
      </c>
      <c r="AJ3836" s="143">
        <v>0</v>
      </c>
      <c r="AM3836" s="143" t="s">
        <v>383</v>
      </c>
      <c r="AN3836" s="143">
        <v>-1</v>
      </c>
      <c r="AQ3836" s="143">
        <v>666</v>
      </c>
      <c r="AR3836" s="143" t="s">
        <v>297</v>
      </c>
      <c r="AT3836" s="143" t="s">
        <v>366</v>
      </c>
      <c r="AV3836" s="143">
        <v>164.658447058153</v>
      </c>
      <c r="AW3836" s="143">
        <v>1.1582781233999999</v>
      </c>
    </row>
    <row r="3837" spans="1:49" x14ac:dyDescent="0.25">
      <c r="A3837" s="153">
        <v>820000</v>
      </c>
      <c r="B3837" s="153">
        <v>1400000</v>
      </c>
      <c r="C3837" s="153">
        <v>1400000</v>
      </c>
      <c r="D3837" s="143" t="s">
        <v>360</v>
      </c>
      <c r="E3837" s="143" t="s">
        <v>73</v>
      </c>
      <c r="F3837" s="143" t="s">
        <v>378</v>
      </c>
      <c r="G3837" s="143" t="s">
        <v>379</v>
      </c>
      <c r="H3837" s="143">
        <v>0.59</v>
      </c>
      <c r="I3837" s="143">
        <v>0.64</v>
      </c>
      <c r="J3837" s="143" t="s">
        <v>366</v>
      </c>
      <c r="K3837" s="143">
        <v>0.41061039976549002</v>
      </c>
      <c r="L3837" s="143">
        <v>3821.0235940170501</v>
      </c>
      <c r="M3837" s="143">
        <v>7.7316703056398604</v>
      </c>
      <c r="N3837" s="143">
        <v>1.0644260986362799</v>
      </c>
      <c r="O3837" s="143">
        <v>3.17470423505377</v>
      </c>
      <c r="P3837" s="143">
        <v>0.43706442588186001</v>
      </c>
      <c r="Q3837" s="143">
        <v>1568.9520254527199</v>
      </c>
      <c r="R3837" s="143">
        <v>1710</v>
      </c>
      <c r="S3837" s="143" t="s">
        <v>407</v>
      </c>
      <c r="T3837" s="143">
        <v>1710</v>
      </c>
      <c r="U3837" s="143" t="s">
        <v>385</v>
      </c>
      <c r="V3837" s="143" t="s">
        <v>366</v>
      </c>
      <c r="Z3837" s="143">
        <v>0</v>
      </c>
      <c r="AA3837" s="143">
        <v>1</v>
      </c>
      <c r="AB3837" s="143">
        <v>3.17470423505377</v>
      </c>
      <c r="AC3837" s="143">
        <v>0.43706442588186001</v>
      </c>
      <c r="AD3837" s="143">
        <v>1719.5873217411399</v>
      </c>
      <c r="AF3837" s="143">
        <v>-1</v>
      </c>
      <c r="AG3837" s="143">
        <v>-1</v>
      </c>
      <c r="AH3837" s="143">
        <v>-1</v>
      </c>
      <c r="AI3837" s="143">
        <v>-1</v>
      </c>
      <c r="AJ3837" s="143">
        <v>0</v>
      </c>
      <c r="AM3837" s="143" t="s">
        <v>383</v>
      </c>
      <c r="AN3837" s="143">
        <v>-1</v>
      </c>
      <c r="AQ3837" s="143">
        <v>652</v>
      </c>
      <c r="AR3837" s="143" t="s">
        <v>297</v>
      </c>
      <c r="AT3837" s="143" t="s">
        <v>366</v>
      </c>
      <c r="AV3837" s="143">
        <v>161.45627337271199</v>
      </c>
      <c r="AW3837" s="143">
        <v>1.3946369194999999</v>
      </c>
    </row>
    <row r="3838" spans="1:49" x14ac:dyDescent="0.25">
      <c r="A3838" s="153">
        <v>820000</v>
      </c>
      <c r="B3838" s="153">
        <v>1400000</v>
      </c>
      <c r="C3838" s="153">
        <v>1400000</v>
      </c>
      <c r="D3838" s="143" t="s">
        <v>360</v>
      </c>
      <c r="E3838" s="143" t="s">
        <v>73</v>
      </c>
      <c r="F3838" s="143" t="s">
        <v>378</v>
      </c>
      <c r="G3838" s="143" t="s">
        <v>379</v>
      </c>
      <c r="H3838" s="143">
        <v>0.59</v>
      </c>
      <c r="I3838" s="143">
        <v>0.64</v>
      </c>
      <c r="J3838" s="143" t="s">
        <v>366</v>
      </c>
      <c r="K3838" s="143">
        <v>4.485286904639E-2</v>
      </c>
      <c r="L3838" s="143">
        <v>3794.0311239729099</v>
      </c>
      <c r="M3838" s="143">
        <v>8.0789481803188306</v>
      </c>
      <c r="N3838" s="143">
        <v>1.0803711770928</v>
      </c>
      <c r="O3838" s="143">
        <v>0.36236400476448</v>
      </c>
      <c r="P3838" s="143">
        <v>4.8457746927640002E-2</v>
      </c>
      <c r="Q3838" s="143">
        <v>170.17318116151901</v>
      </c>
      <c r="R3838" s="143">
        <v>1730</v>
      </c>
      <c r="S3838" s="143" t="s">
        <v>368</v>
      </c>
      <c r="T3838" s="143">
        <v>1730</v>
      </c>
      <c r="U3838" s="143" t="s">
        <v>385</v>
      </c>
      <c r="V3838" s="143" t="s">
        <v>366</v>
      </c>
      <c r="Z3838" s="143">
        <v>0</v>
      </c>
      <c r="AA3838" s="143">
        <v>1</v>
      </c>
      <c r="AB3838" s="143">
        <v>0.36236400476448</v>
      </c>
      <c r="AC3838" s="143">
        <v>4.8457746927640002E-2</v>
      </c>
      <c r="AD3838" s="143">
        <v>584.22098225965703</v>
      </c>
      <c r="AF3838" s="143">
        <v>-1</v>
      </c>
      <c r="AG3838" s="143">
        <v>-1</v>
      </c>
      <c r="AH3838" s="143">
        <v>-1</v>
      </c>
      <c r="AI3838" s="143">
        <v>-1</v>
      </c>
      <c r="AJ3838" s="143">
        <v>0</v>
      </c>
      <c r="AM3838" s="143" t="s">
        <v>383</v>
      </c>
      <c r="AN3838" s="143">
        <v>-1</v>
      </c>
      <c r="AQ3838" s="143">
        <v>660</v>
      </c>
      <c r="AR3838" s="143" t="s">
        <v>297</v>
      </c>
      <c r="AT3838" s="143" t="s">
        <v>366</v>
      </c>
      <c r="AV3838" s="143">
        <v>95.606255320121605</v>
      </c>
      <c r="AW3838" s="143">
        <v>0.47382074800000001</v>
      </c>
    </row>
    <row r="3839" spans="1:49" x14ac:dyDescent="0.25">
      <c r="A3839" s="153">
        <v>820000</v>
      </c>
      <c r="B3839" s="153">
        <v>1400000</v>
      </c>
      <c r="C3839" s="153">
        <v>1400000</v>
      </c>
      <c r="D3839" s="143" t="s">
        <v>360</v>
      </c>
      <c r="E3839" s="143" t="s">
        <v>73</v>
      </c>
      <c r="F3839" s="143" t="s">
        <v>378</v>
      </c>
      <c r="G3839" s="143" t="s">
        <v>379</v>
      </c>
      <c r="H3839" s="143">
        <v>0.59</v>
      </c>
      <c r="I3839" s="143">
        <v>0.64</v>
      </c>
      <c r="J3839" s="143" t="s">
        <v>366</v>
      </c>
      <c r="K3839" s="143">
        <v>7.4437850267960001E-2</v>
      </c>
      <c r="L3839" s="143">
        <v>3744.45277752739</v>
      </c>
      <c r="M3839" s="143">
        <v>7.88760664681954</v>
      </c>
      <c r="N3839" s="143">
        <v>1.0585235081316999</v>
      </c>
      <c r="O3839" s="143">
        <v>0.58713648254857997</v>
      </c>
      <c r="P3839" s="143">
        <v>7.8794214403429999E-2</v>
      </c>
      <c r="Q3839" s="143">
        <v>278.72901518906099</v>
      </c>
      <c r="R3839" s="143">
        <v>1730</v>
      </c>
      <c r="S3839" s="143" t="s">
        <v>368</v>
      </c>
      <c r="T3839" s="143">
        <v>1730</v>
      </c>
      <c r="U3839" s="143" t="s">
        <v>385</v>
      </c>
      <c r="V3839" s="143" t="s">
        <v>366</v>
      </c>
      <c r="Z3839" s="143">
        <v>0</v>
      </c>
      <c r="AA3839" s="143">
        <v>1</v>
      </c>
      <c r="AB3839" s="143">
        <v>0.58713648254857997</v>
      </c>
      <c r="AC3839" s="143">
        <v>7.8794214403429999E-2</v>
      </c>
      <c r="AD3839" s="143">
        <v>970.66004043259704</v>
      </c>
      <c r="AF3839" s="143">
        <v>-1</v>
      </c>
      <c r="AG3839" s="143">
        <v>-1</v>
      </c>
      <c r="AH3839" s="143">
        <v>-1</v>
      </c>
      <c r="AI3839" s="143">
        <v>-1</v>
      </c>
      <c r="AJ3839" s="143">
        <v>0</v>
      </c>
      <c r="AM3839" s="143" t="s">
        <v>383</v>
      </c>
      <c r="AN3839" s="143">
        <v>-1</v>
      </c>
      <c r="AQ3839" s="143">
        <v>658</v>
      </c>
      <c r="AR3839" s="143" t="s">
        <v>297</v>
      </c>
      <c r="AT3839" s="143" t="s">
        <v>366</v>
      </c>
      <c r="AV3839" s="143">
        <v>72.529888194341197</v>
      </c>
      <c r="AW3839" s="143">
        <v>0.78723442050000003</v>
      </c>
    </row>
    <row r="3840" spans="1:49" x14ac:dyDescent="0.25">
      <c r="A3840" s="153">
        <v>820000</v>
      </c>
      <c r="B3840" s="153">
        <v>1400000</v>
      </c>
      <c r="C3840" s="153">
        <v>1400000</v>
      </c>
      <c r="D3840" s="143" t="s">
        <v>360</v>
      </c>
      <c r="E3840" s="143" t="s">
        <v>73</v>
      </c>
      <c r="F3840" s="143" t="s">
        <v>378</v>
      </c>
      <c r="G3840" s="143" t="s">
        <v>379</v>
      </c>
      <c r="H3840" s="143">
        <v>0.59</v>
      </c>
      <c r="I3840" s="143">
        <v>0.64</v>
      </c>
      <c r="J3840" s="143" t="s">
        <v>366</v>
      </c>
      <c r="K3840" s="143">
        <v>0.131248146067</v>
      </c>
      <c r="L3840" s="143">
        <v>3809.22860451821</v>
      </c>
      <c r="M3840" s="143">
        <v>8.0362212815101497</v>
      </c>
      <c r="N3840" s="143">
        <v>1.07797171866496</v>
      </c>
      <c r="O3840" s="143">
        <v>1.0547391445823699</v>
      </c>
      <c r="P3840" s="143">
        <v>0.14148178958742999</v>
      </c>
      <c r="Q3840" s="143">
        <v>499.95419228840098</v>
      </c>
      <c r="R3840" s="143">
        <v>1710</v>
      </c>
      <c r="S3840" s="143" t="s">
        <v>407</v>
      </c>
      <c r="T3840" s="143">
        <v>1710</v>
      </c>
      <c r="U3840" s="143" t="s">
        <v>385</v>
      </c>
      <c r="V3840" s="143" t="s">
        <v>366</v>
      </c>
      <c r="Z3840" s="143">
        <v>0</v>
      </c>
      <c r="AA3840" s="143">
        <v>1</v>
      </c>
      <c r="AB3840" s="143">
        <v>1.0547391445823699</v>
      </c>
      <c r="AC3840" s="143">
        <v>0.14148178958742999</v>
      </c>
      <c r="AD3840" s="143">
        <v>2353.2022182747901</v>
      </c>
      <c r="AF3840" s="143">
        <v>-1</v>
      </c>
      <c r="AG3840" s="143">
        <v>-1</v>
      </c>
      <c r="AH3840" s="143">
        <v>-1</v>
      </c>
      <c r="AI3840" s="143">
        <v>-1</v>
      </c>
      <c r="AJ3840" s="143">
        <v>0</v>
      </c>
      <c r="AM3840" s="143" t="s">
        <v>383</v>
      </c>
      <c r="AN3840" s="143">
        <v>-1</v>
      </c>
      <c r="AQ3840" s="143">
        <v>652</v>
      </c>
      <c r="AR3840" s="143" t="s">
        <v>297</v>
      </c>
      <c r="AT3840" s="143" t="s">
        <v>366</v>
      </c>
      <c r="AV3840" s="143">
        <v>130.47732785825499</v>
      </c>
      <c r="AW3840" s="143">
        <v>1.9085176142</v>
      </c>
    </row>
    <row r="3841" spans="1:49" x14ac:dyDescent="0.25">
      <c r="A3841" s="153">
        <v>820000</v>
      </c>
      <c r="B3841" s="153">
        <v>1400000</v>
      </c>
      <c r="C3841" s="153">
        <v>1400000</v>
      </c>
      <c r="D3841" s="143" t="s">
        <v>360</v>
      </c>
      <c r="E3841" s="143" t="s">
        <v>73</v>
      </c>
      <c r="F3841" s="143" t="s">
        <v>378</v>
      </c>
      <c r="G3841" s="143" t="s">
        <v>379</v>
      </c>
      <c r="H3841" s="143">
        <v>0.59</v>
      </c>
      <c r="I3841" s="143">
        <v>0.64</v>
      </c>
      <c r="J3841" s="143" t="s">
        <v>366</v>
      </c>
      <c r="K3841" s="143">
        <v>0.61776345378298003</v>
      </c>
      <c r="L3841" s="143">
        <v>3809.84353725748</v>
      </c>
      <c r="M3841" s="143">
        <v>7.6160434415008096</v>
      </c>
      <c r="N3841" s="143">
        <v>1.0403864785002099</v>
      </c>
      <c r="O3841" s="143">
        <v>4.7049133005827599</v>
      </c>
      <c r="P3841" s="143">
        <v>0.64271274422739999</v>
      </c>
      <c r="Q3841" s="143">
        <v>2353.5821019489499</v>
      </c>
      <c r="R3841" s="143">
        <v>1730</v>
      </c>
      <c r="S3841" s="143" t="s">
        <v>368</v>
      </c>
      <c r="T3841" s="143">
        <v>1730</v>
      </c>
      <c r="U3841" s="143" t="s">
        <v>385</v>
      </c>
      <c r="V3841" s="143" t="s">
        <v>366</v>
      </c>
      <c r="Z3841" s="143">
        <v>0</v>
      </c>
      <c r="AA3841" s="143">
        <v>1</v>
      </c>
      <c r="AB3841" s="143">
        <v>4.7049133005827599</v>
      </c>
      <c r="AC3841" s="143">
        <v>0.64271274422739999</v>
      </c>
      <c r="AD3841" s="143">
        <v>2353.5821019489499</v>
      </c>
      <c r="AF3841" s="143">
        <v>-1</v>
      </c>
      <c r="AG3841" s="143">
        <v>-1</v>
      </c>
      <c r="AH3841" s="143">
        <v>-1</v>
      </c>
      <c r="AI3841" s="143">
        <v>-1</v>
      </c>
      <c r="AJ3841" s="143">
        <v>0</v>
      </c>
      <c r="AM3841" s="143" t="s">
        <v>383</v>
      </c>
      <c r="AN3841" s="143">
        <v>-1</v>
      </c>
      <c r="AQ3841" s="143">
        <v>660</v>
      </c>
      <c r="AR3841" s="143" t="s">
        <v>297</v>
      </c>
      <c r="AT3841" s="143" t="s">
        <v>366</v>
      </c>
      <c r="AV3841" s="143">
        <v>200.000000018626</v>
      </c>
      <c r="AW3841" s="143">
        <v>1.9088257112</v>
      </c>
    </row>
    <row r="3842" spans="1:49" x14ac:dyDescent="0.25">
      <c r="A3842" s="153">
        <v>820000</v>
      </c>
      <c r="B3842" s="153">
        <v>1400000</v>
      </c>
      <c r="C3842" s="153">
        <v>1400000</v>
      </c>
      <c r="D3842" s="143" t="s">
        <v>360</v>
      </c>
      <c r="E3842" s="143" t="s">
        <v>73</v>
      </c>
      <c r="F3842" s="143" t="s">
        <v>378</v>
      </c>
      <c r="G3842" s="143" t="s">
        <v>379</v>
      </c>
      <c r="H3842" s="143">
        <v>0.59</v>
      </c>
      <c r="I3842" s="143">
        <v>0.64</v>
      </c>
      <c r="J3842" s="143" t="s">
        <v>366</v>
      </c>
      <c r="K3842" s="143">
        <v>0.31138372677075998</v>
      </c>
      <c r="L3842" s="143">
        <v>3810.0833186876198</v>
      </c>
      <c r="M3842" s="143">
        <v>7.6200709875481998</v>
      </c>
      <c r="N3842" s="143">
        <v>1.0407698361378499</v>
      </c>
      <c r="O3842" s="143">
        <v>2.37276610236054</v>
      </c>
      <c r="P3842" s="143">
        <v>0.32407879028719999</v>
      </c>
      <c r="Q3842" s="143">
        <v>1186.39794308007</v>
      </c>
      <c r="R3842" s="143">
        <v>1730</v>
      </c>
      <c r="S3842" s="143" t="s">
        <v>368</v>
      </c>
      <c r="T3842" s="143">
        <v>1730</v>
      </c>
      <c r="U3842" s="143" t="s">
        <v>385</v>
      </c>
      <c r="V3842" s="143" t="s">
        <v>366</v>
      </c>
      <c r="Z3842" s="143">
        <v>0</v>
      </c>
      <c r="AA3842" s="143">
        <v>1</v>
      </c>
      <c r="AB3842" s="143">
        <v>2.37276610236054</v>
      </c>
      <c r="AC3842" s="143">
        <v>0.32407879028719999</v>
      </c>
      <c r="AD3842" s="143">
        <v>1186.39794308007</v>
      </c>
      <c r="AF3842" s="143">
        <v>-1</v>
      </c>
      <c r="AG3842" s="143">
        <v>-1</v>
      </c>
      <c r="AH3842" s="143">
        <v>-1</v>
      </c>
      <c r="AI3842" s="143">
        <v>-1</v>
      </c>
      <c r="AJ3842" s="143">
        <v>0</v>
      </c>
      <c r="AM3842" s="143" t="s">
        <v>383</v>
      </c>
      <c r="AN3842" s="143">
        <v>-1</v>
      </c>
      <c r="AQ3842" s="143">
        <v>660</v>
      </c>
      <c r="AR3842" s="143" t="s">
        <v>297</v>
      </c>
      <c r="AT3842" s="143" t="s">
        <v>366</v>
      </c>
      <c r="AV3842" s="143">
        <v>150.420701104203</v>
      </c>
      <c r="AW3842" s="143">
        <v>0.9622043334</v>
      </c>
    </row>
    <row r="3843" spans="1:49" x14ac:dyDescent="0.25">
      <c r="A3843" s="153">
        <v>820000</v>
      </c>
      <c r="B3843" s="153">
        <v>1400000</v>
      </c>
      <c r="C3843" s="153">
        <v>1400000</v>
      </c>
      <c r="D3843" s="143" t="s">
        <v>360</v>
      </c>
      <c r="E3843" s="143" t="s">
        <v>73</v>
      </c>
      <c r="F3843" s="143" t="s">
        <v>378</v>
      </c>
      <c r="G3843" s="143" t="s">
        <v>379</v>
      </c>
      <c r="H3843" s="143">
        <v>0.59</v>
      </c>
      <c r="I3843" s="143">
        <v>0.64</v>
      </c>
      <c r="J3843" s="143" t="s">
        <v>366</v>
      </c>
      <c r="K3843" s="143">
        <v>9.734926299761E-2</v>
      </c>
      <c r="L3843" s="143">
        <v>3802.3012560277998</v>
      </c>
      <c r="M3843" s="143">
        <v>7.9989683410927803</v>
      </c>
      <c r="N3843" s="143">
        <v>1.0847682848101701</v>
      </c>
      <c r="O3843" s="143">
        <v>0.77869367274666001</v>
      </c>
      <c r="P3843" s="143">
        <v>0.10560139304945999</v>
      </c>
      <c r="Q3843" s="143">
        <v>370.15122496922299</v>
      </c>
      <c r="R3843" s="143">
        <v>1730</v>
      </c>
      <c r="S3843" s="143" t="s">
        <v>368</v>
      </c>
      <c r="T3843" s="143">
        <v>1730</v>
      </c>
      <c r="U3843" s="143" t="s">
        <v>385</v>
      </c>
      <c r="V3843" s="143" t="s">
        <v>366</v>
      </c>
      <c r="Z3843" s="143">
        <v>0</v>
      </c>
      <c r="AA3843" s="143">
        <v>1</v>
      </c>
      <c r="AB3843" s="143">
        <v>0.77869367274666001</v>
      </c>
      <c r="AC3843" s="143">
        <v>0.10560139304945999</v>
      </c>
      <c r="AD3843" s="143">
        <v>2006.6978931625399</v>
      </c>
      <c r="AF3843" s="143">
        <v>-1</v>
      </c>
      <c r="AG3843" s="143">
        <v>-1</v>
      </c>
      <c r="AH3843" s="143">
        <v>-1</v>
      </c>
      <c r="AI3843" s="143">
        <v>-1</v>
      </c>
      <c r="AJ3843" s="143">
        <v>0</v>
      </c>
      <c r="AM3843" s="143" t="s">
        <v>383</v>
      </c>
      <c r="AN3843" s="143">
        <v>-1</v>
      </c>
      <c r="AQ3843" s="143">
        <v>661</v>
      </c>
      <c r="AR3843" s="143" t="s">
        <v>297</v>
      </c>
      <c r="AT3843" s="143" t="s">
        <v>366</v>
      </c>
      <c r="AV3843" s="143">
        <v>123.112188530654</v>
      </c>
      <c r="AW3843" s="143">
        <v>1.6274922086000001</v>
      </c>
    </row>
    <row r="3844" spans="1:49" x14ac:dyDescent="0.25">
      <c r="A3844" s="153">
        <v>820000</v>
      </c>
      <c r="B3844" s="153">
        <v>1400000</v>
      </c>
      <c r="C3844" s="153">
        <v>1400000</v>
      </c>
      <c r="D3844" s="143" t="s">
        <v>360</v>
      </c>
      <c r="E3844" s="143" t="s">
        <v>73</v>
      </c>
      <c r="F3844" s="143" t="s">
        <v>378</v>
      </c>
      <c r="G3844" s="143" t="s">
        <v>379</v>
      </c>
      <c r="H3844" s="143">
        <v>0.59</v>
      </c>
      <c r="I3844" s="143">
        <v>0.64</v>
      </c>
      <c r="J3844" s="143" t="s">
        <v>366</v>
      </c>
      <c r="K3844" s="143">
        <v>0.61776345371394004</v>
      </c>
      <c r="L3844" s="143">
        <v>3812.8390703095001</v>
      </c>
      <c r="M3844" s="143">
        <v>7.6255559524963799</v>
      </c>
      <c r="N3844" s="143">
        <v>1.0415202313346399</v>
      </c>
      <c r="O3844" s="143">
        <v>4.71078978170305</v>
      </c>
      <c r="P3844" s="143">
        <v>0.64341313522222998</v>
      </c>
      <c r="Q3844" s="143">
        <v>2355.4326325298398</v>
      </c>
      <c r="R3844" s="143">
        <v>1710</v>
      </c>
      <c r="S3844" s="143" t="s">
        <v>407</v>
      </c>
      <c r="T3844" s="143">
        <v>1710</v>
      </c>
      <c r="U3844" s="143" t="s">
        <v>385</v>
      </c>
      <c r="V3844" s="143" t="s">
        <v>366</v>
      </c>
      <c r="Z3844" s="143">
        <v>0</v>
      </c>
      <c r="AA3844" s="143">
        <v>1</v>
      </c>
      <c r="AB3844" s="143">
        <v>4.71078978170305</v>
      </c>
      <c r="AC3844" s="143">
        <v>0.64341313522222998</v>
      </c>
      <c r="AD3844" s="143">
        <v>2355.4326325298398</v>
      </c>
      <c r="AF3844" s="143">
        <v>-1</v>
      </c>
      <c r="AG3844" s="143">
        <v>-1</v>
      </c>
      <c r="AH3844" s="143">
        <v>-1</v>
      </c>
      <c r="AI3844" s="143">
        <v>-1</v>
      </c>
      <c r="AJ3844" s="143">
        <v>0</v>
      </c>
      <c r="AM3844" s="143" t="s">
        <v>383</v>
      </c>
      <c r="AN3844" s="143">
        <v>-1</v>
      </c>
      <c r="AQ3844" s="143">
        <v>652</v>
      </c>
      <c r="AR3844" s="143" t="s">
        <v>297</v>
      </c>
      <c r="AT3844" s="143" t="s">
        <v>366</v>
      </c>
      <c r="AV3844" s="143">
        <v>200.00000000745001</v>
      </c>
      <c r="AW3844" s="143">
        <v>1.9103265470999999</v>
      </c>
    </row>
    <row r="3845" spans="1:49" x14ac:dyDescent="0.25">
      <c r="A3845" s="153">
        <v>820000</v>
      </c>
      <c r="B3845" s="153">
        <v>1400000</v>
      </c>
      <c r="C3845" s="153">
        <v>1400000</v>
      </c>
      <c r="D3845" s="143" t="s">
        <v>360</v>
      </c>
      <c r="E3845" s="143" t="s">
        <v>73</v>
      </c>
      <c r="F3845" s="143" t="s">
        <v>378</v>
      </c>
      <c r="G3845" s="143" t="s">
        <v>379</v>
      </c>
      <c r="H3845" s="143">
        <v>0.59</v>
      </c>
      <c r="I3845" s="143">
        <v>0.64</v>
      </c>
      <c r="J3845" s="143" t="s">
        <v>366</v>
      </c>
      <c r="K3845" s="143">
        <v>0.32470624881539001</v>
      </c>
      <c r="L3845" s="143">
        <v>3808.2569237950502</v>
      </c>
      <c r="M3845" s="143">
        <v>7.7858833507555802</v>
      </c>
      <c r="N3845" s="143">
        <v>1.05545303255728</v>
      </c>
      <c r="O3845" s="143">
        <v>2.5281249765381002</v>
      </c>
      <c r="P3845" s="143">
        <v>0.34271219500250999</v>
      </c>
      <c r="Q3845" s="143">
        <v>1236.56482025075</v>
      </c>
      <c r="R3845" s="143">
        <v>1730</v>
      </c>
      <c r="S3845" s="143" t="s">
        <v>368</v>
      </c>
      <c r="T3845" s="143">
        <v>1730</v>
      </c>
      <c r="U3845" s="143" t="s">
        <v>385</v>
      </c>
      <c r="V3845" s="143" t="s">
        <v>366</v>
      </c>
      <c r="Z3845" s="143">
        <v>0</v>
      </c>
      <c r="AA3845" s="143">
        <v>1</v>
      </c>
      <c r="AB3845" s="143">
        <v>2.5281249765381002</v>
      </c>
      <c r="AC3845" s="143">
        <v>0.34271219500250999</v>
      </c>
      <c r="AD3845" s="143">
        <v>2352.60194899724</v>
      </c>
      <c r="AF3845" s="143">
        <v>-1</v>
      </c>
      <c r="AG3845" s="143">
        <v>-1</v>
      </c>
      <c r="AH3845" s="143">
        <v>-1</v>
      </c>
      <c r="AI3845" s="143">
        <v>-1</v>
      </c>
      <c r="AJ3845" s="143">
        <v>0</v>
      </c>
      <c r="AM3845" s="143" t="s">
        <v>383</v>
      </c>
      <c r="AN3845" s="143">
        <v>-1</v>
      </c>
      <c r="AQ3845" s="143">
        <v>660</v>
      </c>
      <c r="AR3845" s="143" t="s">
        <v>297</v>
      </c>
      <c r="AT3845" s="143" t="s">
        <v>366</v>
      </c>
      <c r="AV3845" s="143">
        <v>152.587394006745</v>
      </c>
      <c r="AW3845" s="143">
        <v>1.9080307778000001</v>
      </c>
    </row>
    <row r="3846" spans="1:49" x14ac:dyDescent="0.25">
      <c r="A3846" s="153">
        <v>820000</v>
      </c>
      <c r="B3846" s="153">
        <v>1400000</v>
      </c>
      <c r="C3846" s="153">
        <v>1400000</v>
      </c>
      <c r="D3846" s="143" t="s">
        <v>360</v>
      </c>
      <c r="E3846" s="143" t="s">
        <v>73</v>
      </c>
      <c r="F3846" s="143" t="s">
        <v>378</v>
      </c>
      <c r="G3846" s="143" t="s">
        <v>379</v>
      </c>
      <c r="H3846" s="143">
        <v>0.59</v>
      </c>
      <c r="I3846" s="143">
        <v>0.64</v>
      </c>
      <c r="J3846" s="143" t="s">
        <v>366</v>
      </c>
      <c r="K3846" s="143">
        <v>8.3956165500650007E-2</v>
      </c>
      <c r="L3846" s="143">
        <v>3808.2569237950502</v>
      </c>
      <c r="M3846" s="143">
        <v>7.7858833507555802</v>
      </c>
      <c r="N3846" s="143">
        <v>1.05545303255728</v>
      </c>
      <c r="O3846" s="143">
        <v>0.65367291116486004</v>
      </c>
      <c r="P3846" s="143">
        <v>8.8611789479549993E-2</v>
      </c>
      <c r="Q3846" s="143">
        <v>319.726648563168</v>
      </c>
      <c r="R3846" s="143">
        <v>1730</v>
      </c>
      <c r="S3846" s="143" t="s">
        <v>368</v>
      </c>
      <c r="T3846" s="143">
        <v>1730</v>
      </c>
      <c r="U3846" s="143" t="s">
        <v>385</v>
      </c>
      <c r="V3846" s="143" t="s">
        <v>366</v>
      </c>
      <c r="Z3846" s="143">
        <v>0</v>
      </c>
      <c r="AA3846" s="143">
        <v>1</v>
      </c>
      <c r="AB3846" s="143">
        <v>0.65367291116486004</v>
      </c>
      <c r="AC3846" s="143">
        <v>8.8611789479549993E-2</v>
      </c>
      <c r="AD3846" s="143">
        <v>2352.60194899724</v>
      </c>
      <c r="AF3846" s="143">
        <v>-1</v>
      </c>
      <c r="AG3846" s="143">
        <v>-1</v>
      </c>
      <c r="AH3846" s="143">
        <v>-1</v>
      </c>
      <c r="AI3846" s="143">
        <v>-1</v>
      </c>
      <c r="AJ3846" s="143">
        <v>0</v>
      </c>
      <c r="AM3846" s="143" t="s">
        <v>383</v>
      </c>
      <c r="AN3846" s="143">
        <v>-1</v>
      </c>
      <c r="AQ3846" s="143">
        <v>662</v>
      </c>
      <c r="AR3846" s="143" t="s">
        <v>297</v>
      </c>
      <c r="AT3846" s="143" t="s">
        <v>366</v>
      </c>
      <c r="AV3846" s="143">
        <v>113.60652676621901</v>
      </c>
      <c r="AW3846" s="143">
        <v>1.9080307778000001</v>
      </c>
    </row>
    <row r="3847" spans="1:49" x14ac:dyDescent="0.25">
      <c r="A3847" s="153">
        <v>820000</v>
      </c>
      <c r="B3847" s="153">
        <v>1400000</v>
      </c>
      <c r="C3847" s="153">
        <v>1400000</v>
      </c>
      <c r="D3847" s="143" t="s">
        <v>360</v>
      </c>
      <c r="E3847" s="143" t="s">
        <v>73</v>
      </c>
      <c r="F3847" s="143" t="s">
        <v>378</v>
      </c>
      <c r="G3847" s="143" t="s">
        <v>379</v>
      </c>
      <c r="H3847" s="143">
        <v>0.59</v>
      </c>
      <c r="I3847" s="143">
        <v>0.64</v>
      </c>
      <c r="J3847" s="143" t="s">
        <v>366</v>
      </c>
      <c r="K3847" s="143">
        <v>0.21200022082671999</v>
      </c>
      <c r="L3847" s="143">
        <v>3802.1421189589501</v>
      </c>
      <c r="M3847" s="143">
        <v>7.95225352107198</v>
      </c>
      <c r="N3847" s="143">
        <v>1.06978314494661</v>
      </c>
      <c r="O3847" s="143">
        <v>1.6858795025373501</v>
      </c>
      <c r="P3847" s="143">
        <v>0.22679426296537999</v>
      </c>
      <c r="Q3847" s="143">
        <v>806.05496883388605</v>
      </c>
      <c r="R3847" s="143">
        <v>1730</v>
      </c>
      <c r="S3847" s="143" t="s">
        <v>368</v>
      </c>
      <c r="T3847" s="143">
        <v>1730</v>
      </c>
      <c r="U3847" s="143" t="s">
        <v>385</v>
      </c>
      <c r="V3847" s="143" t="s">
        <v>366</v>
      </c>
      <c r="Z3847" s="143">
        <v>0</v>
      </c>
      <c r="AA3847" s="143">
        <v>1</v>
      </c>
      <c r="AB3847" s="143">
        <v>1.6858795025373501</v>
      </c>
      <c r="AC3847" s="143">
        <v>0.22679426296537999</v>
      </c>
      <c r="AD3847" s="143">
        <v>2348.8244470068198</v>
      </c>
      <c r="AF3847" s="143">
        <v>-1</v>
      </c>
      <c r="AG3847" s="143">
        <v>-1</v>
      </c>
      <c r="AH3847" s="143">
        <v>-1</v>
      </c>
      <c r="AI3847" s="143">
        <v>-1</v>
      </c>
      <c r="AJ3847" s="143">
        <v>0</v>
      </c>
      <c r="AM3847" s="143" t="s">
        <v>383</v>
      </c>
      <c r="AN3847" s="143">
        <v>-1</v>
      </c>
      <c r="AQ3847" s="143">
        <v>661</v>
      </c>
      <c r="AR3847" s="143" t="s">
        <v>297</v>
      </c>
      <c r="AT3847" s="143" t="s">
        <v>366</v>
      </c>
      <c r="AV3847" s="143">
        <v>148.98045678518901</v>
      </c>
      <c r="AW3847" s="143">
        <v>1.9049671103000001</v>
      </c>
    </row>
    <row r="3848" spans="1:49" x14ac:dyDescent="0.25">
      <c r="A3848" s="153">
        <v>820000</v>
      </c>
      <c r="B3848" s="153">
        <v>1400000</v>
      </c>
      <c r="C3848" s="153">
        <v>1400000</v>
      </c>
      <c r="D3848" s="143" t="s">
        <v>360</v>
      </c>
      <c r="E3848" s="143" t="s">
        <v>73</v>
      </c>
      <c r="F3848" s="143" t="s">
        <v>378</v>
      </c>
      <c r="G3848" s="143" t="s">
        <v>379</v>
      </c>
      <c r="H3848" s="143">
        <v>0.59</v>
      </c>
      <c r="I3848" s="143">
        <v>0.64</v>
      </c>
      <c r="J3848" s="143" t="s">
        <v>366</v>
      </c>
      <c r="K3848" s="143">
        <v>0.61776345371394004</v>
      </c>
      <c r="L3848" s="143">
        <v>3809.4999808319699</v>
      </c>
      <c r="M3848" s="143">
        <v>7.6079724541868803</v>
      </c>
      <c r="N3848" s="143">
        <v>1.03963112210701</v>
      </c>
      <c r="O3848" s="143">
        <v>4.6999273390590099</v>
      </c>
      <c r="P3848" s="143">
        <v>0.64224611258132003</v>
      </c>
      <c r="Q3848" s="143">
        <v>2353.3698650819401</v>
      </c>
      <c r="R3848" s="143">
        <v>1730</v>
      </c>
      <c r="S3848" s="143" t="s">
        <v>368</v>
      </c>
      <c r="T3848" s="143">
        <v>1730</v>
      </c>
      <c r="U3848" s="143" t="s">
        <v>385</v>
      </c>
      <c r="V3848" s="143" t="s">
        <v>366</v>
      </c>
      <c r="Z3848" s="143">
        <v>0</v>
      </c>
      <c r="AA3848" s="143">
        <v>1</v>
      </c>
      <c r="AB3848" s="143">
        <v>4.6999273390590099</v>
      </c>
      <c r="AC3848" s="143">
        <v>0.64224611258132003</v>
      </c>
      <c r="AD3848" s="143">
        <v>2353.3698650819401</v>
      </c>
      <c r="AF3848" s="143">
        <v>-1</v>
      </c>
      <c r="AG3848" s="143">
        <v>-1</v>
      </c>
      <c r="AH3848" s="143">
        <v>-1</v>
      </c>
      <c r="AI3848" s="143">
        <v>-1</v>
      </c>
      <c r="AJ3848" s="143">
        <v>0</v>
      </c>
      <c r="AM3848" s="143" t="s">
        <v>383</v>
      </c>
      <c r="AN3848" s="143">
        <v>-1</v>
      </c>
      <c r="AQ3848" s="143">
        <v>660</v>
      </c>
      <c r="AR3848" s="143" t="s">
        <v>297</v>
      </c>
      <c r="AT3848" s="143" t="s">
        <v>366</v>
      </c>
      <c r="AV3848" s="143">
        <v>200.00000000745001</v>
      </c>
      <c r="AW3848" s="143">
        <v>1.9086535808</v>
      </c>
    </row>
    <row r="3849" spans="1:49" x14ac:dyDescent="0.25">
      <c r="A3849" s="153">
        <v>820000</v>
      </c>
      <c r="B3849" s="153">
        <v>1400000</v>
      </c>
      <c r="C3849" s="153">
        <v>1400000</v>
      </c>
      <c r="D3849" s="143" t="s">
        <v>360</v>
      </c>
      <c r="E3849" s="143" t="s">
        <v>73</v>
      </c>
      <c r="F3849" s="143" t="s">
        <v>378</v>
      </c>
      <c r="G3849" s="143" t="s">
        <v>379</v>
      </c>
      <c r="H3849" s="143">
        <v>0.59</v>
      </c>
      <c r="I3849" s="143">
        <v>0.64</v>
      </c>
      <c r="J3849" s="143" t="s">
        <v>366</v>
      </c>
      <c r="K3849" s="143">
        <v>0.61776345380598996</v>
      </c>
      <c r="L3849" s="143">
        <v>3810.1433830634001</v>
      </c>
      <c r="M3849" s="143">
        <v>7.6124584370077297</v>
      </c>
      <c r="N3849" s="143">
        <v>1.0400934856561199</v>
      </c>
      <c r="O3849" s="143">
        <v>4.70269861600047</v>
      </c>
      <c r="P3849" s="143">
        <v>0.64253174398003998</v>
      </c>
      <c r="Q3849" s="143">
        <v>2353.7673358173001</v>
      </c>
      <c r="R3849" s="143">
        <v>1730</v>
      </c>
      <c r="S3849" s="143" t="s">
        <v>368</v>
      </c>
      <c r="T3849" s="143">
        <v>1730</v>
      </c>
      <c r="U3849" s="143" t="s">
        <v>385</v>
      </c>
      <c r="V3849" s="143" t="s">
        <v>366</v>
      </c>
      <c r="Z3849" s="143">
        <v>0</v>
      </c>
      <c r="AA3849" s="143">
        <v>1</v>
      </c>
      <c r="AB3849" s="143">
        <v>4.70269861600047</v>
      </c>
      <c r="AC3849" s="143">
        <v>0.64253174398003998</v>
      </c>
      <c r="AD3849" s="143">
        <v>2353.7673358173001</v>
      </c>
      <c r="AF3849" s="143">
        <v>-1</v>
      </c>
      <c r="AG3849" s="143">
        <v>-1</v>
      </c>
      <c r="AH3849" s="143">
        <v>-1</v>
      </c>
      <c r="AI3849" s="143">
        <v>-1</v>
      </c>
      <c r="AJ3849" s="143">
        <v>0</v>
      </c>
      <c r="AM3849" s="143" t="s">
        <v>383</v>
      </c>
      <c r="AN3849" s="143">
        <v>-1</v>
      </c>
      <c r="AQ3849" s="143">
        <v>660</v>
      </c>
      <c r="AR3849" s="143" t="s">
        <v>297</v>
      </c>
      <c r="AT3849" s="143" t="s">
        <v>366</v>
      </c>
      <c r="AV3849" s="143">
        <v>200.000000022351</v>
      </c>
      <c r="AW3849" s="143">
        <v>1.9089759415000001</v>
      </c>
    </row>
    <row r="3850" spans="1:49" x14ac:dyDescent="0.25">
      <c r="A3850" s="153">
        <v>820000</v>
      </c>
      <c r="B3850" s="153">
        <v>1400000</v>
      </c>
      <c r="C3850" s="153">
        <v>1400000</v>
      </c>
      <c r="D3850" s="143" t="s">
        <v>360</v>
      </c>
      <c r="E3850" s="143" t="s">
        <v>73</v>
      </c>
      <c r="F3850" s="143" t="s">
        <v>378</v>
      </c>
      <c r="G3850" s="143" t="s">
        <v>379</v>
      </c>
      <c r="H3850" s="143">
        <v>0.59</v>
      </c>
      <c r="I3850" s="143">
        <v>0.64</v>
      </c>
      <c r="J3850" s="143" t="s">
        <v>366</v>
      </c>
      <c r="K3850" s="143">
        <v>2.3815203465850001E-2</v>
      </c>
      <c r="L3850" s="143">
        <v>3823.01159705901</v>
      </c>
      <c r="M3850" s="143">
        <v>7.6330266041757397</v>
      </c>
      <c r="N3850" s="143">
        <v>1.0594273216602501</v>
      </c>
      <c r="O3850" s="143">
        <v>0.18178208163869999</v>
      </c>
      <c r="P3850" s="143">
        <v>2.523047722262E-2</v>
      </c>
      <c r="Q3850" s="143">
        <v>91.0457990362723</v>
      </c>
      <c r="R3850" s="143">
        <v>1730</v>
      </c>
      <c r="S3850" s="143" t="s">
        <v>368</v>
      </c>
      <c r="T3850" s="143">
        <v>1730</v>
      </c>
      <c r="U3850" s="143" t="s">
        <v>385</v>
      </c>
      <c r="V3850" s="143" t="s">
        <v>366</v>
      </c>
      <c r="Z3850" s="143">
        <v>0</v>
      </c>
      <c r="AA3850" s="143">
        <v>1</v>
      </c>
      <c r="AB3850" s="143">
        <v>0.18178208163869999</v>
      </c>
      <c r="AC3850" s="143">
        <v>2.523047722262E-2</v>
      </c>
      <c r="AD3850" s="143">
        <v>1163.6885383630599</v>
      </c>
      <c r="AF3850" s="143">
        <v>-1</v>
      </c>
      <c r="AG3850" s="143">
        <v>-1</v>
      </c>
      <c r="AH3850" s="143">
        <v>-1</v>
      </c>
      <c r="AI3850" s="143">
        <v>-1</v>
      </c>
      <c r="AJ3850" s="143">
        <v>0</v>
      </c>
      <c r="AM3850" s="143" t="s">
        <v>383</v>
      </c>
      <c r="AN3850" s="143">
        <v>-1</v>
      </c>
      <c r="AQ3850" s="143">
        <v>670</v>
      </c>
      <c r="AR3850" s="143" t="s">
        <v>297</v>
      </c>
      <c r="AT3850" s="143" t="s">
        <v>366</v>
      </c>
      <c r="AV3850" s="143">
        <v>50.470214923484001</v>
      </c>
      <c r="AW3850" s="143">
        <v>0.94378632470000001</v>
      </c>
    </row>
    <row r="3851" spans="1:49" x14ac:dyDescent="0.25">
      <c r="A3851" s="153">
        <v>820000</v>
      </c>
      <c r="B3851" s="153">
        <v>1400000</v>
      </c>
      <c r="C3851" s="153">
        <v>1400000</v>
      </c>
      <c r="D3851" s="143" t="s">
        <v>360</v>
      </c>
      <c r="E3851" s="143" t="s">
        <v>73</v>
      </c>
      <c r="F3851" s="143" t="s">
        <v>378</v>
      </c>
      <c r="G3851" s="143" t="s">
        <v>379</v>
      </c>
      <c r="H3851" s="143">
        <v>0.59</v>
      </c>
      <c r="I3851" s="143">
        <v>0.64</v>
      </c>
      <c r="J3851" s="143" t="s">
        <v>366</v>
      </c>
      <c r="K3851" s="143">
        <v>0.61776345364490004</v>
      </c>
      <c r="L3851" s="143">
        <v>3817.9303685853201</v>
      </c>
      <c r="M3851" s="143">
        <v>7.6356084732963403</v>
      </c>
      <c r="N3851" s="143">
        <v>1.0428993385423599</v>
      </c>
      <c r="O3851" s="143">
        <v>4.71699986114381</v>
      </c>
      <c r="P3851" s="143">
        <v>0.64426509718191005</v>
      </c>
      <c r="Q3851" s="143">
        <v>2358.57785027301</v>
      </c>
      <c r="R3851" s="143">
        <v>1710</v>
      </c>
      <c r="S3851" s="143" t="s">
        <v>407</v>
      </c>
      <c r="T3851" s="143">
        <v>1710</v>
      </c>
      <c r="U3851" s="143" t="s">
        <v>385</v>
      </c>
      <c r="V3851" s="143" t="s">
        <v>366</v>
      </c>
      <c r="Z3851" s="143">
        <v>0</v>
      </c>
      <c r="AA3851" s="143">
        <v>1</v>
      </c>
      <c r="AB3851" s="143">
        <v>4.71699986114381</v>
      </c>
      <c r="AC3851" s="143">
        <v>0.64426509718191005</v>
      </c>
      <c r="AD3851" s="143">
        <v>2358.57785027301</v>
      </c>
      <c r="AF3851" s="143">
        <v>-1</v>
      </c>
      <c r="AG3851" s="143">
        <v>-1</v>
      </c>
      <c r="AH3851" s="143">
        <v>-1</v>
      </c>
      <c r="AI3851" s="143">
        <v>-1</v>
      </c>
      <c r="AJ3851" s="143">
        <v>0</v>
      </c>
      <c r="AM3851" s="143" t="s">
        <v>383</v>
      </c>
      <c r="AN3851" s="143">
        <v>-1</v>
      </c>
      <c r="AQ3851" s="143">
        <v>652</v>
      </c>
      <c r="AR3851" s="143" t="s">
        <v>297</v>
      </c>
      <c r="AT3851" s="143" t="s">
        <v>366</v>
      </c>
      <c r="AV3851" s="143">
        <v>199.999999996274</v>
      </c>
      <c r="AW3851" s="143">
        <v>1.9128774129999999</v>
      </c>
    </row>
    <row r="3852" spans="1:49" x14ac:dyDescent="0.25">
      <c r="A3852" s="153">
        <v>820000</v>
      </c>
      <c r="B3852" s="153">
        <v>1400000</v>
      </c>
      <c r="C3852" s="153">
        <v>1400000</v>
      </c>
      <c r="D3852" s="143" t="s">
        <v>360</v>
      </c>
      <c r="E3852" s="143" t="s">
        <v>73</v>
      </c>
      <c r="F3852" s="143" t="s">
        <v>378</v>
      </c>
      <c r="G3852" s="143" t="s">
        <v>379</v>
      </c>
      <c r="H3852" s="143">
        <v>0.59</v>
      </c>
      <c r="I3852" s="143">
        <v>0.64</v>
      </c>
      <c r="J3852" s="143" t="s">
        <v>366</v>
      </c>
      <c r="K3852" s="143">
        <v>0.47441417301852001</v>
      </c>
      <c r="L3852" s="143">
        <v>3803.2033256392501</v>
      </c>
      <c r="M3852" s="143">
        <v>7.6064444271477196</v>
      </c>
      <c r="N3852" s="143">
        <v>1.0389024216490701</v>
      </c>
      <c r="O3852" s="143">
        <v>3.6086050425166301</v>
      </c>
      <c r="P3852" s="143">
        <v>0.49287003321358003</v>
      </c>
      <c r="Q3852" s="143">
        <v>1804.2935605544401</v>
      </c>
      <c r="R3852" s="143">
        <v>1730</v>
      </c>
      <c r="S3852" s="143" t="s">
        <v>368</v>
      </c>
      <c r="T3852" s="143">
        <v>1730</v>
      </c>
      <c r="U3852" s="143" t="s">
        <v>385</v>
      </c>
      <c r="V3852" s="143" t="s">
        <v>366</v>
      </c>
      <c r="Z3852" s="143">
        <v>0</v>
      </c>
      <c r="AA3852" s="143">
        <v>1</v>
      </c>
      <c r="AB3852" s="143">
        <v>3.6086050425166301</v>
      </c>
      <c r="AC3852" s="143">
        <v>0.49287003321358003</v>
      </c>
      <c r="AD3852" s="143">
        <v>1804.2935605544401</v>
      </c>
      <c r="AF3852" s="143">
        <v>-1</v>
      </c>
      <c r="AG3852" s="143">
        <v>-1</v>
      </c>
      <c r="AH3852" s="143">
        <v>-1</v>
      </c>
      <c r="AI3852" s="143">
        <v>-1</v>
      </c>
      <c r="AJ3852" s="143">
        <v>0</v>
      </c>
      <c r="AM3852" s="143" t="s">
        <v>383</v>
      </c>
      <c r="AN3852" s="143">
        <v>-1</v>
      </c>
      <c r="AQ3852" s="143">
        <v>666</v>
      </c>
      <c r="AR3852" s="143" t="s">
        <v>297</v>
      </c>
      <c r="AT3852" s="143" t="s">
        <v>366</v>
      </c>
      <c r="AV3852" s="143">
        <v>181.231889638844</v>
      </c>
      <c r="AW3852" s="143">
        <v>1.463336221</v>
      </c>
    </row>
    <row r="3853" spans="1:49" x14ac:dyDescent="0.25">
      <c r="A3853" s="153">
        <v>820000</v>
      </c>
      <c r="B3853" s="153">
        <v>1400000</v>
      </c>
      <c r="C3853" s="153">
        <v>1400000</v>
      </c>
      <c r="D3853" s="143" t="s">
        <v>360</v>
      </c>
      <c r="E3853" s="143" t="s">
        <v>73</v>
      </c>
      <c r="F3853" s="143" t="s">
        <v>378</v>
      </c>
      <c r="G3853" s="143" t="s">
        <v>379</v>
      </c>
      <c r="H3853" s="143">
        <v>0.59</v>
      </c>
      <c r="I3853" s="143">
        <v>0.64</v>
      </c>
      <c r="J3853" s="143" t="s">
        <v>366</v>
      </c>
      <c r="K3853" s="143">
        <v>0.55946022302348997</v>
      </c>
      <c r="L3853" s="143">
        <v>3798.8341273091801</v>
      </c>
      <c r="M3853" s="143">
        <v>7.6441646201171096</v>
      </c>
      <c r="N3853" s="143">
        <v>1.04182671927078</v>
      </c>
      <c r="O3853" s="143">
        <v>4.2766060431990196</v>
      </c>
      <c r="P3853" s="143">
        <v>0.58286060871505996</v>
      </c>
      <c r="Q3853" s="143">
        <v>2125.2965880936499</v>
      </c>
      <c r="R3853" s="143">
        <v>1730</v>
      </c>
      <c r="S3853" s="143" t="s">
        <v>368</v>
      </c>
      <c r="T3853" s="143">
        <v>1730</v>
      </c>
      <c r="U3853" s="143" t="s">
        <v>385</v>
      </c>
      <c r="V3853" s="143" t="s">
        <v>366</v>
      </c>
      <c r="Z3853" s="143">
        <v>0</v>
      </c>
      <c r="AA3853" s="143">
        <v>1</v>
      </c>
      <c r="AB3853" s="143">
        <v>4.2766060431990196</v>
      </c>
      <c r="AC3853" s="143">
        <v>0.58286060871505996</v>
      </c>
      <c r="AD3853" s="143">
        <v>2333.1007657240302</v>
      </c>
      <c r="AF3853" s="143">
        <v>-1</v>
      </c>
      <c r="AG3853" s="143">
        <v>-1</v>
      </c>
      <c r="AH3853" s="143">
        <v>-1</v>
      </c>
      <c r="AI3853" s="143">
        <v>-1</v>
      </c>
      <c r="AJ3853" s="143">
        <v>0</v>
      </c>
      <c r="AM3853" s="143" t="s">
        <v>383</v>
      </c>
      <c r="AN3853" s="143">
        <v>-1</v>
      </c>
      <c r="AQ3853" s="143">
        <v>666</v>
      </c>
      <c r="AR3853" s="143" t="s">
        <v>297</v>
      </c>
      <c r="AT3853" s="143" t="s">
        <v>366</v>
      </c>
      <c r="AV3853" s="143">
        <v>188.024802014182</v>
      </c>
      <c r="AW3853" s="143">
        <v>1.8922147329000001</v>
      </c>
    </row>
    <row r="3854" spans="1:49" x14ac:dyDescent="0.25">
      <c r="A3854" s="153">
        <v>820000</v>
      </c>
      <c r="B3854" s="153">
        <v>1400000</v>
      </c>
      <c r="C3854" s="153">
        <v>1400000</v>
      </c>
      <c r="D3854" s="143" t="s">
        <v>360</v>
      </c>
      <c r="E3854" s="143" t="s">
        <v>73</v>
      </c>
      <c r="F3854" s="143" t="s">
        <v>378</v>
      </c>
      <c r="G3854" s="143" t="s">
        <v>379</v>
      </c>
      <c r="H3854" s="143">
        <v>0.59</v>
      </c>
      <c r="I3854" s="143">
        <v>0.64</v>
      </c>
      <c r="J3854" s="143" t="s">
        <v>366</v>
      </c>
      <c r="K3854" s="143">
        <v>0.26835637297386999</v>
      </c>
      <c r="L3854" s="143">
        <v>3816.7561520557201</v>
      </c>
      <c r="M3854" s="143">
        <v>8.0362312674833607</v>
      </c>
      <c r="N3854" s="143">
        <v>1.0794890460595199</v>
      </c>
      <c r="O3854" s="143">
        <v>2.1565738753210999</v>
      </c>
      <c r="P3854" s="143">
        <v>0.28968776506555999</v>
      </c>
      <c r="Q3854" s="143">
        <v>1024.2508374914</v>
      </c>
      <c r="R3854" s="143">
        <v>1730</v>
      </c>
      <c r="S3854" s="143" t="s">
        <v>368</v>
      </c>
      <c r="T3854" s="143">
        <v>1730</v>
      </c>
      <c r="U3854" s="143" t="s">
        <v>385</v>
      </c>
      <c r="V3854" s="143" t="s">
        <v>366</v>
      </c>
      <c r="Z3854" s="143">
        <v>0</v>
      </c>
      <c r="AA3854" s="143">
        <v>1</v>
      </c>
      <c r="AB3854" s="143">
        <v>2.1565738753210999</v>
      </c>
      <c r="AC3854" s="143">
        <v>0.28968776506555999</v>
      </c>
      <c r="AD3854" s="143">
        <v>1036.28805412469</v>
      </c>
      <c r="AF3854" s="143">
        <v>-1</v>
      </c>
      <c r="AG3854" s="143">
        <v>-1</v>
      </c>
      <c r="AH3854" s="143">
        <v>-1</v>
      </c>
      <c r="AI3854" s="143">
        <v>-1</v>
      </c>
      <c r="AJ3854" s="143">
        <v>0</v>
      </c>
      <c r="AM3854" s="143" t="s">
        <v>383</v>
      </c>
      <c r="AN3854" s="143">
        <v>-1</v>
      </c>
      <c r="AQ3854" s="143">
        <v>660</v>
      </c>
      <c r="AR3854" s="143" t="s">
        <v>297</v>
      </c>
      <c r="AT3854" s="143" t="s">
        <v>366</v>
      </c>
      <c r="AV3854" s="143">
        <v>143.244720746312</v>
      </c>
      <c r="AW3854" s="143">
        <v>0.84046070890000002</v>
      </c>
    </row>
    <row r="3855" spans="1:49" x14ac:dyDescent="0.25">
      <c r="A3855" s="153">
        <v>820000</v>
      </c>
      <c r="B3855" s="153">
        <v>1400000</v>
      </c>
      <c r="C3855" s="153">
        <v>1400000</v>
      </c>
      <c r="D3855" s="143" t="s">
        <v>360</v>
      </c>
      <c r="E3855" s="143" t="s">
        <v>73</v>
      </c>
      <c r="F3855" s="143" t="s">
        <v>378</v>
      </c>
      <c r="G3855" s="143" t="s">
        <v>379</v>
      </c>
      <c r="H3855" s="143">
        <v>0.59</v>
      </c>
      <c r="I3855" s="143">
        <v>0.64</v>
      </c>
      <c r="J3855" s="143" t="s">
        <v>366</v>
      </c>
      <c r="K3855" s="143">
        <v>0.54708580280714003</v>
      </c>
      <c r="L3855" s="143">
        <v>3754.22484538445</v>
      </c>
      <c r="M3855" s="143">
        <v>7.60254149981919</v>
      </c>
      <c r="N3855" s="143">
        <v>1.02344276596788</v>
      </c>
      <c r="O3855" s="143">
        <v>4.1592425198031897</v>
      </c>
      <c r="P3855" s="143">
        <v>0.55991100724668996</v>
      </c>
      <c r="Q3855" s="143">
        <v>2053.8831134556699</v>
      </c>
      <c r="R3855" s="143">
        <v>1730</v>
      </c>
      <c r="S3855" s="143" t="s">
        <v>368</v>
      </c>
      <c r="T3855" s="143">
        <v>1730</v>
      </c>
      <c r="U3855" s="143" t="s">
        <v>385</v>
      </c>
      <c r="V3855" s="143" t="s">
        <v>366</v>
      </c>
      <c r="Z3855" s="143">
        <v>0</v>
      </c>
      <c r="AA3855" s="143">
        <v>1</v>
      </c>
      <c r="AB3855" s="143">
        <v>4.1592425198031897</v>
      </c>
      <c r="AC3855" s="143">
        <v>0.55991100724668996</v>
      </c>
      <c r="AD3855" s="143">
        <v>2124.8445318254098</v>
      </c>
      <c r="AF3855" s="143">
        <v>-1</v>
      </c>
      <c r="AG3855" s="143">
        <v>-1</v>
      </c>
      <c r="AH3855" s="143">
        <v>-1</v>
      </c>
      <c r="AI3855" s="143">
        <v>-1</v>
      </c>
      <c r="AJ3855" s="143">
        <v>0</v>
      </c>
      <c r="AM3855" s="143" t="s">
        <v>383</v>
      </c>
      <c r="AN3855" s="143">
        <v>-1</v>
      </c>
      <c r="AQ3855" s="143">
        <v>656</v>
      </c>
      <c r="AR3855" s="143" t="s">
        <v>297</v>
      </c>
      <c r="AT3855" s="143" t="s">
        <v>366</v>
      </c>
      <c r="AV3855" s="143">
        <v>189.79110633287701</v>
      </c>
      <c r="AW3855" s="143">
        <v>1.7233126779000001</v>
      </c>
    </row>
    <row r="3856" spans="1:49" x14ac:dyDescent="0.25">
      <c r="A3856" s="153">
        <v>820000</v>
      </c>
      <c r="B3856" s="153">
        <v>1400000</v>
      </c>
      <c r="C3856" s="153">
        <v>1400000</v>
      </c>
      <c r="D3856" s="143" t="s">
        <v>360</v>
      </c>
      <c r="E3856" s="143" t="s">
        <v>73</v>
      </c>
      <c r="F3856" s="143" t="s">
        <v>378</v>
      </c>
      <c r="G3856" s="143" t="s">
        <v>379</v>
      </c>
      <c r="H3856" s="143">
        <v>0.59</v>
      </c>
      <c r="I3856" s="143">
        <v>0.64</v>
      </c>
      <c r="J3856" s="143" t="s">
        <v>366</v>
      </c>
      <c r="K3856" s="153">
        <v>7.8009822799999998E-7</v>
      </c>
      <c r="L3856" s="143">
        <v>3754.22484538445</v>
      </c>
      <c r="M3856" s="143">
        <v>7.60254149981919</v>
      </c>
      <c r="N3856" s="143">
        <v>1.02344276596788</v>
      </c>
      <c r="O3856" s="153">
        <v>5.9307291523050002E-6</v>
      </c>
      <c r="P3856" s="153">
        <v>7.98385888191E-7</v>
      </c>
      <c r="Q3856" s="143">
        <v>2.92866414939E-3</v>
      </c>
      <c r="R3856" s="143">
        <v>1730</v>
      </c>
      <c r="S3856" s="143" t="s">
        <v>368</v>
      </c>
      <c r="T3856" s="143">
        <v>1730</v>
      </c>
      <c r="U3856" s="143" t="s">
        <v>385</v>
      </c>
      <c r="V3856" s="143" t="s">
        <v>366</v>
      </c>
      <c r="Z3856" s="143">
        <v>0</v>
      </c>
      <c r="AA3856" s="143">
        <v>1</v>
      </c>
      <c r="AB3856" s="153">
        <v>5.9307291523050002E-6</v>
      </c>
      <c r="AC3856" s="153">
        <v>7.98385888191E-7</v>
      </c>
      <c r="AD3856" s="143">
        <v>2124.8445318254098</v>
      </c>
      <c r="AF3856" s="143">
        <v>-1</v>
      </c>
      <c r="AG3856" s="143">
        <v>-1</v>
      </c>
      <c r="AH3856" s="143">
        <v>-1</v>
      </c>
      <c r="AI3856" s="143">
        <v>-1</v>
      </c>
      <c r="AJ3856" s="143">
        <v>0</v>
      </c>
      <c r="AM3856" s="143" t="s">
        <v>383</v>
      </c>
      <c r="AN3856" s="143">
        <v>-1</v>
      </c>
      <c r="AQ3856" s="143">
        <v>657</v>
      </c>
      <c r="AR3856" s="143" t="s">
        <v>297</v>
      </c>
      <c r="AT3856" s="143" t="s">
        <v>366</v>
      </c>
      <c r="AV3856" s="143">
        <v>0.92341521065311005</v>
      </c>
      <c r="AW3856" s="143">
        <v>1.7233126779000001</v>
      </c>
    </row>
    <row r="3857" spans="1:49" x14ac:dyDescent="0.25">
      <c r="A3857" s="153">
        <v>820000</v>
      </c>
      <c r="B3857" s="153">
        <v>1400000</v>
      </c>
      <c r="C3857" s="153">
        <v>1400000</v>
      </c>
      <c r="D3857" s="143" t="s">
        <v>360</v>
      </c>
      <c r="E3857" s="143" t="s">
        <v>73</v>
      </c>
      <c r="F3857" s="143" t="s">
        <v>378</v>
      </c>
      <c r="G3857" s="143" t="s">
        <v>379</v>
      </c>
      <c r="H3857" s="143">
        <v>0.59</v>
      </c>
      <c r="I3857" s="143">
        <v>0.64</v>
      </c>
      <c r="J3857" s="143" t="s">
        <v>366</v>
      </c>
      <c r="K3857" s="143">
        <v>0.28249579193163998</v>
      </c>
      <c r="L3857" s="143">
        <v>3765.0446028116698</v>
      </c>
      <c r="M3857" s="143">
        <v>7.7692964287175901</v>
      </c>
      <c r="N3857" s="143">
        <v>1.0493169409851699</v>
      </c>
      <c r="O3857" s="143">
        <v>2.1947935473822602</v>
      </c>
      <c r="P3857" s="143">
        <v>0.29642762023088998</v>
      </c>
      <c r="Q3857" s="143">
        <v>1063.6092567292401</v>
      </c>
      <c r="R3857" s="143">
        <v>1730</v>
      </c>
      <c r="S3857" s="143" t="s">
        <v>368</v>
      </c>
      <c r="T3857" s="143">
        <v>1730</v>
      </c>
      <c r="U3857" s="143" t="s">
        <v>385</v>
      </c>
      <c r="V3857" s="143" t="s">
        <v>366</v>
      </c>
      <c r="Z3857" s="143">
        <v>0</v>
      </c>
      <c r="AA3857" s="143">
        <v>1</v>
      </c>
      <c r="AB3857" s="143">
        <v>2.1947935473822602</v>
      </c>
      <c r="AC3857" s="143">
        <v>0.29642762023088998</v>
      </c>
      <c r="AD3857" s="143">
        <v>1894.75326634926</v>
      </c>
      <c r="AF3857" s="143">
        <v>-1</v>
      </c>
      <c r="AG3857" s="143">
        <v>-1</v>
      </c>
      <c r="AH3857" s="143">
        <v>-1</v>
      </c>
      <c r="AI3857" s="143">
        <v>-1</v>
      </c>
      <c r="AJ3857" s="143">
        <v>0</v>
      </c>
      <c r="AM3857" s="143" t="s">
        <v>383</v>
      </c>
      <c r="AN3857" s="143">
        <v>-1</v>
      </c>
      <c r="AQ3857" s="143">
        <v>670</v>
      </c>
      <c r="AR3857" s="143" t="s">
        <v>297</v>
      </c>
      <c r="AT3857" s="143" t="s">
        <v>366</v>
      </c>
      <c r="AV3857" s="143">
        <v>162.84167339982599</v>
      </c>
      <c r="AW3857" s="143">
        <v>1.5367017569999999</v>
      </c>
    </row>
    <row r="3858" spans="1:49" x14ac:dyDescent="0.25">
      <c r="A3858" s="153">
        <v>820000</v>
      </c>
      <c r="B3858" s="153">
        <v>1400000</v>
      </c>
      <c r="C3858" s="153">
        <v>1400000</v>
      </c>
      <c r="D3858" s="143" t="s">
        <v>360</v>
      </c>
      <c r="E3858" s="143" t="s">
        <v>73</v>
      </c>
      <c r="F3858" s="143" t="s">
        <v>378</v>
      </c>
      <c r="G3858" s="143" t="s">
        <v>379</v>
      </c>
      <c r="H3858" s="143">
        <v>0.59</v>
      </c>
      <c r="I3858" s="143">
        <v>0.64</v>
      </c>
      <c r="J3858" s="143" t="s">
        <v>366</v>
      </c>
      <c r="K3858" s="143">
        <v>8.1229760043000001E-4</v>
      </c>
      <c r="L3858" s="143">
        <v>3826.9630183551899</v>
      </c>
      <c r="M3858" s="143">
        <v>7.8694150255737298</v>
      </c>
      <c r="N3858" s="143">
        <v>1.13480900362138</v>
      </c>
      <c r="O3858" s="143">
        <v>6.3923069420699996E-3</v>
      </c>
      <c r="P3858" s="143">
        <v>9.2180263059000002E-4</v>
      </c>
      <c r="Q3858" s="143">
        <v>3.10863287675192</v>
      </c>
      <c r="R3858" s="143">
        <v>1730</v>
      </c>
      <c r="S3858" s="143" t="s">
        <v>368</v>
      </c>
      <c r="T3858" s="143">
        <v>1730</v>
      </c>
      <c r="U3858" s="143" t="s">
        <v>385</v>
      </c>
      <c r="V3858" s="143" t="s">
        <v>366</v>
      </c>
      <c r="Z3858" s="143">
        <v>0</v>
      </c>
      <c r="AA3858" s="143">
        <v>1</v>
      </c>
      <c r="AB3858" s="143">
        <v>6.3923069420699996E-3</v>
      </c>
      <c r="AC3858" s="143">
        <v>9.2180263059000002E-4</v>
      </c>
      <c r="AD3858" s="143">
        <v>3.1086328767534499</v>
      </c>
      <c r="AF3858" s="143">
        <v>-1</v>
      </c>
      <c r="AG3858" s="143">
        <v>-1</v>
      </c>
      <c r="AH3858" s="143">
        <v>-1</v>
      </c>
      <c r="AI3858" s="143">
        <v>-1</v>
      </c>
      <c r="AJ3858" s="143">
        <v>0</v>
      </c>
      <c r="AM3858" s="143" t="s">
        <v>383</v>
      </c>
      <c r="AN3858" s="143">
        <v>-1</v>
      </c>
      <c r="AQ3858" s="143">
        <v>666</v>
      </c>
      <c r="AR3858" s="143" t="s">
        <v>297</v>
      </c>
      <c r="AT3858" s="143" t="s">
        <v>366</v>
      </c>
      <c r="AV3858" s="143">
        <v>10.0495727462711</v>
      </c>
      <c r="AW3858" s="143">
        <v>2.5211945000000002E-3</v>
      </c>
    </row>
    <row r="3859" spans="1:49" x14ac:dyDescent="0.25">
      <c r="A3859" s="153">
        <v>820000</v>
      </c>
      <c r="B3859" s="153">
        <v>1400000</v>
      </c>
      <c r="C3859" s="153">
        <v>1400000</v>
      </c>
      <c r="D3859" s="143" t="s">
        <v>360</v>
      </c>
      <c r="E3859" s="143" t="s">
        <v>73</v>
      </c>
      <c r="F3859" s="143" t="s">
        <v>378</v>
      </c>
      <c r="G3859" s="143" t="s">
        <v>379</v>
      </c>
      <c r="H3859" s="143">
        <v>0.59</v>
      </c>
      <c r="I3859" s="143">
        <v>0.64</v>
      </c>
      <c r="J3859" s="143" t="s">
        <v>366</v>
      </c>
      <c r="K3859" s="143">
        <v>4.2125691108500004E-3</v>
      </c>
      <c r="L3859" s="143">
        <v>3803.5247636904201</v>
      </c>
      <c r="M3859" s="143">
        <v>8.0901821090852302</v>
      </c>
      <c r="N3859" s="143">
        <v>1.08226988986593</v>
      </c>
      <c r="O3859" s="143">
        <v>3.4080451253939999E-2</v>
      </c>
      <c r="P3859" s="143">
        <v>4.5591367076600001E-3</v>
      </c>
      <c r="Q3859" s="143">
        <v>16.0226109319057</v>
      </c>
      <c r="R3859" s="143">
        <v>1730</v>
      </c>
      <c r="S3859" s="143" t="s">
        <v>368</v>
      </c>
      <c r="T3859" s="143">
        <v>1730</v>
      </c>
      <c r="U3859" s="143" t="s">
        <v>385</v>
      </c>
      <c r="V3859" s="143" t="s">
        <v>366</v>
      </c>
      <c r="Z3859" s="143">
        <v>0</v>
      </c>
      <c r="AA3859" s="143">
        <v>1</v>
      </c>
      <c r="AB3859" s="143">
        <v>3.4080451253939999E-2</v>
      </c>
      <c r="AC3859" s="143">
        <v>4.5591367076600001E-3</v>
      </c>
      <c r="AD3859" s="143">
        <v>2349.6785948290799</v>
      </c>
      <c r="AF3859" s="143">
        <v>-1</v>
      </c>
      <c r="AG3859" s="143">
        <v>-1</v>
      </c>
      <c r="AH3859" s="143">
        <v>-1</v>
      </c>
      <c r="AI3859" s="143">
        <v>-1</v>
      </c>
      <c r="AJ3859" s="143">
        <v>0</v>
      </c>
      <c r="AM3859" s="143" t="s">
        <v>383</v>
      </c>
      <c r="AN3859" s="143">
        <v>-1</v>
      </c>
      <c r="AQ3859" s="143">
        <v>656</v>
      </c>
      <c r="AR3859" s="143" t="s">
        <v>297</v>
      </c>
      <c r="AT3859" s="143" t="s">
        <v>366</v>
      </c>
      <c r="AV3859" s="143">
        <v>24.495449486042101</v>
      </c>
      <c r="AW3859" s="143">
        <v>1.9056598497999999</v>
      </c>
    </row>
    <row r="3860" spans="1:49" x14ac:dyDescent="0.25">
      <c r="A3860" s="153">
        <v>820000</v>
      </c>
      <c r="B3860" s="153">
        <v>1400000</v>
      </c>
      <c r="C3860" s="153">
        <v>1400000</v>
      </c>
      <c r="D3860" s="143" t="s">
        <v>360</v>
      </c>
      <c r="E3860" s="143" t="s">
        <v>73</v>
      </c>
      <c r="F3860" s="143" t="s">
        <v>378</v>
      </c>
      <c r="G3860" s="143" t="s">
        <v>379</v>
      </c>
      <c r="H3860" s="143">
        <v>0.59</v>
      </c>
      <c r="I3860" s="143">
        <v>0.64</v>
      </c>
      <c r="J3860" s="143" t="s">
        <v>366</v>
      </c>
      <c r="K3860" s="143">
        <v>0.61776345334572003</v>
      </c>
      <c r="L3860" s="143">
        <v>3807.1612311303902</v>
      </c>
      <c r="M3860" s="143">
        <v>7.6033396450857804</v>
      </c>
      <c r="N3860" s="143">
        <v>1.0389962631191201</v>
      </c>
      <c r="O3860" s="143">
        <v>4.6970653561086504</v>
      </c>
      <c r="P3860" s="143">
        <v>0.64185391951777004</v>
      </c>
      <c r="Q3860" s="143">
        <v>2351.9250695870701</v>
      </c>
      <c r="R3860" s="143">
        <v>1730</v>
      </c>
      <c r="S3860" s="143" t="s">
        <v>368</v>
      </c>
      <c r="T3860" s="143">
        <v>1730</v>
      </c>
      <c r="U3860" s="143" t="s">
        <v>385</v>
      </c>
      <c r="V3860" s="143" t="s">
        <v>366</v>
      </c>
      <c r="Z3860" s="143">
        <v>0</v>
      </c>
      <c r="AA3860" s="143">
        <v>1</v>
      </c>
      <c r="AB3860" s="143">
        <v>4.6970653561086504</v>
      </c>
      <c r="AC3860" s="143">
        <v>0.64185391951777004</v>
      </c>
      <c r="AD3860" s="143">
        <v>2351.9250695870701</v>
      </c>
      <c r="AF3860" s="143">
        <v>-1</v>
      </c>
      <c r="AG3860" s="143">
        <v>-1</v>
      </c>
      <c r="AH3860" s="143">
        <v>-1</v>
      </c>
      <c r="AI3860" s="143">
        <v>-1</v>
      </c>
      <c r="AJ3860" s="143">
        <v>0</v>
      </c>
      <c r="AM3860" s="143" t="s">
        <v>383</v>
      </c>
      <c r="AN3860" s="143">
        <v>-1</v>
      </c>
      <c r="AQ3860" s="143">
        <v>660</v>
      </c>
      <c r="AR3860" s="143" t="s">
        <v>297</v>
      </c>
      <c r="AT3860" s="143" t="s">
        <v>366</v>
      </c>
      <c r="AV3860" s="143">
        <v>199.999999947845</v>
      </c>
      <c r="AW3860" s="143">
        <v>1.9074818083</v>
      </c>
    </row>
    <row r="3861" spans="1:49" x14ac:dyDescent="0.25">
      <c r="A3861" s="153">
        <v>820000</v>
      </c>
      <c r="B3861" s="153">
        <v>1400000</v>
      </c>
      <c r="C3861" s="153">
        <v>1400000</v>
      </c>
      <c r="D3861" s="143" t="s">
        <v>360</v>
      </c>
      <c r="E3861" s="143" t="s">
        <v>73</v>
      </c>
      <c r="F3861" s="143" t="s">
        <v>378</v>
      </c>
      <c r="G3861" s="143" t="s">
        <v>379</v>
      </c>
      <c r="H3861" s="143">
        <v>0.59</v>
      </c>
      <c r="I3861" s="143">
        <v>0.64</v>
      </c>
      <c r="J3861" s="143" t="s">
        <v>366</v>
      </c>
      <c r="K3861" s="143">
        <v>8.3620312236000005E-4</v>
      </c>
      <c r="L3861" s="143">
        <v>3802.0809046908098</v>
      </c>
      <c r="M3861" s="143">
        <v>8.0884833098116804</v>
      </c>
      <c r="N3861" s="143">
        <v>1.08198199251868</v>
      </c>
      <c r="O3861" s="143">
        <v>6.76361499887E-3</v>
      </c>
      <c r="P3861" s="143">
        <v>9.0475672048000004E-4</v>
      </c>
      <c r="Q3861" s="143">
        <v>3.1793119239905998</v>
      </c>
      <c r="R3861" s="143">
        <v>1730</v>
      </c>
      <c r="S3861" s="143" t="s">
        <v>368</v>
      </c>
      <c r="T3861" s="143">
        <v>1730</v>
      </c>
      <c r="U3861" s="143" t="s">
        <v>385</v>
      </c>
      <c r="V3861" s="143" t="s">
        <v>366</v>
      </c>
      <c r="Z3861" s="143">
        <v>0</v>
      </c>
      <c r="AA3861" s="143">
        <v>1</v>
      </c>
      <c r="AB3861" s="143">
        <v>6.76361499887E-3</v>
      </c>
      <c r="AC3861" s="143">
        <v>9.0475672048000004E-4</v>
      </c>
      <c r="AD3861" s="143">
        <v>2348.7866302816201</v>
      </c>
      <c r="AF3861" s="143">
        <v>-1</v>
      </c>
      <c r="AG3861" s="143">
        <v>-1</v>
      </c>
      <c r="AH3861" s="143">
        <v>-1</v>
      </c>
      <c r="AI3861" s="143">
        <v>-1</v>
      </c>
      <c r="AJ3861" s="143">
        <v>0</v>
      </c>
      <c r="AM3861" s="143" t="s">
        <v>383</v>
      </c>
      <c r="AN3861" s="143">
        <v>-1</v>
      </c>
      <c r="AQ3861" s="143">
        <v>660</v>
      </c>
      <c r="AR3861" s="143" t="s">
        <v>297</v>
      </c>
      <c r="AT3861" s="143" t="s">
        <v>366</v>
      </c>
      <c r="AV3861" s="143">
        <v>57.619263304246303</v>
      </c>
      <c r="AW3861" s="143">
        <v>1.9049364397999999</v>
      </c>
    </row>
    <row r="3862" spans="1:49" x14ac:dyDescent="0.25">
      <c r="A3862" s="153">
        <v>820000</v>
      </c>
      <c r="B3862" s="153">
        <v>1400000</v>
      </c>
      <c r="C3862" s="153">
        <v>1400000</v>
      </c>
      <c r="D3862" s="143" t="s">
        <v>360</v>
      </c>
      <c r="E3862" s="143" t="s">
        <v>73</v>
      </c>
      <c r="F3862" s="143" t="s">
        <v>378</v>
      </c>
      <c r="G3862" s="143" t="s">
        <v>379</v>
      </c>
      <c r="H3862" s="143">
        <v>0.59</v>
      </c>
      <c r="I3862" s="143">
        <v>0.64</v>
      </c>
      <c r="J3862" s="143" t="s">
        <v>366</v>
      </c>
      <c r="K3862" s="143">
        <v>5.2516931268669999E-2</v>
      </c>
      <c r="L3862" s="143">
        <v>3802.0809046908098</v>
      </c>
      <c r="M3862" s="143">
        <v>8.0884833098116804</v>
      </c>
      <c r="N3862" s="143">
        <v>1.08198199251868</v>
      </c>
      <c r="O3862" s="143">
        <v>0.42478232204922001</v>
      </c>
      <c r="P3862" s="143">
        <v>5.6822373935049998E-2</v>
      </c>
      <c r="Q3862" s="143">
        <v>199.6736215496</v>
      </c>
      <c r="R3862" s="143">
        <v>1730</v>
      </c>
      <c r="S3862" s="143" t="s">
        <v>368</v>
      </c>
      <c r="T3862" s="143">
        <v>1730</v>
      </c>
      <c r="U3862" s="143" t="s">
        <v>385</v>
      </c>
      <c r="V3862" s="143" t="s">
        <v>366</v>
      </c>
      <c r="Z3862" s="143">
        <v>0</v>
      </c>
      <c r="AA3862" s="143">
        <v>1</v>
      </c>
      <c r="AB3862" s="143">
        <v>0.42478232204922001</v>
      </c>
      <c r="AC3862" s="143">
        <v>5.6822373935049998E-2</v>
      </c>
      <c r="AD3862" s="143">
        <v>2348.7866302816201</v>
      </c>
      <c r="AF3862" s="143">
        <v>-1</v>
      </c>
      <c r="AG3862" s="143">
        <v>-1</v>
      </c>
      <c r="AH3862" s="143">
        <v>-1</v>
      </c>
      <c r="AI3862" s="143">
        <v>-1</v>
      </c>
      <c r="AJ3862" s="143">
        <v>0</v>
      </c>
      <c r="AM3862" s="143" t="s">
        <v>383</v>
      </c>
      <c r="AN3862" s="143">
        <v>-1</v>
      </c>
      <c r="AQ3862" s="143">
        <v>662</v>
      </c>
      <c r="AR3862" s="143" t="s">
        <v>297</v>
      </c>
      <c r="AT3862" s="143" t="s">
        <v>366</v>
      </c>
      <c r="AV3862" s="143">
        <v>108.517324093974</v>
      </c>
      <c r="AW3862" s="143">
        <v>1.9049364397999999</v>
      </c>
    </row>
    <row r="3863" spans="1:49" x14ac:dyDescent="0.25">
      <c r="A3863" s="153">
        <v>820000</v>
      </c>
      <c r="B3863" s="153">
        <v>1400000</v>
      </c>
      <c r="C3863" s="153">
        <v>1400000</v>
      </c>
      <c r="D3863" s="143" t="s">
        <v>360</v>
      </c>
      <c r="E3863" s="143" t="s">
        <v>73</v>
      </c>
      <c r="F3863" s="143" t="s">
        <v>378</v>
      </c>
      <c r="G3863" s="143" t="s">
        <v>379</v>
      </c>
      <c r="H3863" s="143">
        <v>0.59</v>
      </c>
      <c r="I3863" s="143">
        <v>0.64</v>
      </c>
      <c r="J3863" s="143" t="s">
        <v>366</v>
      </c>
      <c r="K3863" s="143">
        <v>0.61776345373694996</v>
      </c>
      <c r="L3863" s="143">
        <v>3816.3189416958598</v>
      </c>
      <c r="M3863" s="143">
        <v>7.6324288947087497</v>
      </c>
      <c r="N3863" s="143">
        <v>1.04246303133947</v>
      </c>
      <c r="O3863" s="143">
        <v>4.7150356343970001</v>
      </c>
      <c r="P3863" s="143">
        <v>0.64399556263336</v>
      </c>
      <c r="Q3863" s="143">
        <v>2357.5823699837902</v>
      </c>
      <c r="R3863" s="143">
        <v>1710</v>
      </c>
      <c r="S3863" s="143" t="s">
        <v>407</v>
      </c>
      <c r="T3863" s="143">
        <v>1710</v>
      </c>
      <c r="U3863" s="143" t="s">
        <v>385</v>
      </c>
      <c r="V3863" s="143" t="s">
        <v>366</v>
      </c>
      <c r="Z3863" s="143">
        <v>0</v>
      </c>
      <c r="AA3863" s="143">
        <v>1</v>
      </c>
      <c r="AB3863" s="143">
        <v>4.7150356343970001</v>
      </c>
      <c r="AC3863" s="143">
        <v>0.64399556263336</v>
      </c>
      <c r="AD3863" s="143">
        <v>2357.5823699837902</v>
      </c>
      <c r="AF3863" s="143">
        <v>-1</v>
      </c>
      <c r="AG3863" s="143">
        <v>-1</v>
      </c>
      <c r="AH3863" s="143">
        <v>-1</v>
      </c>
      <c r="AI3863" s="143">
        <v>-1</v>
      </c>
      <c r="AJ3863" s="143">
        <v>0</v>
      </c>
      <c r="AM3863" s="143" t="s">
        <v>383</v>
      </c>
      <c r="AN3863" s="143">
        <v>-1</v>
      </c>
      <c r="AQ3863" s="143">
        <v>652</v>
      </c>
      <c r="AR3863" s="143" t="s">
        <v>297</v>
      </c>
      <c r="AT3863" s="143" t="s">
        <v>366</v>
      </c>
      <c r="AV3863" s="143">
        <v>200.00000001117499</v>
      </c>
      <c r="AW3863" s="143">
        <v>1.9120700486</v>
      </c>
    </row>
    <row r="3864" spans="1:49" x14ac:dyDescent="0.25">
      <c r="A3864" s="153">
        <v>820000</v>
      </c>
      <c r="B3864" s="153">
        <v>1400000</v>
      </c>
      <c r="C3864" s="153">
        <v>1400000</v>
      </c>
      <c r="D3864" s="143" t="s">
        <v>360</v>
      </c>
      <c r="E3864" s="143" t="s">
        <v>73</v>
      </c>
      <c r="F3864" s="143" t="s">
        <v>378</v>
      </c>
      <c r="G3864" s="143" t="s">
        <v>379</v>
      </c>
      <c r="H3864" s="143">
        <v>0.59</v>
      </c>
      <c r="I3864" s="143">
        <v>0.64</v>
      </c>
      <c r="J3864" s="143" t="s">
        <v>366</v>
      </c>
      <c r="K3864" s="143">
        <v>3.8771019464559998E-2</v>
      </c>
      <c r="L3864" s="143">
        <v>3433.8208869004802</v>
      </c>
      <c r="M3864" s="143">
        <v>6.9930643836161801</v>
      </c>
      <c r="N3864" s="143">
        <v>0.94526274758466</v>
      </c>
      <c r="O3864" s="143">
        <v>0.27112823533413999</v>
      </c>
      <c r="P3864" s="143">
        <v>3.6648800385729999E-2</v>
      </c>
      <c r="Q3864" s="143">
        <v>133.132736443852</v>
      </c>
      <c r="R3864" s="143">
        <v>1730</v>
      </c>
      <c r="S3864" s="143" t="s">
        <v>368</v>
      </c>
      <c r="T3864" s="143">
        <v>1730</v>
      </c>
      <c r="U3864" s="143" t="s">
        <v>385</v>
      </c>
      <c r="V3864" s="143" t="s">
        <v>366</v>
      </c>
      <c r="Z3864" s="143">
        <v>0</v>
      </c>
      <c r="AA3864" s="143">
        <v>1</v>
      </c>
      <c r="AB3864" s="143">
        <v>0.27112823533413999</v>
      </c>
      <c r="AC3864" s="143">
        <v>3.6648800385729999E-2</v>
      </c>
      <c r="AD3864" s="143">
        <v>182.86500761560399</v>
      </c>
      <c r="AF3864" s="143">
        <v>-1</v>
      </c>
      <c r="AG3864" s="143">
        <v>-1</v>
      </c>
      <c r="AH3864" s="143">
        <v>-1</v>
      </c>
      <c r="AI3864" s="143">
        <v>-1</v>
      </c>
      <c r="AJ3864" s="143">
        <v>0</v>
      </c>
      <c r="AM3864" s="143" t="s">
        <v>383</v>
      </c>
      <c r="AN3864" s="143">
        <v>-1</v>
      </c>
      <c r="AQ3864" s="143">
        <v>661</v>
      </c>
      <c r="AR3864" s="143" t="s">
        <v>297</v>
      </c>
      <c r="AT3864" s="143" t="s">
        <v>366</v>
      </c>
      <c r="AV3864" s="143">
        <v>51.016039612876497</v>
      </c>
      <c r="AW3864" s="143">
        <v>0.14830900859999999</v>
      </c>
    </row>
    <row r="3865" spans="1:49" x14ac:dyDescent="0.25">
      <c r="A3865" s="153">
        <v>820000</v>
      </c>
      <c r="B3865" s="153">
        <v>1400000</v>
      </c>
      <c r="C3865" s="153">
        <v>1400000</v>
      </c>
      <c r="D3865" s="143" t="s">
        <v>360</v>
      </c>
      <c r="E3865" s="143" t="s">
        <v>73</v>
      </c>
      <c r="F3865" s="143" t="s">
        <v>378</v>
      </c>
      <c r="G3865" s="143" t="s">
        <v>379</v>
      </c>
      <c r="H3865" s="143">
        <v>0.59</v>
      </c>
      <c r="I3865" s="143">
        <v>0.64</v>
      </c>
      <c r="J3865" s="143" t="s">
        <v>366</v>
      </c>
      <c r="K3865" s="143">
        <v>0.12290632286863</v>
      </c>
      <c r="L3865" s="143">
        <v>3242.4650425977002</v>
      </c>
      <c r="M3865" s="143">
        <v>6.6908751536055799</v>
      </c>
      <c r="N3865" s="143">
        <v>0.86755927465281002</v>
      </c>
      <c r="O3865" s="143">
        <v>0.82235086190273998</v>
      </c>
      <c r="P3865" s="143">
        <v>0.10662852031815</v>
      </c>
      <c r="Q3865" s="143">
        <v>398.51945541575998</v>
      </c>
      <c r="R3865" s="143">
        <v>1730</v>
      </c>
      <c r="S3865" s="143" t="s">
        <v>368</v>
      </c>
      <c r="T3865" s="143">
        <v>1730</v>
      </c>
      <c r="U3865" s="143" t="s">
        <v>385</v>
      </c>
      <c r="V3865" s="143" t="s">
        <v>366</v>
      </c>
      <c r="Z3865" s="143">
        <v>0</v>
      </c>
      <c r="AA3865" s="143">
        <v>1</v>
      </c>
      <c r="AB3865" s="143">
        <v>0.82235086190273998</v>
      </c>
      <c r="AC3865" s="143">
        <v>0.10662852031815</v>
      </c>
      <c r="AD3865" s="143">
        <v>398.51945541575998</v>
      </c>
      <c r="AF3865" s="143">
        <v>-1</v>
      </c>
      <c r="AG3865" s="143">
        <v>-1</v>
      </c>
      <c r="AH3865" s="143">
        <v>-1</v>
      </c>
      <c r="AI3865" s="143">
        <v>-1</v>
      </c>
      <c r="AJ3865" s="143">
        <v>0</v>
      </c>
      <c r="AM3865" s="143" t="s">
        <v>383</v>
      </c>
      <c r="AN3865" s="143">
        <v>-1</v>
      </c>
      <c r="AQ3865" s="143">
        <v>655</v>
      </c>
      <c r="AR3865" s="143" t="s">
        <v>297</v>
      </c>
      <c r="AT3865" s="143" t="s">
        <v>366</v>
      </c>
      <c r="AV3865" s="143">
        <v>96.307942349402296</v>
      </c>
      <c r="AW3865" s="143">
        <v>0.3232112372</v>
      </c>
    </row>
    <row r="3866" spans="1:49" x14ac:dyDescent="0.25">
      <c r="A3866" s="153">
        <v>820000</v>
      </c>
      <c r="B3866" s="153">
        <v>1400000</v>
      </c>
      <c r="C3866" s="153">
        <v>1400000</v>
      </c>
      <c r="D3866" s="143" t="s">
        <v>360</v>
      </c>
      <c r="E3866" s="143" t="s">
        <v>73</v>
      </c>
      <c r="F3866" s="143" t="s">
        <v>378</v>
      </c>
      <c r="G3866" s="143" t="s">
        <v>379</v>
      </c>
      <c r="H3866" s="143">
        <v>0.59</v>
      </c>
      <c r="I3866" s="143">
        <v>0.64</v>
      </c>
      <c r="J3866" s="143" t="s">
        <v>366</v>
      </c>
      <c r="K3866" s="143">
        <v>3.9608588474089997E-2</v>
      </c>
      <c r="L3866" s="143">
        <v>3801.82967668731</v>
      </c>
      <c r="M3866" s="143">
        <v>8.0997800587117599</v>
      </c>
      <c r="N3866" s="143">
        <v>1.08297043722771</v>
      </c>
      <c r="O3866" s="143">
        <v>0.32082085507614999</v>
      </c>
      <c r="P3866" s="143">
        <v>4.2894930377750003E-2</v>
      </c>
      <c r="Q3866" s="143">
        <v>150.58510711248999</v>
      </c>
      <c r="R3866" s="143">
        <v>1730</v>
      </c>
      <c r="S3866" s="143" t="s">
        <v>368</v>
      </c>
      <c r="T3866" s="143">
        <v>1730</v>
      </c>
      <c r="U3866" s="143" t="s">
        <v>385</v>
      </c>
      <c r="V3866" s="143" t="s">
        <v>366</v>
      </c>
      <c r="Z3866" s="143">
        <v>0</v>
      </c>
      <c r="AA3866" s="143">
        <v>1</v>
      </c>
      <c r="AB3866" s="143">
        <v>0.32082085507614999</v>
      </c>
      <c r="AC3866" s="143">
        <v>4.2894930377750003E-2</v>
      </c>
      <c r="AD3866" s="143">
        <v>2348.63143106504</v>
      </c>
      <c r="AF3866" s="143">
        <v>-1</v>
      </c>
      <c r="AG3866" s="143">
        <v>-1</v>
      </c>
      <c r="AH3866" s="143">
        <v>-1</v>
      </c>
      <c r="AI3866" s="143">
        <v>-1</v>
      </c>
      <c r="AJ3866" s="143">
        <v>0</v>
      </c>
      <c r="AM3866" s="143" t="s">
        <v>383</v>
      </c>
      <c r="AN3866" s="143">
        <v>-1</v>
      </c>
      <c r="AQ3866" s="143">
        <v>662</v>
      </c>
      <c r="AR3866" s="143" t="s">
        <v>297</v>
      </c>
      <c r="AT3866" s="143" t="s">
        <v>366</v>
      </c>
      <c r="AV3866" s="143">
        <v>106.752455522403</v>
      </c>
      <c r="AW3866" s="143">
        <v>1.9048105686000001</v>
      </c>
    </row>
    <row r="3867" spans="1:49" x14ac:dyDescent="0.25">
      <c r="A3867" s="153">
        <v>820000</v>
      </c>
      <c r="B3867" s="153">
        <v>1400000</v>
      </c>
      <c r="C3867" s="153">
        <v>1400000</v>
      </c>
      <c r="D3867" s="143" t="s">
        <v>360</v>
      </c>
      <c r="E3867" s="143" t="s">
        <v>73</v>
      </c>
      <c r="F3867" s="143" t="s">
        <v>378</v>
      </c>
      <c r="G3867" s="143" t="s">
        <v>379</v>
      </c>
      <c r="H3867" s="143">
        <v>0.59</v>
      </c>
      <c r="I3867" s="143">
        <v>0.64</v>
      </c>
      <c r="J3867" s="143" t="s">
        <v>366</v>
      </c>
      <c r="K3867" s="143">
        <v>8.7410604150900007E-3</v>
      </c>
      <c r="L3867" s="143">
        <v>3807.7254675598201</v>
      </c>
      <c r="M3867" s="143">
        <v>8.1670374263712908</v>
      </c>
      <c r="N3867" s="143">
        <v>1.0945377151245601</v>
      </c>
      <c r="O3867" s="143">
        <v>7.1388567556250004E-2</v>
      </c>
      <c r="P3867" s="143">
        <v>9.5674202945000009E-3</v>
      </c>
      <c r="Q3867" s="143">
        <v>33.283558356036202</v>
      </c>
      <c r="R3867" s="143">
        <v>1710</v>
      </c>
      <c r="S3867" s="143" t="s">
        <v>407</v>
      </c>
      <c r="T3867" s="143">
        <v>1710</v>
      </c>
      <c r="U3867" s="143" t="s">
        <v>385</v>
      </c>
      <c r="V3867" s="143" t="s">
        <v>366</v>
      </c>
      <c r="Z3867" s="143">
        <v>0</v>
      </c>
      <c r="AA3867" s="143">
        <v>1</v>
      </c>
      <c r="AB3867" s="143">
        <v>7.1388567556250004E-2</v>
      </c>
      <c r="AC3867" s="143">
        <v>9.5674202945000009E-3</v>
      </c>
      <c r="AD3867" s="143">
        <v>2283.85630596276</v>
      </c>
      <c r="AF3867" s="143">
        <v>-1</v>
      </c>
      <c r="AG3867" s="143">
        <v>-1</v>
      </c>
      <c r="AH3867" s="143">
        <v>-1</v>
      </c>
      <c r="AI3867" s="143">
        <v>-1</v>
      </c>
      <c r="AJ3867" s="143">
        <v>0</v>
      </c>
      <c r="AM3867" s="143" t="s">
        <v>383</v>
      </c>
      <c r="AN3867" s="143">
        <v>-1</v>
      </c>
      <c r="AQ3867" s="143">
        <v>652</v>
      </c>
      <c r="AR3867" s="143" t="s">
        <v>297</v>
      </c>
      <c r="AT3867" s="143" t="s">
        <v>366</v>
      </c>
      <c r="AV3867" s="143">
        <v>28.720366371666898</v>
      </c>
      <c r="AW3867" s="143">
        <v>1.8522759982999999</v>
      </c>
    </row>
    <row r="3868" spans="1:49" x14ac:dyDescent="0.25">
      <c r="A3868" s="153">
        <v>820000</v>
      </c>
      <c r="B3868" s="153">
        <v>1400000</v>
      </c>
      <c r="C3868" s="153">
        <v>1400000</v>
      </c>
      <c r="D3868" s="143" t="s">
        <v>360</v>
      </c>
      <c r="E3868" s="143" t="s">
        <v>73</v>
      </c>
      <c r="F3868" s="143" t="s">
        <v>378</v>
      </c>
      <c r="G3868" s="143" t="s">
        <v>379</v>
      </c>
      <c r="H3868" s="143">
        <v>0.59</v>
      </c>
      <c r="I3868" s="143">
        <v>0.64</v>
      </c>
      <c r="J3868" s="143" t="s">
        <v>366</v>
      </c>
      <c r="K3868" s="143">
        <v>0.51579242997708996</v>
      </c>
      <c r="L3868" s="143">
        <v>3813.9025435190301</v>
      </c>
      <c r="M3868" s="143">
        <v>7.7431644123261503</v>
      </c>
      <c r="N3868" s="143">
        <v>1.0524206299004599</v>
      </c>
      <c r="O3868" s="143">
        <v>3.9938655879459</v>
      </c>
      <c r="P3868" s="143">
        <v>0.54283059405437994</v>
      </c>
      <c r="Q3868" s="143">
        <v>1967.1820606175199</v>
      </c>
      <c r="R3868" s="143">
        <v>1730</v>
      </c>
      <c r="S3868" s="143" t="s">
        <v>368</v>
      </c>
      <c r="T3868" s="143">
        <v>1730</v>
      </c>
      <c r="U3868" s="143" t="s">
        <v>385</v>
      </c>
      <c r="V3868" s="143" t="s">
        <v>366</v>
      </c>
      <c r="Z3868" s="143">
        <v>0</v>
      </c>
      <c r="AA3868" s="143">
        <v>1</v>
      </c>
      <c r="AB3868" s="143">
        <v>3.9938655879459</v>
      </c>
      <c r="AC3868" s="143">
        <v>0.54283059405437994</v>
      </c>
      <c r="AD3868" s="143">
        <v>2220.9150923955199</v>
      </c>
      <c r="AF3868" s="143">
        <v>-1</v>
      </c>
      <c r="AG3868" s="143">
        <v>-1</v>
      </c>
      <c r="AH3868" s="143">
        <v>-1</v>
      </c>
      <c r="AI3868" s="143">
        <v>-1</v>
      </c>
      <c r="AJ3868" s="143">
        <v>0</v>
      </c>
      <c r="AM3868" s="143" t="s">
        <v>383</v>
      </c>
      <c r="AN3868" s="143">
        <v>-1</v>
      </c>
      <c r="AQ3868" s="143">
        <v>660</v>
      </c>
      <c r="AR3868" s="143" t="s">
        <v>297</v>
      </c>
      <c r="AT3868" s="143" t="s">
        <v>366</v>
      </c>
      <c r="AV3868" s="143">
        <v>185.55282097966699</v>
      </c>
      <c r="AW3868" s="143">
        <v>1.8012287854</v>
      </c>
    </row>
    <row r="3869" spans="1:49" x14ac:dyDescent="0.25">
      <c r="A3869" s="153">
        <v>820000</v>
      </c>
      <c r="B3869" s="153">
        <v>1400000</v>
      </c>
      <c r="C3869" s="153">
        <v>1400000</v>
      </c>
      <c r="D3869" s="143" t="s">
        <v>360</v>
      </c>
      <c r="E3869" s="143" t="s">
        <v>73</v>
      </c>
      <c r="F3869" s="143" t="s">
        <v>378</v>
      </c>
      <c r="G3869" s="143" t="s">
        <v>379</v>
      </c>
      <c r="H3869" s="143">
        <v>0.59</v>
      </c>
      <c r="I3869" s="143">
        <v>0.64</v>
      </c>
      <c r="J3869" s="143" t="s">
        <v>366</v>
      </c>
      <c r="K3869" s="143">
        <v>0.34455864647822998</v>
      </c>
      <c r="L3869" s="143">
        <v>3808.2426276331898</v>
      </c>
      <c r="M3869" s="143">
        <v>7.7922694090948799</v>
      </c>
      <c r="N3869" s="143">
        <v>1.0560238052770601</v>
      </c>
      <c r="O3869" s="143">
        <v>2.68489380059148</v>
      </c>
      <c r="P3869" s="143">
        <v>0.36386213299504999</v>
      </c>
      <c r="Q3869" s="143">
        <v>1312.1629252380001</v>
      </c>
      <c r="R3869" s="143">
        <v>1730</v>
      </c>
      <c r="S3869" s="143" t="s">
        <v>368</v>
      </c>
      <c r="T3869" s="143">
        <v>1730</v>
      </c>
      <c r="U3869" s="143" t="s">
        <v>385</v>
      </c>
      <c r="V3869" s="143" t="s">
        <v>366</v>
      </c>
      <c r="Z3869" s="143">
        <v>0</v>
      </c>
      <c r="AA3869" s="143">
        <v>1</v>
      </c>
      <c r="AB3869" s="143">
        <v>2.68489380059148</v>
      </c>
      <c r="AC3869" s="143">
        <v>0.36386213299504999</v>
      </c>
      <c r="AD3869" s="143">
        <v>2352.5931173509198</v>
      </c>
      <c r="AF3869" s="143">
        <v>-1</v>
      </c>
      <c r="AG3869" s="143">
        <v>-1</v>
      </c>
      <c r="AH3869" s="143">
        <v>-1</v>
      </c>
      <c r="AI3869" s="143">
        <v>-1</v>
      </c>
      <c r="AJ3869" s="143">
        <v>0</v>
      </c>
      <c r="AM3869" s="143" t="s">
        <v>383</v>
      </c>
      <c r="AN3869" s="143">
        <v>-1</v>
      </c>
      <c r="AQ3869" s="143">
        <v>660</v>
      </c>
      <c r="AR3869" s="143" t="s">
        <v>297</v>
      </c>
      <c r="AT3869" s="143" t="s">
        <v>366</v>
      </c>
      <c r="AV3869" s="143">
        <v>155.80098612578101</v>
      </c>
      <c r="AW3869" s="143">
        <v>1.9080236150000001</v>
      </c>
    </row>
    <row r="3870" spans="1:49" x14ac:dyDescent="0.25">
      <c r="A3870" s="153">
        <v>820000</v>
      </c>
      <c r="B3870" s="153">
        <v>1400000</v>
      </c>
      <c r="C3870" s="153">
        <v>1400000</v>
      </c>
      <c r="D3870" s="143" t="s">
        <v>360</v>
      </c>
      <c r="E3870" s="143" t="s">
        <v>73</v>
      </c>
      <c r="F3870" s="143" t="s">
        <v>378</v>
      </c>
      <c r="G3870" s="143" t="s">
        <v>379</v>
      </c>
      <c r="H3870" s="143">
        <v>0.59</v>
      </c>
      <c r="I3870" s="143">
        <v>0.64</v>
      </c>
      <c r="J3870" s="143" t="s">
        <v>366</v>
      </c>
      <c r="K3870" s="143">
        <v>6.8236548382709997E-2</v>
      </c>
      <c r="L3870" s="143">
        <v>3808.2426276331898</v>
      </c>
      <c r="M3870" s="143">
        <v>7.7922694090948799</v>
      </c>
      <c r="N3870" s="143">
        <v>1.0560238052770601</v>
      </c>
      <c r="O3870" s="143">
        <v>0.53171756854482999</v>
      </c>
      <c r="P3870" s="143">
        <v>7.205941948208E-2</v>
      </c>
      <c r="Q3870" s="143">
        <v>259.86133231359901</v>
      </c>
      <c r="R3870" s="143">
        <v>1730</v>
      </c>
      <c r="S3870" s="143" t="s">
        <v>368</v>
      </c>
      <c r="T3870" s="143">
        <v>1730</v>
      </c>
      <c r="U3870" s="143" t="s">
        <v>385</v>
      </c>
      <c r="V3870" s="143" t="s">
        <v>366</v>
      </c>
      <c r="Z3870" s="143">
        <v>0</v>
      </c>
      <c r="AA3870" s="143">
        <v>1</v>
      </c>
      <c r="AB3870" s="143">
        <v>0.53171756854482999</v>
      </c>
      <c r="AC3870" s="143">
        <v>7.205941948208E-2</v>
      </c>
      <c r="AD3870" s="143">
        <v>2352.5931173509198</v>
      </c>
      <c r="AF3870" s="143">
        <v>-1</v>
      </c>
      <c r="AG3870" s="143">
        <v>-1</v>
      </c>
      <c r="AH3870" s="143">
        <v>-1</v>
      </c>
      <c r="AI3870" s="143">
        <v>-1</v>
      </c>
      <c r="AJ3870" s="143">
        <v>0</v>
      </c>
      <c r="AM3870" s="143" t="s">
        <v>383</v>
      </c>
      <c r="AN3870" s="143">
        <v>-1</v>
      </c>
      <c r="AQ3870" s="143">
        <v>662</v>
      </c>
      <c r="AR3870" s="143" t="s">
        <v>297</v>
      </c>
      <c r="AT3870" s="143" t="s">
        <v>366</v>
      </c>
      <c r="AV3870" s="143">
        <v>111.061925426467</v>
      </c>
      <c r="AW3870" s="143">
        <v>1.9080236150000001</v>
      </c>
    </row>
    <row r="3871" spans="1:49" x14ac:dyDescent="0.25">
      <c r="A3871" s="153">
        <v>820000</v>
      </c>
      <c r="B3871" s="153">
        <v>1400000</v>
      </c>
      <c r="C3871" s="153">
        <v>1400000</v>
      </c>
      <c r="D3871" s="143" t="s">
        <v>360</v>
      </c>
      <c r="E3871" s="143" t="s">
        <v>73</v>
      </c>
      <c r="F3871" s="143" t="s">
        <v>378</v>
      </c>
      <c r="G3871" s="143" t="s">
        <v>379</v>
      </c>
      <c r="H3871" s="143">
        <v>0.59</v>
      </c>
      <c r="I3871" s="143">
        <v>0.64</v>
      </c>
      <c r="J3871" s="143" t="s">
        <v>366</v>
      </c>
      <c r="K3871" s="143">
        <v>0.61776345387502996</v>
      </c>
      <c r="L3871" s="143">
        <v>3809.8809163138499</v>
      </c>
      <c r="M3871" s="143">
        <v>7.6113097132628198</v>
      </c>
      <c r="N3871" s="143">
        <v>1.0399659047993599</v>
      </c>
      <c r="O3871" s="143">
        <v>4.70198897697784</v>
      </c>
      <c r="P3871" s="143">
        <v>0.64245292926112996</v>
      </c>
      <c r="Q3871" s="143">
        <v>2353.6051937146199</v>
      </c>
      <c r="R3871" s="143">
        <v>1730</v>
      </c>
      <c r="S3871" s="143" t="s">
        <v>368</v>
      </c>
      <c r="T3871" s="143">
        <v>1730</v>
      </c>
      <c r="U3871" s="143" t="s">
        <v>385</v>
      </c>
      <c r="V3871" s="143" t="s">
        <v>366</v>
      </c>
      <c r="Z3871" s="143">
        <v>0</v>
      </c>
      <c r="AA3871" s="143">
        <v>1</v>
      </c>
      <c r="AB3871" s="143">
        <v>4.70198897697784</v>
      </c>
      <c r="AC3871" s="143">
        <v>0.64245292926112996</v>
      </c>
      <c r="AD3871" s="143">
        <v>2353.6051937146199</v>
      </c>
      <c r="AF3871" s="143">
        <v>-1</v>
      </c>
      <c r="AG3871" s="143">
        <v>-1</v>
      </c>
      <c r="AH3871" s="143">
        <v>-1</v>
      </c>
      <c r="AI3871" s="143">
        <v>-1</v>
      </c>
      <c r="AJ3871" s="143">
        <v>0</v>
      </c>
      <c r="AM3871" s="143" t="s">
        <v>383</v>
      </c>
      <c r="AN3871" s="143">
        <v>-1</v>
      </c>
      <c r="AQ3871" s="143">
        <v>660</v>
      </c>
      <c r="AR3871" s="143" t="s">
        <v>297</v>
      </c>
      <c r="AT3871" s="143" t="s">
        <v>366</v>
      </c>
      <c r="AV3871" s="143">
        <v>200.00000003352699</v>
      </c>
      <c r="AW3871" s="143">
        <v>1.9088444392999999</v>
      </c>
    </row>
    <row r="3872" spans="1:49" x14ac:dyDescent="0.25">
      <c r="A3872" s="153">
        <v>820000</v>
      </c>
      <c r="B3872" s="153">
        <v>1400000</v>
      </c>
      <c r="C3872" s="153">
        <v>1400000</v>
      </c>
      <c r="D3872" s="143" t="s">
        <v>360</v>
      </c>
      <c r="E3872" s="143" t="s">
        <v>73</v>
      </c>
      <c r="F3872" s="143" t="s">
        <v>378</v>
      </c>
      <c r="G3872" s="143" t="s">
        <v>379</v>
      </c>
      <c r="H3872" s="143">
        <v>0.59</v>
      </c>
      <c r="I3872" s="143">
        <v>0.64</v>
      </c>
      <c r="J3872" s="143" t="s">
        <v>366</v>
      </c>
      <c r="K3872" s="143">
        <v>4.5411086422299997E-2</v>
      </c>
      <c r="L3872" s="143">
        <v>3630.8465177152202</v>
      </c>
      <c r="M3872" s="143">
        <v>7.6032861149751403</v>
      </c>
      <c r="N3872" s="143">
        <v>1.0205324541009899</v>
      </c>
      <c r="O3872" s="143">
        <v>0.34527348286060999</v>
      </c>
      <c r="P3872" s="143">
        <v>4.6343487469939999E-2</v>
      </c>
      <c r="Q3872" s="143">
        <v>164.88068500207601</v>
      </c>
      <c r="R3872" s="143">
        <v>1730</v>
      </c>
      <c r="S3872" s="143" t="s">
        <v>368</v>
      </c>
      <c r="T3872" s="143">
        <v>1730</v>
      </c>
      <c r="U3872" s="143" t="s">
        <v>385</v>
      </c>
      <c r="V3872" s="143" t="s">
        <v>366</v>
      </c>
      <c r="Z3872" s="143">
        <v>0</v>
      </c>
      <c r="AA3872" s="143">
        <v>1</v>
      </c>
      <c r="AB3872" s="143">
        <v>0.34527348286060999</v>
      </c>
      <c r="AC3872" s="143">
        <v>4.6343487469939999E-2</v>
      </c>
      <c r="AD3872" s="143">
        <v>1685.30383137791</v>
      </c>
      <c r="AF3872" s="143">
        <v>-1</v>
      </c>
      <c r="AG3872" s="143">
        <v>-1</v>
      </c>
      <c r="AH3872" s="143">
        <v>-1</v>
      </c>
      <c r="AI3872" s="143">
        <v>-1</v>
      </c>
      <c r="AJ3872" s="143">
        <v>0</v>
      </c>
      <c r="AM3872" s="143" t="s">
        <v>383</v>
      </c>
      <c r="AN3872" s="143">
        <v>-1</v>
      </c>
      <c r="AQ3872" s="143">
        <v>662</v>
      </c>
      <c r="AR3872" s="143" t="s">
        <v>297</v>
      </c>
      <c r="AT3872" s="143" t="s">
        <v>366</v>
      </c>
      <c r="AV3872" s="143">
        <v>107.37702780222</v>
      </c>
      <c r="AW3872" s="143">
        <v>1.3668319799999999</v>
      </c>
    </row>
    <row r="3873" spans="1:49" x14ac:dyDescent="0.25">
      <c r="A3873" s="153">
        <v>820000</v>
      </c>
      <c r="B3873" s="153">
        <v>1400000</v>
      </c>
      <c r="C3873" s="153">
        <v>1400000</v>
      </c>
      <c r="D3873" s="143" t="s">
        <v>360</v>
      </c>
      <c r="E3873" s="143" t="s">
        <v>73</v>
      </c>
      <c r="F3873" s="143" t="s">
        <v>378</v>
      </c>
      <c r="G3873" s="143" t="s">
        <v>379</v>
      </c>
      <c r="H3873" s="143">
        <v>0.59</v>
      </c>
      <c r="I3873" s="143">
        <v>0.64</v>
      </c>
      <c r="J3873" s="143" t="s">
        <v>366</v>
      </c>
      <c r="K3873" s="143">
        <v>0.61776345378298003</v>
      </c>
      <c r="L3873" s="143">
        <v>3809.9010761673999</v>
      </c>
      <c r="M3873" s="143">
        <v>7.6087592112785103</v>
      </c>
      <c r="N3873" s="143">
        <v>1.03973930432924</v>
      </c>
      <c r="O3873" s="143">
        <v>4.7004133693624803</v>
      </c>
      <c r="P3873" s="143">
        <v>0.64231294367634995</v>
      </c>
      <c r="Q3873" s="143">
        <v>2353.6176473846699</v>
      </c>
      <c r="R3873" s="143">
        <v>1730</v>
      </c>
      <c r="S3873" s="143" t="s">
        <v>368</v>
      </c>
      <c r="T3873" s="143">
        <v>1730</v>
      </c>
      <c r="U3873" s="143" t="s">
        <v>385</v>
      </c>
      <c r="V3873" s="143" t="s">
        <v>366</v>
      </c>
      <c r="Z3873" s="143">
        <v>0</v>
      </c>
      <c r="AA3873" s="143">
        <v>1</v>
      </c>
      <c r="AB3873" s="143">
        <v>4.7004133693624803</v>
      </c>
      <c r="AC3873" s="143">
        <v>0.64231294367634995</v>
      </c>
      <c r="AD3873" s="143">
        <v>2353.6176473846699</v>
      </c>
      <c r="AF3873" s="143">
        <v>-1</v>
      </c>
      <c r="AG3873" s="143">
        <v>-1</v>
      </c>
      <c r="AH3873" s="143">
        <v>-1</v>
      </c>
      <c r="AI3873" s="143">
        <v>-1</v>
      </c>
      <c r="AJ3873" s="143">
        <v>0</v>
      </c>
      <c r="AM3873" s="143" t="s">
        <v>383</v>
      </c>
      <c r="AN3873" s="143">
        <v>-1</v>
      </c>
      <c r="AQ3873" s="143">
        <v>660</v>
      </c>
      <c r="AR3873" s="143" t="s">
        <v>297</v>
      </c>
      <c r="AT3873" s="143" t="s">
        <v>366</v>
      </c>
      <c r="AV3873" s="143">
        <v>200.000000018626</v>
      </c>
      <c r="AW3873" s="143">
        <v>1.9088545396000001</v>
      </c>
    </row>
    <row r="3874" spans="1:49" x14ac:dyDescent="0.25">
      <c r="A3874" s="153">
        <v>820000</v>
      </c>
      <c r="B3874" s="153">
        <v>1400000</v>
      </c>
      <c r="C3874" s="153">
        <v>1400000</v>
      </c>
      <c r="D3874" s="143" t="s">
        <v>360</v>
      </c>
      <c r="E3874" s="143" t="s">
        <v>73</v>
      </c>
      <c r="F3874" s="143" t="s">
        <v>378</v>
      </c>
      <c r="G3874" s="143" t="s">
        <v>379</v>
      </c>
      <c r="H3874" s="143">
        <v>0.59</v>
      </c>
      <c r="I3874" s="143">
        <v>0.64</v>
      </c>
      <c r="J3874" s="143" t="s">
        <v>366</v>
      </c>
      <c r="K3874" s="143">
        <v>0.61776345378298003</v>
      </c>
      <c r="L3874" s="143">
        <v>3803.43444061739</v>
      </c>
      <c r="M3874" s="143">
        <v>7.6052793555953997</v>
      </c>
      <c r="N3874" s="143">
        <v>1.0388197667451899</v>
      </c>
      <c r="O3874" s="143">
        <v>4.6982636416970101</v>
      </c>
      <c r="P3874" s="143">
        <v>0.64174488696253995</v>
      </c>
      <c r="Q3874" s="143">
        <v>2349.6227962729399</v>
      </c>
      <c r="R3874" s="143">
        <v>1730</v>
      </c>
      <c r="S3874" s="143" t="s">
        <v>368</v>
      </c>
      <c r="T3874" s="143">
        <v>1730</v>
      </c>
      <c r="U3874" s="143" t="s">
        <v>385</v>
      </c>
      <c r="V3874" s="143" t="s">
        <v>366</v>
      </c>
      <c r="Z3874" s="143">
        <v>0</v>
      </c>
      <c r="AA3874" s="143">
        <v>1</v>
      </c>
      <c r="AB3874" s="143">
        <v>4.6982636416970101</v>
      </c>
      <c r="AC3874" s="143">
        <v>0.64174488696253995</v>
      </c>
      <c r="AD3874" s="143">
        <v>2349.6227962729399</v>
      </c>
      <c r="AF3874" s="143">
        <v>-1</v>
      </c>
      <c r="AG3874" s="143">
        <v>-1</v>
      </c>
      <c r="AH3874" s="143">
        <v>-1</v>
      </c>
      <c r="AI3874" s="143">
        <v>-1</v>
      </c>
      <c r="AJ3874" s="143">
        <v>0</v>
      </c>
      <c r="AM3874" s="143" t="s">
        <v>383</v>
      </c>
      <c r="AN3874" s="143">
        <v>-1</v>
      </c>
      <c r="AQ3874" s="143">
        <v>666</v>
      </c>
      <c r="AR3874" s="143" t="s">
        <v>297</v>
      </c>
      <c r="AT3874" s="143" t="s">
        <v>366</v>
      </c>
      <c r="AV3874" s="143">
        <v>200.000000018626</v>
      </c>
      <c r="AW3874" s="143">
        <v>1.9056145954999999</v>
      </c>
    </row>
    <row r="3875" spans="1:49" x14ac:dyDescent="0.25">
      <c r="A3875" s="153">
        <v>820000</v>
      </c>
      <c r="B3875" s="153">
        <v>1400000</v>
      </c>
      <c r="C3875" s="153">
        <v>1400000</v>
      </c>
      <c r="D3875" s="143" t="s">
        <v>360</v>
      </c>
      <c r="E3875" s="143" t="s">
        <v>73</v>
      </c>
      <c r="F3875" s="143" t="s">
        <v>378</v>
      </c>
      <c r="G3875" s="143" t="s">
        <v>379</v>
      </c>
      <c r="H3875" s="143">
        <v>0.59</v>
      </c>
      <c r="I3875" s="143">
        <v>0.64</v>
      </c>
      <c r="J3875" s="143" t="s">
        <v>366</v>
      </c>
      <c r="K3875" s="143">
        <v>0.61776345375996</v>
      </c>
      <c r="L3875" s="143">
        <v>3803.5675564314702</v>
      </c>
      <c r="M3875" s="143">
        <v>7.6071497102815497</v>
      </c>
      <c r="N3875" s="143">
        <v>1.03899983994724</v>
      </c>
      <c r="O3875" s="143">
        <v>4.6994190782926601</v>
      </c>
      <c r="P3875" s="143">
        <v>0.64185612958186</v>
      </c>
      <c r="Q3875" s="143">
        <v>2349.7050302704602</v>
      </c>
      <c r="R3875" s="143">
        <v>1730</v>
      </c>
      <c r="S3875" s="143" t="s">
        <v>368</v>
      </c>
      <c r="T3875" s="143">
        <v>1730</v>
      </c>
      <c r="U3875" s="143" t="s">
        <v>385</v>
      </c>
      <c r="V3875" s="143" t="s">
        <v>366</v>
      </c>
      <c r="Z3875" s="143">
        <v>0</v>
      </c>
      <c r="AA3875" s="143">
        <v>1</v>
      </c>
      <c r="AB3875" s="143">
        <v>4.6994190782926601</v>
      </c>
      <c r="AC3875" s="143">
        <v>0.64185612958186</v>
      </c>
      <c r="AD3875" s="143">
        <v>2349.7050302704602</v>
      </c>
      <c r="AF3875" s="143">
        <v>-1</v>
      </c>
      <c r="AG3875" s="143">
        <v>-1</v>
      </c>
      <c r="AH3875" s="143">
        <v>-1</v>
      </c>
      <c r="AI3875" s="143">
        <v>-1</v>
      </c>
      <c r="AJ3875" s="143">
        <v>0</v>
      </c>
      <c r="AM3875" s="143" t="s">
        <v>383</v>
      </c>
      <c r="AN3875" s="143">
        <v>-1</v>
      </c>
      <c r="AQ3875" s="143">
        <v>666</v>
      </c>
      <c r="AR3875" s="143" t="s">
        <v>297</v>
      </c>
      <c r="AT3875" s="143" t="s">
        <v>366</v>
      </c>
      <c r="AV3875" s="143">
        <v>200.00000001490099</v>
      </c>
      <c r="AW3875" s="143">
        <v>1.9056812898</v>
      </c>
    </row>
    <row r="3876" spans="1:49" x14ac:dyDescent="0.25">
      <c r="A3876" s="153">
        <v>820000</v>
      </c>
      <c r="B3876" s="153">
        <v>1400000</v>
      </c>
      <c r="C3876" s="153">
        <v>1400000</v>
      </c>
      <c r="D3876" s="143" t="s">
        <v>360</v>
      </c>
      <c r="E3876" s="143" t="s">
        <v>73</v>
      </c>
      <c r="F3876" s="143" t="s">
        <v>378</v>
      </c>
      <c r="G3876" s="143" t="s">
        <v>379</v>
      </c>
      <c r="H3876" s="143">
        <v>0.59</v>
      </c>
      <c r="I3876" s="143">
        <v>0.64</v>
      </c>
      <c r="J3876" s="143" t="s">
        <v>366</v>
      </c>
      <c r="K3876" s="143">
        <v>0.19047076513392</v>
      </c>
      <c r="L3876" s="143">
        <v>3508.2680619759299</v>
      </c>
      <c r="M3876" s="143">
        <v>7.1407802403343403</v>
      </c>
      <c r="N3876" s="143">
        <v>0.96627847474541995</v>
      </c>
      <c r="O3876" s="143">
        <v>1.3601098760296999</v>
      </c>
      <c r="P3876" s="143">
        <v>0.18404780041720001</v>
      </c>
      <c r="Q3876" s="143">
        <v>668.22250205947103</v>
      </c>
      <c r="R3876" s="143">
        <v>1730</v>
      </c>
      <c r="S3876" s="143" t="s">
        <v>368</v>
      </c>
      <c r="T3876" s="143">
        <v>1730</v>
      </c>
      <c r="U3876" s="143" t="s">
        <v>385</v>
      </c>
      <c r="V3876" s="143" t="s">
        <v>366</v>
      </c>
      <c r="Z3876" s="143">
        <v>0</v>
      </c>
      <c r="AA3876" s="143">
        <v>1</v>
      </c>
      <c r="AB3876" s="143">
        <v>1.3601098760296999</v>
      </c>
      <c r="AC3876" s="143">
        <v>0.18404780041720001</v>
      </c>
      <c r="AD3876" s="143">
        <v>733.45753628235695</v>
      </c>
      <c r="AF3876" s="143">
        <v>-1</v>
      </c>
      <c r="AG3876" s="143">
        <v>-1</v>
      </c>
      <c r="AH3876" s="143">
        <v>-1</v>
      </c>
      <c r="AI3876" s="143">
        <v>-1</v>
      </c>
      <c r="AJ3876" s="143">
        <v>0</v>
      </c>
      <c r="AM3876" s="143" t="s">
        <v>383</v>
      </c>
      <c r="AN3876" s="143">
        <v>-1</v>
      </c>
      <c r="AQ3876" s="143">
        <v>666</v>
      </c>
      <c r="AR3876" s="143" t="s">
        <v>297</v>
      </c>
      <c r="AT3876" s="143" t="s">
        <v>366</v>
      </c>
      <c r="AV3876" s="143">
        <v>129.26769591868799</v>
      </c>
      <c r="AW3876" s="143">
        <v>0.59485607159999998</v>
      </c>
    </row>
    <row r="3877" spans="1:49" x14ac:dyDescent="0.25">
      <c r="A3877" s="153">
        <v>820000</v>
      </c>
      <c r="B3877" s="153">
        <v>1400000</v>
      </c>
      <c r="C3877" s="153">
        <v>1400000</v>
      </c>
      <c r="D3877" s="143" t="s">
        <v>360</v>
      </c>
      <c r="E3877" s="143" t="s">
        <v>73</v>
      </c>
      <c r="F3877" s="143" t="s">
        <v>378</v>
      </c>
      <c r="G3877" s="143" t="s">
        <v>379</v>
      </c>
      <c r="H3877" s="143">
        <v>0.59</v>
      </c>
      <c r="I3877" s="143">
        <v>0.64</v>
      </c>
      <c r="J3877" s="143" t="s">
        <v>366</v>
      </c>
      <c r="K3877" s="143">
        <v>3.3501927014300001E-3</v>
      </c>
      <c r="L3877" s="143">
        <v>3803.5413312570699</v>
      </c>
      <c r="M3877" s="143">
        <v>8.0759706863304697</v>
      </c>
      <c r="N3877" s="143">
        <v>1.0930741142907201</v>
      </c>
      <c r="O3877" s="143">
        <v>2.7056058050349999E-2</v>
      </c>
      <c r="P3877" s="143">
        <v>3.6620089198200001E-3</v>
      </c>
      <c r="Q3877" s="143">
        <v>12.7425964075876</v>
      </c>
      <c r="R3877" s="143">
        <v>1730</v>
      </c>
      <c r="S3877" s="143" t="s">
        <v>368</v>
      </c>
      <c r="T3877" s="143">
        <v>1730</v>
      </c>
      <c r="U3877" s="143" t="s">
        <v>385</v>
      </c>
      <c r="V3877" s="143" t="s">
        <v>366</v>
      </c>
      <c r="Z3877" s="143">
        <v>0</v>
      </c>
      <c r="AA3877" s="143">
        <v>1</v>
      </c>
      <c r="AB3877" s="143">
        <v>2.7056058050349999E-2</v>
      </c>
      <c r="AC3877" s="143">
        <v>3.6620089198200001E-3</v>
      </c>
      <c r="AD3877" s="143">
        <v>1966.5147474135999</v>
      </c>
      <c r="AF3877" s="143">
        <v>-1</v>
      </c>
      <c r="AG3877" s="143">
        <v>-1</v>
      </c>
      <c r="AH3877" s="143">
        <v>-1</v>
      </c>
      <c r="AI3877" s="143">
        <v>-1</v>
      </c>
      <c r="AJ3877" s="143">
        <v>0</v>
      </c>
      <c r="AM3877" s="143" t="s">
        <v>383</v>
      </c>
      <c r="AN3877" s="143">
        <v>-1</v>
      </c>
      <c r="AQ3877" s="143">
        <v>661</v>
      </c>
      <c r="AR3877" s="143" t="s">
        <v>297</v>
      </c>
      <c r="AT3877" s="143" t="s">
        <v>366</v>
      </c>
      <c r="AV3877" s="143">
        <v>17.7985350952152</v>
      </c>
      <c r="AW3877" s="143">
        <v>1.5949024715</v>
      </c>
    </row>
    <row r="3878" spans="1:49" x14ac:dyDescent="0.25">
      <c r="A3878" s="153">
        <v>820000</v>
      </c>
      <c r="B3878" s="153">
        <v>1400000</v>
      </c>
      <c r="C3878" s="153">
        <v>1400000</v>
      </c>
      <c r="D3878" s="143" t="s">
        <v>360</v>
      </c>
      <c r="E3878" s="143" t="s">
        <v>73</v>
      </c>
      <c r="F3878" s="143" t="s">
        <v>378</v>
      </c>
      <c r="G3878" s="143" t="s">
        <v>379</v>
      </c>
      <c r="H3878" s="143">
        <v>0.59</v>
      </c>
      <c r="I3878" s="143">
        <v>0.64</v>
      </c>
      <c r="J3878" s="143" t="s">
        <v>366</v>
      </c>
      <c r="K3878" s="143">
        <v>4.9087430641300001E-2</v>
      </c>
      <c r="L3878" s="143">
        <v>3808.0850907746199</v>
      </c>
      <c r="M3878" s="143">
        <v>8.2011746665374492</v>
      </c>
      <c r="N3878" s="143">
        <v>1.0949777039413999</v>
      </c>
      <c r="O3878" s="143">
        <v>0.40257459262091</v>
      </c>
      <c r="P3878" s="143">
        <v>5.3749642096E-2</v>
      </c>
      <c r="Q3878" s="143">
        <v>186.929112769602</v>
      </c>
      <c r="R3878" s="143">
        <v>1730</v>
      </c>
      <c r="S3878" s="143" t="s">
        <v>368</v>
      </c>
      <c r="T3878" s="143">
        <v>1730</v>
      </c>
      <c r="U3878" s="143" t="s">
        <v>385</v>
      </c>
      <c r="V3878" s="143" t="s">
        <v>366</v>
      </c>
      <c r="Z3878" s="143">
        <v>0</v>
      </c>
      <c r="AA3878" s="143">
        <v>1</v>
      </c>
      <c r="AB3878" s="143">
        <v>0.40257459262091</v>
      </c>
      <c r="AC3878" s="143">
        <v>5.3749642096E-2</v>
      </c>
      <c r="AD3878" s="143">
        <v>572.53078349004204</v>
      </c>
      <c r="AF3878" s="143">
        <v>-1</v>
      </c>
      <c r="AG3878" s="143">
        <v>-1</v>
      </c>
      <c r="AH3878" s="143">
        <v>-1</v>
      </c>
      <c r="AI3878" s="143">
        <v>-1</v>
      </c>
      <c r="AJ3878" s="143">
        <v>0</v>
      </c>
      <c r="AM3878" s="143" t="s">
        <v>383</v>
      </c>
      <c r="AN3878" s="143">
        <v>-1</v>
      </c>
      <c r="AQ3878" s="143">
        <v>660</v>
      </c>
      <c r="AR3878" s="143" t="s">
        <v>297</v>
      </c>
      <c r="AT3878" s="143" t="s">
        <v>366</v>
      </c>
      <c r="AV3878" s="143">
        <v>83.255936580679304</v>
      </c>
      <c r="AW3878" s="143">
        <v>0.46433964599999999</v>
      </c>
    </row>
    <row r="3879" spans="1:49" x14ac:dyDescent="0.25">
      <c r="A3879" s="153">
        <v>820000</v>
      </c>
      <c r="B3879" s="153">
        <v>1400000</v>
      </c>
      <c r="C3879" s="153">
        <v>1400000</v>
      </c>
      <c r="D3879" s="143" t="s">
        <v>360</v>
      </c>
      <c r="E3879" s="143" t="s">
        <v>73</v>
      </c>
      <c r="F3879" s="143" t="s">
        <v>378</v>
      </c>
      <c r="G3879" s="143" t="s">
        <v>379</v>
      </c>
      <c r="H3879" s="143">
        <v>0.59</v>
      </c>
      <c r="I3879" s="143">
        <v>0.64</v>
      </c>
      <c r="J3879" s="143" t="s">
        <v>366</v>
      </c>
      <c r="K3879" s="143">
        <v>0.18985270010729</v>
      </c>
      <c r="L3879" s="143">
        <v>3484.8218217417898</v>
      </c>
      <c r="M3879" s="143">
        <v>6.9732563900384603</v>
      </c>
      <c r="N3879" s="143">
        <v>0.94827588726601997</v>
      </c>
      <c r="O3879" s="143">
        <v>1.32389155418925</v>
      </c>
      <c r="P3879" s="143">
        <v>0.18003273764409</v>
      </c>
      <c r="Q3879" s="143">
        <v>661.60283225050102</v>
      </c>
      <c r="R3879" s="143">
        <v>1730</v>
      </c>
      <c r="S3879" s="143" t="s">
        <v>368</v>
      </c>
      <c r="T3879" s="143">
        <v>1730</v>
      </c>
      <c r="U3879" s="143" t="s">
        <v>385</v>
      </c>
      <c r="V3879" s="143" t="s">
        <v>366</v>
      </c>
      <c r="Z3879" s="143">
        <v>0</v>
      </c>
      <c r="AA3879" s="143">
        <v>1</v>
      </c>
      <c r="AB3879" s="143">
        <v>1.32389155418925</v>
      </c>
      <c r="AC3879" s="143">
        <v>0.18003273764409</v>
      </c>
      <c r="AD3879" s="143">
        <v>824.73373060822496</v>
      </c>
      <c r="AF3879" s="143">
        <v>-1</v>
      </c>
      <c r="AG3879" s="143">
        <v>-1</v>
      </c>
      <c r="AH3879" s="143">
        <v>-1</v>
      </c>
      <c r="AI3879" s="143">
        <v>-1</v>
      </c>
      <c r="AJ3879" s="143">
        <v>0</v>
      </c>
      <c r="AM3879" s="143" t="s">
        <v>383</v>
      </c>
      <c r="AN3879" s="143">
        <v>-1</v>
      </c>
      <c r="AQ3879" s="143">
        <v>666</v>
      </c>
      <c r="AR3879" s="143" t="s">
        <v>297</v>
      </c>
      <c r="AT3879" s="143" t="s">
        <v>366</v>
      </c>
      <c r="AV3879" s="143">
        <v>120.362181491195</v>
      </c>
      <c r="AW3879" s="143">
        <v>0.66888380420000004</v>
      </c>
    </row>
    <row r="3880" spans="1:49" x14ac:dyDescent="0.25">
      <c r="A3880" s="153">
        <v>820000</v>
      </c>
      <c r="B3880" s="153">
        <v>1400000</v>
      </c>
      <c r="C3880" s="153">
        <v>1400000</v>
      </c>
      <c r="D3880" s="143" t="s">
        <v>360</v>
      </c>
      <c r="E3880" s="143" t="s">
        <v>73</v>
      </c>
      <c r="F3880" s="143" t="s">
        <v>378</v>
      </c>
      <c r="G3880" s="143" t="s">
        <v>379</v>
      </c>
      <c r="H3880" s="143">
        <v>0.59</v>
      </c>
      <c r="I3880" s="143">
        <v>0.64</v>
      </c>
      <c r="J3880" s="143" t="s">
        <v>366</v>
      </c>
      <c r="K3880" s="143">
        <v>0.15128098307286</v>
      </c>
      <c r="L3880" s="143">
        <v>3815.7012400888002</v>
      </c>
      <c r="M3880" s="143">
        <v>7.7926783590085202</v>
      </c>
      <c r="N3880" s="143">
        <v>1.0572991444436699</v>
      </c>
      <c r="O3880" s="143">
        <v>1.17888404292147</v>
      </c>
      <c r="P3880" s="143">
        <v>0.15994925397354001</v>
      </c>
      <c r="Q3880" s="143">
        <v>577.24303471299595</v>
      </c>
      <c r="R3880" s="143">
        <v>1730</v>
      </c>
      <c r="S3880" s="143" t="s">
        <v>368</v>
      </c>
      <c r="T3880" s="143">
        <v>1730</v>
      </c>
      <c r="U3880" s="143" t="s">
        <v>385</v>
      </c>
      <c r="V3880" s="143" t="s">
        <v>366</v>
      </c>
      <c r="Z3880" s="143">
        <v>0</v>
      </c>
      <c r="AA3880" s="143">
        <v>1</v>
      </c>
      <c r="AB3880" s="143">
        <v>1.17888404292147</v>
      </c>
      <c r="AC3880" s="143">
        <v>0.15994925397354001</v>
      </c>
      <c r="AD3880" s="143">
        <v>601.78078615723803</v>
      </c>
      <c r="AF3880" s="143">
        <v>-1</v>
      </c>
      <c r="AG3880" s="143">
        <v>-1</v>
      </c>
      <c r="AH3880" s="143">
        <v>-1</v>
      </c>
      <c r="AI3880" s="143">
        <v>-1</v>
      </c>
      <c r="AJ3880" s="143">
        <v>0</v>
      </c>
      <c r="AM3880" s="143" t="s">
        <v>383</v>
      </c>
      <c r="AN3880" s="143">
        <v>-1</v>
      </c>
      <c r="AQ3880" s="143">
        <v>661</v>
      </c>
      <c r="AR3880" s="143" t="s">
        <v>297</v>
      </c>
      <c r="AT3880" s="143" t="s">
        <v>366</v>
      </c>
      <c r="AV3880" s="143">
        <v>123.329203232046</v>
      </c>
      <c r="AW3880" s="143">
        <v>0.48806227590000001</v>
      </c>
    </row>
    <row r="3881" spans="1:49" x14ac:dyDescent="0.25">
      <c r="A3881" s="153">
        <v>820000</v>
      </c>
      <c r="B3881" s="153">
        <v>1400000</v>
      </c>
      <c r="C3881" s="153">
        <v>1400000</v>
      </c>
      <c r="D3881" s="143" t="s">
        <v>360</v>
      </c>
      <c r="E3881" s="143" t="s">
        <v>73</v>
      </c>
      <c r="F3881" s="143" t="s">
        <v>378</v>
      </c>
      <c r="G3881" s="143" t="s">
        <v>379</v>
      </c>
      <c r="H3881" s="143">
        <v>0.59</v>
      </c>
      <c r="I3881" s="143">
        <v>0.64</v>
      </c>
      <c r="J3881" s="143" t="s">
        <v>366</v>
      </c>
      <c r="K3881" s="143">
        <v>0.15747229441628</v>
      </c>
      <c r="L3881" s="143">
        <v>3807.4546026367998</v>
      </c>
      <c r="M3881" s="143">
        <v>7.9538430489031597</v>
      </c>
      <c r="N3881" s="143">
        <v>1.08183950684076</v>
      </c>
      <c r="O3881" s="143">
        <v>1.25250991433781</v>
      </c>
      <c r="P3881" s="143">
        <v>0.17035974933239001</v>
      </c>
      <c r="Q3881" s="143">
        <v>599.56861216307004</v>
      </c>
      <c r="R3881" s="143">
        <v>1730</v>
      </c>
      <c r="S3881" s="143" t="s">
        <v>368</v>
      </c>
      <c r="T3881" s="143">
        <v>1730</v>
      </c>
      <c r="U3881" s="143" t="s">
        <v>385</v>
      </c>
      <c r="V3881" s="143" t="s">
        <v>366</v>
      </c>
      <c r="Z3881" s="143">
        <v>0</v>
      </c>
      <c r="AA3881" s="143">
        <v>1</v>
      </c>
      <c r="AB3881" s="143">
        <v>1.25250991433781</v>
      </c>
      <c r="AC3881" s="143">
        <v>0.17035974933239001</v>
      </c>
      <c r="AD3881" s="143">
        <v>896.09232382563596</v>
      </c>
      <c r="AF3881" s="143">
        <v>-1</v>
      </c>
      <c r="AG3881" s="143">
        <v>-1</v>
      </c>
      <c r="AH3881" s="143">
        <v>-1</v>
      </c>
      <c r="AI3881" s="143">
        <v>-1</v>
      </c>
      <c r="AJ3881" s="143">
        <v>0</v>
      </c>
      <c r="AM3881" s="143" t="s">
        <v>383</v>
      </c>
      <c r="AN3881" s="143">
        <v>-1</v>
      </c>
      <c r="AQ3881" s="143">
        <v>660</v>
      </c>
      <c r="AR3881" s="143" t="s">
        <v>297</v>
      </c>
      <c r="AT3881" s="143" t="s">
        <v>366</v>
      </c>
      <c r="AV3881" s="143">
        <v>125.610636766415</v>
      </c>
      <c r="AW3881" s="143">
        <v>0.72675776469999998</v>
      </c>
    </row>
    <row r="3882" spans="1:49" x14ac:dyDescent="0.25">
      <c r="A3882" s="153">
        <v>820000</v>
      </c>
      <c r="B3882" s="153">
        <v>1400000</v>
      </c>
      <c r="C3882" s="153">
        <v>1400000</v>
      </c>
      <c r="D3882" s="143" t="s">
        <v>360</v>
      </c>
      <c r="E3882" s="143" t="s">
        <v>73</v>
      </c>
      <c r="F3882" s="143" t="s">
        <v>378</v>
      </c>
      <c r="G3882" s="143" t="s">
        <v>379</v>
      </c>
      <c r="H3882" s="143">
        <v>0.59</v>
      </c>
      <c r="I3882" s="143">
        <v>0.64</v>
      </c>
      <c r="J3882" s="143" t="s">
        <v>366</v>
      </c>
      <c r="K3882" s="143">
        <v>3.106796706905E-2</v>
      </c>
      <c r="L3882" s="143">
        <v>3817.0201544480501</v>
      </c>
      <c r="M3882" s="143">
        <v>7.8653805365628502</v>
      </c>
      <c r="N3882" s="143">
        <v>1.1198513703353901</v>
      </c>
      <c r="O3882" s="143">
        <v>0.24436138349552</v>
      </c>
      <c r="P3882" s="143">
        <v>3.4791505495809998E-2</v>
      </c>
      <c r="Q3882" s="143">
        <v>118.587056460315</v>
      </c>
      <c r="R3882" s="143">
        <v>1730</v>
      </c>
      <c r="S3882" s="143" t="s">
        <v>368</v>
      </c>
      <c r="T3882" s="143">
        <v>1730</v>
      </c>
      <c r="U3882" s="143" t="s">
        <v>385</v>
      </c>
      <c r="V3882" s="143" t="s">
        <v>366</v>
      </c>
      <c r="Z3882" s="143">
        <v>0</v>
      </c>
      <c r="AA3882" s="143">
        <v>1</v>
      </c>
      <c r="AB3882" s="143">
        <v>0.24436138349552</v>
      </c>
      <c r="AC3882" s="143">
        <v>3.4791505495809998E-2</v>
      </c>
      <c r="AD3882" s="143">
        <v>558.82718569403198</v>
      </c>
      <c r="AF3882" s="143">
        <v>-1</v>
      </c>
      <c r="AG3882" s="143">
        <v>-1</v>
      </c>
      <c r="AH3882" s="143">
        <v>-1</v>
      </c>
      <c r="AI3882" s="143">
        <v>-1</v>
      </c>
      <c r="AJ3882" s="143">
        <v>0</v>
      </c>
      <c r="AM3882" s="143" t="s">
        <v>383</v>
      </c>
      <c r="AN3882" s="143">
        <v>-1</v>
      </c>
      <c r="AQ3882" s="143">
        <v>661</v>
      </c>
      <c r="AR3882" s="143" t="s">
        <v>297</v>
      </c>
      <c r="AT3882" s="143" t="s">
        <v>366</v>
      </c>
      <c r="AV3882" s="143">
        <v>52.327771002826402</v>
      </c>
      <c r="AW3882" s="143">
        <v>0.45322561690000002</v>
      </c>
    </row>
    <row r="3883" spans="1:49" x14ac:dyDescent="0.25">
      <c r="A3883" s="153">
        <v>820000</v>
      </c>
      <c r="B3883" s="153">
        <v>1400000</v>
      </c>
      <c r="C3883" s="153">
        <v>1400000</v>
      </c>
      <c r="D3883" s="143" t="s">
        <v>360</v>
      </c>
      <c r="E3883" s="143" t="s">
        <v>73</v>
      </c>
      <c r="F3883" s="143" t="s">
        <v>378</v>
      </c>
      <c r="G3883" s="143" t="s">
        <v>379</v>
      </c>
      <c r="H3883" s="143">
        <v>0.59</v>
      </c>
      <c r="I3883" s="143">
        <v>0.64</v>
      </c>
      <c r="J3883" s="143" t="s">
        <v>366</v>
      </c>
      <c r="K3883" s="143">
        <v>0.28383756110938002</v>
      </c>
      <c r="L3883" s="143">
        <v>3798.2402995309099</v>
      </c>
      <c r="M3883" s="143">
        <v>7.8827738824618301</v>
      </c>
      <c r="N3883" s="143">
        <v>1.0631918569396099</v>
      </c>
      <c r="O3883" s="143">
        <v>2.23742731357475</v>
      </c>
      <c r="P3883" s="143">
        <v>0.30177378366509999</v>
      </c>
      <c r="Q3883" s="143">
        <v>1078.0832631262499</v>
      </c>
      <c r="R3883" s="143">
        <v>1730</v>
      </c>
      <c r="S3883" s="143" t="s">
        <v>368</v>
      </c>
      <c r="T3883" s="143">
        <v>1730</v>
      </c>
      <c r="U3883" s="143" t="s">
        <v>385</v>
      </c>
      <c r="V3883" s="143" t="s">
        <v>366</v>
      </c>
      <c r="Z3883" s="143">
        <v>0</v>
      </c>
      <c r="AA3883" s="143">
        <v>1</v>
      </c>
      <c r="AB3883" s="143">
        <v>2.23742731357475</v>
      </c>
      <c r="AC3883" s="143">
        <v>0.30177378366509999</v>
      </c>
      <c r="AD3883" s="143">
        <v>2346.4140456485102</v>
      </c>
      <c r="AF3883" s="143">
        <v>-1</v>
      </c>
      <c r="AG3883" s="143">
        <v>-1</v>
      </c>
      <c r="AH3883" s="143">
        <v>-1</v>
      </c>
      <c r="AI3883" s="143">
        <v>-1</v>
      </c>
      <c r="AJ3883" s="143">
        <v>0</v>
      </c>
      <c r="AM3883" s="143" t="s">
        <v>383</v>
      </c>
      <c r="AN3883" s="143">
        <v>-1</v>
      </c>
      <c r="AQ3883" s="143">
        <v>666</v>
      </c>
      <c r="AR3883" s="143" t="s">
        <v>297</v>
      </c>
      <c r="AT3883" s="143" t="s">
        <v>366</v>
      </c>
      <c r="AV3883" s="143">
        <v>154.41608988284401</v>
      </c>
      <c r="AW3883" s="143">
        <v>1.9030122025</v>
      </c>
    </row>
    <row r="3884" spans="1:49" x14ac:dyDescent="0.25">
      <c r="A3884" s="153">
        <v>820000</v>
      </c>
      <c r="B3884" s="153">
        <v>1400000</v>
      </c>
      <c r="C3884" s="153">
        <v>1400000</v>
      </c>
      <c r="D3884" s="143" t="s">
        <v>360</v>
      </c>
      <c r="E3884" s="143" t="s">
        <v>73</v>
      </c>
      <c r="F3884" s="143" t="s">
        <v>378</v>
      </c>
      <c r="G3884" s="143" t="s">
        <v>379</v>
      </c>
      <c r="H3884" s="143">
        <v>0.59</v>
      </c>
      <c r="I3884" s="143">
        <v>0.64</v>
      </c>
      <c r="J3884" s="143" t="s">
        <v>366</v>
      </c>
      <c r="K3884" s="143">
        <v>0.61776345366790997</v>
      </c>
      <c r="L3884" s="143">
        <v>3810.6443659098099</v>
      </c>
      <c r="M3884" s="143">
        <v>7.6102304827177498</v>
      </c>
      <c r="N3884" s="143">
        <v>1.0399409730631699</v>
      </c>
      <c r="O3884" s="143">
        <v>4.7013222662125402</v>
      </c>
      <c r="P3884" s="143">
        <v>0.64243752713027003</v>
      </c>
      <c r="Q3884" s="143">
        <v>2354.0768241846199</v>
      </c>
      <c r="R3884" s="143">
        <v>1730</v>
      </c>
      <c r="S3884" s="143" t="s">
        <v>368</v>
      </c>
      <c r="T3884" s="143">
        <v>1730</v>
      </c>
      <c r="U3884" s="143" t="s">
        <v>385</v>
      </c>
      <c r="V3884" s="143" t="s">
        <v>366</v>
      </c>
      <c r="Z3884" s="143">
        <v>0</v>
      </c>
      <c r="AA3884" s="143">
        <v>1</v>
      </c>
      <c r="AB3884" s="143">
        <v>4.7013222662125402</v>
      </c>
      <c r="AC3884" s="143">
        <v>0.64243752713027003</v>
      </c>
      <c r="AD3884" s="143">
        <v>2354.0768241846199</v>
      </c>
      <c r="AF3884" s="143">
        <v>-1</v>
      </c>
      <c r="AG3884" s="143">
        <v>-1</v>
      </c>
      <c r="AH3884" s="143">
        <v>-1</v>
      </c>
      <c r="AI3884" s="143">
        <v>-1</v>
      </c>
      <c r="AJ3884" s="143">
        <v>0</v>
      </c>
      <c r="AM3884" s="143" t="s">
        <v>383</v>
      </c>
      <c r="AN3884" s="143">
        <v>-1</v>
      </c>
      <c r="AQ3884" s="143">
        <v>660</v>
      </c>
      <c r="AR3884" s="143" t="s">
        <v>297</v>
      </c>
      <c r="AT3884" s="143" t="s">
        <v>366</v>
      </c>
      <c r="AV3884" s="143">
        <v>200</v>
      </c>
      <c r="AW3884" s="143">
        <v>1.9092269458</v>
      </c>
    </row>
    <row r="3885" spans="1:49" x14ac:dyDescent="0.25">
      <c r="A3885" s="153">
        <v>820000</v>
      </c>
      <c r="B3885" s="153">
        <v>1400000</v>
      </c>
      <c r="C3885" s="153">
        <v>1400000</v>
      </c>
      <c r="D3885" s="143" t="s">
        <v>360</v>
      </c>
      <c r="E3885" s="143" t="s">
        <v>73</v>
      </c>
      <c r="F3885" s="143" t="s">
        <v>378</v>
      </c>
      <c r="G3885" s="143" t="s">
        <v>379</v>
      </c>
      <c r="H3885" s="143">
        <v>0.59</v>
      </c>
      <c r="I3885" s="143">
        <v>0.64</v>
      </c>
      <c r="J3885" s="143" t="s">
        <v>366</v>
      </c>
      <c r="K3885" s="143">
        <v>0.61776345334572003</v>
      </c>
      <c r="L3885" s="143">
        <v>3809.41761385364</v>
      </c>
      <c r="M3885" s="143">
        <v>7.6184019968303902</v>
      </c>
      <c r="N3885" s="143">
        <v>1.04055774607517</v>
      </c>
      <c r="O3885" s="143">
        <v>4.7063703265379102</v>
      </c>
      <c r="P3885" s="143">
        <v>0.64281854662103999</v>
      </c>
      <c r="Q3885" s="143">
        <v>2353.3189803702498</v>
      </c>
      <c r="R3885" s="143">
        <v>1730</v>
      </c>
      <c r="S3885" s="143" t="s">
        <v>368</v>
      </c>
      <c r="T3885" s="143">
        <v>1730</v>
      </c>
      <c r="U3885" s="143" t="s">
        <v>385</v>
      </c>
      <c r="V3885" s="143" t="s">
        <v>366</v>
      </c>
      <c r="Z3885" s="143">
        <v>0</v>
      </c>
      <c r="AA3885" s="143">
        <v>1</v>
      </c>
      <c r="AB3885" s="143">
        <v>4.7063703265379102</v>
      </c>
      <c r="AC3885" s="143">
        <v>0.64281854662103999</v>
      </c>
      <c r="AD3885" s="143">
        <v>2353.3189803702498</v>
      </c>
      <c r="AF3885" s="143">
        <v>-1</v>
      </c>
      <c r="AG3885" s="143">
        <v>-1</v>
      </c>
      <c r="AH3885" s="143">
        <v>-1</v>
      </c>
      <c r="AI3885" s="143">
        <v>-1</v>
      </c>
      <c r="AJ3885" s="143">
        <v>0</v>
      </c>
      <c r="AM3885" s="143" t="s">
        <v>383</v>
      </c>
      <c r="AN3885" s="143">
        <v>-1</v>
      </c>
      <c r="AQ3885" s="143">
        <v>660</v>
      </c>
      <c r="AR3885" s="143" t="s">
        <v>297</v>
      </c>
      <c r="AT3885" s="143" t="s">
        <v>366</v>
      </c>
      <c r="AV3885" s="143">
        <v>199.999999947845</v>
      </c>
      <c r="AW3885" s="143">
        <v>1.9086123117</v>
      </c>
    </row>
    <row r="3886" spans="1:49" x14ac:dyDescent="0.25">
      <c r="A3886" s="153">
        <v>820000</v>
      </c>
      <c r="B3886" s="153">
        <v>1400000</v>
      </c>
      <c r="C3886" s="153">
        <v>1400000</v>
      </c>
      <c r="D3886" s="143" t="s">
        <v>360</v>
      </c>
      <c r="E3886" s="143" t="s">
        <v>73</v>
      </c>
      <c r="F3886" s="143" t="s">
        <v>378</v>
      </c>
      <c r="G3886" s="143" t="s">
        <v>379</v>
      </c>
      <c r="H3886" s="143">
        <v>0.59</v>
      </c>
      <c r="I3886" s="143">
        <v>0.64</v>
      </c>
      <c r="J3886" s="143" t="s">
        <v>366</v>
      </c>
      <c r="K3886" s="143">
        <v>0.61776345346078998</v>
      </c>
      <c r="L3886" s="143">
        <v>3809.5000018767901</v>
      </c>
      <c r="M3886" s="143">
        <v>7.6079698821514503</v>
      </c>
      <c r="N3886" s="143">
        <v>1.03963089366057</v>
      </c>
      <c r="O3886" s="143">
        <v>4.6999257482235697</v>
      </c>
      <c r="P3886" s="143">
        <v>0.64224597119228</v>
      </c>
      <c r="Q3886" s="143">
        <v>2353.3698771182999</v>
      </c>
      <c r="R3886" s="143">
        <v>1730</v>
      </c>
      <c r="S3886" s="143" t="s">
        <v>368</v>
      </c>
      <c r="T3886" s="143">
        <v>1730</v>
      </c>
      <c r="U3886" s="143" t="s">
        <v>385</v>
      </c>
      <c r="V3886" s="143" t="s">
        <v>366</v>
      </c>
      <c r="Z3886" s="143">
        <v>0</v>
      </c>
      <c r="AA3886" s="143">
        <v>1</v>
      </c>
      <c r="AB3886" s="143">
        <v>4.6999257482235697</v>
      </c>
      <c r="AC3886" s="143">
        <v>0.64224597119228</v>
      </c>
      <c r="AD3886" s="143">
        <v>2353.3698771182999</v>
      </c>
      <c r="AF3886" s="143">
        <v>-1</v>
      </c>
      <c r="AG3886" s="143">
        <v>-1</v>
      </c>
      <c r="AH3886" s="143">
        <v>-1</v>
      </c>
      <c r="AI3886" s="143">
        <v>-1</v>
      </c>
      <c r="AJ3886" s="143">
        <v>0</v>
      </c>
      <c r="AM3886" s="143" t="s">
        <v>383</v>
      </c>
      <c r="AN3886" s="143">
        <v>-1</v>
      </c>
      <c r="AQ3886" s="143">
        <v>660</v>
      </c>
      <c r="AR3886" s="143" t="s">
        <v>297</v>
      </c>
      <c r="AT3886" s="143" t="s">
        <v>366</v>
      </c>
      <c r="AV3886" s="143">
        <v>199.99999996647199</v>
      </c>
      <c r="AW3886" s="143">
        <v>1.9086535904999999</v>
      </c>
    </row>
    <row r="3887" spans="1:49" x14ac:dyDescent="0.25">
      <c r="A3887" s="153">
        <v>820000</v>
      </c>
      <c r="B3887" s="153">
        <v>1400000</v>
      </c>
      <c r="C3887" s="153">
        <v>1400000</v>
      </c>
      <c r="D3887" s="143" t="s">
        <v>360</v>
      </c>
      <c r="E3887" s="143" t="s">
        <v>73</v>
      </c>
      <c r="F3887" s="143" t="s">
        <v>378</v>
      </c>
      <c r="G3887" s="143" t="s">
        <v>379</v>
      </c>
      <c r="H3887" s="143">
        <v>0.59</v>
      </c>
      <c r="I3887" s="143">
        <v>0.64</v>
      </c>
      <c r="J3887" s="143" t="s">
        <v>366</v>
      </c>
      <c r="K3887" s="143">
        <v>0.20342573180011</v>
      </c>
      <c r="L3887" s="143">
        <v>3369.7911597370098</v>
      </c>
      <c r="M3887" s="143">
        <v>6.6536741231704299</v>
      </c>
      <c r="N3887" s="143">
        <v>0.91153525794211998</v>
      </c>
      <c r="O3887" s="143">
        <v>1.3535285276654001</v>
      </c>
      <c r="P3887" s="143">
        <v>0.18542972690847001</v>
      </c>
      <c r="Q3887" s="143">
        <v>685.50223268304296</v>
      </c>
      <c r="R3887" s="143">
        <v>1730</v>
      </c>
      <c r="S3887" s="143" t="s">
        <v>368</v>
      </c>
      <c r="T3887" s="143">
        <v>1730</v>
      </c>
      <c r="U3887" s="143" t="s">
        <v>385</v>
      </c>
      <c r="V3887" s="143" t="s">
        <v>366</v>
      </c>
      <c r="Z3887" s="143">
        <v>0</v>
      </c>
      <c r="AA3887" s="143">
        <v>1</v>
      </c>
      <c r="AB3887" s="143">
        <v>1.3535285276654001</v>
      </c>
      <c r="AC3887" s="143">
        <v>0.18542972690847001</v>
      </c>
      <c r="AD3887" s="143">
        <v>685.50223268304296</v>
      </c>
      <c r="AF3887" s="143">
        <v>-1</v>
      </c>
      <c r="AG3887" s="143">
        <v>-1</v>
      </c>
      <c r="AH3887" s="143">
        <v>-1</v>
      </c>
      <c r="AI3887" s="143">
        <v>-1</v>
      </c>
      <c r="AJ3887" s="143">
        <v>0</v>
      </c>
      <c r="AM3887" s="143" t="s">
        <v>383</v>
      </c>
      <c r="AN3887" s="143">
        <v>-1</v>
      </c>
      <c r="AQ3887" s="143">
        <v>666</v>
      </c>
      <c r="AR3887" s="143" t="s">
        <v>297</v>
      </c>
      <c r="AT3887" s="143" t="s">
        <v>366</v>
      </c>
      <c r="AV3887" s="143">
        <v>115.69850640294401</v>
      </c>
      <c r="AW3887" s="143">
        <v>0.55596288130000004</v>
      </c>
    </row>
    <row r="3888" spans="1:49" x14ac:dyDescent="0.25">
      <c r="A3888" s="153">
        <v>820000</v>
      </c>
      <c r="B3888" s="153">
        <v>1400000</v>
      </c>
      <c r="C3888" s="153">
        <v>1400000</v>
      </c>
      <c r="D3888" s="143" t="s">
        <v>360</v>
      </c>
      <c r="E3888" s="143" t="s">
        <v>73</v>
      </c>
      <c r="F3888" s="143" t="s">
        <v>378</v>
      </c>
      <c r="G3888" s="143" t="s">
        <v>379</v>
      </c>
      <c r="H3888" s="143">
        <v>0.59</v>
      </c>
      <c r="I3888" s="143">
        <v>0.64</v>
      </c>
      <c r="J3888" s="143" t="s">
        <v>366</v>
      </c>
      <c r="K3888" s="143">
        <v>0.61610915831570001</v>
      </c>
      <c r="L3888" s="143">
        <v>3803.2033260642902</v>
      </c>
      <c r="M3888" s="143">
        <v>7.6064444279978103</v>
      </c>
      <c r="N3888" s="143">
        <v>1.0389024217651801</v>
      </c>
      <c r="O3888" s="143">
        <v>4.68640007430891</v>
      </c>
      <c r="P3888" s="143">
        <v>0.64007729664588997</v>
      </c>
      <c r="Q3888" s="143">
        <v>2343.18840012496</v>
      </c>
      <c r="R3888" s="143">
        <v>1730</v>
      </c>
      <c r="S3888" s="143" t="s">
        <v>368</v>
      </c>
      <c r="T3888" s="143">
        <v>1730</v>
      </c>
      <c r="U3888" s="143" t="s">
        <v>385</v>
      </c>
      <c r="V3888" s="143" t="s">
        <v>366</v>
      </c>
      <c r="Z3888" s="143">
        <v>0</v>
      </c>
      <c r="AA3888" s="143">
        <v>1</v>
      </c>
      <c r="AB3888" s="143">
        <v>4.68640007430891</v>
      </c>
      <c r="AC3888" s="143">
        <v>0.64007729664588997</v>
      </c>
      <c r="AD3888" s="143">
        <v>2343.18840012496</v>
      </c>
      <c r="AF3888" s="143">
        <v>-1</v>
      </c>
      <c r="AG3888" s="143">
        <v>-1</v>
      </c>
      <c r="AH3888" s="143">
        <v>-1</v>
      </c>
      <c r="AI3888" s="143">
        <v>-1</v>
      </c>
      <c r="AJ3888" s="143">
        <v>0</v>
      </c>
      <c r="AM3888" s="143" t="s">
        <v>383</v>
      </c>
      <c r="AN3888" s="143">
        <v>-1</v>
      </c>
      <c r="AQ3888" s="143">
        <v>666</v>
      </c>
      <c r="AR3888" s="143" t="s">
        <v>297</v>
      </c>
      <c r="AT3888" s="143" t="s">
        <v>366</v>
      </c>
      <c r="AV3888" s="143">
        <v>197.98385347414799</v>
      </c>
      <c r="AW3888" s="143">
        <v>1.9003961072</v>
      </c>
    </row>
    <row r="3889" spans="1:49" x14ac:dyDescent="0.25">
      <c r="A3889" s="153">
        <v>820000</v>
      </c>
      <c r="B3889" s="153">
        <v>1400000</v>
      </c>
      <c r="C3889" s="153">
        <v>1400000</v>
      </c>
      <c r="D3889" s="143" t="s">
        <v>360</v>
      </c>
      <c r="E3889" s="143" t="s">
        <v>73</v>
      </c>
      <c r="F3889" s="143" t="s">
        <v>378</v>
      </c>
      <c r="G3889" s="143" t="s">
        <v>379</v>
      </c>
      <c r="H3889" s="143">
        <v>0.59</v>
      </c>
      <c r="I3889" s="143">
        <v>0.64</v>
      </c>
      <c r="J3889" s="143" t="s">
        <v>366</v>
      </c>
      <c r="K3889" s="143">
        <v>0.61776345334572003</v>
      </c>
      <c r="L3889" s="143">
        <v>3803.2033264893298</v>
      </c>
      <c r="M3889" s="143">
        <v>7.6064444288479001</v>
      </c>
      <c r="N3889" s="143">
        <v>1.0389024218812799</v>
      </c>
      <c r="O3889" s="143">
        <v>4.6989833780474299</v>
      </c>
      <c r="P3889" s="143">
        <v>0.64179594783061999</v>
      </c>
      <c r="Q3889" s="143">
        <v>2349.4800207479998</v>
      </c>
      <c r="R3889" s="143">
        <v>1730</v>
      </c>
      <c r="S3889" s="143" t="s">
        <v>368</v>
      </c>
      <c r="T3889" s="143">
        <v>1730</v>
      </c>
      <c r="U3889" s="143" t="s">
        <v>385</v>
      </c>
      <c r="V3889" s="143" t="s">
        <v>366</v>
      </c>
      <c r="Z3889" s="143">
        <v>0</v>
      </c>
      <c r="AA3889" s="143">
        <v>1</v>
      </c>
      <c r="AB3889" s="143">
        <v>4.6989833780474299</v>
      </c>
      <c r="AC3889" s="143">
        <v>0.64179594783061999</v>
      </c>
      <c r="AD3889" s="143">
        <v>2349.4800207479998</v>
      </c>
      <c r="AF3889" s="143">
        <v>-1</v>
      </c>
      <c r="AG3889" s="143">
        <v>-1</v>
      </c>
      <c r="AH3889" s="143">
        <v>-1</v>
      </c>
      <c r="AI3889" s="143">
        <v>-1</v>
      </c>
      <c r="AJ3889" s="143">
        <v>0</v>
      </c>
      <c r="AM3889" s="143" t="s">
        <v>383</v>
      </c>
      <c r="AN3889" s="143">
        <v>-1</v>
      </c>
      <c r="AQ3889" s="143">
        <v>666</v>
      </c>
      <c r="AR3889" s="143" t="s">
        <v>297</v>
      </c>
      <c r="AT3889" s="143" t="s">
        <v>366</v>
      </c>
      <c r="AV3889" s="143">
        <v>199.999999947845</v>
      </c>
      <c r="AW3889" s="143">
        <v>1.9054988003</v>
      </c>
    </row>
    <row r="3890" spans="1:49" x14ac:dyDescent="0.25">
      <c r="A3890" s="153">
        <v>820000</v>
      </c>
      <c r="B3890" s="153">
        <v>1400000</v>
      </c>
      <c r="C3890" s="153">
        <v>1400000</v>
      </c>
      <c r="D3890" s="143" t="s">
        <v>360</v>
      </c>
      <c r="E3890" s="143" t="s">
        <v>73</v>
      </c>
      <c r="F3890" s="143" t="s">
        <v>378</v>
      </c>
      <c r="G3890" s="143" t="s">
        <v>379</v>
      </c>
      <c r="H3890" s="143">
        <v>0.59</v>
      </c>
      <c r="I3890" s="143">
        <v>0.64</v>
      </c>
      <c r="J3890" s="143" t="s">
        <v>366</v>
      </c>
      <c r="K3890" s="143">
        <v>0.20602903308626999</v>
      </c>
      <c r="L3890" s="143">
        <v>3820.1720536795201</v>
      </c>
      <c r="M3890" s="143">
        <v>7.8817094203068301</v>
      </c>
      <c r="N3890" s="143">
        <v>1.07397903448275</v>
      </c>
      <c r="O3890" s="143">
        <v>1.62386097093279</v>
      </c>
      <c r="P3890" s="143">
        <v>0.22127086202940999</v>
      </c>
      <c r="Q3890" s="143">
        <v>787.06635444279902</v>
      </c>
      <c r="R3890" s="143">
        <v>1710</v>
      </c>
      <c r="S3890" s="143" t="s">
        <v>407</v>
      </c>
      <c r="T3890" s="143">
        <v>1710</v>
      </c>
      <c r="U3890" s="143" t="s">
        <v>385</v>
      </c>
      <c r="V3890" s="143" t="s">
        <v>366</v>
      </c>
      <c r="Z3890" s="143">
        <v>0</v>
      </c>
      <c r="AA3890" s="143">
        <v>1</v>
      </c>
      <c r="AB3890" s="143">
        <v>1.62386097093279</v>
      </c>
      <c r="AC3890" s="143">
        <v>0.22127086202940999</v>
      </c>
      <c r="AD3890" s="143">
        <v>1912.8140196627801</v>
      </c>
      <c r="AF3890" s="143">
        <v>-1</v>
      </c>
      <c r="AG3890" s="143">
        <v>-1</v>
      </c>
      <c r="AH3890" s="143">
        <v>-1</v>
      </c>
      <c r="AI3890" s="143">
        <v>-1</v>
      </c>
      <c r="AJ3890" s="143">
        <v>0</v>
      </c>
      <c r="AM3890" s="143" t="s">
        <v>383</v>
      </c>
      <c r="AN3890" s="143">
        <v>-1</v>
      </c>
      <c r="AQ3890" s="143">
        <v>652</v>
      </c>
      <c r="AR3890" s="143" t="s">
        <v>297</v>
      </c>
      <c r="AT3890" s="143" t="s">
        <v>366</v>
      </c>
      <c r="AV3890" s="143">
        <v>127.959772094933</v>
      </c>
      <c r="AW3890" s="143">
        <v>1.5513495698999999</v>
      </c>
    </row>
    <row r="3891" spans="1:49" x14ac:dyDescent="0.25">
      <c r="A3891" s="153">
        <v>820000</v>
      </c>
      <c r="B3891" s="153">
        <v>1400000</v>
      </c>
      <c r="C3891" s="153">
        <v>1400000</v>
      </c>
      <c r="D3891" s="143" t="s">
        <v>360</v>
      </c>
      <c r="E3891" s="143" t="s">
        <v>73</v>
      </c>
      <c r="F3891" s="143" t="s">
        <v>378</v>
      </c>
      <c r="G3891" s="143" t="s">
        <v>379</v>
      </c>
      <c r="H3891" s="143">
        <v>0.59</v>
      </c>
      <c r="I3891" s="143">
        <v>0.64</v>
      </c>
      <c r="J3891" s="143" t="s">
        <v>366</v>
      </c>
      <c r="K3891" s="143">
        <v>0.24473647069602</v>
      </c>
      <c r="L3891" s="143">
        <v>3830.0777102761899</v>
      </c>
      <c r="M3891" s="143">
        <v>7.8527128533523802</v>
      </c>
      <c r="N3891" s="143">
        <v>1.0906063240496999</v>
      </c>
      <c r="O3891" s="143">
        <v>1.92184522911877</v>
      </c>
      <c r="P3891" s="143">
        <v>0.26691114266669003</v>
      </c>
      <c r="Q3891" s="143">
        <v>937.35970130450903</v>
      </c>
      <c r="R3891" s="143">
        <v>1710</v>
      </c>
      <c r="S3891" s="143" t="s">
        <v>407</v>
      </c>
      <c r="T3891" s="143">
        <v>1710</v>
      </c>
      <c r="U3891" s="143" t="s">
        <v>385</v>
      </c>
      <c r="V3891" s="143" t="s">
        <v>366</v>
      </c>
      <c r="Z3891" s="143">
        <v>0</v>
      </c>
      <c r="AA3891" s="143">
        <v>1</v>
      </c>
      <c r="AB3891" s="143">
        <v>1.92184522911877</v>
      </c>
      <c r="AC3891" s="143">
        <v>0.26691114266669003</v>
      </c>
      <c r="AD3891" s="143">
        <v>986.87843844916097</v>
      </c>
      <c r="AF3891" s="143">
        <v>-1</v>
      </c>
      <c r="AG3891" s="143">
        <v>-1</v>
      </c>
      <c r="AH3891" s="143">
        <v>-1</v>
      </c>
      <c r="AI3891" s="143">
        <v>-1</v>
      </c>
      <c r="AJ3891" s="143">
        <v>0</v>
      </c>
      <c r="AM3891" s="143" t="s">
        <v>383</v>
      </c>
      <c r="AN3891" s="143">
        <v>-1</v>
      </c>
      <c r="AQ3891" s="143">
        <v>652</v>
      </c>
      <c r="AR3891" s="143" t="s">
        <v>297</v>
      </c>
      <c r="AT3891" s="143" t="s">
        <v>366</v>
      </c>
      <c r="AV3891" s="143">
        <v>137.64315157436201</v>
      </c>
      <c r="AW3891" s="143">
        <v>0.80038802789999997</v>
      </c>
    </row>
    <row r="3892" spans="1:49" x14ac:dyDescent="0.25">
      <c r="A3892" s="153">
        <v>820000</v>
      </c>
      <c r="B3892" s="153">
        <v>1400000</v>
      </c>
      <c r="C3892" s="153">
        <v>1400000</v>
      </c>
      <c r="D3892" s="143" t="s">
        <v>360</v>
      </c>
      <c r="E3892" s="143" t="s">
        <v>73</v>
      </c>
      <c r="F3892" s="143" t="s">
        <v>378</v>
      </c>
      <c r="G3892" s="143" t="s">
        <v>379</v>
      </c>
      <c r="H3892" s="143">
        <v>0.59</v>
      </c>
      <c r="I3892" s="143">
        <v>0.64</v>
      </c>
      <c r="J3892" s="143" t="s">
        <v>366</v>
      </c>
      <c r="K3892" s="143">
        <v>6.989735385899E-2</v>
      </c>
      <c r="L3892" s="143">
        <v>3803.9822904019002</v>
      </c>
      <c r="M3892" s="143">
        <v>8.0110059981869206</v>
      </c>
      <c r="N3892" s="143">
        <v>1.0799844935137399</v>
      </c>
      <c r="O3892" s="143">
        <v>0.55994812102177005</v>
      </c>
      <c r="P3892" s="143">
        <v>7.5488058305350006E-2</v>
      </c>
      <c r="Q3892" s="143">
        <v>265.88829622556</v>
      </c>
      <c r="R3892" s="143">
        <v>1730</v>
      </c>
      <c r="S3892" s="143" t="s">
        <v>368</v>
      </c>
      <c r="T3892" s="143">
        <v>1730</v>
      </c>
      <c r="U3892" s="143" t="s">
        <v>385</v>
      </c>
      <c r="V3892" s="143" t="s">
        <v>366</v>
      </c>
      <c r="Z3892" s="143">
        <v>0</v>
      </c>
      <c r="AA3892" s="143">
        <v>1</v>
      </c>
      <c r="AB3892" s="143">
        <v>0.55994812102177005</v>
      </c>
      <c r="AC3892" s="143">
        <v>7.5488058305350006E-2</v>
      </c>
      <c r="AD3892" s="143">
        <v>422.46508134022002</v>
      </c>
      <c r="AF3892" s="143">
        <v>-1</v>
      </c>
      <c r="AG3892" s="143">
        <v>-1</v>
      </c>
      <c r="AH3892" s="143">
        <v>-1</v>
      </c>
      <c r="AI3892" s="143">
        <v>-1</v>
      </c>
      <c r="AJ3892" s="143">
        <v>0</v>
      </c>
      <c r="AM3892" s="143" t="s">
        <v>383</v>
      </c>
      <c r="AN3892" s="143">
        <v>-1</v>
      </c>
      <c r="AQ3892" s="143">
        <v>660</v>
      </c>
      <c r="AR3892" s="143" t="s">
        <v>297</v>
      </c>
      <c r="AT3892" s="143" t="s">
        <v>366</v>
      </c>
      <c r="AV3892" s="143">
        <v>76.810986906746706</v>
      </c>
      <c r="AW3892" s="143">
        <v>0.34263185829999998</v>
      </c>
    </row>
    <row r="3893" spans="1:49" x14ac:dyDescent="0.25">
      <c r="A3893" s="153">
        <v>820000</v>
      </c>
      <c r="B3893" s="153">
        <v>1400000</v>
      </c>
      <c r="C3893" s="153">
        <v>1400000</v>
      </c>
      <c r="D3893" s="143" t="s">
        <v>360</v>
      </c>
      <c r="E3893" s="143" t="s">
        <v>73</v>
      </c>
      <c r="F3893" s="143" t="s">
        <v>378</v>
      </c>
      <c r="G3893" s="143" t="s">
        <v>379</v>
      </c>
      <c r="H3893" s="143">
        <v>0.59</v>
      </c>
      <c r="I3893" s="143">
        <v>0.64</v>
      </c>
      <c r="J3893" s="143" t="s">
        <v>366</v>
      </c>
      <c r="K3893" s="143">
        <v>0.45750258758713003</v>
      </c>
      <c r="L3893" s="143">
        <v>3811.1107323103001</v>
      </c>
      <c r="M3893" s="143">
        <v>7.6199545699411404</v>
      </c>
      <c r="N3893" s="143">
        <v>1.04085597054277</v>
      </c>
      <c r="O3893" s="143">
        <v>3.4861489330444502</v>
      </c>
      <c r="P3893" s="143">
        <v>0.47619429982882999</v>
      </c>
      <c r="Q3893" s="143">
        <v>1743.59302161305</v>
      </c>
      <c r="R3893" s="143">
        <v>1730</v>
      </c>
      <c r="S3893" s="143" t="s">
        <v>368</v>
      </c>
      <c r="T3893" s="143">
        <v>1730</v>
      </c>
      <c r="U3893" s="143" t="s">
        <v>385</v>
      </c>
      <c r="V3893" s="143" t="s">
        <v>366</v>
      </c>
      <c r="Z3893" s="143">
        <v>0</v>
      </c>
      <c r="AA3893" s="143">
        <v>1</v>
      </c>
      <c r="AB3893" s="143">
        <v>3.4861489330444502</v>
      </c>
      <c r="AC3893" s="143">
        <v>0.47619429982882999</v>
      </c>
      <c r="AD3893" s="143">
        <v>1768.1392577264101</v>
      </c>
      <c r="AF3893" s="143">
        <v>-1</v>
      </c>
      <c r="AG3893" s="143">
        <v>-1</v>
      </c>
      <c r="AH3893" s="143">
        <v>-1</v>
      </c>
      <c r="AI3893" s="143">
        <v>-1</v>
      </c>
      <c r="AJ3893" s="143">
        <v>0</v>
      </c>
      <c r="AM3893" s="143" t="s">
        <v>383</v>
      </c>
      <c r="AN3893" s="143">
        <v>-1</v>
      </c>
      <c r="AQ3893" s="143">
        <v>660</v>
      </c>
      <c r="AR3893" s="143" t="s">
        <v>297</v>
      </c>
      <c r="AT3893" s="143" t="s">
        <v>366</v>
      </c>
      <c r="AV3893" s="143">
        <v>196.80645666095899</v>
      </c>
      <c r="AW3893" s="143">
        <v>1.4340139965000001</v>
      </c>
    </row>
    <row r="3894" spans="1:49" x14ac:dyDescent="0.25">
      <c r="A3894" s="153">
        <v>820000</v>
      </c>
      <c r="B3894" s="153">
        <v>1400000</v>
      </c>
      <c r="C3894" s="153">
        <v>1400000</v>
      </c>
      <c r="D3894" s="143" t="s">
        <v>360</v>
      </c>
      <c r="E3894" s="143" t="s">
        <v>73</v>
      </c>
      <c r="F3894" s="143" t="s">
        <v>378</v>
      </c>
      <c r="G3894" s="143" t="s">
        <v>379</v>
      </c>
      <c r="H3894" s="143">
        <v>0.59</v>
      </c>
      <c r="I3894" s="143">
        <v>0.64</v>
      </c>
      <c r="J3894" s="143" t="s">
        <v>366</v>
      </c>
      <c r="K3894" s="143">
        <v>0.61776345346078998</v>
      </c>
      <c r="L3894" s="143">
        <v>3803.4253358116298</v>
      </c>
      <c r="M3894" s="143">
        <v>7.6064292825838402</v>
      </c>
      <c r="N3894" s="143">
        <v>1.03892193105972</v>
      </c>
      <c r="O3894" s="143">
        <v>4.6989740221142799</v>
      </c>
      <c r="P3894" s="143">
        <v>0.64180800000759997</v>
      </c>
      <c r="Q3894" s="143">
        <v>2349.6171704312701</v>
      </c>
      <c r="R3894" s="143">
        <v>1730</v>
      </c>
      <c r="S3894" s="143" t="s">
        <v>368</v>
      </c>
      <c r="T3894" s="143">
        <v>1730</v>
      </c>
      <c r="U3894" s="143" t="s">
        <v>385</v>
      </c>
      <c r="V3894" s="143" t="s">
        <v>366</v>
      </c>
      <c r="Z3894" s="143">
        <v>0</v>
      </c>
      <c r="AA3894" s="143">
        <v>1</v>
      </c>
      <c r="AB3894" s="143">
        <v>4.6989740221142799</v>
      </c>
      <c r="AC3894" s="143">
        <v>0.64180800000759997</v>
      </c>
      <c r="AD3894" s="143">
        <v>2349.6171704312701</v>
      </c>
      <c r="AF3894" s="143">
        <v>-1</v>
      </c>
      <c r="AG3894" s="143">
        <v>-1</v>
      </c>
      <c r="AH3894" s="143">
        <v>-1</v>
      </c>
      <c r="AI3894" s="143">
        <v>-1</v>
      </c>
      <c r="AJ3894" s="143">
        <v>0</v>
      </c>
      <c r="AM3894" s="143" t="s">
        <v>383</v>
      </c>
      <c r="AN3894" s="143">
        <v>-1</v>
      </c>
      <c r="AQ3894" s="143">
        <v>666</v>
      </c>
      <c r="AR3894" s="143" t="s">
        <v>297</v>
      </c>
      <c r="AT3894" s="143" t="s">
        <v>366</v>
      </c>
      <c r="AV3894" s="143">
        <v>199.99999996647199</v>
      </c>
      <c r="AW3894" s="143">
        <v>1.9056100328000001</v>
      </c>
    </row>
    <row r="3895" spans="1:49" x14ac:dyDescent="0.25">
      <c r="A3895" s="153">
        <v>820000</v>
      </c>
      <c r="B3895" s="153">
        <v>1400000</v>
      </c>
      <c r="C3895" s="153">
        <v>1400000</v>
      </c>
      <c r="D3895" s="143" t="s">
        <v>360</v>
      </c>
      <c r="E3895" s="143" t="s">
        <v>73</v>
      </c>
      <c r="F3895" s="143" t="s">
        <v>378</v>
      </c>
      <c r="G3895" s="143" t="s">
        <v>379</v>
      </c>
      <c r="H3895" s="143">
        <v>0.59</v>
      </c>
      <c r="I3895" s="143">
        <v>0.64</v>
      </c>
      <c r="J3895" s="143" t="s">
        <v>366</v>
      </c>
      <c r="K3895" s="143">
        <v>9.4045746286700004E-3</v>
      </c>
      <c r="L3895" s="143">
        <v>3805.12009948375</v>
      </c>
      <c r="M3895" s="143">
        <v>8.1326311831497105</v>
      </c>
      <c r="N3895" s="143">
        <v>1.0862227737105701</v>
      </c>
      <c r="O3895" s="143">
        <v>7.6483936889419998E-2</v>
      </c>
      <c r="P3895" s="143">
        <v>1.021546313872E-2</v>
      </c>
      <c r="Q3895" s="143">
        <v>35.785535946670002</v>
      </c>
      <c r="R3895" s="143">
        <v>1710</v>
      </c>
      <c r="S3895" s="143" t="s">
        <v>407</v>
      </c>
      <c r="T3895" s="143">
        <v>1710</v>
      </c>
      <c r="U3895" s="143" t="s">
        <v>385</v>
      </c>
      <c r="V3895" s="143" t="s">
        <v>366</v>
      </c>
      <c r="Z3895" s="143">
        <v>0</v>
      </c>
      <c r="AA3895" s="143">
        <v>1</v>
      </c>
      <c r="AB3895" s="143">
        <v>7.6483936889419998E-2</v>
      </c>
      <c r="AC3895" s="143">
        <v>1.021546313872E-2</v>
      </c>
      <c r="AD3895" s="143">
        <v>2350.6641347161199</v>
      </c>
      <c r="AF3895" s="143">
        <v>-1</v>
      </c>
      <c r="AG3895" s="143">
        <v>-1</v>
      </c>
      <c r="AH3895" s="143">
        <v>-1</v>
      </c>
      <c r="AI3895" s="143">
        <v>-1</v>
      </c>
      <c r="AJ3895" s="143">
        <v>0</v>
      </c>
      <c r="AM3895" s="143" t="s">
        <v>383</v>
      </c>
      <c r="AN3895" s="143">
        <v>-1</v>
      </c>
      <c r="AQ3895" s="143">
        <v>652</v>
      </c>
      <c r="AR3895" s="143" t="s">
        <v>297</v>
      </c>
      <c r="AT3895" s="143" t="s">
        <v>366</v>
      </c>
      <c r="AV3895" s="143">
        <v>101.537105522875</v>
      </c>
      <c r="AW3895" s="143">
        <v>1.9064591522000001</v>
      </c>
    </row>
    <row r="3896" spans="1:49" x14ac:dyDescent="0.25">
      <c r="A3896" s="153">
        <v>820000</v>
      </c>
      <c r="B3896" s="153">
        <v>1400000</v>
      </c>
      <c r="C3896" s="153">
        <v>1400000</v>
      </c>
      <c r="D3896" s="143" t="s">
        <v>360</v>
      </c>
      <c r="E3896" s="143" t="s">
        <v>73</v>
      </c>
      <c r="F3896" s="143" t="s">
        <v>378</v>
      </c>
      <c r="G3896" s="143" t="s">
        <v>379</v>
      </c>
      <c r="H3896" s="143">
        <v>0.59</v>
      </c>
      <c r="I3896" s="143">
        <v>0.64</v>
      </c>
      <c r="J3896" s="143" t="s">
        <v>366</v>
      </c>
      <c r="K3896" s="143">
        <v>4.6287845075999997E-3</v>
      </c>
      <c r="L3896" s="143">
        <v>3800.3769210468199</v>
      </c>
      <c r="M3896" s="143">
        <v>8.1268155438734198</v>
      </c>
      <c r="N3896" s="143">
        <v>1.0852559606179</v>
      </c>
      <c r="O3896" s="143">
        <v>3.7617277885619999E-2</v>
      </c>
      <c r="P3896" s="143">
        <v>5.0234159772899996E-3</v>
      </c>
      <c r="Q3896" s="143">
        <v>17.5911258151935</v>
      </c>
      <c r="R3896" s="143">
        <v>1730</v>
      </c>
      <c r="S3896" s="143" t="s">
        <v>368</v>
      </c>
      <c r="T3896" s="143">
        <v>1730</v>
      </c>
      <c r="U3896" s="143" t="s">
        <v>385</v>
      </c>
      <c r="V3896" s="143" t="s">
        <v>366</v>
      </c>
      <c r="Z3896" s="143">
        <v>0</v>
      </c>
      <c r="AA3896" s="143">
        <v>1</v>
      </c>
      <c r="AB3896" s="143">
        <v>3.7617277885619999E-2</v>
      </c>
      <c r="AC3896" s="143">
        <v>5.0234159772899996E-3</v>
      </c>
      <c r="AD3896" s="143">
        <v>2347.73397198571</v>
      </c>
      <c r="AF3896" s="143">
        <v>-1</v>
      </c>
      <c r="AG3896" s="143">
        <v>-1</v>
      </c>
      <c r="AH3896" s="143">
        <v>-1</v>
      </c>
      <c r="AI3896" s="143">
        <v>-1</v>
      </c>
      <c r="AJ3896" s="143">
        <v>0</v>
      </c>
      <c r="AM3896" s="143" t="s">
        <v>383</v>
      </c>
      <c r="AN3896" s="143">
        <v>-1</v>
      </c>
      <c r="AQ3896" s="143">
        <v>660</v>
      </c>
      <c r="AR3896" s="143" t="s">
        <v>297</v>
      </c>
      <c r="AT3896" s="143" t="s">
        <v>366</v>
      </c>
      <c r="AV3896" s="143">
        <v>100.75034514386201</v>
      </c>
      <c r="AW3896" s="143">
        <v>1.9040827023</v>
      </c>
    </row>
    <row r="3897" spans="1:49" x14ac:dyDescent="0.25">
      <c r="A3897" s="153">
        <v>820000</v>
      </c>
      <c r="B3897" s="153">
        <v>1400000</v>
      </c>
      <c r="C3897" s="153">
        <v>1400000</v>
      </c>
      <c r="D3897" s="143" t="s">
        <v>360</v>
      </c>
      <c r="E3897" s="143" t="s">
        <v>73</v>
      </c>
      <c r="F3897" s="143" t="s">
        <v>378</v>
      </c>
      <c r="G3897" s="143" t="s">
        <v>379</v>
      </c>
      <c r="H3897" s="143">
        <v>0.59</v>
      </c>
      <c r="I3897" s="143">
        <v>0.64</v>
      </c>
      <c r="J3897" s="143" t="s">
        <v>366</v>
      </c>
      <c r="K3897" s="143">
        <v>0.21967401475449</v>
      </c>
      <c r="L3897" s="143">
        <v>3806.0048253069999</v>
      </c>
      <c r="M3897" s="143">
        <v>7.70064348078576</v>
      </c>
      <c r="N3897" s="143">
        <v>1.04760486473897</v>
      </c>
      <c r="O3897" s="143">
        <v>1.6916312696172</v>
      </c>
      <c r="P3897" s="143">
        <v>0.23013156651354</v>
      </c>
      <c r="Q3897" s="143">
        <v>836.080360150155</v>
      </c>
      <c r="R3897" s="143">
        <v>1730</v>
      </c>
      <c r="S3897" s="143" t="s">
        <v>368</v>
      </c>
      <c r="T3897" s="143">
        <v>1730</v>
      </c>
      <c r="U3897" s="143" t="s">
        <v>385</v>
      </c>
      <c r="V3897" s="143" t="s">
        <v>366</v>
      </c>
      <c r="Z3897" s="143">
        <v>0</v>
      </c>
      <c r="AA3897" s="143">
        <v>1</v>
      </c>
      <c r="AB3897" s="143">
        <v>1.6916312696172</v>
      </c>
      <c r="AC3897" s="143">
        <v>0.23013156651354</v>
      </c>
      <c r="AD3897" s="143">
        <v>2351.2106859963401</v>
      </c>
      <c r="AF3897" s="143">
        <v>-1</v>
      </c>
      <c r="AG3897" s="143">
        <v>-1</v>
      </c>
      <c r="AH3897" s="143">
        <v>-1</v>
      </c>
      <c r="AI3897" s="143">
        <v>-1</v>
      </c>
      <c r="AJ3897" s="143">
        <v>0</v>
      </c>
      <c r="AM3897" s="143" t="s">
        <v>383</v>
      </c>
      <c r="AN3897" s="143">
        <v>-1</v>
      </c>
      <c r="AQ3897" s="143">
        <v>670</v>
      </c>
      <c r="AR3897" s="143" t="s">
        <v>297</v>
      </c>
      <c r="AT3897" s="143" t="s">
        <v>366</v>
      </c>
      <c r="AV3897" s="143">
        <v>138.74333424367401</v>
      </c>
      <c r="AW3897" s="143">
        <v>1.9069024216999999</v>
      </c>
    </row>
    <row r="3898" spans="1:49" x14ac:dyDescent="0.25">
      <c r="A3898" s="153">
        <v>820000</v>
      </c>
      <c r="B3898" s="153">
        <v>1400000</v>
      </c>
      <c r="C3898" s="153">
        <v>1400000</v>
      </c>
      <c r="D3898" s="143" t="s">
        <v>360</v>
      </c>
      <c r="E3898" s="143" t="s">
        <v>73</v>
      </c>
      <c r="F3898" s="143" t="s">
        <v>378</v>
      </c>
      <c r="G3898" s="143" t="s">
        <v>379</v>
      </c>
      <c r="H3898" s="143">
        <v>0.59</v>
      </c>
      <c r="I3898" s="143">
        <v>0.64</v>
      </c>
      <c r="J3898" s="143" t="s">
        <v>366</v>
      </c>
      <c r="K3898" s="143">
        <v>0.16996112950667</v>
      </c>
      <c r="L3898" s="143">
        <v>3803.6750523824599</v>
      </c>
      <c r="M3898" s="143">
        <v>7.81584996401544</v>
      </c>
      <c r="N3898" s="143">
        <v>1.0959864758562301</v>
      </c>
      <c r="O3898" s="143">
        <v>1.3283906879387299</v>
      </c>
      <c r="P3898" s="143">
        <v>0.18627509936056</v>
      </c>
      <c r="Q3898" s="143">
        <v>646.476908179269</v>
      </c>
      <c r="R3898" s="143">
        <v>1730</v>
      </c>
      <c r="S3898" s="143" t="s">
        <v>368</v>
      </c>
      <c r="T3898" s="143">
        <v>1730</v>
      </c>
      <c r="U3898" s="143" t="s">
        <v>385</v>
      </c>
      <c r="V3898" s="143" t="s">
        <v>366</v>
      </c>
      <c r="Z3898" s="143">
        <v>0</v>
      </c>
      <c r="AA3898" s="143">
        <v>1</v>
      </c>
      <c r="AB3898" s="143">
        <v>1.3283906879387299</v>
      </c>
      <c r="AC3898" s="143">
        <v>0.18627509936056</v>
      </c>
      <c r="AD3898" s="143">
        <v>646.476908179269</v>
      </c>
      <c r="AF3898" s="143">
        <v>-1</v>
      </c>
      <c r="AG3898" s="143">
        <v>-1</v>
      </c>
      <c r="AH3898" s="143">
        <v>-1</v>
      </c>
      <c r="AI3898" s="143">
        <v>-1</v>
      </c>
      <c r="AJ3898" s="143">
        <v>0</v>
      </c>
      <c r="AM3898" s="143" t="s">
        <v>383</v>
      </c>
      <c r="AN3898" s="143">
        <v>-1</v>
      </c>
      <c r="AQ3898" s="143">
        <v>666</v>
      </c>
      <c r="AR3898" s="143" t="s">
        <v>297</v>
      </c>
      <c r="AT3898" s="143" t="s">
        <v>366</v>
      </c>
      <c r="AV3898" s="143">
        <v>134.18378755380201</v>
      </c>
      <c r="AW3898" s="143">
        <v>0.52431217210000003</v>
      </c>
    </row>
    <row r="3899" spans="1:49" x14ac:dyDescent="0.25">
      <c r="A3899" s="153">
        <v>820000</v>
      </c>
      <c r="B3899" s="153">
        <v>1400000</v>
      </c>
      <c r="C3899" s="153">
        <v>1400000</v>
      </c>
      <c r="D3899" s="143" t="s">
        <v>360</v>
      </c>
      <c r="E3899" s="143" t="s">
        <v>73</v>
      </c>
      <c r="F3899" s="143" t="s">
        <v>378</v>
      </c>
      <c r="G3899" s="143" t="s">
        <v>379</v>
      </c>
      <c r="H3899" s="143">
        <v>0.59</v>
      </c>
      <c r="I3899" s="143">
        <v>0.64</v>
      </c>
      <c r="J3899" s="143" t="s">
        <v>366</v>
      </c>
      <c r="K3899" s="143">
        <v>0.28500145339589</v>
      </c>
      <c r="L3899" s="143">
        <v>3807.6298891579099</v>
      </c>
      <c r="M3899" s="143">
        <v>7.7816174926818702</v>
      </c>
      <c r="N3899" s="143">
        <v>1.0550119279690799</v>
      </c>
      <c r="O3899" s="143">
        <v>2.2177722951852301</v>
      </c>
      <c r="P3899" s="143">
        <v>0.30067993282118999</v>
      </c>
      <c r="Q3899" s="143">
        <v>1085.18005240364</v>
      </c>
      <c r="R3899" s="143">
        <v>1730</v>
      </c>
      <c r="S3899" s="143" t="s">
        <v>368</v>
      </c>
      <c r="T3899" s="143">
        <v>1730</v>
      </c>
      <c r="U3899" s="143" t="s">
        <v>385</v>
      </c>
      <c r="V3899" s="143" t="s">
        <v>366</v>
      </c>
      <c r="Z3899" s="143">
        <v>0</v>
      </c>
      <c r="AA3899" s="143">
        <v>1</v>
      </c>
      <c r="AB3899" s="143">
        <v>2.2177722951852301</v>
      </c>
      <c r="AC3899" s="143">
        <v>0.30067993282118999</v>
      </c>
      <c r="AD3899" s="143">
        <v>2352.2145900895998</v>
      </c>
      <c r="AF3899" s="143">
        <v>-1</v>
      </c>
      <c r="AG3899" s="143">
        <v>-1</v>
      </c>
      <c r="AH3899" s="143">
        <v>-1</v>
      </c>
      <c r="AI3899" s="143">
        <v>-1</v>
      </c>
      <c r="AJ3899" s="143">
        <v>0</v>
      </c>
      <c r="AM3899" s="143" t="s">
        <v>383</v>
      </c>
      <c r="AN3899" s="143">
        <v>-1</v>
      </c>
      <c r="AQ3899" s="143">
        <v>660</v>
      </c>
      <c r="AR3899" s="143" t="s">
        <v>297</v>
      </c>
      <c r="AT3899" s="143" t="s">
        <v>366</v>
      </c>
      <c r="AV3899" s="143">
        <v>146.160209756417</v>
      </c>
      <c r="AW3899" s="143">
        <v>1.9077166181</v>
      </c>
    </row>
    <row r="3900" spans="1:49" x14ac:dyDescent="0.25">
      <c r="A3900" s="153">
        <v>820000</v>
      </c>
      <c r="B3900" s="153">
        <v>1400000</v>
      </c>
      <c r="C3900" s="153">
        <v>1400000</v>
      </c>
      <c r="D3900" s="143" t="s">
        <v>360</v>
      </c>
      <c r="E3900" s="143" t="s">
        <v>73</v>
      </c>
      <c r="F3900" s="143" t="s">
        <v>378</v>
      </c>
      <c r="G3900" s="143" t="s">
        <v>379</v>
      </c>
      <c r="H3900" s="143">
        <v>0.59</v>
      </c>
      <c r="I3900" s="143">
        <v>0.64</v>
      </c>
      <c r="J3900" s="143" t="s">
        <v>366</v>
      </c>
      <c r="K3900" s="143">
        <v>0.10086993828749</v>
      </c>
      <c r="L3900" s="143">
        <v>3807.6298891579099</v>
      </c>
      <c r="M3900" s="143">
        <v>7.7816174926818702</v>
      </c>
      <c r="N3900" s="143">
        <v>1.0550119279690799</v>
      </c>
      <c r="O3900" s="143">
        <v>0.78493127626368997</v>
      </c>
      <c r="P3900" s="143">
        <v>0.10641898806680999</v>
      </c>
      <c r="Q3900" s="143">
        <v>384.075391940972</v>
      </c>
      <c r="R3900" s="143">
        <v>1730</v>
      </c>
      <c r="S3900" s="143" t="s">
        <v>368</v>
      </c>
      <c r="T3900" s="143">
        <v>1730</v>
      </c>
      <c r="U3900" s="143" t="s">
        <v>385</v>
      </c>
      <c r="V3900" s="143" t="s">
        <v>366</v>
      </c>
      <c r="Z3900" s="143">
        <v>0</v>
      </c>
      <c r="AA3900" s="143">
        <v>1</v>
      </c>
      <c r="AB3900" s="143">
        <v>0.78493127626368997</v>
      </c>
      <c r="AC3900" s="143">
        <v>0.10641898806680999</v>
      </c>
      <c r="AD3900" s="143">
        <v>2352.2145900895998</v>
      </c>
      <c r="AF3900" s="143">
        <v>-1</v>
      </c>
      <c r="AG3900" s="143">
        <v>-1</v>
      </c>
      <c r="AH3900" s="143">
        <v>-1</v>
      </c>
      <c r="AI3900" s="143">
        <v>-1</v>
      </c>
      <c r="AJ3900" s="143">
        <v>0</v>
      </c>
      <c r="AM3900" s="143" t="s">
        <v>383</v>
      </c>
      <c r="AN3900" s="143">
        <v>-1</v>
      </c>
      <c r="AQ3900" s="143">
        <v>662</v>
      </c>
      <c r="AR3900" s="143" t="s">
        <v>297</v>
      </c>
      <c r="AT3900" s="143" t="s">
        <v>366</v>
      </c>
      <c r="AV3900" s="143">
        <v>116.370570323545</v>
      </c>
      <c r="AW3900" s="143">
        <v>1.9077166181</v>
      </c>
    </row>
    <row r="3901" spans="1:49" x14ac:dyDescent="0.25">
      <c r="A3901" s="153">
        <v>820000</v>
      </c>
      <c r="B3901" s="153">
        <v>1400000</v>
      </c>
      <c r="C3901" s="153">
        <v>1400000</v>
      </c>
      <c r="D3901" s="143" t="s">
        <v>360</v>
      </c>
      <c r="E3901" s="143" t="s">
        <v>73</v>
      </c>
      <c r="F3901" s="143" t="s">
        <v>378</v>
      </c>
      <c r="G3901" s="143" t="s">
        <v>379</v>
      </c>
      <c r="H3901" s="143">
        <v>0.59</v>
      </c>
      <c r="I3901" s="143">
        <v>0.64</v>
      </c>
      <c r="J3901" s="143" t="s">
        <v>366</v>
      </c>
      <c r="K3901" s="143">
        <v>2.4981455025399999E-3</v>
      </c>
      <c r="L3901" s="143">
        <v>3200.2775780176098</v>
      </c>
      <c r="M3901" s="143">
        <v>6.2687292903685501</v>
      </c>
      <c r="N3901" s="143">
        <v>0.86017091204575002</v>
      </c>
      <c r="O3901" s="143">
        <v>1.56601978834E-2</v>
      </c>
      <c r="P3901" s="143">
        <v>2.14883209534E-3</v>
      </c>
      <c r="Q3901" s="143">
        <v>7.9947590384203</v>
      </c>
      <c r="R3901" s="143">
        <v>1730</v>
      </c>
      <c r="S3901" s="143" t="s">
        <v>368</v>
      </c>
      <c r="T3901" s="143">
        <v>1730</v>
      </c>
      <c r="U3901" s="143" t="s">
        <v>385</v>
      </c>
      <c r="V3901" s="143" t="s">
        <v>366</v>
      </c>
      <c r="Z3901" s="143">
        <v>0</v>
      </c>
      <c r="AA3901" s="143">
        <v>1</v>
      </c>
      <c r="AB3901" s="143">
        <v>1.56601978834E-2</v>
      </c>
      <c r="AC3901" s="143">
        <v>2.14883209534E-3</v>
      </c>
      <c r="AD3901" s="143">
        <v>7.9947590384211997</v>
      </c>
      <c r="AF3901" s="143">
        <v>-1</v>
      </c>
      <c r="AG3901" s="143">
        <v>-1</v>
      </c>
      <c r="AH3901" s="143">
        <v>-1</v>
      </c>
      <c r="AI3901" s="143">
        <v>-1</v>
      </c>
      <c r="AJ3901" s="143">
        <v>0</v>
      </c>
      <c r="AM3901" s="143" t="s">
        <v>383</v>
      </c>
      <c r="AN3901" s="143">
        <v>-1</v>
      </c>
      <c r="AQ3901" s="143">
        <v>658</v>
      </c>
      <c r="AR3901" s="143" t="s">
        <v>297</v>
      </c>
      <c r="AT3901" s="143" t="s">
        <v>366</v>
      </c>
      <c r="AV3901" s="143">
        <v>12.8905205621357</v>
      </c>
      <c r="AW3901" s="143">
        <v>6.4839894999999996E-3</v>
      </c>
    </row>
    <row r="3902" spans="1:49" x14ac:dyDescent="0.25">
      <c r="A3902" s="153">
        <v>820000</v>
      </c>
      <c r="B3902" s="153">
        <v>1400000</v>
      </c>
      <c r="C3902" s="153">
        <v>1400000</v>
      </c>
      <c r="D3902" s="143" t="s">
        <v>360</v>
      </c>
      <c r="E3902" s="143" t="s">
        <v>73</v>
      </c>
      <c r="F3902" s="143" t="s">
        <v>378</v>
      </c>
      <c r="G3902" s="143" t="s">
        <v>379</v>
      </c>
      <c r="H3902" s="143">
        <v>0.59</v>
      </c>
      <c r="I3902" s="143">
        <v>0.64</v>
      </c>
      <c r="J3902" s="143" t="s">
        <v>366</v>
      </c>
      <c r="K3902" s="143">
        <v>0.31104205778355998</v>
      </c>
      <c r="L3902" s="143">
        <v>3803.8245255247898</v>
      </c>
      <c r="M3902" s="143">
        <v>7.8706517107749701</v>
      </c>
      <c r="N3902" s="143">
        <v>1.0626306992627601</v>
      </c>
      <c r="O3902" s="143">
        <v>2.4481037042171399</v>
      </c>
      <c r="P3902" s="143">
        <v>0.33052283936267002</v>
      </c>
      <c r="Q3902" s="143">
        <v>1183.1494078667999</v>
      </c>
      <c r="R3902" s="143">
        <v>1730</v>
      </c>
      <c r="S3902" s="143" t="s">
        <v>368</v>
      </c>
      <c r="T3902" s="143">
        <v>1730</v>
      </c>
      <c r="U3902" s="143" t="s">
        <v>385</v>
      </c>
      <c r="V3902" s="143" t="s">
        <v>366</v>
      </c>
      <c r="Z3902" s="143">
        <v>0</v>
      </c>
      <c r="AA3902" s="143">
        <v>1</v>
      </c>
      <c r="AB3902" s="143">
        <v>2.4481037042171399</v>
      </c>
      <c r="AC3902" s="143">
        <v>0.33052283936267002</v>
      </c>
      <c r="AD3902" s="143">
        <v>2349.8637764726</v>
      </c>
      <c r="AF3902" s="143">
        <v>-1</v>
      </c>
      <c r="AG3902" s="143">
        <v>-1</v>
      </c>
      <c r="AH3902" s="143">
        <v>-1</v>
      </c>
      <c r="AI3902" s="143">
        <v>-1</v>
      </c>
      <c r="AJ3902" s="143">
        <v>0</v>
      </c>
      <c r="AM3902" s="143" t="s">
        <v>383</v>
      </c>
      <c r="AN3902" s="143">
        <v>-1</v>
      </c>
      <c r="AQ3902" s="143">
        <v>661</v>
      </c>
      <c r="AR3902" s="143" t="s">
        <v>297</v>
      </c>
      <c r="AT3902" s="143" t="s">
        <v>366</v>
      </c>
      <c r="AV3902" s="143">
        <v>150.37080559617701</v>
      </c>
      <c r="AW3902" s="143">
        <v>1.9058100377</v>
      </c>
    </row>
    <row r="3903" spans="1:49" x14ac:dyDescent="0.25">
      <c r="A3903" s="153">
        <v>820000</v>
      </c>
      <c r="B3903" s="153">
        <v>1400000</v>
      </c>
      <c r="C3903" s="153">
        <v>1400000</v>
      </c>
      <c r="D3903" s="143" t="s">
        <v>360</v>
      </c>
      <c r="E3903" s="143" t="s">
        <v>73</v>
      </c>
      <c r="F3903" s="143" t="s">
        <v>378</v>
      </c>
      <c r="G3903" s="143" t="s">
        <v>379</v>
      </c>
      <c r="H3903" s="143">
        <v>0.59</v>
      </c>
      <c r="I3903" s="143">
        <v>0.64</v>
      </c>
      <c r="J3903" s="143" t="s">
        <v>366</v>
      </c>
      <c r="K3903" s="143">
        <v>0.51542525873666001</v>
      </c>
      <c r="L3903" s="143">
        <v>3814.0226023560899</v>
      </c>
      <c r="M3903" s="143">
        <v>7.7879601404072503</v>
      </c>
      <c r="N3903" s="143">
        <v>1.05670920271533</v>
      </c>
      <c r="O3903" s="143">
        <v>4.0141113704002196</v>
      </c>
      <c r="P3903" s="143">
        <v>0.54465461421896</v>
      </c>
      <c r="Q3903" s="143">
        <v>1965.8435866468601</v>
      </c>
      <c r="R3903" s="143">
        <v>1730</v>
      </c>
      <c r="S3903" s="143" t="s">
        <v>368</v>
      </c>
      <c r="T3903" s="143">
        <v>1730</v>
      </c>
      <c r="U3903" s="143" t="s">
        <v>385</v>
      </c>
      <c r="V3903" s="143" t="s">
        <v>366</v>
      </c>
      <c r="Z3903" s="143">
        <v>0</v>
      </c>
      <c r="AA3903" s="143">
        <v>1</v>
      </c>
      <c r="AB3903" s="143">
        <v>4.0141113704002196</v>
      </c>
      <c r="AC3903" s="143">
        <v>0.54465461421896</v>
      </c>
      <c r="AD3903" s="143">
        <v>2085.3101773082999</v>
      </c>
      <c r="AF3903" s="143">
        <v>-1</v>
      </c>
      <c r="AG3903" s="143">
        <v>-1</v>
      </c>
      <c r="AH3903" s="143">
        <v>-1</v>
      </c>
      <c r="AI3903" s="143">
        <v>-1</v>
      </c>
      <c r="AJ3903" s="143">
        <v>0</v>
      </c>
      <c r="AM3903" s="143" t="s">
        <v>383</v>
      </c>
      <c r="AN3903" s="143">
        <v>-1</v>
      </c>
      <c r="AQ3903" s="143">
        <v>660</v>
      </c>
      <c r="AR3903" s="143" t="s">
        <v>297</v>
      </c>
      <c r="AT3903" s="143" t="s">
        <v>366</v>
      </c>
      <c r="AV3903" s="143">
        <v>184.11858792269001</v>
      </c>
      <c r="AW3903" s="143">
        <v>1.6912491300000001</v>
      </c>
    </row>
    <row r="3904" spans="1:49" x14ac:dyDescent="0.25">
      <c r="A3904" s="153">
        <v>820000</v>
      </c>
      <c r="B3904" s="153">
        <v>1400000</v>
      </c>
      <c r="C3904" s="153">
        <v>1400000</v>
      </c>
      <c r="D3904" s="143" t="s">
        <v>360</v>
      </c>
      <c r="E3904" s="143" t="s">
        <v>73</v>
      </c>
      <c r="F3904" s="143" t="s">
        <v>378</v>
      </c>
      <c r="G3904" s="143" t="s">
        <v>379</v>
      </c>
      <c r="H3904" s="143">
        <v>0.59</v>
      </c>
      <c r="I3904" s="143">
        <v>0.64</v>
      </c>
      <c r="J3904" s="143" t="s">
        <v>366</v>
      </c>
      <c r="K3904" s="143">
        <v>0.61776345362188001</v>
      </c>
      <c r="L3904" s="143">
        <v>3806.2744631149599</v>
      </c>
      <c r="M3904" s="143">
        <v>7.6124922934584296</v>
      </c>
      <c r="N3904" s="143">
        <v>1.0397328885822099</v>
      </c>
      <c r="O3904" s="143">
        <v>4.7027195298768696</v>
      </c>
      <c r="P3904" s="143">
        <v>0.64230898009479998</v>
      </c>
      <c r="Q3904" s="143">
        <v>2351.37725776669</v>
      </c>
      <c r="R3904" s="143">
        <v>1730</v>
      </c>
      <c r="S3904" s="143" t="s">
        <v>368</v>
      </c>
      <c r="T3904" s="143">
        <v>1730</v>
      </c>
      <c r="U3904" s="143" t="s">
        <v>385</v>
      </c>
      <c r="V3904" s="143" t="s">
        <v>366</v>
      </c>
      <c r="Z3904" s="143">
        <v>0</v>
      </c>
      <c r="AA3904" s="143">
        <v>1</v>
      </c>
      <c r="AB3904" s="143">
        <v>4.7027195298768696</v>
      </c>
      <c r="AC3904" s="143">
        <v>0.64230898009479998</v>
      </c>
      <c r="AD3904" s="143">
        <v>2351.37725776669</v>
      </c>
      <c r="AF3904" s="143">
        <v>-1</v>
      </c>
      <c r="AG3904" s="143">
        <v>-1</v>
      </c>
      <c r="AH3904" s="143">
        <v>-1</v>
      </c>
      <c r="AI3904" s="143">
        <v>-1</v>
      </c>
      <c r="AJ3904" s="143">
        <v>0</v>
      </c>
      <c r="AM3904" s="143" t="s">
        <v>383</v>
      </c>
      <c r="AN3904" s="143">
        <v>-1</v>
      </c>
      <c r="AQ3904" s="143">
        <v>661</v>
      </c>
      <c r="AR3904" s="143" t="s">
        <v>297</v>
      </c>
      <c r="AT3904" s="143" t="s">
        <v>366</v>
      </c>
      <c r="AV3904" s="143">
        <v>199.99999999254899</v>
      </c>
      <c r="AW3904" s="143">
        <v>1.9070375164</v>
      </c>
    </row>
    <row r="3905" spans="1:49" x14ac:dyDescent="0.25">
      <c r="A3905" s="153">
        <v>820000</v>
      </c>
      <c r="B3905" s="153">
        <v>1400000</v>
      </c>
      <c r="C3905" s="153">
        <v>1400000</v>
      </c>
      <c r="D3905" s="143" t="s">
        <v>360</v>
      </c>
      <c r="E3905" s="143" t="s">
        <v>73</v>
      </c>
      <c r="F3905" s="143" t="s">
        <v>378</v>
      </c>
      <c r="G3905" s="143" t="s">
        <v>379</v>
      </c>
      <c r="H3905" s="143">
        <v>0.59</v>
      </c>
      <c r="I3905" s="143">
        <v>0.64</v>
      </c>
      <c r="J3905" s="143" t="s">
        <v>366</v>
      </c>
      <c r="K3905" s="143">
        <v>0.27058698146749</v>
      </c>
      <c r="L3905" s="143">
        <v>3827.43502002184</v>
      </c>
      <c r="M3905" s="143">
        <v>7.8175247851168699</v>
      </c>
      <c r="N3905" s="143">
        <v>1.0829799739286099</v>
      </c>
      <c r="O3905" s="143">
        <v>2.1153204341520802</v>
      </c>
      <c r="P3905" s="143">
        <v>0.29304028213507999</v>
      </c>
      <c r="Q3905" s="143">
        <v>1035.6540888306799</v>
      </c>
      <c r="R3905" s="143">
        <v>1710</v>
      </c>
      <c r="S3905" s="143" t="s">
        <v>407</v>
      </c>
      <c r="T3905" s="143">
        <v>1710</v>
      </c>
      <c r="U3905" s="143" t="s">
        <v>385</v>
      </c>
      <c r="V3905" s="143" t="s">
        <v>366</v>
      </c>
      <c r="Z3905" s="143">
        <v>0</v>
      </c>
      <c r="AA3905" s="143">
        <v>1</v>
      </c>
      <c r="AB3905" s="143">
        <v>2.1153204341520802</v>
      </c>
      <c r="AC3905" s="143">
        <v>0.29304028213507999</v>
      </c>
      <c r="AD3905" s="143">
        <v>1200.9773523446099</v>
      </c>
      <c r="AF3905" s="143">
        <v>-1</v>
      </c>
      <c r="AG3905" s="143">
        <v>-1</v>
      </c>
      <c r="AH3905" s="143">
        <v>-1</v>
      </c>
      <c r="AI3905" s="143">
        <v>-1</v>
      </c>
      <c r="AJ3905" s="143">
        <v>0</v>
      </c>
      <c r="AM3905" s="143" t="s">
        <v>383</v>
      </c>
      <c r="AN3905" s="143">
        <v>-1</v>
      </c>
      <c r="AQ3905" s="143">
        <v>652</v>
      </c>
      <c r="AR3905" s="143" t="s">
        <v>297</v>
      </c>
      <c r="AT3905" s="143" t="s">
        <v>366</v>
      </c>
      <c r="AV3905" s="143">
        <v>142.63149448319299</v>
      </c>
      <c r="AW3905" s="143">
        <v>0.97402867179999997</v>
      </c>
    </row>
    <row r="3906" spans="1:49" x14ac:dyDescent="0.25">
      <c r="A3906" s="153">
        <v>820000</v>
      </c>
      <c r="B3906" s="153">
        <v>1400000</v>
      </c>
      <c r="C3906" s="153">
        <v>1400000</v>
      </c>
      <c r="D3906" s="143" t="s">
        <v>360</v>
      </c>
      <c r="E3906" s="143" t="s">
        <v>73</v>
      </c>
      <c r="F3906" s="143" t="s">
        <v>378</v>
      </c>
      <c r="G3906" s="143" t="s">
        <v>379</v>
      </c>
      <c r="H3906" s="143">
        <v>0.59</v>
      </c>
      <c r="I3906" s="143">
        <v>0.64</v>
      </c>
      <c r="J3906" s="143" t="s">
        <v>366</v>
      </c>
      <c r="K3906" s="143">
        <v>0.28219344236865002</v>
      </c>
      <c r="L3906" s="143">
        <v>3746.1626041818899</v>
      </c>
      <c r="M3906" s="143">
        <v>7.7186304962402996</v>
      </c>
      <c r="N3906" s="143">
        <v>1.04341391374863</v>
      </c>
      <c r="O3906" s="143">
        <v>2.17814691010572</v>
      </c>
      <c r="P3906" s="143">
        <v>0.29444456413607001</v>
      </c>
      <c r="Q3906" s="143">
        <v>1057.1425209468</v>
      </c>
      <c r="R3906" s="143">
        <v>1730</v>
      </c>
      <c r="S3906" s="143" t="s">
        <v>368</v>
      </c>
      <c r="T3906" s="143">
        <v>1730</v>
      </c>
      <c r="U3906" s="143" t="s">
        <v>385</v>
      </c>
      <c r="V3906" s="143" t="s">
        <v>366</v>
      </c>
      <c r="Z3906" s="143">
        <v>0</v>
      </c>
      <c r="AA3906" s="143">
        <v>1</v>
      </c>
      <c r="AB3906" s="143">
        <v>2.17814691010572</v>
      </c>
      <c r="AC3906" s="143">
        <v>0.29444456413607001</v>
      </c>
      <c r="AD3906" s="143">
        <v>2097.27026371789</v>
      </c>
      <c r="AF3906" s="143">
        <v>-1</v>
      </c>
      <c r="AG3906" s="143">
        <v>-1</v>
      </c>
      <c r="AH3906" s="143">
        <v>-1</v>
      </c>
      <c r="AI3906" s="143">
        <v>-1</v>
      </c>
      <c r="AJ3906" s="143">
        <v>0</v>
      </c>
      <c r="AM3906" s="143" t="s">
        <v>383</v>
      </c>
      <c r="AN3906" s="143">
        <v>-1</v>
      </c>
      <c r="AQ3906" s="143">
        <v>658</v>
      </c>
      <c r="AR3906" s="143" t="s">
        <v>297</v>
      </c>
      <c r="AT3906" s="143" t="s">
        <v>366</v>
      </c>
      <c r="AV3906" s="143">
        <v>145.40658519635801</v>
      </c>
      <c r="AW3906" s="143">
        <v>1.7009491189999999</v>
      </c>
    </row>
    <row r="3907" spans="1:49" x14ac:dyDescent="0.25">
      <c r="A3907" s="153">
        <v>820000</v>
      </c>
      <c r="B3907" s="153">
        <v>1400000</v>
      </c>
      <c r="C3907" s="153">
        <v>1400000</v>
      </c>
      <c r="D3907" s="143" t="s">
        <v>360</v>
      </c>
      <c r="E3907" s="143" t="s">
        <v>73</v>
      </c>
      <c r="F3907" s="143" t="s">
        <v>378</v>
      </c>
      <c r="G3907" s="143" t="s">
        <v>379</v>
      </c>
      <c r="H3907" s="143">
        <v>0.59</v>
      </c>
      <c r="I3907" s="143">
        <v>0.64</v>
      </c>
      <c r="J3907" s="143" t="s">
        <v>366</v>
      </c>
      <c r="K3907" s="143">
        <v>0.15871649098551999</v>
      </c>
      <c r="L3907" s="143">
        <v>3713.8108832612102</v>
      </c>
      <c r="M3907" s="143">
        <v>7.5649402019216199</v>
      </c>
      <c r="N3907" s="143">
        <v>1.03625544065577</v>
      </c>
      <c r="O3907" s="143">
        <v>1.20068076336431</v>
      </c>
      <c r="P3907" s="143">
        <v>0.16447082730554</v>
      </c>
      <c r="Q3907" s="143">
        <v>589.44303157506602</v>
      </c>
      <c r="R3907" s="143">
        <v>1710</v>
      </c>
      <c r="S3907" s="143" t="s">
        <v>407</v>
      </c>
      <c r="T3907" s="143">
        <v>1710</v>
      </c>
      <c r="U3907" s="143" t="s">
        <v>385</v>
      </c>
      <c r="V3907" s="143" t="s">
        <v>366</v>
      </c>
      <c r="Z3907" s="143">
        <v>0</v>
      </c>
      <c r="AA3907" s="143">
        <v>1</v>
      </c>
      <c r="AB3907" s="143">
        <v>1.20068076336431</v>
      </c>
      <c r="AC3907" s="143">
        <v>0.16447082730554</v>
      </c>
      <c r="AD3907" s="143">
        <v>1269.1115767916999</v>
      </c>
      <c r="AF3907" s="143">
        <v>-1</v>
      </c>
      <c r="AG3907" s="143">
        <v>-1</v>
      </c>
      <c r="AH3907" s="143">
        <v>-1</v>
      </c>
      <c r="AI3907" s="143">
        <v>-1</v>
      </c>
      <c r="AJ3907" s="143">
        <v>0</v>
      </c>
      <c r="AM3907" s="143" t="s">
        <v>383</v>
      </c>
      <c r="AN3907" s="143">
        <v>-1</v>
      </c>
      <c r="AQ3907" s="143">
        <v>652</v>
      </c>
      <c r="AR3907" s="143" t="s">
        <v>297</v>
      </c>
      <c r="AT3907" s="143" t="s">
        <v>366</v>
      </c>
      <c r="AV3907" s="143">
        <v>126.659945123716</v>
      </c>
      <c r="AW3907" s="143">
        <v>1.0292875723999999</v>
      </c>
    </row>
    <row r="3908" spans="1:49" x14ac:dyDescent="0.25">
      <c r="A3908" s="153">
        <v>820000</v>
      </c>
      <c r="B3908" s="153">
        <v>1400000</v>
      </c>
      <c r="C3908" s="153">
        <v>1400000</v>
      </c>
      <c r="D3908" s="143" t="s">
        <v>360</v>
      </c>
      <c r="E3908" s="143" t="s">
        <v>73</v>
      </c>
      <c r="F3908" s="143" t="s">
        <v>378</v>
      </c>
      <c r="G3908" s="143" t="s">
        <v>379</v>
      </c>
      <c r="H3908" s="143">
        <v>0.59</v>
      </c>
      <c r="I3908" s="143">
        <v>0.64</v>
      </c>
      <c r="J3908" s="143" t="s">
        <v>366</v>
      </c>
      <c r="K3908" s="143">
        <v>0.61776345334572003</v>
      </c>
      <c r="L3908" s="143">
        <v>3803.6172966827999</v>
      </c>
      <c r="M3908" s="143">
        <v>7.6008717959313596</v>
      </c>
      <c r="N3908" s="143">
        <v>1.03844208697049</v>
      </c>
      <c r="O3908" s="143">
        <v>4.6955408090926802</v>
      </c>
      <c r="P3908" s="143">
        <v>0.64151156974642998</v>
      </c>
      <c r="Q3908" s="143">
        <v>2349.7357564043</v>
      </c>
      <c r="R3908" s="143">
        <v>1730</v>
      </c>
      <c r="S3908" s="143" t="s">
        <v>368</v>
      </c>
      <c r="T3908" s="143">
        <v>1730</v>
      </c>
      <c r="U3908" s="143" t="s">
        <v>385</v>
      </c>
      <c r="V3908" s="143" t="s">
        <v>366</v>
      </c>
      <c r="Z3908" s="143">
        <v>0</v>
      </c>
      <c r="AA3908" s="143">
        <v>1</v>
      </c>
      <c r="AB3908" s="143">
        <v>4.6955408090926802</v>
      </c>
      <c r="AC3908" s="143">
        <v>0.64151156974642998</v>
      </c>
      <c r="AD3908" s="143">
        <v>2349.7357564043</v>
      </c>
      <c r="AF3908" s="143">
        <v>-1</v>
      </c>
      <c r="AG3908" s="143">
        <v>-1</v>
      </c>
      <c r="AH3908" s="143">
        <v>-1</v>
      </c>
      <c r="AI3908" s="143">
        <v>-1</v>
      </c>
      <c r="AJ3908" s="143">
        <v>0</v>
      </c>
      <c r="AM3908" s="143" t="s">
        <v>383</v>
      </c>
      <c r="AN3908" s="143">
        <v>-1</v>
      </c>
      <c r="AQ3908" s="143">
        <v>666</v>
      </c>
      <c r="AR3908" s="143" t="s">
        <v>297</v>
      </c>
      <c r="AT3908" s="143" t="s">
        <v>366</v>
      </c>
      <c r="AV3908" s="143">
        <v>199.999999947845</v>
      </c>
      <c r="AW3908" s="143">
        <v>1.9057062095999999</v>
      </c>
    </row>
    <row r="3909" spans="1:49" x14ac:dyDescent="0.25">
      <c r="A3909" s="153">
        <v>820000</v>
      </c>
      <c r="B3909" s="153">
        <v>1400000</v>
      </c>
      <c r="C3909" s="153">
        <v>1400000</v>
      </c>
      <c r="D3909" s="143" t="s">
        <v>360</v>
      </c>
      <c r="E3909" s="143" t="s">
        <v>73</v>
      </c>
      <c r="F3909" s="143" t="s">
        <v>378</v>
      </c>
      <c r="G3909" s="143" t="s">
        <v>379</v>
      </c>
      <c r="H3909" s="143">
        <v>0.59</v>
      </c>
      <c r="I3909" s="143">
        <v>0.64</v>
      </c>
      <c r="J3909" s="143" t="s">
        <v>366</v>
      </c>
      <c r="K3909" s="143">
        <v>0.61776345375996</v>
      </c>
      <c r="L3909" s="143">
        <v>3809.4971868335101</v>
      </c>
      <c r="M3909" s="143">
        <v>7.6083258001036702</v>
      </c>
      <c r="N3909" s="143">
        <v>1.03966251518096</v>
      </c>
      <c r="O3909" s="143">
        <v>4.7001456236031096</v>
      </c>
      <c r="P3909" s="143">
        <v>0.64226550612295996</v>
      </c>
      <c r="Q3909" s="143">
        <v>2353.3681392271501</v>
      </c>
      <c r="R3909" s="143">
        <v>1730</v>
      </c>
      <c r="S3909" s="143" t="s">
        <v>368</v>
      </c>
      <c r="T3909" s="143">
        <v>1730</v>
      </c>
      <c r="U3909" s="143" t="s">
        <v>385</v>
      </c>
      <c r="V3909" s="143" t="s">
        <v>366</v>
      </c>
      <c r="Z3909" s="143">
        <v>0</v>
      </c>
      <c r="AA3909" s="143">
        <v>1</v>
      </c>
      <c r="AB3909" s="143">
        <v>4.7001456236031096</v>
      </c>
      <c r="AC3909" s="143">
        <v>0.64226550612295996</v>
      </c>
      <c r="AD3909" s="143">
        <v>2353.3681392271501</v>
      </c>
      <c r="AF3909" s="143">
        <v>-1</v>
      </c>
      <c r="AG3909" s="143">
        <v>-1</v>
      </c>
      <c r="AH3909" s="143">
        <v>-1</v>
      </c>
      <c r="AI3909" s="143">
        <v>-1</v>
      </c>
      <c r="AJ3909" s="143">
        <v>0</v>
      </c>
      <c r="AM3909" s="143" t="s">
        <v>383</v>
      </c>
      <c r="AN3909" s="143">
        <v>-1</v>
      </c>
      <c r="AQ3909" s="143">
        <v>660</v>
      </c>
      <c r="AR3909" s="143" t="s">
        <v>297</v>
      </c>
      <c r="AT3909" s="143" t="s">
        <v>366</v>
      </c>
      <c r="AV3909" s="143">
        <v>200.00000001490099</v>
      </c>
      <c r="AW3909" s="143">
        <v>1.9086521809999999</v>
      </c>
    </row>
    <row r="3910" spans="1:49" x14ac:dyDescent="0.25">
      <c r="A3910" s="153">
        <v>820000</v>
      </c>
      <c r="B3910" s="153">
        <v>1400000</v>
      </c>
      <c r="C3910" s="153">
        <v>1400000</v>
      </c>
      <c r="D3910" s="143" t="s">
        <v>360</v>
      </c>
      <c r="E3910" s="143" t="s">
        <v>73</v>
      </c>
      <c r="F3910" s="143" t="s">
        <v>378</v>
      </c>
      <c r="G3910" s="143" t="s">
        <v>379</v>
      </c>
      <c r="H3910" s="143">
        <v>0.59</v>
      </c>
      <c r="I3910" s="143">
        <v>0.64</v>
      </c>
      <c r="J3910" s="143" t="s">
        <v>366</v>
      </c>
      <c r="K3910" s="143">
        <v>0.20028470905592999</v>
      </c>
      <c r="L3910" s="143">
        <v>3808.21870101377</v>
      </c>
      <c r="M3910" s="143">
        <v>7.9223280847956801</v>
      </c>
      <c r="N3910" s="143">
        <v>1.07797573139527</v>
      </c>
      <c r="O3910" s="143">
        <v>1.5867211755089801</v>
      </c>
      <c r="P3910" s="143">
        <v>0.21590205573186</v>
      </c>
      <c r="Q3910" s="143">
        <v>762.72797455392299</v>
      </c>
      <c r="R3910" s="143">
        <v>1730</v>
      </c>
      <c r="S3910" s="143" t="s">
        <v>368</v>
      </c>
      <c r="T3910" s="143">
        <v>1730</v>
      </c>
      <c r="U3910" s="143" t="s">
        <v>385</v>
      </c>
      <c r="V3910" s="143" t="s">
        <v>366</v>
      </c>
      <c r="Z3910" s="143">
        <v>0</v>
      </c>
      <c r="AA3910" s="143">
        <v>1</v>
      </c>
      <c r="AB3910" s="143">
        <v>1.5867211755089801</v>
      </c>
      <c r="AC3910" s="143">
        <v>0.21590205573186</v>
      </c>
      <c r="AD3910" s="143">
        <v>947.53019086202403</v>
      </c>
      <c r="AF3910" s="143">
        <v>-1</v>
      </c>
      <c r="AG3910" s="143">
        <v>-1</v>
      </c>
      <c r="AH3910" s="143">
        <v>-1</v>
      </c>
      <c r="AI3910" s="143">
        <v>-1</v>
      </c>
      <c r="AJ3910" s="143">
        <v>0</v>
      </c>
      <c r="AM3910" s="143" t="s">
        <v>383</v>
      </c>
      <c r="AN3910" s="143">
        <v>-1</v>
      </c>
      <c r="AQ3910" s="143">
        <v>660</v>
      </c>
      <c r="AR3910" s="143" t="s">
        <v>297</v>
      </c>
      <c r="AT3910" s="143" t="s">
        <v>366</v>
      </c>
      <c r="AV3910" s="143">
        <v>132.540864077392</v>
      </c>
      <c r="AW3910" s="143">
        <v>0.7684754184</v>
      </c>
    </row>
    <row r="3911" spans="1:49" x14ac:dyDescent="0.25">
      <c r="A3911" s="153">
        <v>820000</v>
      </c>
      <c r="B3911" s="153">
        <v>1400000</v>
      </c>
      <c r="C3911" s="153">
        <v>1400000</v>
      </c>
      <c r="D3911" s="143" t="s">
        <v>360</v>
      </c>
      <c r="E3911" s="143" t="s">
        <v>73</v>
      </c>
      <c r="F3911" s="143" t="s">
        <v>378</v>
      </c>
      <c r="G3911" s="143" t="s">
        <v>379</v>
      </c>
      <c r="H3911" s="143">
        <v>0.59</v>
      </c>
      <c r="I3911" s="143">
        <v>0.64</v>
      </c>
      <c r="J3911" s="143" t="s">
        <v>366</v>
      </c>
      <c r="K3911" s="143">
        <v>0.36081888403307</v>
      </c>
      <c r="L3911" s="143">
        <v>3816.2674273989601</v>
      </c>
      <c r="M3911" s="143">
        <v>7.9469881801861098</v>
      </c>
      <c r="N3911" s="143">
        <v>1.07134608065355</v>
      </c>
      <c r="O3911" s="143">
        <v>2.8674234065987498</v>
      </c>
      <c r="P3911" s="143">
        <v>0.38656189723461998</v>
      </c>
      <c r="Q3911" s="143">
        <v>1376.9813543258499</v>
      </c>
      <c r="R3911" s="143">
        <v>1730</v>
      </c>
      <c r="S3911" s="143" t="s">
        <v>368</v>
      </c>
      <c r="T3911" s="143">
        <v>1730</v>
      </c>
      <c r="U3911" s="143" t="s">
        <v>385</v>
      </c>
      <c r="V3911" s="143" t="s">
        <v>366</v>
      </c>
      <c r="Z3911" s="143">
        <v>0</v>
      </c>
      <c r="AA3911" s="143">
        <v>1</v>
      </c>
      <c r="AB3911" s="143">
        <v>2.8674234065987498</v>
      </c>
      <c r="AC3911" s="143">
        <v>0.38656189723461998</v>
      </c>
      <c r="AD3911" s="143">
        <v>1484.9192638091899</v>
      </c>
      <c r="AF3911" s="143">
        <v>-1</v>
      </c>
      <c r="AG3911" s="143">
        <v>-1</v>
      </c>
      <c r="AH3911" s="143">
        <v>-1</v>
      </c>
      <c r="AI3911" s="143">
        <v>-1</v>
      </c>
      <c r="AJ3911" s="143">
        <v>0</v>
      </c>
      <c r="AM3911" s="143" t="s">
        <v>383</v>
      </c>
      <c r="AN3911" s="143">
        <v>-1</v>
      </c>
      <c r="AQ3911" s="143">
        <v>660</v>
      </c>
      <c r="AR3911" s="143" t="s">
        <v>297</v>
      </c>
      <c r="AT3911" s="143" t="s">
        <v>366</v>
      </c>
      <c r="AV3911" s="143">
        <v>158.76832689952701</v>
      </c>
      <c r="AW3911" s="143">
        <v>1.2043140826000001</v>
      </c>
    </row>
    <row r="3912" spans="1:49" x14ac:dyDescent="0.25">
      <c r="A3912" s="153">
        <v>820000</v>
      </c>
      <c r="B3912" s="153">
        <v>1400000</v>
      </c>
      <c r="C3912" s="153">
        <v>1400000</v>
      </c>
      <c r="D3912" s="143" t="s">
        <v>360</v>
      </c>
      <c r="E3912" s="143" t="s">
        <v>73</v>
      </c>
      <c r="F3912" s="143" t="s">
        <v>378</v>
      </c>
      <c r="G3912" s="143" t="s">
        <v>379</v>
      </c>
      <c r="H3912" s="143">
        <v>0.59</v>
      </c>
      <c r="I3912" s="143">
        <v>0.64</v>
      </c>
      <c r="J3912" s="143" t="s">
        <v>366</v>
      </c>
      <c r="K3912" s="143">
        <v>0.17750197004783</v>
      </c>
      <c r="L3912" s="143">
        <v>3720.2499336315</v>
      </c>
      <c r="M3912" s="143">
        <v>7.5403337111242301</v>
      </c>
      <c r="N3912" s="143">
        <v>1.0635276067782999</v>
      </c>
      <c r="O3912" s="143">
        <v>1.3384240885426799</v>
      </c>
      <c r="P3912" s="143">
        <v>0.18877824540341001</v>
      </c>
      <c r="Q3912" s="143">
        <v>660.35169228993504</v>
      </c>
      <c r="R3912" s="143">
        <v>1730</v>
      </c>
      <c r="S3912" s="143" t="s">
        <v>368</v>
      </c>
      <c r="T3912" s="143">
        <v>1730</v>
      </c>
      <c r="U3912" s="143" t="s">
        <v>385</v>
      </c>
      <c r="V3912" s="143" t="s">
        <v>366</v>
      </c>
      <c r="Z3912" s="143">
        <v>0</v>
      </c>
      <c r="AA3912" s="143">
        <v>1</v>
      </c>
      <c r="AB3912" s="143">
        <v>1.3384240885426799</v>
      </c>
      <c r="AC3912" s="143">
        <v>0.18877824540341001</v>
      </c>
      <c r="AD3912" s="143">
        <v>738.26480528178899</v>
      </c>
      <c r="AF3912" s="143">
        <v>-1</v>
      </c>
      <c r="AG3912" s="143">
        <v>-1</v>
      </c>
      <c r="AH3912" s="143">
        <v>-1</v>
      </c>
      <c r="AI3912" s="143">
        <v>-1</v>
      </c>
      <c r="AJ3912" s="143">
        <v>0</v>
      </c>
      <c r="AM3912" s="143" t="s">
        <v>383</v>
      </c>
      <c r="AN3912" s="143">
        <v>-1</v>
      </c>
      <c r="AQ3912" s="143">
        <v>661</v>
      </c>
      <c r="AR3912" s="143" t="s">
        <v>297</v>
      </c>
      <c r="AT3912" s="143" t="s">
        <v>366</v>
      </c>
      <c r="AV3912" s="143">
        <v>128.747711188561</v>
      </c>
      <c r="AW3912" s="143">
        <v>0.598754911</v>
      </c>
    </row>
    <row r="3913" spans="1:49" x14ac:dyDescent="0.25">
      <c r="A3913" s="153">
        <v>820000</v>
      </c>
      <c r="B3913" s="153">
        <v>1400000</v>
      </c>
      <c r="C3913" s="153">
        <v>1400000</v>
      </c>
      <c r="D3913" s="143" t="s">
        <v>360</v>
      </c>
      <c r="E3913" s="143" t="s">
        <v>73</v>
      </c>
      <c r="F3913" s="143" t="s">
        <v>378</v>
      </c>
      <c r="G3913" s="143" t="s">
        <v>379</v>
      </c>
      <c r="H3913" s="143">
        <v>0.59</v>
      </c>
      <c r="I3913" s="143">
        <v>0.64</v>
      </c>
      <c r="J3913" s="143" t="s">
        <v>366</v>
      </c>
      <c r="K3913" s="143">
        <v>7.1629656236999999E-3</v>
      </c>
      <c r="L3913" s="143">
        <v>3839.35605294264</v>
      </c>
      <c r="M3913" s="143">
        <v>7.9780551152346799</v>
      </c>
      <c r="N3913" s="143">
        <v>1.1106742272024399</v>
      </c>
      <c r="O3913" s="143">
        <v>5.7146534534410001E-2</v>
      </c>
      <c r="P3913" s="143">
        <v>7.9557213085800008E-3</v>
      </c>
      <c r="Q3913" s="143">
        <v>27.501175424372601</v>
      </c>
      <c r="R3913" s="143">
        <v>1710</v>
      </c>
      <c r="S3913" s="143" t="s">
        <v>407</v>
      </c>
      <c r="T3913" s="143">
        <v>1710</v>
      </c>
      <c r="U3913" s="143" t="s">
        <v>385</v>
      </c>
      <c r="V3913" s="143" t="s">
        <v>366</v>
      </c>
      <c r="Z3913" s="143">
        <v>0</v>
      </c>
      <c r="AA3913" s="143">
        <v>1</v>
      </c>
      <c r="AB3913" s="143">
        <v>5.7146534534410001E-2</v>
      </c>
      <c r="AC3913" s="143">
        <v>7.9557213085800008E-3</v>
      </c>
      <c r="AD3913" s="143">
        <v>584.75185532925298</v>
      </c>
      <c r="AF3913" s="143">
        <v>-1</v>
      </c>
      <c r="AG3913" s="143">
        <v>-1</v>
      </c>
      <c r="AH3913" s="143">
        <v>-1</v>
      </c>
      <c r="AI3913" s="143">
        <v>-1</v>
      </c>
      <c r="AJ3913" s="143">
        <v>0</v>
      </c>
      <c r="AM3913" s="143" t="s">
        <v>383</v>
      </c>
      <c r="AN3913" s="143">
        <v>-1</v>
      </c>
      <c r="AQ3913" s="143">
        <v>652</v>
      </c>
      <c r="AR3913" s="143" t="s">
        <v>297</v>
      </c>
      <c r="AT3913" s="143" t="s">
        <v>366</v>
      </c>
      <c r="AV3913" s="143">
        <v>26.953499211001201</v>
      </c>
      <c r="AW3913" s="143">
        <v>0.47425130199999999</v>
      </c>
    </row>
    <row r="3914" spans="1:49" x14ac:dyDescent="0.25">
      <c r="A3914" s="153">
        <v>820000</v>
      </c>
      <c r="B3914" s="153">
        <v>1400000</v>
      </c>
      <c r="C3914" s="153">
        <v>1400000</v>
      </c>
      <c r="D3914" s="143" t="s">
        <v>360</v>
      </c>
      <c r="E3914" s="143" t="s">
        <v>73</v>
      </c>
      <c r="F3914" s="143" t="s">
        <v>378</v>
      </c>
      <c r="G3914" s="143" t="s">
        <v>379</v>
      </c>
      <c r="H3914" s="143">
        <v>0.59</v>
      </c>
      <c r="I3914" s="143">
        <v>0.64</v>
      </c>
      <c r="J3914" s="143" t="s">
        <v>366</v>
      </c>
      <c r="K3914" s="143">
        <v>0.61776345362188001</v>
      </c>
      <c r="L3914" s="143">
        <v>3810.7032025528301</v>
      </c>
      <c r="M3914" s="143">
        <v>7.6106657817176497</v>
      </c>
      <c r="N3914" s="143">
        <v>1.03998550068955</v>
      </c>
      <c r="O3914" s="143">
        <v>4.7015911776758097</v>
      </c>
      <c r="P3914" s="143">
        <v>0.64246503462266003</v>
      </c>
      <c r="Q3914" s="143">
        <v>2354.1131711370199</v>
      </c>
      <c r="R3914" s="143">
        <v>1730</v>
      </c>
      <c r="S3914" s="143" t="s">
        <v>368</v>
      </c>
      <c r="T3914" s="143">
        <v>1730</v>
      </c>
      <c r="U3914" s="143" t="s">
        <v>385</v>
      </c>
      <c r="V3914" s="143" t="s">
        <v>366</v>
      </c>
      <c r="Z3914" s="143">
        <v>0</v>
      </c>
      <c r="AA3914" s="143">
        <v>1</v>
      </c>
      <c r="AB3914" s="143">
        <v>4.7015911776758097</v>
      </c>
      <c r="AC3914" s="143">
        <v>0.64246503462266003</v>
      </c>
      <c r="AD3914" s="143">
        <v>2354.1131711370199</v>
      </c>
      <c r="AF3914" s="143">
        <v>-1</v>
      </c>
      <c r="AG3914" s="143">
        <v>-1</v>
      </c>
      <c r="AH3914" s="143">
        <v>-1</v>
      </c>
      <c r="AI3914" s="143">
        <v>-1</v>
      </c>
      <c r="AJ3914" s="143">
        <v>0</v>
      </c>
      <c r="AM3914" s="143" t="s">
        <v>383</v>
      </c>
      <c r="AN3914" s="143">
        <v>-1</v>
      </c>
      <c r="AQ3914" s="143">
        <v>660</v>
      </c>
      <c r="AR3914" s="143" t="s">
        <v>297</v>
      </c>
      <c r="AT3914" s="143" t="s">
        <v>366</v>
      </c>
      <c r="AV3914" s="143">
        <v>199.99999999254899</v>
      </c>
      <c r="AW3914" s="143">
        <v>1.9092564243000001</v>
      </c>
    </row>
    <row r="3915" spans="1:49" x14ac:dyDescent="0.25">
      <c r="A3915" s="153">
        <v>820000</v>
      </c>
      <c r="B3915" s="153">
        <v>1400000</v>
      </c>
      <c r="C3915" s="153">
        <v>1400000</v>
      </c>
      <c r="D3915" s="143" t="s">
        <v>360</v>
      </c>
      <c r="E3915" s="143" t="s">
        <v>73</v>
      </c>
      <c r="F3915" s="143" t="s">
        <v>378</v>
      </c>
      <c r="G3915" s="143" t="s">
        <v>379</v>
      </c>
      <c r="H3915" s="143">
        <v>0.59</v>
      </c>
      <c r="I3915" s="143">
        <v>0.64</v>
      </c>
      <c r="J3915" s="143" t="s">
        <v>366</v>
      </c>
      <c r="K3915" s="143">
        <v>0.42704725163022</v>
      </c>
      <c r="L3915" s="143">
        <v>3818.5642165232198</v>
      </c>
      <c r="M3915" s="143">
        <v>7.7816137420978002</v>
      </c>
      <c r="N3915" s="143">
        <v>1.0678576155125801</v>
      </c>
      <c r="O3915" s="143">
        <v>3.3231167618108901</v>
      </c>
      <c r="P3915" s="143">
        <v>0.45602565983706</v>
      </c>
      <c r="Q3915" s="143">
        <v>1630.7073538397799</v>
      </c>
      <c r="R3915" s="143">
        <v>1730</v>
      </c>
      <c r="S3915" s="143" t="s">
        <v>368</v>
      </c>
      <c r="T3915" s="143">
        <v>1730</v>
      </c>
      <c r="U3915" s="143" t="s">
        <v>385</v>
      </c>
      <c r="V3915" s="143" t="s">
        <v>366</v>
      </c>
      <c r="Z3915" s="143">
        <v>0</v>
      </c>
      <c r="AA3915" s="143">
        <v>1</v>
      </c>
      <c r="AB3915" s="143">
        <v>3.3231167618108901</v>
      </c>
      <c r="AC3915" s="143">
        <v>0.45602565983706</v>
      </c>
      <c r="AD3915" s="143">
        <v>1630.7073538397799</v>
      </c>
      <c r="AF3915" s="143">
        <v>-1</v>
      </c>
      <c r="AG3915" s="143">
        <v>-1</v>
      </c>
      <c r="AH3915" s="143">
        <v>-1</v>
      </c>
      <c r="AI3915" s="143">
        <v>-1</v>
      </c>
      <c r="AJ3915" s="143">
        <v>0</v>
      </c>
      <c r="AM3915" s="143" t="s">
        <v>383</v>
      </c>
      <c r="AN3915" s="143">
        <v>-1</v>
      </c>
      <c r="AQ3915" s="143">
        <v>666</v>
      </c>
      <c r="AR3915" s="143" t="s">
        <v>297</v>
      </c>
      <c r="AT3915" s="143" t="s">
        <v>366</v>
      </c>
      <c r="AV3915" s="143">
        <v>170.85967394616699</v>
      </c>
      <c r="AW3915" s="143">
        <v>1.3225525983999999</v>
      </c>
    </row>
    <row r="3916" spans="1:49" x14ac:dyDescent="0.25">
      <c r="A3916" s="153">
        <v>820000</v>
      </c>
      <c r="B3916" s="153">
        <v>1400000</v>
      </c>
      <c r="C3916" s="153">
        <v>1400000</v>
      </c>
      <c r="D3916" s="143" t="s">
        <v>360</v>
      </c>
      <c r="E3916" s="143" t="s">
        <v>73</v>
      </c>
      <c r="F3916" s="143" t="s">
        <v>378</v>
      </c>
      <c r="G3916" s="143" t="s">
        <v>379</v>
      </c>
      <c r="H3916" s="143">
        <v>0.59</v>
      </c>
      <c r="I3916" s="143">
        <v>0.64</v>
      </c>
      <c r="J3916" s="143" t="s">
        <v>366</v>
      </c>
      <c r="K3916" s="143">
        <v>7.2014072645700006E-2</v>
      </c>
      <c r="L3916" s="143">
        <v>3328.81982981907</v>
      </c>
      <c r="M3916" s="143">
        <v>6.5497484414747698</v>
      </c>
      <c r="N3916" s="143">
        <v>0.90083047346015999</v>
      </c>
      <c r="O3916" s="143">
        <v>0.47167406007543999</v>
      </c>
      <c r="P3916" s="143">
        <v>6.4872471157220002E-2</v>
      </c>
      <c r="Q3916" s="143">
        <v>239.72187304904699</v>
      </c>
      <c r="R3916" s="143">
        <v>1730</v>
      </c>
      <c r="S3916" s="143" t="s">
        <v>368</v>
      </c>
      <c r="T3916" s="143">
        <v>1730</v>
      </c>
      <c r="U3916" s="143" t="s">
        <v>385</v>
      </c>
      <c r="V3916" s="143" t="s">
        <v>366</v>
      </c>
      <c r="Z3916" s="143">
        <v>0</v>
      </c>
      <c r="AA3916" s="143">
        <v>1</v>
      </c>
      <c r="AB3916" s="143">
        <v>0.47167406007543999</v>
      </c>
      <c r="AC3916" s="143">
        <v>6.4872471157220002E-2</v>
      </c>
      <c r="AD3916" s="143">
        <v>239.72187304904801</v>
      </c>
      <c r="AF3916" s="143">
        <v>-1</v>
      </c>
      <c r="AG3916" s="143">
        <v>-1</v>
      </c>
      <c r="AH3916" s="143">
        <v>-1</v>
      </c>
      <c r="AI3916" s="143">
        <v>-1</v>
      </c>
      <c r="AJ3916" s="143">
        <v>0</v>
      </c>
      <c r="AM3916" s="143" t="s">
        <v>383</v>
      </c>
      <c r="AN3916" s="143">
        <v>-1</v>
      </c>
      <c r="AQ3916" s="143">
        <v>658</v>
      </c>
      <c r="AR3916" s="143" t="s">
        <v>297</v>
      </c>
      <c r="AT3916" s="143" t="s">
        <v>366</v>
      </c>
      <c r="AV3916" s="143">
        <v>111.83030586066999</v>
      </c>
      <c r="AW3916" s="143">
        <v>0.19442163260000001</v>
      </c>
    </row>
    <row r="3917" spans="1:49" x14ac:dyDescent="0.25">
      <c r="A3917" s="153">
        <v>820000</v>
      </c>
      <c r="B3917" s="153">
        <v>1400000</v>
      </c>
      <c r="C3917" s="153">
        <v>1400000</v>
      </c>
      <c r="D3917" s="143" t="s">
        <v>360</v>
      </c>
      <c r="E3917" s="143" t="s">
        <v>73</v>
      </c>
      <c r="F3917" s="143" t="s">
        <v>378</v>
      </c>
      <c r="G3917" s="143" t="s">
        <v>379</v>
      </c>
      <c r="H3917" s="143">
        <v>0.59</v>
      </c>
      <c r="I3917" s="143">
        <v>0.64</v>
      </c>
      <c r="J3917" s="143" t="s">
        <v>366</v>
      </c>
      <c r="K3917" s="143">
        <v>0.13782393277676999</v>
      </c>
      <c r="L3917" s="143">
        <v>3803.2033252142101</v>
      </c>
      <c r="M3917" s="143">
        <v>7.6064444262976396</v>
      </c>
      <c r="N3917" s="143">
        <v>1.0389024215329701</v>
      </c>
      <c r="O3917" s="143">
        <v>1.04835008528032</v>
      </c>
      <c r="P3917" s="143">
        <v>0.14318561750698999</v>
      </c>
      <c r="Q3917" s="143">
        <v>524.17243943073504</v>
      </c>
      <c r="R3917" s="143">
        <v>1730</v>
      </c>
      <c r="S3917" s="143" t="s">
        <v>368</v>
      </c>
      <c r="T3917" s="143">
        <v>1730</v>
      </c>
      <c r="U3917" s="143" t="s">
        <v>385</v>
      </c>
      <c r="V3917" s="143" t="s">
        <v>366</v>
      </c>
      <c r="Z3917" s="143">
        <v>0</v>
      </c>
      <c r="AA3917" s="143">
        <v>1</v>
      </c>
      <c r="AB3917" s="143">
        <v>1.04835008528032</v>
      </c>
      <c r="AC3917" s="143">
        <v>0.14318561750698999</v>
      </c>
      <c r="AD3917" s="143">
        <v>524.17243943073504</v>
      </c>
      <c r="AF3917" s="143">
        <v>-1</v>
      </c>
      <c r="AG3917" s="143">
        <v>-1</v>
      </c>
      <c r="AH3917" s="143">
        <v>-1</v>
      </c>
      <c r="AI3917" s="143">
        <v>-1</v>
      </c>
      <c r="AJ3917" s="143">
        <v>0</v>
      </c>
      <c r="AM3917" s="143" t="s">
        <v>383</v>
      </c>
      <c r="AN3917" s="143">
        <v>-1</v>
      </c>
      <c r="AQ3917" s="143">
        <v>666</v>
      </c>
      <c r="AR3917" s="143" t="s">
        <v>297</v>
      </c>
      <c r="AT3917" s="143" t="s">
        <v>366</v>
      </c>
      <c r="AV3917" s="143">
        <v>121.232015126712</v>
      </c>
      <c r="AW3917" s="143">
        <v>0.42511957779999998</v>
      </c>
    </row>
    <row r="3918" spans="1:49" x14ac:dyDescent="0.25">
      <c r="A3918" s="153">
        <v>820000</v>
      </c>
      <c r="B3918" s="153">
        <v>1400000</v>
      </c>
      <c r="C3918" s="153">
        <v>1400000</v>
      </c>
      <c r="D3918" s="143" t="s">
        <v>360</v>
      </c>
      <c r="E3918" s="143" t="s">
        <v>73</v>
      </c>
      <c r="F3918" s="143" t="s">
        <v>378</v>
      </c>
      <c r="G3918" s="143" t="s">
        <v>379</v>
      </c>
      <c r="H3918" s="143">
        <v>0.59</v>
      </c>
      <c r="I3918" s="143">
        <v>0.64</v>
      </c>
      <c r="J3918" s="143" t="s">
        <v>366</v>
      </c>
      <c r="K3918" s="143">
        <v>0.49925246586298999</v>
      </c>
      <c r="L3918" s="143">
        <v>3810.1374600148301</v>
      </c>
      <c r="M3918" s="143">
        <v>7.6132083813096996</v>
      </c>
      <c r="N3918" s="143">
        <v>1.04016011523029</v>
      </c>
      <c r="O3918" s="143">
        <v>3.8009130574976999</v>
      </c>
      <c r="P3918" s="143">
        <v>0.51930250242106002</v>
      </c>
      <c r="Q3918" s="143">
        <v>1902.2205221893801</v>
      </c>
      <c r="R3918" s="143">
        <v>1730</v>
      </c>
      <c r="S3918" s="143" t="s">
        <v>368</v>
      </c>
      <c r="T3918" s="143">
        <v>1730</v>
      </c>
      <c r="U3918" s="143" t="s">
        <v>385</v>
      </c>
      <c r="V3918" s="143" t="s">
        <v>366</v>
      </c>
      <c r="Z3918" s="143">
        <v>0</v>
      </c>
      <c r="AA3918" s="143">
        <v>1</v>
      </c>
      <c r="AB3918" s="143">
        <v>3.8009130574976999</v>
      </c>
      <c r="AC3918" s="143">
        <v>0.51930250242106002</v>
      </c>
      <c r="AD3918" s="143">
        <v>1902.2205221893801</v>
      </c>
      <c r="AF3918" s="143">
        <v>-1</v>
      </c>
      <c r="AG3918" s="143">
        <v>-1</v>
      </c>
      <c r="AH3918" s="143">
        <v>-1</v>
      </c>
      <c r="AI3918" s="143">
        <v>-1</v>
      </c>
      <c r="AJ3918" s="143">
        <v>0</v>
      </c>
      <c r="AM3918" s="143" t="s">
        <v>383</v>
      </c>
      <c r="AN3918" s="143">
        <v>-1</v>
      </c>
      <c r="AQ3918" s="143">
        <v>660</v>
      </c>
      <c r="AR3918" s="143" t="s">
        <v>297</v>
      </c>
      <c r="AT3918" s="143" t="s">
        <v>366</v>
      </c>
      <c r="AV3918" s="143">
        <v>199.55715793223899</v>
      </c>
      <c r="AW3918" s="143">
        <v>1.5427579254999999</v>
      </c>
    </row>
    <row r="3919" spans="1:49" x14ac:dyDescent="0.25">
      <c r="A3919" s="153">
        <v>820000</v>
      </c>
      <c r="B3919" s="153">
        <v>1400000</v>
      </c>
      <c r="C3919" s="153">
        <v>1400000</v>
      </c>
      <c r="D3919" s="143" t="s">
        <v>360</v>
      </c>
      <c r="E3919" s="143" t="s">
        <v>73</v>
      </c>
      <c r="F3919" s="143" t="s">
        <v>378</v>
      </c>
      <c r="G3919" s="143" t="s">
        <v>379</v>
      </c>
      <c r="H3919" s="143">
        <v>0.59</v>
      </c>
      <c r="I3919" s="143">
        <v>0.64</v>
      </c>
      <c r="J3919" s="143" t="s">
        <v>366</v>
      </c>
      <c r="K3919" s="143">
        <v>5.0208865577900004E-3</v>
      </c>
      <c r="L3919" s="143">
        <v>3454.3005123213602</v>
      </c>
      <c r="M3919" s="143">
        <v>7.8947607071926802</v>
      </c>
      <c r="N3919" s="143">
        <v>0.96435042261643</v>
      </c>
      <c r="O3919" s="143">
        <v>3.963869791171E-2</v>
      </c>
      <c r="P3919" s="143">
        <v>4.8418940739099999E-3</v>
      </c>
      <c r="Q3919" s="143">
        <v>17.343651008881402</v>
      </c>
      <c r="R3919" s="143">
        <v>1730</v>
      </c>
      <c r="S3919" s="143" t="s">
        <v>368</v>
      </c>
      <c r="T3919" s="143">
        <v>1730</v>
      </c>
      <c r="U3919" s="143" t="s">
        <v>385</v>
      </c>
      <c r="V3919" s="143" t="s">
        <v>366</v>
      </c>
      <c r="Z3919" s="143">
        <v>0</v>
      </c>
      <c r="AA3919" s="143">
        <v>1</v>
      </c>
      <c r="AB3919" s="143">
        <v>3.963869791171E-2</v>
      </c>
      <c r="AC3919" s="143">
        <v>4.8418940739099999E-3</v>
      </c>
      <c r="AD3919" s="143">
        <v>524.57761243841901</v>
      </c>
      <c r="AF3919" s="143">
        <v>-1</v>
      </c>
      <c r="AG3919" s="143">
        <v>-1</v>
      </c>
      <c r="AH3919" s="143">
        <v>-1</v>
      </c>
      <c r="AI3919" s="143">
        <v>-1</v>
      </c>
      <c r="AJ3919" s="143">
        <v>0</v>
      </c>
      <c r="AM3919" s="143" t="s">
        <v>383</v>
      </c>
      <c r="AN3919" s="143">
        <v>-1</v>
      </c>
      <c r="AQ3919" s="143">
        <v>660</v>
      </c>
      <c r="AR3919" s="143" t="s">
        <v>297</v>
      </c>
      <c r="AT3919" s="143" t="s">
        <v>366</v>
      </c>
      <c r="AV3919" s="143">
        <v>21.3306500369067</v>
      </c>
      <c r="AW3919" s="143">
        <v>0.4254481853</v>
      </c>
    </row>
    <row r="3920" spans="1:49" x14ac:dyDescent="0.25">
      <c r="A3920" s="153">
        <v>820000</v>
      </c>
      <c r="B3920" s="153">
        <v>1400000</v>
      </c>
      <c r="C3920" s="153">
        <v>1400000</v>
      </c>
      <c r="D3920" s="143" t="s">
        <v>360</v>
      </c>
      <c r="E3920" s="143" t="s">
        <v>73</v>
      </c>
      <c r="F3920" s="143" t="s">
        <v>378</v>
      </c>
      <c r="G3920" s="143" t="s">
        <v>379</v>
      </c>
      <c r="H3920" s="143">
        <v>0.59</v>
      </c>
      <c r="I3920" s="143">
        <v>0.64</v>
      </c>
      <c r="J3920" s="143" t="s">
        <v>366</v>
      </c>
      <c r="K3920" s="143">
        <v>0.55358804437607001</v>
      </c>
      <c r="L3920" s="143">
        <v>3806.1276602641801</v>
      </c>
      <c r="M3920" s="143">
        <v>7.6640024418254002</v>
      </c>
      <c r="N3920" s="143">
        <v>1.0443337997509301</v>
      </c>
      <c r="O3920" s="143">
        <v>4.2427001238635604</v>
      </c>
      <c r="P3920" s="143">
        <v>0.57813070587994997</v>
      </c>
      <c r="Q3920" s="143">
        <v>2107.0267680913198</v>
      </c>
      <c r="R3920" s="143">
        <v>1730</v>
      </c>
      <c r="S3920" s="143" t="s">
        <v>368</v>
      </c>
      <c r="T3920" s="143">
        <v>1730</v>
      </c>
      <c r="U3920" s="143" t="s">
        <v>385</v>
      </c>
      <c r="V3920" s="143" t="s">
        <v>366</v>
      </c>
      <c r="Z3920" s="143">
        <v>0</v>
      </c>
      <c r="AA3920" s="143">
        <v>1</v>
      </c>
      <c r="AB3920" s="143">
        <v>4.2427001238635604</v>
      </c>
      <c r="AC3920" s="143">
        <v>0.57813070587994997</v>
      </c>
      <c r="AD3920" s="143">
        <v>2351.2865688561401</v>
      </c>
      <c r="AF3920" s="143">
        <v>-1</v>
      </c>
      <c r="AG3920" s="143">
        <v>-1</v>
      </c>
      <c r="AH3920" s="143">
        <v>-1</v>
      </c>
      <c r="AI3920" s="143">
        <v>-1</v>
      </c>
      <c r="AJ3920" s="143">
        <v>0</v>
      </c>
      <c r="AM3920" s="143" t="s">
        <v>383</v>
      </c>
      <c r="AN3920" s="143">
        <v>-1</v>
      </c>
      <c r="AQ3920" s="143">
        <v>660</v>
      </c>
      <c r="AR3920" s="143" t="s">
        <v>297</v>
      </c>
      <c r="AT3920" s="143" t="s">
        <v>366</v>
      </c>
      <c r="AV3920" s="143">
        <v>196.59252876153499</v>
      </c>
      <c r="AW3920" s="143">
        <v>1.9069639650000001</v>
      </c>
    </row>
    <row r="3921" spans="1:49" x14ac:dyDescent="0.25">
      <c r="A3921" s="153">
        <v>820000</v>
      </c>
      <c r="B3921" s="153">
        <v>1400000</v>
      </c>
      <c r="C3921" s="153">
        <v>1400000</v>
      </c>
      <c r="D3921" s="143" t="s">
        <v>360</v>
      </c>
      <c r="E3921" s="143" t="s">
        <v>73</v>
      </c>
      <c r="F3921" s="143" t="s">
        <v>378</v>
      </c>
      <c r="G3921" s="143" t="s">
        <v>379</v>
      </c>
      <c r="H3921" s="143">
        <v>0.59</v>
      </c>
      <c r="I3921" s="143">
        <v>0.64</v>
      </c>
      <c r="J3921" s="143" t="s">
        <v>366</v>
      </c>
      <c r="K3921" s="143">
        <v>0.61776345375996</v>
      </c>
      <c r="L3921" s="143">
        <v>3802.4667943782001</v>
      </c>
      <c r="M3921" s="143">
        <v>7.60498470925444</v>
      </c>
      <c r="N3921" s="143">
        <v>1.0387024231911199</v>
      </c>
      <c r="O3921" s="143">
        <v>4.6980816197807602</v>
      </c>
      <c r="P3921" s="143">
        <v>0.64167239637939</v>
      </c>
      <c r="Q3921" s="143">
        <v>2349.0250197026598</v>
      </c>
      <c r="R3921" s="143">
        <v>1730</v>
      </c>
      <c r="S3921" s="143" t="s">
        <v>368</v>
      </c>
      <c r="T3921" s="143">
        <v>1730</v>
      </c>
      <c r="U3921" s="143" t="s">
        <v>385</v>
      </c>
      <c r="V3921" s="143" t="s">
        <v>366</v>
      </c>
      <c r="Z3921" s="143">
        <v>0</v>
      </c>
      <c r="AA3921" s="143">
        <v>1</v>
      </c>
      <c r="AB3921" s="143">
        <v>4.6980816197807602</v>
      </c>
      <c r="AC3921" s="143">
        <v>0.64167239637939</v>
      </c>
      <c r="AD3921" s="143">
        <v>2349.0250197026598</v>
      </c>
      <c r="AF3921" s="143">
        <v>-1</v>
      </c>
      <c r="AG3921" s="143">
        <v>-1</v>
      </c>
      <c r="AH3921" s="143">
        <v>-1</v>
      </c>
      <c r="AI3921" s="143">
        <v>-1</v>
      </c>
      <c r="AJ3921" s="143">
        <v>0</v>
      </c>
      <c r="AM3921" s="143" t="s">
        <v>383</v>
      </c>
      <c r="AN3921" s="143">
        <v>-1</v>
      </c>
      <c r="AQ3921" s="143">
        <v>666</v>
      </c>
      <c r="AR3921" s="143" t="s">
        <v>297</v>
      </c>
      <c r="AT3921" s="143" t="s">
        <v>366</v>
      </c>
      <c r="AV3921" s="143">
        <v>200.00000001490099</v>
      </c>
      <c r="AW3921" s="143">
        <v>1.9051297808000001</v>
      </c>
    </row>
    <row r="3922" spans="1:49" x14ac:dyDescent="0.25">
      <c r="A3922" s="153">
        <v>820000</v>
      </c>
      <c r="B3922" s="153">
        <v>1400000</v>
      </c>
      <c r="C3922" s="153">
        <v>1400000</v>
      </c>
      <c r="D3922" s="143" t="s">
        <v>360</v>
      </c>
      <c r="E3922" s="143" t="s">
        <v>73</v>
      </c>
      <c r="F3922" s="143" t="s">
        <v>378</v>
      </c>
      <c r="G3922" s="143" t="s">
        <v>379</v>
      </c>
      <c r="H3922" s="143">
        <v>0.59</v>
      </c>
      <c r="I3922" s="143">
        <v>0.64</v>
      </c>
      <c r="J3922" s="143" t="s">
        <v>366</v>
      </c>
      <c r="K3922" s="143">
        <v>6.5389926394869999E-2</v>
      </c>
      <c r="L3922" s="143">
        <v>3395.6698758512098</v>
      </c>
      <c r="M3922" s="143">
        <v>6.9033958338287196</v>
      </c>
      <c r="N3922" s="143">
        <v>0.93305007129963002</v>
      </c>
      <c r="O3922" s="143">
        <v>0.45141254544876003</v>
      </c>
      <c r="P3922" s="143">
        <v>6.1012075485010003E-2</v>
      </c>
      <c r="Q3922" s="143">
        <v>222.04260324321501</v>
      </c>
      <c r="R3922" s="143">
        <v>1730</v>
      </c>
      <c r="S3922" s="143" t="s">
        <v>368</v>
      </c>
      <c r="T3922" s="143">
        <v>1730</v>
      </c>
      <c r="U3922" s="143" t="s">
        <v>385</v>
      </c>
      <c r="V3922" s="143" t="s">
        <v>366</v>
      </c>
      <c r="Z3922" s="143">
        <v>0</v>
      </c>
      <c r="AA3922" s="143">
        <v>1</v>
      </c>
      <c r="AB3922" s="143">
        <v>0.45141254544876003</v>
      </c>
      <c r="AC3922" s="143">
        <v>6.1012075485010003E-2</v>
      </c>
      <c r="AD3922" s="143">
        <v>836.53391501320903</v>
      </c>
      <c r="AF3922" s="143">
        <v>-1</v>
      </c>
      <c r="AG3922" s="143">
        <v>-1</v>
      </c>
      <c r="AH3922" s="143">
        <v>-1</v>
      </c>
      <c r="AI3922" s="143">
        <v>-1</v>
      </c>
      <c r="AJ3922" s="143">
        <v>0</v>
      </c>
      <c r="AM3922" s="143" t="s">
        <v>383</v>
      </c>
      <c r="AN3922" s="143">
        <v>-1</v>
      </c>
      <c r="AQ3922" s="143">
        <v>662</v>
      </c>
      <c r="AR3922" s="143" t="s">
        <v>297</v>
      </c>
      <c r="AT3922" s="143" t="s">
        <v>366</v>
      </c>
      <c r="AV3922" s="143">
        <v>110.61108465298101</v>
      </c>
      <c r="AW3922" s="143">
        <v>0.67845410790000005</v>
      </c>
    </row>
    <row r="3923" spans="1:49" x14ac:dyDescent="0.25">
      <c r="A3923" s="153">
        <v>820000</v>
      </c>
      <c r="B3923" s="153">
        <v>1400000</v>
      </c>
      <c r="C3923" s="153">
        <v>1400000</v>
      </c>
      <c r="D3923" s="143" t="s">
        <v>360</v>
      </c>
      <c r="E3923" s="143" t="s">
        <v>73</v>
      </c>
      <c r="F3923" s="143" t="s">
        <v>378</v>
      </c>
      <c r="G3923" s="143" t="s">
        <v>379</v>
      </c>
      <c r="H3923" s="143">
        <v>0.59</v>
      </c>
      <c r="I3923" s="143">
        <v>0.64</v>
      </c>
      <c r="J3923" s="143" t="s">
        <v>366</v>
      </c>
      <c r="K3923" s="143">
        <v>0.61776345366790997</v>
      </c>
      <c r="L3923" s="143">
        <v>3809.5000014510501</v>
      </c>
      <c r="M3923" s="143">
        <v>7.6079698813011998</v>
      </c>
      <c r="N3923" s="143">
        <v>1.0396308935443801</v>
      </c>
      <c r="O3923" s="143">
        <v>4.6999257492740902</v>
      </c>
      <c r="P3923" s="143">
        <v>0.64224597133584005</v>
      </c>
      <c r="Q3923" s="143">
        <v>2353.3698776443198</v>
      </c>
      <c r="R3923" s="143">
        <v>1730</v>
      </c>
      <c r="S3923" s="143" t="s">
        <v>368</v>
      </c>
      <c r="T3923" s="143">
        <v>1730</v>
      </c>
      <c r="U3923" s="143" t="s">
        <v>385</v>
      </c>
      <c r="V3923" s="143" t="s">
        <v>366</v>
      </c>
      <c r="Z3923" s="143">
        <v>0</v>
      </c>
      <c r="AA3923" s="143">
        <v>1</v>
      </c>
      <c r="AB3923" s="143">
        <v>4.6999257492740902</v>
      </c>
      <c r="AC3923" s="143">
        <v>0.64224597133584005</v>
      </c>
      <c r="AD3923" s="143">
        <v>2353.3698776443198</v>
      </c>
      <c r="AF3923" s="143">
        <v>-1</v>
      </c>
      <c r="AG3923" s="143">
        <v>-1</v>
      </c>
      <c r="AH3923" s="143">
        <v>-1</v>
      </c>
      <c r="AI3923" s="143">
        <v>-1</v>
      </c>
      <c r="AJ3923" s="143">
        <v>0</v>
      </c>
      <c r="AM3923" s="143" t="s">
        <v>383</v>
      </c>
      <c r="AN3923" s="143">
        <v>-1</v>
      </c>
      <c r="AQ3923" s="143">
        <v>660</v>
      </c>
      <c r="AR3923" s="143" t="s">
        <v>297</v>
      </c>
      <c r="AT3923" s="143" t="s">
        <v>366</v>
      </c>
      <c r="AV3923" s="143">
        <v>200</v>
      </c>
      <c r="AW3923" s="143">
        <v>1.908653591</v>
      </c>
    </row>
    <row r="3924" spans="1:49" x14ac:dyDescent="0.25">
      <c r="A3924" s="153">
        <v>820000</v>
      </c>
      <c r="B3924" s="153">
        <v>1400000</v>
      </c>
      <c r="C3924" s="153">
        <v>1400000</v>
      </c>
      <c r="D3924" s="143" t="s">
        <v>360</v>
      </c>
      <c r="E3924" s="143" t="s">
        <v>73</v>
      </c>
      <c r="F3924" s="143" t="s">
        <v>378</v>
      </c>
      <c r="G3924" s="143" t="s">
        <v>379</v>
      </c>
      <c r="H3924" s="143">
        <v>0.59</v>
      </c>
      <c r="I3924" s="143">
        <v>0.64</v>
      </c>
      <c r="J3924" s="143" t="s">
        <v>366</v>
      </c>
      <c r="K3924" s="143">
        <v>1.0995002829969999E-2</v>
      </c>
      <c r="L3924" s="143">
        <v>3841.9501578893601</v>
      </c>
      <c r="M3924" s="143">
        <v>8.1407624284778706</v>
      </c>
      <c r="N3924" s="143">
        <v>1.14200969116933</v>
      </c>
      <c r="O3924" s="143">
        <v>8.9507705939239998E-2</v>
      </c>
      <c r="P3924" s="143">
        <v>1.2556399786259999E-2</v>
      </c>
      <c r="Q3924" s="143">
        <v>42.2422528586049</v>
      </c>
      <c r="R3924" s="143">
        <v>1730</v>
      </c>
      <c r="S3924" s="143" t="s">
        <v>368</v>
      </c>
      <c r="T3924" s="143">
        <v>1730</v>
      </c>
      <c r="U3924" s="143" t="s">
        <v>385</v>
      </c>
      <c r="V3924" s="143" t="s">
        <v>366</v>
      </c>
      <c r="Z3924" s="143">
        <v>0</v>
      </c>
      <c r="AA3924" s="143">
        <v>1</v>
      </c>
      <c r="AB3924" s="143">
        <v>8.9507705939239998E-2</v>
      </c>
      <c r="AC3924" s="143">
        <v>1.2556399786259999E-2</v>
      </c>
      <c r="AD3924" s="143">
        <v>42.242252858605298</v>
      </c>
      <c r="AF3924" s="143">
        <v>-1</v>
      </c>
      <c r="AG3924" s="143">
        <v>-1</v>
      </c>
      <c r="AH3924" s="143">
        <v>-1</v>
      </c>
      <c r="AI3924" s="143">
        <v>-1</v>
      </c>
      <c r="AJ3924" s="143">
        <v>0</v>
      </c>
      <c r="AM3924" s="143" t="s">
        <v>383</v>
      </c>
      <c r="AN3924" s="143">
        <v>-1</v>
      </c>
      <c r="AQ3924" s="143">
        <v>660</v>
      </c>
      <c r="AR3924" s="143" t="s">
        <v>297</v>
      </c>
      <c r="AT3924" s="143" t="s">
        <v>366</v>
      </c>
      <c r="AV3924" s="143">
        <v>46.458166291012098</v>
      </c>
      <c r="AW3924" s="143">
        <v>3.4259734700000002E-2</v>
      </c>
    </row>
    <row r="3925" spans="1:49" x14ac:dyDescent="0.25">
      <c r="A3925" s="153">
        <v>820000</v>
      </c>
      <c r="B3925" s="153">
        <v>1400000</v>
      </c>
      <c r="C3925" s="153">
        <v>1400000</v>
      </c>
      <c r="D3925" s="143" t="s">
        <v>360</v>
      </c>
      <c r="E3925" s="143" t="s">
        <v>73</v>
      </c>
      <c r="F3925" s="143" t="s">
        <v>378</v>
      </c>
      <c r="G3925" s="143" t="s">
        <v>379</v>
      </c>
      <c r="H3925" s="143">
        <v>0.59</v>
      </c>
      <c r="I3925" s="143">
        <v>0.64</v>
      </c>
      <c r="J3925" s="143" t="s">
        <v>366</v>
      </c>
      <c r="K3925" s="143">
        <v>0.61776345366790997</v>
      </c>
      <c r="L3925" s="143">
        <v>3810.1684569649201</v>
      </c>
      <c r="M3925" s="143">
        <v>7.6092854267178502</v>
      </c>
      <c r="N3925" s="143">
        <v>1.0398115775580301</v>
      </c>
      <c r="O3925" s="143">
        <v>4.7007384451541396</v>
      </c>
      <c r="P3925" s="143">
        <v>0.64235759131613002</v>
      </c>
      <c r="Q3925" s="143">
        <v>2353.78282503119</v>
      </c>
      <c r="R3925" s="143">
        <v>1730</v>
      </c>
      <c r="S3925" s="143" t="s">
        <v>368</v>
      </c>
      <c r="T3925" s="143">
        <v>1730</v>
      </c>
      <c r="U3925" s="143" t="s">
        <v>385</v>
      </c>
      <c r="V3925" s="143" t="s">
        <v>366</v>
      </c>
      <c r="Z3925" s="143">
        <v>0</v>
      </c>
      <c r="AA3925" s="143">
        <v>1</v>
      </c>
      <c r="AB3925" s="143">
        <v>4.7007384451541396</v>
      </c>
      <c r="AC3925" s="143">
        <v>0.64235759131613002</v>
      </c>
      <c r="AD3925" s="143">
        <v>2353.78282503119</v>
      </c>
      <c r="AF3925" s="143">
        <v>-1</v>
      </c>
      <c r="AG3925" s="143">
        <v>-1</v>
      </c>
      <c r="AH3925" s="143">
        <v>-1</v>
      </c>
      <c r="AI3925" s="143">
        <v>-1</v>
      </c>
      <c r="AJ3925" s="143">
        <v>0</v>
      </c>
      <c r="AM3925" s="143" t="s">
        <v>383</v>
      </c>
      <c r="AN3925" s="143">
        <v>-1</v>
      </c>
      <c r="AQ3925" s="143">
        <v>660</v>
      </c>
      <c r="AR3925" s="143" t="s">
        <v>297</v>
      </c>
      <c r="AT3925" s="143" t="s">
        <v>366</v>
      </c>
      <c r="AV3925" s="143">
        <v>200</v>
      </c>
      <c r="AW3925" s="143">
        <v>1.9089885037000001</v>
      </c>
    </row>
    <row r="3926" spans="1:49" x14ac:dyDescent="0.25">
      <c r="A3926" s="153">
        <v>820000</v>
      </c>
      <c r="B3926" s="153">
        <v>1400000</v>
      </c>
      <c r="C3926" s="153">
        <v>1400000</v>
      </c>
      <c r="D3926" s="143" t="s">
        <v>360</v>
      </c>
      <c r="E3926" s="143" t="s">
        <v>73</v>
      </c>
      <c r="F3926" s="143" t="s">
        <v>378</v>
      </c>
      <c r="G3926" s="143" t="s">
        <v>379</v>
      </c>
      <c r="H3926" s="143">
        <v>0.59</v>
      </c>
      <c r="I3926" s="143">
        <v>0.64</v>
      </c>
      <c r="J3926" s="143" t="s">
        <v>366</v>
      </c>
      <c r="K3926" s="143">
        <v>0.61776345371394004</v>
      </c>
      <c r="L3926" s="143">
        <v>3810.0947872162601</v>
      </c>
      <c r="M3926" s="143">
        <v>7.6186160659305502</v>
      </c>
      <c r="N3926" s="143">
        <v>1.0406405700205399</v>
      </c>
      <c r="O3926" s="143">
        <v>4.7065025734097601</v>
      </c>
      <c r="P3926" s="143">
        <v>0.64286971261073</v>
      </c>
      <c r="Q3926" s="143">
        <v>2353.7373147281901</v>
      </c>
      <c r="R3926" s="143">
        <v>1730</v>
      </c>
      <c r="S3926" s="143" t="s">
        <v>368</v>
      </c>
      <c r="T3926" s="143">
        <v>1730</v>
      </c>
      <c r="U3926" s="143" t="s">
        <v>385</v>
      </c>
      <c r="V3926" s="143" t="s">
        <v>366</v>
      </c>
      <c r="Z3926" s="143">
        <v>0</v>
      </c>
      <c r="AA3926" s="143">
        <v>1</v>
      </c>
      <c r="AB3926" s="143">
        <v>4.7065025734097601</v>
      </c>
      <c r="AC3926" s="143">
        <v>0.64286971261073</v>
      </c>
      <c r="AD3926" s="143">
        <v>2353.7373147281901</v>
      </c>
      <c r="AF3926" s="143">
        <v>-1</v>
      </c>
      <c r="AG3926" s="143">
        <v>-1</v>
      </c>
      <c r="AH3926" s="143">
        <v>-1</v>
      </c>
      <c r="AI3926" s="143">
        <v>-1</v>
      </c>
      <c r="AJ3926" s="143">
        <v>0</v>
      </c>
      <c r="AM3926" s="143" t="s">
        <v>383</v>
      </c>
      <c r="AN3926" s="143">
        <v>-1</v>
      </c>
      <c r="AQ3926" s="143">
        <v>660</v>
      </c>
      <c r="AR3926" s="143" t="s">
        <v>297</v>
      </c>
      <c r="AT3926" s="143" t="s">
        <v>366</v>
      </c>
      <c r="AV3926" s="143">
        <v>200.00000000745001</v>
      </c>
      <c r="AW3926" s="143">
        <v>1.9089515935000001</v>
      </c>
    </row>
    <row r="3927" spans="1:49" x14ac:dyDescent="0.25">
      <c r="A3927" s="153">
        <v>820000</v>
      </c>
      <c r="B3927" s="153">
        <v>1400000</v>
      </c>
      <c r="C3927" s="153">
        <v>1400000</v>
      </c>
      <c r="D3927" s="143" t="s">
        <v>360</v>
      </c>
      <c r="E3927" s="143" t="s">
        <v>73</v>
      </c>
      <c r="F3927" s="143" t="s">
        <v>378</v>
      </c>
      <c r="G3927" s="143" t="s">
        <v>379</v>
      </c>
      <c r="H3927" s="143">
        <v>0.59</v>
      </c>
      <c r="I3927" s="143">
        <v>0.64</v>
      </c>
      <c r="J3927" s="143" t="s">
        <v>366</v>
      </c>
      <c r="K3927" s="143">
        <v>4.6802587151329997E-2</v>
      </c>
      <c r="L3927" s="143">
        <v>3203.8131809351498</v>
      </c>
      <c r="M3927" s="143">
        <v>6.2893229570882996</v>
      </c>
      <c r="N3927" s="143">
        <v>0.86281420409815002</v>
      </c>
      <c r="O3927" s="143">
        <v>0.29435658582204</v>
      </c>
      <c r="P3927" s="143">
        <v>4.0381936982709997E-2</v>
      </c>
      <c r="Q3927" s="143">
        <v>149.946745617326</v>
      </c>
      <c r="R3927" s="143">
        <v>1730</v>
      </c>
      <c r="S3927" s="143" t="s">
        <v>368</v>
      </c>
      <c r="T3927" s="143">
        <v>1730</v>
      </c>
      <c r="U3927" s="143" t="s">
        <v>385</v>
      </c>
      <c r="V3927" s="143" t="s">
        <v>366</v>
      </c>
      <c r="Z3927" s="143">
        <v>0</v>
      </c>
      <c r="AA3927" s="143">
        <v>1</v>
      </c>
      <c r="AB3927" s="143">
        <v>0.29435658582204</v>
      </c>
      <c r="AC3927" s="143">
        <v>4.0381936982709997E-2</v>
      </c>
      <c r="AD3927" s="143">
        <v>149.946745617327</v>
      </c>
      <c r="AF3927" s="143">
        <v>-1</v>
      </c>
      <c r="AG3927" s="143">
        <v>-1</v>
      </c>
      <c r="AH3927" s="143">
        <v>-1</v>
      </c>
      <c r="AI3927" s="143">
        <v>-1</v>
      </c>
      <c r="AJ3927" s="143">
        <v>0</v>
      </c>
      <c r="AM3927" s="143" t="s">
        <v>383</v>
      </c>
      <c r="AN3927" s="143">
        <v>-1</v>
      </c>
      <c r="AQ3927" s="143">
        <v>658</v>
      </c>
      <c r="AR3927" s="143" t="s">
        <v>297</v>
      </c>
      <c r="AT3927" s="143" t="s">
        <v>366</v>
      </c>
      <c r="AV3927" s="143">
        <v>60.717841733605198</v>
      </c>
      <c r="AW3927" s="143">
        <v>0.1216113103</v>
      </c>
    </row>
    <row r="3928" spans="1:49" x14ac:dyDescent="0.25">
      <c r="A3928" s="153">
        <v>820000</v>
      </c>
      <c r="B3928" s="153">
        <v>1400000</v>
      </c>
      <c r="C3928" s="153">
        <v>1400000</v>
      </c>
      <c r="D3928" s="143" t="s">
        <v>360</v>
      </c>
      <c r="E3928" s="143" t="s">
        <v>73</v>
      </c>
      <c r="F3928" s="143" t="s">
        <v>378</v>
      </c>
      <c r="G3928" s="143" t="s">
        <v>379</v>
      </c>
      <c r="H3928" s="143">
        <v>0.59</v>
      </c>
      <c r="I3928" s="143">
        <v>0.64</v>
      </c>
      <c r="J3928" s="143" t="s">
        <v>366</v>
      </c>
      <c r="K3928" s="143">
        <v>0.18996443843141</v>
      </c>
      <c r="L3928" s="143">
        <v>3341.2238043157399</v>
      </c>
      <c r="M3928" s="143">
        <v>6.6303991741737596</v>
      </c>
      <c r="N3928" s="143">
        <v>0.90383464641338995</v>
      </c>
      <c r="O3928" s="143">
        <v>1.2595400556980101</v>
      </c>
      <c r="P3928" s="143">
        <v>0.17169644104077</v>
      </c>
      <c r="Q3928" s="143">
        <v>634.71370366050598</v>
      </c>
      <c r="R3928" s="143">
        <v>1730</v>
      </c>
      <c r="S3928" s="143" t="s">
        <v>368</v>
      </c>
      <c r="T3928" s="143">
        <v>1730</v>
      </c>
      <c r="U3928" s="143" t="s">
        <v>385</v>
      </c>
      <c r="V3928" s="143" t="s">
        <v>366</v>
      </c>
      <c r="Z3928" s="143">
        <v>0</v>
      </c>
      <c r="AA3928" s="143">
        <v>1</v>
      </c>
      <c r="AB3928" s="143">
        <v>1.2595400556980101</v>
      </c>
      <c r="AC3928" s="143">
        <v>0.17169644104077</v>
      </c>
      <c r="AD3928" s="143">
        <v>658.56103694396904</v>
      </c>
      <c r="AF3928" s="143">
        <v>-1</v>
      </c>
      <c r="AG3928" s="143">
        <v>-1</v>
      </c>
      <c r="AH3928" s="143">
        <v>-1</v>
      </c>
      <c r="AI3928" s="143">
        <v>-1</v>
      </c>
      <c r="AJ3928" s="143">
        <v>0</v>
      </c>
      <c r="AM3928" s="143" t="s">
        <v>383</v>
      </c>
      <c r="AN3928" s="143">
        <v>-1</v>
      </c>
      <c r="AQ3928" s="143">
        <v>662</v>
      </c>
      <c r="AR3928" s="143" t="s">
        <v>297</v>
      </c>
      <c r="AT3928" s="143" t="s">
        <v>366</v>
      </c>
      <c r="AV3928" s="143">
        <v>144.00782176368199</v>
      </c>
      <c r="AW3928" s="143">
        <v>0.5341127631</v>
      </c>
    </row>
    <row r="3929" spans="1:49" x14ac:dyDescent="0.25">
      <c r="A3929" s="153">
        <v>820000</v>
      </c>
      <c r="B3929" s="153">
        <v>1400000</v>
      </c>
      <c r="C3929" s="153">
        <v>1400000</v>
      </c>
      <c r="D3929" s="143" t="s">
        <v>360</v>
      </c>
      <c r="E3929" s="143" t="s">
        <v>73</v>
      </c>
      <c r="F3929" s="143" t="s">
        <v>378</v>
      </c>
      <c r="G3929" s="143" t="s">
        <v>379</v>
      </c>
      <c r="H3929" s="143">
        <v>0.59</v>
      </c>
      <c r="I3929" s="143">
        <v>0.64</v>
      </c>
      <c r="J3929" s="143" t="s">
        <v>366</v>
      </c>
      <c r="K3929" s="143">
        <v>3.5087174194900002E-3</v>
      </c>
      <c r="L3929" s="143">
        <v>3366.9692971876798</v>
      </c>
      <c r="M3929" s="143">
        <v>6.72531236606397</v>
      </c>
      <c r="N3929" s="143">
        <v>0.91226245705359998</v>
      </c>
      <c r="O3929" s="143">
        <v>2.359722065033E-2</v>
      </c>
      <c r="P3929" s="143">
        <v>3.2008711742099998E-3</v>
      </c>
      <c r="Q3929" s="143">
        <v>11.8137438239371</v>
      </c>
      <c r="R3929" s="143">
        <v>1730</v>
      </c>
      <c r="S3929" s="143" t="s">
        <v>368</v>
      </c>
      <c r="T3929" s="143">
        <v>1730</v>
      </c>
      <c r="U3929" s="143" t="s">
        <v>385</v>
      </c>
      <c r="V3929" s="143" t="s">
        <v>366</v>
      </c>
      <c r="Z3929" s="143">
        <v>0</v>
      </c>
      <c r="AA3929" s="143">
        <v>1</v>
      </c>
      <c r="AB3929" s="143">
        <v>2.359722065033E-2</v>
      </c>
      <c r="AC3929" s="143">
        <v>3.2008711742099998E-3</v>
      </c>
      <c r="AD3929" s="143">
        <v>253.525961375478</v>
      </c>
      <c r="AF3929" s="143">
        <v>-1</v>
      </c>
      <c r="AG3929" s="143">
        <v>-1</v>
      </c>
      <c r="AH3929" s="143">
        <v>-1</v>
      </c>
      <c r="AI3929" s="143">
        <v>-1</v>
      </c>
      <c r="AJ3929" s="143">
        <v>0</v>
      </c>
      <c r="AM3929" s="143" t="s">
        <v>383</v>
      </c>
      <c r="AN3929" s="143">
        <v>-1</v>
      </c>
      <c r="AQ3929" s="143">
        <v>670</v>
      </c>
      <c r="AR3929" s="143" t="s">
        <v>297</v>
      </c>
      <c r="AT3929" s="143" t="s">
        <v>366</v>
      </c>
      <c r="AV3929" s="143">
        <v>21.9553894157144</v>
      </c>
      <c r="AW3929" s="143">
        <v>0.20561716250000001</v>
      </c>
    </row>
    <row r="3930" spans="1:49" x14ac:dyDescent="0.25">
      <c r="A3930" s="153">
        <v>820000</v>
      </c>
      <c r="B3930" s="153">
        <v>1400000</v>
      </c>
      <c r="C3930" s="153">
        <v>1400000</v>
      </c>
      <c r="D3930" s="143" t="s">
        <v>360</v>
      </c>
      <c r="E3930" s="143" t="s">
        <v>73</v>
      </c>
      <c r="F3930" s="143" t="s">
        <v>378</v>
      </c>
      <c r="G3930" s="143" t="s">
        <v>379</v>
      </c>
      <c r="H3930" s="143">
        <v>0.59</v>
      </c>
      <c r="I3930" s="143">
        <v>0.64</v>
      </c>
      <c r="J3930" s="143" t="s">
        <v>366</v>
      </c>
      <c r="K3930" s="143">
        <v>3.1967413279E-3</v>
      </c>
      <c r="L3930" s="143">
        <v>3160.5930500367899</v>
      </c>
      <c r="M3930" s="143">
        <v>6.1861725033305399</v>
      </c>
      <c r="N3930" s="143">
        <v>0.84758371858804005</v>
      </c>
      <c r="O3930" s="143">
        <v>1.9775593302959998E-2</v>
      </c>
      <c r="P3930" s="143">
        <v>2.7095059020699999E-3</v>
      </c>
      <c r="Q3930" s="143">
        <v>10.1035984237514</v>
      </c>
      <c r="R3930" s="143">
        <v>1730</v>
      </c>
      <c r="S3930" s="143" t="s">
        <v>368</v>
      </c>
      <c r="T3930" s="143">
        <v>1730</v>
      </c>
      <c r="U3930" s="143" t="s">
        <v>385</v>
      </c>
      <c r="V3930" s="143" t="s">
        <v>366</v>
      </c>
      <c r="Z3930" s="143">
        <v>0</v>
      </c>
      <c r="AA3930" s="143">
        <v>1</v>
      </c>
      <c r="AB3930" s="143">
        <v>1.9775593302959998E-2</v>
      </c>
      <c r="AC3930" s="143">
        <v>2.7095059020699999E-3</v>
      </c>
      <c r="AD3930" s="143">
        <v>10.1035984237525</v>
      </c>
      <c r="AF3930" s="143">
        <v>-1</v>
      </c>
      <c r="AG3930" s="143">
        <v>-1</v>
      </c>
      <c r="AH3930" s="143">
        <v>-1</v>
      </c>
      <c r="AI3930" s="143">
        <v>-1</v>
      </c>
      <c r="AJ3930" s="143">
        <v>0</v>
      </c>
      <c r="AM3930" s="143" t="s">
        <v>383</v>
      </c>
      <c r="AN3930" s="143">
        <v>-1</v>
      </c>
      <c r="AQ3930" s="143">
        <v>658</v>
      </c>
      <c r="AR3930" s="143" t="s">
        <v>297</v>
      </c>
      <c r="AT3930" s="143" t="s">
        <v>366</v>
      </c>
      <c r="AV3930" s="143">
        <v>24.254003628456999</v>
      </c>
      <c r="AW3930" s="143">
        <v>8.1943215000000007E-3</v>
      </c>
    </row>
    <row r="3931" spans="1:49" x14ac:dyDescent="0.25">
      <c r="A3931" s="153">
        <v>820000</v>
      </c>
      <c r="B3931" s="153">
        <v>1400000</v>
      </c>
      <c r="C3931" s="153">
        <v>1400000</v>
      </c>
      <c r="D3931" s="143" t="s">
        <v>360</v>
      </c>
      <c r="E3931" s="143" t="s">
        <v>73</v>
      </c>
      <c r="F3931" s="143" t="s">
        <v>378</v>
      </c>
      <c r="G3931" s="143" t="s">
        <v>379</v>
      </c>
      <c r="H3931" s="143">
        <v>0.59</v>
      </c>
      <c r="I3931" s="143">
        <v>0.64</v>
      </c>
      <c r="J3931" s="143" t="s">
        <v>366</v>
      </c>
      <c r="K3931" s="143">
        <v>6.9038923032190003E-2</v>
      </c>
      <c r="L3931" s="143">
        <v>3825.8406488772398</v>
      </c>
      <c r="M3931" s="143">
        <v>8.1280944879955594</v>
      </c>
      <c r="N3931" s="143">
        <v>1.0888210982814801</v>
      </c>
      <c r="O3931" s="143">
        <v>0.56115488975514005</v>
      </c>
      <c r="P3931" s="143">
        <v>7.5171036000080002E-2</v>
      </c>
      <c r="Q3931" s="143">
        <v>264.13191809128301</v>
      </c>
      <c r="R3931" s="143">
        <v>1730</v>
      </c>
      <c r="S3931" s="143" t="s">
        <v>368</v>
      </c>
      <c r="T3931" s="143">
        <v>1730</v>
      </c>
      <c r="U3931" s="143" t="s">
        <v>385</v>
      </c>
      <c r="V3931" s="143" t="s">
        <v>366</v>
      </c>
      <c r="Z3931" s="143">
        <v>0</v>
      </c>
      <c r="AA3931" s="143">
        <v>1</v>
      </c>
      <c r="AB3931" s="143">
        <v>0.56115488975514005</v>
      </c>
      <c r="AC3931" s="143">
        <v>7.5171036000080002E-2</v>
      </c>
      <c r="AD3931" s="143">
        <v>573.80795548169999</v>
      </c>
      <c r="AF3931" s="143">
        <v>-1</v>
      </c>
      <c r="AG3931" s="143">
        <v>-1</v>
      </c>
      <c r="AH3931" s="143">
        <v>-1</v>
      </c>
      <c r="AI3931" s="143">
        <v>-1</v>
      </c>
      <c r="AJ3931" s="143">
        <v>0</v>
      </c>
      <c r="AM3931" s="143" t="s">
        <v>383</v>
      </c>
      <c r="AN3931" s="143">
        <v>-1</v>
      </c>
      <c r="AQ3931" s="143">
        <v>661</v>
      </c>
      <c r="AR3931" s="143" t="s">
        <v>297</v>
      </c>
      <c r="AT3931" s="143" t="s">
        <v>366</v>
      </c>
      <c r="AV3931" s="143">
        <v>73.434351064473702</v>
      </c>
      <c r="AW3931" s="143">
        <v>0.46537547080000002</v>
      </c>
    </row>
    <row r="3932" spans="1:49" x14ac:dyDescent="0.25">
      <c r="A3932" s="153">
        <v>820000</v>
      </c>
      <c r="B3932" s="153">
        <v>1400000</v>
      </c>
      <c r="C3932" s="153">
        <v>1400000</v>
      </c>
      <c r="D3932" s="143" t="s">
        <v>360</v>
      </c>
      <c r="E3932" s="143" t="s">
        <v>73</v>
      </c>
      <c r="F3932" s="143" t="s">
        <v>378</v>
      </c>
      <c r="G3932" s="143" t="s">
        <v>379</v>
      </c>
      <c r="H3932" s="143">
        <v>0.59</v>
      </c>
      <c r="I3932" s="143">
        <v>0.64</v>
      </c>
      <c r="J3932" s="143" t="s">
        <v>366</v>
      </c>
      <c r="K3932" s="143">
        <v>0.15976163976426</v>
      </c>
      <c r="L3932" s="143">
        <v>3812.6112811263101</v>
      </c>
      <c r="M3932" s="143">
        <v>8.0306056593741193</v>
      </c>
      <c r="N3932" s="143">
        <v>1.08911916614411</v>
      </c>
      <c r="O3932" s="143">
        <v>1.2829827284417501</v>
      </c>
      <c r="P3932" s="143">
        <v>0.17399946388185999</v>
      </c>
      <c r="Q3932" s="143">
        <v>609.10903005645605</v>
      </c>
      <c r="R3932" s="143">
        <v>1730</v>
      </c>
      <c r="S3932" s="143" t="s">
        <v>368</v>
      </c>
      <c r="T3932" s="143">
        <v>1730</v>
      </c>
      <c r="U3932" s="143" t="s">
        <v>385</v>
      </c>
      <c r="V3932" s="143" t="s">
        <v>366</v>
      </c>
      <c r="Z3932" s="143">
        <v>0</v>
      </c>
      <c r="AA3932" s="143">
        <v>1</v>
      </c>
      <c r="AB3932" s="143">
        <v>1.2829827284417501</v>
      </c>
      <c r="AC3932" s="143">
        <v>0.17399946388185999</v>
      </c>
      <c r="AD3932" s="143">
        <v>1646.3999496541401</v>
      </c>
      <c r="AF3932" s="143">
        <v>-1</v>
      </c>
      <c r="AG3932" s="143">
        <v>-1</v>
      </c>
      <c r="AH3932" s="143">
        <v>-1</v>
      </c>
      <c r="AI3932" s="143">
        <v>-1</v>
      </c>
      <c r="AJ3932" s="143">
        <v>0</v>
      </c>
      <c r="AM3932" s="143" t="s">
        <v>383</v>
      </c>
      <c r="AN3932" s="143">
        <v>-1</v>
      </c>
      <c r="AQ3932" s="143">
        <v>666</v>
      </c>
      <c r="AR3932" s="143" t="s">
        <v>297</v>
      </c>
      <c r="AT3932" s="143" t="s">
        <v>366</v>
      </c>
      <c r="AV3932" s="143">
        <v>106.09569656045301</v>
      </c>
      <c r="AW3932" s="143">
        <v>1.3352797645000001</v>
      </c>
    </row>
    <row r="3933" spans="1:49" x14ac:dyDescent="0.25">
      <c r="A3933" s="153">
        <v>820000</v>
      </c>
      <c r="B3933" s="153">
        <v>1400000</v>
      </c>
      <c r="C3933" s="153">
        <v>1400000</v>
      </c>
      <c r="D3933" s="143" t="s">
        <v>360</v>
      </c>
      <c r="E3933" s="143" t="s">
        <v>73</v>
      </c>
      <c r="F3933" s="143" t="s">
        <v>378</v>
      </c>
      <c r="G3933" s="143" t="s">
        <v>379</v>
      </c>
      <c r="H3933" s="143">
        <v>0.59</v>
      </c>
      <c r="I3933" s="143">
        <v>0.64</v>
      </c>
      <c r="J3933" s="143" t="s">
        <v>366</v>
      </c>
      <c r="K3933" s="143">
        <v>0.61776345366790997</v>
      </c>
      <c r="L3933" s="143">
        <v>3809.4641809214099</v>
      </c>
      <c r="M3933" s="143">
        <v>7.6125017125454999</v>
      </c>
      <c r="N3933" s="143">
        <v>1.04003352611031</v>
      </c>
      <c r="O3933" s="143">
        <v>4.7027253489950098</v>
      </c>
      <c r="P3933" s="143">
        <v>0.64249470302031997</v>
      </c>
      <c r="Q3933" s="143">
        <v>2353.3477490302198</v>
      </c>
      <c r="R3933" s="143">
        <v>1730</v>
      </c>
      <c r="S3933" s="143" t="s">
        <v>368</v>
      </c>
      <c r="T3933" s="143">
        <v>1730</v>
      </c>
      <c r="U3933" s="143" t="s">
        <v>385</v>
      </c>
      <c r="V3933" s="143" t="s">
        <v>366</v>
      </c>
      <c r="Z3933" s="143">
        <v>0</v>
      </c>
      <c r="AA3933" s="143">
        <v>1</v>
      </c>
      <c r="AB3933" s="143">
        <v>4.7027253489950098</v>
      </c>
      <c r="AC3933" s="143">
        <v>0.64249470302031997</v>
      </c>
      <c r="AD3933" s="143">
        <v>2353.3477490302198</v>
      </c>
      <c r="AF3933" s="143">
        <v>-1</v>
      </c>
      <c r="AG3933" s="143">
        <v>-1</v>
      </c>
      <c r="AH3933" s="143">
        <v>-1</v>
      </c>
      <c r="AI3933" s="143">
        <v>-1</v>
      </c>
      <c r="AJ3933" s="143">
        <v>0</v>
      </c>
      <c r="AM3933" s="143" t="s">
        <v>383</v>
      </c>
      <c r="AN3933" s="143">
        <v>-1</v>
      </c>
      <c r="AQ3933" s="143">
        <v>660</v>
      </c>
      <c r="AR3933" s="143" t="s">
        <v>297</v>
      </c>
      <c r="AT3933" s="143" t="s">
        <v>366</v>
      </c>
      <c r="AV3933" s="143">
        <v>200</v>
      </c>
      <c r="AW3933" s="143">
        <v>1.9086356440000001</v>
      </c>
    </row>
    <row r="3934" spans="1:49" x14ac:dyDescent="0.25">
      <c r="A3934" s="153">
        <v>820000</v>
      </c>
      <c r="B3934" s="153">
        <v>1400000</v>
      </c>
      <c r="C3934" s="153">
        <v>1400000</v>
      </c>
      <c r="D3934" s="143" t="s">
        <v>360</v>
      </c>
      <c r="E3934" s="143" t="s">
        <v>73</v>
      </c>
      <c r="F3934" s="143" t="s">
        <v>378</v>
      </c>
      <c r="G3934" s="143" t="s">
        <v>379</v>
      </c>
      <c r="H3934" s="143">
        <v>0.59</v>
      </c>
      <c r="I3934" s="143">
        <v>0.64</v>
      </c>
      <c r="J3934" s="143" t="s">
        <v>366</v>
      </c>
      <c r="K3934" s="143">
        <v>0.61776345387502996</v>
      </c>
      <c r="L3934" s="143">
        <v>3809.4872750350301</v>
      </c>
      <c r="M3934" s="143">
        <v>7.6095792469538104</v>
      </c>
      <c r="N3934" s="143">
        <v>1.0397738778210399</v>
      </c>
      <c r="O3934" s="143">
        <v>4.7009199581339702</v>
      </c>
      <c r="P3934" s="143">
        <v>0.64233430201176001</v>
      </c>
      <c r="Q3934" s="143">
        <v>2353.3620165186298</v>
      </c>
      <c r="R3934" s="143">
        <v>1730</v>
      </c>
      <c r="S3934" s="143" t="s">
        <v>368</v>
      </c>
      <c r="T3934" s="143">
        <v>1730</v>
      </c>
      <c r="U3934" s="143" t="s">
        <v>385</v>
      </c>
      <c r="V3934" s="143" t="s">
        <v>366</v>
      </c>
      <c r="Z3934" s="143">
        <v>0</v>
      </c>
      <c r="AA3934" s="143">
        <v>1</v>
      </c>
      <c r="AB3934" s="143">
        <v>4.7009199581339702</v>
      </c>
      <c r="AC3934" s="143">
        <v>0.64233430201176001</v>
      </c>
      <c r="AD3934" s="143">
        <v>2353.3620165186298</v>
      </c>
      <c r="AF3934" s="143">
        <v>-1</v>
      </c>
      <c r="AG3934" s="143">
        <v>-1</v>
      </c>
      <c r="AH3934" s="143">
        <v>-1</v>
      </c>
      <c r="AI3934" s="143">
        <v>-1</v>
      </c>
      <c r="AJ3934" s="143">
        <v>0</v>
      </c>
      <c r="AM3934" s="143" t="s">
        <v>383</v>
      </c>
      <c r="AN3934" s="143">
        <v>-1</v>
      </c>
      <c r="AQ3934" s="143">
        <v>660</v>
      </c>
      <c r="AR3934" s="143" t="s">
        <v>297</v>
      </c>
      <c r="AT3934" s="143" t="s">
        <v>366</v>
      </c>
      <c r="AV3934" s="143">
        <v>200.00000003352699</v>
      </c>
      <c r="AW3934" s="143">
        <v>1.9086472153</v>
      </c>
    </row>
    <row r="3935" spans="1:49" x14ac:dyDescent="0.25">
      <c r="A3935" s="153">
        <v>820000</v>
      </c>
      <c r="B3935" s="153">
        <v>1400000</v>
      </c>
      <c r="C3935" s="153">
        <v>1400000</v>
      </c>
      <c r="D3935" s="143" t="s">
        <v>360</v>
      </c>
      <c r="E3935" s="143" t="s">
        <v>73</v>
      </c>
      <c r="F3935" s="143" t="s">
        <v>378</v>
      </c>
      <c r="G3935" s="143" t="s">
        <v>379</v>
      </c>
      <c r="H3935" s="143">
        <v>0.59</v>
      </c>
      <c r="I3935" s="143">
        <v>0.64</v>
      </c>
      <c r="J3935" s="143" t="s">
        <v>366</v>
      </c>
      <c r="K3935" s="143">
        <v>0.61776345371394004</v>
      </c>
      <c r="L3935" s="143">
        <v>3803.2033253558898</v>
      </c>
      <c r="M3935" s="143">
        <v>7.6064444265809996</v>
      </c>
      <c r="N3935" s="143">
        <v>1.03890242157167</v>
      </c>
      <c r="O3935" s="143">
        <v>4.6989833794478297</v>
      </c>
      <c r="P3935" s="143">
        <v>0.64179594802188999</v>
      </c>
      <c r="Q3935" s="143">
        <v>2349.4800214482002</v>
      </c>
      <c r="R3935" s="143">
        <v>1730</v>
      </c>
      <c r="S3935" s="143" t="s">
        <v>368</v>
      </c>
      <c r="T3935" s="143">
        <v>1730</v>
      </c>
      <c r="U3935" s="143" t="s">
        <v>385</v>
      </c>
      <c r="V3935" s="143" t="s">
        <v>366</v>
      </c>
      <c r="Z3935" s="143">
        <v>0</v>
      </c>
      <c r="AA3935" s="143">
        <v>1</v>
      </c>
      <c r="AB3935" s="143">
        <v>4.6989833794478297</v>
      </c>
      <c r="AC3935" s="143">
        <v>0.64179594802188999</v>
      </c>
      <c r="AD3935" s="143">
        <v>2349.4800214482002</v>
      </c>
      <c r="AF3935" s="143">
        <v>-1</v>
      </c>
      <c r="AG3935" s="143">
        <v>-1</v>
      </c>
      <c r="AH3935" s="143">
        <v>-1</v>
      </c>
      <c r="AI3935" s="143">
        <v>-1</v>
      </c>
      <c r="AJ3935" s="143">
        <v>0</v>
      </c>
      <c r="AM3935" s="143" t="s">
        <v>383</v>
      </c>
      <c r="AN3935" s="143">
        <v>-1</v>
      </c>
      <c r="AQ3935" s="143">
        <v>666</v>
      </c>
      <c r="AR3935" s="143" t="s">
        <v>297</v>
      </c>
      <c r="AT3935" s="143" t="s">
        <v>366</v>
      </c>
      <c r="AV3935" s="143">
        <v>200.00000000745001</v>
      </c>
      <c r="AW3935" s="143">
        <v>1.9054988009</v>
      </c>
    </row>
    <row r="3936" spans="1:49" x14ac:dyDescent="0.25">
      <c r="A3936" s="153">
        <v>820000</v>
      </c>
      <c r="B3936" s="153">
        <v>1400000</v>
      </c>
      <c r="C3936" s="153">
        <v>1400000</v>
      </c>
      <c r="D3936" s="143" t="s">
        <v>360</v>
      </c>
      <c r="E3936" s="143" t="s">
        <v>73</v>
      </c>
      <c r="F3936" s="143" t="s">
        <v>378</v>
      </c>
      <c r="G3936" s="143" t="s">
        <v>379</v>
      </c>
      <c r="H3936" s="143">
        <v>0.59</v>
      </c>
      <c r="I3936" s="143">
        <v>0.64</v>
      </c>
      <c r="J3936" s="143" t="s">
        <v>366</v>
      </c>
      <c r="K3936" s="143">
        <v>0.61776345339174998</v>
      </c>
      <c r="L3936" s="143">
        <v>3810.0833186876198</v>
      </c>
      <c r="M3936" s="143">
        <v>7.6200709875481998</v>
      </c>
      <c r="N3936" s="143">
        <v>1.0407698361378499</v>
      </c>
      <c r="O3936" s="143">
        <v>4.7074013683580702</v>
      </c>
      <c r="P3936" s="143">
        <v>0.64294956815848003</v>
      </c>
      <c r="Q3936" s="143">
        <v>2353.7302286627701</v>
      </c>
      <c r="R3936" s="143">
        <v>1730</v>
      </c>
      <c r="S3936" s="143" t="s">
        <v>368</v>
      </c>
      <c r="T3936" s="143">
        <v>1730</v>
      </c>
      <c r="U3936" s="143" t="s">
        <v>385</v>
      </c>
      <c r="V3936" s="143" t="s">
        <v>366</v>
      </c>
      <c r="Z3936" s="143">
        <v>0</v>
      </c>
      <c r="AA3936" s="143">
        <v>1</v>
      </c>
      <c r="AB3936" s="143">
        <v>4.7074013683580702</v>
      </c>
      <c r="AC3936" s="143">
        <v>0.64294956815848003</v>
      </c>
      <c r="AD3936" s="143">
        <v>2353.7302286627701</v>
      </c>
      <c r="AF3936" s="143">
        <v>-1</v>
      </c>
      <c r="AG3936" s="143">
        <v>-1</v>
      </c>
      <c r="AH3936" s="143">
        <v>-1</v>
      </c>
      <c r="AI3936" s="143">
        <v>-1</v>
      </c>
      <c r="AJ3936" s="143">
        <v>0</v>
      </c>
      <c r="AM3936" s="143" t="s">
        <v>383</v>
      </c>
      <c r="AN3936" s="143">
        <v>-1</v>
      </c>
      <c r="AQ3936" s="143">
        <v>660</v>
      </c>
      <c r="AR3936" s="143" t="s">
        <v>297</v>
      </c>
      <c r="AT3936" s="143" t="s">
        <v>366</v>
      </c>
      <c r="AV3936" s="143">
        <v>199.999999955296</v>
      </c>
      <c r="AW3936" s="143">
        <v>1.9089458464</v>
      </c>
    </row>
    <row r="3937" spans="1:49" x14ac:dyDescent="0.25">
      <c r="A3937" s="153">
        <v>820000</v>
      </c>
      <c r="B3937" s="153">
        <v>1400000</v>
      </c>
      <c r="C3937" s="153">
        <v>1400000</v>
      </c>
      <c r="D3937" s="143" t="s">
        <v>360</v>
      </c>
      <c r="E3937" s="143" t="s">
        <v>73</v>
      </c>
      <c r="F3937" s="143" t="s">
        <v>378</v>
      </c>
      <c r="G3937" s="143" t="s">
        <v>379</v>
      </c>
      <c r="H3937" s="143">
        <v>0.59</v>
      </c>
      <c r="I3937" s="143">
        <v>0.64</v>
      </c>
      <c r="J3937" s="143" t="s">
        <v>366</v>
      </c>
      <c r="K3937" s="143">
        <v>7.9161530144700003E-3</v>
      </c>
      <c r="L3937" s="143">
        <v>3796.8739086471401</v>
      </c>
      <c r="M3937" s="143">
        <v>8.1167648377684802</v>
      </c>
      <c r="N3937" s="143">
        <v>1.0840262950469901</v>
      </c>
      <c r="O3937" s="143">
        <v>6.4253552438299999E-2</v>
      </c>
      <c r="P3937" s="143">
        <v>8.5813180233000001E-3</v>
      </c>
      <c r="Q3937" s="143">
        <v>30.056634837526101</v>
      </c>
      <c r="R3937" s="143">
        <v>1730</v>
      </c>
      <c r="S3937" s="143" t="s">
        <v>368</v>
      </c>
      <c r="T3937" s="143">
        <v>1730</v>
      </c>
      <c r="U3937" s="143" t="s">
        <v>385</v>
      </c>
      <c r="V3937" s="143" t="s">
        <v>366</v>
      </c>
      <c r="Z3937" s="143">
        <v>0</v>
      </c>
      <c r="AA3937" s="143">
        <v>1</v>
      </c>
      <c r="AB3937" s="143">
        <v>6.4253552438299999E-2</v>
      </c>
      <c r="AC3937" s="143">
        <v>8.5813180233000001E-3</v>
      </c>
      <c r="AD3937" s="143">
        <v>2345.5699389474398</v>
      </c>
      <c r="AF3937" s="143">
        <v>-1</v>
      </c>
      <c r="AG3937" s="143">
        <v>-1</v>
      </c>
      <c r="AH3937" s="143">
        <v>-1</v>
      </c>
      <c r="AI3937" s="143">
        <v>-1</v>
      </c>
      <c r="AJ3937" s="143">
        <v>0</v>
      </c>
      <c r="AM3937" s="143" t="s">
        <v>383</v>
      </c>
      <c r="AN3937" s="143">
        <v>-1</v>
      </c>
      <c r="AQ3937" s="143">
        <v>660</v>
      </c>
      <c r="AR3937" s="143" t="s">
        <v>297</v>
      </c>
      <c r="AT3937" s="143" t="s">
        <v>366</v>
      </c>
      <c r="AV3937" s="143">
        <v>25.859654410098901</v>
      </c>
      <c r="AW3937" s="143">
        <v>1.9023276066000001</v>
      </c>
    </row>
    <row r="3938" spans="1:49" x14ac:dyDescent="0.25">
      <c r="A3938" s="153">
        <v>820000</v>
      </c>
      <c r="B3938" s="153">
        <v>1400000</v>
      </c>
      <c r="C3938" s="153">
        <v>1400000</v>
      </c>
      <c r="D3938" s="143" t="s">
        <v>360</v>
      </c>
      <c r="E3938" s="143" t="s">
        <v>73</v>
      </c>
      <c r="F3938" s="143" t="s">
        <v>378</v>
      </c>
      <c r="G3938" s="143" t="s">
        <v>379</v>
      </c>
      <c r="H3938" s="143">
        <v>0.59</v>
      </c>
      <c r="I3938" s="143">
        <v>0.64</v>
      </c>
      <c r="J3938" s="143" t="s">
        <v>395</v>
      </c>
      <c r="K3938" s="143">
        <v>5.4387964445999995E-4</v>
      </c>
      <c r="L3938" s="143">
        <v>3558.1938908923398</v>
      </c>
      <c r="M3938" s="143">
        <v>7.06695766863752</v>
      </c>
      <c r="N3938" s="143">
        <v>0.96681087620420003</v>
      </c>
      <c r="O3938" s="143">
        <v>3.84357442427E-3</v>
      </c>
      <c r="P3938" s="143">
        <v>5.2582875561000002E-4</v>
      </c>
      <c r="Q3938" s="143">
        <v>1.93522922831962</v>
      </c>
      <c r="R3938" s="143">
        <v>1730</v>
      </c>
      <c r="S3938" s="143" t="s">
        <v>368</v>
      </c>
      <c r="T3938" s="143">
        <v>1730</v>
      </c>
      <c r="U3938" s="143" t="s">
        <v>395</v>
      </c>
      <c r="V3938" s="143" t="s">
        <v>395</v>
      </c>
      <c r="Z3938" s="143">
        <v>0</v>
      </c>
      <c r="AA3938" s="143">
        <v>1</v>
      </c>
      <c r="AB3938" s="143">
        <v>3.84357442427E-3</v>
      </c>
      <c r="AC3938" s="143">
        <v>5.2582875561000002E-4</v>
      </c>
      <c r="AD3938" s="143">
        <v>1.9352292283194199</v>
      </c>
      <c r="AF3938" s="143">
        <v>-1</v>
      </c>
      <c r="AG3938" s="143">
        <v>-1</v>
      </c>
      <c r="AH3938" s="143">
        <v>-1</v>
      </c>
      <c r="AI3938" s="143">
        <v>-1</v>
      </c>
      <c r="AJ3938" s="143">
        <v>0</v>
      </c>
      <c r="AM3938" s="143" t="s">
        <v>383</v>
      </c>
      <c r="AN3938" s="143">
        <v>-1</v>
      </c>
      <c r="AQ3938" s="143">
        <v>658</v>
      </c>
      <c r="AR3938" s="143" t="s">
        <v>297</v>
      </c>
      <c r="AT3938" s="143" t="s">
        <v>366</v>
      </c>
      <c r="AV3938" s="143">
        <v>46.090798289012497</v>
      </c>
      <c r="AW3938" s="143">
        <v>1.5695290000000001E-3</v>
      </c>
    </row>
    <row r="3939" spans="1:49" x14ac:dyDescent="0.25">
      <c r="A3939" s="153">
        <v>820000</v>
      </c>
      <c r="B3939" s="153">
        <v>1400000</v>
      </c>
      <c r="C3939" s="153">
        <v>1400000</v>
      </c>
      <c r="D3939" s="143" t="s">
        <v>360</v>
      </c>
      <c r="E3939" s="143" t="s">
        <v>73</v>
      </c>
      <c r="F3939" s="143" t="s">
        <v>378</v>
      </c>
      <c r="G3939" s="143" t="s">
        <v>379</v>
      </c>
      <c r="H3939" s="143">
        <v>0.59</v>
      </c>
      <c r="I3939" s="143">
        <v>0.64</v>
      </c>
      <c r="J3939" s="143" t="s">
        <v>366</v>
      </c>
      <c r="K3939" s="143">
        <v>0.27611552143654999</v>
      </c>
      <c r="L3939" s="143">
        <v>3558.1938908923398</v>
      </c>
      <c r="M3939" s="143">
        <v>7.06695766863752</v>
      </c>
      <c r="N3939" s="143">
        <v>0.96681087620420003</v>
      </c>
      <c r="O3939" s="143">
        <v>1.95129670164588</v>
      </c>
      <c r="P3939" s="143">
        <v>0.26695148921364997</v>
      </c>
      <c r="Q3939" s="143">
        <v>982.47256155608898</v>
      </c>
      <c r="R3939" s="143">
        <v>1730</v>
      </c>
      <c r="S3939" s="143" t="s">
        <v>368</v>
      </c>
      <c r="T3939" s="143">
        <v>1730</v>
      </c>
      <c r="U3939" s="143" t="s">
        <v>385</v>
      </c>
      <c r="V3939" s="143" t="s">
        <v>366</v>
      </c>
      <c r="Z3939" s="143">
        <v>0</v>
      </c>
      <c r="AA3939" s="143">
        <v>1</v>
      </c>
      <c r="AB3939" s="143">
        <v>1.95129670164588</v>
      </c>
      <c r="AC3939" s="143">
        <v>0.26695148921364997</v>
      </c>
      <c r="AD3939" s="143">
        <v>982.47256155608898</v>
      </c>
      <c r="AF3939" s="143">
        <v>-1</v>
      </c>
      <c r="AG3939" s="143">
        <v>-1</v>
      </c>
      <c r="AH3939" s="143">
        <v>-1</v>
      </c>
      <c r="AI3939" s="143">
        <v>-1</v>
      </c>
      <c r="AJ3939" s="143">
        <v>0</v>
      </c>
      <c r="AM3939" s="143" t="s">
        <v>383</v>
      </c>
      <c r="AN3939" s="143">
        <v>-1</v>
      </c>
      <c r="AQ3939" s="143">
        <v>658</v>
      </c>
      <c r="AR3939" s="143" t="s">
        <v>297</v>
      </c>
      <c r="AT3939" s="143" t="s">
        <v>366</v>
      </c>
      <c r="AV3939" s="143">
        <v>134.919624195849</v>
      </c>
      <c r="AW3939" s="143">
        <v>0.79681472959999999</v>
      </c>
    </row>
    <row r="3940" spans="1:49" x14ac:dyDescent="0.25">
      <c r="A3940" s="153">
        <v>820000</v>
      </c>
      <c r="B3940" s="153">
        <v>1400000</v>
      </c>
      <c r="C3940" s="153">
        <v>1400000</v>
      </c>
      <c r="D3940" s="143" t="s">
        <v>360</v>
      </c>
      <c r="E3940" s="143" t="s">
        <v>73</v>
      </c>
      <c r="F3940" s="143" t="s">
        <v>378</v>
      </c>
      <c r="G3940" s="143" t="s">
        <v>379</v>
      </c>
      <c r="H3940" s="143">
        <v>0.59</v>
      </c>
      <c r="I3940" s="143">
        <v>0.64</v>
      </c>
      <c r="J3940" s="143" t="s">
        <v>366</v>
      </c>
      <c r="K3940" s="143">
        <v>0.13373317130260001</v>
      </c>
      <c r="L3940" s="143">
        <v>3699.0805476487399</v>
      </c>
      <c r="M3940" s="143">
        <v>7.69044892269409</v>
      </c>
      <c r="N3940" s="143">
        <v>1.03510258499443</v>
      </c>
      <c r="O3940" s="143">
        <v>1.0284681231725901</v>
      </c>
      <c r="P3940" s="143">
        <v>0.13842755131483001</v>
      </c>
      <c r="Q3940" s="143">
        <v>494.68977254085002</v>
      </c>
      <c r="R3940" s="143">
        <v>1730</v>
      </c>
      <c r="S3940" s="143" t="s">
        <v>368</v>
      </c>
      <c r="T3940" s="143">
        <v>1730</v>
      </c>
      <c r="U3940" s="143" t="s">
        <v>385</v>
      </c>
      <c r="V3940" s="143" t="s">
        <v>366</v>
      </c>
      <c r="Z3940" s="143">
        <v>0</v>
      </c>
      <c r="AA3940" s="143">
        <v>1</v>
      </c>
      <c r="AB3940" s="143">
        <v>1.0284681231725901</v>
      </c>
      <c r="AC3940" s="143">
        <v>0.13842755131483001</v>
      </c>
      <c r="AD3940" s="143">
        <v>1824.12603589694</v>
      </c>
      <c r="AF3940" s="143">
        <v>-1</v>
      </c>
      <c r="AG3940" s="143">
        <v>-1</v>
      </c>
      <c r="AH3940" s="143">
        <v>-1</v>
      </c>
      <c r="AI3940" s="143">
        <v>-1</v>
      </c>
      <c r="AJ3940" s="143">
        <v>0</v>
      </c>
      <c r="AM3940" s="143" t="s">
        <v>383</v>
      </c>
      <c r="AN3940" s="143">
        <v>-1</v>
      </c>
      <c r="AQ3940" s="143">
        <v>670</v>
      </c>
      <c r="AR3940" s="143" t="s">
        <v>297</v>
      </c>
      <c r="AT3940" s="143" t="s">
        <v>366</v>
      </c>
      <c r="AV3940" s="143">
        <v>102.750214895711</v>
      </c>
      <c r="AW3940" s="143">
        <v>1.4794209537</v>
      </c>
    </row>
    <row r="3941" spans="1:49" x14ac:dyDescent="0.25">
      <c r="A3941" s="153">
        <v>820000</v>
      </c>
      <c r="B3941" s="153">
        <v>1400000</v>
      </c>
      <c r="C3941" s="153">
        <v>1400000</v>
      </c>
      <c r="D3941" s="143" t="s">
        <v>360</v>
      </c>
      <c r="E3941" s="143" t="s">
        <v>73</v>
      </c>
      <c r="F3941" s="143" t="s">
        <v>378</v>
      </c>
      <c r="G3941" s="143" t="s">
        <v>379</v>
      </c>
      <c r="H3941" s="143">
        <v>0.59</v>
      </c>
      <c r="I3941" s="143">
        <v>0.64</v>
      </c>
      <c r="J3941" s="143" t="s">
        <v>366</v>
      </c>
      <c r="K3941" s="143">
        <v>0.61776345371394004</v>
      </c>
      <c r="L3941" s="143">
        <v>3810.1684569649201</v>
      </c>
      <c r="M3941" s="143">
        <v>7.6092854267178502</v>
      </c>
      <c r="N3941" s="143">
        <v>1.0398115775580301</v>
      </c>
      <c r="O3941" s="143">
        <v>4.7007384455043697</v>
      </c>
      <c r="P3941" s="143">
        <v>0.64235759136398995</v>
      </c>
      <c r="Q3941" s="143">
        <v>2353.7828252065601</v>
      </c>
      <c r="R3941" s="143">
        <v>1730</v>
      </c>
      <c r="S3941" s="143" t="s">
        <v>368</v>
      </c>
      <c r="T3941" s="143">
        <v>1730</v>
      </c>
      <c r="U3941" s="143" t="s">
        <v>385</v>
      </c>
      <c r="V3941" s="143" t="s">
        <v>366</v>
      </c>
      <c r="Z3941" s="143">
        <v>0</v>
      </c>
      <c r="AA3941" s="143">
        <v>1</v>
      </c>
      <c r="AB3941" s="143">
        <v>4.7007384455043697</v>
      </c>
      <c r="AC3941" s="143">
        <v>0.64235759136398995</v>
      </c>
      <c r="AD3941" s="143">
        <v>2353.7828252065601</v>
      </c>
      <c r="AF3941" s="143">
        <v>-1</v>
      </c>
      <c r="AG3941" s="143">
        <v>-1</v>
      </c>
      <c r="AH3941" s="143">
        <v>-1</v>
      </c>
      <c r="AI3941" s="143">
        <v>-1</v>
      </c>
      <c r="AJ3941" s="143">
        <v>0</v>
      </c>
      <c r="AM3941" s="143" t="s">
        <v>383</v>
      </c>
      <c r="AN3941" s="143">
        <v>-1</v>
      </c>
      <c r="AQ3941" s="143">
        <v>660</v>
      </c>
      <c r="AR3941" s="143" t="s">
        <v>297</v>
      </c>
      <c r="AT3941" s="143" t="s">
        <v>366</v>
      </c>
      <c r="AV3941" s="143">
        <v>200.00000000745001</v>
      </c>
      <c r="AW3941" s="143">
        <v>1.9089885038000001</v>
      </c>
    </row>
    <row r="3942" spans="1:49" x14ac:dyDescent="0.25">
      <c r="A3942" s="153">
        <v>820000</v>
      </c>
      <c r="B3942" s="153">
        <v>1400000</v>
      </c>
      <c r="C3942" s="153">
        <v>1400000</v>
      </c>
      <c r="D3942" s="143" t="s">
        <v>360</v>
      </c>
      <c r="E3942" s="143" t="s">
        <v>73</v>
      </c>
      <c r="F3942" s="143" t="s">
        <v>378</v>
      </c>
      <c r="G3942" s="143" t="s">
        <v>379</v>
      </c>
      <c r="H3942" s="143">
        <v>0.59</v>
      </c>
      <c r="I3942" s="143">
        <v>0.64</v>
      </c>
      <c r="J3942" s="143" t="s">
        <v>366</v>
      </c>
      <c r="K3942" s="143">
        <v>0.26514905566579</v>
      </c>
      <c r="L3942" s="143">
        <v>3807.61196614856</v>
      </c>
      <c r="M3942" s="143">
        <v>7.7825000692161899</v>
      </c>
      <c r="N3942" s="143">
        <v>1.0550893119984599</v>
      </c>
      <c r="O3942" s="143">
        <v>2.0635225440716498</v>
      </c>
      <c r="P3942" s="143">
        <v>0.27975593471945998</v>
      </c>
      <c r="Q3942" s="143">
        <v>1009.58471716606</v>
      </c>
      <c r="R3942" s="143">
        <v>1730</v>
      </c>
      <c r="S3942" s="143" t="s">
        <v>368</v>
      </c>
      <c r="T3942" s="143">
        <v>1730</v>
      </c>
      <c r="U3942" s="143" t="s">
        <v>385</v>
      </c>
      <c r="V3942" s="143" t="s">
        <v>366</v>
      </c>
      <c r="Z3942" s="143">
        <v>0</v>
      </c>
      <c r="AA3942" s="143">
        <v>1</v>
      </c>
      <c r="AB3942" s="143">
        <v>2.0635225440716498</v>
      </c>
      <c r="AC3942" s="143">
        <v>0.27975593471945998</v>
      </c>
      <c r="AD3942" s="143">
        <v>2352.20351773419</v>
      </c>
      <c r="AF3942" s="143">
        <v>-1</v>
      </c>
      <c r="AG3942" s="143">
        <v>-1</v>
      </c>
      <c r="AH3942" s="143">
        <v>-1</v>
      </c>
      <c r="AI3942" s="143">
        <v>-1</v>
      </c>
      <c r="AJ3942" s="143">
        <v>0</v>
      </c>
      <c r="AM3942" s="143" t="s">
        <v>383</v>
      </c>
      <c r="AN3942" s="143">
        <v>-1</v>
      </c>
      <c r="AQ3942" s="143">
        <v>660</v>
      </c>
      <c r="AR3942" s="143" t="s">
        <v>297</v>
      </c>
      <c r="AT3942" s="143" t="s">
        <v>366</v>
      </c>
      <c r="AV3942" s="143">
        <v>142.946617622003</v>
      </c>
      <c r="AW3942" s="143">
        <v>1.9077076381</v>
      </c>
    </row>
    <row r="3943" spans="1:49" x14ac:dyDescent="0.25">
      <c r="A3943" s="153">
        <v>820000</v>
      </c>
      <c r="B3943" s="153">
        <v>1400000</v>
      </c>
      <c r="C3943" s="153">
        <v>1400000</v>
      </c>
      <c r="D3943" s="143" t="s">
        <v>360</v>
      </c>
      <c r="E3943" s="143" t="s">
        <v>73</v>
      </c>
      <c r="F3943" s="143" t="s">
        <v>378</v>
      </c>
      <c r="G3943" s="143" t="s">
        <v>379</v>
      </c>
      <c r="H3943" s="143">
        <v>0.59</v>
      </c>
      <c r="I3943" s="143">
        <v>0.64</v>
      </c>
      <c r="J3943" s="143" t="s">
        <v>366</v>
      </c>
      <c r="K3943" s="143">
        <v>9.6610611634210003E-2</v>
      </c>
      <c r="L3943" s="143">
        <v>3807.61196614856</v>
      </c>
      <c r="M3943" s="143">
        <v>7.7825000692161899</v>
      </c>
      <c r="N3943" s="143">
        <v>1.0550893119984599</v>
      </c>
      <c r="O3943" s="143">
        <v>0.75187209173030001</v>
      </c>
      <c r="P3943" s="143">
        <v>0.10193282376089</v>
      </c>
      <c r="Q3943" s="143">
        <v>367.85572091537199</v>
      </c>
      <c r="R3943" s="143">
        <v>1730</v>
      </c>
      <c r="S3943" s="143" t="s">
        <v>368</v>
      </c>
      <c r="T3943" s="143">
        <v>1730</v>
      </c>
      <c r="U3943" s="143" t="s">
        <v>385</v>
      </c>
      <c r="V3943" s="143" t="s">
        <v>366</v>
      </c>
      <c r="Z3943" s="143">
        <v>0</v>
      </c>
      <c r="AA3943" s="143">
        <v>1</v>
      </c>
      <c r="AB3943" s="143">
        <v>0.75187209173030001</v>
      </c>
      <c r="AC3943" s="143">
        <v>0.10193282376089</v>
      </c>
      <c r="AD3943" s="143">
        <v>2352.20351773419</v>
      </c>
      <c r="AF3943" s="143">
        <v>-1</v>
      </c>
      <c r="AG3943" s="143">
        <v>-1</v>
      </c>
      <c r="AH3943" s="143">
        <v>-1</v>
      </c>
      <c r="AI3943" s="143">
        <v>-1</v>
      </c>
      <c r="AJ3943" s="143">
        <v>0</v>
      </c>
      <c r="AM3943" s="143" t="s">
        <v>383</v>
      </c>
      <c r="AN3943" s="143">
        <v>-1</v>
      </c>
      <c r="AQ3943" s="143">
        <v>662</v>
      </c>
      <c r="AR3943" s="143" t="s">
        <v>297</v>
      </c>
      <c r="AT3943" s="143" t="s">
        <v>366</v>
      </c>
      <c r="AV3943" s="143">
        <v>115.68109714620201</v>
      </c>
      <c r="AW3943" s="143">
        <v>1.9077076381</v>
      </c>
    </row>
    <row r="3944" spans="1:49" x14ac:dyDescent="0.25">
      <c r="A3944" s="153">
        <v>820000</v>
      </c>
      <c r="B3944" s="153">
        <v>1400000</v>
      </c>
      <c r="C3944" s="153">
        <v>1400000</v>
      </c>
      <c r="D3944" s="143" t="s">
        <v>360</v>
      </c>
      <c r="E3944" s="143" t="s">
        <v>73</v>
      </c>
      <c r="F3944" s="143" t="s">
        <v>378</v>
      </c>
      <c r="G3944" s="143" t="s">
        <v>379</v>
      </c>
      <c r="H3944" s="143">
        <v>0.59</v>
      </c>
      <c r="I3944" s="143">
        <v>0.64</v>
      </c>
      <c r="J3944" s="143" t="s">
        <v>366</v>
      </c>
      <c r="K3944" s="143">
        <v>0.19397313095557001</v>
      </c>
      <c r="L3944" s="143">
        <v>3371.2112005607401</v>
      </c>
      <c r="M3944" s="143">
        <v>6.6917099810025897</v>
      </c>
      <c r="N3944" s="143">
        <v>0.91213585293960997</v>
      </c>
      <c r="O3944" s="143">
        <v>1.2980119364617499</v>
      </c>
      <c r="P3944" s="143">
        <v>0.17692984725152999</v>
      </c>
      <c r="Q3944" s="143">
        <v>653.92439168527596</v>
      </c>
      <c r="R3944" s="143">
        <v>1730</v>
      </c>
      <c r="S3944" s="143" t="s">
        <v>368</v>
      </c>
      <c r="T3944" s="143">
        <v>1730</v>
      </c>
      <c r="U3944" s="143" t="s">
        <v>385</v>
      </c>
      <c r="V3944" s="143" t="s">
        <v>366</v>
      </c>
      <c r="Z3944" s="143">
        <v>0</v>
      </c>
      <c r="AA3944" s="143">
        <v>1</v>
      </c>
      <c r="AB3944" s="143">
        <v>1.2980119364617499</v>
      </c>
      <c r="AC3944" s="143">
        <v>0.17692984725152999</v>
      </c>
      <c r="AD3944" s="143">
        <v>653.92439168527596</v>
      </c>
      <c r="AF3944" s="143">
        <v>-1</v>
      </c>
      <c r="AG3944" s="143">
        <v>-1</v>
      </c>
      <c r="AH3944" s="143">
        <v>-1</v>
      </c>
      <c r="AI3944" s="143">
        <v>-1</v>
      </c>
      <c r="AJ3944" s="143">
        <v>0</v>
      </c>
      <c r="AM3944" s="143" t="s">
        <v>383</v>
      </c>
      <c r="AN3944" s="143">
        <v>-1</v>
      </c>
      <c r="AQ3944" s="143">
        <v>662</v>
      </c>
      <c r="AR3944" s="143" t="s">
        <v>297</v>
      </c>
      <c r="AT3944" s="143" t="s">
        <v>366</v>
      </c>
      <c r="AV3944" s="143">
        <v>140.189426602673</v>
      </c>
      <c r="AW3944" s="143">
        <v>0.53035230470000005</v>
      </c>
    </row>
    <row r="3945" spans="1:49" x14ac:dyDescent="0.25">
      <c r="A3945" s="153">
        <v>820000</v>
      </c>
      <c r="B3945" s="153">
        <v>1400000</v>
      </c>
      <c r="C3945" s="153">
        <v>1400000</v>
      </c>
      <c r="D3945" s="143" t="s">
        <v>360</v>
      </c>
      <c r="E3945" s="143" t="s">
        <v>73</v>
      </c>
      <c r="F3945" s="143" t="s">
        <v>378</v>
      </c>
      <c r="G3945" s="143" t="s">
        <v>379</v>
      </c>
      <c r="H3945" s="143">
        <v>0.59</v>
      </c>
      <c r="I3945" s="143">
        <v>0.64</v>
      </c>
      <c r="J3945" s="143" t="s">
        <v>366</v>
      </c>
      <c r="K3945" s="143">
        <v>3.3888289695859997E-2</v>
      </c>
      <c r="L3945" s="143">
        <v>3371.2112005607401</v>
      </c>
      <c r="M3945" s="143">
        <v>6.6917099810025897</v>
      </c>
      <c r="N3945" s="143">
        <v>0.91213585293960997</v>
      </c>
      <c r="O3945" s="143">
        <v>0.22677060639693999</v>
      </c>
      <c r="P3945" s="143">
        <v>3.0910724026400001E-2</v>
      </c>
      <c r="Q3945" s="143">
        <v>114.24458179055701</v>
      </c>
      <c r="R3945" s="143">
        <v>1730</v>
      </c>
      <c r="S3945" s="143" t="s">
        <v>368</v>
      </c>
      <c r="T3945" s="143">
        <v>1730</v>
      </c>
      <c r="U3945" s="143" t="s">
        <v>385</v>
      </c>
      <c r="V3945" s="143" t="s">
        <v>366</v>
      </c>
      <c r="Z3945" s="143">
        <v>0</v>
      </c>
      <c r="AA3945" s="143">
        <v>1</v>
      </c>
      <c r="AB3945" s="143">
        <v>0.22677060639693999</v>
      </c>
      <c r="AC3945" s="143">
        <v>3.0910724026400001E-2</v>
      </c>
      <c r="AD3945" s="143">
        <v>114.244581790556</v>
      </c>
      <c r="AF3945" s="143">
        <v>-1</v>
      </c>
      <c r="AG3945" s="143">
        <v>-1</v>
      </c>
      <c r="AH3945" s="143">
        <v>-1</v>
      </c>
      <c r="AI3945" s="143">
        <v>-1</v>
      </c>
      <c r="AJ3945" s="143">
        <v>0</v>
      </c>
      <c r="AM3945" s="143" t="s">
        <v>383</v>
      </c>
      <c r="AN3945" s="143">
        <v>-1</v>
      </c>
      <c r="AQ3945" s="143">
        <v>662</v>
      </c>
      <c r="AR3945" s="143" t="s">
        <v>297</v>
      </c>
      <c r="AT3945" s="143" t="s">
        <v>366</v>
      </c>
      <c r="AV3945" s="143">
        <v>47.574459646842499</v>
      </c>
      <c r="AW3945" s="143">
        <v>9.2655784099999999E-2</v>
      </c>
    </row>
    <row r="3946" spans="1:49" x14ac:dyDescent="0.25">
      <c r="A3946" s="153">
        <v>820000</v>
      </c>
      <c r="B3946" s="153">
        <v>1400000</v>
      </c>
      <c r="C3946" s="153">
        <v>1400000</v>
      </c>
      <c r="D3946" s="143" t="s">
        <v>360</v>
      </c>
      <c r="E3946" s="143" t="s">
        <v>73</v>
      </c>
      <c r="F3946" s="143" t="s">
        <v>378</v>
      </c>
      <c r="G3946" s="143" t="s">
        <v>379</v>
      </c>
      <c r="H3946" s="143">
        <v>0.59</v>
      </c>
      <c r="I3946" s="143">
        <v>0.64</v>
      </c>
      <c r="J3946" s="143" t="s">
        <v>366</v>
      </c>
      <c r="K3946" s="143">
        <v>0.61776345339174998</v>
      </c>
      <c r="L3946" s="143">
        <v>3809.47356518483</v>
      </c>
      <c r="M3946" s="143">
        <v>7.6113140113501796</v>
      </c>
      <c r="N3946" s="143">
        <v>1.0399280039327401</v>
      </c>
      <c r="O3946" s="143">
        <v>4.7019916285007204</v>
      </c>
      <c r="P3946" s="143">
        <v>0.64242951498828005</v>
      </c>
      <c r="Q3946" s="143">
        <v>2353.3535452331698</v>
      </c>
      <c r="R3946" s="143">
        <v>1730</v>
      </c>
      <c r="S3946" s="143" t="s">
        <v>368</v>
      </c>
      <c r="T3946" s="143">
        <v>1730</v>
      </c>
      <c r="U3946" s="143" t="s">
        <v>385</v>
      </c>
      <c r="V3946" s="143" t="s">
        <v>366</v>
      </c>
      <c r="Z3946" s="143">
        <v>0</v>
      </c>
      <c r="AA3946" s="143">
        <v>1</v>
      </c>
      <c r="AB3946" s="143">
        <v>4.7019916285007204</v>
      </c>
      <c r="AC3946" s="143">
        <v>0.64242951498828005</v>
      </c>
      <c r="AD3946" s="143">
        <v>2353.3535452331698</v>
      </c>
      <c r="AF3946" s="143">
        <v>-1</v>
      </c>
      <c r="AG3946" s="143">
        <v>-1</v>
      </c>
      <c r="AH3946" s="143">
        <v>-1</v>
      </c>
      <c r="AI3946" s="143">
        <v>-1</v>
      </c>
      <c r="AJ3946" s="143">
        <v>0</v>
      </c>
      <c r="AM3946" s="143" t="s">
        <v>383</v>
      </c>
      <c r="AN3946" s="143">
        <v>-1</v>
      </c>
      <c r="AQ3946" s="143">
        <v>660</v>
      </c>
      <c r="AR3946" s="143" t="s">
        <v>297</v>
      </c>
      <c r="AT3946" s="143" t="s">
        <v>366</v>
      </c>
      <c r="AV3946" s="143">
        <v>199.999999955296</v>
      </c>
      <c r="AW3946" s="143">
        <v>1.9086403449</v>
      </c>
    </row>
    <row r="3947" spans="1:49" x14ac:dyDescent="0.25">
      <c r="A3947" s="153">
        <v>820000</v>
      </c>
      <c r="B3947" s="153">
        <v>1400000</v>
      </c>
      <c r="C3947" s="153">
        <v>1400000</v>
      </c>
      <c r="D3947" s="143" t="s">
        <v>360</v>
      </c>
      <c r="E3947" s="143" t="s">
        <v>73</v>
      </c>
      <c r="F3947" s="143" t="s">
        <v>378</v>
      </c>
      <c r="G3947" s="143" t="s">
        <v>379</v>
      </c>
      <c r="H3947" s="143">
        <v>0.59</v>
      </c>
      <c r="I3947" s="143">
        <v>0.64</v>
      </c>
      <c r="J3947" s="143" t="s">
        <v>366</v>
      </c>
      <c r="K3947" s="143">
        <v>0.18757710365357</v>
      </c>
      <c r="L3947" s="143">
        <v>3822.9752950105699</v>
      </c>
      <c r="M3947" s="143">
        <v>7.87153428805376</v>
      </c>
      <c r="N3947" s="143">
        <v>1.07597598493325</v>
      </c>
      <c r="O3947" s="143">
        <v>1.4765196030629399</v>
      </c>
      <c r="P3947" s="143">
        <v>0.20182845885458001</v>
      </c>
      <c r="Q3947" s="143">
        <v>717.10263317726299</v>
      </c>
      <c r="R3947" s="143">
        <v>1710</v>
      </c>
      <c r="S3947" s="143" t="s">
        <v>407</v>
      </c>
      <c r="T3947" s="143">
        <v>1710</v>
      </c>
      <c r="U3947" s="143" t="s">
        <v>385</v>
      </c>
      <c r="V3947" s="143" t="s">
        <v>366</v>
      </c>
      <c r="Z3947" s="143">
        <v>0</v>
      </c>
      <c r="AA3947" s="143">
        <v>1</v>
      </c>
      <c r="AB3947" s="143">
        <v>1.4765196030629399</v>
      </c>
      <c r="AC3947" s="143">
        <v>0.20182845885458001</v>
      </c>
      <c r="AD3947" s="143">
        <v>1780.0986262660299</v>
      </c>
      <c r="AF3947" s="143">
        <v>-1</v>
      </c>
      <c r="AG3947" s="143">
        <v>-1</v>
      </c>
      <c r="AH3947" s="143">
        <v>-1</v>
      </c>
      <c r="AI3947" s="143">
        <v>-1</v>
      </c>
      <c r="AJ3947" s="143">
        <v>0</v>
      </c>
      <c r="AM3947" s="143" t="s">
        <v>383</v>
      </c>
      <c r="AN3947" s="143">
        <v>-1</v>
      </c>
      <c r="AQ3947" s="143">
        <v>652</v>
      </c>
      <c r="AR3947" s="143" t="s">
        <v>297</v>
      </c>
      <c r="AT3947" s="143" t="s">
        <v>366</v>
      </c>
      <c r="AV3947" s="143">
        <v>136.792774479489</v>
      </c>
      <c r="AW3947" s="143">
        <v>1.4437134033000001</v>
      </c>
    </row>
    <row r="3948" spans="1:49" x14ac:dyDescent="0.25">
      <c r="A3948" s="153">
        <v>820000</v>
      </c>
      <c r="B3948" s="153">
        <v>1400000</v>
      </c>
      <c r="C3948" s="153">
        <v>1400000</v>
      </c>
      <c r="D3948" s="143" t="s">
        <v>360</v>
      </c>
      <c r="E3948" s="143" t="s">
        <v>73</v>
      </c>
      <c r="F3948" s="143" t="s">
        <v>378</v>
      </c>
      <c r="G3948" s="143" t="s">
        <v>379</v>
      </c>
      <c r="H3948" s="143">
        <v>0.59</v>
      </c>
      <c r="I3948" s="143">
        <v>0.64</v>
      </c>
      <c r="J3948" s="143" t="s">
        <v>366</v>
      </c>
      <c r="K3948" s="143">
        <v>9.3756023823069995E-2</v>
      </c>
      <c r="L3948" s="143">
        <v>3770.24812182098</v>
      </c>
      <c r="M3948" s="143">
        <v>7.8754191842860601</v>
      </c>
      <c r="N3948" s="143">
        <v>1.0643042665540401</v>
      </c>
      <c r="O3948" s="143">
        <v>0.73836798865859998</v>
      </c>
      <c r="P3948" s="143">
        <v>9.9784936170029995E-2</v>
      </c>
      <c r="Q3948" s="143">
        <v>353.48347272834002</v>
      </c>
      <c r="R3948" s="143">
        <v>1730</v>
      </c>
      <c r="S3948" s="143" t="s">
        <v>368</v>
      </c>
      <c r="T3948" s="143">
        <v>1730</v>
      </c>
      <c r="U3948" s="143" t="s">
        <v>385</v>
      </c>
      <c r="V3948" s="143" t="s">
        <v>366</v>
      </c>
      <c r="Z3948" s="143">
        <v>0</v>
      </c>
      <c r="AA3948" s="143">
        <v>1</v>
      </c>
      <c r="AB3948" s="143">
        <v>0.73836798865859998</v>
      </c>
      <c r="AC3948" s="143">
        <v>9.9784936170029995E-2</v>
      </c>
      <c r="AD3948" s="143">
        <v>998.37583882665797</v>
      </c>
      <c r="AF3948" s="143">
        <v>-1</v>
      </c>
      <c r="AG3948" s="143">
        <v>-1</v>
      </c>
      <c r="AH3948" s="143">
        <v>-1</v>
      </c>
      <c r="AI3948" s="143">
        <v>-1</v>
      </c>
      <c r="AJ3948" s="143">
        <v>0</v>
      </c>
      <c r="AM3948" s="143" t="s">
        <v>383</v>
      </c>
      <c r="AN3948" s="143">
        <v>-1</v>
      </c>
      <c r="AQ3948" s="143">
        <v>660</v>
      </c>
      <c r="AR3948" s="143" t="s">
        <v>297</v>
      </c>
      <c r="AT3948" s="143" t="s">
        <v>366</v>
      </c>
      <c r="AV3948" s="143">
        <v>78.025390035040999</v>
      </c>
      <c r="AW3948" s="143">
        <v>0.80971276469999998</v>
      </c>
    </row>
    <row r="3949" spans="1:49" x14ac:dyDescent="0.25">
      <c r="A3949" s="153">
        <v>820000</v>
      </c>
      <c r="B3949" s="153">
        <v>1400000</v>
      </c>
      <c r="C3949" s="153">
        <v>1400000</v>
      </c>
      <c r="D3949" s="143" t="s">
        <v>360</v>
      </c>
      <c r="E3949" s="143" t="s">
        <v>73</v>
      </c>
      <c r="F3949" s="143" t="s">
        <v>378</v>
      </c>
      <c r="G3949" s="143" t="s">
        <v>379</v>
      </c>
      <c r="H3949" s="143">
        <v>0.59</v>
      </c>
      <c r="I3949" s="143">
        <v>0.64</v>
      </c>
      <c r="J3949" s="143" t="s">
        <v>366</v>
      </c>
      <c r="K3949" s="143">
        <v>4.010871074261E-2</v>
      </c>
      <c r="L3949" s="143">
        <v>3770.24812182098</v>
      </c>
      <c r="M3949" s="143">
        <v>7.8754191842860601</v>
      </c>
      <c r="N3949" s="143">
        <v>1.0643042665540401</v>
      </c>
      <c r="O3949" s="143">
        <v>0.31587291003939999</v>
      </c>
      <c r="P3949" s="143">
        <v>4.2687871969349998E-2</v>
      </c>
      <c r="Q3949" s="143">
        <v>151.21979134602</v>
      </c>
      <c r="R3949" s="143">
        <v>1730</v>
      </c>
      <c r="S3949" s="143" t="s">
        <v>368</v>
      </c>
      <c r="T3949" s="143">
        <v>1730</v>
      </c>
      <c r="U3949" s="143" t="s">
        <v>385</v>
      </c>
      <c r="V3949" s="143" t="s">
        <v>366</v>
      </c>
      <c r="Z3949" s="143">
        <v>0</v>
      </c>
      <c r="AA3949" s="143">
        <v>1</v>
      </c>
      <c r="AB3949" s="143">
        <v>0.31587291003939999</v>
      </c>
      <c r="AC3949" s="143">
        <v>4.2687871969349998E-2</v>
      </c>
      <c r="AD3949" s="143">
        <v>998.37583882665797</v>
      </c>
      <c r="AF3949" s="143">
        <v>-1</v>
      </c>
      <c r="AG3949" s="143">
        <v>-1</v>
      </c>
      <c r="AH3949" s="143">
        <v>-1</v>
      </c>
      <c r="AI3949" s="143">
        <v>-1</v>
      </c>
      <c r="AJ3949" s="143">
        <v>0</v>
      </c>
      <c r="AM3949" s="143" t="s">
        <v>383</v>
      </c>
      <c r="AN3949" s="143">
        <v>-1</v>
      </c>
      <c r="AQ3949" s="143">
        <v>662</v>
      </c>
      <c r="AR3949" s="143" t="s">
        <v>297</v>
      </c>
      <c r="AT3949" s="143" t="s">
        <v>366</v>
      </c>
      <c r="AV3949" s="143">
        <v>58.027451507866502</v>
      </c>
      <c r="AW3949" s="143">
        <v>0.80971276469999998</v>
      </c>
    </row>
    <row r="3950" spans="1:49" x14ac:dyDescent="0.25">
      <c r="A3950" s="153">
        <v>820000</v>
      </c>
      <c r="B3950" s="153">
        <v>1400000</v>
      </c>
      <c r="C3950" s="153">
        <v>1400000</v>
      </c>
      <c r="D3950" s="143" t="s">
        <v>360</v>
      </c>
      <c r="E3950" s="143" t="s">
        <v>73</v>
      </c>
      <c r="F3950" s="143" t="s">
        <v>378</v>
      </c>
      <c r="G3950" s="143" t="s">
        <v>379</v>
      </c>
      <c r="H3950" s="143">
        <v>0.59</v>
      </c>
      <c r="I3950" s="143">
        <v>0.64</v>
      </c>
      <c r="J3950" s="143" t="s">
        <v>366</v>
      </c>
      <c r="K3950" s="143">
        <v>0.61776345366790997</v>
      </c>
      <c r="L3950" s="143">
        <v>3803.5675561480798</v>
      </c>
      <c r="M3950" s="143">
        <v>7.6071497097147702</v>
      </c>
      <c r="N3950" s="143">
        <v>1.0389998398698299</v>
      </c>
      <c r="O3950" s="143">
        <v>4.6994190772422604</v>
      </c>
      <c r="P3950" s="143">
        <v>0.64185612943838999</v>
      </c>
      <c r="Q3950" s="143">
        <v>2349.7050297452602</v>
      </c>
      <c r="R3950" s="143">
        <v>1730</v>
      </c>
      <c r="S3950" s="143" t="s">
        <v>368</v>
      </c>
      <c r="T3950" s="143">
        <v>1730</v>
      </c>
      <c r="U3950" s="143" t="s">
        <v>385</v>
      </c>
      <c r="V3950" s="143" t="s">
        <v>366</v>
      </c>
      <c r="Z3950" s="143">
        <v>0</v>
      </c>
      <c r="AA3950" s="143">
        <v>1</v>
      </c>
      <c r="AB3950" s="143">
        <v>4.6994190772422604</v>
      </c>
      <c r="AC3950" s="143">
        <v>0.64185612943838999</v>
      </c>
      <c r="AD3950" s="143">
        <v>2349.7050297452602</v>
      </c>
      <c r="AF3950" s="143">
        <v>-1</v>
      </c>
      <c r="AG3950" s="143">
        <v>-1</v>
      </c>
      <c r="AH3950" s="143">
        <v>-1</v>
      </c>
      <c r="AI3950" s="143">
        <v>-1</v>
      </c>
      <c r="AJ3950" s="143">
        <v>0</v>
      </c>
      <c r="AM3950" s="143" t="s">
        <v>383</v>
      </c>
      <c r="AN3950" s="143">
        <v>-1</v>
      </c>
      <c r="AQ3950" s="143">
        <v>666</v>
      </c>
      <c r="AR3950" s="143" t="s">
        <v>297</v>
      </c>
      <c r="AT3950" s="143" t="s">
        <v>366</v>
      </c>
      <c r="AV3950" s="143">
        <v>200</v>
      </c>
      <c r="AW3950" s="143">
        <v>1.9056812892999999</v>
      </c>
    </row>
    <row r="3951" spans="1:49" x14ac:dyDescent="0.25">
      <c r="A3951" s="153">
        <v>820000</v>
      </c>
      <c r="B3951" s="153">
        <v>1400000</v>
      </c>
      <c r="C3951" s="153">
        <v>1400000</v>
      </c>
      <c r="D3951" s="143" t="s">
        <v>360</v>
      </c>
      <c r="E3951" s="143" t="s">
        <v>73</v>
      </c>
      <c r="F3951" s="143" t="s">
        <v>378</v>
      </c>
      <c r="G3951" s="143" t="s">
        <v>379</v>
      </c>
      <c r="H3951" s="143">
        <v>0.59</v>
      </c>
      <c r="I3951" s="143">
        <v>0.64</v>
      </c>
      <c r="J3951" s="143" t="s">
        <v>366</v>
      </c>
      <c r="K3951" s="143">
        <v>0.61776345339174998</v>
      </c>
      <c r="L3951" s="143">
        <v>3803.6311753206401</v>
      </c>
      <c r="M3951" s="143">
        <v>7.5991220503829098</v>
      </c>
      <c r="N3951" s="143">
        <v>1.0382866345861499</v>
      </c>
      <c r="O3951" s="143">
        <v>4.6944598805899496</v>
      </c>
      <c r="P3951" s="143">
        <v>0.64141553699244003</v>
      </c>
      <c r="Q3951" s="143">
        <v>2349.7443302946099</v>
      </c>
      <c r="R3951" s="143">
        <v>1730</v>
      </c>
      <c r="S3951" s="143" t="s">
        <v>368</v>
      </c>
      <c r="T3951" s="143">
        <v>1730</v>
      </c>
      <c r="U3951" s="143" t="s">
        <v>385</v>
      </c>
      <c r="V3951" s="143" t="s">
        <v>366</v>
      </c>
      <c r="Z3951" s="143">
        <v>0</v>
      </c>
      <c r="AA3951" s="143">
        <v>1</v>
      </c>
      <c r="AB3951" s="143">
        <v>4.6944598805899496</v>
      </c>
      <c r="AC3951" s="143">
        <v>0.64141553699244003</v>
      </c>
      <c r="AD3951" s="143">
        <v>2349.7443302946099</v>
      </c>
      <c r="AF3951" s="143">
        <v>-1</v>
      </c>
      <c r="AG3951" s="143">
        <v>-1</v>
      </c>
      <c r="AH3951" s="143">
        <v>-1</v>
      </c>
      <c r="AI3951" s="143">
        <v>-1</v>
      </c>
      <c r="AJ3951" s="143">
        <v>0</v>
      </c>
      <c r="AM3951" s="143" t="s">
        <v>383</v>
      </c>
      <c r="AN3951" s="143">
        <v>-1</v>
      </c>
      <c r="AQ3951" s="143">
        <v>666</v>
      </c>
      <c r="AR3951" s="143" t="s">
        <v>297</v>
      </c>
      <c r="AT3951" s="143" t="s">
        <v>366</v>
      </c>
      <c r="AV3951" s="143">
        <v>199.999999955296</v>
      </c>
      <c r="AW3951" s="143">
        <v>1.9057131633</v>
      </c>
    </row>
    <row r="3952" spans="1:49" x14ac:dyDescent="0.25">
      <c r="A3952" s="153">
        <v>820000</v>
      </c>
      <c r="B3952" s="153">
        <v>1400000</v>
      </c>
      <c r="C3952" s="153">
        <v>1400000</v>
      </c>
      <c r="D3952" s="143" t="s">
        <v>360</v>
      </c>
      <c r="E3952" s="143" t="s">
        <v>73</v>
      </c>
      <c r="F3952" s="143" t="s">
        <v>378</v>
      </c>
      <c r="G3952" s="143" t="s">
        <v>379</v>
      </c>
      <c r="H3952" s="143">
        <v>0.59</v>
      </c>
      <c r="I3952" s="143">
        <v>0.64</v>
      </c>
      <c r="J3952" s="143" t="s">
        <v>366</v>
      </c>
      <c r="K3952" s="143">
        <v>0.30637321200738998</v>
      </c>
      <c r="L3952" s="143">
        <v>3480.6294685182602</v>
      </c>
      <c r="M3952" s="143">
        <v>6.8966787499098601</v>
      </c>
      <c r="N3952" s="143">
        <v>0.94404104351662999</v>
      </c>
      <c r="O3952" s="143">
        <v>2.1129576207930199</v>
      </c>
      <c r="P3952" s="143">
        <v>0.28922888676899999</v>
      </c>
      <c r="Q3952" s="143">
        <v>1066.37163007753</v>
      </c>
      <c r="R3952" s="143">
        <v>1730</v>
      </c>
      <c r="S3952" s="143" t="s">
        <v>368</v>
      </c>
      <c r="T3952" s="143">
        <v>1730</v>
      </c>
      <c r="U3952" s="143" t="s">
        <v>385</v>
      </c>
      <c r="V3952" s="143" t="s">
        <v>366</v>
      </c>
      <c r="Z3952" s="143">
        <v>0</v>
      </c>
      <c r="AA3952" s="143">
        <v>1</v>
      </c>
      <c r="AB3952" s="143">
        <v>2.1129576207930199</v>
      </c>
      <c r="AC3952" s="143">
        <v>0.28922888676899999</v>
      </c>
      <c r="AD3952" s="143">
        <v>1066.37163007753</v>
      </c>
      <c r="AF3952" s="143">
        <v>-1</v>
      </c>
      <c r="AG3952" s="143">
        <v>-1</v>
      </c>
      <c r="AH3952" s="143">
        <v>-1</v>
      </c>
      <c r="AI3952" s="143">
        <v>-1</v>
      </c>
      <c r="AJ3952" s="143">
        <v>0</v>
      </c>
      <c r="AM3952" s="143" t="s">
        <v>383</v>
      </c>
      <c r="AN3952" s="143">
        <v>-1</v>
      </c>
      <c r="AQ3952" s="143">
        <v>658</v>
      </c>
      <c r="AR3952" s="143" t="s">
        <v>297</v>
      </c>
      <c r="AT3952" s="143" t="s">
        <v>366</v>
      </c>
      <c r="AV3952" s="143">
        <v>149.896711415162</v>
      </c>
      <c r="AW3952" s="143">
        <v>0.86485939180000004</v>
      </c>
    </row>
    <row r="3953" spans="1:49" x14ac:dyDescent="0.25">
      <c r="A3953" s="153">
        <v>820000</v>
      </c>
      <c r="B3953" s="153">
        <v>1400000</v>
      </c>
      <c r="C3953" s="153">
        <v>1400000</v>
      </c>
      <c r="D3953" s="143" t="s">
        <v>360</v>
      </c>
      <c r="E3953" s="143" t="s">
        <v>73</v>
      </c>
      <c r="F3953" s="143" t="s">
        <v>378</v>
      </c>
      <c r="G3953" s="143" t="s">
        <v>379</v>
      </c>
      <c r="H3953" s="143">
        <v>0.59</v>
      </c>
      <c r="I3953" s="143">
        <v>0.64</v>
      </c>
      <c r="J3953" s="143" t="s">
        <v>366</v>
      </c>
      <c r="K3953" s="143">
        <v>0.47821981794920998</v>
      </c>
      <c r="L3953" s="143">
        <v>3782.6607137038</v>
      </c>
      <c r="M3953" s="143">
        <v>7.5512025316521001</v>
      </c>
      <c r="N3953" s="143">
        <v>1.03440497958651</v>
      </c>
      <c r="O3953" s="143">
        <v>3.6111346999843201</v>
      </c>
      <c r="P3953" s="143">
        <v>0.49467296102362002</v>
      </c>
      <c r="Q3953" s="143">
        <v>1808.9433178710799</v>
      </c>
      <c r="R3953" s="143">
        <v>1730</v>
      </c>
      <c r="S3953" s="143" t="s">
        <v>368</v>
      </c>
      <c r="T3953" s="143">
        <v>1730</v>
      </c>
      <c r="U3953" s="143" t="s">
        <v>385</v>
      </c>
      <c r="V3953" s="143" t="s">
        <v>366</v>
      </c>
      <c r="Z3953" s="143">
        <v>0</v>
      </c>
      <c r="AA3953" s="143">
        <v>1</v>
      </c>
      <c r="AB3953" s="143">
        <v>3.6111346999843201</v>
      </c>
      <c r="AC3953" s="143">
        <v>0.49467296102362002</v>
      </c>
      <c r="AD3953" s="143">
        <v>1864.2478401241699</v>
      </c>
      <c r="AF3953" s="143">
        <v>-1</v>
      </c>
      <c r="AG3953" s="143">
        <v>-1</v>
      </c>
      <c r="AH3953" s="143">
        <v>-1</v>
      </c>
      <c r="AI3953" s="143">
        <v>-1</v>
      </c>
      <c r="AJ3953" s="143">
        <v>0</v>
      </c>
      <c r="AM3953" s="143" t="s">
        <v>383</v>
      </c>
      <c r="AN3953" s="143">
        <v>-1</v>
      </c>
      <c r="AQ3953" s="143">
        <v>670</v>
      </c>
      <c r="AR3953" s="143" t="s">
        <v>297</v>
      </c>
      <c r="AT3953" s="143" t="s">
        <v>366</v>
      </c>
      <c r="AV3953" s="143">
        <v>173.01292158787399</v>
      </c>
      <c r="AW3953" s="143">
        <v>1.5119609409000001</v>
      </c>
    </row>
    <row r="3954" spans="1:49" x14ac:dyDescent="0.25">
      <c r="A3954" s="153">
        <v>820000</v>
      </c>
      <c r="B3954" s="153">
        <v>1400000</v>
      </c>
      <c r="C3954" s="153">
        <v>1400000</v>
      </c>
      <c r="D3954" s="143" t="s">
        <v>360</v>
      </c>
      <c r="E3954" s="143" t="s">
        <v>73</v>
      </c>
      <c r="F3954" s="143" t="s">
        <v>378</v>
      </c>
      <c r="G3954" s="143" t="s">
        <v>379</v>
      </c>
      <c r="H3954" s="143">
        <v>0.59</v>
      </c>
      <c r="I3954" s="143">
        <v>0.64</v>
      </c>
      <c r="J3954" s="143" t="s">
        <v>366</v>
      </c>
      <c r="K3954" s="143">
        <v>0.43519110142106998</v>
      </c>
      <c r="L3954" s="143">
        <v>3818.63969646035</v>
      </c>
      <c r="M3954" s="143">
        <v>7.8918643797883998</v>
      </c>
      <c r="N3954" s="143">
        <v>1.06661559889682</v>
      </c>
      <c r="O3954" s="143">
        <v>3.4344691517058501</v>
      </c>
      <c r="P3954" s="143">
        <v>0.46418161727680002</v>
      </c>
      <c r="Q3954" s="143">
        <v>1661.8380154328099</v>
      </c>
      <c r="R3954" s="143">
        <v>1730</v>
      </c>
      <c r="S3954" s="143" t="s">
        <v>368</v>
      </c>
      <c r="T3954" s="143">
        <v>1730</v>
      </c>
      <c r="U3954" s="143" t="s">
        <v>385</v>
      </c>
      <c r="V3954" s="143" t="s">
        <v>366</v>
      </c>
      <c r="Z3954" s="143">
        <v>0</v>
      </c>
      <c r="AA3954" s="143">
        <v>1</v>
      </c>
      <c r="AB3954" s="143">
        <v>3.4344691517058501</v>
      </c>
      <c r="AC3954" s="143">
        <v>0.46418161727680002</v>
      </c>
      <c r="AD3954" s="143">
        <v>1868.0285513112999</v>
      </c>
      <c r="AF3954" s="143">
        <v>-1</v>
      </c>
      <c r="AG3954" s="143">
        <v>-1</v>
      </c>
      <c r="AH3954" s="143">
        <v>-1</v>
      </c>
      <c r="AI3954" s="143">
        <v>-1</v>
      </c>
      <c r="AJ3954" s="143">
        <v>0</v>
      </c>
      <c r="AM3954" s="143" t="s">
        <v>383</v>
      </c>
      <c r="AN3954" s="143">
        <v>-1</v>
      </c>
      <c r="AQ3954" s="143">
        <v>660</v>
      </c>
      <c r="AR3954" s="143" t="s">
        <v>297</v>
      </c>
      <c r="AT3954" s="143" t="s">
        <v>366</v>
      </c>
      <c r="AV3954" s="143">
        <v>170.807275192258</v>
      </c>
      <c r="AW3954" s="143">
        <v>1.5150272111</v>
      </c>
    </row>
    <row r="3955" spans="1:49" x14ac:dyDescent="0.25">
      <c r="A3955" s="153">
        <v>820000</v>
      </c>
      <c r="B3955" s="153">
        <v>1400000</v>
      </c>
      <c r="C3955" s="153">
        <v>1400000</v>
      </c>
      <c r="D3955" s="143" t="s">
        <v>360</v>
      </c>
      <c r="E3955" s="143" t="s">
        <v>73</v>
      </c>
      <c r="F3955" s="143" t="s">
        <v>378</v>
      </c>
      <c r="G3955" s="143" t="s">
        <v>379</v>
      </c>
      <c r="H3955" s="143">
        <v>0.59</v>
      </c>
      <c r="I3955" s="143">
        <v>0.64</v>
      </c>
      <c r="J3955" s="143" t="s">
        <v>366</v>
      </c>
      <c r="K3955" s="143">
        <v>3.0278184565400001E-3</v>
      </c>
      <c r="L3955" s="143">
        <v>3793.2548496962399</v>
      </c>
      <c r="M3955" s="143">
        <v>8.1135671103471996</v>
      </c>
      <c r="N3955" s="143">
        <v>1.0833996695480701</v>
      </c>
      <c r="O3955" s="143">
        <v>2.4566408245149999E-2</v>
      </c>
      <c r="P3955" s="143">
        <v>3.2803375152700002E-3</v>
      </c>
      <c r="Q3955" s="143">
        <v>11.485287044300399</v>
      </c>
      <c r="R3955" s="143">
        <v>1730</v>
      </c>
      <c r="S3955" s="143" t="s">
        <v>368</v>
      </c>
      <c r="T3955" s="143">
        <v>1730</v>
      </c>
      <c r="U3955" s="143" t="s">
        <v>385</v>
      </c>
      <c r="V3955" s="143" t="s">
        <v>366</v>
      </c>
      <c r="Z3955" s="143">
        <v>0</v>
      </c>
      <c r="AA3955" s="143">
        <v>1</v>
      </c>
      <c r="AB3955" s="143">
        <v>2.4566408245149999E-2</v>
      </c>
      <c r="AC3955" s="143">
        <v>3.2803375152700002E-3</v>
      </c>
      <c r="AD3955" s="143">
        <v>1815.6736039946099</v>
      </c>
      <c r="AF3955" s="143">
        <v>-1</v>
      </c>
      <c r="AG3955" s="143">
        <v>-1</v>
      </c>
      <c r="AH3955" s="143">
        <v>-1</v>
      </c>
      <c r="AI3955" s="143">
        <v>-1</v>
      </c>
      <c r="AJ3955" s="143">
        <v>0</v>
      </c>
      <c r="AM3955" s="143" t="s">
        <v>383</v>
      </c>
      <c r="AN3955" s="143">
        <v>-1</v>
      </c>
      <c r="AQ3955" s="143">
        <v>666</v>
      </c>
      <c r="AR3955" s="143" t="s">
        <v>297</v>
      </c>
      <c r="AT3955" s="143" t="s">
        <v>366</v>
      </c>
      <c r="AV3955" s="143">
        <v>46.8928912694697</v>
      </c>
      <c r="AW3955" s="143">
        <v>1.4725657778000001</v>
      </c>
    </row>
    <row r="3956" spans="1:49" x14ac:dyDescent="0.25">
      <c r="A3956" s="153">
        <v>820000</v>
      </c>
      <c r="B3956" s="153">
        <v>1400000</v>
      </c>
      <c r="C3956" s="153">
        <v>1400000</v>
      </c>
      <c r="D3956" s="143" t="s">
        <v>360</v>
      </c>
      <c r="E3956" s="143" t="s">
        <v>73</v>
      </c>
      <c r="F3956" s="143" t="s">
        <v>378</v>
      </c>
      <c r="G3956" s="143" t="s">
        <v>379</v>
      </c>
      <c r="H3956" s="143">
        <v>0.59</v>
      </c>
      <c r="I3956" s="143">
        <v>0.64</v>
      </c>
      <c r="J3956" s="143" t="s">
        <v>366</v>
      </c>
      <c r="K3956" s="143">
        <v>8.651254717713E-2</v>
      </c>
      <c r="L3956" s="143">
        <v>3800.8962113511102</v>
      </c>
      <c r="M3956" s="143">
        <v>8.0306366771715094</v>
      </c>
      <c r="N3956" s="143">
        <v>1.07668826219386</v>
      </c>
      <c r="O3956" s="143">
        <v>0.69475083439619001</v>
      </c>
      <c r="P3956" s="143">
        <v>9.3147044078099997E-2</v>
      </c>
      <c r="Q3956" s="143">
        <v>328.82521279988799</v>
      </c>
      <c r="R3956" s="143">
        <v>1730</v>
      </c>
      <c r="S3956" s="143" t="s">
        <v>368</v>
      </c>
      <c r="T3956" s="143">
        <v>1730</v>
      </c>
      <c r="U3956" s="143" t="s">
        <v>385</v>
      </c>
      <c r="V3956" s="143" t="s">
        <v>366</v>
      </c>
      <c r="Z3956" s="143">
        <v>0</v>
      </c>
      <c r="AA3956" s="143">
        <v>1</v>
      </c>
      <c r="AB3956" s="143">
        <v>0.69475083439619001</v>
      </c>
      <c r="AC3956" s="143">
        <v>9.3147044078099997E-2</v>
      </c>
      <c r="AD3956" s="143">
        <v>2348.0547707324899</v>
      </c>
      <c r="AF3956" s="143">
        <v>-1</v>
      </c>
      <c r="AG3956" s="143">
        <v>-1</v>
      </c>
      <c r="AH3956" s="143">
        <v>-1</v>
      </c>
      <c r="AI3956" s="143">
        <v>-1</v>
      </c>
      <c r="AJ3956" s="143">
        <v>0</v>
      </c>
      <c r="AM3956" s="143" t="s">
        <v>383</v>
      </c>
      <c r="AN3956" s="143">
        <v>-1</v>
      </c>
      <c r="AQ3956" s="143">
        <v>660</v>
      </c>
      <c r="AR3956" s="143" t="s">
        <v>297</v>
      </c>
      <c r="AT3956" s="143" t="s">
        <v>366</v>
      </c>
      <c r="AV3956" s="143">
        <v>200.11994128356901</v>
      </c>
      <c r="AW3956" s="143">
        <v>1.9043428797999999</v>
      </c>
    </row>
    <row r="3957" spans="1:49" x14ac:dyDescent="0.25">
      <c r="A3957" s="153">
        <v>820000</v>
      </c>
      <c r="B3957" s="153">
        <v>1400000</v>
      </c>
      <c r="C3957" s="153">
        <v>1400000</v>
      </c>
      <c r="D3957" s="143" t="s">
        <v>360</v>
      </c>
      <c r="E3957" s="143" t="s">
        <v>73</v>
      </c>
      <c r="F3957" s="143" t="s">
        <v>378</v>
      </c>
      <c r="G3957" s="143" t="s">
        <v>379</v>
      </c>
      <c r="H3957" s="143">
        <v>0.59</v>
      </c>
      <c r="I3957" s="143">
        <v>0.64</v>
      </c>
      <c r="J3957" s="143" t="s">
        <v>366</v>
      </c>
      <c r="K3957" s="143">
        <v>0.61776345362188001</v>
      </c>
      <c r="L3957" s="143">
        <v>3813.1234258263298</v>
      </c>
      <c r="M3957" s="143">
        <v>7.6261194901788798</v>
      </c>
      <c r="N3957" s="143">
        <v>1.0415974436132001</v>
      </c>
      <c r="O3957" s="143">
        <v>4.7111379139860796</v>
      </c>
      <c r="P3957" s="143">
        <v>0.64346083405022003</v>
      </c>
      <c r="Q3957" s="143">
        <v>2355.6082966249901</v>
      </c>
      <c r="R3957" s="143">
        <v>1710</v>
      </c>
      <c r="S3957" s="143" t="s">
        <v>407</v>
      </c>
      <c r="T3957" s="143">
        <v>1710</v>
      </c>
      <c r="U3957" s="143" t="s">
        <v>385</v>
      </c>
      <c r="V3957" s="143" t="s">
        <v>366</v>
      </c>
      <c r="Z3957" s="143">
        <v>0</v>
      </c>
      <c r="AA3957" s="143">
        <v>1</v>
      </c>
      <c r="AB3957" s="143">
        <v>4.7111379139860796</v>
      </c>
      <c r="AC3957" s="143">
        <v>0.64346083405022003</v>
      </c>
      <c r="AD3957" s="143">
        <v>2355.6082966249901</v>
      </c>
      <c r="AF3957" s="143">
        <v>-1</v>
      </c>
      <c r="AG3957" s="143">
        <v>-1</v>
      </c>
      <c r="AH3957" s="143">
        <v>-1</v>
      </c>
      <c r="AI3957" s="143">
        <v>-1</v>
      </c>
      <c r="AJ3957" s="143">
        <v>0</v>
      </c>
      <c r="AM3957" s="143" t="s">
        <v>383</v>
      </c>
      <c r="AN3957" s="143">
        <v>-1</v>
      </c>
      <c r="AQ3957" s="143">
        <v>652</v>
      </c>
      <c r="AR3957" s="143" t="s">
        <v>297</v>
      </c>
      <c r="AT3957" s="143" t="s">
        <v>366</v>
      </c>
      <c r="AV3957" s="143">
        <v>199.99999999254899</v>
      </c>
      <c r="AW3957" s="143">
        <v>1.9104690159</v>
      </c>
    </row>
    <row r="3958" spans="1:49" x14ac:dyDescent="0.25">
      <c r="A3958" s="153">
        <v>820000</v>
      </c>
      <c r="B3958" s="153">
        <v>1400000</v>
      </c>
      <c r="C3958" s="153">
        <v>1400000</v>
      </c>
      <c r="D3958" s="143" t="s">
        <v>360</v>
      </c>
      <c r="E3958" s="143" t="s">
        <v>73</v>
      </c>
      <c r="F3958" s="143" t="s">
        <v>378</v>
      </c>
      <c r="G3958" s="143" t="s">
        <v>379</v>
      </c>
      <c r="H3958" s="143">
        <v>0.59</v>
      </c>
      <c r="I3958" s="143">
        <v>0.64</v>
      </c>
      <c r="J3958" s="143" t="s">
        <v>366</v>
      </c>
      <c r="K3958" s="143">
        <v>1.128961975326E-2</v>
      </c>
      <c r="L3958" s="143">
        <v>3831.7600823556299</v>
      </c>
      <c r="M3958" s="143">
        <v>8.1033975517236492</v>
      </c>
      <c r="N3958" s="143">
        <v>1.11682824796497</v>
      </c>
      <c r="O3958" s="143">
        <v>9.1484277068519998E-2</v>
      </c>
      <c r="P3958" s="143">
        <v>1.2608566249229999E-2</v>
      </c>
      <c r="Q3958" s="143">
        <v>43.259114315546</v>
      </c>
      <c r="R3958" s="143">
        <v>1710</v>
      </c>
      <c r="S3958" s="143" t="s">
        <v>407</v>
      </c>
      <c r="T3958" s="143">
        <v>1710</v>
      </c>
      <c r="U3958" s="143" t="s">
        <v>385</v>
      </c>
      <c r="V3958" s="143" t="s">
        <v>366</v>
      </c>
      <c r="Z3958" s="143">
        <v>0</v>
      </c>
      <c r="AA3958" s="143">
        <v>1</v>
      </c>
      <c r="AB3958" s="143">
        <v>9.1484277068519998E-2</v>
      </c>
      <c r="AC3958" s="143">
        <v>1.2608566249229999E-2</v>
      </c>
      <c r="AD3958" s="143">
        <v>526.91997946623496</v>
      </c>
      <c r="AF3958" s="143">
        <v>-1</v>
      </c>
      <c r="AG3958" s="143">
        <v>-1</v>
      </c>
      <c r="AH3958" s="143">
        <v>-1</v>
      </c>
      <c r="AI3958" s="143">
        <v>-1</v>
      </c>
      <c r="AJ3958" s="143">
        <v>0</v>
      </c>
      <c r="AM3958" s="143" t="s">
        <v>383</v>
      </c>
      <c r="AN3958" s="143">
        <v>-1</v>
      </c>
      <c r="AQ3958" s="143">
        <v>652</v>
      </c>
      <c r="AR3958" s="143" t="s">
        <v>297</v>
      </c>
      <c r="AT3958" s="143" t="s">
        <v>366</v>
      </c>
      <c r="AV3958" s="143">
        <v>27.540695630743301</v>
      </c>
      <c r="AW3958" s="143">
        <v>0.42734791519999998</v>
      </c>
    </row>
    <row r="3959" spans="1:49" x14ac:dyDescent="0.25">
      <c r="A3959" s="153">
        <v>820000</v>
      </c>
      <c r="B3959" s="153">
        <v>1400000</v>
      </c>
      <c r="C3959" s="153">
        <v>1400000</v>
      </c>
      <c r="D3959" s="143" t="s">
        <v>360</v>
      </c>
      <c r="E3959" s="143" t="s">
        <v>73</v>
      </c>
      <c r="F3959" s="143" t="s">
        <v>378</v>
      </c>
      <c r="G3959" s="143" t="s">
        <v>379</v>
      </c>
      <c r="H3959" s="143">
        <v>0.59</v>
      </c>
      <c r="I3959" s="143">
        <v>0.64</v>
      </c>
      <c r="J3959" s="143" t="s">
        <v>366</v>
      </c>
      <c r="K3959" s="143">
        <v>0.61776345373694996</v>
      </c>
      <c r="L3959" s="143">
        <v>3810.66887448842</v>
      </c>
      <c r="M3959" s="143">
        <v>7.6102813157861702</v>
      </c>
      <c r="N3959" s="143">
        <v>1.03994783061419</v>
      </c>
      <c r="O3959" s="143">
        <v>4.7013536695498699</v>
      </c>
      <c r="P3959" s="143">
        <v>0.64244176354646998</v>
      </c>
      <c r="Q3959" s="143">
        <v>2354.0919649518701</v>
      </c>
      <c r="R3959" s="143">
        <v>1730</v>
      </c>
      <c r="S3959" s="143" t="s">
        <v>368</v>
      </c>
      <c r="T3959" s="143">
        <v>1730</v>
      </c>
      <c r="U3959" s="143" t="s">
        <v>385</v>
      </c>
      <c r="V3959" s="143" t="s">
        <v>366</v>
      </c>
      <c r="Z3959" s="143">
        <v>0</v>
      </c>
      <c r="AA3959" s="143">
        <v>1</v>
      </c>
      <c r="AB3959" s="143">
        <v>4.7013536695498699</v>
      </c>
      <c r="AC3959" s="143">
        <v>0.64244176354646998</v>
      </c>
      <c r="AD3959" s="143">
        <v>2354.0919649518701</v>
      </c>
      <c r="AF3959" s="143">
        <v>-1</v>
      </c>
      <c r="AG3959" s="143">
        <v>-1</v>
      </c>
      <c r="AH3959" s="143">
        <v>-1</v>
      </c>
      <c r="AI3959" s="143">
        <v>-1</v>
      </c>
      <c r="AJ3959" s="143">
        <v>0</v>
      </c>
      <c r="AM3959" s="143" t="s">
        <v>383</v>
      </c>
      <c r="AN3959" s="143">
        <v>-1</v>
      </c>
      <c r="AQ3959" s="143">
        <v>660</v>
      </c>
      <c r="AR3959" s="143" t="s">
        <v>297</v>
      </c>
      <c r="AT3959" s="143" t="s">
        <v>366</v>
      </c>
      <c r="AV3959" s="143">
        <v>200.00000001117499</v>
      </c>
      <c r="AW3959" s="143">
        <v>1.9092392253999999</v>
      </c>
    </row>
    <row r="3960" spans="1:49" x14ac:dyDescent="0.25">
      <c r="A3960" s="153">
        <v>820000</v>
      </c>
      <c r="B3960" s="153">
        <v>1400000</v>
      </c>
      <c r="C3960" s="153">
        <v>1400000</v>
      </c>
      <c r="D3960" s="143" t="s">
        <v>360</v>
      </c>
      <c r="E3960" s="143" t="s">
        <v>73</v>
      </c>
      <c r="F3960" s="143" t="s">
        <v>378</v>
      </c>
      <c r="G3960" s="143" t="s">
        <v>379</v>
      </c>
      <c r="H3960" s="143">
        <v>0.59</v>
      </c>
      <c r="I3960" s="143">
        <v>0.64</v>
      </c>
      <c r="J3960" s="143" t="s">
        <v>366</v>
      </c>
      <c r="K3960" s="143">
        <v>0.61776345362188001</v>
      </c>
      <c r="L3960" s="143">
        <v>3810.6444260791</v>
      </c>
      <c r="M3960" s="143">
        <v>7.6181126618668999</v>
      </c>
      <c r="N3960" s="143">
        <v>1.0406471300822899</v>
      </c>
      <c r="O3960" s="143">
        <v>4.7061915880755203</v>
      </c>
      <c r="P3960" s="143">
        <v>0.64287376508133998</v>
      </c>
      <c r="Q3960" s="143">
        <v>2354.0768611796102</v>
      </c>
      <c r="R3960" s="143">
        <v>1730</v>
      </c>
      <c r="S3960" s="143" t="s">
        <v>368</v>
      </c>
      <c r="T3960" s="143">
        <v>1730</v>
      </c>
      <c r="U3960" s="143" t="s">
        <v>385</v>
      </c>
      <c r="V3960" s="143" t="s">
        <v>366</v>
      </c>
      <c r="Z3960" s="143">
        <v>0</v>
      </c>
      <c r="AA3960" s="143">
        <v>1</v>
      </c>
      <c r="AB3960" s="143">
        <v>4.7061915880755203</v>
      </c>
      <c r="AC3960" s="143">
        <v>0.64287376508133998</v>
      </c>
      <c r="AD3960" s="143">
        <v>2354.0768611796102</v>
      </c>
      <c r="AF3960" s="143">
        <v>-1</v>
      </c>
      <c r="AG3960" s="143">
        <v>-1</v>
      </c>
      <c r="AH3960" s="143">
        <v>-1</v>
      </c>
      <c r="AI3960" s="143">
        <v>-1</v>
      </c>
      <c r="AJ3960" s="143">
        <v>0</v>
      </c>
      <c r="AM3960" s="143" t="s">
        <v>383</v>
      </c>
      <c r="AN3960" s="143">
        <v>-1</v>
      </c>
      <c r="AQ3960" s="143">
        <v>660</v>
      </c>
      <c r="AR3960" s="143" t="s">
        <v>297</v>
      </c>
      <c r="AT3960" s="143" t="s">
        <v>366</v>
      </c>
      <c r="AV3960" s="143">
        <v>199.99999999254899</v>
      </c>
      <c r="AW3960" s="143">
        <v>1.9092269758</v>
      </c>
    </row>
    <row r="3961" spans="1:49" x14ac:dyDescent="0.25">
      <c r="A3961" s="153">
        <v>820000</v>
      </c>
      <c r="B3961" s="153">
        <v>1400000</v>
      </c>
      <c r="C3961" s="153">
        <v>1400000</v>
      </c>
      <c r="D3961" s="143" t="s">
        <v>360</v>
      </c>
      <c r="E3961" s="143" t="s">
        <v>73</v>
      </c>
      <c r="F3961" s="143" t="s">
        <v>378</v>
      </c>
      <c r="G3961" s="143" t="s">
        <v>379</v>
      </c>
      <c r="H3961" s="143">
        <v>0.59</v>
      </c>
      <c r="I3961" s="143">
        <v>0.64</v>
      </c>
      <c r="J3961" s="143" t="s">
        <v>366</v>
      </c>
      <c r="K3961" s="143">
        <v>0.57211691437326995</v>
      </c>
      <c r="L3961" s="143">
        <v>3802.8756466312202</v>
      </c>
      <c r="M3961" s="143">
        <v>7.6448979103898802</v>
      </c>
      <c r="N3961" s="143">
        <v>1.04231660773018</v>
      </c>
      <c r="O3961" s="143">
        <v>4.3737754031909502</v>
      </c>
      <c r="P3961" s="143">
        <v>0.59632696141460995</v>
      </c>
      <c r="Q3961" s="143">
        <v>2175.6894806959199</v>
      </c>
      <c r="R3961" s="143">
        <v>1730</v>
      </c>
      <c r="S3961" s="143" t="s">
        <v>368</v>
      </c>
      <c r="T3961" s="143">
        <v>1730</v>
      </c>
      <c r="U3961" s="143" t="s">
        <v>385</v>
      </c>
      <c r="V3961" s="143" t="s">
        <v>366</v>
      </c>
      <c r="Z3961" s="143">
        <v>0</v>
      </c>
      <c r="AA3961" s="143">
        <v>1</v>
      </c>
      <c r="AB3961" s="143">
        <v>4.3737754031909502</v>
      </c>
      <c r="AC3961" s="143">
        <v>0.59632696141460995</v>
      </c>
      <c r="AD3961" s="143">
        <v>2349.2775933325001</v>
      </c>
      <c r="AF3961" s="143">
        <v>-1</v>
      </c>
      <c r="AG3961" s="143">
        <v>-1</v>
      </c>
      <c r="AH3961" s="143">
        <v>-1</v>
      </c>
      <c r="AI3961" s="143">
        <v>-1</v>
      </c>
      <c r="AJ3961" s="143">
        <v>0</v>
      </c>
      <c r="AM3961" s="143" t="s">
        <v>383</v>
      </c>
      <c r="AN3961" s="143">
        <v>-1</v>
      </c>
      <c r="AQ3961" s="143">
        <v>666</v>
      </c>
      <c r="AR3961" s="143" t="s">
        <v>297</v>
      </c>
      <c r="AT3961" s="143" t="s">
        <v>366</v>
      </c>
      <c r="AV3961" s="143">
        <v>188.63920562925699</v>
      </c>
      <c r="AW3961" s="143">
        <v>1.9053346256000001</v>
      </c>
    </row>
    <row r="3962" spans="1:49" x14ac:dyDescent="0.25">
      <c r="A3962" s="153">
        <v>820000</v>
      </c>
      <c r="B3962" s="153">
        <v>1400000</v>
      </c>
      <c r="C3962" s="153">
        <v>1400000</v>
      </c>
      <c r="D3962" s="143" t="s">
        <v>360</v>
      </c>
      <c r="E3962" s="143" t="s">
        <v>73</v>
      </c>
      <c r="F3962" s="143" t="s">
        <v>378</v>
      </c>
      <c r="G3962" s="143" t="s">
        <v>379</v>
      </c>
      <c r="H3962" s="143">
        <v>0.59</v>
      </c>
      <c r="I3962" s="143">
        <v>0.64</v>
      </c>
      <c r="J3962" s="143" t="s">
        <v>366</v>
      </c>
      <c r="K3962" s="143">
        <v>1.1091346262499999E-3</v>
      </c>
      <c r="L3962" s="143">
        <v>3803.2033253558898</v>
      </c>
      <c r="M3962" s="143">
        <v>7.6064444265809996</v>
      </c>
      <c r="N3962" s="143">
        <v>1.03890242157167</v>
      </c>
      <c r="O3962" s="143">
        <v>8.4365708962099994E-3</v>
      </c>
      <c r="P3962" s="143">
        <v>1.1522826490600001E-3</v>
      </c>
      <c r="Q3962" s="143">
        <v>4.2182644988441798</v>
      </c>
      <c r="R3962" s="143">
        <v>1730</v>
      </c>
      <c r="S3962" s="143" t="s">
        <v>368</v>
      </c>
      <c r="T3962" s="143">
        <v>1730</v>
      </c>
      <c r="U3962" s="143" t="s">
        <v>385</v>
      </c>
      <c r="V3962" s="143" t="s">
        <v>366</v>
      </c>
      <c r="Z3962" s="143">
        <v>0</v>
      </c>
      <c r="AA3962" s="143">
        <v>1</v>
      </c>
      <c r="AB3962" s="143">
        <v>8.4365708962099994E-3</v>
      </c>
      <c r="AC3962" s="143">
        <v>1.1522826490600001E-3</v>
      </c>
      <c r="AD3962" s="143">
        <v>4.21826449884521</v>
      </c>
      <c r="AF3962" s="143">
        <v>-1</v>
      </c>
      <c r="AG3962" s="143">
        <v>-1</v>
      </c>
      <c r="AH3962" s="143">
        <v>-1</v>
      </c>
      <c r="AI3962" s="143">
        <v>-1</v>
      </c>
      <c r="AJ3962" s="143">
        <v>0</v>
      </c>
      <c r="AM3962" s="143" t="s">
        <v>383</v>
      </c>
      <c r="AN3962" s="143">
        <v>-1</v>
      </c>
      <c r="AQ3962" s="143">
        <v>666</v>
      </c>
      <c r="AR3962" s="143" t="s">
        <v>297</v>
      </c>
      <c r="AT3962" s="143" t="s">
        <v>366</v>
      </c>
      <c r="AV3962" s="143">
        <v>10.875424096839099</v>
      </c>
      <c r="AW3962" s="143">
        <v>3.4211391000000002E-3</v>
      </c>
    </row>
    <row r="3963" spans="1:49" x14ac:dyDescent="0.25">
      <c r="A3963" s="153">
        <v>820000</v>
      </c>
      <c r="B3963" s="153">
        <v>1400000</v>
      </c>
      <c r="C3963" s="153">
        <v>1400000</v>
      </c>
      <c r="D3963" s="143" t="s">
        <v>360</v>
      </c>
      <c r="E3963" s="143" t="s">
        <v>73</v>
      </c>
      <c r="F3963" s="143" t="s">
        <v>378</v>
      </c>
      <c r="G3963" s="143" t="s">
        <v>379</v>
      </c>
      <c r="H3963" s="143">
        <v>0.59</v>
      </c>
      <c r="I3963" s="143">
        <v>0.64</v>
      </c>
      <c r="J3963" s="143" t="s">
        <v>366</v>
      </c>
      <c r="K3963" s="143">
        <v>0.10309022983625001</v>
      </c>
      <c r="L3963" s="143">
        <v>3818.8350902871098</v>
      </c>
      <c r="M3963" s="143">
        <v>7.9812127963538204</v>
      </c>
      <c r="N3963" s="143">
        <v>1.0908298054493499</v>
      </c>
      <c r="O3963" s="143">
        <v>0.82278506154816999</v>
      </c>
      <c r="P3963" s="143">
        <v>0.11245389535601</v>
      </c>
      <c r="Q3963" s="143">
        <v>393.684587164454</v>
      </c>
      <c r="R3963" s="143">
        <v>1710</v>
      </c>
      <c r="S3963" s="143" t="s">
        <v>407</v>
      </c>
      <c r="T3963" s="143">
        <v>1710</v>
      </c>
      <c r="U3963" s="143" t="s">
        <v>385</v>
      </c>
      <c r="V3963" s="143" t="s">
        <v>366</v>
      </c>
      <c r="Z3963" s="143">
        <v>0</v>
      </c>
      <c r="AA3963" s="143">
        <v>1</v>
      </c>
      <c r="AB3963" s="143">
        <v>0.82278506154816999</v>
      </c>
      <c r="AC3963" s="143">
        <v>0.11245389535601</v>
      </c>
      <c r="AD3963" s="143">
        <v>1502.7784905343999</v>
      </c>
      <c r="AF3963" s="143">
        <v>-1</v>
      </c>
      <c r="AG3963" s="143">
        <v>-1</v>
      </c>
      <c r="AH3963" s="143">
        <v>-1</v>
      </c>
      <c r="AI3963" s="143">
        <v>-1</v>
      </c>
      <c r="AJ3963" s="143">
        <v>0</v>
      </c>
      <c r="AM3963" s="143" t="s">
        <v>383</v>
      </c>
      <c r="AN3963" s="143">
        <v>-1</v>
      </c>
      <c r="AQ3963" s="143">
        <v>652</v>
      </c>
      <c r="AR3963" s="143" t="s">
        <v>297</v>
      </c>
      <c r="AT3963" s="143" t="s">
        <v>366</v>
      </c>
      <c r="AV3963" s="143">
        <v>89.490388115407498</v>
      </c>
      <c r="AW3963" s="143">
        <v>1.2187984514000001</v>
      </c>
    </row>
    <row r="3964" spans="1:49" x14ac:dyDescent="0.25">
      <c r="A3964" s="153">
        <v>820000</v>
      </c>
      <c r="B3964" s="153">
        <v>1400000</v>
      </c>
      <c r="C3964" s="153">
        <v>1400000</v>
      </c>
      <c r="D3964" s="143" t="s">
        <v>360</v>
      </c>
      <c r="E3964" s="143" t="s">
        <v>73</v>
      </c>
      <c r="F3964" s="143" t="s">
        <v>378</v>
      </c>
      <c r="G3964" s="143" t="s">
        <v>379</v>
      </c>
      <c r="H3964" s="143">
        <v>0.59</v>
      </c>
      <c r="I3964" s="143">
        <v>0.64</v>
      </c>
      <c r="J3964" s="143" t="s">
        <v>366</v>
      </c>
      <c r="K3964" s="143">
        <v>2.0678275534190001E-2</v>
      </c>
      <c r="L3964" s="143">
        <v>3731.19161994264</v>
      </c>
      <c r="M3964" s="143">
        <v>7.86027414019535</v>
      </c>
      <c r="N3964" s="143">
        <v>1.0455833758835</v>
      </c>
      <c r="O3964" s="143">
        <v>0.16253691444522</v>
      </c>
      <c r="P3964" s="143">
        <v>2.1620861140480001E-2</v>
      </c>
      <c r="Q3964" s="143">
        <v>77.154608388034603</v>
      </c>
      <c r="R3964" s="143">
        <v>1730</v>
      </c>
      <c r="S3964" s="143" t="s">
        <v>368</v>
      </c>
      <c r="T3964" s="143">
        <v>1730</v>
      </c>
      <c r="U3964" s="143" t="s">
        <v>385</v>
      </c>
      <c r="V3964" s="143" t="s">
        <v>366</v>
      </c>
      <c r="Z3964" s="143">
        <v>0</v>
      </c>
      <c r="AA3964" s="143">
        <v>1</v>
      </c>
      <c r="AB3964" s="143">
        <v>0.16253691444522</v>
      </c>
      <c r="AC3964" s="143">
        <v>2.1620861140480001E-2</v>
      </c>
      <c r="AD3964" s="143">
        <v>2055.9790340362001</v>
      </c>
      <c r="AF3964" s="143">
        <v>-1</v>
      </c>
      <c r="AG3964" s="143">
        <v>-1</v>
      </c>
      <c r="AH3964" s="143">
        <v>-1</v>
      </c>
      <c r="AI3964" s="143">
        <v>-1</v>
      </c>
      <c r="AJ3964" s="143">
        <v>0</v>
      </c>
      <c r="AM3964" s="143" t="s">
        <v>383</v>
      </c>
      <c r="AN3964" s="143">
        <v>-1</v>
      </c>
      <c r="AQ3964" s="143">
        <v>655</v>
      </c>
      <c r="AR3964" s="143" t="s">
        <v>297</v>
      </c>
      <c r="AT3964" s="143" t="s">
        <v>366</v>
      </c>
      <c r="AV3964" s="143">
        <v>51.944211203796598</v>
      </c>
      <c r="AW3964" s="143">
        <v>1.6674606926</v>
      </c>
    </row>
    <row r="3965" spans="1:49" x14ac:dyDescent="0.25">
      <c r="A3965" s="153">
        <v>820000</v>
      </c>
      <c r="B3965" s="153">
        <v>1400000</v>
      </c>
      <c r="C3965" s="153">
        <v>1400000</v>
      </c>
      <c r="D3965" s="143" t="s">
        <v>360</v>
      </c>
      <c r="E3965" s="143" t="s">
        <v>73</v>
      </c>
      <c r="F3965" s="143" t="s">
        <v>378</v>
      </c>
      <c r="G3965" s="143" t="s">
        <v>379</v>
      </c>
      <c r="H3965" s="143">
        <v>0.59</v>
      </c>
      <c r="I3965" s="143">
        <v>0.64</v>
      </c>
      <c r="J3965" s="143" t="s">
        <v>366</v>
      </c>
      <c r="K3965" s="143">
        <v>2.7729661359670001E-2</v>
      </c>
      <c r="L3965" s="143">
        <v>3731.19161994264</v>
      </c>
      <c r="M3965" s="143">
        <v>7.86027414019535</v>
      </c>
      <c r="N3965" s="143">
        <v>1.0455833758835</v>
      </c>
      <c r="O3965" s="143">
        <v>0.21796274010184999</v>
      </c>
      <c r="P3965" s="143">
        <v>2.8993672936549999E-2</v>
      </c>
      <c r="Q3965" s="143">
        <v>103.46468008907701</v>
      </c>
      <c r="R3965" s="143">
        <v>1730</v>
      </c>
      <c r="S3965" s="143" t="s">
        <v>368</v>
      </c>
      <c r="T3965" s="143">
        <v>1730</v>
      </c>
      <c r="U3965" s="143" t="s">
        <v>385</v>
      </c>
      <c r="V3965" s="143" t="s">
        <v>366</v>
      </c>
      <c r="Z3965" s="143">
        <v>0</v>
      </c>
      <c r="AA3965" s="143">
        <v>1</v>
      </c>
      <c r="AB3965" s="143">
        <v>0.21796274010184999</v>
      </c>
      <c r="AC3965" s="143">
        <v>2.8993672936549999E-2</v>
      </c>
      <c r="AD3965" s="143">
        <v>2055.9790340362001</v>
      </c>
      <c r="AF3965" s="143">
        <v>-1</v>
      </c>
      <c r="AG3965" s="143">
        <v>-1</v>
      </c>
      <c r="AH3965" s="143">
        <v>-1</v>
      </c>
      <c r="AI3965" s="143">
        <v>-1</v>
      </c>
      <c r="AJ3965" s="143">
        <v>0</v>
      </c>
      <c r="AM3965" s="143" t="s">
        <v>383</v>
      </c>
      <c r="AN3965" s="143">
        <v>-1</v>
      </c>
      <c r="AQ3965" s="143">
        <v>656</v>
      </c>
      <c r="AR3965" s="143" t="s">
        <v>297</v>
      </c>
      <c r="AT3965" s="143" t="s">
        <v>366</v>
      </c>
      <c r="AV3965" s="143">
        <v>42.647817397300699</v>
      </c>
      <c r="AW3965" s="143">
        <v>1.6674606926</v>
      </c>
    </row>
    <row r="3966" spans="1:49" x14ac:dyDescent="0.25">
      <c r="A3966" s="153">
        <v>820000</v>
      </c>
      <c r="B3966" s="153">
        <v>1400000</v>
      </c>
      <c r="C3966" s="153">
        <v>1400000</v>
      </c>
      <c r="D3966" s="143" t="s">
        <v>360</v>
      </c>
      <c r="E3966" s="143" t="s">
        <v>73</v>
      </c>
      <c r="F3966" s="143" t="s">
        <v>378</v>
      </c>
      <c r="G3966" s="143" t="s">
        <v>379</v>
      </c>
      <c r="H3966" s="143">
        <v>0.59</v>
      </c>
      <c r="I3966" s="143">
        <v>0.64</v>
      </c>
      <c r="J3966" s="143" t="s">
        <v>366</v>
      </c>
      <c r="K3966" s="143">
        <v>8.4210268739820002E-2</v>
      </c>
      <c r="L3966" s="143">
        <v>3800.6321456495998</v>
      </c>
      <c r="M3966" s="143">
        <v>8.0577298283950505</v>
      </c>
      <c r="N3966" s="143">
        <v>1.0790906738184001</v>
      </c>
      <c r="O3966" s="143">
        <v>0.67854359428204003</v>
      </c>
      <c r="P3966" s="143">
        <v>9.0870515636880006E-2</v>
      </c>
      <c r="Q3966" s="143">
        <v>320.05225436636601</v>
      </c>
      <c r="R3966" s="143">
        <v>1730</v>
      </c>
      <c r="S3966" s="143" t="s">
        <v>368</v>
      </c>
      <c r="T3966" s="143">
        <v>1730</v>
      </c>
      <c r="U3966" s="143" t="s">
        <v>385</v>
      </c>
      <c r="V3966" s="143" t="s">
        <v>366</v>
      </c>
      <c r="Z3966" s="143">
        <v>0</v>
      </c>
      <c r="AA3966" s="143">
        <v>1</v>
      </c>
      <c r="AB3966" s="143">
        <v>0.67854359428204003</v>
      </c>
      <c r="AC3966" s="143">
        <v>9.0870515636880006E-2</v>
      </c>
      <c r="AD3966" s="143">
        <v>2347.8916408551099</v>
      </c>
      <c r="AF3966" s="143">
        <v>-1</v>
      </c>
      <c r="AG3966" s="143">
        <v>-1</v>
      </c>
      <c r="AH3966" s="143">
        <v>-1</v>
      </c>
      <c r="AI3966" s="143">
        <v>-1</v>
      </c>
      <c r="AJ3966" s="143">
        <v>0</v>
      </c>
      <c r="AM3966" s="143" t="s">
        <v>383</v>
      </c>
      <c r="AN3966" s="143">
        <v>-1</v>
      </c>
      <c r="AQ3966" s="143">
        <v>660</v>
      </c>
      <c r="AR3966" s="143" t="s">
        <v>297</v>
      </c>
      <c r="AT3966" s="143" t="s">
        <v>366</v>
      </c>
      <c r="AV3966" s="143">
        <v>113.63315411867499</v>
      </c>
      <c r="AW3966" s="143">
        <v>1.9042105764999999</v>
      </c>
    </row>
    <row r="3967" spans="1:49" x14ac:dyDescent="0.25">
      <c r="A3967" s="153">
        <v>820000</v>
      </c>
      <c r="B3967" s="153">
        <v>1400000</v>
      </c>
      <c r="C3967" s="153">
        <v>1400000</v>
      </c>
      <c r="D3967" s="143" t="s">
        <v>360</v>
      </c>
      <c r="E3967" s="143" t="s">
        <v>73</v>
      </c>
      <c r="F3967" s="143" t="s">
        <v>378</v>
      </c>
      <c r="G3967" s="143" t="s">
        <v>379</v>
      </c>
      <c r="H3967" s="143">
        <v>0.59</v>
      </c>
      <c r="I3967" s="143">
        <v>0.64</v>
      </c>
      <c r="J3967" s="143" t="s">
        <v>395</v>
      </c>
      <c r="K3967" s="143">
        <v>1.9725582852400001E-3</v>
      </c>
      <c r="L3967" s="143">
        <v>3625.0560069592502</v>
      </c>
      <c r="M3967" s="143">
        <v>7.2141527885966301</v>
      </c>
      <c r="N3967" s="143">
        <v>0.98597254780472998</v>
      </c>
      <c r="O3967" s="143">
        <v>1.4230336854130001E-2</v>
      </c>
      <c r="P3967" s="143">
        <v>1.94488831819E-3</v>
      </c>
      <c r="Q3967" s="143">
        <v>7.1506342609865001</v>
      </c>
      <c r="R3967" s="143">
        <v>1730</v>
      </c>
      <c r="S3967" s="143" t="s">
        <v>368</v>
      </c>
      <c r="T3967" s="143">
        <v>1730</v>
      </c>
      <c r="U3967" s="143" t="s">
        <v>395</v>
      </c>
      <c r="V3967" s="143" t="s">
        <v>395</v>
      </c>
      <c r="Z3967" s="143">
        <v>0</v>
      </c>
      <c r="AA3967" s="143">
        <v>1</v>
      </c>
      <c r="AB3967" s="143">
        <v>1.4230336854130001E-2</v>
      </c>
      <c r="AC3967" s="143">
        <v>1.94488831819E-3</v>
      </c>
      <c r="AD3967" s="143">
        <v>7.1506342609862799</v>
      </c>
      <c r="AF3967" s="143">
        <v>-1</v>
      </c>
      <c r="AG3967" s="143">
        <v>-1</v>
      </c>
      <c r="AH3967" s="143">
        <v>-1</v>
      </c>
      <c r="AI3967" s="143">
        <v>-1</v>
      </c>
      <c r="AJ3967" s="143">
        <v>0</v>
      </c>
      <c r="AM3967" s="143" t="s">
        <v>383</v>
      </c>
      <c r="AN3967" s="143">
        <v>-1</v>
      </c>
      <c r="AQ3967" s="143">
        <v>658</v>
      </c>
      <c r="AR3967" s="143" t="s">
        <v>297</v>
      </c>
      <c r="AT3967" s="143" t="s">
        <v>366</v>
      </c>
      <c r="AV3967" s="143">
        <v>61.559035617037701</v>
      </c>
      <c r="AW3967" s="143">
        <v>5.7993790000000003E-3</v>
      </c>
    </row>
    <row r="3968" spans="1:49" x14ac:dyDescent="0.25">
      <c r="A3968" s="153">
        <v>820000</v>
      </c>
      <c r="B3968" s="153">
        <v>1400000</v>
      </c>
      <c r="C3968" s="153">
        <v>1400000</v>
      </c>
      <c r="D3968" s="143" t="s">
        <v>360</v>
      </c>
      <c r="E3968" s="143" t="s">
        <v>73</v>
      </c>
      <c r="F3968" s="143" t="s">
        <v>378</v>
      </c>
      <c r="G3968" s="143" t="s">
        <v>379</v>
      </c>
      <c r="H3968" s="143">
        <v>0.59</v>
      </c>
      <c r="I3968" s="143">
        <v>0.64</v>
      </c>
      <c r="J3968" s="143" t="s">
        <v>366</v>
      </c>
      <c r="K3968" s="143">
        <v>0.39131021571660002</v>
      </c>
      <c r="L3968" s="143">
        <v>3625.0560069592502</v>
      </c>
      <c r="M3968" s="143">
        <v>7.2141527885966301</v>
      </c>
      <c r="N3968" s="143">
        <v>0.98597254780472998</v>
      </c>
      <c r="O3968" s="143">
        <v>2.8229716839182699</v>
      </c>
      <c r="P3968" s="143">
        <v>0.38582113037211002</v>
      </c>
      <c r="Q3968" s="143">
        <v>1418.5214480679799</v>
      </c>
      <c r="R3968" s="143">
        <v>1730</v>
      </c>
      <c r="S3968" s="143" t="s">
        <v>368</v>
      </c>
      <c r="T3968" s="143">
        <v>1730</v>
      </c>
      <c r="U3968" s="143" t="s">
        <v>385</v>
      </c>
      <c r="V3968" s="143" t="s">
        <v>366</v>
      </c>
      <c r="Z3968" s="143">
        <v>0</v>
      </c>
      <c r="AA3968" s="143">
        <v>1</v>
      </c>
      <c r="AB3968" s="143">
        <v>2.8229716839182699</v>
      </c>
      <c r="AC3968" s="143">
        <v>0.38582113037211002</v>
      </c>
      <c r="AD3968" s="143">
        <v>1418.5214480679799</v>
      </c>
      <c r="AF3968" s="143">
        <v>-1</v>
      </c>
      <c r="AG3968" s="143">
        <v>-1</v>
      </c>
      <c r="AH3968" s="143">
        <v>-1</v>
      </c>
      <c r="AI3968" s="143">
        <v>-1</v>
      </c>
      <c r="AJ3968" s="143">
        <v>0</v>
      </c>
      <c r="AM3968" s="143" t="s">
        <v>383</v>
      </c>
      <c r="AN3968" s="143">
        <v>-1</v>
      </c>
      <c r="AQ3968" s="143">
        <v>658</v>
      </c>
      <c r="AR3968" s="143" t="s">
        <v>297</v>
      </c>
      <c r="AT3968" s="143" t="s">
        <v>366</v>
      </c>
      <c r="AV3968" s="143">
        <v>160.622162890032</v>
      </c>
      <c r="AW3968" s="143">
        <v>1.1504634615</v>
      </c>
    </row>
    <row r="3969" spans="1:49" x14ac:dyDescent="0.25">
      <c r="A3969" s="153">
        <v>820000</v>
      </c>
      <c r="B3969" s="153">
        <v>1400000</v>
      </c>
      <c r="C3969" s="153">
        <v>1400000</v>
      </c>
      <c r="D3969" s="143" t="s">
        <v>360</v>
      </c>
      <c r="E3969" s="143" t="s">
        <v>73</v>
      </c>
      <c r="F3969" s="143" t="s">
        <v>378</v>
      </c>
      <c r="G3969" s="143" t="s">
        <v>379</v>
      </c>
      <c r="H3969" s="143">
        <v>0.59</v>
      </c>
      <c r="I3969" s="143">
        <v>0.64</v>
      </c>
      <c r="J3969" s="143" t="s">
        <v>366</v>
      </c>
      <c r="K3969" s="143">
        <v>5.1832065175230001E-2</v>
      </c>
      <c r="L3969" s="143">
        <v>3803.0425763517201</v>
      </c>
      <c r="M3969" s="143">
        <v>8.0919386864401108</v>
      </c>
      <c r="N3969" s="143">
        <v>1.08238193912394</v>
      </c>
      <c r="O3969" s="143">
        <v>0.41942189338956998</v>
      </c>
      <c r="P3969" s="143">
        <v>5.6102091213160003E-2</v>
      </c>
      <c r="Q3969" s="143">
        <v>197.119550681655</v>
      </c>
      <c r="R3969" s="143">
        <v>1710</v>
      </c>
      <c r="S3969" s="143" t="s">
        <v>407</v>
      </c>
      <c r="T3969" s="143">
        <v>1710</v>
      </c>
      <c r="U3969" s="143" t="s">
        <v>385</v>
      </c>
      <c r="V3969" s="143" t="s">
        <v>366</v>
      </c>
      <c r="Z3969" s="143">
        <v>0</v>
      </c>
      <c r="AA3969" s="143">
        <v>1</v>
      </c>
      <c r="AB3969" s="143">
        <v>0.41942189338956998</v>
      </c>
      <c r="AC3969" s="143">
        <v>5.6102091213160003E-2</v>
      </c>
      <c r="AD3969" s="143">
        <v>2349.3807164131499</v>
      </c>
      <c r="AF3969" s="143">
        <v>-1</v>
      </c>
      <c r="AG3969" s="143">
        <v>-1</v>
      </c>
      <c r="AH3969" s="143">
        <v>-1</v>
      </c>
      <c r="AI3969" s="143">
        <v>-1</v>
      </c>
      <c r="AJ3969" s="143">
        <v>0</v>
      </c>
      <c r="AM3969" s="143" t="s">
        <v>383</v>
      </c>
      <c r="AN3969" s="143">
        <v>-1</v>
      </c>
      <c r="AQ3969" s="143">
        <v>652</v>
      </c>
      <c r="AR3969" s="143" t="s">
        <v>297</v>
      </c>
      <c r="AT3969" s="143" t="s">
        <v>366</v>
      </c>
      <c r="AV3969" s="143">
        <v>110.673879520375</v>
      </c>
      <c r="AW3969" s="143">
        <v>1.9054182614999999</v>
      </c>
    </row>
    <row r="3970" spans="1:49" x14ac:dyDescent="0.25">
      <c r="A3970" s="153">
        <v>820000</v>
      </c>
      <c r="B3970" s="153">
        <v>1400000</v>
      </c>
      <c r="C3970" s="153">
        <v>1400000</v>
      </c>
      <c r="D3970" s="143" t="s">
        <v>360</v>
      </c>
      <c r="E3970" s="143" t="s">
        <v>73</v>
      </c>
      <c r="F3970" s="143" t="s">
        <v>378</v>
      </c>
      <c r="G3970" s="143" t="s">
        <v>379</v>
      </c>
      <c r="H3970" s="143">
        <v>0.59</v>
      </c>
      <c r="I3970" s="143">
        <v>0.64</v>
      </c>
      <c r="J3970" s="143" t="s">
        <v>366</v>
      </c>
      <c r="K3970" s="143">
        <v>0.13813923683377999</v>
      </c>
      <c r="L3970" s="143">
        <v>3808.1785076599599</v>
      </c>
      <c r="M3970" s="143">
        <v>7.9917547748584399</v>
      </c>
      <c r="N3970" s="143">
        <v>1.07388934203807</v>
      </c>
      <c r="O3970" s="143">
        <v>1.1039749055616701</v>
      </c>
      <c r="P3970" s="143">
        <v>0.14834625415307001</v>
      </c>
      <c r="Q3970" s="143">
        <v>526.05887277495401</v>
      </c>
      <c r="R3970" s="143">
        <v>1730</v>
      </c>
      <c r="S3970" s="143" t="s">
        <v>368</v>
      </c>
      <c r="T3970" s="143">
        <v>1730</v>
      </c>
      <c r="U3970" s="143" t="s">
        <v>385</v>
      </c>
      <c r="V3970" s="143" t="s">
        <v>366</v>
      </c>
      <c r="Z3970" s="143">
        <v>0</v>
      </c>
      <c r="AA3970" s="143">
        <v>1</v>
      </c>
      <c r="AB3970" s="143">
        <v>1.1039749055616701</v>
      </c>
      <c r="AC3970" s="143">
        <v>0.14834625415307001</v>
      </c>
      <c r="AD3970" s="143">
        <v>2352.55350760177</v>
      </c>
      <c r="AF3970" s="143">
        <v>-1</v>
      </c>
      <c r="AG3970" s="143">
        <v>-1</v>
      </c>
      <c r="AH3970" s="143">
        <v>-1</v>
      </c>
      <c r="AI3970" s="143">
        <v>-1</v>
      </c>
      <c r="AJ3970" s="143">
        <v>0</v>
      </c>
      <c r="AM3970" s="143" t="s">
        <v>383</v>
      </c>
      <c r="AN3970" s="143">
        <v>-1</v>
      </c>
      <c r="AQ3970" s="143">
        <v>656</v>
      </c>
      <c r="AR3970" s="143" t="s">
        <v>297</v>
      </c>
      <c r="AT3970" s="143" t="s">
        <v>366</v>
      </c>
      <c r="AV3970" s="143">
        <v>122.37197347624701</v>
      </c>
      <c r="AW3970" s="143">
        <v>1.9079914903999999</v>
      </c>
    </row>
    <row r="3971" spans="1:49" x14ac:dyDescent="0.25">
      <c r="A3971" s="153">
        <v>820000</v>
      </c>
      <c r="B3971" s="153">
        <v>2400000</v>
      </c>
      <c r="C3971" s="153">
        <v>2400000</v>
      </c>
      <c r="D3971" s="143" t="s">
        <v>360</v>
      </c>
      <c r="E3971" s="143" t="s">
        <v>73</v>
      </c>
      <c r="F3971" s="143" t="s">
        <v>378</v>
      </c>
      <c r="G3971" s="143" t="s">
        <v>379</v>
      </c>
      <c r="H3971" s="143">
        <v>0.59</v>
      </c>
      <c r="I3971" s="143">
        <v>0.64</v>
      </c>
      <c r="J3971" s="143" t="s">
        <v>366</v>
      </c>
      <c r="K3971" s="143">
        <v>0.41151189871276</v>
      </c>
      <c r="L3971" s="143">
        <v>3815.2917073052799</v>
      </c>
      <c r="M3971" s="143">
        <v>7.6153990427332099</v>
      </c>
      <c r="N3971" s="143">
        <v>1.0465790936141099</v>
      </c>
      <c r="O3971" s="143">
        <v>3.1338273195305502</v>
      </c>
      <c r="P3971" s="143">
        <v>0.43067974996622999</v>
      </c>
      <c r="Q3971" s="143">
        <v>1570.0379346162799</v>
      </c>
      <c r="R3971" s="143">
        <v>8110</v>
      </c>
      <c r="S3971" s="143" t="s">
        <v>410</v>
      </c>
      <c r="T3971" s="143">
        <v>8110</v>
      </c>
      <c r="U3971" s="143" t="s">
        <v>385</v>
      </c>
      <c r="V3971" s="143" t="s">
        <v>366</v>
      </c>
      <c r="Z3971" s="143">
        <v>0</v>
      </c>
      <c r="AA3971" s="143">
        <v>1</v>
      </c>
      <c r="AB3971" s="143">
        <v>3.1338273195305502</v>
      </c>
      <c r="AC3971" s="143">
        <v>0.43067974996622999</v>
      </c>
      <c r="AD3971" s="143">
        <v>1626.6673942136999</v>
      </c>
      <c r="AF3971" s="143">
        <v>-1</v>
      </c>
      <c r="AG3971" s="143">
        <v>-1</v>
      </c>
      <c r="AH3971" s="143">
        <v>-1</v>
      </c>
      <c r="AI3971" s="143">
        <v>-1</v>
      </c>
      <c r="AJ3971" s="143">
        <v>0</v>
      </c>
      <c r="AM3971" s="143" t="s">
        <v>383</v>
      </c>
      <c r="AN3971" s="143">
        <v>-1</v>
      </c>
      <c r="AQ3971" s="143">
        <v>674</v>
      </c>
      <c r="AR3971" s="143" t="s">
        <v>297</v>
      </c>
      <c r="AT3971" s="143" t="s">
        <v>366</v>
      </c>
      <c r="AV3971" s="143">
        <v>166.71576941204799</v>
      </c>
      <c r="AW3971" s="143">
        <v>1.3192760698999999</v>
      </c>
    </row>
    <row r="3972" spans="1:49" x14ac:dyDescent="0.25">
      <c r="A3972" s="153">
        <v>820000</v>
      </c>
      <c r="B3972" s="153">
        <v>2400000</v>
      </c>
      <c r="C3972" s="153">
        <v>2400000</v>
      </c>
      <c r="D3972" s="143" t="s">
        <v>360</v>
      </c>
      <c r="E3972" s="143" t="s">
        <v>73</v>
      </c>
      <c r="F3972" s="143" t="s">
        <v>378</v>
      </c>
      <c r="G3972" s="143" t="s">
        <v>379</v>
      </c>
      <c r="H3972" s="143">
        <v>0.59</v>
      </c>
      <c r="I3972" s="143">
        <v>0.64</v>
      </c>
      <c r="J3972" s="143" t="s">
        <v>366</v>
      </c>
      <c r="K3972" s="143">
        <v>0.19140879485866</v>
      </c>
      <c r="L3972" s="143">
        <v>3815.2917073052799</v>
      </c>
      <c r="M3972" s="143">
        <v>7.6153990427332099</v>
      </c>
      <c r="N3972" s="143">
        <v>1.0465790936141099</v>
      </c>
      <c r="O3972" s="143">
        <v>1.45765435313738</v>
      </c>
      <c r="P3972" s="143">
        <v>0.20032444303294999</v>
      </c>
      <c r="Q3972" s="143">
        <v>730.28038772955904</v>
      </c>
      <c r="R3972" s="143">
        <v>1550</v>
      </c>
      <c r="S3972" s="143" t="s">
        <v>399</v>
      </c>
      <c r="T3972" s="143">
        <v>1550</v>
      </c>
      <c r="U3972" s="143" t="s">
        <v>385</v>
      </c>
      <c r="V3972" s="143" t="s">
        <v>366</v>
      </c>
      <c r="Z3972" s="143">
        <v>0</v>
      </c>
      <c r="AA3972" s="143">
        <v>1</v>
      </c>
      <c r="AB3972" s="143">
        <v>1.45765435313738</v>
      </c>
      <c r="AC3972" s="143">
        <v>0.20032444303294999</v>
      </c>
      <c r="AD3972" s="143">
        <v>730.28038772955904</v>
      </c>
      <c r="AF3972" s="143">
        <v>-1</v>
      </c>
      <c r="AG3972" s="143">
        <v>-1</v>
      </c>
      <c r="AH3972" s="143">
        <v>-1</v>
      </c>
      <c r="AI3972" s="143">
        <v>-1</v>
      </c>
      <c r="AJ3972" s="143">
        <v>0</v>
      </c>
      <c r="AM3972" s="143" t="s">
        <v>383</v>
      </c>
      <c r="AN3972" s="143">
        <v>-1</v>
      </c>
      <c r="AQ3972" s="143">
        <v>674</v>
      </c>
      <c r="AR3972" s="143" t="s">
        <v>297</v>
      </c>
      <c r="AT3972" s="143" t="s">
        <v>366</v>
      </c>
      <c r="AV3972" s="143">
        <v>134.19171006570801</v>
      </c>
      <c r="AW3972" s="143">
        <v>0.59227930880000002</v>
      </c>
    </row>
    <row r="3973" spans="1:49" x14ac:dyDescent="0.25">
      <c r="A3973" s="153">
        <v>820000</v>
      </c>
      <c r="B3973" s="153">
        <v>2400000</v>
      </c>
      <c r="C3973" s="153">
        <v>2400000</v>
      </c>
      <c r="D3973" s="143" t="s">
        <v>360</v>
      </c>
      <c r="E3973" s="143" t="s">
        <v>73</v>
      </c>
      <c r="F3973" s="143" t="s">
        <v>378</v>
      </c>
      <c r="G3973" s="143" t="s">
        <v>379</v>
      </c>
      <c r="H3973" s="143">
        <v>0.59</v>
      </c>
      <c r="I3973" s="143">
        <v>0.64</v>
      </c>
      <c r="J3973" s="143" t="s">
        <v>366</v>
      </c>
      <c r="K3973" s="143">
        <v>3.769860642141E-2</v>
      </c>
      <c r="L3973" s="143">
        <v>3812.9220033883998</v>
      </c>
      <c r="M3973" s="143">
        <v>7.6943328235343902</v>
      </c>
      <c r="N3973" s="143">
        <v>1.0495479856922101</v>
      </c>
      <c r="O3973" s="143">
        <v>0.29006562478978998</v>
      </c>
      <c r="P3973" s="143">
        <v>3.9566496432999997E-2</v>
      </c>
      <c r="Q3973" s="143">
        <v>143.741845921292</v>
      </c>
      <c r="R3973" s="143">
        <v>8140</v>
      </c>
      <c r="S3973" s="143" t="s">
        <v>369</v>
      </c>
      <c r="T3973" s="143">
        <v>8140</v>
      </c>
      <c r="U3973" s="143" t="s">
        <v>385</v>
      </c>
      <c r="V3973" s="143" t="s">
        <v>366</v>
      </c>
      <c r="Z3973" s="143">
        <v>0</v>
      </c>
      <c r="AA3973" s="143">
        <v>1</v>
      </c>
      <c r="AB3973" s="143">
        <v>0.29006562478978998</v>
      </c>
      <c r="AC3973" s="143">
        <v>3.9566496432999997E-2</v>
      </c>
      <c r="AD3973" s="143">
        <v>262.36393354792102</v>
      </c>
      <c r="AF3973" s="143">
        <v>-1</v>
      </c>
      <c r="AG3973" s="143">
        <v>-1</v>
      </c>
      <c r="AH3973" s="143">
        <v>-1</v>
      </c>
      <c r="AI3973" s="143">
        <v>-1</v>
      </c>
      <c r="AJ3973" s="143">
        <v>0</v>
      </c>
      <c r="AM3973" s="143" t="s">
        <v>383</v>
      </c>
      <c r="AN3973" s="143">
        <v>-1</v>
      </c>
      <c r="AQ3973" s="143">
        <v>666</v>
      </c>
      <c r="AR3973" s="143" t="s">
        <v>297</v>
      </c>
      <c r="AT3973" s="143" t="s">
        <v>366</v>
      </c>
      <c r="AV3973" s="143">
        <v>98.757503639110098</v>
      </c>
      <c r="AW3973" s="143">
        <v>0.21278502320000001</v>
      </c>
    </row>
    <row r="3974" spans="1:49" x14ac:dyDescent="0.25">
      <c r="A3974" s="153">
        <v>820000</v>
      </c>
      <c r="B3974" s="153">
        <v>2400000</v>
      </c>
      <c r="C3974" s="153">
        <v>2400000</v>
      </c>
      <c r="D3974" s="143" t="s">
        <v>360</v>
      </c>
      <c r="E3974" s="143" t="s">
        <v>73</v>
      </c>
      <c r="F3974" s="143" t="s">
        <v>378</v>
      </c>
      <c r="G3974" s="143" t="s">
        <v>379</v>
      </c>
      <c r="H3974" s="143">
        <v>0.59</v>
      </c>
      <c r="I3974" s="143">
        <v>0.64</v>
      </c>
      <c r="J3974" s="143" t="s">
        <v>366</v>
      </c>
      <c r="K3974" s="143">
        <v>9.4168818509999998E-4</v>
      </c>
      <c r="L3974" s="143">
        <v>3791.4903251990499</v>
      </c>
      <c r="M3974" s="143">
        <v>8.1117406002765495</v>
      </c>
      <c r="N3974" s="143">
        <v>1.08307019224518</v>
      </c>
      <c r="O3974" s="143">
        <v>7.6387302838800001E-3</v>
      </c>
      <c r="P3974" s="143">
        <v>1.01991440367E-3</v>
      </c>
      <c r="Q3974" s="143">
        <v>3.5704016431646899</v>
      </c>
      <c r="R3974" s="143">
        <v>8110</v>
      </c>
      <c r="S3974" s="143" t="s">
        <v>410</v>
      </c>
      <c r="T3974" s="143">
        <v>8110</v>
      </c>
      <c r="U3974" s="143" t="s">
        <v>385</v>
      </c>
      <c r="V3974" s="143" t="s">
        <v>366</v>
      </c>
      <c r="Z3974" s="143">
        <v>0</v>
      </c>
      <c r="AA3974" s="143">
        <v>1</v>
      </c>
      <c r="AB3974" s="143">
        <v>7.6387302838800001E-3</v>
      </c>
      <c r="AC3974" s="143">
        <v>1.01991440367E-3</v>
      </c>
      <c r="AD3974" s="143">
        <v>2342.2441579307001</v>
      </c>
      <c r="AF3974" s="143">
        <v>-1</v>
      </c>
      <c r="AG3974" s="143">
        <v>-1</v>
      </c>
      <c r="AH3974" s="143">
        <v>-1</v>
      </c>
      <c r="AI3974" s="143">
        <v>-1</v>
      </c>
      <c r="AJ3974" s="143">
        <v>0</v>
      </c>
      <c r="AM3974" s="143" t="s">
        <v>383</v>
      </c>
      <c r="AN3974" s="143">
        <v>-1</v>
      </c>
      <c r="AQ3974" s="143">
        <v>671</v>
      </c>
      <c r="AR3974" s="143" t="s">
        <v>297</v>
      </c>
      <c r="AT3974" s="143" t="s">
        <v>366</v>
      </c>
      <c r="AV3974" s="143">
        <v>10.846714033756999</v>
      </c>
      <c r="AW3974" s="143">
        <v>1.8996302984</v>
      </c>
    </row>
    <row r="3975" spans="1:49" x14ac:dyDescent="0.25">
      <c r="A3975" s="153">
        <v>820000</v>
      </c>
      <c r="B3975" s="153">
        <v>2400000</v>
      </c>
      <c r="C3975" s="153">
        <v>2400000</v>
      </c>
      <c r="D3975" s="143" t="s">
        <v>360</v>
      </c>
      <c r="E3975" s="143" t="s">
        <v>73</v>
      </c>
      <c r="F3975" s="143" t="s">
        <v>378</v>
      </c>
      <c r="G3975" s="143" t="s">
        <v>379</v>
      </c>
      <c r="H3975" s="143">
        <v>0.59</v>
      </c>
      <c r="I3975" s="143">
        <v>0.64</v>
      </c>
      <c r="J3975" s="143" t="s">
        <v>366</v>
      </c>
      <c r="K3975" s="143">
        <v>0.18570946393633</v>
      </c>
      <c r="L3975" s="143">
        <v>3831.1152011785798</v>
      </c>
      <c r="M3975" s="143">
        <v>7.7031657405640699</v>
      </c>
      <c r="N3975" s="143">
        <v>1.09627533899081</v>
      </c>
      <c r="O3975" s="143">
        <v>1.4305507802928501</v>
      </c>
      <c r="P3975" s="143">
        <v>0.20358870553059999</v>
      </c>
      <c r="Q3975" s="143">
        <v>711.47435028919904</v>
      </c>
      <c r="R3975" s="143">
        <v>1550</v>
      </c>
      <c r="S3975" s="143" t="s">
        <v>399</v>
      </c>
      <c r="T3975" s="143">
        <v>1550</v>
      </c>
      <c r="U3975" s="143" t="s">
        <v>385</v>
      </c>
      <c r="V3975" s="143" t="s">
        <v>366</v>
      </c>
      <c r="Z3975" s="143">
        <v>0</v>
      </c>
      <c r="AA3975" s="143">
        <v>1</v>
      </c>
      <c r="AB3975" s="143">
        <v>1.4305507802928501</v>
      </c>
      <c r="AC3975" s="143">
        <v>0.20358870553059999</v>
      </c>
      <c r="AD3975" s="143">
        <v>2366.7229580797198</v>
      </c>
      <c r="AF3975" s="143">
        <v>-1</v>
      </c>
      <c r="AG3975" s="143">
        <v>-1</v>
      </c>
      <c r="AH3975" s="143">
        <v>-1</v>
      </c>
      <c r="AI3975" s="143">
        <v>-1</v>
      </c>
      <c r="AJ3975" s="143">
        <v>0</v>
      </c>
      <c r="AM3975" s="143" t="s">
        <v>383</v>
      </c>
      <c r="AN3975" s="143">
        <v>-1</v>
      </c>
      <c r="AQ3975" s="143">
        <v>674</v>
      </c>
      <c r="AR3975" s="143" t="s">
        <v>297</v>
      </c>
      <c r="AT3975" s="143" t="s">
        <v>366</v>
      </c>
      <c r="AV3975" s="143">
        <v>156.05882274216901</v>
      </c>
      <c r="AW3975" s="143">
        <v>1.9194833399</v>
      </c>
    </row>
    <row r="3976" spans="1:49" x14ac:dyDescent="0.25">
      <c r="A3976" s="153">
        <v>820000</v>
      </c>
      <c r="B3976" s="153">
        <v>2400000</v>
      </c>
      <c r="C3976" s="153">
        <v>2400000</v>
      </c>
      <c r="D3976" s="143" t="s">
        <v>360</v>
      </c>
      <c r="E3976" s="143" t="s">
        <v>73</v>
      </c>
      <c r="F3976" s="143" t="s">
        <v>378</v>
      </c>
      <c r="G3976" s="143" t="s">
        <v>379</v>
      </c>
      <c r="H3976" s="143">
        <v>0.59</v>
      </c>
      <c r="I3976" s="143">
        <v>0.64</v>
      </c>
      <c r="J3976" s="143" t="s">
        <v>366</v>
      </c>
      <c r="K3976" s="143">
        <v>4.3553667675979998E-2</v>
      </c>
      <c r="L3976" s="143">
        <v>1691.4314325478599</v>
      </c>
      <c r="M3976" s="143">
        <v>3.32298779977735</v>
      </c>
      <c r="N3976" s="143">
        <v>0.45566858301231</v>
      </c>
      <c r="O3976" s="143">
        <v>0.14472830632285</v>
      </c>
      <c r="P3976" s="143">
        <v>1.9846038034899999E-2</v>
      </c>
      <c r="Q3976" s="143">
        <v>73.668042509904893</v>
      </c>
      <c r="R3976" s="143">
        <v>1800</v>
      </c>
      <c r="S3976" s="143" t="s">
        <v>415</v>
      </c>
      <c r="T3976" s="143">
        <v>1800</v>
      </c>
      <c r="U3976" s="143" t="s">
        <v>385</v>
      </c>
      <c r="V3976" s="143" t="s">
        <v>366</v>
      </c>
      <c r="Z3976" s="143">
        <v>0</v>
      </c>
      <c r="AA3976" s="143">
        <v>1</v>
      </c>
      <c r="AB3976" s="143">
        <v>0.14472830632285</v>
      </c>
      <c r="AC3976" s="143">
        <v>1.9846038034899999E-2</v>
      </c>
      <c r="AD3976" s="143">
        <v>104.61774757248899</v>
      </c>
      <c r="AF3976" s="143">
        <v>-1</v>
      </c>
      <c r="AG3976" s="143">
        <v>-1</v>
      </c>
      <c r="AH3976" s="143">
        <v>-1</v>
      </c>
      <c r="AI3976" s="143">
        <v>-1</v>
      </c>
      <c r="AJ3976" s="143">
        <v>0</v>
      </c>
      <c r="AM3976" s="143" t="s">
        <v>383</v>
      </c>
      <c r="AN3976" s="143">
        <v>-1</v>
      </c>
      <c r="AQ3976" s="143">
        <v>665</v>
      </c>
      <c r="AR3976" s="143" t="s">
        <v>297</v>
      </c>
      <c r="AT3976" s="143" t="s">
        <v>366</v>
      </c>
      <c r="AV3976" s="143">
        <v>57.846280589703902</v>
      </c>
      <c r="AW3976" s="143">
        <v>8.4848132699999995E-2</v>
      </c>
    </row>
    <row r="3977" spans="1:49" x14ac:dyDescent="0.25">
      <c r="A3977" s="153">
        <v>820000</v>
      </c>
      <c r="B3977" s="153">
        <v>2400000</v>
      </c>
      <c r="C3977" s="153">
        <v>2400000</v>
      </c>
      <c r="D3977" s="143" t="s">
        <v>360</v>
      </c>
      <c r="E3977" s="143" t="s">
        <v>73</v>
      </c>
      <c r="F3977" s="143" t="s">
        <v>378</v>
      </c>
      <c r="G3977" s="143" t="s">
        <v>379</v>
      </c>
      <c r="H3977" s="143">
        <v>0.59</v>
      </c>
      <c r="I3977" s="143">
        <v>0.64</v>
      </c>
      <c r="J3977" s="143" t="s">
        <v>363</v>
      </c>
      <c r="K3977" s="143">
        <v>9.4525455768999995E-4</v>
      </c>
      <c r="L3977" s="143">
        <v>1691.4314325478599</v>
      </c>
      <c r="M3977" s="143">
        <v>3.32298779977735</v>
      </c>
      <c r="N3977" s="143">
        <v>0.45566858301231</v>
      </c>
      <c r="O3977" s="143">
        <v>3.14106936289E-3</v>
      </c>
      <c r="P3977" s="143">
        <v>4.3072280488000003E-4</v>
      </c>
      <c r="Q3977" s="143">
        <v>1.59883327063768</v>
      </c>
      <c r="R3977" s="143">
        <v>3200</v>
      </c>
      <c r="S3977" s="143" t="s">
        <v>370</v>
      </c>
      <c r="T3977" s="143">
        <v>3200</v>
      </c>
      <c r="U3977" s="143" t="s">
        <v>385</v>
      </c>
      <c r="V3977" s="143" t="s">
        <v>366</v>
      </c>
      <c r="Y3977" s="143" t="s">
        <v>363</v>
      </c>
      <c r="Z3977" s="143">
        <v>0</v>
      </c>
      <c r="AA3977" s="143">
        <v>1</v>
      </c>
      <c r="AB3977" s="143">
        <v>3.14106936289E-3</v>
      </c>
      <c r="AC3977" s="143">
        <v>4.3072280488000003E-4</v>
      </c>
      <c r="AD3977" s="143">
        <v>466.44965491959601</v>
      </c>
      <c r="AF3977" s="143">
        <v>-1</v>
      </c>
      <c r="AG3977" s="143">
        <v>-1</v>
      </c>
      <c r="AH3977" s="143">
        <v>-1</v>
      </c>
      <c r="AI3977" s="143">
        <v>-1</v>
      </c>
      <c r="AJ3977" s="143">
        <v>0</v>
      </c>
      <c r="AM3977" s="143" t="s">
        <v>383</v>
      </c>
      <c r="AN3977" s="143">
        <v>-1</v>
      </c>
      <c r="AQ3977" s="143">
        <v>665</v>
      </c>
      <c r="AR3977" s="143" t="s">
        <v>297</v>
      </c>
      <c r="AT3977" s="143" t="s">
        <v>366</v>
      </c>
      <c r="AV3977" s="143">
        <v>17.3890630081744</v>
      </c>
      <c r="AW3977" s="143">
        <v>0.37830466740000002</v>
      </c>
    </row>
    <row r="3978" spans="1:49" x14ac:dyDescent="0.25">
      <c r="A3978" s="153">
        <v>820000</v>
      </c>
      <c r="B3978" s="153">
        <v>2400000</v>
      </c>
      <c r="C3978" s="153">
        <v>2400000</v>
      </c>
      <c r="D3978" s="143" t="s">
        <v>360</v>
      </c>
      <c r="E3978" s="143" t="s">
        <v>73</v>
      </c>
      <c r="F3978" s="143" t="s">
        <v>378</v>
      </c>
      <c r="G3978" s="143" t="s">
        <v>379</v>
      </c>
      <c r="H3978" s="143">
        <v>0.59</v>
      </c>
      <c r="I3978" s="143">
        <v>0.64</v>
      </c>
      <c r="J3978" s="143" t="s">
        <v>366</v>
      </c>
      <c r="K3978" s="143">
        <v>0.32186209160104001</v>
      </c>
      <c r="L3978" s="143">
        <v>3810.0871612218898</v>
      </c>
      <c r="M3978" s="143">
        <v>7.6195833543029003</v>
      </c>
      <c r="N3978" s="143">
        <v>1.04072651103403</v>
      </c>
      <c r="O3978" s="143">
        <v>2.4524550355443999</v>
      </c>
      <c r="P3978" s="143">
        <v>0.33497041162606001</v>
      </c>
      <c r="Q3978" s="143">
        <v>1226.3226228931401</v>
      </c>
      <c r="R3978" s="143">
        <v>8110</v>
      </c>
      <c r="S3978" s="143" t="s">
        <v>410</v>
      </c>
      <c r="T3978" s="143">
        <v>8110</v>
      </c>
      <c r="U3978" s="143" t="s">
        <v>385</v>
      </c>
      <c r="V3978" s="143" t="s">
        <v>366</v>
      </c>
      <c r="Z3978" s="143">
        <v>0</v>
      </c>
      <c r="AA3978" s="143">
        <v>1</v>
      </c>
      <c r="AB3978" s="143">
        <v>2.4524550355443999</v>
      </c>
      <c r="AC3978" s="143">
        <v>0.33497041162606001</v>
      </c>
      <c r="AD3978" s="143">
        <v>1226.3226228931401</v>
      </c>
      <c r="AF3978" s="143">
        <v>-1</v>
      </c>
      <c r="AG3978" s="143">
        <v>-1</v>
      </c>
      <c r="AH3978" s="143">
        <v>-1</v>
      </c>
      <c r="AI3978" s="143">
        <v>-1</v>
      </c>
      <c r="AJ3978" s="143">
        <v>0</v>
      </c>
      <c r="AM3978" s="143" t="s">
        <v>383</v>
      </c>
      <c r="AN3978" s="143">
        <v>-1</v>
      </c>
      <c r="AQ3978" s="143">
        <v>660</v>
      </c>
      <c r="AR3978" s="143" t="s">
        <v>297</v>
      </c>
      <c r="AT3978" s="143" t="s">
        <v>366</v>
      </c>
      <c r="AV3978" s="143">
        <v>152.11688788518401</v>
      </c>
      <c r="AW3978" s="143">
        <v>0.99458444680000002</v>
      </c>
    </row>
    <row r="3979" spans="1:49" x14ac:dyDescent="0.25">
      <c r="A3979" s="153">
        <v>820000</v>
      </c>
      <c r="B3979" s="153">
        <v>2400000</v>
      </c>
      <c r="C3979" s="153">
        <v>2400000</v>
      </c>
      <c r="D3979" s="143" t="s">
        <v>360</v>
      </c>
      <c r="E3979" s="143" t="s">
        <v>73</v>
      </c>
      <c r="F3979" s="143" t="s">
        <v>378</v>
      </c>
      <c r="G3979" s="143" t="s">
        <v>379</v>
      </c>
      <c r="H3979" s="143">
        <v>0.59</v>
      </c>
      <c r="I3979" s="143">
        <v>0.64</v>
      </c>
      <c r="J3979" s="143" t="s">
        <v>366</v>
      </c>
      <c r="K3979" s="143">
        <v>0.15657516481785</v>
      </c>
      <c r="L3979" s="143">
        <v>3464.9527801598701</v>
      </c>
      <c r="M3979" s="143">
        <v>6.9928956150383499</v>
      </c>
      <c r="N3979" s="143">
        <v>0.95015322851906003</v>
      </c>
      <c r="O3979" s="143">
        <v>1.09491378347865</v>
      </c>
      <c r="P3979" s="143">
        <v>0.14877039835757999</v>
      </c>
      <c r="Q3979" s="143">
        <v>542.52555263959903</v>
      </c>
      <c r="R3979" s="143">
        <v>8110</v>
      </c>
      <c r="S3979" s="143" t="s">
        <v>410</v>
      </c>
      <c r="T3979" s="143">
        <v>8110</v>
      </c>
      <c r="U3979" s="143" t="s">
        <v>385</v>
      </c>
      <c r="V3979" s="143" t="s">
        <v>366</v>
      </c>
      <c r="Z3979" s="143">
        <v>0</v>
      </c>
      <c r="AA3979" s="143">
        <v>1</v>
      </c>
      <c r="AB3979" s="143">
        <v>1.09491378347865</v>
      </c>
      <c r="AC3979" s="143">
        <v>0.14877039835757999</v>
      </c>
      <c r="AD3979" s="143">
        <v>1027.23542321017</v>
      </c>
      <c r="AF3979" s="143">
        <v>-1</v>
      </c>
      <c r="AG3979" s="143">
        <v>-1</v>
      </c>
      <c r="AH3979" s="143">
        <v>-1</v>
      </c>
      <c r="AI3979" s="143">
        <v>-1</v>
      </c>
      <c r="AJ3979" s="143">
        <v>0</v>
      </c>
      <c r="AM3979" s="143" t="s">
        <v>383</v>
      </c>
      <c r="AN3979" s="143">
        <v>-1</v>
      </c>
      <c r="AQ3979" s="143">
        <v>666</v>
      </c>
      <c r="AR3979" s="143" t="s">
        <v>297</v>
      </c>
      <c r="AT3979" s="143" t="s">
        <v>366</v>
      </c>
      <c r="AV3979" s="143">
        <v>130.62263632043599</v>
      </c>
      <c r="AW3979" s="143">
        <v>0.83311875359999998</v>
      </c>
    </row>
    <row r="3980" spans="1:49" x14ac:dyDescent="0.25">
      <c r="A3980" s="153">
        <v>820000</v>
      </c>
      <c r="B3980" s="153">
        <v>2400000</v>
      </c>
      <c r="C3980" s="153">
        <v>2400000</v>
      </c>
      <c r="D3980" s="143" t="s">
        <v>360</v>
      </c>
      <c r="E3980" s="143" t="s">
        <v>73</v>
      </c>
      <c r="F3980" s="143" t="s">
        <v>378</v>
      </c>
      <c r="G3980" s="143" t="s">
        <v>379</v>
      </c>
      <c r="H3980" s="143">
        <v>0.59</v>
      </c>
      <c r="I3980" s="143">
        <v>0.64</v>
      </c>
      <c r="J3980" s="143" t="s">
        <v>363</v>
      </c>
      <c r="K3980" s="143">
        <v>0.21282604845069</v>
      </c>
      <c r="L3980" s="143">
        <v>3464.9527801598701</v>
      </c>
      <c r="M3980" s="143">
        <v>6.9928956150383499</v>
      </c>
      <c r="N3980" s="143">
        <v>0.95015322851906003</v>
      </c>
      <c r="O3980" s="143">
        <v>1.4882703409768201</v>
      </c>
      <c r="P3980" s="143">
        <v>0.20221735704838001</v>
      </c>
      <c r="Q3980" s="143">
        <v>737.43220826968604</v>
      </c>
      <c r="R3980" s="143">
        <v>3100</v>
      </c>
      <c r="S3980" s="143" t="s">
        <v>371</v>
      </c>
      <c r="T3980" s="143">
        <v>3100</v>
      </c>
      <c r="U3980" s="143" t="s">
        <v>385</v>
      </c>
      <c r="V3980" s="143" t="s">
        <v>366</v>
      </c>
      <c r="Y3980" s="143" t="s">
        <v>363</v>
      </c>
      <c r="Z3980" s="143">
        <v>0</v>
      </c>
      <c r="AA3980" s="143">
        <v>1</v>
      </c>
      <c r="AB3980" s="143">
        <v>1.4882703409768201</v>
      </c>
      <c r="AC3980" s="143">
        <v>0.20221735704838001</v>
      </c>
      <c r="AD3980" s="143">
        <v>737.43220826968604</v>
      </c>
      <c r="AF3980" s="143">
        <v>-1</v>
      </c>
      <c r="AG3980" s="143">
        <v>-1</v>
      </c>
      <c r="AH3980" s="143">
        <v>-1</v>
      </c>
      <c r="AI3980" s="143">
        <v>-1</v>
      </c>
      <c r="AJ3980" s="143">
        <v>0</v>
      </c>
      <c r="AM3980" s="143" t="s">
        <v>383</v>
      </c>
      <c r="AN3980" s="143">
        <v>-1</v>
      </c>
      <c r="AQ3980" s="143">
        <v>666</v>
      </c>
      <c r="AR3980" s="143" t="s">
        <v>297</v>
      </c>
      <c r="AT3980" s="143" t="s">
        <v>366</v>
      </c>
      <c r="AV3980" s="143">
        <v>137.103149635986</v>
      </c>
      <c r="AW3980" s="143">
        <v>0.59807964989999995</v>
      </c>
    </row>
    <row r="3981" spans="1:49" x14ac:dyDescent="0.25">
      <c r="A3981" s="153">
        <v>820000</v>
      </c>
      <c r="B3981" s="153">
        <v>2400000</v>
      </c>
      <c r="C3981" s="153">
        <v>2400000</v>
      </c>
      <c r="D3981" s="143" t="s">
        <v>360</v>
      </c>
      <c r="E3981" s="143" t="s">
        <v>73</v>
      </c>
      <c r="F3981" s="143" t="s">
        <v>378</v>
      </c>
      <c r="G3981" s="143" t="s">
        <v>379</v>
      </c>
      <c r="H3981" s="143">
        <v>0.59</v>
      </c>
      <c r="I3981" s="143">
        <v>0.64</v>
      </c>
      <c r="J3981" s="143" t="s">
        <v>363</v>
      </c>
      <c r="K3981" s="143">
        <v>7.8267361702599996E-3</v>
      </c>
      <c r="L3981" s="143">
        <v>3773.0012696682702</v>
      </c>
      <c r="M3981" s="143">
        <v>7.9279086947437296</v>
      </c>
      <c r="N3981" s="143">
        <v>1.06454308989657</v>
      </c>
      <c r="O3981" s="143">
        <v>6.2049649735670002E-2</v>
      </c>
      <c r="P3981" s="143">
        <v>8.3318979064900007E-3</v>
      </c>
      <c r="Q3981" s="143">
        <v>29.5302855077495</v>
      </c>
      <c r="R3981" s="143">
        <v>3100</v>
      </c>
      <c r="S3981" s="143" t="s">
        <v>371</v>
      </c>
      <c r="T3981" s="143">
        <v>3100</v>
      </c>
      <c r="U3981" s="143" t="s">
        <v>385</v>
      </c>
      <c r="V3981" s="143" t="s">
        <v>366</v>
      </c>
      <c r="Y3981" s="143" t="s">
        <v>363</v>
      </c>
      <c r="Z3981" s="143">
        <v>0</v>
      </c>
      <c r="AA3981" s="143">
        <v>1</v>
      </c>
      <c r="AB3981" s="143">
        <v>6.2049649735670002E-2</v>
      </c>
      <c r="AC3981" s="143">
        <v>8.3318979064900007E-3</v>
      </c>
      <c r="AD3981" s="143">
        <v>119.97175251672699</v>
      </c>
      <c r="AF3981" s="143">
        <v>-1</v>
      </c>
      <c r="AG3981" s="143">
        <v>-1</v>
      </c>
      <c r="AH3981" s="143">
        <v>-1</v>
      </c>
      <c r="AI3981" s="143">
        <v>-1</v>
      </c>
      <c r="AJ3981" s="143">
        <v>0</v>
      </c>
      <c r="AM3981" s="143" t="s">
        <v>383</v>
      </c>
      <c r="AN3981" s="143">
        <v>-1</v>
      </c>
      <c r="AQ3981" s="143">
        <v>672</v>
      </c>
      <c r="AR3981" s="143" t="s">
        <v>297</v>
      </c>
      <c r="AT3981" s="143" t="s">
        <v>366</v>
      </c>
      <c r="AV3981" s="143">
        <v>23.902321724192401</v>
      </c>
      <c r="AW3981" s="143">
        <v>9.73006914E-2</v>
      </c>
    </row>
    <row r="3982" spans="1:49" x14ac:dyDescent="0.25">
      <c r="A3982" s="153">
        <v>820000</v>
      </c>
      <c r="B3982" s="153">
        <v>2400000</v>
      </c>
      <c r="C3982" s="153">
        <v>2400000</v>
      </c>
      <c r="D3982" s="143" t="s">
        <v>360</v>
      </c>
      <c r="E3982" s="143" t="s">
        <v>73</v>
      </c>
      <c r="F3982" s="143" t="s">
        <v>378</v>
      </c>
      <c r="G3982" s="143" t="s">
        <v>379</v>
      </c>
      <c r="H3982" s="143">
        <v>0.59</v>
      </c>
      <c r="I3982" s="143">
        <v>0.64</v>
      </c>
      <c r="J3982" s="143" t="s">
        <v>366</v>
      </c>
      <c r="K3982" s="143">
        <v>0.13512565462725001</v>
      </c>
      <c r="L3982" s="143">
        <v>3773.0012696682702</v>
      </c>
      <c r="M3982" s="143">
        <v>7.9279086947437296</v>
      </c>
      <c r="N3982" s="143">
        <v>1.06454308989657</v>
      </c>
      <c r="O3982" s="143">
        <v>1.0712638522023099</v>
      </c>
      <c r="P3982" s="143">
        <v>0.14384708190119</v>
      </c>
      <c r="Q3982" s="143">
        <v>509.82926647337001</v>
      </c>
      <c r="R3982" s="143">
        <v>8110</v>
      </c>
      <c r="S3982" s="143" t="s">
        <v>410</v>
      </c>
      <c r="T3982" s="143">
        <v>8110</v>
      </c>
      <c r="U3982" s="143" t="s">
        <v>385</v>
      </c>
      <c r="V3982" s="143" t="s">
        <v>366</v>
      </c>
      <c r="Z3982" s="143">
        <v>0</v>
      </c>
      <c r="AA3982" s="143">
        <v>1</v>
      </c>
      <c r="AB3982" s="143">
        <v>1.0712638522023099</v>
      </c>
      <c r="AC3982" s="143">
        <v>0.14384708190119</v>
      </c>
      <c r="AD3982" s="143">
        <v>1410.07657347593</v>
      </c>
      <c r="AF3982" s="143">
        <v>-1</v>
      </c>
      <c r="AG3982" s="143">
        <v>-1</v>
      </c>
      <c r="AH3982" s="143">
        <v>-1</v>
      </c>
      <c r="AI3982" s="143">
        <v>-1</v>
      </c>
      <c r="AJ3982" s="143">
        <v>0</v>
      </c>
      <c r="AM3982" s="143" t="s">
        <v>383</v>
      </c>
      <c r="AN3982" s="143">
        <v>-1</v>
      </c>
      <c r="AQ3982" s="143">
        <v>672</v>
      </c>
      <c r="AR3982" s="143" t="s">
        <v>297</v>
      </c>
      <c r="AT3982" s="143" t="s">
        <v>366</v>
      </c>
      <c r="AV3982" s="143">
        <v>102.33219842624401</v>
      </c>
      <c r="AW3982" s="143">
        <v>1.1436144148</v>
      </c>
    </row>
    <row r="3983" spans="1:49" x14ac:dyDescent="0.25">
      <c r="A3983" s="153">
        <v>820000</v>
      </c>
      <c r="B3983" s="153">
        <v>2400000</v>
      </c>
      <c r="C3983" s="153">
        <v>2400000</v>
      </c>
      <c r="D3983" s="143" t="s">
        <v>360</v>
      </c>
      <c r="E3983" s="143" t="s">
        <v>73</v>
      </c>
      <c r="F3983" s="143" t="s">
        <v>378</v>
      </c>
      <c r="G3983" s="143" t="s">
        <v>379</v>
      </c>
      <c r="H3983" s="143">
        <v>0.59</v>
      </c>
      <c r="I3983" s="143">
        <v>0.64</v>
      </c>
      <c r="J3983" s="143" t="s">
        <v>366</v>
      </c>
      <c r="K3983" s="143">
        <v>0.58069109995060997</v>
      </c>
      <c r="L3983" s="143">
        <v>3986.92671422186</v>
      </c>
      <c r="M3983" s="143">
        <v>9.0651076786546003</v>
      </c>
      <c r="N3983" s="143">
        <v>1.22836519750069</v>
      </c>
      <c r="O3983" s="143">
        <v>5.2640273490887202</v>
      </c>
      <c r="P3983" s="143">
        <v>0.71330073767772995</v>
      </c>
      <c r="Q3983" s="143">
        <v>2315.17285910399</v>
      </c>
      <c r="R3983" s="143">
        <v>1400</v>
      </c>
      <c r="S3983" s="143" t="s">
        <v>389</v>
      </c>
      <c r="T3983" s="143">
        <v>1400</v>
      </c>
      <c r="U3983" s="143" t="s">
        <v>385</v>
      </c>
      <c r="V3983" s="143" t="s">
        <v>366</v>
      </c>
      <c r="Z3983" s="143">
        <v>0</v>
      </c>
      <c r="AA3983" s="143">
        <v>1</v>
      </c>
      <c r="AB3983" s="143">
        <v>5.2640273490887202</v>
      </c>
      <c r="AC3983" s="143">
        <v>0.71330073767772995</v>
      </c>
      <c r="AD3983" s="143">
        <v>2462.9776172325901</v>
      </c>
      <c r="AF3983" s="143">
        <v>-1</v>
      </c>
      <c r="AG3983" s="143">
        <v>-1</v>
      </c>
      <c r="AH3983" s="143">
        <v>-1</v>
      </c>
      <c r="AI3983" s="143">
        <v>-1</v>
      </c>
      <c r="AJ3983" s="143">
        <v>0</v>
      </c>
      <c r="AM3983" s="143" t="s">
        <v>383</v>
      </c>
      <c r="AN3983" s="143">
        <v>-1</v>
      </c>
      <c r="AQ3983" s="143">
        <v>653</v>
      </c>
      <c r="AR3983" s="143" t="s">
        <v>297</v>
      </c>
      <c r="AT3983" s="143" t="s">
        <v>366</v>
      </c>
      <c r="AV3983" s="143">
        <v>194.89352642541201</v>
      </c>
      <c r="AW3983" s="143">
        <v>1.9975487569000001</v>
      </c>
    </row>
    <row r="3984" spans="1:49" x14ac:dyDescent="0.25">
      <c r="A3984" s="153">
        <v>820000</v>
      </c>
      <c r="B3984" s="153">
        <v>2400000</v>
      </c>
      <c r="C3984" s="153">
        <v>2400000</v>
      </c>
      <c r="D3984" s="143" t="s">
        <v>360</v>
      </c>
      <c r="E3984" s="143" t="s">
        <v>73</v>
      </c>
      <c r="F3984" s="143" t="s">
        <v>378</v>
      </c>
      <c r="G3984" s="143" t="s">
        <v>379</v>
      </c>
      <c r="H3984" s="143">
        <v>0.59</v>
      </c>
      <c r="I3984" s="143">
        <v>0.64</v>
      </c>
      <c r="J3984" s="143" t="s">
        <v>366</v>
      </c>
      <c r="K3984" s="143">
        <v>0.19266107270088001</v>
      </c>
      <c r="L3984" s="143">
        <v>3834.5701726863899</v>
      </c>
      <c r="M3984" s="143">
        <v>7.7263543658452898</v>
      </c>
      <c r="N3984" s="143">
        <v>1.1021433311220299</v>
      </c>
      <c r="O3984" s="143">
        <v>1.48856772019094</v>
      </c>
      <c r="P3984" s="143">
        <v>0.2123401164441</v>
      </c>
      <c r="Q3984" s="143">
        <v>738.77240281658999</v>
      </c>
      <c r="R3984" s="143">
        <v>1550</v>
      </c>
      <c r="S3984" s="143" t="s">
        <v>399</v>
      </c>
      <c r="T3984" s="143">
        <v>1550</v>
      </c>
      <c r="U3984" s="143" t="s">
        <v>385</v>
      </c>
      <c r="V3984" s="143" t="s">
        <v>366</v>
      </c>
      <c r="Z3984" s="143">
        <v>0</v>
      </c>
      <c r="AA3984" s="143">
        <v>1</v>
      </c>
      <c r="AB3984" s="143">
        <v>1.48856772019094</v>
      </c>
      <c r="AC3984" s="143">
        <v>0.2123401164441</v>
      </c>
      <c r="AD3984" s="143">
        <v>2368.85731329896</v>
      </c>
      <c r="AF3984" s="143">
        <v>-1</v>
      </c>
      <c r="AG3984" s="143">
        <v>-1</v>
      </c>
      <c r="AH3984" s="143">
        <v>-1</v>
      </c>
      <c r="AI3984" s="143">
        <v>-1</v>
      </c>
      <c r="AJ3984" s="143">
        <v>0</v>
      </c>
      <c r="AM3984" s="143" t="s">
        <v>383</v>
      </c>
      <c r="AN3984" s="143">
        <v>-1</v>
      </c>
      <c r="AQ3984" s="143">
        <v>670</v>
      </c>
      <c r="AR3984" s="143" t="s">
        <v>297</v>
      </c>
      <c r="AT3984" s="143" t="s">
        <v>366</v>
      </c>
      <c r="AV3984" s="143">
        <v>114.074860461939</v>
      </c>
      <c r="AW3984" s="143">
        <v>1.9212143660000001</v>
      </c>
    </row>
    <row r="3985" spans="1:49" x14ac:dyDescent="0.25">
      <c r="A3985" s="153">
        <v>820000</v>
      </c>
      <c r="B3985" s="153">
        <v>2400000</v>
      </c>
      <c r="C3985" s="153">
        <v>2400000</v>
      </c>
      <c r="D3985" s="143" t="s">
        <v>360</v>
      </c>
      <c r="E3985" s="143" t="s">
        <v>73</v>
      </c>
      <c r="F3985" s="143" t="s">
        <v>378</v>
      </c>
      <c r="G3985" s="143" t="s">
        <v>379</v>
      </c>
      <c r="H3985" s="143">
        <v>0.59</v>
      </c>
      <c r="I3985" s="143">
        <v>0.64</v>
      </c>
      <c r="J3985" s="143" t="s">
        <v>363</v>
      </c>
      <c r="K3985" s="143">
        <v>0.28878516703013002</v>
      </c>
      <c r="L3985" s="143">
        <v>3500.9426669229401</v>
      </c>
      <c r="M3985" s="143">
        <v>6.9420234684507998</v>
      </c>
      <c r="N3985" s="143">
        <v>0.95008093201664001</v>
      </c>
      <c r="O3985" s="143">
        <v>2.0047534068636801</v>
      </c>
      <c r="P3985" s="143">
        <v>0.27436928064457</v>
      </c>
      <c r="Q3985" s="143">
        <v>1011.02031283026</v>
      </c>
      <c r="R3985" s="143">
        <v>3100</v>
      </c>
      <c r="S3985" s="143" t="s">
        <v>371</v>
      </c>
      <c r="T3985" s="143">
        <v>3100</v>
      </c>
      <c r="U3985" s="143" t="s">
        <v>385</v>
      </c>
      <c r="V3985" s="143" t="s">
        <v>366</v>
      </c>
      <c r="Y3985" s="143" t="s">
        <v>363</v>
      </c>
      <c r="Z3985" s="143">
        <v>0</v>
      </c>
      <c r="AA3985" s="143">
        <v>1</v>
      </c>
      <c r="AB3985" s="143">
        <v>2.0047534068636801</v>
      </c>
      <c r="AC3985" s="143">
        <v>0.27436928064457</v>
      </c>
      <c r="AD3985" s="143">
        <v>1011.02031283026</v>
      </c>
      <c r="AF3985" s="143">
        <v>-1</v>
      </c>
      <c r="AG3985" s="143">
        <v>-1</v>
      </c>
      <c r="AH3985" s="143">
        <v>-1</v>
      </c>
      <c r="AI3985" s="143">
        <v>-1</v>
      </c>
      <c r="AJ3985" s="143">
        <v>0</v>
      </c>
      <c r="AM3985" s="143" t="s">
        <v>383</v>
      </c>
      <c r="AN3985" s="143">
        <v>-1</v>
      </c>
      <c r="AQ3985" s="143">
        <v>666</v>
      </c>
      <c r="AR3985" s="143" t="s">
        <v>297</v>
      </c>
      <c r="AT3985" s="143" t="s">
        <v>366</v>
      </c>
      <c r="AV3985" s="143">
        <v>148.56603774241199</v>
      </c>
      <c r="AW3985" s="143">
        <v>0.81996781249999995</v>
      </c>
    </row>
    <row r="3986" spans="1:49" x14ac:dyDescent="0.25">
      <c r="A3986" s="153">
        <v>820000</v>
      </c>
      <c r="B3986" s="153">
        <v>2400000</v>
      </c>
      <c r="C3986" s="153">
        <v>2400000</v>
      </c>
      <c r="D3986" s="143" t="s">
        <v>360</v>
      </c>
      <c r="E3986" s="143" t="s">
        <v>73</v>
      </c>
      <c r="F3986" s="143" t="s">
        <v>378</v>
      </c>
      <c r="G3986" s="143" t="s">
        <v>379</v>
      </c>
      <c r="H3986" s="143">
        <v>0.59</v>
      </c>
      <c r="I3986" s="143">
        <v>0.64</v>
      </c>
      <c r="J3986" s="143" t="s">
        <v>366</v>
      </c>
      <c r="K3986" s="143">
        <v>0.29761647973167998</v>
      </c>
      <c r="L3986" s="143">
        <v>3798.56401418613</v>
      </c>
      <c r="M3986" s="143">
        <v>7.7774066472241099</v>
      </c>
      <c r="N3986" s="143">
        <v>1.0537826061381399</v>
      </c>
      <c r="O3986" s="143">
        <v>2.3146843877886298</v>
      </c>
      <c r="P3986" s="143">
        <v>0.31362306964130998</v>
      </c>
      <c r="Q3986" s="143">
        <v>1130.5152499375299</v>
      </c>
      <c r="R3986" s="143">
        <v>8110</v>
      </c>
      <c r="S3986" s="143" t="s">
        <v>410</v>
      </c>
      <c r="T3986" s="143">
        <v>8110</v>
      </c>
      <c r="U3986" s="143" t="s">
        <v>385</v>
      </c>
      <c r="V3986" s="143" t="s">
        <v>366</v>
      </c>
      <c r="Z3986" s="143">
        <v>0</v>
      </c>
      <c r="AA3986" s="143">
        <v>1</v>
      </c>
      <c r="AB3986" s="143">
        <v>2.3146843877886298</v>
      </c>
      <c r="AC3986" s="143">
        <v>0.31362306964130998</v>
      </c>
      <c r="AD3986" s="143">
        <v>1565.0273203035499</v>
      </c>
      <c r="AF3986" s="143">
        <v>-1</v>
      </c>
      <c r="AG3986" s="143">
        <v>-1</v>
      </c>
      <c r="AH3986" s="143">
        <v>-1</v>
      </c>
      <c r="AI3986" s="143">
        <v>-1</v>
      </c>
      <c r="AJ3986" s="143">
        <v>0</v>
      </c>
      <c r="AM3986" s="143" t="s">
        <v>383</v>
      </c>
      <c r="AN3986" s="143">
        <v>-1</v>
      </c>
      <c r="AQ3986" s="143">
        <v>671</v>
      </c>
      <c r="AR3986" s="143" t="s">
        <v>297</v>
      </c>
      <c r="AT3986" s="143" t="s">
        <v>366</v>
      </c>
      <c r="AV3986" s="143">
        <v>157.32099556595401</v>
      </c>
      <c r="AW3986" s="143">
        <v>1.2692841203</v>
      </c>
    </row>
    <row r="3987" spans="1:49" x14ac:dyDescent="0.25">
      <c r="A3987" s="153">
        <v>820000</v>
      </c>
      <c r="B3987" s="153">
        <v>2400000</v>
      </c>
      <c r="C3987" s="153">
        <v>2400000</v>
      </c>
      <c r="D3987" s="143" t="s">
        <v>360</v>
      </c>
      <c r="E3987" s="143" t="s">
        <v>73</v>
      </c>
      <c r="F3987" s="143" t="s">
        <v>378</v>
      </c>
      <c r="G3987" s="143" t="s">
        <v>379</v>
      </c>
      <c r="H3987" s="143">
        <v>0.59</v>
      </c>
      <c r="I3987" s="143">
        <v>0.64</v>
      </c>
      <c r="J3987" s="143" t="s">
        <v>366</v>
      </c>
      <c r="K3987" s="143">
        <v>7.7943817613229993E-2</v>
      </c>
      <c r="L3987" s="143">
        <v>3798.56401418613</v>
      </c>
      <c r="M3987" s="143">
        <v>7.7774066472241099</v>
      </c>
      <c r="N3987" s="143">
        <v>1.0537826061381399</v>
      </c>
      <c r="O3987" s="143">
        <v>0.60620076521518995</v>
      </c>
      <c r="P3987" s="143">
        <v>8.2135839256830004E-2</v>
      </c>
      <c r="Q3987" s="143">
        <v>296.07458071392102</v>
      </c>
      <c r="R3987" s="143">
        <v>8110</v>
      </c>
      <c r="S3987" s="143" t="s">
        <v>410</v>
      </c>
      <c r="T3987" s="143">
        <v>8110</v>
      </c>
      <c r="U3987" s="143" t="s">
        <v>385</v>
      </c>
      <c r="V3987" s="143" t="s">
        <v>366</v>
      </c>
      <c r="Z3987" s="143">
        <v>0</v>
      </c>
      <c r="AA3987" s="143">
        <v>1</v>
      </c>
      <c r="AB3987" s="143">
        <v>0.60620076521518995</v>
      </c>
      <c r="AC3987" s="143">
        <v>8.2135839256830004E-2</v>
      </c>
      <c r="AD3987" s="143">
        <v>584.665815504693</v>
      </c>
      <c r="AF3987" s="143">
        <v>-1</v>
      </c>
      <c r="AG3987" s="143">
        <v>-1</v>
      </c>
      <c r="AH3987" s="143">
        <v>-1</v>
      </c>
      <c r="AI3987" s="143">
        <v>-1</v>
      </c>
      <c r="AJ3987" s="143">
        <v>0</v>
      </c>
      <c r="AM3987" s="143" t="s">
        <v>383</v>
      </c>
      <c r="AN3987" s="143">
        <v>-1</v>
      </c>
      <c r="AQ3987" s="143">
        <v>671</v>
      </c>
      <c r="AR3987" s="143" t="s">
        <v>297</v>
      </c>
      <c r="AT3987" s="143" t="s">
        <v>366</v>
      </c>
      <c r="AV3987" s="143">
        <v>123.67883369188</v>
      </c>
      <c r="AW3987" s="143">
        <v>0.4741815211</v>
      </c>
    </row>
    <row r="3988" spans="1:49" x14ac:dyDescent="0.25">
      <c r="A3988" s="153">
        <v>820000</v>
      </c>
      <c r="B3988" s="153">
        <v>2400000</v>
      </c>
      <c r="C3988" s="153">
        <v>2400000</v>
      </c>
      <c r="D3988" s="143" t="s">
        <v>360</v>
      </c>
      <c r="E3988" s="143" t="s">
        <v>73</v>
      </c>
      <c r="F3988" s="143" t="s">
        <v>378</v>
      </c>
      <c r="G3988" s="143" t="s">
        <v>379</v>
      </c>
      <c r="H3988" s="143">
        <v>0.59</v>
      </c>
      <c r="I3988" s="143">
        <v>0.64</v>
      </c>
      <c r="J3988" s="143" t="s">
        <v>366</v>
      </c>
      <c r="K3988" s="143">
        <v>1.056105364742E-2</v>
      </c>
      <c r="L3988" s="143">
        <v>3798.56401418613</v>
      </c>
      <c r="M3988" s="143">
        <v>7.7774066472241099</v>
      </c>
      <c r="N3988" s="143">
        <v>1.0537826061381399</v>
      </c>
      <c r="O3988" s="143">
        <v>8.2137608839180004E-2</v>
      </c>
      <c r="P3988" s="143">
        <v>1.1129054636139999E-2</v>
      </c>
      <c r="Q3988" s="143">
        <v>40.116838337001603</v>
      </c>
      <c r="R3988" s="143">
        <v>8110</v>
      </c>
      <c r="S3988" s="143" t="s">
        <v>410</v>
      </c>
      <c r="T3988" s="143">
        <v>8110</v>
      </c>
      <c r="U3988" s="143" t="s">
        <v>385</v>
      </c>
      <c r="V3988" s="143" t="s">
        <v>366</v>
      </c>
      <c r="Z3988" s="143">
        <v>0</v>
      </c>
      <c r="AA3988" s="143">
        <v>1</v>
      </c>
      <c r="AB3988" s="143">
        <v>8.2137608839180004E-2</v>
      </c>
      <c r="AC3988" s="143">
        <v>1.1129054636139999E-2</v>
      </c>
      <c r="AD3988" s="143">
        <v>196.9208893608</v>
      </c>
      <c r="AF3988" s="143">
        <v>-1</v>
      </c>
      <c r="AG3988" s="143">
        <v>-1</v>
      </c>
      <c r="AH3988" s="143">
        <v>-1</v>
      </c>
      <c r="AI3988" s="143">
        <v>-1</v>
      </c>
      <c r="AJ3988" s="143">
        <v>0</v>
      </c>
      <c r="AM3988" s="143" t="s">
        <v>383</v>
      </c>
      <c r="AN3988" s="143">
        <v>-1</v>
      </c>
      <c r="AQ3988" s="143">
        <v>671</v>
      </c>
      <c r="AR3988" s="143" t="s">
        <v>297</v>
      </c>
      <c r="AT3988" s="143" t="s">
        <v>366</v>
      </c>
      <c r="AV3988" s="143">
        <v>28.058461556622301</v>
      </c>
      <c r="AW3988" s="143">
        <v>0.1597087505</v>
      </c>
    </row>
    <row r="3989" spans="1:49" x14ac:dyDescent="0.25">
      <c r="A3989" s="153">
        <v>820000</v>
      </c>
      <c r="B3989" s="153">
        <v>2400000</v>
      </c>
      <c r="C3989" s="153">
        <v>2400000</v>
      </c>
      <c r="D3989" s="143" t="s">
        <v>360</v>
      </c>
      <c r="E3989" s="143" t="s">
        <v>73</v>
      </c>
      <c r="F3989" s="143" t="s">
        <v>378</v>
      </c>
      <c r="G3989" s="143" t="s">
        <v>379</v>
      </c>
      <c r="H3989" s="143">
        <v>0.59</v>
      </c>
      <c r="I3989" s="143">
        <v>0.64</v>
      </c>
      <c r="J3989" s="143" t="s">
        <v>366</v>
      </c>
      <c r="K3989" s="143">
        <v>2.150246009E-4</v>
      </c>
      <c r="L3989" s="143">
        <v>3782.0533485094202</v>
      </c>
      <c r="M3989" s="143">
        <v>8.0750146591345402</v>
      </c>
      <c r="N3989" s="143">
        <v>1.0788930179584</v>
      </c>
      <c r="O3989" s="143">
        <v>1.73632680441E-3</v>
      </c>
      <c r="P3989" s="143">
        <v>2.3198854060999999E-4</v>
      </c>
      <c r="Q3989" s="143">
        <v>0.81323451187978002</v>
      </c>
      <c r="R3989" s="143">
        <v>1860</v>
      </c>
      <c r="S3989" s="143" t="s">
        <v>411</v>
      </c>
      <c r="T3989" s="143">
        <v>1860</v>
      </c>
      <c r="U3989" s="143" t="s">
        <v>385</v>
      </c>
      <c r="V3989" s="143" t="s">
        <v>366</v>
      </c>
      <c r="Z3989" s="143">
        <v>0</v>
      </c>
      <c r="AA3989" s="143">
        <v>1</v>
      </c>
      <c r="AB3989" s="143">
        <v>1.73632680441E-3</v>
      </c>
      <c r="AC3989" s="143">
        <v>2.3198854060999999E-4</v>
      </c>
      <c r="AD3989" s="143">
        <v>149.681926128664</v>
      </c>
      <c r="AF3989" s="143">
        <v>-1</v>
      </c>
      <c r="AG3989" s="143">
        <v>-1</v>
      </c>
      <c r="AH3989" s="143">
        <v>-1</v>
      </c>
      <c r="AI3989" s="143">
        <v>-1</v>
      </c>
      <c r="AJ3989" s="143">
        <v>0</v>
      </c>
      <c r="AM3989" s="143" t="s">
        <v>383</v>
      </c>
      <c r="AN3989" s="143">
        <v>-1</v>
      </c>
      <c r="AQ3989" s="143">
        <v>678</v>
      </c>
      <c r="AR3989" s="143" t="s">
        <v>297</v>
      </c>
      <c r="AT3989" s="143" t="s">
        <v>366</v>
      </c>
      <c r="AV3989" s="143">
        <v>5.2369979424165001</v>
      </c>
      <c r="AW3989" s="143">
        <v>0.1213965338</v>
      </c>
    </row>
    <row r="3990" spans="1:49" x14ac:dyDescent="0.25">
      <c r="A3990" s="153">
        <v>820000</v>
      </c>
      <c r="B3990" s="153">
        <v>2400000</v>
      </c>
      <c r="C3990" s="153">
        <v>2400000</v>
      </c>
      <c r="D3990" s="143" t="s">
        <v>360</v>
      </c>
      <c r="E3990" s="143" t="s">
        <v>73</v>
      </c>
      <c r="F3990" s="143" t="s">
        <v>378</v>
      </c>
      <c r="G3990" s="143" t="s">
        <v>379</v>
      </c>
      <c r="H3990" s="143">
        <v>0.59</v>
      </c>
      <c r="I3990" s="143">
        <v>0.64</v>
      </c>
      <c r="J3990" s="143" t="s">
        <v>363</v>
      </c>
      <c r="K3990" s="143">
        <v>0.14298620692437</v>
      </c>
      <c r="L3990" s="143">
        <v>3655.1296109109699</v>
      </c>
      <c r="M3990" s="143">
        <v>7.2805692222732201</v>
      </c>
      <c r="N3990" s="143">
        <v>0.99535055282745</v>
      </c>
      <c r="O3990" s="143">
        <v>1.04102097734321</v>
      </c>
      <c r="P3990" s="143">
        <v>0.14232140010888</v>
      </c>
      <c r="Q3990" s="143">
        <v>522.63311888113697</v>
      </c>
      <c r="R3990" s="143">
        <v>3100</v>
      </c>
      <c r="S3990" s="143" t="s">
        <v>371</v>
      </c>
      <c r="T3990" s="143">
        <v>3100</v>
      </c>
      <c r="U3990" s="143" t="s">
        <v>385</v>
      </c>
      <c r="V3990" s="143" t="s">
        <v>366</v>
      </c>
      <c r="Y3990" s="143" t="s">
        <v>363</v>
      </c>
      <c r="Z3990" s="143">
        <v>0</v>
      </c>
      <c r="AA3990" s="143">
        <v>1</v>
      </c>
      <c r="AB3990" s="143">
        <v>1.04102097734321</v>
      </c>
      <c r="AC3990" s="143">
        <v>0.14232140010888</v>
      </c>
      <c r="AD3990" s="143">
        <v>522.63311888113697</v>
      </c>
      <c r="AF3990" s="143">
        <v>-1</v>
      </c>
      <c r="AG3990" s="143">
        <v>-1</v>
      </c>
      <c r="AH3990" s="143">
        <v>-1</v>
      </c>
      <c r="AI3990" s="143">
        <v>-1</v>
      </c>
      <c r="AJ3990" s="143">
        <v>0</v>
      </c>
      <c r="AM3990" s="143" t="s">
        <v>383</v>
      </c>
      <c r="AN3990" s="143">
        <v>-1</v>
      </c>
      <c r="AQ3990" s="143">
        <v>666</v>
      </c>
      <c r="AR3990" s="143" t="s">
        <v>297</v>
      </c>
      <c r="AT3990" s="143" t="s">
        <v>366</v>
      </c>
      <c r="AV3990" s="143">
        <v>98.705079698369104</v>
      </c>
      <c r="AW3990" s="143">
        <v>0.42387114259999997</v>
      </c>
    </row>
    <row r="3991" spans="1:49" x14ac:dyDescent="0.25">
      <c r="A3991" s="153">
        <v>820000</v>
      </c>
      <c r="B3991" s="153">
        <v>2400000</v>
      </c>
      <c r="C3991" s="153">
        <v>2400000</v>
      </c>
      <c r="D3991" s="143" t="s">
        <v>360</v>
      </c>
      <c r="E3991" s="143" t="s">
        <v>73</v>
      </c>
      <c r="F3991" s="143" t="s">
        <v>378</v>
      </c>
      <c r="G3991" s="143" t="s">
        <v>379</v>
      </c>
      <c r="H3991" s="143">
        <v>0.59</v>
      </c>
      <c r="I3991" s="143">
        <v>0.64</v>
      </c>
      <c r="J3991" s="143" t="s">
        <v>363</v>
      </c>
      <c r="K3991" s="143">
        <v>3.2767901362819998E-2</v>
      </c>
      <c r="L3991" s="143">
        <v>3697.6002875632198</v>
      </c>
      <c r="M3991" s="143">
        <v>7.6028550887746897</v>
      </c>
      <c r="N3991" s="143">
        <v>0.99830182429348002</v>
      </c>
      <c r="O3991" s="143">
        <v>0.24912960562479</v>
      </c>
      <c r="P3991" s="143">
        <v>3.2712255708769997E-2</v>
      </c>
      <c r="Q3991" s="143">
        <v>121.162601502014</v>
      </c>
      <c r="R3991" s="143">
        <v>6460</v>
      </c>
      <c r="S3991" s="143" t="s">
        <v>416</v>
      </c>
      <c r="T3991" s="143">
        <v>6460</v>
      </c>
      <c r="U3991" s="143" t="s">
        <v>385</v>
      </c>
      <c r="V3991" s="143" t="s">
        <v>366</v>
      </c>
      <c r="Y3991" s="143" t="s">
        <v>363</v>
      </c>
      <c r="Z3991" s="143">
        <v>0</v>
      </c>
      <c r="AA3991" s="143">
        <v>1</v>
      </c>
      <c r="AB3991" s="143">
        <v>0.24912960562479</v>
      </c>
      <c r="AC3991" s="143">
        <v>3.2712255708769997E-2</v>
      </c>
      <c r="AD3991" s="143">
        <v>446.67517380133199</v>
      </c>
      <c r="AF3991" s="143">
        <v>-1</v>
      </c>
      <c r="AG3991" s="143">
        <v>-1</v>
      </c>
      <c r="AH3991" s="143">
        <v>-1</v>
      </c>
      <c r="AI3991" s="143">
        <v>-1</v>
      </c>
      <c r="AJ3991" s="143">
        <v>0</v>
      </c>
      <c r="AM3991" s="143" t="s">
        <v>383</v>
      </c>
      <c r="AN3991" s="143">
        <v>-1</v>
      </c>
      <c r="AQ3991" s="143">
        <v>668</v>
      </c>
      <c r="AR3991" s="143" t="s">
        <v>297</v>
      </c>
      <c r="AT3991" s="143" t="s">
        <v>366</v>
      </c>
      <c r="AV3991" s="143">
        <v>87.637133771048596</v>
      </c>
      <c r="AW3991" s="143">
        <v>0.3622669698</v>
      </c>
    </row>
    <row r="3992" spans="1:49" x14ac:dyDescent="0.25">
      <c r="A3992" s="153">
        <v>820000</v>
      </c>
      <c r="B3992" s="153">
        <v>2400000</v>
      </c>
      <c r="C3992" s="153">
        <v>2400000</v>
      </c>
      <c r="D3992" s="143" t="s">
        <v>360</v>
      </c>
      <c r="E3992" s="143" t="s">
        <v>73</v>
      </c>
      <c r="F3992" s="143" t="s">
        <v>378</v>
      </c>
      <c r="G3992" s="143" t="s">
        <v>379</v>
      </c>
      <c r="H3992" s="143">
        <v>0.59</v>
      </c>
      <c r="I3992" s="143">
        <v>0.64</v>
      </c>
      <c r="J3992" s="143" t="s">
        <v>366</v>
      </c>
      <c r="K3992" s="143">
        <v>0.49552111817938999</v>
      </c>
      <c r="L3992" s="143">
        <v>3697.6002875632198</v>
      </c>
      <c r="M3992" s="143">
        <v>7.6028550887746897</v>
      </c>
      <c r="N3992" s="143">
        <v>0.99830182429348002</v>
      </c>
      <c r="O3992" s="143">
        <v>3.7673752549455202</v>
      </c>
      <c r="P3992" s="143">
        <v>0.49467963625443001</v>
      </c>
      <c r="Q3992" s="143">
        <v>1832.2390290737701</v>
      </c>
      <c r="R3992" s="143">
        <v>1860</v>
      </c>
      <c r="S3992" s="143" t="s">
        <v>411</v>
      </c>
      <c r="T3992" s="143">
        <v>1860</v>
      </c>
      <c r="U3992" s="143" t="s">
        <v>385</v>
      </c>
      <c r="V3992" s="143" t="s">
        <v>366</v>
      </c>
      <c r="Z3992" s="143">
        <v>0</v>
      </c>
      <c r="AA3992" s="143">
        <v>1</v>
      </c>
      <c r="AB3992" s="143">
        <v>3.7673752549455202</v>
      </c>
      <c r="AC3992" s="143">
        <v>0.49467963625443001</v>
      </c>
      <c r="AD3992" s="143">
        <v>1837.5671499570001</v>
      </c>
      <c r="AF3992" s="143">
        <v>-1</v>
      </c>
      <c r="AG3992" s="143">
        <v>-1</v>
      </c>
      <c r="AH3992" s="143">
        <v>-1</v>
      </c>
      <c r="AI3992" s="143">
        <v>-1</v>
      </c>
      <c r="AJ3992" s="143">
        <v>0</v>
      </c>
      <c r="AM3992" s="143" t="s">
        <v>383</v>
      </c>
      <c r="AN3992" s="143">
        <v>-1</v>
      </c>
      <c r="AQ3992" s="143">
        <v>668</v>
      </c>
      <c r="AR3992" s="143" t="s">
        <v>297</v>
      </c>
      <c r="AT3992" s="143" t="s">
        <v>366</v>
      </c>
      <c r="AV3992" s="143">
        <v>185.704636392005</v>
      </c>
      <c r="AW3992" s="143">
        <v>1.4903221005</v>
      </c>
    </row>
    <row r="3993" spans="1:49" x14ac:dyDescent="0.25">
      <c r="A3993" s="153">
        <v>820000</v>
      </c>
      <c r="B3993" s="153">
        <v>2400000</v>
      </c>
      <c r="C3993" s="153">
        <v>2400000</v>
      </c>
      <c r="D3993" s="143" t="s">
        <v>360</v>
      </c>
      <c r="E3993" s="143" t="s">
        <v>73</v>
      </c>
      <c r="F3993" s="143" t="s">
        <v>378</v>
      </c>
      <c r="G3993" s="143" t="s">
        <v>379</v>
      </c>
      <c r="H3993" s="143">
        <v>0.59</v>
      </c>
      <c r="I3993" s="143">
        <v>0.64</v>
      </c>
      <c r="J3993" s="143" t="s">
        <v>366</v>
      </c>
      <c r="K3993" s="143">
        <v>8.2833236059660004E-2</v>
      </c>
      <c r="L3993" s="143">
        <v>3826.99757002355</v>
      </c>
      <c r="M3993" s="143">
        <v>7.7924938896998803</v>
      </c>
      <c r="N3993" s="143">
        <v>1.1244202893524999</v>
      </c>
      <c r="O3993" s="143">
        <v>0.64547748585902998</v>
      </c>
      <c r="P3993" s="143">
        <v>9.3139371258209994E-2</v>
      </c>
      <c r="Q3993" s="143">
        <v>317.00259311754002</v>
      </c>
      <c r="R3993" s="143">
        <v>1550</v>
      </c>
      <c r="S3993" s="143" t="s">
        <v>399</v>
      </c>
      <c r="T3993" s="143">
        <v>1550</v>
      </c>
      <c r="U3993" s="143" t="s">
        <v>385</v>
      </c>
      <c r="V3993" s="143" t="s">
        <v>366</v>
      </c>
      <c r="Z3993" s="143">
        <v>0</v>
      </c>
      <c r="AA3993" s="143">
        <v>1</v>
      </c>
      <c r="AB3993" s="143">
        <v>0.64547748585902998</v>
      </c>
      <c r="AC3993" s="143">
        <v>9.3139371258209994E-2</v>
      </c>
      <c r="AD3993" s="143">
        <v>2364.1792358603102</v>
      </c>
      <c r="AF3993" s="143">
        <v>-1</v>
      </c>
      <c r="AG3993" s="143">
        <v>-1</v>
      </c>
      <c r="AH3993" s="143">
        <v>-1</v>
      </c>
      <c r="AI3993" s="143">
        <v>-1</v>
      </c>
      <c r="AJ3993" s="143">
        <v>0</v>
      </c>
      <c r="AM3993" s="143" t="s">
        <v>383</v>
      </c>
      <c r="AN3993" s="143">
        <v>-1</v>
      </c>
      <c r="AQ3993" s="143">
        <v>673</v>
      </c>
      <c r="AR3993" s="143" t="s">
        <v>297</v>
      </c>
      <c r="AT3993" s="143" t="s">
        <v>366</v>
      </c>
      <c r="AV3993" s="143">
        <v>76.221416684559003</v>
      </c>
      <c r="AW3993" s="143">
        <v>1.9174203048</v>
      </c>
    </row>
    <row r="3994" spans="1:49" x14ac:dyDescent="0.25">
      <c r="A3994" s="153">
        <v>820000</v>
      </c>
      <c r="B3994" s="153">
        <v>2400000</v>
      </c>
      <c r="C3994" s="153">
        <v>2400000</v>
      </c>
      <c r="D3994" s="143" t="s">
        <v>360</v>
      </c>
      <c r="E3994" s="143" t="s">
        <v>73</v>
      </c>
      <c r="F3994" s="143" t="s">
        <v>378</v>
      </c>
      <c r="G3994" s="143" t="s">
        <v>379</v>
      </c>
      <c r="H3994" s="143">
        <v>0.59</v>
      </c>
      <c r="I3994" s="143">
        <v>0.64</v>
      </c>
      <c r="J3994" s="143" t="s">
        <v>366</v>
      </c>
      <c r="K3994" s="143">
        <v>2.2112728741269998E-2</v>
      </c>
      <c r="L3994" s="143">
        <v>2970.9335246210999</v>
      </c>
      <c r="M3994" s="143">
        <v>4.3534572164676</v>
      </c>
      <c r="N3994" s="143">
        <v>0.58759608043424005</v>
      </c>
      <c r="O3994" s="143">
        <v>9.6266818514500002E-2</v>
      </c>
      <c r="P3994" s="143">
        <v>1.299335273608E-2</v>
      </c>
      <c r="Q3994" s="143">
        <v>65.695447138315501</v>
      </c>
      <c r="R3994" s="143">
        <v>8110</v>
      </c>
      <c r="S3994" s="143" t="s">
        <v>410</v>
      </c>
      <c r="T3994" s="143">
        <v>8110</v>
      </c>
      <c r="U3994" s="143" t="s">
        <v>385</v>
      </c>
      <c r="V3994" s="143" t="s">
        <v>366</v>
      </c>
      <c r="Z3994" s="143">
        <v>0</v>
      </c>
      <c r="AA3994" s="143">
        <v>1</v>
      </c>
      <c r="AB3994" s="143">
        <v>9.6266818514500002E-2</v>
      </c>
      <c r="AC3994" s="143">
        <v>1.299335273608E-2</v>
      </c>
      <c r="AD3994" s="143">
        <v>1187.04704268777</v>
      </c>
      <c r="AF3994" s="143">
        <v>-1</v>
      </c>
      <c r="AG3994" s="143">
        <v>-1</v>
      </c>
      <c r="AH3994" s="143">
        <v>-1</v>
      </c>
      <c r="AI3994" s="143">
        <v>-1</v>
      </c>
      <c r="AJ3994" s="143">
        <v>0</v>
      </c>
      <c r="AM3994" s="143" t="s">
        <v>383</v>
      </c>
      <c r="AN3994" s="143">
        <v>-1</v>
      </c>
      <c r="AQ3994" s="143">
        <v>675</v>
      </c>
      <c r="AR3994" s="143" t="s">
        <v>297</v>
      </c>
      <c r="AT3994" s="143" t="s">
        <v>366</v>
      </c>
      <c r="AV3994" s="143">
        <v>50.592718403650899</v>
      </c>
      <c r="AW3994" s="143">
        <v>0.96273077269999996</v>
      </c>
    </row>
    <row r="3995" spans="1:49" x14ac:dyDescent="0.25">
      <c r="A3995" s="153">
        <v>820000</v>
      </c>
      <c r="B3995" s="153">
        <v>2400000</v>
      </c>
      <c r="C3995" s="153">
        <v>2400000</v>
      </c>
      <c r="D3995" s="143" t="s">
        <v>360</v>
      </c>
      <c r="E3995" s="143" t="s">
        <v>73</v>
      </c>
      <c r="F3995" s="143" t="s">
        <v>378</v>
      </c>
      <c r="G3995" s="143" t="s">
        <v>379</v>
      </c>
      <c r="H3995" s="143">
        <v>0.59</v>
      </c>
      <c r="I3995" s="143">
        <v>0.64</v>
      </c>
      <c r="J3995" s="143" t="s">
        <v>363</v>
      </c>
      <c r="K3995" s="143">
        <v>0.20601550492626999</v>
      </c>
      <c r="L3995" s="143">
        <v>3156.7270632019399</v>
      </c>
      <c r="M3995" s="143">
        <v>6.18534861791764</v>
      </c>
      <c r="N3995" s="143">
        <v>0.84892829532047998</v>
      </c>
      <c r="O3995" s="143">
        <v>1.27427771866535</v>
      </c>
      <c r="P3995" s="143">
        <v>0.17489239140665</v>
      </c>
      <c r="Q3995" s="143">
        <v>650.33471983999505</v>
      </c>
      <c r="R3995" s="143">
        <v>3100</v>
      </c>
      <c r="S3995" s="143" t="s">
        <v>371</v>
      </c>
      <c r="T3995" s="143">
        <v>3100</v>
      </c>
      <c r="U3995" s="143" t="s">
        <v>385</v>
      </c>
      <c r="V3995" s="143" t="s">
        <v>366</v>
      </c>
      <c r="Y3995" s="143" t="s">
        <v>363</v>
      </c>
      <c r="Z3995" s="143">
        <v>0</v>
      </c>
      <c r="AA3995" s="143">
        <v>1</v>
      </c>
      <c r="AB3995" s="143">
        <v>1.27427771866535</v>
      </c>
      <c r="AC3995" s="143">
        <v>0.17489239140665</v>
      </c>
      <c r="AD3995" s="143">
        <v>650.33471983999505</v>
      </c>
      <c r="AF3995" s="143">
        <v>-1</v>
      </c>
      <c r="AG3995" s="143">
        <v>-1</v>
      </c>
      <c r="AH3995" s="143">
        <v>-1</v>
      </c>
      <c r="AI3995" s="143">
        <v>-1</v>
      </c>
      <c r="AJ3995" s="143">
        <v>0</v>
      </c>
      <c r="AM3995" s="143" t="s">
        <v>383</v>
      </c>
      <c r="AN3995" s="143">
        <v>-1</v>
      </c>
      <c r="AQ3995" s="143">
        <v>666</v>
      </c>
      <c r="AR3995" s="143" t="s">
        <v>297</v>
      </c>
      <c r="AT3995" s="143" t="s">
        <v>366</v>
      </c>
      <c r="AV3995" s="143">
        <v>136.09672915686301</v>
      </c>
      <c r="AW3995" s="143">
        <v>0.52744097310000004</v>
      </c>
    </row>
    <row r="3996" spans="1:49" x14ac:dyDescent="0.25">
      <c r="A3996" s="153">
        <v>820000</v>
      </c>
      <c r="B3996" s="153">
        <v>2400000</v>
      </c>
      <c r="C3996" s="153">
        <v>2400000</v>
      </c>
      <c r="D3996" s="143" t="s">
        <v>360</v>
      </c>
      <c r="E3996" s="143" t="s">
        <v>73</v>
      </c>
      <c r="F3996" s="143" t="s">
        <v>378</v>
      </c>
      <c r="G3996" s="143" t="s">
        <v>379</v>
      </c>
      <c r="H3996" s="143">
        <v>0.59</v>
      </c>
      <c r="I3996" s="143">
        <v>0.64</v>
      </c>
      <c r="J3996" s="143" t="s">
        <v>363</v>
      </c>
      <c r="K3996" s="143">
        <v>0.41174794874163001</v>
      </c>
      <c r="L3996" s="143">
        <v>3156.7270632019399</v>
      </c>
      <c r="M3996" s="143">
        <v>6.18534861791764</v>
      </c>
      <c r="N3996" s="143">
        <v>0.84892829532047998</v>
      </c>
      <c r="O3996" s="143">
        <v>2.54680460567949</v>
      </c>
      <c r="P3996" s="143">
        <v>0.34954448422694001</v>
      </c>
      <c r="Q3996" s="143">
        <v>1299.7758930105999</v>
      </c>
      <c r="R3996" s="143">
        <v>3100</v>
      </c>
      <c r="S3996" s="143" t="s">
        <v>371</v>
      </c>
      <c r="T3996" s="143">
        <v>3100</v>
      </c>
      <c r="U3996" s="143" t="s">
        <v>385</v>
      </c>
      <c r="V3996" s="143" t="s">
        <v>366</v>
      </c>
      <c r="Y3996" s="143" t="s">
        <v>363</v>
      </c>
      <c r="Z3996" s="143">
        <v>0</v>
      </c>
      <c r="AA3996" s="143">
        <v>1</v>
      </c>
      <c r="AB3996" s="143">
        <v>2.54680460567949</v>
      </c>
      <c r="AC3996" s="143">
        <v>0.34954448422694001</v>
      </c>
      <c r="AD3996" s="143">
        <v>1299.7758930105999</v>
      </c>
      <c r="AF3996" s="143">
        <v>-1</v>
      </c>
      <c r="AG3996" s="143">
        <v>-1</v>
      </c>
      <c r="AH3996" s="143">
        <v>-1</v>
      </c>
      <c r="AI3996" s="143">
        <v>-1</v>
      </c>
      <c r="AJ3996" s="143">
        <v>0</v>
      </c>
      <c r="AM3996" s="143" t="s">
        <v>383</v>
      </c>
      <c r="AN3996" s="143">
        <v>-1</v>
      </c>
      <c r="AQ3996" s="143">
        <v>666</v>
      </c>
      <c r="AR3996" s="143" t="s">
        <v>297</v>
      </c>
      <c r="AT3996" s="143" t="s">
        <v>366</v>
      </c>
      <c r="AV3996" s="143">
        <v>169.39951561887199</v>
      </c>
      <c r="AW3996" s="143">
        <v>1.0541572530000001</v>
      </c>
    </row>
    <row r="3997" spans="1:49" x14ac:dyDescent="0.25">
      <c r="A3997" s="153">
        <v>820000</v>
      </c>
      <c r="B3997" s="153">
        <v>2400000</v>
      </c>
      <c r="C3997" s="153">
        <v>2400000</v>
      </c>
      <c r="D3997" s="143" t="s">
        <v>360</v>
      </c>
      <c r="E3997" s="143" t="s">
        <v>73</v>
      </c>
      <c r="F3997" s="143" t="s">
        <v>378</v>
      </c>
      <c r="G3997" s="143" t="s">
        <v>379</v>
      </c>
      <c r="H3997" s="143">
        <v>0.59</v>
      </c>
      <c r="I3997" s="143">
        <v>0.64</v>
      </c>
      <c r="J3997" s="143" t="s">
        <v>363</v>
      </c>
      <c r="K3997" s="143">
        <v>7.1507902998509995E-2</v>
      </c>
      <c r="L3997" s="143">
        <v>3184.19852167319</v>
      </c>
      <c r="M3997" s="143">
        <v>6.29751682251469</v>
      </c>
      <c r="N3997" s="143">
        <v>0.85725710364295005</v>
      </c>
      <c r="O3997" s="143">
        <v>0.45032222207588002</v>
      </c>
      <c r="P3997" s="143">
        <v>6.1300657812080002E-2</v>
      </c>
      <c r="Q3997" s="143">
        <v>227.69535901581401</v>
      </c>
      <c r="R3997" s="143">
        <v>3100</v>
      </c>
      <c r="S3997" s="143" t="s">
        <v>371</v>
      </c>
      <c r="T3997" s="143">
        <v>3100</v>
      </c>
      <c r="U3997" s="143" t="s">
        <v>385</v>
      </c>
      <c r="V3997" s="143" t="s">
        <v>366</v>
      </c>
      <c r="Y3997" s="143" t="s">
        <v>363</v>
      </c>
      <c r="Z3997" s="143">
        <v>0</v>
      </c>
      <c r="AA3997" s="143">
        <v>1</v>
      </c>
      <c r="AB3997" s="143">
        <v>0.45032222207588002</v>
      </c>
      <c r="AC3997" s="143">
        <v>6.1300657812080002E-2</v>
      </c>
      <c r="AD3997" s="143">
        <v>1698.97891435874</v>
      </c>
      <c r="AF3997" s="143">
        <v>-1</v>
      </c>
      <c r="AG3997" s="143">
        <v>-1</v>
      </c>
      <c r="AH3997" s="143">
        <v>-1</v>
      </c>
      <c r="AI3997" s="143">
        <v>-1</v>
      </c>
      <c r="AJ3997" s="143">
        <v>0</v>
      </c>
      <c r="AM3997" s="143" t="s">
        <v>383</v>
      </c>
      <c r="AN3997" s="143">
        <v>-1</v>
      </c>
      <c r="AQ3997" s="143">
        <v>662</v>
      </c>
      <c r="AR3997" s="143" t="s">
        <v>297</v>
      </c>
      <c r="AT3997" s="143" t="s">
        <v>366</v>
      </c>
      <c r="AV3997" s="143">
        <v>93.057973202247993</v>
      </c>
      <c r="AW3997" s="143">
        <v>1.3779228827000001</v>
      </c>
    </row>
    <row r="3998" spans="1:49" x14ac:dyDescent="0.25">
      <c r="A3998" s="153">
        <v>820000</v>
      </c>
      <c r="B3998" s="153">
        <v>2400000</v>
      </c>
      <c r="C3998" s="153">
        <v>2400000</v>
      </c>
      <c r="D3998" s="143" t="s">
        <v>360</v>
      </c>
      <c r="E3998" s="143" t="s">
        <v>73</v>
      </c>
      <c r="F3998" s="143" t="s">
        <v>378</v>
      </c>
      <c r="G3998" s="143" t="s">
        <v>379</v>
      </c>
      <c r="H3998" s="143">
        <v>0.59</v>
      </c>
      <c r="I3998" s="143">
        <v>0.64</v>
      </c>
      <c r="J3998" s="143" t="s">
        <v>366</v>
      </c>
      <c r="K3998" s="143">
        <v>0.14144737334669999</v>
      </c>
      <c r="L3998" s="143">
        <v>3829.9765048266399</v>
      </c>
      <c r="M3998" s="143">
        <v>7.5912855181659902</v>
      </c>
      <c r="N3998" s="143">
        <v>1.0541746393314599</v>
      </c>
      <c r="O3998" s="143">
        <v>1.0737673968694701</v>
      </c>
      <c r="P3998" s="143">
        <v>0.14911023378214</v>
      </c>
      <c r="Q3998" s="143">
        <v>541.74011658733002</v>
      </c>
      <c r="R3998" s="143">
        <v>8110</v>
      </c>
      <c r="S3998" s="143" t="s">
        <v>410</v>
      </c>
      <c r="T3998" s="143">
        <v>8110</v>
      </c>
      <c r="U3998" s="143" t="s">
        <v>385</v>
      </c>
      <c r="V3998" s="143" t="s">
        <v>366</v>
      </c>
      <c r="Z3998" s="143">
        <v>0</v>
      </c>
      <c r="AA3998" s="143">
        <v>1</v>
      </c>
      <c r="AB3998" s="143">
        <v>1.0737673968694701</v>
      </c>
      <c r="AC3998" s="143">
        <v>0.14911023378214</v>
      </c>
      <c r="AD3998" s="143">
        <v>562.90000243890904</v>
      </c>
      <c r="AF3998" s="143">
        <v>-1</v>
      </c>
      <c r="AG3998" s="143">
        <v>-1</v>
      </c>
      <c r="AH3998" s="143">
        <v>-1</v>
      </c>
      <c r="AI3998" s="143">
        <v>-1</v>
      </c>
      <c r="AJ3998" s="143">
        <v>0</v>
      </c>
      <c r="AM3998" s="143" t="s">
        <v>383</v>
      </c>
      <c r="AN3998" s="143">
        <v>-1</v>
      </c>
      <c r="AQ3998" s="143">
        <v>674</v>
      </c>
      <c r="AR3998" s="143" t="s">
        <v>297</v>
      </c>
      <c r="AT3998" s="143" t="s">
        <v>366</v>
      </c>
      <c r="AV3998" s="143">
        <v>98.139401078216693</v>
      </c>
      <c r="AW3998" s="143">
        <v>0.45652879349999997</v>
      </c>
    </row>
    <row r="3999" spans="1:49" x14ac:dyDescent="0.25">
      <c r="A3999" s="153">
        <v>820000</v>
      </c>
      <c r="B3999" s="153">
        <v>2400000</v>
      </c>
      <c r="C3999" s="153">
        <v>2400000</v>
      </c>
      <c r="D3999" s="143" t="s">
        <v>360</v>
      </c>
      <c r="E3999" s="143" t="s">
        <v>73</v>
      </c>
      <c r="F3999" s="143" t="s">
        <v>378</v>
      </c>
      <c r="G3999" s="143" t="s">
        <v>379</v>
      </c>
      <c r="H3999" s="143">
        <v>0.59</v>
      </c>
      <c r="I3999" s="143">
        <v>0.64</v>
      </c>
      <c r="J3999" s="143" t="s">
        <v>366</v>
      </c>
      <c r="K3999" s="143">
        <v>0.24991016841371</v>
      </c>
      <c r="L3999" s="143">
        <v>3829.9765048266399</v>
      </c>
      <c r="M3999" s="143">
        <v>7.5912855181659902</v>
      </c>
      <c r="N3999" s="143">
        <v>1.0541746393314599</v>
      </c>
      <c r="O3999" s="143">
        <v>1.8971394423214301</v>
      </c>
      <c r="P3999" s="143">
        <v>0.26344896165277998</v>
      </c>
      <c r="Q3999" s="143">
        <v>957.15007334178301</v>
      </c>
      <c r="R3999" s="143">
        <v>1550</v>
      </c>
      <c r="S3999" s="143" t="s">
        <v>399</v>
      </c>
      <c r="T3999" s="143">
        <v>1550</v>
      </c>
      <c r="U3999" s="143" t="s">
        <v>385</v>
      </c>
      <c r="V3999" s="143" t="s">
        <v>366</v>
      </c>
      <c r="Z3999" s="143">
        <v>0</v>
      </c>
      <c r="AA3999" s="143">
        <v>1</v>
      </c>
      <c r="AB3999" s="143">
        <v>1.8971394423214301</v>
      </c>
      <c r="AC3999" s="143">
        <v>0.26344896165277998</v>
      </c>
      <c r="AD3999" s="143">
        <v>1803.1195102090501</v>
      </c>
      <c r="AF3999" s="143">
        <v>-1</v>
      </c>
      <c r="AG3999" s="143">
        <v>-1</v>
      </c>
      <c r="AH3999" s="143">
        <v>-1</v>
      </c>
      <c r="AI3999" s="143">
        <v>-1</v>
      </c>
      <c r="AJ3999" s="143">
        <v>0</v>
      </c>
      <c r="AM3999" s="143" t="s">
        <v>383</v>
      </c>
      <c r="AN3999" s="143">
        <v>-1</v>
      </c>
      <c r="AQ3999" s="143">
        <v>674</v>
      </c>
      <c r="AR3999" s="143" t="s">
        <v>297</v>
      </c>
      <c r="AT3999" s="143" t="s">
        <v>366</v>
      </c>
      <c r="AV3999" s="143">
        <v>148.45231403077</v>
      </c>
      <c r="AW3999" s="143">
        <v>1.462384031</v>
      </c>
    </row>
    <row r="4000" spans="1:49" x14ac:dyDescent="0.25">
      <c r="A4000" s="153">
        <v>820000</v>
      </c>
      <c r="B4000" s="153">
        <v>2400000</v>
      </c>
      <c r="C4000" s="153">
        <v>2400000</v>
      </c>
      <c r="D4000" s="143" t="s">
        <v>360</v>
      </c>
      <c r="E4000" s="143" t="s">
        <v>73</v>
      </c>
      <c r="F4000" s="143" t="s">
        <v>378</v>
      </c>
      <c r="G4000" s="143" t="s">
        <v>379</v>
      </c>
      <c r="H4000" s="143">
        <v>0.59</v>
      </c>
      <c r="I4000" s="143">
        <v>0.64</v>
      </c>
      <c r="J4000" s="143" t="s">
        <v>366</v>
      </c>
      <c r="K4000" s="143">
        <v>5.2833614389289997E-2</v>
      </c>
      <c r="L4000" s="143">
        <v>3800.1018005227402</v>
      </c>
      <c r="M4000" s="143">
        <v>7.6808839622893501</v>
      </c>
      <c r="N4000" s="143">
        <v>1.04527983153165</v>
      </c>
      <c r="O4000" s="143">
        <v>0.40580886143251998</v>
      </c>
      <c r="P4000" s="143">
        <v>5.5225911548049997E-2</v>
      </c>
      <c r="Q4000" s="143">
        <v>200.77311316888799</v>
      </c>
      <c r="R4000" s="143">
        <v>8110</v>
      </c>
      <c r="S4000" s="143" t="s">
        <v>410</v>
      </c>
      <c r="T4000" s="143">
        <v>8110</v>
      </c>
      <c r="U4000" s="143" t="s">
        <v>385</v>
      </c>
      <c r="V4000" s="143" t="s">
        <v>366</v>
      </c>
      <c r="Z4000" s="143">
        <v>0</v>
      </c>
      <c r="AA4000" s="143">
        <v>1</v>
      </c>
      <c r="AB4000" s="143">
        <v>0.40580886143251998</v>
      </c>
      <c r="AC4000" s="143">
        <v>5.5225911548049997E-2</v>
      </c>
      <c r="AD4000" s="143">
        <v>2274.0751312031798</v>
      </c>
      <c r="AF4000" s="143">
        <v>-1</v>
      </c>
      <c r="AG4000" s="143">
        <v>-1</v>
      </c>
      <c r="AH4000" s="143">
        <v>-1</v>
      </c>
      <c r="AI4000" s="143">
        <v>-1</v>
      </c>
      <c r="AJ4000" s="143">
        <v>0</v>
      </c>
      <c r="AM4000" s="143" t="s">
        <v>383</v>
      </c>
      <c r="AN4000" s="143">
        <v>-1</v>
      </c>
      <c r="AQ4000" s="143">
        <v>671</v>
      </c>
      <c r="AR4000" s="143" t="s">
        <v>297</v>
      </c>
      <c r="AT4000" s="143" t="s">
        <v>366</v>
      </c>
      <c r="AV4000" s="143">
        <v>78.613047341342394</v>
      </c>
      <c r="AW4000" s="143">
        <v>1.8443431721000001</v>
      </c>
    </row>
    <row r="4001" spans="1:49" x14ac:dyDescent="0.25">
      <c r="A4001" s="153">
        <v>820000</v>
      </c>
      <c r="B4001" s="153">
        <v>2400000</v>
      </c>
      <c r="C4001" s="153">
        <v>2400000</v>
      </c>
      <c r="D4001" s="143" t="s">
        <v>360</v>
      </c>
      <c r="E4001" s="143" t="s">
        <v>73</v>
      </c>
      <c r="F4001" s="143" t="s">
        <v>378</v>
      </c>
      <c r="G4001" s="143" t="s">
        <v>379</v>
      </c>
      <c r="H4001" s="143">
        <v>0.59</v>
      </c>
      <c r="I4001" s="143">
        <v>0.64</v>
      </c>
      <c r="J4001" s="143" t="s">
        <v>366</v>
      </c>
      <c r="K4001" s="143">
        <v>6.1411132225729997E-2</v>
      </c>
      <c r="L4001" s="143">
        <v>3800.1018005227402</v>
      </c>
      <c r="M4001" s="143">
        <v>7.6808839622893501</v>
      </c>
      <c r="N4001" s="143">
        <v>1.04527983153165</v>
      </c>
      <c r="O4001" s="143">
        <v>0.47169178061863998</v>
      </c>
      <c r="P4001" s="143">
        <v>6.4191817947070004E-2</v>
      </c>
      <c r="Q4001" s="143">
        <v>233.368554143137</v>
      </c>
      <c r="R4001" s="143">
        <v>8110</v>
      </c>
      <c r="S4001" s="143" t="s">
        <v>410</v>
      </c>
      <c r="T4001" s="143">
        <v>8110</v>
      </c>
      <c r="U4001" s="143" t="s">
        <v>385</v>
      </c>
      <c r="V4001" s="143" t="s">
        <v>366</v>
      </c>
      <c r="Z4001" s="143">
        <v>0</v>
      </c>
      <c r="AA4001" s="143">
        <v>1</v>
      </c>
      <c r="AB4001" s="143">
        <v>0.47169178061863998</v>
      </c>
      <c r="AC4001" s="143">
        <v>6.4191817947070004E-2</v>
      </c>
      <c r="AD4001" s="143">
        <v>2274.0751312031798</v>
      </c>
      <c r="AF4001" s="143">
        <v>-1</v>
      </c>
      <c r="AG4001" s="143">
        <v>-1</v>
      </c>
      <c r="AH4001" s="143">
        <v>-1</v>
      </c>
      <c r="AI4001" s="143">
        <v>-1</v>
      </c>
      <c r="AJ4001" s="143">
        <v>0</v>
      </c>
      <c r="AM4001" s="143" t="s">
        <v>383</v>
      </c>
      <c r="AN4001" s="143">
        <v>-1</v>
      </c>
      <c r="AQ4001" s="143">
        <v>672</v>
      </c>
      <c r="AR4001" s="143" t="s">
        <v>297</v>
      </c>
      <c r="AT4001" s="143" t="s">
        <v>366</v>
      </c>
      <c r="AV4001" s="143">
        <v>67.512777466633693</v>
      </c>
      <c r="AW4001" s="143">
        <v>1.8443431721000001</v>
      </c>
    </row>
    <row r="4002" spans="1:49" x14ac:dyDescent="0.25">
      <c r="A4002" s="153">
        <v>820000</v>
      </c>
      <c r="B4002" s="153">
        <v>2400000</v>
      </c>
      <c r="C4002" s="153">
        <v>2400000</v>
      </c>
      <c r="D4002" s="143" t="s">
        <v>360</v>
      </c>
      <c r="E4002" s="143" t="s">
        <v>73</v>
      </c>
      <c r="F4002" s="143" t="s">
        <v>378</v>
      </c>
      <c r="G4002" s="143" t="s">
        <v>379</v>
      </c>
      <c r="H4002" s="143">
        <v>0.59</v>
      </c>
      <c r="I4002" s="143">
        <v>0.64</v>
      </c>
      <c r="J4002" s="143" t="s">
        <v>366</v>
      </c>
      <c r="K4002" s="143">
        <v>0.11409366334974</v>
      </c>
      <c r="L4002" s="143">
        <v>3825.3852234432002</v>
      </c>
      <c r="M4002" s="143">
        <v>7.7758987141155398</v>
      </c>
      <c r="N4002" s="143">
        <v>1.1199473316312401</v>
      </c>
      <c r="O4002" s="143">
        <v>0.88718077013003005</v>
      </c>
      <c r="P4002" s="143">
        <v>0.12777889382457999</v>
      </c>
      <c r="Q4002" s="143">
        <v>436.45221386662598</v>
      </c>
      <c r="R4002" s="143">
        <v>1550</v>
      </c>
      <c r="S4002" s="143" t="s">
        <v>399</v>
      </c>
      <c r="T4002" s="143">
        <v>1550</v>
      </c>
      <c r="U4002" s="143" t="s">
        <v>385</v>
      </c>
      <c r="V4002" s="143" t="s">
        <v>366</v>
      </c>
      <c r="Z4002" s="143">
        <v>0</v>
      </c>
      <c r="AA4002" s="143">
        <v>1</v>
      </c>
      <c r="AB4002" s="143">
        <v>0.88718077013003005</v>
      </c>
      <c r="AC4002" s="143">
        <v>0.12777889382457999</v>
      </c>
      <c r="AD4002" s="143">
        <v>2363.18318768465</v>
      </c>
      <c r="AF4002" s="143">
        <v>-1</v>
      </c>
      <c r="AG4002" s="143">
        <v>-1</v>
      </c>
      <c r="AH4002" s="143">
        <v>-1</v>
      </c>
      <c r="AI4002" s="143">
        <v>-1</v>
      </c>
      <c r="AJ4002" s="143">
        <v>0</v>
      </c>
      <c r="AM4002" s="143" t="s">
        <v>383</v>
      </c>
      <c r="AN4002" s="143">
        <v>-1</v>
      </c>
      <c r="AQ4002" s="143">
        <v>674</v>
      </c>
      <c r="AR4002" s="143" t="s">
        <v>297</v>
      </c>
      <c r="AT4002" s="143" t="s">
        <v>366</v>
      </c>
      <c r="AV4002" s="143">
        <v>88.146314634489102</v>
      </c>
      <c r="AW4002" s="143">
        <v>1.9166124798999999</v>
      </c>
    </row>
    <row r="4003" spans="1:49" x14ac:dyDescent="0.25">
      <c r="A4003" s="153">
        <v>820000</v>
      </c>
      <c r="B4003" s="153">
        <v>2400000</v>
      </c>
      <c r="C4003" s="153">
        <v>2400000</v>
      </c>
      <c r="D4003" s="143" t="s">
        <v>360</v>
      </c>
      <c r="E4003" s="143" t="s">
        <v>73</v>
      </c>
      <c r="F4003" s="143" t="s">
        <v>378</v>
      </c>
      <c r="G4003" s="143" t="s">
        <v>379</v>
      </c>
      <c r="H4003" s="143">
        <v>0.59</v>
      </c>
      <c r="I4003" s="143">
        <v>0.64</v>
      </c>
      <c r="J4003" s="143" t="s">
        <v>366</v>
      </c>
      <c r="K4003" s="143">
        <v>2.382398492431E-2</v>
      </c>
      <c r="L4003" s="143">
        <v>3837.5277633283599</v>
      </c>
      <c r="M4003" s="143">
        <v>7.5864774758479596</v>
      </c>
      <c r="N4003" s="143">
        <v>1.0591813069310001</v>
      </c>
      <c r="O4003" s="143">
        <v>0.18074012501325001</v>
      </c>
      <c r="P4003" s="143">
        <v>2.5233919488440001E-2</v>
      </c>
      <c r="Q4003" s="143">
        <v>91.425203580175094</v>
      </c>
      <c r="R4003" s="143">
        <v>1550</v>
      </c>
      <c r="S4003" s="143" t="s">
        <v>399</v>
      </c>
      <c r="T4003" s="143">
        <v>1550</v>
      </c>
      <c r="U4003" s="143" t="s">
        <v>385</v>
      </c>
      <c r="V4003" s="143" t="s">
        <v>366</v>
      </c>
      <c r="Z4003" s="143">
        <v>0</v>
      </c>
      <c r="AA4003" s="143">
        <v>1</v>
      </c>
      <c r="AB4003" s="143">
        <v>0.18074012501325001</v>
      </c>
      <c r="AC4003" s="143">
        <v>2.5233919488440001E-2</v>
      </c>
      <c r="AD4003" s="143">
        <v>2370.6844050618001</v>
      </c>
      <c r="AF4003" s="143">
        <v>-1</v>
      </c>
      <c r="AG4003" s="143">
        <v>-1</v>
      </c>
      <c r="AH4003" s="143">
        <v>-1</v>
      </c>
      <c r="AI4003" s="143">
        <v>-1</v>
      </c>
      <c r="AJ4003" s="143">
        <v>0</v>
      </c>
      <c r="AM4003" s="143" t="s">
        <v>383</v>
      </c>
      <c r="AN4003" s="143">
        <v>-1</v>
      </c>
      <c r="AQ4003" s="143">
        <v>674</v>
      </c>
      <c r="AR4003" s="143" t="s">
        <v>297</v>
      </c>
      <c r="AT4003" s="143" t="s">
        <v>366</v>
      </c>
      <c r="AV4003" s="143">
        <v>52.778446350188197</v>
      </c>
      <c r="AW4003" s="143">
        <v>1.9226961923000001</v>
      </c>
    </row>
    <row r="4004" spans="1:49" x14ac:dyDescent="0.25">
      <c r="A4004" s="153">
        <v>820000</v>
      </c>
      <c r="B4004" s="153">
        <v>2400000</v>
      </c>
      <c r="C4004" s="153">
        <v>2400000</v>
      </c>
      <c r="D4004" s="143" t="s">
        <v>360</v>
      </c>
      <c r="E4004" s="143" t="s">
        <v>73</v>
      </c>
      <c r="F4004" s="143" t="s">
        <v>378</v>
      </c>
      <c r="G4004" s="143" t="s">
        <v>379</v>
      </c>
      <c r="H4004" s="143">
        <v>0.59</v>
      </c>
      <c r="I4004" s="143">
        <v>0.64</v>
      </c>
      <c r="J4004" s="143" t="s">
        <v>363</v>
      </c>
      <c r="K4004" s="143">
        <v>0.16407797546828001</v>
      </c>
      <c r="L4004" s="143">
        <v>3121.34287341154</v>
      </c>
      <c r="M4004" s="143">
        <v>6.2392858886139804</v>
      </c>
      <c r="N4004" s="143">
        <v>0.84724250205243001</v>
      </c>
      <c r="O4004" s="143">
        <v>1.0237293969716099</v>
      </c>
      <c r="P4004" s="143">
        <v>0.13901383446744001</v>
      </c>
      <c r="Q4004" s="143">
        <v>512.14361941171899</v>
      </c>
      <c r="R4004" s="143">
        <v>3100</v>
      </c>
      <c r="S4004" s="143" t="s">
        <v>371</v>
      </c>
      <c r="T4004" s="143">
        <v>3100</v>
      </c>
      <c r="U4004" s="143" t="s">
        <v>385</v>
      </c>
      <c r="V4004" s="143" t="s">
        <v>366</v>
      </c>
      <c r="Y4004" s="143" t="s">
        <v>363</v>
      </c>
      <c r="Z4004" s="143">
        <v>0</v>
      </c>
      <c r="AA4004" s="143">
        <v>1</v>
      </c>
      <c r="AB4004" s="143">
        <v>1.0237293969716099</v>
      </c>
      <c r="AC4004" s="143">
        <v>0.13901383446744001</v>
      </c>
      <c r="AD4004" s="143">
        <v>1676.3920141511101</v>
      </c>
      <c r="AF4004" s="143">
        <v>-1</v>
      </c>
      <c r="AG4004" s="143">
        <v>-1</v>
      </c>
      <c r="AH4004" s="143">
        <v>-1</v>
      </c>
      <c r="AI4004" s="143">
        <v>-1</v>
      </c>
      <c r="AJ4004" s="143">
        <v>0</v>
      </c>
      <c r="AM4004" s="143" t="s">
        <v>383</v>
      </c>
      <c r="AN4004" s="143">
        <v>-1</v>
      </c>
      <c r="AQ4004" s="143">
        <v>659</v>
      </c>
      <c r="AR4004" s="143" t="s">
        <v>297</v>
      </c>
      <c r="AT4004" s="143" t="s">
        <v>366</v>
      </c>
      <c r="AV4004" s="143">
        <v>111.500827421045</v>
      </c>
      <c r="AW4004" s="143">
        <v>1.3596042288000001</v>
      </c>
    </row>
    <row r="4005" spans="1:49" x14ac:dyDescent="0.25">
      <c r="A4005" s="153">
        <v>820000</v>
      </c>
      <c r="B4005" s="153">
        <v>2400000</v>
      </c>
      <c r="C4005" s="153">
        <v>2400000</v>
      </c>
      <c r="D4005" s="143" t="s">
        <v>360</v>
      </c>
      <c r="E4005" s="143" t="s">
        <v>73</v>
      </c>
      <c r="F4005" s="143" t="s">
        <v>378</v>
      </c>
      <c r="G4005" s="143" t="s">
        <v>379</v>
      </c>
      <c r="H4005" s="143">
        <v>0.59</v>
      </c>
      <c r="I4005" s="143">
        <v>0.64</v>
      </c>
      <c r="J4005" s="143" t="s">
        <v>366</v>
      </c>
      <c r="K4005" s="143">
        <v>0.11308407325623999</v>
      </c>
      <c r="L4005" s="143">
        <v>3739.8245262248502</v>
      </c>
      <c r="M4005" s="143">
        <v>7.62567701270497</v>
      </c>
      <c r="N4005" s="143">
        <v>1.0374292327316601</v>
      </c>
      <c r="O4005" s="143">
        <v>0.86234261793317002</v>
      </c>
      <c r="P4005" s="143">
        <v>0.11731672335239</v>
      </c>
      <c r="Q4005" s="143">
        <v>422.914590689102</v>
      </c>
      <c r="R4005" s="143">
        <v>1800</v>
      </c>
      <c r="S4005" s="143" t="s">
        <v>415</v>
      </c>
      <c r="T4005" s="143">
        <v>1800</v>
      </c>
      <c r="U4005" s="143" t="s">
        <v>385</v>
      </c>
      <c r="V4005" s="143" t="s">
        <v>366</v>
      </c>
      <c r="Z4005" s="143">
        <v>0</v>
      </c>
      <c r="AA4005" s="143">
        <v>1</v>
      </c>
      <c r="AB4005" s="143">
        <v>0.86234261793317002</v>
      </c>
      <c r="AC4005" s="143">
        <v>0.11731672335239</v>
      </c>
      <c r="AD4005" s="143">
        <v>782.77555901940696</v>
      </c>
      <c r="AF4005" s="143">
        <v>-1</v>
      </c>
      <c r="AG4005" s="143">
        <v>-1</v>
      </c>
      <c r="AH4005" s="143">
        <v>-1</v>
      </c>
      <c r="AI4005" s="143">
        <v>-1</v>
      </c>
      <c r="AJ4005" s="143">
        <v>0</v>
      </c>
      <c r="AM4005" s="143" t="s">
        <v>383</v>
      </c>
      <c r="AN4005" s="143">
        <v>-1</v>
      </c>
      <c r="AQ4005" s="143">
        <v>667</v>
      </c>
      <c r="AR4005" s="143" t="s">
        <v>297</v>
      </c>
      <c r="AT4005" s="143" t="s">
        <v>366</v>
      </c>
      <c r="AV4005" s="143">
        <v>87.707276087198395</v>
      </c>
      <c r="AW4005" s="143">
        <v>0.63485446800000001</v>
      </c>
    </row>
    <row r="4006" spans="1:49" x14ac:dyDescent="0.25">
      <c r="A4006" s="153">
        <v>820000</v>
      </c>
      <c r="B4006" s="153">
        <v>2400000</v>
      </c>
      <c r="C4006" s="153">
        <v>2400000</v>
      </c>
      <c r="D4006" s="143" t="s">
        <v>360</v>
      </c>
      <c r="E4006" s="143" t="s">
        <v>73</v>
      </c>
      <c r="F4006" s="143" t="s">
        <v>378</v>
      </c>
      <c r="G4006" s="143" t="s">
        <v>379</v>
      </c>
      <c r="H4006" s="143">
        <v>0.59</v>
      </c>
      <c r="I4006" s="143">
        <v>0.64</v>
      </c>
      <c r="J4006" s="143" t="s">
        <v>366</v>
      </c>
      <c r="K4006" s="143">
        <v>0.13971497398013</v>
      </c>
      <c r="L4006" s="143">
        <v>3739.8245262248502</v>
      </c>
      <c r="M4006" s="143">
        <v>7.62567701270497</v>
      </c>
      <c r="N4006" s="143">
        <v>1.0374292327316601</v>
      </c>
      <c r="O4006" s="143">
        <v>1.0654212654109501</v>
      </c>
      <c r="P4006" s="143">
        <v>0.14494439825732999</v>
      </c>
      <c r="Q4006" s="143">
        <v>522.509486371761</v>
      </c>
      <c r="R4006" s="143">
        <v>1860</v>
      </c>
      <c r="S4006" s="143" t="s">
        <v>411</v>
      </c>
      <c r="T4006" s="143">
        <v>1860</v>
      </c>
      <c r="U4006" s="143" t="s">
        <v>385</v>
      </c>
      <c r="V4006" s="143" t="s">
        <v>366</v>
      </c>
      <c r="Z4006" s="143">
        <v>0</v>
      </c>
      <c r="AA4006" s="143">
        <v>1</v>
      </c>
      <c r="AB4006" s="143">
        <v>1.0654212654109501</v>
      </c>
      <c r="AC4006" s="143">
        <v>0.14494439825732999</v>
      </c>
      <c r="AD4006" s="143">
        <v>1326.90360680303</v>
      </c>
      <c r="AF4006" s="143">
        <v>-1</v>
      </c>
      <c r="AG4006" s="143">
        <v>-1</v>
      </c>
      <c r="AH4006" s="143">
        <v>-1</v>
      </c>
      <c r="AI4006" s="143">
        <v>-1</v>
      </c>
      <c r="AJ4006" s="143">
        <v>0</v>
      </c>
      <c r="AM4006" s="143" t="s">
        <v>383</v>
      </c>
      <c r="AN4006" s="143">
        <v>-1</v>
      </c>
      <c r="AQ4006" s="143">
        <v>667</v>
      </c>
      <c r="AR4006" s="143" t="s">
        <v>297</v>
      </c>
      <c r="AT4006" s="143" t="s">
        <v>366</v>
      </c>
      <c r="AV4006" s="143">
        <v>101.349680935839</v>
      </c>
      <c r="AW4006" s="143">
        <v>1.0761586430000001</v>
      </c>
    </row>
    <row r="4007" spans="1:49" x14ac:dyDescent="0.25">
      <c r="A4007" s="153">
        <v>820000</v>
      </c>
      <c r="B4007" s="153">
        <v>2400000</v>
      </c>
      <c r="C4007" s="153">
        <v>2400000</v>
      </c>
      <c r="D4007" s="143" t="s">
        <v>360</v>
      </c>
      <c r="E4007" s="143" t="s">
        <v>73</v>
      </c>
      <c r="F4007" s="143" t="s">
        <v>378</v>
      </c>
      <c r="G4007" s="143" t="s">
        <v>379</v>
      </c>
      <c r="H4007" s="143">
        <v>0.59</v>
      </c>
      <c r="I4007" s="143">
        <v>0.64</v>
      </c>
      <c r="J4007" s="143" t="s">
        <v>363</v>
      </c>
      <c r="K4007" s="143">
        <v>3.050262012564E-2</v>
      </c>
      <c r="L4007" s="143">
        <v>3456.9551336457098</v>
      </c>
      <c r="M4007" s="143">
        <v>7.0658322263197597</v>
      </c>
      <c r="N4007" s="143">
        <v>0.95457270229327995</v>
      </c>
      <c r="O4007" s="143">
        <v>0.21552639627097001</v>
      </c>
      <c r="P4007" s="143">
        <v>2.9116968520360002E-2</v>
      </c>
      <c r="Q4007" s="143">
        <v>105.44618923299301</v>
      </c>
      <c r="R4007" s="143">
        <v>3100</v>
      </c>
      <c r="S4007" s="143" t="s">
        <v>371</v>
      </c>
      <c r="T4007" s="143">
        <v>3100</v>
      </c>
      <c r="U4007" s="143" t="s">
        <v>385</v>
      </c>
      <c r="V4007" s="143" t="s">
        <v>366</v>
      </c>
      <c r="Y4007" s="143" t="s">
        <v>363</v>
      </c>
      <c r="Z4007" s="143">
        <v>0</v>
      </c>
      <c r="AA4007" s="143">
        <v>1</v>
      </c>
      <c r="AB4007" s="143">
        <v>0.21552639627097001</v>
      </c>
      <c r="AC4007" s="143">
        <v>2.9116968520360002E-2</v>
      </c>
      <c r="AD4007" s="143">
        <v>1067.8950535312199</v>
      </c>
      <c r="AF4007" s="143">
        <v>-1</v>
      </c>
      <c r="AG4007" s="143">
        <v>-1</v>
      </c>
      <c r="AH4007" s="143">
        <v>-1</v>
      </c>
      <c r="AI4007" s="143">
        <v>-1</v>
      </c>
      <c r="AJ4007" s="143">
        <v>0</v>
      </c>
      <c r="AM4007" s="143" t="s">
        <v>383</v>
      </c>
      <c r="AN4007" s="143">
        <v>-1</v>
      </c>
      <c r="AQ4007" s="143">
        <v>662</v>
      </c>
      <c r="AR4007" s="143" t="s">
        <v>297</v>
      </c>
      <c r="AT4007" s="143" t="s">
        <v>366</v>
      </c>
      <c r="AV4007" s="143">
        <v>48.453902737451301</v>
      </c>
      <c r="AW4007" s="143">
        <v>0.86609493390000003</v>
      </c>
    </row>
    <row r="4008" spans="1:49" x14ac:dyDescent="0.25">
      <c r="A4008" s="153">
        <v>820000</v>
      </c>
      <c r="B4008" s="153">
        <v>2400000</v>
      </c>
      <c r="C4008" s="153">
        <v>2400000</v>
      </c>
      <c r="D4008" s="143" t="s">
        <v>360</v>
      </c>
      <c r="E4008" s="143" t="s">
        <v>73</v>
      </c>
      <c r="F4008" s="143" t="s">
        <v>378</v>
      </c>
      <c r="G4008" s="143" t="s">
        <v>379</v>
      </c>
      <c r="H4008" s="143">
        <v>0.59</v>
      </c>
      <c r="I4008" s="143">
        <v>0.64</v>
      </c>
      <c r="J4008" s="143" t="s">
        <v>363</v>
      </c>
      <c r="K4008" s="143">
        <v>1.780080671232E-2</v>
      </c>
      <c r="L4008" s="143">
        <v>3456.9551336457098</v>
      </c>
      <c r="M4008" s="143">
        <v>7.0658322263197597</v>
      </c>
      <c r="N4008" s="143">
        <v>0.95457270229327995</v>
      </c>
      <c r="O4008" s="143">
        <v>0.12577751372241</v>
      </c>
      <c r="P4008" s="143">
        <v>1.6992164166380001E-2</v>
      </c>
      <c r="Q4008" s="143">
        <v>61.536590147196598</v>
      </c>
      <c r="R4008" s="143">
        <v>3100</v>
      </c>
      <c r="S4008" s="143" t="s">
        <v>371</v>
      </c>
      <c r="T4008" s="143">
        <v>3100</v>
      </c>
      <c r="U4008" s="143" t="s">
        <v>385</v>
      </c>
      <c r="V4008" s="143" t="s">
        <v>366</v>
      </c>
      <c r="Y4008" s="143" t="s">
        <v>363</v>
      </c>
      <c r="Z4008" s="143">
        <v>0</v>
      </c>
      <c r="AA4008" s="143">
        <v>1</v>
      </c>
      <c r="AB4008" s="143">
        <v>0.12577751372241</v>
      </c>
      <c r="AC4008" s="143">
        <v>1.6992164166380001E-2</v>
      </c>
      <c r="AD4008" s="143">
        <v>1067.8950535312199</v>
      </c>
      <c r="AF4008" s="143">
        <v>-1</v>
      </c>
      <c r="AG4008" s="143">
        <v>-1</v>
      </c>
      <c r="AH4008" s="143">
        <v>-1</v>
      </c>
      <c r="AI4008" s="143">
        <v>-1</v>
      </c>
      <c r="AJ4008" s="143">
        <v>0</v>
      </c>
      <c r="AM4008" s="143" t="s">
        <v>383</v>
      </c>
      <c r="AN4008" s="143">
        <v>-1</v>
      </c>
      <c r="AQ4008" s="143">
        <v>666</v>
      </c>
      <c r="AR4008" s="143" t="s">
        <v>297</v>
      </c>
      <c r="AT4008" s="143" t="s">
        <v>366</v>
      </c>
      <c r="AV4008" s="143">
        <v>79.498753390220898</v>
      </c>
      <c r="AW4008" s="143">
        <v>0.86609493390000003</v>
      </c>
    </row>
    <row r="4009" spans="1:49" x14ac:dyDescent="0.25">
      <c r="A4009" s="153">
        <v>820000</v>
      </c>
      <c r="B4009" s="153">
        <v>2400000</v>
      </c>
      <c r="C4009" s="153">
        <v>2400000</v>
      </c>
      <c r="D4009" s="143" t="s">
        <v>360</v>
      </c>
      <c r="E4009" s="143" t="s">
        <v>73</v>
      </c>
      <c r="F4009" s="143" t="s">
        <v>378</v>
      </c>
      <c r="G4009" s="143" t="s">
        <v>379</v>
      </c>
      <c r="H4009" s="143">
        <v>0.59</v>
      </c>
      <c r="I4009" s="143">
        <v>0.64</v>
      </c>
      <c r="J4009" s="143" t="s">
        <v>366</v>
      </c>
      <c r="K4009" s="143">
        <v>0.59940754802308005</v>
      </c>
      <c r="L4009" s="143">
        <v>3988.8035335879199</v>
      </c>
      <c r="M4009" s="143">
        <v>8.9704807080244695</v>
      </c>
      <c r="N4009" s="143">
        <v>1.2168663695112301</v>
      </c>
      <c r="O4009" s="143">
        <v>5.3769738457853302</v>
      </c>
      <c r="P4009" s="143">
        <v>0.72939888682048004</v>
      </c>
      <c r="Q4009" s="143">
        <v>2390.9189456137501</v>
      </c>
      <c r="R4009" s="143">
        <v>1400</v>
      </c>
      <c r="S4009" s="143" t="s">
        <v>389</v>
      </c>
      <c r="T4009" s="143">
        <v>1400</v>
      </c>
      <c r="U4009" s="143" t="s">
        <v>385</v>
      </c>
      <c r="V4009" s="143" t="s">
        <v>366</v>
      </c>
      <c r="Z4009" s="143">
        <v>0</v>
      </c>
      <c r="AA4009" s="143">
        <v>1</v>
      </c>
      <c r="AB4009" s="143">
        <v>5.3769738457853302</v>
      </c>
      <c r="AC4009" s="143">
        <v>0.72939888682048004</v>
      </c>
      <c r="AD4009" s="143">
        <v>2464.1370463612702</v>
      </c>
      <c r="AF4009" s="143">
        <v>-1</v>
      </c>
      <c r="AG4009" s="143">
        <v>-1</v>
      </c>
      <c r="AH4009" s="143">
        <v>-1</v>
      </c>
      <c r="AI4009" s="143">
        <v>-1</v>
      </c>
      <c r="AJ4009" s="143">
        <v>0</v>
      </c>
      <c r="AM4009" s="143" t="s">
        <v>383</v>
      </c>
      <c r="AN4009" s="143">
        <v>-1</v>
      </c>
      <c r="AQ4009" s="143">
        <v>653</v>
      </c>
      <c r="AR4009" s="143" t="s">
        <v>297</v>
      </c>
      <c r="AT4009" s="143" t="s">
        <v>366</v>
      </c>
      <c r="AV4009" s="143">
        <v>192.71462972507399</v>
      </c>
      <c r="AW4009" s="143">
        <v>1.9984890887</v>
      </c>
    </row>
    <row r="4010" spans="1:49" x14ac:dyDescent="0.25">
      <c r="A4010" s="153">
        <v>820000</v>
      </c>
      <c r="B4010" s="153">
        <v>2400000</v>
      </c>
      <c r="C4010" s="153">
        <v>2400000</v>
      </c>
      <c r="D4010" s="143" t="s">
        <v>360</v>
      </c>
      <c r="E4010" s="143" t="s">
        <v>73</v>
      </c>
      <c r="F4010" s="143" t="s">
        <v>378</v>
      </c>
      <c r="G4010" s="143" t="s">
        <v>379</v>
      </c>
      <c r="H4010" s="143">
        <v>0.59</v>
      </c>
      <c r="I4010" s="143">
        <v>0.64</v>
      </c>
      <c r="J4010" s="143" t="s">
        <v>366</v>
      </c>
      <c r="K4010" s="143">
        <v>0.45204216348818999</v>
      </c>
      <c r="L4010" s="143">
        <v>3798.8983684274799</v>
      </c>
      <c r="M4010" s="143">
        <v>7.7358957828834898</v>
      </c>
      <c r="N4010" s="143">
        <v>1.05076223968032</v>
      </c>
      <c r="O4010" s="143">
        <v>3.4969510662138301</v>
      </c>
      <c r="P4010" s="143">
        <v>0.47498883613678999</v>
      </c>
      <c r="Q4010" s="143">
        <v>1717.2622373357201</v>
      </c>
      <c r="R4010" s="143">
        <v>8110</v>
      </c>
      <c r="S4010" s="143" t="s">
        <v>410</v>
      </c>
      <c r="T4010" s="143">
        <v>8110</v>
      </c>
      <c r="U4010" s="143" t="s">
        <v>385</v>
      </c>
      <c r="V4010" s="143" t="s">
        <v>366</v>
      </c>
      <c r="Z4010" s="143">
        <v>0</v>
      </c>
      <c r="AA4010" s="143">
        <v>1</v>
      </c>
      <c r="AB4010" s="143">
        <v>3.4969510662138301</v>
      </c>
      <c r="AC4010" s="143">
        <v>0.47498883613678999</v>
      </c>
      <c r="AD4010" s="143">
        <v>1879.9203784486001</v>
      </c>
      <c r="AF4010" s="143">
        <v>-1</v>
      </c>
      <c r="AG4010" s="143">
        <v>-1</v>
      </c>
      <c r="AH4010" s="143">
        <v>-1</v>
      </c>
      <c r="AI4010" s="143">
        <v>-1</v>
      </c>
      <c r="AJ4010" s="143">
        <v>0</v>
      </c>
      <c r="AM4010" s="143" t="s">
        <v>383</v>
      </c>
      <c r="AN4010" s="143">
        <v>-1</v>
      </c>
      <c r="AQ4010" s="143">
        <v>675</v>
      </c>
      <c r="AR4010" s="143" t="s">
        <v>297</v>
      </c>
      <c r="AT4010" s="143" t="s">
        <v>366</v>
      </c>
      <c r="AV4010" s="143">
        <v>172.41177718297601</v>
      </c>
      <c r="AW4010" s="143">
        <v>1.5246718398000001</v>
      </c>
    </row>
    <row r="4011" spans="1:49" x14ac:dyDescent="0.25">
      <c r="A4011" s="153">
        <v>820000</v>
      </c>
      <c r="B4011" s="153">
        <v>2400000</v>
      </c>
      <c r="C4011" s="153">
        <v>2400000</v>
      </c>
      <c r="D4011" s="143" t="s">
        <v>360</v>
      </c>
      <c r="E4011" s="143" t="s">
        <v>73</v>
      </c>
      <c r="F4011" s="143" t="s">
        <v>378</v>
      </c>
      <c r="G4011" s="143" t="s">
        <v>379</v>
      </c>
      <c r="H4011" s="143">
        <v>0.59</v>
      </c>
      <c r="I4011" s="143">
        <v>0.64</v>
      </c>
      <c r="J4011" s="143" t="s">
        <v>366</v>
      </c>
      <c r="K4011" s="143">
        <v>9.2039216515000003E-4</v>
      </c>
      <c r="L4011" s="143">
        <v>3798.8983684274799</v>
      </c>
      <c r="M4011" s="143">
        <v>7.7358957828834898</v>
      </c>
      <c r="N4011" s="143">
        <v>1.05076223968032</v>
      </c>
      <c r="O4011" s="143">
        <v>7.1200578690100002E-3</v>
      </c>
      <c r="P4011" s="143">
        <v>9.6711333284000005E-4</v>
      </c>
      <c r="Q4011" s="143">
        <v>3.4964762945169698</v>
      </c>
      <c r="R4011" s="143">
        <v>1460</v>
      </c>
      <c r="S4011" s="143" t="s">
        <v>408</v>
      </c>
      <c r="T4011" s="143">
        <v>1460</v>
      </c>
      <c r="U4011" s="143" t="s">
        <v>385</v>
      </c>
      <c r="V4011" s="143" t="s">
        <v>366</v>
      </c>
      <c r="Z4011" s="143">
        <v>0</v>
      </c>
      <c r="AA4011" s="143">
        <v>1</v>
      </c>
      <c r="AB4011" s="143">
        <v>7.1200578690100002E-3</v>
      </c>
      <c r="AC4011" s="143">
        <v>9.6711333284000005E-4</v>
      </c>
      <c r="AD4011" s="143">
        <v>23.772371719632901</v>
      </c>
      <c r="AF4011" s="143">
        <v>-1</v>
      </c>
      <c r="AG4011" s="143">
        <v>-1</v>
      </c>
      <c r="AH4011" s="143">
        <v>-1</v>
      </c>
      <c r="AI4011" s="143">
        <v>-1</v>
      </c>
      <c r="AJ4011" s="143">
        <v>0</v>
      </c>
      <c r="AM4011" s="143" t="s">
        <v>383</v>
      </c>
      <c r="AN4011" s="143">
        <v>-1</v>
      </c>
      <c r="AQ4011" s="143">
        <v>675</v>
      </c>
      <c r="AR4011" s="143" t="s">
        <v>297</v>
      </c>
      <c r="AT4011" s="143" t="s">
        <v>366</v>
      </c>
      <c r="AV4011" s="143">
        <v>11.1454636789845</v>
      </c>
      <c r="AW4011" s="143">
        <v>1.9280106799999999E-2</v>
      </c>
    </row>
    <row r="4012" spans="1:49" x14ac:dyDescent="0.25">
      <c r="A4012" s="153">
        <v>820000</v>
      </c>
      <c r="B4012" s="153">
        <v>2400000</v>
      </c>
      <c r="C4012" s="153">
        <v>2400000</v>
      </c>
      <c r="D4012" s="143" t="s">
        <v>360</v>
      </c>
      <c r="E4012" s="143" t="s">
        <v>73</v>
      </c>
      <c r="F4012" s="143" t="s">
        <v>378</v>
      </c>
      <c r="G4012" s="143" t="s">
        <v>379</v>
      </c>
      <c r="H4012" s="143">
        <v>0.59</v>
      </c>
      <c r="I4012" s="143">
        <v>0.64</v>
      </c>
      <c r="J4012" s="143" t="s">
        <v>366</v>
      </c>
      <c r="K4012" s="143">
        <v>1.7341964092050001E-2</v>
      </c>
      <c r="L4012" s="143">
        <v>3797.1013788657701</v>
      </c>
      <c r="M4012" s="143">
        <v>8.2566727766888306</v>
      </c>
      <c r="N4012" s="143">
        <v>1.0965646445766399</v>
      </c>
      <c r="O4012" s="143">
        <v>0.14318692281316001</v>
      </c>
      <c r="P4012" s="143">
        <v>1.9016584690860001E-2</v>
      </c>
      <c r="Q4012" s="143">
        <v>65.8491957661751</v>
      </c>
      <c r="R4012" s="143">
        <v>8110</v>
      </c>
      <c r="S4012" s="143" t="s">
        <v>410</v>
      </c>
      <c r="T4012" s="143">
        <v>8110</v>
      </c>
      <c r="U4012" s="143" t="s">
        <v>385</v>
      </c>
      <c r="V4012" s="143" t="s">
        <v>366</v>
      </c>
      <c r="Z4012" s="143">
        <v>0</v>
      </c>
      <c r="AA4012" s="143">
        <v>1</v>
      </c>
      <c r="AB4012" s="143">
        <v>0.14318692281316001</v>
      </c>
      <c r="AC4012" s="143">
        <v>1.9016584690860001E-2</v>
      </c>
      <c r="AD4012" s="143">
        <v>861.05635430382995</v>
      </c>
      <c r="AF4012" s="143">
        <v>-1</v>
      </c>
      <c r="AG4012" s="143">
        <v>-1</v>
      </c>
      <c r="AH4012" s="143">
        <v>-1</v>
      </c>
      <c r="AI4012" s="143">
        <v>-1</v>
      </c>
      <c r="AJ4012" s="143">
        <v>0</v>
      </c>
      <c r="AM4012" s="143" t="s">
        <v>383</v>
      </c>
      <c r="AN4012" s="143">
        <v>-1</v>
      </c>
      <c r="AQ4012" s="143">
        <v>659</v>
      </c>
      <c r="AR4012" s="143" t="s">
        <v>297</v>
      </c>
      <c r="AT4012" s="143" t="s">
        <v>366</v>
      </c>
      <c r="AV4012" s="143">
        <v>46.666015770785798</v>
      </c>
      <c r="AW4012" s="143">
        <v>0.69834254200000001</v>
      </c>
    </row>
    <row r="4013" spans="1:49" x14ac:dyDescent="0.25">
      <c r="A4013" s="153">
        <v>820000</v>
      </c>
      <c r="B4013" s="153">
        <v>2400000</v>
      </c>
      <c r="C4013" s="153">
        <v>2400000</v>
      </c>
      <c r="D4013" s="143" t="s">
        <v>360</v>
      </c>
      <c r="E4013" s="143" t="s">
        <v>73</v>
      </c>
      <c r="F4013" s="143" t="s">
        <v>378</v>
      </c>
      <c r="G4013" s="143" t="s">
        <v>379</v>
      </c>
      <c r="H4013" s="143">
        <v>0.59</v>
      </c>
      <c r="I4013" s="143">
        <v>0.64</v>
      </c>
      <c r="J4013" s="143" t="s">
        <v>363</v>
      </c>
      <c r="K4013" s="143">
        <v>1.25684996069E-3</v>
      </c>
      <c r="L4013" s="143">
        <v>3797.1013788657701</v>
      </c>
      <c r="M4013" s="143">
        <v>8.2566727766888306</v>
      </c>
      <c r="N4013" s="143">
        <v>1.0965646445766399</v>
      </c>
      <c r="O4013" s="143">
        <v>1.037739885486E-2</v>
      </c>
      <c r="P4013" s="143">
        <v>1.3782172304300001E-3</v>
      </c>
      <c r="Q4013" s="143">
        <v>4.7723867187861702</v>
      </c>
      <c r="R4013" s="143">
        <v>3100</v>
      </c>
      <c r="S4013" s="143" t="s">
        <v>371</v>
      </c>
      <c r="T4013" s="143">
        <v>3100</v>
      </c>
      <c r="U4013" s="143" t="s">
        <v>385</v>
      </c>
      <c r="V4013" s="143" t="s">
        <v>366</v>
      </c>
      <c r="Y4013" s="143" t="s">
        <v>363</v>
      </c>
      <c r="Z4013" s="143">
        <v>0</v>
      </c>
      <c r="AA4013" s="143">
        <v>1</v>
      </c>
      <c r="AB4013" s="143">
        <v>1.037739885486E-2</v>
      </c>
      <c r="AC4013" s="143">
        <v>1.3782172304300001E-3</v>
      </c>
      <c r="AD4013" s="143">
        <v>4.7723867187845697</v>
      </c>
      <c r="AF4013" s="143">
        <v>-1</v>
      </c>
      <c r="AG4013" s="143">
        <v>-1</v>
      </c>
      <c r="AH4013" s="143">
        <v>-1</v>
      </c>
      <c r="AI4013" s="143">
        <v>-1</v>
      </c>
      <c r="AJ4013" s="143">
        <v>0</v>
      </c>
      <c r="AM4013" s="143" t="s">
        <v>383</v>
      </c>
      <c r="AN4013" s="143">
        <v>-1</v>
      </c>
      <c r="AQ4013" s="143">
        <v>659</v>
      </c>
      <c r="AR4013" s="143" t="s">
        <v>297</v>
      </c>
      <c r="AT4013" s="143" t="s">
        <v>366</v>
      </c>
      <c r="AV4013" s="143">
        <v>15.226948571260101</v>
      </c>
      <c r="AW4013" s="143">
        <v>3.8705488E-3</v>
      </c>
    </row>
    <row r="4014" spans="1:49" x14ac:dyDescent="0.25">
      <c r="A4014" s="153">
        <v>820000</v>
      </c>
      <c r="B4014" s="153">
        <v>2400000</v>
      </c>
      <c r="C4014" s="153">
        <v>2400000</v>
      </c>
      <c r="D4014" s="143" t="s">
        <v>360</v>
      </c>
      <c r="E4014" s="143" t="s">
        <v>73</v>
      </c>
      <c r="F4014" s="143" t="s">
        <v>378</v>
      </c>
      <c r="G4014" s="143" t="s">
        <v>379</v>
      </c>
      <c r="H4014" s="143">
        <v>0.59</v>
      </c>
      <c r="I4014" s="143">
        <v>0.64</v>
      </c>
      <c r="J4014" s="143" t="s">
        <v>366</v>
      </c>
      <c r="K4014" s="143">
        <v>7.9774148894399995E-3</v>
      </c>
      <c r="L4014" s="143">
        <v>3801.0798315136699</v>
      </c>
      <c r="M4014" s="143">
        <v>7.6023060762271699</v>
      </c>
      <c r="N4014" s="143">
        <v>1.0383320916891401</v>
      </c>
      <c r="O4014" s="143">
        <v>6.0646749686580001E-2</v>
      </c>
      <c r="P4014" s="143">
        <v>8.2832058884200008E-3</v>
      </c>
      <c r="Q4014" s="143">
        <v>30.3227908438711</v>
      </c>
      <c r="R4014" s="143">
        <v>8110</v>
      </c>
      <c r="S4014" s="143" t="s">
        <v>410</v>
      </c>
      <c r="T4014" s="143">
        <v>8110</v>
      </c>
      <c r="U4014" s="143" t="s">
        <v>385</v>
      </c>
      <c r="V4014" s="143" t="s">
        <v>366</v>
      </c>
      <c r="Z4014" s="143">
        <v>0</v>
      </c>
      <c r="AA4014" s="143">
        <v>1</v>
      </c>
      <c r="AB4014" s="143">
        <v>6.0646749686580001E-2</v>
      </c>
      <c r="AC4014" s="143">
        <v>8.2832058884200008E-3</v>
      </c>
      <c r="AD4014" s="143">
        <v>564.13347531648105</v>
      </c>
      <c r="AF4014" s="143">
        <v>-1</v>
      </c>
      <c r="AG4014" s="143">
        <v>-1</v>
      </c>
      <c r="AH4014" s="143">
        <v>-1</v>
      </c>
      <c r="AI4014" s="143">
        <v>-1</v>
      </c>
      <c r="AJ4014" s="143">
        <v>0</v>
      </c>
      <c r="AM4014" s="143" t="s">
        <v>383</v>
      </c>
      <c r="AN4014" s="143">
        <v>-1</v>
      </c>
      <c r="AQ4014" s="143">
        <v>672</v>
      </c>
      <c r="AR4014" s="143" t="s">
        <v>297</v>
      </c>
      <c r="AT4014" s="143" t="s">
        <v>366</v>
      </c>
      <c r="AV4014" s="143">
        <v>23.342658504724</v>
      </c>
      <c r="AW4014" s="143">
        <v>0.45752917710000002</v>
      </c>
    </row>
    <row r="4015" spans="1:49" x14ac:dyDescent="0.25">
      <c r="A4015" s="153">
        <v>820000</v>
      </c>
      <c r="B4015" s="153">
        <v>2400000</v>
      </c>
      <c r="C4015" s="153">
        <v>2400000</v>
      </c>
      <c r="D4015" s="143" t="s">
        <v>360</v>
      </c>
      <c r="E4015" s="143" t="s">
        <v>73</v>
      </c>
      <c r="F4015" s="143" t="s">
        <v>378</v>
      </c>
      <c r="G4015" s="143" t="s">
        <v>379</v>
      </c>
      <c r="H4015" s="143">
        <v>0.59</v>
      </c>
      <c r="I4015" s="143">
        <v>0.64</v>
      </c>
      <c r="J4015" s="143" t="s">
        <v>366</v>
      </c>
      <c r="K4015" s="143">
        <v>0.30175161101892001</v>
      </c>
      <c r="L4015" s="143">
        <v>3801.0798315136699</v>
      </c>
      <c r="M4015" s="143">
        <v>7.6023060762271699</v>
      </c>
      <c r="N4015" s="143">
        <v>1.0383320916891401</v>
      </c>
      <c r="O4015" s="143">
        <v>2.29400810596047</v>
      </c>
      <c r="P4015" s="143">
        <v>0.31331838143983998</v>
      </c>
      <c r="Q4015" s="143">
        <v>1146.98196277077</v>
      </c>
      <c r="R4015" s="143">
        <v>8110</v>
      </c>
      <c r="S4015" s="143" t="s">
        <v>410</v>
      </c>
      <c r="T4015" s="143">
        <v>8110</v>
      </c>
      <c r="U4015" s="143" t="s">
        <v>385</v>
      </c>
      <c r="V4015" s="143" t="s">
        <v>366</v>
      </c>
      <c r="Z4015" s="143">
        <v>0</v>
      </c>
      <c r="AA4015" s="143">
        <v>1</v>
      </c>
      <c r="AB4015" s="143">
        <v>2.29400810596047</v>
      </c>
      <c r="AC4015" s="143">
        <v>0.31331838143983998</v>
      </c>
      <c r="AD4015" s="143">
        <v>1784.03472950423</v>
      </c>
      <c r="AF4015" s="143">
        <v>-1</v>
      </c>
      <c r="AG4015" s="143">
        <v>-1</v>
      </c>
      <c r="AH4015" s="143">
        <v>-1</v>
      </c>
      <c r="AI4015" s="143">
        <v>-1</v>
      </c>
      <c r="AJ4015" s="143">
        <v>0</v>
      </c>
      <c r="AM4015" s="143" t="s">
        <v>383</v>
      </c>
      <c r="AN4015" s="143">
        <v>-1</v>
      </c>
      <c r="AQ4015" s="143">
        <v>672</v>
      </c>
      <c r="AR4015" s="143" t="s">
        <v>297</v>
      </c>
      <c r="AT4015" s="143" t="s">
        <v>366</v>
      </c>
      <c r="AV4015" s="143">
        <v>180.62951188891199</v>
      </c>
      <c r="AW4015" s="143">
        <v>1.4469057010999999</v>
      </c>
    </row>
    <row r="4016" spans="1:49" x14ac:dyDescent="0.25">
      <c r="A4016" s="153">
        <v>820000</v>
      </c>
      <c r="B4016" s="153">
        <v>2400000</v>
      </c>
      <c r="C4016" s="153">
        <v>2400000</v>
      </c>
      <c r="D4016" s="143" t="s">
        <v>360</v>
      </c>
      <c r="E4016" s="143" t="s">
        <v>73</v>
      </c>
      <c r="F4016" s="143" t="s">
        <v>378</v>
      </c>
      <c r="G4016" s="143" t="s">
        <v>379</v>
      </c>
      <c r="H4016" s="143">
        <v>0.59</v>
      </c>
      <c r="I4016" s="143">
        <v>0.64</v>
      </c>
      <c r="J4016" s="143" t="s">
        <v>366</v>
      </c>
      <c r="K4016" s="143">
        <v>0.50836926400744997</v>
      </c>
      <c r="L4016" s="143">
        <v>3873.6254189600099</v>
      </c>
      <c r="M4016" s="143">
        <v>8.3146495607732405</v>
      </c>
      <c r="N4016" s="143">
        <v>1.27268879531405</v>
      </c>
      <c r="O4016" s="143">
        <v>4.2269122776902197</v>
      </c>
      <c r="P4016" s="143">
        <v>0.64699586618434002</v>
      </c>
      <c r="Q4016" s="143">
        <v>1969.23210327728</v>
      </c>
      <c r="R4016" s="143">
        <v>1300</v>
      </c>
      <c r="S4016" s="143" t="s">
        <v>401</v>
      </c>
      <c r="T4016" s="143">
        <v>1300</v>
      </c>
      <c r="U4016" s="143" t="s">
        <v>385</v>
      </c>
      <c r="V4016" s="143" t="s">
        <v>366</v>
      </c>
      <c r="Z4016" s="143">
        <v>0</v>
      </c>
      <c r="AA4016" s="143">
        <v>1</v>
      </c>
      <c r="AB4016" s="143">
        <v>4.2269122776902197</v>
      </c>
      <c r="AC4016" s="143">
        <v>0.64699586618434002</v>
      </c>
      <c r="AD4016" s="143">
        <v>1969.23210327728</v>
      </c>
      <c r="AF4016" s="143">
        <v>-1</v>
      </c>
      <c r="AG4016" s="143">
        <v>-1</v>
      </c>
      <c r="AH4016" s="143">
        <v>-1</v>
      </c>
      <c r="AI4016" s="143">
        <v>-1</v>
      </c>
      <c r="AJ4016" s="143">
        <v>0</v>
      </c>
      <c r="AM4016" s="143" t="s">
        <v>383</v>
      </c>
      <c r="AN4016" s="143">
        <v>-1</v>
      </c>
      <c r="AQ4016" s="143">
        <v>679</v>
      </c>
      <c r="AR4016" s="143" t="s">
        <v>297</v>
      </c>
      <c r="AT4016" s="143" t="s">
        <v>366</v>
      </c>
      <c r="AV4016" s="143">
        <v>179.20304192513299</v>
      </c>
      <c r="AW4016" s="143">
        <v>1.5971063287</v>
      </c>
    </row>
    <row r="4017" spans="1:49" x14ac:dyDescent="0.25">
      <c r="A4017" s="153">
        <v>820000</v>
      </c>
      <c r="B4017" s="153">
        <v>2400000</v>
      </c>
      <c r="C4017" s="153">
        <v>2400000</v>
      </c>
      <c r="D4017" s="143" t="s">
        <v>360</v>
      </c>
      <c r="E4017" s="143" t="s">
        <v>73</v>
      </c>
      <c r="F4017" s="143" t="s">
        <v>378</v>
      </c>
      <c r="G4017" s="143" t="s">
        <v>379</v>
      </c>
      <c r="H4017" s="143">
        <v>0.59</v>
      </c>
      <c r="I4017" s="143">
        <v>0.64</v>
      </c>
      <c r="J4017" s="143" t="s">
        <v>366</v>
      </c>
      <c r="K4017" s="143">
        <v>9.6057565691149996E-2</v>
      </c>
      <c r="L4017" s="143">
        <v>3873.6254189600099</v>
      </c>
      <c r="M4017" s="143">
        <v>8.3146495607732405</v>
      </c>
      <c r="N4017" s="143">
        <v>1.27268879531405</v>
      </c>
      <c r="O4017" s="143">
        <v>0.79868499638293</v>
      </c>
      <c r="P4017" s="143">
        <v>0.12225138756028001</v>
      </c>
      <c r="Q4017" s="143">
        <v>372.09102814468997</v>
      </c>
      <c r="R4017" s="143">
        <v>8310</v>
      </c>
      <c r="S4017" s="143" t="s">
        <v>400</v>
      </c>
      <c r="T4017" s="143">
        <v>8310</v>
      </c>
      <c r="U4017" s="143" t="s">
        <v>385</v>
      </c>
      <c r="V4017" s="143" t="s">
        <v>366</v>
      </c>
      <c r="Z4017" s="143">
        <v>0</v>
      </c>
      <c r="AA4017" s="143">
        <v>1</v>
      </c>
      <c r="AB4017" s="143">
        <v>0.79868499638293</v>
      </c>
      <c r="AC4017" s="143">
        <v>0.12225138756028001</v>
      </c>
      <c r="AD4017" s="143">
        <v>423.75211357697901</v>
      </c>
      <c r="AF4017" s="143">
        <v>-1</v>
      </c>
      <c r="AG4017" s="143">
        <v>-1</v>
      </c>
      <c r="AH4017" s="143">
        <v>-1</v>
      </c>
      <c r="AI4017" s="143">
        <v>-1</v>
      </c>
      <c r="AJ4017" s="143">
        <v>0</v>
      </c>
      <c r="AM4017" s="143" t="s">
        <v>383</v>
      </c>
      <c r="AN4017" s="143">
        <v>-1</v>
      </c>
      <c r="AQ4017" s="143">
        <v>679</v>
      </c>
      <c r="AR4017" s="143" t="s">
        <v>297</v>
      </c>
      <c r="AT4017" s="143" t="s">
        <v>366</v>
      </c>
      <c r="AV4017" s="143">
        <v>163.76852442095901</v>
      </c>
      <c r="AW4017" s="143">
        <v>0.34367568009999999</v>
      </c>
    </row>
    <row r="4018" spans="1:49" x14ac:dyDescent="0.25">
      <c r="A4018" s="153">
        <v>820000</v>
      </c>
      <c r="B4018" s="153">
        <v>2400000</v>
      </c>
      <c r="C4018" s="153">
        <v>2400000</v>
      </c>
      <c r="D4018" s="143" t="s">
        <v>360</v>
      </c>
      <c r="E4018" s="143" t="s">
        <v>73</v>
      </c>
      <c r="F4018" s="143" t="s">
        <v>378</v>
      </c>
      <c r="G4018" s="143" t="s">
        <v>379</v>
      </c>
      <c r="H4018" s="143">
        <v>0.59</v>
      </c>
      <c r="I4018" s="143">
        <v>0.64</v>
      </c>
      <c r="J4018" s="143" t="s">
        <v>363</v>
      </c>
      <c r="K4018" s="143">
        <v>0.61776345355284001</v>
      </c>
      <c r="L4018" s="143">
        <v>3152.9125555580799</v>
      </c>
      <c r="M4018" s="143">
        <v>6.2469464754205797</v>
      </c>
      <c r="N4018" s="143">
        <v>0.84690883151509999</v>
      </c>
      <c r="O4018" s="143">
        <v>3.8591352288156</v>
      </c>
      <c r="P4018" s="143">
        <v>0.52318932460116996</v>
      </c>
      <c r="Q4018" s="143">
        <v>1947.7541490716901</v>
      </c>
      <c r="R4018" s="143">
        <v>3100</v>
      </c>
      <c r="S4018" s="143" t="s">
        <v>371</v>
      </c>
      <c r="T4018" s="143">
        <v>3100</v>
      </c>
      <c r="U4018" s="143" t="s">
        <v>385</v>
      </c>
      <c r="V4018" s="143" t="s">
        <v>366</v>
      </c>
      <c r="Y4018" s="143" t="s">
        <v>363</v>
      </c>
      <c r="Z4018" s="143">
        <v>0</v>
      </c>
      <c r="AA4018" s="143">
        <v>1</v>
      </c>
      <c r="AB4018" s="143">
        <v>3.8591352288156</v>
      </c>
      <c r="AC4018" s="143">
        <v>0.52318932460116996</v>
      </c>
      <c r="AD4018" s="143">
        <v>1947.7541490716901</v>
      </c>
      <c r="AF4018" s="143">
        <v>-1</v>
      </c>
      <c r="AG4018" s="143">
        <v>-1</v>
      </c>
      <c r="AH4018" s="143">
        <v>-1</v>
      </c>
      <c r="AI4018" s="143">
        <v>-1</v>
      </c>
      <c r="AJ4018" s="143">
        <v>0</v>
      </c>
      <c r="AM4018" s="143" t="s">
        <v>383</v>
      </c>
      <c r="AN4018" s="143">
        <v>-1</v>
      </c>
      <c r="AQ4018" s="143">
        <v>658</v>
      </c>
      <c r="AR4018" s="143" t="s">
        <v>297</v>
      </c>
      <c r="AT4018" s="143" t="s">
        <v>366</v>
      </c>
      <c r="AV4018" s="143">
        <v>199.99999998137301</v>
      </c>
      <c r="AW4018" s="143">
        <v>1.5796870633</v>
      </c>
    </row>
    <row r="4019" spans="1:49" x14ac:dyDescent="0.25">
      <c r="A4019" s="153">
        <v>820000</v>
      </c>
      <c r="B4019" s="153">
        <v>2400000</v>
      </c>
      <c r="C4019" s="153">
        <v>2400000</v>
      </c>
      <c r="D4019" s="143" t="s">
        <v>360</v>
      </c>
      <c r="E4019" s="143" t="s">
        <v>73</v>
      </c>
      <c r="F4019" s="143" t="s">
        <v>378</v>
      </c>
      <c r="G4019" s="143" t="s">
        <v>379</v>
      </c>
      <c r="H4019" s="143">
        <v>0.59</v>
      </c>
      <c r="I4019" s="143">
        <v>0.64</v>
      </c>
      <c r="J4019" s="143" t="s">
        <v>366</v>
      </c>
      <c r="K4019" s="143">
        <v>0.10166646281785</v>
      </c>
      <c r="L4019" s="143">
        <v>3805.8466583579302</v>
      </c>
      <c r="M4019" s="143">
        <v>7.6512375058752404</v>
      </c>
      <c r="N4019" s="143">
        <v>1.0431637996249701</v>
      </c>
      <c r="O4019" s="143">
        <v>0.77787425340162997</v>
      </c>
      <c r="P4019" s="143">
        <v>0.1060547736475</v>
      </c>
      <c r="Q4019" s="143">
        <v>386.92696778240003</v>
      </c>
      <c r="R4019" s="143">
        <v>8110</v>
      </c>
      <c r="S4019" s="143" t="s">
        <v>410</v>
      </c>
      <c r="T4019" s="143">
        <v>8110</v>
      </c>
      <c r="U4019" s="143" t="s">
        <v>385</v>
      </c>
      <c r="V4019" s="143" t="s">
        <v>366</v>
      </c>
      <c r="Z4019" s="143">
        <v>0</v>
      </c>
      <c r="AA4019" s="143">
        <v>1</v>
      </c>
      <c r="AB4019" s="143">
        <v>0.77787425340162997</v>
      </c>
      <c r="AC4019" s="143">
        <v>0.1060547736475</v>
      </c>
      <c r="AD4019" s="143">
        <v>388.853740052315</v>
      </c>
      <c r="AF4019" s="143">
        <v>-1</v>
      </c>
      <c r="AG4019" s="143">
        <v>-1</v>
      </c>
      <c r="AH4019" s="143">
        <v>-1</v>
      </c>
      <c r="AI4019" s="143">
        <v>-1</v>
      </c>
      <c r="AJ4019" s="143">
        <v>0</v>
      </c>
      <c r="AM4019" s="143" t="s">
        <v>383</v>
      </c>
      <c r="AN4019" s="143">
        <v>-1</v>
      </c>
      <c r="AQ4019" s="143">
        <v>672</v>
      </c>
      <c r="AR4019" s="143" t="s">
        <v>297</v>
      </c>
      <c r="AT4019" s="143" t="s">
        <v>366</v>
      </c>
      <c r="AV4019" s="143">
        <v>93.127074145597504</v>
      </c>
      <c r="AW4019" s="143">
        <v>0.31537205190000001</v>
      </c>
    </row>
    <row r="4020" spans="1:49" x14ac:dyDescent="0.25">
      <c r="A4020" s="153">
        <v>820000</v>
      </c>
      <c r="B4020" s="153">
        <v>2400000</v>
      </c>
      <c r="C4020" s="153">
        <v>2400000</v>
      </c>
      <c r="D4020" s="143" t="s">
        <v>360</v>
      </c>
      <c r="E4020" s="143" t="s">
        <v>73</v>
      </c>
      <c r="F4020" s="143" t="s">
        <v>378</v>
      </c>
      <c r="G4020" s="143" t="s">
        <v>379</v>
      </c>
      <c r="H4020" s="143">
        <v>0.59</v>
      </c>
      <c r="I4020" s="143">
        <v>0.64</v>
      </c>
      <c r="J4020" s="143" t="s">
        <v>366</v>
      </c>
      <c r="K4020" s="143">
        <v>0.46998061647565997</v>
      </c>
      <c r="L4020" s="143">
        <v>3805.8466583579302</v>
      </c>
      <c r="M4020" s="143">
        <v>7.6512375058752404</v>
      </c>
      <c r="N4020" s="143">
        <v>1.0431637996249701</v>
      </c>
      <c r="O4020" s="143">
        <v>3.5959333198129699</v>
      </c>
      <c r="P4020" s="143">
        <v>0.49026676563284</v>
      </c>
      <c r="Q4020" s="143">
        <v>1788.67415870691</v>
      </c>
      <c r="R4020" s="143">
        <v>8110</v>
      </c>
      <c r="S4020" s="143" t="s">
        <v>410</v>
      </c>
      <c r="T4020" s="143">
        <v>8110</v>
      </c>
      <c r="U4020" s="143" t="s">
        <v>385</v>
      </c>
      <c r="V4020" s="143" t="s">
        <v>366</v>
      </c>
      <c r="Z4020" s="143">
        <v>0</v>
      </c>
      <c r="AA4020" s="143">
        <v>1</v>
      </c>
      <c r="AB4020" s="143">
        <v>3.5959333198129699</v>
      </c>
      <c r="AC4020" s="143">
        <v>0.49026676563284</v>
      </c>
      <c r="AD4020" s="143">
        <v>1960.7323213079501</v>
      </c>
      <c r="AF4020" s="143">
        <v>-1</v>
      </c>
      <c r="AG4020" s="143">
        <v>-1</v>
      </c>
      <c r="AH4020" s="143">
        <v>-1</v>
      </c>
      <c r="AI4020" s="143">
        <v>-1</v>
      </c>
      <c r="AJ4020" s="143">
        <v>0</v>
      </c>
      <c r="AM4020" s="143" t="s">
        <v>383</v>
      </c>
      <c r="AN4020" s="143">
        <v>-1</v>
      </c>
      <c r="AQ4020" s="143">
        <v>672</v>
      </c>
      <c r="AR4020" s="143" t="s">
        <v>297</v>
      </c>
      <c r="AT4020" s="143" t="s">
        <v>366</v>
      </c>
      <c r="AV4020" s="143">
        <v>193.107047333297</v>
      </c>
      <c r="AW4020" s="143">
        <v>1.5902127505000001</v>
      </c>
    </row>
    <row r="4021" spans="1:49" x14ac:dyDescent="0.25">
      <c r="A4021" s="153">
        <v>820000</v>
      </c>
      <c r="B4021" s="153">
        <v>2400000</v>
      </c>
      <c r="C4021" s="153">
        <v>2400000</v>
      </c>
      <c r="D4021" s="143" t="s">
        <v>360</v>
      </c>
      <c r="E4021" s="143" t="s">
        <v>73</v>
      </c>
      <c r="F4021" s="143" t="s">
        <v>378</v>
      </c>
      <c r="G4021" s="143" t="s">
        <v>379</v>
      </c>
      <c r="H4021" s="143">
        <v>0.59</v>
      </c>
      <c r="I4021" s="143">
        <v>0.64</v>
      </c>
      <c r="J4021" s="143" t="s">
        <v>366</v>
      </c>
      <c r="K4021" s="143">
        <v>0.49403179775754003</v>
      </c>
      <c r="L4021" s="143">
        <v>3799.2271812757599</v>
      </c>
      <c r="M4021" s="143">
        <v>7.7045629175889196</v>
      </c>
      <c r="N4021" s="143">
        <v>1.0473189865852599</v>
      </c>
      <c r="O4021" s="143">
        <v>3.80629906911257</v>
      </c>
      <c r="P4021" s="143">
        <v>0.51740888176832001</v>
      </c>
      <c r="Q4021" s="143">
        <v>1876.93903445499</v>
      </c>
      <c r="R4021" s="143">
        <v>8110</v>
      </c>
      <c r="S4021" s="143" t="s">
        <v>410</v>
      </c>
      <c r="T4021" s="143">
        <v>8110</v>
      </c>
      <c r="U4021" s="143" t="s">
        <v>385</v>
      </c>
      <c r="V4021" s="143" t="s">
        <v>366</v>
      </c>
      <c r="Z4021" s="143">
        <v>0</v>
      </c>
      <c r="AA4021" s="143">
        <v>1</v>
      </c>
      <c r="AB4021" s="143">
        <v>3.80629906911257</v>
      </c>
      <c r="AC4021" s="143">
        <v>0.51740888176832001</v>
      </c>
      <c r="AD4021" s="143">
        <v>2347.02370381215</v>
      </c>
      <c r="AF4021" s="143">
        <v>-1</v>
      </c>
      <c r="AG4021" s="143">
        <v>-1</v>
      </c>
      <c r="AH4021" s="143">
        <v>-1</v>
      </c>
      <c r="AI4021" s="143">
        <v>-1</v>
      </c>
      <c r="AJ4021" s="143">
        <v>0</v>
      </c>
      <c r="AM4021" s="143" t="s">
        <v>383</v>
      </c>
      <c r="AN4021" s="143">
        <v>-1</v>
      </c>
      <c r="AQ4021" s="143">
        <v>675</v>
      </c>
      <c r="AR4021" s="143" t="s">
        <v>297</v>
      </c>
      <c r="AT4021" s="143" t="s">
        <v>366</v>
      </c>
      <c r="AV4021" s="143">
        <v>181.325736253895</v>
      </c>
      <c r="AW4021" s="143">
        <v>1.9035066535</v>
      </c>
    </row>
    <row r="4022" spans="1:49" x14ac:dyDescent="0.25">
      <c r="A4022" s="153">
        <v>820000</v>
      </c>
      <c r="B4022" s="153">
        <v>2400000</v>
      </c>
      <c r="C4022" s="153">
        <v>2400000</v>
      </c>
      <c r="D4022" s="143" t="s">
        <v>360</v>
      </c>
      <c r="E4022" s="143" t="s">
        <v>73</v>
      </c>
      <c r="F4022" s="143" t="s">
        <v>378</v>
      </c>
      <c r="G4022" s="143" t="s">
        <v>379</v>
      </c>
      <c r="H4022" s="143">
        <v>0.59</v>
      </c>
      <c r="I4022" s="143">
        <v>0.64</v>
      </c>
      <c r="J4022" s="143" t="s">
        <v>366</v>
      </c>
      <c r="K4022" s="143">
        <v>1.406451292067E-2</v>
      </c>
      <c r="L4022" s="143">
        <v>3448.16567408326</v>
      </c>
      <c r="M4022" s="143">
        <v>6.9470357836729599</v>
      </c>
      <c r="N4022" s="143">
        <v>0.99085825037662001</v>
      </c>
      <c r="O4022" s="143">
        <v>9.7706674539859997E-2</v>
      </c>
      <c r="P4022" s="143">
        <v>1.3935938664969999E-2</v>
      </c>
      <c r="Q4022" s="143">
        <v>48.496770675772098</v>
      </c>
      <c r="R4022" s="143">
        <v>1550</v>
      </c>
      <c r="S4022" s="143" t="s">
        <v>399</v>
      </c>
      <c r="T4022" s="143">
        <v>1550</v>
      </c>
      <c r="U4022" s="143" t="s">
        <v>385</v>
      </c>
      <c r="V4022" s="143" t="s">
        <v>366</v>
      </c>
      <c r="Z4022" s="143">
        <v>0</v>
      </c>
      <c r="AA4022" s="143">
        <v>1</v>
      </c>
      <c r="AB4022" s="143">
        <v>9.7706674539859997E-2</v>
      </c>
      <c r="AC4022" s="143">
        <v>1.3935938664969999E-2</v>
      </c>
      <c r="AD4022" s="143">
        <v>1909.6063012951799</v>
      </c>
      <c r="AF4022" s="143">
        <v>-1</v>
      </c>
      <c r="AG4022" s="143">
        <v>-1</v>
      </c>
      <c r="AH4022" s="143">
        <v>-1</v>
      </c>
      <c r="AI4022" s="143">
        <v>-1</v>
      </c>
      <c r="AJ4022" s="143">
        <v>0</v>
      </c>
      <c r="AM4022" s="143" t="s">
        <v>383</v>
      </c>
      <c r="AN4022" s="143">
        <v>-1</v>
      </c>
      <c r="AQ4022" s="143">
        <v>674</v>
      </c>
      <c r="AR4022" s="143" t="s">
        <v>297</v>
      </c>
      <c r="AT4022" s="143" t="s">
        <v>366</v>
      </c>
      <c r="AV4022" s="143">
        <v>87.375277217286495</v>
      </c>
      <c r="AW4022" s="143">
        <v>1.5487480140000001</v>
      </c>
    </row>
    <row r="4023" spans="1:49" x14ac:dyDescent="0.25">
      <c r="A4023" s="153">
        <v>820000</v>
      </c>
      <c r="B4023" s="153">
        <v>2400000</v>
      </c>
      <c r="C4023" s="153">
        <v>2400000</v>
      </c>
      <c r="D4023" s="143" t="s">
        <v>360</v>
      </c>
      <c r="E4023" s="143" t="s">
        <v>73</v>
      </c>
      <c r="F4023" s="143" t="s">
        <v>378</v>
      </c>
      <c r="G4023" s="143" t="s">
        <v>379</v>
      </c>
      <c r="H4023" s="143">
        <v>0.59</v>
      </c>
      <c r="I4023" s="143">
        <v>0.64</v>
      </c>
      <c r="J4023" s="143" t="s">
        <v>366</v>
      </c>
      <c r="K4023" s="143">
        <v>0.21291278338627001</v>
      </c>
      <c r="L4023" s="143">
        <v>3934.39473857553</v>
      </c>
      <c r="M4023" s="143">
        <v>10.3755439277791</v>
      </c>
      <c r="N4023" s="143">
        <v>1.3826810134990399</v>
      </c>
      <c r="O4023" s="143">
        <v>2.20908593681001</v>
      </c>
      <c r="P4023" s="143">
        <v>0.29439046311943001</v>
      </c>
      <c r="Q4023" s="143">
        <v>837.68293473042797</v>
      </c>
      <c r="R4023" s="143">
        <v>1400</v>
      </c>
      <c r="S4023" s="143" t="s">
        <v>389</v>
      </c>
      <c r="T4023" s="143">
        <v>1400</v>
      </c>
      <c r="U4023" s="143" t="s">
        <v>385</v>
      </c>
      <c r="V4023" s="143" t="s">
        <v>366</v>
      </c>
      <c r="Z4023" s="143">
        <v>0</v>
      </c>
      <c r="AA4023" s="143">
        <v>1</v>
      </c>
      <c r="AB4023" s="143">
        <v>2.20908593681001</v>
      </c>
      <c r="AC4023" s="143">
        <v>0.29439046311943001</v>
      </c>
      <c r="AD4023" s="143">
        <v>2240.1782965060302</v>
      </c>
      <c r="AF4023" s="143">
        <v>-1</v>
      </c>
      <c r="AG4023" s="143">
        <v>-1</v>
      </c>
      <c r="AH4023" s="143">
        <v>-1</v>
      </c>
      <c r="AI4023" s="143">
        <v>-1</v>
      </c>
      <c r="AJ4023" s="143">
        <v>0</v>
      </c>
      <c r="AM4023" s="143" t="s">
        <v>383</v>
      </c>
      <c r="AN4023" s="143">
        <v>-1</v>
      </c>
      <c r="AQ4023" s="143">
        <v>653</v>
      </c>
      <c r="AR4023" s="143" t="s">
        <v>297</v>
      </c>
      <c r="AT4023" s="143" t="s">
        <v>366</v>
      </c>
      <c r="AV4023" s="143">
        <v>124.32668392273099</v>
      </c>
      <c r="AW4023" s="143">
        <v>1.8168518220000001</v>
      </c>
    </row>
    <row r="4024" spans="1:49" x14ac:dyDescent="0.25">
      <c r="A4024" s="153">
        <v>820000</v>
      </c>
      <c r="B4024" s="153">
        <v>2400000</v>
      </c>
      <c r="C4024" s="153">
        <v>2400000</v>
      </c>
      <c r="D4024" s="143" t="s">
        <v>360</v>
      </c>
      <c r="E4024" s="143" t="s">
        <v>73</v>
      </c>
      <c r="F4024" s="143" t="s">
        <v>378</v>
      </c>
      <c r="G4024" s="143" t="s">
        <v>379</v>
      </c>
      <c r="H4024" s="143">
        <v>0.59</v>
      </c>
      <c r="I4024" s="143">
        <v>0.64</v>
      </c>
      <c r="J4024" s="143" t="s">
        <v>366</v>
      </c>
      <c r="K4024" s="143">
        <v>0.16464459202291001</v>
      </c>
      <c r="L4024" s="143">
        <v>3761.2987058173499</v>
      </c>
      <c r="M4024" s="143">
        <v>7.4966642520923896</v>
      </c>
      <c r="N4024" s="143">
        <v>1.0387090949908799</v>
      </c>
      <c r="O4024" s="143">
        <v>1.2342852273185001</v>
      </c>
      <c r="P4024" s="143">
        <v>0.17101783517526001</v>
      </c>
      <c r="Q4024" s="143">
        <v>619.27749089560803</v>
      </c>
      <c r="R4024" s="143">
        <v>1800</v>
      </c>
      <c r="S4024" s="143" t="s">
        <v>415</v>
      </c>
      <c r="T4024" s="143">
        <v>1800</v>
      </c>
      <c r="U4024" s="143" t="s">
        <v>385</v>
      </c>
      <c r="V4024" s="143" t="s">
        <v>366</v>
      </c>
      <c r="Z4024" s="143">
        <v>0</v>
      </c>
      <c r="AA4024" s="143">
        <v>1</v>
      </c>
      <c r="AB4024" s="143">
        <v>1.2342852273185001</v>
      </c>
      <c r="AC4024" s="143">
        <v>0.17101783517526001</v>
      </c>
      <c r="AD4024" s="143">
        <v>2323.5928780898898</v>
      </c>
      <c r="AF4024" s="143">
        <v>-1</v>
      </c>
      <c r="AG4024" s="143">
        <v>-1</v>
      </c>
      <c r="AH4024" s="143">
        <v>-1</v>
      </c>
      <c r="AI4024" s="143">
        <v>-1</v>
      </c>
      <c r="AJ4024" s="143">
        <v>0</v>
      </c>
      <c r="AM4024" s="143" t="s">
        <v>383</v>
      </c>
      <c r="AN4024" s="143">
        <v>-1</v>
      </c>
      <c r="AQ4024" s="143">
        <v>664</v>
      </c>
      <c r="AR4024" s="143" t="s">
        <v>297</v>
      </c>
      <c r="AT4024" s="143" t="s">
        <v>366</v>
      </c>
      <c r="AV4024" s="143">
        <v>116.53479459944499</v>
      </c>
      <c r="AW4024" s="143">
        <v>1.8845035508000001</v>
      </c>
    </row>
    <row r="4025" spans="1:49" x14ac:dyDescent="0.25">
      <c r="A4025" s="153">
        <v>820000</v>
      </c>
      <c r="B4025" s="153">
        <v>2400000</v>
      </c>
      <c r="C4025" s="153">
        <v>2400000</v>
      </c>
      <c r="D4025" s="143" t="s">
        <v>360</v>
      </c>
      <c r="E4025" s="143" t="s">
        <v>73</v>
      </c>
      <c r="F4025" s="143" t="s">
        <v>378</v>
      </c>
      <c r="G4025" s="143" t="s">
        <v>379</v>
      </c>
      <c r="H4025" s="143">
        <v>0.59</v>
      </c>
      <c r="I4025" s="143">
        <v>0.64</v>
      </c>
      <c r="J4025" s="143" t="s">
        <v>395</v>
      </c>
      <c r="K4025" s="153">
        <v>7.2246780450000003E-6</v>
      </c>
      <c r="L4025" s="143">
        <v>3155.0686199639299</v>
      </c>
      <c r="M4025" s="143">
        <v>6.1920116056714001</v>
      </c>
      <c r="N4025" s="143">
        <v>0.84898311535098003</v>
      </c>
      <c r="O4025" s="143">
        <v>4.4735290299999999E-5</v>
      </c>
      <c r="P4025" s="153">
        <v>6.1336296740520001E-6</v>
      </c>
      <c r="Q4025" s="143">
        <v>2.279435498912E-2</v>
      </c>
      <c r="R4025" s="143">
        <v>8140</v>
      </c>
      <c r="S4025" s="143" t="s">
        <v>369</v>
      </c>
      <c r="T4025" s="143">
        <v>8140</v>
      </c>
      <c r="U4025" s="143" t="s">
        <v>395</v>
      </c>
      <c r="V4025" s="143" t="s">
        <v>395</v>
      </c>
      <c r="Z4025" s="143">
        <v>0</v>
      </c>
      <c r="AA4025" s="143">
        <v>1</v>
      </c>
      <c r="AB4025" s="143">
        <v>4.4735290299999999E-5</v>
      </c>
      <c r="AC4025" s="153">
        <v>6.1336296740520001E-6</v>
      </c>
      <c r="AD4025" s="143">
        <v>3.67990293652639</v>
      </c>
      <c r="AF4025" s="143">
        <v>-1</v>
      </c>
      <c r="AG4025" s="143">
        <v>-1</v>
      </c>
      <c r="AH4025" s="143">
        <v>-1</v>
      </c>
      <c r="AI4025" s="143">
        <v>-1</v>
      </c>
      <c r="AJ4025" s="143">
        <v>0</v>
      </c>
      <c r="AM4025" s="143" t="s">
        <v>383</v>
      </c>
      <c r="AN4025" s="143">
        <v>-1</v>
      </c>
      <c r="AQ4025" s="143">
        <v>658</v>
      </c>
      <c r="AR4025" s="143" t="s">
        <v>297</v>
      </c>
      <c r="AT4025" s="143" t="s">
        <v>366</v>
      </c>
      <c r="AV4025" s="143">
        <v>1.7985425337593199</v>
      </c>
      <c r="AW4025" s="143">
        <v>2.9845116999999998E-3</v>
      </c>
    </row>
    <row r="4026" spans="1:49" x14ac:dyDescent="0.25">
      <c r="A4026" s="153">
        <v>820000</v>
      </c>
      <c r="B4026" s="153">
        <v>2400000</v>
      </c>
      <c r="C4026" s="153">
        <v>2400000</v>
      </c>
      <c r="D4026" s="143" t="s">
        <v>360</v>
      </c>
      <c r="E4026" s="143" t="s">
        <v>73</v>
      </c>
      <c r="F4026" s="143" t="s">
        <v>378</v>
      </c>
      <c r="G4026" s="143" t="s">
        <v>379</v>
      </c>
      <c r="H4026" s="143">
        <v>0.59</v>
      </c>
      <c r="I4026" s="143">
        <v>0.64</v>
      </c>
      <c r="J4026" s="143" t="s">
        <v>366</v>
      </c>
      <c r="K4026" s="143">
        <v>5.3605919729999997E-5</v>
      </c>
      <c r="L4026" s="143">
        <v>3155.0686199639299</v>
      </c>
      <c r="M4026" s="143">
        <v>6.1920116056714001</v>
      </c>
      <c r="N4026" s="143">
        <v>0.84898311535098003</v>
      </c>
      <c r="O4026" s="143">
        <v>3.3192847710000002E-4</v>
      </c>
      <c r="P4026" s="143">
        <v>4.5510520730000003E-5</v>
      </c>
      <c r="Q4026" s="143">
        <v>0.16913035518757999</v>
      </c>
      <c r="R4026" s="143">
        <v>8140</v>
      </c>
      <c r="S4026" s="143" t="s">
        <v>369</v>
      </c>
      <c r="T4026" s="143">
        <v>8140</v>
      </c>
      <c r="U4026" s="143" t="s">
        <v>385</v>
      </c>
      <c r="V4026" s="143" t="s">
        <v>366</v>
      </c>
      <c r="Z4026" s="143">
        <v>0</v>
      </c>
      <c r="AA4026" s="143">
        <v>1</v>
      </c>
      <c r="AB4026" s="143">
        <v>3.3192847710000002E-4</v>
      </c>
      <c r="AC4026" s="143">
        <v>4.5510520730000003E-5</v>
      </c>
      <c r="AD4026" s="143">
        <v>1.37546859367329</v>
      </c>
      <c r="AF4026" s="143">
        <v>-1</v>
      </c>
      <c r="AG4026" s="143">
        <v>-1</v>
      </c>
      <c r="AH4026" s="143">
        <v>-1</v>
      </c>
      <c r="AI4026" s="143">
        <v>-1</v>
      </c>
      <c r="AJ4026" s="143">
        <v>0</v>
      </c>
      <c r="AM4026" s="143" t="s">
        <v>383</v>
      </c>
      <c r="AN4026" s="143">
        <v>-1</v>
      </c>
      <c r="AQ4026" s="143">
        <v>658</v>
      </c>
      <c r="AR4026" s="143" t="s">
        <v>297</v>
      </c>
      <c r="AT4026" s="143" t="s">
        <v>366</v>
      </c>
      <c r="AV4026" s="143">
        <v>5.04125403719764</v>
      </c>
      <c r="AW4026" s="143">
        <v>1.1155462999999999E-3</v>
      </c>
    </row>
    <row r="4027" spans="1:49" x14ac:dyDescent="0.25">
      <c r="A4027" s="153">
        <v>820000</v>
      </c>
      <c r="B4027" s="153">
        <v>2400000</v>
      </c>
      <c r="C4027" s="153">
        <v>2400000</v>
      </c>
      <c r="D4027" s="143" t="s">
        <v>360</v>
      </c>
      <c r="E4027" s="143" t="s">
        <v>73</v>
      </c>
      <c r="F4027" s="143" t="s">
        <v>378</v>
      </c>
      <c r="G4027" s="143" t="s">
        <v>379</v>
      </c>
      <c r="H4027" s="143">
        <v>0.59</v>
      </c>
      <c r="I4027" s="143">
        <v>0.64</v>
      </c>
      <c r="J4027" s="143" t="s">
        <v>363</v>
      </c>
      <c r="K4027" s="143">
        <v>0.33609300344011001</v>
      </c>
      <c r="L4027" s="143">
        <v>3155.0686199639299</v>
      </c>
      <c r="M4027" s="143">
        <v>6.1920116056714001</v>
      </c>
      <c r="N4027" s="143">
        <v>0.84898311535098003</v>
      </c>
      <c r="O4027" s="143">
        <v>2.0810917778861602</v>
      </c>
      <c r="P4027" s="143">
        <v>0.28533728510826001</v>
      </c>
      <c r="Q4027" s="143">
        <v>1060.39648854334</v>
      </c>
      <c r="R4027" s="143">
        <v>3100</v>
      </c>
      <c r="S4027" s="143" t="s">
        <v>371</v>
      </c>
      <c r="T4027" s="143">
        <v>3100</v>
      </c>
      <c r="U4027" s="143" t="s">
        <v>385</v>
      </c>
      <c r="V4027" s="143" t="s">
        <v>366</v>
      </c>
      <c r="Y4027" s="143" t="s">
        <v>363</v>
      </c>
      <c r="Z4027" s="143">
        <v>0</v>
      </c>
      <c r="AA4027" s="143">
        <v>1</v>
      </c>
      <c r="AB4027" s="143">
        <v>2.0810917778861602</v>
      </c>
      <c r="AC4027" s="143">
        <v>0.28533728510826001</v>
      </c>
      <c r="AD4027" s="143">
        <v>1144.2895859407499</v>
      </c>
      <c r="AF4027" s="143">
        <v>-1</v>
      </c>
      <c r="AG4027" s="143">
        <v>-1</v>
      </c>
      <c r="AH4027" s="143">
        <v>-1</v>
      </c>
      <c r="AI4027" s="143">
        <v>-1</v>
      </c>
      <c r="AJ4027" s="143">
        <v>0</v>
      </c>
      <c r="AM4027" s="143" t="s">
        <v>383</v>
      </c>
      <c r="AN4027" s="143">
        <v>-1</v>
      </c>
      <c r="AQ4027" s="143">
        <v>658</v>
      </c>
      <c r="AR4027" s="143" t="s">
        <v>297</v>
      </c>
      <c r="AT4027" s="143" t="s">
        <v>366</v>
      </c>
      <c r="AV4027" s="143">
        <v>182.31081454034199</v>
      </c>
      <c r="AW4027" s="143">
        <v>0.92805319220000004</v>
      </c>
    </row>
    <row r="4028" spans="1:49" x14ac:dyDescent="0.25">
      <c r="A4028" s="153">
        <v>820000</v>
      </c>
      <c r="B4028" s="153">
        <v>2400000</v>
      </c>
      <c r="C4028" s="153">
        <v>2400000</v>
      </c>
      <c r="D4028" s="143" t="s">
        <v>360</v>
      </c>
      <c r="E4028" s="143" t="s">
        <v>73</v>
      </c>
      <c r="F4028" s="143" t="s">
        <v>378</v>
      </c>
      <c r="G4028" s="143" t="s">
        <v>379</v>
      </c>
      <c r="H4028" s="143">
        <v>0.59</v>
      </c>
      <c r="I4028" s="143">
        <v>0.64</v>
      </c>
      <c r="J4028" s="143" t="s">
        <v>363</v>
      </c>
      <c r="K4028" s="143">
        <v>4.2703466648259997E-2</v>
      </c>
      <c r="L4028" s="143">
        <v>3757.61699608456</v>
      </c>
      <c r="M4028" s="143">
        <v>7.8773044820712999</v>
      </c>
      <c r="N4028" s="143">
        <v>1.0587248882096101</v>
      </c>
      <c r="O4028" s="143">
        <v>0.33638820922836998</v>
      </c>
      <c r="P4028" s="143">
        <v>4.5211222953349998E-2</v>
      </c>
      <c r="Q4028" s="143">
        <v>160.46327206925801</v>
      </c>
      <c r="R4028" s="143">
        <v>3100</v>
      </c>
      <c r="S4028" s="143" t="s">
        <v>371</v>
      </c>
      <c r="T4028" s="143">
        <v>3100</v>
      </c>
      <c r="U4028" s="143" t="s">
        <v>385</v>
      </c>
      <c r="V4028" s="143" t="s">
        <v>366</v>
      </c>
      <c r="Y4028" s="143" t="s">
        <v>363</v>
      </c>
      <c r="Z4028" s="143">
        <v>0</v>
      </c>
      <c r="AA4028" s="143">
        <v>1</v>
      </c>
      <c r="AB4028" s="143">
        <v>0.33638820922836998</v>
      </c>
      <c r="AC4028" s="143">
        <v>4.5211222953349998E-2</v>
      </c>
      <c r="AD4028" s="143">
        <v>168.92611510088801</v>
      </c>
      <c r="AF4028" s="143">
        <v>-1</v>
      </c>
      <c r="AG4028" s="143">
        <v>-1</v>
      </c>
      <c r="AH4028" s="143">
        <v>-1</v>
      </c>
      <c r="AI4028" s="143">
        <v>-1</v>
      </c>
      <c r="AJ4028" s="143">
        <v>0</v>
      </c>
      <c r="AM4028" s="143" t="s">
        <v>383</v>
      </c>
      <c r="AN4028" s="143">
        <v>-1</v>
      </c>
      <c r="AQ4028" s="143">
        <v>658</v>
      </c>
      <c r="AR4028" s="143" t="s">
        <v>297</v>
      </c>
      <c r="AT4028" s="143" t="s">
        <v>366</v>
      </c>
      <c r="AV4028" s="143">
        <v>99.1156676431509</v>
      </c>
      <c r="AW4028" s="143">
        <v>0.13700414850000001</v>
      </c>
    </row>
    <row r="4029" spans="1:49" x14ac:dyDescent="0.25">
      <c r="A4029" s="153">
        <v>820000</v>
      </c>
      <c r="B4029" s="153">
        <v>2400000</v>
      </c>
      <c r="C4029" s="153">
        <v>2400000</v>
      </c>
      <c r="D4029" s="143" t="s">
        <v>360</v>
      </c>
      <c r="E4029" s="143" t="s">
        <v>73</v>
      </c>
      <c r="F4029" s="143" t="s">
        <v>378</v>
      </c>
      <c r="G4029" s="143" t="s">
        <v>379</v>
      </c>
      <c r="H4029" s="143">
        <v>0.59</v>
      </c>
      <c r="I4029" s="143">
        <v>0.64</v>
      </c>
      <c r="J4029" s="143" t="s">
        <v>363</v>
      </c>
      <c r="K4029" s="143">
        <v>0.19463819901359999</v>
      </c>
      <c r="L4029" s="143">
        <v>3221.29663283336</v>
      </c>
      <c r="M4029" s="143">
        <v>7.2502125812661404</v>
      </c>
      <c r="N4029" s="143">
        <v>0.85279415428223004</v>
      </c>
      <c r="O4029" s="143">
        <v>1.4111683192833899</v>
      </c>
      <c r="P4029" s="143">
        <v>0.16598631831881999</v>
      </c>
      <c r="Q4029" s="143">
        <v>626.98737510326202</v>
      </c>
      <c r="R4029" s="143">
        <v>3100</v>
      </c>
      <c r="S4029" s="143" t="s">
        <v>371</v>
      </c>
      <c r="T4029" s="143">
        <v>3100</v>
      </c>
      <c r="U4029" s="143" t="s">
        <v>385</v>
      </c>
      <c r="V4029" s="143" t="s">
        <v>366</v>
      </c>
      <c r="Y4029" s="143" t="s">
        <v>363</v>
      </c>
      <c r="Z4029" s="143">
        <v>0</v>
      </c>
      <c r="AA4029" s="143">
        <v>1</v>
      </c>
      <c r="AB4029" s="143">
        <v>1.4111683192833899</v>
      </c>
      <c r="AC4029" s="143">
        <v>0.16598631831881999</v>
      </c>
      <c r="AD4029" s="143">
        <v>1989.9993333362199</v>
      </c>
      <c r="AF4029" s="143">
        <v>-1</v>
      </c>
      <c r="AG4029" s="143">
        <v>-1</v>
      </c>
      <c r="AH4029" s="143">
        <v>-1</v>
      </c>
      <c r="AI4029" s="143">
        <v>-1</v>
      </c>
      <c r="AJ4029" s="143">
        <v>0</v>
      </c>
      <c r="AM4029" s="143" t="s">
        <v>383</v>
      </c>
      <c r="AN4029" s="143">
        <v>-1</v>
      </c>
      <c r="AQ4029" s="143">
        <v>669</v>
      </c>
      <c r="AR4029" s="143" t="s">
        <v>297</v>
      </c>
      <c r="AT4029" s="143" t="s">
        <v>366</v>
      </c>
      <c r="AV4029" s="143">
        <v>113.842125833707</v>
      </c>
      <c r="AW4029" s="143">
        <v>1.6139491754999999</v>
      </c>
    </row>
    <row r="4030" spans="1:49" x14ac:dyDescent="0.25">
      <c r="A4030" s="153">
        <v>820000</v>
      </c>
      <c r="B4030" s="153">
        <v>2400000</v>
      </c>
      <c r="C4030" s="153">
        <v>2400000</v>
      </c>
      <c r="D4030" s="143" t="s">
        <v>360</v>
      </c>
      <c r="E4030" s="143" t="s">
        <v>73</v>
      </c>
      <c r="F4030" s="143" t="s">
        <v>378</v>
      </c>
      <c r="G4030" s="143" t="s">
        <v>379</v>
      </c>
      <c r="H4030" s="143">
        <v>0.59</v>
      </c>
      <c r="I4030" s="143">
        <v>0.64</v>
      </c>
      <c r="J4030" s="143" t="s">
        <v>366</v>
      </c>
      <c r="K4030" s="153">
        <v>4.1959513930000003E-6</v>
      </c>
      <c r="L4030" s="143">
        <v>3798.8472294686399</v>
      </c>
      <c r="M4030" s="143">
        <v>8.0365287819340594</v>
      </c>
      <c r="N4030" s="143">
        <v>1.0958990593176099</v>
      </c>
      <c r="O4030" s="143">
        <v>3.3720884130000002E-5</v>
      </c>
      <c r="P4030" s="153">
        <v>4.5983391845310002E-6</v>
      </c>
      <c r="Q4030" s="143">
        <v>1.593977832428E-2</v>
      </c>
      <c r="R4030" s="143">
        <v>1460</v>
      </c>
      <c r="S4030" s="143" t="s">
        <v>408</v>
      </c>
      <c r="T4030" s="143">
        <v>1460</v>
      </c>
      <c r="U4030" s="143" t="s">
        <v>385</v>
      </c>
      <c r="V4030" s="143" t="s">
        <v>366</v>
      </c>
      <c r="Z4030" s="143">
        <v>0</v>
      </c>
      <c r="AA4030" s="143">
        <v>1</v>
      </c>
      <c r="AB4030" s="143">
        <v>3.3720884130000002E-5</v>
      </c>
      <c r="AC4030" s="153">
        <v>4.5983391845310002E-6</v>
      </c>
      <c r="AD4030" s="143">
        <v>598.43489934639501</v>
      </c>
      <c r="AF4030" s="143">
        <v>-1</v>
      </c>
      <c r="AG4030" s="143">
        <v>-1</v>
      </c>
      <c r="AH4030" s="143">
        <v>-1</v>
      </c>
      <c r="AI4030" s="143">
        <v>-1</v>
      </c>
      <c r="AJ4030" s="143">
        <v>0</v>
      </c>
      <c r="AM4030" s="143" t="s">
        <v>383</v>
      </c>
      <c r="AN4030" s="143">
        <v>-1</v>
      </c>
      <c r="AQ4030" s="143">
        <v>675</v>
      </c>
      <c r="AR4030" s="143" t="s">
        <v>297</v>
      </c>
      <c r="AT4030" s="143" t="s">
        <v>366</v>
      </c>
      <c r="AV4030" s="143">
        <v>1.1145471000187701</v>
      </c>
      <c r="AW4030" s="143">
        <v>0.48534866129999998</v>
      </c>
    </row>
    <row r="4031" spans="1:49" x14ac:dyDescent="0.25">
      <c r="A4031" s="153">
        <v>820000</v>
      </c>
      <c r="B4031" s="153">
        <v>2400000</v>
      </c>
      <c r="C4031" s="153">
        <v>2400000</v>
      </c>
      <c r="D4031" s="143" t="s">
        <v>360</v>
      </c>
      <c r="E4031" s="143" t="s">
        <v>73</v>
      </c>
      <c r="F4031" s="143" t="s">
        <v>378</v>
      </c>
      <c r="G4031" s="143" t="s">
        <v>379</v>
      </c>
      <c r="H4031" s="143">
        <v>0.59</v>
      </c>
      <c r="I4031" s="143">
        <v>0.64</v>
      </c>
      <c r="J4031" s="143" t="s">
        <v>366</v>
      </c>
      <c r="K4031" s="143">
        <v>0.20400309570913</v>
      </c>
      <c r="L4031" s="143">
        <v>3786.4146158164099</v>
      </c>
      <c r="M4031" s="143">
        <v>7.8844494578679098</v>
      </c>
      <c r="N4031" s="143">
        <v>1.06223050219806</v>
      </c>
      <c r="O4031" s="143">
        <v>1.60845209736727</v>
      </c>
      <c r="P4031" s="143">
        <v>0.21669831080506999</v>
      </c>
      <c r="Q4031" s="143">
        <v>772.44030326486802</v>
      </c>
      <c r="R4031" s="143">
        <v>1860</v>
      </c>
      <c r="S4031" s="143" t="s">
        <v>411</v>
      </c>
      <c r="T4031" s="143">
        <v>1860</v>
      </c>
      <c r="U4031" s="143" t="s">
        <v>385</v>
      </c>
      <c r="V4031" s="143" t="s">
        <v>366</v>
      </c>
      <c r="Z4031" s="143">
        <v>0</v>
      </c>
      <c r="AA4031" s="143">
        <v>1</v>
      </c>
      <c r="AB4031" s="143">
        <v>1.60845209736727</v>
      </c>
      <c r="AC4031" s="143">
        <v>0.21669831080506999</v>
      </c>
      <c r="AD4031" s="143">
        <v>873.60931269184096</v>
      </c>
      <c r="AF4031" s="143">
        <v>-1</v>
      </c>
      <c r="AG4031" s="143">
        <v>-1</v>
      </c>
      <c r="AH4031" s="143">
        <v>-1</v>
      </c>
      <c r="AI4031" s="143">
        <v>-1</v>
      </c>
      <c r="AJ4031" s="143">
        <v>0</v>
      </c>
      <c r="AM4031" s="143" t="s">
        <v>383</v>
      </c>
      <c r="AN4031" s="143">
        <v>-1</v>
      </c>
      <c r="AQ4031" s="143">
        <v>678</v>
      </c>
      <c r="AR4031" s="143" t="s">
        <v>297</v>
      </c>
      <c r="AT4031" s="143" t="s">
        <v>366</v>
      </c>
      <c r="AV4031" s="143">
        <v>129.891260719218</v>
      </c>
      <c r="AW4031" s="143">
        <v>0.70852336800000004</v>
      </c>
    </row>
    <row r="4032" spans="1:49" x14ac:dyDescent="0.25">
      <c r="A4032" s="153">
        <v>820000</v>
      </c>
      <c r="B4032" s="153">
        <v>2400000</v>
      </c>
      <c r="C4032" s="153">
        <v>2400000</v>
      </c>
      <c r="D4032" s="143" t="s">
        <v>360</v>
      </c>
      <c r="E4032" s="143" t="s">
        <v>73</v>
      </c>
      <c r="F4032" s="143" t="s">
        <v>378</v>
      </c>
      <c r="G4032" s="143" t="s">
        <v>379</v>
      </c>
      <c r="H4032" s="143">
        <v>0.59</v>
      </c>
      <c r="I4032" s="143">
        <v>0.64</v>
      </c>
      <c r="J4032" s="143" t="s">
        <v>363</v>
      </c>
      <c r="K4032" s="143">
        <v>4.6059043759980003E-2</v>
      </c>
      <c r="L4032" s="143">
        <v>2988.7975302099499</v>
      </c>
      <c r="M4032" s="143">
        <v>5.9079992340746301</v>
      </c>
      <c r="N4032" s="143">
        <v>0.80302389571640997</v>
      </c>
      <c r="O4032" s="143">
        <v>0.27211679525617999</v>
      </c>
      <c r="P4032" s="143">
        <v>3.6986512753109997E-2</v>
      </c>
      <c r="Q4032" s="143">
        <v>137.66115623366599</v>
      </c>
      <c r="R4032" s="143">
        <v>3100</v>
      </c>
      <c r="S4032" s="143" t="s">
        <v>371</v>
      </c>
      <c r="T4032" s="143">
        <v>3100</v>
      </c>
      <c r="U4032" s="143" t="s">
        <v>385</v>
      </c>
      <c r="V4032" s="143" t="s">
        <v>366</v>
      </c>
      <c r="Y4032" s="143" t="s">
        <v>363</v>
      </c>
      <c r="Z4032" s="143">
        <v>0</v>
      </c>
      <c r="AA4032" s="143">
        <v>1</v>
      </c>
      <c r="AB4032" s="143">
        <v>0.27211679525617999</v>
      </c>
      <c r="AC4032" s="143">
        <v>3.6986512753109997E-2</v>
      </c>
      <c r="AD4032" s="143">
        <v>1846.36988375123</v>
      </c>
      <c r="AF4032" s="143">
        <v>-1</v>
      </c>
      <c r="AG4032" s="143">
        <v>-1</v>
      </c>
      <c r="AH4032" s="143">
        <v>-1</v>
      </c>
      <c r="AI4032" s="143">
        <v>-1</v>
      </c>
      <c r="AJ4032" s="143">
        <v>0</v>
      </c>
      <c r="AM4032" s="143" t="s">
        <v>383</v>
      </c>
      <c r="AN4032" s="143">
        <v>-1</v>
      </c>
      <c r="AQ4032" s="143">
        <v>659</v>
      </c>
      <c r="AR4032" s="143" t="s">
        <v>297</v>
      </c>
      <c r="AT4032" s="143" t="s">
        <v>366</v>
      </c>
      <c r="AV4032" s="143">
        <v>81.140751961319296</v>
      </c>
      <c r="AW4032" s="143">
        <v>1.4974613818</v>
      </c>
    </row>
    <row r="4033" spans="1:49" x14ac:dyDescent="0.25">
      <c r="A4033" s="153">
        <v>820000</v>
      </c>
      <c r="B4033" s="153">
        <v>2400000</v>
      </c>
      <c r="C4033" s="153">
        <v>2400000</v>
      </c>
      <c r="D4033" s="143" t="s">
        <v>360</v>
      </c>
      <c r="E4033" s="143" t="s">
        <v>73</v>
      </c>
      <c r="F4033" s="143" t="s">
        <v>378</v>
      </c>
      <c r="G4033" s="143" t="s">
        <v>379</v>
      </c>
      <c r="H4033" s="143">
        <v>0.59</v>
      </c>
      <c r="I4033" s="143">
        <v>0.64</v>
      </c>
      <c r="J4033" s="143" t="s">
        <v>366</v>
      </c>
      <c r="K4033" s="143">
        <v>3.0459673537050001E-2</v>
      </c>
      <c r="L4033" s="143">
        <v>1053.2452379485101</v>
      </c>
      <c r="M4033" s="143">
        <v>2.19317713277926</v>
      </c>
      <c r="N4033" s="143">
        <v>0.29880325647757999</v>
      </c>
      <c r="O4033" s="143">
        <v>6.6803459473379997E-2</v>
      </c>
      <c r="P4033" s="143">
        <v>9.1014496441100008E-3</v>
      </c>
      <c r="Q4033" s="143">
        <v>32.081506102367499</v>
      </c>
      <c r="R4033" s="143">
        <v>1800</v>
      </c>
      <c r="S4033" s="143" t="s">
        <v>415</v>
      </c>
      <c r="T4033" s="143">
        <v>1800</v>
      </c>
      <c r="U4033" s="143" t="s">
        <v>385</v>
      </c>
      <c r="V4033" s="143" t="s">
        <v>366</v>
      </c>
      <c r="Z4033" s="143">
        <v>0</v>
      </c>
      <c r="AA4033" s="143">
        <v>1</v>
      </c>
      <c r="AB4033" s="143">
        <v>6.6803459473379997E-2</v>
      </c>
      <c r="AC4033" s="143">
        <v>9.1014496441100008E-3</v>
      </c>
      <c r="AD4033" s="143">
        <v>147.68271082867599</v>
      </c>
      <c r="AF4033" s="143">
        <v>-1</v>
      </c>
      <c r="AG4033" s="143">
        <v>-1</v>
      </c>
      <c r="AH4033" s="143">
        <v>-1</v>
      </c>
      <c r="AI4033" s="143">
        <v>-1</v>
      </c>
      <c r="AJ4033" s="143">
        <v>0</v>
      </c>
      <c r="AM4033" s="143" t="s">
        <v>383</v>
      </c>
      <c r="AN4033" s="143">
        <v>-1</v>
      </c>
      <c r="AQ4033" s="143">
        <v>664</v>
      </c>
      <c r="AR4033" s="143" t="s">
        <v>297</v>
      </c>
      <c r="AT4033" s="143" t="s">
        <v>366</v>
      </c>
      <c r="AV4033" s="143">
        <v>54.024358571593197</v>
      </c>
      <c r="AW4033" s="143">
        <v>0.11977511020000001</v>
      </c>
    </row>
    <row r="4034" spans="1:49" x14ac:dyDescent="0.25">
      <c r="A4034" s="153">
        <v>820000</v>
      </c>
      <c r="B4034" s="153">
        <v>2400000</v>
      </c>
      <c r="C4034" s="153">
        <v>2400000</v>
      </c>
      <c r="D4034" s="143" t="s">
        <v>360</v>
      </c>
      <c r="E4034" s="143" t="s">
        <v>73</v>
      </c>
      <c r="F4034" s="143" t="s">
        <v>378</v>
      </c>
      <c r="G4034" s="143" t="s">
        <v>379</v>
      </c>
      <c r="H4034" s="143">
        <v>0.59</v>
      </c>
      <c r="I4034" s="143">
        <v>0.64</v>
      </c>
      <c r="J4034" s="143" t="s">
        <v>366</v>
      </c>
      <c r="K4034" s="143">
        <v>2.1196014577050001E-2</v>
      </c>
      <c r="L4034" s="143">
        <v>3776.9572830329498</v>
      </c>
      <c r="M4034" s="143">
        <v>7.5483150933141197</v>
      </c>
      <c r="N4034" s="143">
        <v>1.0311451619990899</v>
      </c>
      <c r="O4034" s="143">
        <v>0.15999419675009</v>
      </c>
      <c r="P4034" s="143">
        <v>2.1856167884790001E-2</v>
      </c>
      <c r="Q4034" s="143">
        <v>80.056441628080407</v>
      </c>
      <c r="R4034" s="143">
        <v>8110</v>
      </c>
      <c r="S4034" s="143" t="s">
        <v>410</v>
      </c>
      <c r="T4034" s="143">
        <v>8110</v>
      </c>
      <c r="U4034" s="143" t="s">
        <v>385</v>
      </c>
      <c r="V4034" s="143" t="s">
        <v>366</v>
      </c>
      <c r="Z4034" s="143">
        <v>0</v>
      </c>
      <c r="AA4034" s="143">
        <v>1</v>
      </c>
      <c r="AB4034" s="143">
        <v>0.15999419675009</v>
      </c>
      <c r="AC4034" s="143">
        <v>2.1856167884790001E-2</v>
      </c>
      <c r="AD4034" s="143">
        <v>80.056441628081899</v>
      </c>
      <c r="AF4034" s="143">
        <v>-1</v>
      </c>
      <c r="AG4034" s="143">
        <v>-1</v>
      </c>
      <c r="AH4034" s="143">
        <v>-1</v>
      </c>
      <c r="AI4034" s="143">
        <v>-1</v>
      </c>
      <c r="AJ4034" s="143">
        <v>0</v>
      </c>
      <c r="AM4034" s="143" t="s">
        <v>383</v>
      </c>
      <c r="AN4034" s="143">
        <v>-1</v>
      </c>
      <c r="AQ4034" s="143">
        <v>666</v>
      </c>
      <c r="AR4034" s="143" t="s">
        <v>297</v>
      </c>
      <c r="AT4034" s="143" t="s">
        <v>366</v>
      </c>
      <c r="AV4034" s="143">
        <v>54.334934916236797</v>
      </c>
      <c r="AW4034" s="143">
        <v>6.4928176500000004E-2</v>
      </c>
    </row>
    <row r="4035" spans="1:49" x14ac:dyDescent="0.25">
      <c r="A4035" s="153">
        <v>820000</v>
      </c>
      <c r="B4035" s="153">
        <v>2400000</v>
      </c>
      <c r="C4035" s="153">
        <v>2400000</v>
      </c>
      <c r="D4035" s="143" t="s">
        <v>360</v>
      </c>
      <c r="E4035" s="143" t="s">
        <v>73</v>
      </c>
      <c r="F4035" s="143" t="s">
        <v>378</v>
      </c>
      <c r="G4035" s="143" t="s">
        <v>379</v>
      </c>
      <c r="H4035" s="143">
        <v>0.59</v>
      </c>
      <c r="I4035" s="143">
        <v>0.64</v>
      </c>
      <c r="J4035" s="143" t="s">
        <v>366</v>
      </c>
      <c r="K4035" s="143">
        <v>0.56969014621199998</v>
      </c>
      <c r="L4035" s="143">
        <v>3776.9572830329498</v>
      </c>
      <c r="M4035" s="143">
        <v>7.5483150933141197</v>
      </c>
      <c r="N4035" s="143">
        <v>1.0311451619990899</v>
      </c>
      <c r="O4035" s="143">
        <v>4.30020072916437</v>
      </c>
      <c r="P4035" s="143">
        <v>0.58743323810505998</v>
      </c>
      <c r="Q4035" s="143">
        <v>2151.6953468075098</v>
      </c>
      <c r="R4035" s="143">
        <v>8110</v>
      </c>
      <c r="S4035" s="143" t="s">
        <v>410</v>
      </c>
      <c r="T4035" s="143">
        <v>8110</v>
      </c>
      <c r="U4035" s="143" t="s">
        <v>385</v>
      </c>
      <c r="V4035" s="143" t="s">
        <v>366</v>
      </c>
      <c r="Z4035" s="143">
        <v>0</v>
      </c>
      <c r="AA4035" s="143">
        <v>1</v>
      </c>
      <c r="AB4035" s="143">
        <v>4.30020072916437</v>
      </c>
      <c r="AC4035" s="143">
        <v>0.58743323810505998</v>
      </c>
      <c r="AD4035" s="143">
        <v>2151.6953468075098</v>
      </c>
      <c r="AF4035" s="143">
        <v>-1</v>
      </c>
      <c r="AG4035" s="143">
        <v>-1</v>
      </c>
      <c r="AH4035" s="143">
        <v>-1</v>
      </c>
      <c r="AI4035" s="143">
        <v>-1</v>
      </c>
      <c r="AJ4035" s="143">
        <v>0</v>
      </c>
      <c r="AM4035" s="143" t="s">
        <v>383</v>
      </c>
      <c r="AN4035" s="143">
        <v>-1</v>
      </c>
      <c r="AQ4035" s="143">
        <v>666</v>
      </c>
      <c r="AR4035" s="143" t="s">
        <v>297</v>
      </c>
      <c r="AT4035" s="143" t="s">
        <v>366</v>
      </c>
      <c r="AV4035" s="143">
        <v>193.68571242926399</v>
      </c>
      <c r="AW4035" s="143">
        <v>1.7450894946</v>
      </c>
    </row>
    <row r="4036" spans="1:49" x14ac:dyDescent="0.25">
      <c r="A4036" s="153">
        <v>820000</v>
      </c>
      <c r="B4036" s="153">
        <v>2400000</v>
      </c>
      <c r="C4036" s="153">
        <v>2400000</v>
      </c>
      <c r="D4036" s="143" t="s">
        <v>360</v>
      </c>
      <c r="E4036" s="143" t="s">
        <v>73</v>
      </c>
      <c r="F4036" s="143" t="s">
        <v>378</v>
      </c>
      <c r="G4036" s="143" t="s">
        <v>379</v>
      </c>
      <c r="H4036" s="143">
        <v>0.59</v>
      </c>
      <c r="I4036" s="143">
        <v>0.64</v>
      </c>
      <c r="J4036" s="143" t="s">
        <v>363</v>
      </c>
      <c r="K4036" s="143">
        <v>2.9311180217699998E-3</v>
      </c>
      <c r="L4036" s="143">
        <v>3776.9572830329498</v>
      </c>
      <c r="M4036" s="143">
        <v>7.5483150933141197</v>
      </c>
      <c r="N4036" s="143">
        <v>1.0311451619990899</v>
      </c>
      <c r="O4036" s="143">
        <v>2.2125002404030002E-2</v>
      </c>
      <c r="P4036" s="143">
        <v>3.0224081674E-3</v>
      </c>
      <c r="Q4036" s="143">
        <v>11.0707075597646</v>
      </c>
      <c r="R4036" s="143">
        <v>3100</v>
      </c>
      <c r="S4036" s="143" t="s">
        <v>371</v>
      </c>
      <c r="T4036" s="143">
        <v>3100</v>
      </c>
      <c r="U4036" s="143" t="s">
        <v>385</v>
      </c>
      <c r="V4036" s="143" t="s">
        <v>366</v>
      </c>
      <c r="Y4036" s="143" t="s">
        <v>363</v>
      </c>
      <c r="Z4036" s="143">
        <v>0</v>
      </c>
      <c r="AA4036" s="143">
        <v>1</v>
      </c>
      <c r="AB4036" s="143">
        <v>2.2125002404030002E-2</v>
      </c>
      <c r="AC4036" s="143">
        <v>3.0224081674E-3</v>
      </c>
      <c r="AD4036" s="143">
        <v>11.0707075597632</v>
      </c>
      <c r="AF4036" s="143">
        <v>-1</v>
      </c>
      <c r="AG4036" s="143">
        <v>-1</v>
      </c>
      <c r="AH4036" s="143">
        <v>-1</v>
      </c>
      <c r="AI4036" s="143">
        <v>-1</v>
      </c>
      <c r="AJ4036" s="143">
        <v>0</v>
      </c>
      <c r="AM4036" s="143" t="s">
        <v>383</v>
      </c>
      <c r="AN4036" s="143">
        <v>-1</v>
      </c>
      <c r="AQ4036" s="143">
        <v>666</v>
      </c>
      <c r="AR4036" s="143" t="s">
        <v>297</v>
      </c>
      <c r="AT4036" s="143" t="s">
        <v>366</v>
      </c>
      <c r="AV4036" s="143">
        <v>17.638717026211701</v>
      </c>
      <c r="AW4036" s="143">
        <v>8.9786759999999997E-3</v>
      </c>
    </row>
    <row r="4037" spans="1:49" x14ac:dyDescent="0.25">
      <c r="A4037" s="153">
        <v>820000</v>
      </c>
      <c r="B4037" s="153">
        <v>2400000</v>
      </c>
      <c r="C4037" s="153">
        <v>2400000</v>
      </c>
      <c r="D4037" s="143" t="s">
        <v>360</v>
      </c>
      <c r="E4037" s="143" t="s">
        <v>73</v>
      </c>
      <c r="F4037" s="143" t="s">
        <v>378</v>
      </c>
      <c r="G4037" s="143" t="s">
        <v>379</v>
      </c>
      <c r="H4037" s="143">
        <v>0.59</v>
      </c>
      <c r="I4037" s="143">
        <v>0.64</v>
      </c>
      <c r="J4037" s="143" t="s">
        <v>363</v>
      </c>
      <c r="K4037" s="143">
        <v>2.3946174718999999E-2</v>
      </c>
      <c r="L4037" s="143">
        <v>3776.9572830329498</v>
      </c>
      <c r="M4037" s="143">
        <v>7.5483150933141197</v>
      </c>
      <c r="N4037" s="143">
        <v>1.0311451619990899</v>
      </c>
      <c r="O4037" s="143">
        <v>0.18075327205858999</v>
      </c>
      <c r="P4037" s="143">
        <v>2.469198220988E-2</v>
      </c>
      <c r="Q4037" s="143">
        <v>90.443679005721606</v>
      </c>
      <c r="R4037" s="143">
        <v>3100</v>
      </c>
      <c r="S4037" s="143" t="s">
        <v>371</v>
      </c>
      <c r="T4037" s="143">
        <v>3100</v>
      </c>
      <c r="U4037" s="143" t="s">
        <v>385</v>
      </c>
      <c r="V4037" s="143" t="s">
        <v>366</v>
      </c>
      <c r="Y4037" s="143" t="s">
        <v>363</v>
      </c>
      <c r="Z4037" s="143">
        <v>0</v>
      </c>
      <c r="AA4037" s="143">
        <v>1</v>
      </c>
      <c r="AB4037" s="143">
        <v>0.18075327205858999</v>
      </c>
      <c r="AC4037" s="143">
        <v>2.469198220988E-2</v>
      </c>
      <c r="AD4037" s="143">
        <v>90.443679005722004</v>
      </c>
      <c r="AF4037" s="143">
        <v>-1</v>
      </c>
      <c r="AG4037" s="143">
        <v>-1</v>
      </c>
      <c r="AH4037" s="143">
        <v>-1</v>
      </c>
      <c r="AI4037" s="143">
        <v>-1</v>
      </c>
      <c r="AJ4037" s="143">
        <v>0</v>
      </c>
      <c r="AM4037" s="143" t="s">
        <v>383</v>
      </c>
      <c r="AN4037" s="143">
        <v>-1</v>
      </c>
      <c r="AQ4037" s="143">
        <v>666</v>
      </c>
      <c r="AR4037" s="143" t="s">
        <v>297</v>
      </c>
      <c r="AT4037" s="143" t="s">
        <v>366</v>
      </c>
      <c r="AV4037" s="143">
        <v>65.149385688744403</v>
      </c>
      <c r="AW4037" s="143">
        <v>7.3352537699999998E-2</v>
      </c>
    </row>
    <row r="4038" spans="1:49" x14ac:dyDescent="0.25">
      <c r="A4038" s="153">
        <v>820000</v>
      </c>
      <c r="B4038" s="153">
        <v>2400000</v>
      </c>
      <c r="C4038" s="153">
        <v>2400000</v>
      </c>
      <c r="D4038" s="143" t="s">
        <v>360</v>
      </c>
      <c r="E4038" s="143" t="s">
        <v>73</v>
      </c>
      <c r="F4038" s="143" t="s">
        <v>378</v>
      </c>
      <c r="G4038" s="143" t="s">
        <v>379</v>
      </c>
      <c r="H4038" s="143">
        <v>0.59</v>
      </c>
      <c r="I4038" s="143">
        <v>0.64</v>
      </c>
      <c r="J4038" s="143" t="s">
        <v>366</v>
      </c>
      <c r="K4038" s="143">
        <v>8.7928838837999998E-3</v>
      </c>
      <c r="L4038" s="143">
        <v>3811.4404115837901</v>
      </c>
      <c r="M4038" s="143">
        <v>7.6273395804256001</v>
      </c>
      <c r="N4038" s="143">
        <v>1.04161130249024</v>
      </c>
      <c r="O4038" s="143">
        <v>6.7066311273059995E-2</v>
      </c>
      <c r="P4038" s="143">
        <v>9.1587672348599995E-3</v>
      </c>
      <c r="Q4038" s="143">
        <v>33.513552969113498</v>
      </c>
      <c r="R4038" s="143">
        <v>8140</v>
      </c>
      <c r="S4038" s="143" t="s">
        <v>369</v>
      </c>
      <c r="T4038" s="143">
        <v>8140</v>
      </c>
      <c r="U4038" s="143" t="s">
        <v>385</v>
      </c>
      <c r="V4038" s="143" t="s">
        <v>366</v>
      </c>
      <c r="Z4038" s="143">
        <v>0</v>
      </c>
      <c r="AA4038" s="143">
        <v>1</v>
      </c>
      <c r="AB4038" s="143">
        <v>6.7066311273059995E-2</v>
      </c>
      <c r="AC4038" s="143">
        <v>9.1587672348599995E-3</v>
      </c>
      <c r="AD4038" s="143">
        <v>57.2341359102425</v>
      </c>
      <c r="AF4038" s="143">
        <v>-1</v>
      </c>
      <c r="AG4038" s="143">
        <v>-1</v>
      </c>
      <c r="AH4038" s="143">
        <v>-1</v>
      </c>
      <c r="AI4038" s="143">
        <v>-1</v>
      </c>
      <c r="AJ4038" s="143">
        <v>0</v>
      </c>
      <c r="AM4038" s="143" t="s">
        <v>383</v>
      </c>
      <c r="AN4038" s="143">
        <v>-1</v>
      </c>
      <c r="AQ4038" s="143">
        <v>660</v>
      </c>
      <c r="AR4038" s="143" t="s">
        <v>297</v>
      </c>
      <c r="AT4038" s="143" t="s">
        <v>366</v>
      </c>
      <c r="AV4038" s="143">
        <v>59.110756963854399</v>
      </c>
      <c r="AW4038" s="143">
        <v>4.6418601699999999E-2</v>
      </c>
    </row>
    <row r="4039" spans="1:49" x14ac:dyDescent="0.25">
      <c r="A4039" s="153">
        <v>820000</v>
      </c>
      <c r="B4039" s="153">
        <v>2400000</v>
      </c>
      <c r="C4039" s="153">
        <v>2400000</v>
      </c>
      <c r="D4039" s="143" t="s">
        <v>360</v>
      </c>
      <c r="E4039" s="143" t="s">
        <v>73</v>
      </c>
      <c r="F4039" s="143" t="s">
        <v>378</v>
      </c>
      <c r="G4039" s="143" t="s">
        <v>379</v>
      </c>
      <c r="H4039" s="143">
        <v>0.59</v>
      </c>
      <c r="I4039" s="143">
        <v>0.64</v>
      </c>
      <c r="J4039" s="143" t="s">
        <v>363</v>
      </c>
      <c r="K4039" s="143">
        <v>0.61776345352982998</v>
      </c>
      <c r="L4039" s="143">
        <v>3156.7270632019399</v>
      </c>
      <c r="M4039" s="143">
        <v>6.18534861791764</v>
      </c>
      <c r="N4039" s="143">
        <v>0.84892829532047998</v>
      </c>
      <c r="O4039" s="143">
        <v>3.8210823234907698</v>
      </c>
      <c r="P4039" s="143">
        <v>0.52443687551636997</v>
      </c>
      <c r="Q4039" s="143">
        <v>1950.11061241471</v>
      </c>
      <c r="R4039" s="143">
        <v>3100</v>
      </c>
      <c r="S4039" s="143" t="s">
        <v>371</v>
      </c>
      <c r="T4039" s="143">
        <v>3100</v>
      </c>
      <c r="U4039" s="143" t="s">
        <v>385</v>
      </c>
      <c r="V4039" s="143" t="s">
        <v>366</v>
      </c>
      <c r="Y4039" s="143" t="s">
        <v>363</v>
      </c>
      <c r="Z4039" s="143">
        <v>0</v>
      </c>
      <c r="AA4039" s="143">
        <v>1</v>
      </c>
      <c r="AB4039" s="143">
        <v>3.8210823234907698</v>
      </c>
      <c r="AC4039" s="143">
        <v>0.52443687551636997</v>
      </c>
      <c r="AD4039" s="143">
        <v>1950.11061241471</v>
      </c>
      <c r="AF4039" s="143">
        <v>-1</v>
      </c>
      <c r="AG4039" s="143">
        <v>-1</v>
      </c>
      <c r="AH4039" s="143">
        <v>-1</v>
      </c>
      <c r="AI4039" s="143">
        <v>-1</v>
      </c>
      <c r="AJ4039" s="143">
        <v>0</v>
      </c>
      <c r="AM4039" s="143" t="s">
        <v>383</v>
      </c>
      <c r="AN4039" s="143">
        <v>-1</v>
      </c>
      <c r="AQ4039" s="143">
        <v>666</v>
      </c>
      <c r="AR4039" s="143" t="s">
        <v>297</v>
      </c>
      <c r="AT4039" s="143" t="s">
        <v>366</v>
      </c>
      <c r="AV4039" s="143">
        <v>199.999999977648</v>
      </c>
      <c r="AW4039" s="143">
        <v>1.5815982258000001</v>
      </c>
    </row>
    <row r="4040" spans="1:49" x14ac:dyDescent="0.25">
      <c r="A4040" s="153">
        <v>820000</v>
      </c>
      <c r="B4040" s="153">
        <v>2400000</v>
      </c>
      <c r="C4040" s="153">
        <v>2400000</v>
      </c>
      <c r="D4040" s="143" t="s">
        <v>360</v>
      </c>
      <c r="E4040" s="143" t="s">
        <v>73</v>
      </c>
      <c r="F4040" s="143" t="s">
        <v>378</v>
      </c>
      <c r="G4040" s="143" t="s">
        <v>379</v>
      </c>
      <c r="H4040" s="143">
        <v>0.59</v>
      </c>
      <c r="I4040" s="143">
        <v>0.64</v>
      </c>
      <c r="J4040" s="143" t="s">
        <v>366</v>
      </c>
      <c r="K4040" s="143">
        <v>0.12456774890441</v>
      </c>
      <c r="L4040" s="143">
        <v>3795.4782887316901</v>
      </c>
      <c r="M4040" s="143">
        <v>7.9293279744872596</v>
      </c>
      <c r="N4040" s="143">
        <v>1.06710296630913</v>
      </c>
      <c r="O4040" s="143">
        <v>0.98773853610664997</v>
      </c>
      <c r="P4040" s="143">
        <v>0.13292661436233999</v>
      </c>
      <c r="Q4040" s="143">
        <v>472.79418644287301</v>
      </c>
      <c r="R4040" s="143">
        <v>8110</v>
      </c>
      <c r="S4040" s="143" t="s">
        <v>410</v>
      </c>
      <c r="T4040" s="143">
        <v>8110</v>
      </c>
      <c r="U4040" s="143" t="s">
        <v>385</v>
      </c>
      <c r="V4040" s="143" t="s">
        <v>366</v>
      </c>
      <c r="Z4040" s="143">
        <v>0</v>
      </c>
      <c r="AA4040" s="143">
        <v>1</v>
      </c>
      <c r="AB4040" s="143">
        <v>0.98773853610664997</v>
      </c>
      <c r="AC4040" s="143">
        <v>0.13292661436233999</v>
      </c>
      <c r="AD4040" s="143">
        <v>520.79420817178504</v>
      </c>
      <c r="AF4040" s="143">
        <v>-1</v>
      </c>
      <c r="AG4040" s="143">
        <v>-1</v>
      </c>
      <c r="AH4040" s="143">
        <v>-1</v>
      </c>
      <c r="AI4040" s="143">
        <v>-1</v>
      </c>
      <c r="AJ4040" s="143">
        <v>0</v>
      </c>
      <c r="AM4040" s="143" t="s">
        <v>383</v>
      </c>
      <c r="AN4040" s="143">
        <v>-1</v>
      </c>
      <c r="AQ4040" s="143">
        <v>671</v>
      </c>
      <c r="AR4040" s="143" t="s">
        <v>297</v>
      </c>
      <c r="AT4040" s="143" t="s">
        <v>366</v>
      </c>
      <c r="AV4040" s="143">
        <v>91.036405131026797</v>
      </c>
      <c r="AW4040" s="143">
        <v>0.42237973090000003</v>
      </c>
    </row>
    <row r="4041" spans="1:49" x14ac:dyDescent="0.25">
      <c r="A4041" s="153">
        <v>820000</v>
      </c>
      <c r="B4041" s="153">
        <v>2400000</v>
      </c>
      <c r="C4041" s="153">
        <v>2400000</v>
      </c>
      <c r="D4041" s="143" t="s">
        <v>360</v>
      </c>
      <c r="E4041" s="143" t="s">
        <v>73</v>
      </c>
      <c r="F4041" s="143" t="s">
        <v>378</v>
      </c>
      <c r="G4041" s="143" t="s">
        <v>379</v>
      </c>
      <c r="H4041" s="143">
        <v>0.59</v>
      </c>
      <c r="I4041" s="143">
        <v>0.64</v>
      </c>
      <c r="J4041" s="143" t="s">
        <v>366</v>
      </c>
      <c r="K4041" s="143">
        <v>7.3804354213560006E-2</v>
      </c>
      <c r="L4041" s="143">
        <v>3795.4782887316901</v>
      </c>
      <c r="M4041" s="143">
        <v>7.9293279744872596</v>
      </c>
      <c r="N4041" s="143">
        <v>1.06710296630913</v>
      </c>
      <c r="O4041" s="143">
        <v>0.58521893050455998</v>
      </c>
      <c r="P4041" s="143">
        <v>7.8756845307819998E-2</v>
      </c>
      <c r="Q4041" s="143">
        <v>280.12282403143797</v>
      </c>
      <c r="R4041" s="143">
        <v>8110</v>
      </c>
      <c r="S4041" s="143" t="s">
        <v>410</v>
      </c>
      <c r="T4041" s="143">
        <v>8110</v>
      </c>
      <c r="U4041" s="143" t="s">
        <v>385</v>
      </c>
      <c r="V4041" s="143" t="s">
        <v>366</v>
      </c>
      <c r="Z4041" s="143">
        <v>0</v>
      </c>
      <c r="AA4041" s="143">
        <v>1</v>
      </c>
      <c r="AB4041" s="143">
        <v>0.58521893050455998</v>
      </c>
      <c r="AC4041" s="143">
        <v>7.8756845307819998E-2</v>
      </c>
      <c r="AD4041" s="143">
        <v>463.13405073308599</v>
      </c>
      <c r="AF4041" s="143">
        <v>-1</v>
      </c>
      <c r="AG4041" s="143">
        <v>-1</v>
      </c>
      <c r="AH4041" s="143">
        <v>-1</v>
      </c>
      <c r="AI4041" s="143">
        <v>-1</v>
      </c>
      <c r="AJ4041" s="143">
        <v>0</v>
      </c>
      <c r="AM4041" s="143" t="s">
        <v>383</v>
      </c>
      <c r="AN4041" s="143">
        <v>-1</v>
      </c>
      <c r="AQ4041" s="143">
        <v>671</v>
      </c>
      <c r="AR4041" s="143" t="s">
        <v>297</v>
      </c>
      <c r="AT4041" s="143" t="s">
        <v>366</v>
      </c>
      <c r="AV4041" s="143">
        <v>79.495262895230596</v>
      </c>
      <c r="AW4041" s="143">
        <v>0.37561561290000001</v>
      </c>
    </row>
    <row r="4042" spans="1:49" x14ac:dyDescent="0.25">
      <c r="A4042" s="153">
        <v>820000</v>
      </c>
      <c r="B4042" s="153">
        <v>2400000</v>
      </c>
      <c r="C4042" s="153">
        <v>2400000</v>
      </c>
      <c r="D4042" s="143" t="s">
        <v>360</v>
      </c>
      <c r="E4042" s="143" t="s">
        <v>73</v>
      </c>
      <c r="F4042" s="143" t="s">
        <v>378</v>
      </c>
      <c r="G4042" s="143" t="s">
        <v>379</v>
      </c>
      <c r="H4042" s="143">
        <v>0.59</v>
      </c>
      <c r="I4042" s="143">
        <v>0.64</v>
      </c>
      <c r="J4042" s="143" t="s">
        <v>366</v>
      </c>
      <c r="K4042" s="143">
        <v>2.4674251143070002E-2</v>
      </c>
      <c r="L4042" s="143">
        <v>3795.4782887316901</v>
      </c>
      <c r="M4042" s="143">
        <v>7.9293279744872596</v>
      </c>
      <c r="N4042" s="143">
        <v>1.06710296630913</v>
      </c>
      <c r="O4042" s="143">
        <v>0.19565022983826999</v>
      </c>
      <c r="P4042" s="143">
        <v>2.6329966586219999E-2</v>
      </c>
      <c r="Q4042" s="143">
        <v>93.650584504239205</v>
      </c>
      <c r="R4042" s="143">
        <v>8110</v>
      </c>
      <c r="S4042" s="143" t="s">
        <v>410</v>
      </c>
      <c r="T4042" s="143">
        <v>8110</v>
      </c>
      <c r="U4042" s="143" t="s">
        <v>385</v>
      </c>
      <c r="V4042" s="143" t="s">
        <v>366</v>
      </c>
      <c r="Z4042" s="143">
        <v>0</v>
      </c>
      <c r="AA4042" s="143">
        <v>1</v>
      </c>
      <c r="AB4042" s="143">
        <v>0.19565022983826999</v>
      </c>
      <c r="AC4042" s="143">
        <v>2.6329966586219999E-2</v>
      </c>
      <c r="AD4042" s="143">
        <v>1256.4461163534099</v>
      </c>
      <c r="AF4042" s="143">
        <v>-1</v>
      </c>
      <c r="AG4042" s="143">
        <v>-1</v>
      </c>
      <c r="AH4042" s="143">
        <v>-1</v>
      </c>
      <c r="AI4042" s="143">
        <v>-1</v>
      </c>
      <c r="AJ4042" s="143">
        <v>0</v>
      </c>
      <c r="AM4042" s="143" t="s">
        <v>383</v>
      </c>
      <c r="AN4042" s="143">
        <v>-1</v>
      </c>
      <c r="AQ4042" s="143">
        <v>671</v>
      </c>
      <c r="AR4042" s="143" t="s">
        <v>297</v>
      </c>
      <c r="AT4042" s="143" t="s">
        <v>366</v>
      </c>
      <c r="AV4042" s="143">
        <v>48.811897443403197</v>
      </c>
      <c r="AW4042" s="143">
        <v>1.0190155039</v>
      </c>
    </row>
    <row r="4043" spans="1:49" x14ac:dyDescent="0.25">
      <c r="A4043" s="153">
        <v>820000</v>
      </c>
      <c r="B4043" s="153">
        <v>2400000</v>
      </c>
      <c r="C4043" s="153">
        <v>2400000</v>
      </c>
      <c r="D4043" s="143" t="s">
        <v>360</v>
      </c>
      <c r="E4043" s="143" t="s">
        <v>73</v>
      </c>
      <c r="F4043" s="143" t="s">
        <v>378</v>
      </c>
      <c r="G4043" s="143" t="s">
        <v>379</v>
      </c>
      <c r="H4043" s="143">
        <v>0.59</v>
      </c>
      <c r="I4043" s="143">
        <v>0.64</v>
      </c>
      <c r="J4043" s="143" t="s">
        <v>366</v>
      </c>
      <c r="K4043" s="143">
        <v>0.37184123734116997</v>
      </c>
      <c r="L4043" s="143">
        <v>2802.0739114770799</v>
      </c>
      <c r="M4043" s="143">
        <v>5.5870003929513503</v>
      </c>
      <c r="N4043" s="143">
        <v>0.76967475195218005</v>
      </c>
      <c r="O4043" s="143">
        <v>2.0774771391406501</v>
      </c>
      <c r="P4043" s="143">
        <v>0.28619681211615999</v>
      </c>
      <c r="Q4043" s="143">
        <v>1041.92663036506</v>
      </c>
      <c r="R4043" s="143">
        <v>1800</v>
      </c>
      <c r="S4043" s="143" t="s">
        <v>415</v>
      </c>
      <c r="T4043" s="143">
        <v>1800</v>
      </c>
      <c r="U4043" s="143" t="s">
        <v>385</v>
      </c>
      <c r="V4043" s="143" t="s">
        <v>366</v>
      </c>
      <c r="Z4043" s="143">
        <v>0</v>
      </c>
      <c r="AA4043" s="143">
        <v>1</v>
      </c>
      <c r="AB4043" s="143">
        <v>2.0774771391406501</v>
      </c>
      <c r="AC4043" s="143">
        <v>0.28619681211615999</v>
      </c>
      <c r="AD4043" s="143">
        <v>1220.78162415165</v>
      </c>
      <c r="AF4043" s="143">
        <v>-1</v>
      </c>
      <c r="AG4043" s="143">
        <v>-1</v>
      </c>
      <c r="AH4043" s="143">
        <v>-1</v>
      </c>
      <c r="AI4043" s="143">
        <v>-1</v>
      </c>
      <c r="AJ4043" s="143">
        <v>0</v>
      </c>
      <c r="AM4043" s="143" t="s">
        <v>383</v>
      </c>
      <c r="AN4043" s="143">
        <v>-1</v>
      </c>
      <c r="AQ4043" s="143">
        <v>664</v>
      </c>
      <c r="AR4043" s="143" t="s">
        <v>297</v>
      </c>
      <c r="AT4043" s="143" t="s">
        <v>366</v>
      </c>
      <c r="AV4043" s="143">
        <v>164.062567099441</v>
      </c>
      <c r="AW4043" s="143">
        <v>0.99009053049999995</v>
      </c>
    </row>
    <row r="4044" spans="1:49" x14ac:dyDescent="0.25">
      <c r="A4044" s="153">
        <v>820000</v>
      </c>
      <c r="B4044" s="153">
        <v>2400000</v>
      </c>
      <c r="C4044" s="153">
        <v>2400000</v>
      </c>
      <c r="D4044" s="143" t="s">
        <v>360</v>
      </c>
      <c r="E4044" s="143" t="s">
        <v>73</v>
      </c>
      <c r="F4044" s="143" t="s">
        <v>378</v>
      </c>
      <c r="G4044" s="143" t="s">
        <v>379</v>
      </c>
      <c r="H4044" s="143">
        <v>0.59</v>
      </c>
      <c r="I4044" s="143">
        <v>0.64</v>
      </c>
      <c r="J4044" s="143" t="s">
        <v>366</v>
      </c>
      <c r="K4044" s="143">
        <v>0.12788003882192001</v>
      </c>
      <c r="L4044" s="143">
        <v>3785.01486354388</v>
      </c>
      <c r="M4044" s="143">
        <v>7.9688149655777503</v>
      </c>
      <c r="N4044" s="143">
        <v>1.0696571089297999</v>
      </c>
      <c r="O4044" s="143">
        <v>1.01905236716278</v>
      </c>
      <c r="P4044" s="143">
        <v>0.13678779261608001</v>
      </c>
      <c r="Q4044" s="143">
        <v>484.02784769153601</v>
      </c>
      <c r="R4044" s="143">
        <v>1860</v>
      </c>
      <c r="S4044" s="143" t="s">
        <v>411</v>
      </c>
      <c r="T4044" s="143">
        <v>1860</v>
      </c>
      <c r="U4044" s="143" t="s">
        <v>385</v>
      </c>
      <c r="V4044" s="143" t="s">
        <v>366</v>
      </c>
      <c r="Z4044" s="143">
        <v>0</v>
      </c>
      <c r="AA4044" s="143">
        <v>1</v>
      </c>
      <c r="AB4044" s="143">
        <v>1.01905236716278</v>
      </c>
      <c r="AC4044" s="143">
        <v>0.13678779261608001</v>
      </c>
      <c r="AD4044" s="143">
        <v>959.44999519649105</v>
      </c>
      <c r="AF4044" s="143">
        <v>-1</v>
      </c>
      <c r="AG4044" s="143">
        <v>-1</v>
      </c>
      <c r="AH4044" s="143">
        <v>-1</v>
      </c>
      <c r="AI4044" s="143">
        <v>-1</v>
      </c>
      <c r="AJ4044" s="143">
        <v>0</v>
      </c>
      <c r="AM4044" s="143" t="s">
        <v>383</v>
      </c>
      <c r="AN4044" s="143">
        <v>-1</v>
      </c>
      <c r="AQ4044" s="143">
        <v>678</v>
      </c>
      <c r="AR4044" s="143" t="s">
        <v>297</v>
      </c>
      <c r="AT4044" s="143" t="s">
        <v>366</v>
      </c>
      <c r="AV4044" s="143">
        <v>124.214066320858</v>
      </c>
      <c r="AW4044" s="143">
        <v>0.77814273739999995</v>
      </c>
    </row>
    <row r="4045" spans="1:49" x14ac:dyDescent="0.25">
      <c r="A4045" s="153">
        <v>820000</v>
      </c>
      <c r="B4045" s="153">
        <v>2400000</v>
      </c>
      <c r="C4045" s="153">
        <v>2400000</v>
      </c>
      <c r="D4045" s="143" t="s">
        <v>360</v>
      </c>
      <c r="E4045" s="143" t="s">
        <v>73</v>
      </c>
      <c r="F4045" s="143" t="s">
        <v>378</v>
      </c>
      <c r="G4045" s="143" t="s">
        <v>379</v>
      </c>
      <c r="H4045" s="143">
        <v>0.59</v>
      </c>
      <c r="I4045" s="143">
        <v>0.64</v>
      </c>
      <c r="J4045" s="143" t="s">
        <v>366</v>
      </c>
      <c r="K4045" s="143">
        <v>2.500359644814E-2</v>
      </c>
      <c r="L4045" s="143">
        <v>3788.80299465589</v>
      </c>
      <c r="M4045" s="143">
        <v>8.3307399428314604</v>
      </c>
      <c r="N4045" s="143">
        <v>1.11114582996314</v>
      </c>
      <c r="O4045" s="143">
        <v>0.20829845964495</v>
      </c>
      <c r="P4045" s="143">
        <v>2.7782641927430001E-2</v>
      </c>
      <c r="Q4045" s="143">
        <v>94.733701099880307</v>
      </c>
      <c r="R4045" s="143">
        <v>1860</v>
      </c>
      <c r="S4045" s="143" t="s">
        <v>411</v>
      </c>
      <c r="T4045" s="143">
        <v>1860</v>
      </c>
      <c r="U4045" s="143" t="s">
        <v>385</v>
      </c>
      <c r="V4045" s="143" t="s">
        <v>366</v>
      </c>
      <c r="Z4045" s="143">
        <v>0</v>
      </c>
      <c r="AA4045" s="143">
        <v>1</v>
      </c>
      <c r="AB4045" s="143">
        <v>0.20829845964495</v>
      </c>
      <c r="AC4045" s="143">
        <v>2.7782641927430001E-2</v>
      </c>
      <c r="AD4045" s="143">
        <v>128.59987036613001</v>
      </c>
      <c r="AF4045" s="143">
        <v>-1</v>
      </c>
      <c r="AG4045" s="143">
        <v>-1</v>
      </c>
      <c r="AH4045" s="143">
        <v>-1</v>
      </c>
      <c r="AI4045" s="143">
        <v>-1</v>
      </c>
      <c r="AJ4045" s="143">
        <v>0</v>
      </c>
      <c r="AM4045" s="143" t="s">
        <v>383</v>
      </c>
      <c r="AN4045" s="143">
        <v>-1</v>
      </c>
      <c r="AQ4045" s="143">
        <v>678</v>
      </c>
      <c r="AR4045" s="143" t="s">
        <v>297</v>
      </c>
      <c r="AT4045" s="143" t="s">
        <v>366</v>
      </c>
      <c r="AV4045" s="143">
        <v>42.888412684205797</v>
      </c>
      <c r="AW4045" s="143">
        <v>0.1042983539</v>
      </c>
    </row>
    <row r="4046" spans="1:49" x14ac:dyDescent="0.25">
      <c r="A4046" s="153">
        <v>820000</v>
      </c>
      <c r="B4046" s="153">
        <v>2400000</v>
      </c>
      <c r="C4046" s="153">
        <v>2400000</v>
      </c>
      <c r="D4046" s="143" t="s">
        <v>360</v>
      </c>
      <c r="E4046" s="143" t="s">
        <v>73</v>
      </c>
      <c r="F4046" s="143" t="s">
        <v>378</v>
      </c>
      <c r="G4046" s="143" t="s">
        <v>379</v>
      </c>
      <c r="H4046" s="143">
        <v>0.59</v>
      </c>
      <c r="I4046" s="143">
        <v>0.64</v>
      </c>
      <c r="J4046" s="143" t="s">
        <v>366</v>
      </c>
      <c r="K4046" s="143">
        <v>9.5782054252299999E-3</v>
      </c>
      <c r="L4046" s="143">
        <v>3203.0314029098599</v>
      </c>
      <c r="M4046" s="143">
        <v>6.3816264541948602</v>
      </c>
      <c r="N4046" s="143">
        <v>0.86574769450894995</v>
      </c>
      <c r="O4046" s="143">
        <v>6.1124529125359997E-2</v>
      </c>
      <c r="P4046" s="143">
        <v>8.2923092644199992E-3</v>
      </c>
      <c r="Q4046" s="143">
        <v>30.679292760536502</v>
      </c>
      <c r="R4046" s="143">
        <v>8140</v>
      </c>
      <c r="S4046" s="143" t="s">
        <v>369</v>
      </c>
      <c r="T4046" s="143">
        <v>8140</v>
      </c>
      <c r="U4046" s="143" t="s">
        <v>385</v>
      </c>
      <c r="V4046" s="143" t="s">
        <v>366</v>
      </c>
      <c r="Z4046" s="143">
        <v>0</v>
      </c>
      <c r="AA4046" s="143">
        <v>1</v>
      </c>
      <c r="AB4046" s="143">
        <v>6.1124529125359997E-2</v>
      </c>
      <c r="AC4046" s="143">
        <v>8.2923092644199992E-3</v>
      </c>
      <c r="AD4046" s="143">
        <v>99.388265940591396</v>
      </c>
      <c r="AF4046" s="143">
        <v>-1</v>
      </c>
      <c r="AG4046" s="143">
        <v>-1</v>
      </c>
      <c r="AH4046" s="143">
        <v>-1</v>
      </c>
      <c r="AI4046" s="143">
        <v>-1</v>
      </c>
      <c r="AJ4046" s="143">
        <v>0</v>
      </c>
      <c r="AM4046" s="143" t="s">
        <v>383</v>
      </c>
      <c r="AN4046" s="143">
        <v>-1</v>
      </c>
      <c r="AQ4046" s="143">
        <v>666</v>
      </c>
      <c r="AR4046" s="143" t="s">
        <v>297</v>
      </c>
      <c r="AT4046" s="143" t="s">
        <v>366</v>
      </c>
      <c r="AV4046" s="143">
        <v>34.041383957168499</v>
      </c>
      <c r="AW4046" s="143">
        <v>8.0606866099999994E-2</v>
      </c>
    </row>
    <row r="4047" spans="1:49" x14ac:dyDescent="0.25">
      <c r="A4047" s="153">
        <v>820000</v>
      </c>
      <c r="B4047" s="153">
        <v>2400000</v>
      </c>
      <c r="C4047" s="153">
        <v>2400000</v>
      </c>
      <c r="D4047" s="143" t="s">
        <v>360</v>
      </c>
      <c r="E4047" s="143" t="s">
        <v>73</v>
      </c>
      <c r="F4047" s="143" t="s">
        <v>378</v>
      </c>
      <c r="G4047" s="143" t="s">
        <v>379</v>
      </c>
      <c r="H4047" s="143">
        <v>0.59</v>
      </c>
      <c r="I4047" s="143">
        <v>0.64</v>
      </c>
      <c r="J4047" s="143" t="s">
        <v>366</v>
      </c>
      <c r="K4047" s="143">
        <v>4.0394227556640003E-2</v>
      </c>
      <c r="L4047" s="143">
        <v>3765.2528575556698</v>
      </c>
      <c r="M4047" s="143">
        <v>7.6083674948216702</v>
      </c>
      <c r="N4047" s="143">
        <v>1.03571345858705</v>
      </c>
      <c r="O4047" s="143">
        <v>0.30733412792037001</v>
      </c>
      <c r="P4047" s="143">
        <v>4.1836845129639998E-2</v>
      </c>
      <c r="Q4047" s="143">
        <v>152.09448073639601</v>
      </c>
      <c r="R4047" s="143">
        <v>8140</v>
      </c>
      <c r="S4047" s="143" t="s">
        <v>369</v>
      </c>
      <c r="T4047" s="143">
        <v>8140</v>
      </c>
      <c r="U4047" s="143" t="s">
        <v>385</v>
      </c>
      <c r="V4047" s="143" t="s">
        <v>366</v>
      </c>
      <c r="Z4047" s="143">
        <v>0</v>
      </c>
      <c r="AA4047" s="143">
        <v>1</v>
      </c>
      <c r="AB4047" s="143">
        <v>0.30733412792037001</v>
      </c>
      <c r="AC4047" s="143">
        <v>4.1836845129639998E-2</v>
      </c>
      <c r="AD4047" s="143">
        <v>287.33117708656602</v>
      </c>
      <c r="AF4047" s="143">
        <v>-1</v>
      </c>
      <c r="AG4047" s="143">
        <v>-1</v>
      </c>
      <c r="AH4047" s="143">
        <v>-1</v>
      </c>
      <c r="AI4047" s="143">
        <v>-1</v>
      </c>
      <c r="AJ4047" s="143">
        <v>0</v>
      </c>
      <c r="AM4047" s="143" t="s">
        <v>383</v>
      </c>
      <c r="AN4047" s="143">
        <v>-1</v>
      </c>
      <c r="AQ4047" s="143">
        <v>666</v>
      </c>
      <c r="AR4047" s="143" t="s">
        <v>297</v>
      </c>
      <c r="AT4047" s="143" t="s">
        <v>366</v>
      </c>
      <c r="AV4047" s="143">
        <v>101.91205619301</v>
      </c>
      <c r="AW4047" s="143">
        <v>0.23303420690000001</v>
      </c>
    </row>
    <row r="4048" spans="1:49" x14ac:dyDescent="0.25">
      <c r="A4048" s="153">
        <v>820000</v>
      </c>
      <c r="B4048" s="153">
        <v>2400000</v>
      </c>
      <c r="C4048" s="153">
        <v>2400000</v>
      </c>
      <c r="D4048" s="143" t="s">
        <v>360</v>
      </c>
      <c r="E4048" s="143" t="s">
        <v>73</v>
      </c>
      <c r="F4048" s="143" t="s">
        <v>378</v>
      </c>
      <c r="G4048" s="143" t="s">
        <v>379</v>
      </c>
      <c r="H4048" s="143">
        <v>0.59</v>
      </c>
      <c r="I4048" s="143">
        <v>0.64</v>
      </c>
      <c r="J4048" s="143" t="s">
        <v>366</v>
      </c>
      <c r="K4048" s="143">
        <v>6.8114449645899997E-3</v>
      </c>
      <c r="L4048" s="143">
        <v>1468.3347912905101</v>
      </c>
      <c r="M4048" s="143">
        <v>3.0461915658248002</v>
      </c>
      <c r="N4048" s="143">
        <v>0.44606430583454998</v>
      </c>
      <c r="O4048" s="143">
        <v>2.0748966202230001E-2</v>
      </c>
      <c r="P4048" s="143">
        <v>3.0383424698600002E-3</v>
      </c>
      <c r="Q4048" s="143">
        <v>10.001481620476801</v>
      </c>
      <c r="R4048" s="143">
        <v>1550</v>
      </c>
      <c r="S4048" s="143" t="s">
        <v>399</v>
      </c>
      <c r="T4048" s="143">
        <v>1550</v>
      </c>
      <c r="U4048" s="143" t="s">
        <v>385</v>
      </c>
      <c r="V4048" s="143" t="s">
        <v>366</v>
      </c>
      <c r="Z4048" s="143">
        <v>0</v>
      </c>
      <c r="AA4048" s="143">
        <v>1</v>
      </c>
      <c r="AB4048" s="143">
        <v>2.0748966202230001E-2</v>
      </c>
      <c r="AC4048" s="143">
        <v>3.0383424698600002E-3</v>
      </c>
      <c r="AD4048" s="143">
        <v>364.20494072864199</v>
      </c>
      <c r="AF4048" s="143">
        <v>-1</v>
      </c>
      <c r="AG4048" s="143">
        <v>-1</v>
      </c>
      <c r="AH4048" s="143">
        <v>-1</v>
      </c>
      <c r="AI4048" s="143">
        <v>-1</v>
      </c>
      <c r="AJ4048" s="143">
        <v>0</v>
      </c>
      <c r="AM4048" s="143" t="s">
        <v>383</v>
      </c>
      <c r="AN4048" s="143">
        <v>-1</v>
      </c>
      <c r="AQ4048" s="143">
        <v>674</v>
      </c>
      <c r="AR4048" s="143" t="s">
        <v>297</v>
      </c>
      <c r="AT4048" s="143" t="s">
        <v>366</v>
      </c>
      <c r="AV4048" s="143">
        <v>33.369659988176302</v>
      </c>
      <c r="AW4048" s="143">
        <v>0.29538113599999999</v>
      </c>
    </row>
    <row r="4049" spans="1:49" x14ac:dyDescent="0.25">
      <c r="A4049" s="153">
        <v>820000</v>
      </c>
      <c r="B4049" s="153">
        <v>2400000</v>
      </c>
      <c r="C4049" s="153">
        <v>2400000</v>
      </c>
      <c r="D4049" s="143" t="s">
        <v>360</v>
      </c>
      <c r="E4049" s="143" t="s">
        <v>73</v>
      </c>
      <c r="F4049" s="143" t="s">
        <v>378</v>
      </c>
      <c r="G4049" s="143" t="s">
        <v>379</v>
      </c>
      <c r="H4049" s="143">
        <v>0.59</v>
      </c>
      <c r="I4049" s="143">
        <v>0.64</v>
      </c>
      <c r="J4049" s="143" t="s">
        <v>363</v>
      </c>
      <c r="K4049" s="143">
        <v>9.3845798254419993E-2</v>
      </c>
      <c r="L4049" s="143">
        <v>3712.0518418083898</v>
      </c>
      <c r="M4049" s="143">
        <v>7.4748159253191497</v>
      </c>
      <c r="N4049" s="143">
        <v>1.01875544350098</v>
      </c>
      <c r="O4049" s="143">
        <v>0.70148006731642998</v>
      </c>
      <c r="P4049" s="143">
        <v>9.5605917821380004E-2</v>
      </c>
      <c r="Q4049" s="143">
        <v>348.360468256302</v>
      </c>
      <c r="R4049" s="143">
        <v>3100</v>
      </c>
      <c r="S4049" s="143" t="s">
        <v>371</v>
      </c>
      <c r="T4049" s="143">
        <v>3100</v>
      </c>
      <c r="U4049" s="143" t="s">
        <v>385</v>
      </c>
      <c r="V4049" s="143" t="s">
        <v>366</v>
      </c>
      <c r="Y4049" s="143" t="s">
        <v>363</v>
      </c>
      <c r="Z4049" s="143">
        <v>0</v>
      </c>
      <c r="AA4049" s="143">
        <v>1</v>
      </c>
      <c r="AB4049" s="143">
        <v>0.70148006731642998</v>
      </c>
      <c r="AC4049" s="143">
        <v>9.5605917821380004E-2</v>
      </c>
      <c r="AD4049" s="143">
        <v>348.36046825630302</v>
      </c>
      <c r="AF4049" s="143">
        <v>-1</v>
      </c>
      <c r="AG4049" s="143">
        <v>-1</v>
      </c>
      <c r="AH4049" s="143">
        <v>-1</v>
      </c>
      <c r="AI4049" s="143">
        <v>-1</v>
      </c>
      <c r="AJ4049" s="143">
        <v>0</v>
      </c>
      <c r="AM4049" s="143" t="s">
        <v>383</v>
      </c>
      <c r="AN4049" s="143">
        <v>-1</v>
      </c>
      <c r="AQ4049" s="143">
        <v>655</v>
      </c>
      <c r="AR4049" s="143" t="s">
        <v>297</v>
      </c>
      <c r="AT4049" s="143" t="s">
        <v>366</v>
      </c>
      <c r="AV4049" s="143">
        <v>78.780578406131497</v>
      </c>
      <c r="AW4049" s="143">
        <v>0.28253079339999998</v>
      </c>
    </row>
    <row r="4050" spans="1:49" x14ac:dyDescent="0.25">
      <c r="A4050" s="153">
        <v>820000</v>
      </c>
      <c r="B4050" s="153">
        <v>2400000</v>
      </c>
      <c r="C4050" s="153">
        <v>2400000</v>
      </c>
      <c r="D4050" s="143" t="s">
        <v>360</v>
      </c>
      <c r="E4050" s="143" t="s">
        <v>73</v>
      </c>
      <c r="F4050" s="143" t="s">
        <v>378</v>
      </c>
      <c r="G4050" s="143" t="s">
        <v>379</v>
      </c>
      <c r="H4050" s="143">
        <v>0.59</v>
      </c>
      <c r="I4050" s="143">
        <v>0.64</v>
      </c>
      <c r="J4050" s="143" t="s">
        <v>366</v>
      </c>
      <c r="K4050" s="143">
        <v>8.5705003467700006E-2</v>
      </c>
      <c r="L4050" s="143">
        <v>3712.0518418083898</v>
      </c>
      <c r="M4050" s="143">
        <v>7.4748159253191497</v>
      </c>
      <c r="N4050" s="143">
        <v>1.01875544350098</v>
      </c>
      <c r="O4050" s="143">
        <v>0.64062912479990997</v>
      </c>
      <c r="P4050" s="143">
        <v>8.7312438817990001E-2</v>
      </c>
      <c r="Q4050" s="143">
        <v>318.14141597447798</v>
      </c>
      <c r="R4050" s="143">
        <v>1550</v>
      </c>
      <c r="S4050" s="143" t="s">
        <v>399</v>
      </c>
      <c r="T4050" s="143">
        <v>1550</v>
      </c>
      <c r="U4050" s="143" t="s">
        <v>385</v>
      </c>
      <c r="V4050" s="143" t="s">
        <v>366</v>
      </c>
      <c r="Z4050" s="143">
        <v>0</v>
      </c>
      <c r="AA4050" s="143">
        <v>1</v>
      </c>
      <c r="AB4050" s="143">
        <v>0.64062912479990997</v>
      </c>
      <c r="AC4050" s="143">
        <v>8.7312438817990001E-2</v>
      </c>
      <c r="AD4050" s="143">
        <v>399.844142659802</v>
      </c>
      <c r="AF4050" s="143">
        <v>-1</v>
      </c>
      <c r="AG4050" s="143">
        <v>-1</v>
      </c>
      <c r="AH4050" s="143">
        <v>-1</v>
      </c>
      <c r="AI4050" s="143">
        <v>-1</v>
      </c>
      <c r="AJ4050" s="143">
        <v>0</v>
      </c>
      <c r="AM4050" s="143" t="s">
        <v>383</v>
      </c>
      <c r="AN4050" s="143">
        <v>-1</v>
      </c>
      <c r="AQ4050" s="143">
        <v>655</v>
      </c>
      <c r="AR4050" s="143" t="s">
        <v>297</v>
      </c>
      <c r="AT4050" s="143" t="s">
        <v>366</v>
      </c>
      <c r="AV4050" s="143">
        <v>75.385837379884507</v>
      </c>
      <c r="AW4050" s="143">
        <v>0.32428559829999998</v>
      </c>
    </row>
    <row r="4051" spans="1:49" x14ac:dyDescent="0.25">
      <c r="A4051" s="153">
        <v>820000</v>
      </c>
      <c r="B4051" s="153">
        <v>2400000</v>
      </c>
      <c r="C4051" s="153">
        <v>2400000</v>
      </c>
      <c r="D4051" s="143" t="s">
        <v>360</v>
      </c>
      <c r="E4051" s="143" t="s">
        <v>73</v>
      </c>
      <c r="F4051" s="143" t="s">
        <v>378</v>
      </c>
      <c r="G4051" s="143" t="s">
        <v>379</v>
      </c>
      <c r="H4051" s="143">
        <v>0.59</v>
      </c>
      <c r="I4051" s="143">
        <v>0.64</v>
      </c>
      <c r="J4051" s="143" t="s">
        <v>363</v>
      </c>
      <c r="K4051" s="143">
        <v>0.1235545577731</v>
      </c>
      <c r="L4051" s="143">
        <v>3673.8561353523801</v>
      </c>
      <c r="M4051" s="143">
        <v>7.3221268661732202</v>
      </c>
      <c r="N4051" s="143">
        <v>1.0008935095962599</v>
      </c>
      <c r="O4051" s="143">
        <v>0.90468214690861004</v>
      </c>
      <c r="P4051" s="143">
        <v>0.12366495495613</v>
      </c>
      <c r="Q4051" s="143">
        <v>453.92167012547498</v>
      </c>
      <c r="R4051" s="143">
        <v>3100</v>
      </c>
      <c r="S4051" s="143" t="s">
        <v>371</v>
      </c>
      <c r="T4051" s="143">
        <v>3100</v>
      </c>
      <c r="U4051" s="143" t="s">
        <v>385</v>
      </c>
      <c r="V4051" s="143" t="s">
        <v>366</v>
      </c>
      <c r="Y4051" s="143" t="s">
        <v>363</v>
      </c>
      <c r="Z4051" s="143">
        <v>0</v>
      </c>
      <c r="AA4051" s="143">
        <v>1</v>
      </c>
      <c r="AB4051" s="143">
        <v>0.90468214690861004</v>
      </c>
      <c r="AC4051" s="143">
        <v>0.12366495495613</v>
      </c>
      <c r="AD4051" s="143">
        <v>453.92167012547498</v>
      </c>
      <c r="AF4051" s="143">
        <v>-1</v>
      </c>
      <c r="AG4051" s="143">
        <v>-1</v>
      </c>
      <c r="AH4051" s="143">
        <v>-1</v>
      </c>
      <c r="AI4051" s="143">
        <v>-1</v>
      </c>
      <c r="AJ4051" s="143">
        <v>0</v>
      </c>
      <c r="AM4051" s="143" t="s">
        <v>383</v>
      </c>
      <c r="AN4051" s="143">
        <v>-1</v>
      </c>
      <c r="AQ4051" s="143">
        <v>666</v>
      </c>
      <c r="AR4051" s="143" t="s">
        <v>297</v>
      </c>
      <c r="AT4051" s="143" t="s">
        <v>366</v>
      </c>
      <c r="AV4051" s="143">
        <v>156.15233941860001</v>
      </c>
      <c r="AW4051" s="143">
        <v>0.36814409580000002</v>
      </c>
    </row>
    <row r="4052" spans="1:49" x14ac:dyDescent="0.25">
      <c r="A4052" s="153">
        <v>820000</v>
      </c>
      <c r="B4052" s="153">
        <v>2400000</v>
      </c>
      <c r="C4052" s="153">
        <v>2400000</v>
      </c>
      <c r="D4052" s="143" t="s">
        <v>360</v>
      </c>
      <c r="E4052" s="143" t="s">
        <v>73</v>
      </c>
      <c r="F4052" s="143" t="s">
        <v>378</v>
      </c>
      <c r="G4052" s="143" t="s">
        <v>379</v>
      </c>
      <c r="H4052" s="143">
        <v>0.59</v>
      </c>
      <c r="I4052" s="143">
        <v>0.64</v>
      </c>
      <c r="J4052" s="143" t="s">
        <v>366</v>
      </c>
      <c r="K4052" s="143">
        <v>0.38003665232124001</v>
      </c>
      <c r="L4052" s="143">
        <v>3673.8561353523801</v>
      </c>
      <c r="M4052" s="143">
        <v>7.3221268661732202</v>
      </c>
      <c r="N4052" s="143">
        <v>1.0008935095962599</v>
      </c>
      <c r="O4052" s="143">
        <v>2.7826765820919102</v>
      </c>
      <c r="P4052" s="143">
        <v>0.38037621871701999</v>
      </c>
      <c r="Q4052" s="143">
        <v>1396.19998678918</v>
      </c>
      <c r="R4052" s="143">
        <v>8110</v>
      </c>
      <c r="S4052" s="143" t="s">
        <v>410</v>
      </c>
      <c r="T4052" s="143">
        <v>8110</v>
      </c>
      <c r="U4052" s="143" t="s">
        <v>385</v>
      </c>
      <c r="V4052" s="143" t="s">
        <v>366</v>
      </c>
      <c r="Z4052" s="143">
        <v>0</v>
      </c>
      <c r="AA4052" s="143">
        <v>1</v>
      </c>
      <c r="AB4052" s="143">
        <v>2.7826765820919102</v>
      </c>
      <c r="AC4052" s="143">
        <v>0.38037621871701999</v>
      </c>
      <c r="AD4052" s="143">
        <v>1396.19998678918</v>
      </c>
      <c r="AF4052" s="143">
        <v>-1</v>
      </c>
      <c r="AG4052" s="143">
        <v>-1</v>
      </c>
      <c r="AH4052" s="143">
        <v>-1</v>
      </c>
      <c r="AI4052" s="143">
        <v>-1</v>
      </c>
      <c r="AJ4052" s="143">
        <v>0</v>
      </c>
      <c r="AM4052" s="143" t="s">
        <v>383</v>
      </c>
      <c r="AN4052" s="143">
        <v>-1</v>
      </c>
      <c r="AQ4052" s="143">
        <v>666</v>
      </c>
      <c r="AR4052" s="143" t="s">
        <v>297</v>
      </c>
      <c r="AT4052" s="143" t="s">
        <v>366</v>
      </c>
      <c r="AV4052" s="143">
        <v>164.706515266509</v>
      </c>
      <c r="AW4052" s="143">
        <v>1.1323600866000001</v>
      </c>
    </row>
    <row r="4053" spans="1:49" x14ac:dyDescent="0.25">
      <c r="A4053" s="153">
        <v>820000</v>
      </c>
      <c r="B4053" s="153">
        <v>2400000</v>
      </c>
      <c r="C4053" s="153">
        <v>2400000</v>
      </c>
      <c r="D4053" s="143" t="s">
        <v>360</v>
      </c>
      <c r="E4053" s="143" t="s">
        <v>73</v>
      </c>
      <c r="F4053" s="143" t="s">
        <v>378</v>
      </c>
      <c r="G4053" s="143" t="s">
        <v>379</v>
      </c>
      <c r="H4053" s="143">
        <v>0.59</v>
      </c>
      <c r="I4053" s="143">
        <v>0.64</v>
      </c>
      <c r="J4053" s="143" t="s">
        <v>366</v>
      </c>
      <c r="K4053" s="143">
        <v>1.9362099786749999E-2</v>
      </c>
      <c r="L4053" s="143">
        <v>3799.2682061133701</v>
      </c>
      <c r="M4053" s="143">
        <v>7.8976635206346701</v>
      </c>
      <c r="N4053" s="143">
        <v>1.0646224053389</v>
      </c>
      <c r="O4053" s="143">
        <v>0.15291534916873001</v>
      </c>
      <c r="P4053" s="143">
        <v>2.061332524738E-2</v>
      </c>
      <c r="Q4053" s="143">
        <v>73.561810123409103</v>
      </c>
      <c r="R4053" s="143">
        <v>8110</v>
      </c>
      <c r="S4053" s="143" t="s">
        <v>410</v>
      </c>
      <c r="T4053" s="143">
        <v>8110</v>
      </c>
      <c r="U4053" s="143" t="s">
        <v>385</v>
      </c>
      <c r="V4053" s="143" t="s">
        <v>366</v>
      </c>
      <c r="Z4053" s="143">
        <v>0</v>
      </c>
      <c r="AA4053" s="143">
        <v>1</v>
      </c>
      <c r="AB4053" s="143">
        <v>0.15291534916873001</v>
      </c>
      <c r="AC4053" s="143">
        <v>2.061332524738E-2</v>
      </c>
      <c r="AD4053" s="143">
        <v>1383.4800017492801</v>
      </c>
      <c r="AF4053" s="143">
        <v>-1</v>
      </c>
      <c r="AG4053" s="143">
        <v>-1</v>
      </c>
      <c r="AH4053" s="143">
        <v>-1</v>
      </c>
      <c r="AI4053" s="143">
        <v>-1</v>
      </c>
      <c r="AJ4053" s="143">
        <v>0</v>
      </c>
      <c r="AM4053" s="143" t="s">
        <v>383</v>
      </c>
      <c r="AN4053" s="143">
        <v>-1</v>
      </c>
      <c r="AQ4053" s="143">
        <v>672</v>
      </c>
      <c r="AR4053" s="143" t="s">
        <v>297</v>
      </c>
      <c r="AT4053" s="143" t="s">
        <v>366</v>
      </c>
      <c r="AV4053" s="143">
        <v>41.917724839561998</v>
      </c>
      <c r="AW4053" s="143">
        <v>1.1220437969999999</v>
      </c>
    </row>
    <row r="4054" spans="1:49" x14ac:dyDescent="0.25">
      <c r="A4054" s="153">
        <v>820000</v>
      </c>
      <c r="B4054" s="153">
        <v>2400000</v>
      </c>
      <c r="C4054" s="153">
        <v>2400000</v>
      </c>
      <c r="D4054" s="143" t="s">
        <v>360</v>
      </c>
      <c r="E4054" s="143" t="s">
        <v>73</v>
      </c>
      <c r="F4054" s="143" t="s">
        <v>378</v>
      </c>
      <c r="G4054" s="143" t="s">
        <v>379</v>
      </c>
      <c r="H4054" s="143">
        <v>0.59</v>
      </c>
      <c r="I4054" s="143">
        <v>0.64</v>
      </c>
      <c r="J4054" s="143" t="s">
        <v>366</v>
      </c>
      <c r="K4054" s="143">
        <v>9.9805889747400008E-3</v>
      </c>
      <c r="L4054" s="143">
        <v>3799.2682061133701</v>
      </c>
      <c r="M4054" s="143">
        <v>7.8976635206346701</v>
      </c>
      <c r="N4054" s="143">
        <v>1.0646224053389</v>
      </c>
      <c r="O4054" s="143">
        <v>7.8823333460289996E-2</v>
      </c>
      <c r="P4054" s="143">
        <v>1.0625558640989999E-2</v>
      </c>
      <c r="Q4054" s="143">
        <v>37.9189343700344</v>
      </c>
      <c r="R4054" s="143">
        <v>8110</v>
      </c>
      <c r="S4054" s="143" t="s">
        <v>410</v>
      </c>
      <c r="T4054" s="143">
        <v>8110</v>
      </c>
      <c r="U4054" s="143" t="s">
        <v>385</v>
      </c>
      <c r="V4054" s="143" t="s">
        <v>366</v>
      </c>
      <c r="Z4054" s="143">
        <v>0</v>
      </c>
      <c r="AA4054" s="143">
        <v>1</v>
      </c>
      <c r="AB4054" s="143">
        <v>7.8823333460289996E-2</v>
      </c>
      <c r="AC4054" s="143">
        <v>1.0625558640989999E-2</v>
      </c>
      <c r="AD4054" s="143">
        <v>963.56904701974895</v>
      </c>
      <c r="AF4054" s="143">
        <v>-1</v>
      </c>
      <c r="AG4054" s="143">
        <v>-1</v>
      </c>
      <c r="AH4054" s="143">
        <v>-1</v>
      </c>
      <c r="AI4054" s="143">
        <v>-1</v>
      </c>
      <c r="AJ4054" s="143">
        <v>0</v>
      </c>
      <c r="AM4054" s="143" t="s">
        <v>383</v>
      </c>
      <c r="AN4054" s="143">
        <v>-1</v>
      </c>
      <c r="AQ4054" s="143">
        <v>672</v>
      </c>
      <c r="AR4054" s="143" t="s">
        <v>297</v>
      </c>
      <c r="AT4054" s="143" t="s">
        <v>366</v>
      </c>
      <c r="AV4054" s="143">
        <v>28.5809785116945</v>
      </c>
      <c r="AW4054" s="143">
        <v>0.78148341200000004</v>
      </c>
    </row>
    <row r="4055" spans="1:49" x14ac:dyDescent="0.25">
      <c r="A4055" s="153">
        <v>820000</v>
      </c>
      <c r="B4055" s="153">
        <v>2400000</v>
      </c>
      <c r="C4055" s="153">
        <v>2400000</v>
      </c>
      <c r="D4055" s="143" t="s">
        <v>360</v>
      </c>
      <c r="E4055" s="143" t="s">
        <v>73</v>
      </c>
      <c r="F4055" s="143" t="s">
        <v>378</v>
      </c>
      <c r="G4055" s="143" t="s">
        <v>379</v>
      </c>
      <c r="H4055" s="143">
        <v>0.59</v>
      </c>
      <c r="I4055" s="143">
        <v>0.64</v>
      </c>
      <c r="J4055" s="143" t="s">
        <v>363</v>
      </c>
      <c r="K4055" s="143">
        <v>6.8440606646599997E-2</v>
      </c>
      <c r="L4055" s="143">
        <v>3732.5650999290501</v>
      </c>
      <c r="M4055" s="143">
        <v>7.4509230566871301</v>
      </c>
      <c r="N4055" s="143">
        <v>1.0181198655464201</v>
      </c>
      <c r="O4055" s="143">
        <v>0.50994569407686996</v>
      </c>
      <c r="P4055" s="143">
        <v>6.9680741236959998E-2</v>
      </c>
      <c r="Q4055" s="143">
        <v>255.45901978710501</v>
      </c>
      <c r="R4055" s="143">
        <v>3100</v>
      </c>
      <c r="S4055" s="143" t="s">
        <v>371</v>
      </c>
      <c r="T4055" s="143">
        <v>3100</v>
      </c>
      <c r="U4055" s="143" t="s">
        <v>385</v>
      </c>
      <c r="V4055" s="143" t="s">
        <v>366</v>
      </c>
      <c r="Y4055" s="143" t="s">
        <v>363</v>
      </c>
      <c r="Z4055" s="143">
        <v>0</v>
      </c>
      <c r="AA4055" s="143">
        <v>1</v>
      </c>
      <c r="AB4055" s="143">
        <v>0.50994569407686996</v>
      </c>
      <c r="AC4055" s="143">
        <v>6.9680741236959998E-2</v>
      </c>
      <c r="AD4055" s="143">
        <v>255.45901978710401</v>
      </c>
      <c r="AF4055" s="143">
        <v>-1</v>
      </c>
      <c r="AG4055" s="143">
        <v>-1</v>
      </c>
      <c r="AH4055" s="143">
        <v>-1</v>
      </c>
      <c r="AI4055" s="143">
        <v>-1</v>
      </c>
      <c r="AJ4055" s="143">
        <v>0</v>
      </c>
      <c r="AM4055" s="143" t="s">
        <v>383</v>
      </c>
      <c r="AN4055" s="143">
        <v>-1</v>
      </c>
      <c r="AQ4055" s="143">
        <v>666</v>
      </c>
      <c r="AR4055" s="143" t="s">
        <v>297</v>
      </c>
      <c r="AT4055" s="143" t="s">
        <v>366</v>
      </c>
      <c r="AV4055" s="143">
        <v>72.4957567507645</v>
      </c>
      <c r="AW4055" s="143">
        <v>0.20718493090000001</v>
      </c>
    </row>
    <row r="4056" spans="1:49" x14ac:dyDescent="0.25">
      <c r="A4056" s="153">
        <v>820000</v>
      </c>
      <c r="B4056" s="153">
        <v>2400000</v>
      </c>
      <c r="C4056" s="153">
        <v>2400000</v>
      </c>
      <c r="D4056" s="143" t="s">
        <v>360</v>
      </c>
      <c r="E4056" s="143" t="s">
        <v>73</v>
      </c>
      <c r="F4056" s="143" t="s">
        <v>378</v>
      </c>
      <c r="G4056" s="143" t="s">
        <v>379</v>
      </c>
      <c r="H4056" s="143">
        <v>0.59</v>
      </c>
      <c r="I4056" s="143">
        <v>0.64</v>
      </c>
      <c r="J4056" s="143" t="s">
        <v>366</v>
      </c>
      <c r="K4056" s="143">
        <v>0.60773913417435999</v>
      </c>
      <c r="L4056" s="143">
        <v>3837.5828933518001</v>
      </c>
      <c r="M4056" s="143">
        <v>7.5850598671142997</v>
      </c>
      <c r="N4056" s="143">
        <v>1.05873790318826</v>
      </c>
      <c r="O4056" s="143">
        <v>4.60973771630076</v>
      </c>
      <c r="P4056" s="143">
        <v>0.64343645660121995</v>
      </c>
      <c r="Q4056" s="143">
        <v>2332.2493049279701</v>
      </c>
      <c r="R4056" s="143">
        <v>1550</v>
      </c>
      <c r="S4056" s="143" t="s">
        <v>399</v>
      </c>
      <c r="T4056" s="143">
        <v>1550</v>
      </c>
      <c r="U4056" s="143" t="s">
        <v>385</v>
      </c>
      <c r="V4056" s="143" t="s">
        <v>366</v>
      </c>
      <c r="Z4056" s="143">
        <v>0</v>
      </c>
      <c r="AA4056" s="143">
        <v>1</v>
      </c>
      <c r="AB4056" s="143">
        <v>4.60973771630076</v>
      </c>
      <c r="AC4056" s="143">
        <v>0.64343645660121995</v>
      </c>
      <c r="AD4056" s="143">
        <v>2370.7184627287602</v>
      </c>
      <c r="AF4056" s="143">
        <v>-1</v>
      </c>
      <c r="AG4056" s="143">
        <v>-1</v>
      </c>
      <c r="AH4056" s="143">
        <v>-1</v>
      </c>
      <c r="AI4056" s="143">
        <v>-1</v>
      </c>
      <c r="AJ4056" s="143">
        <v>0</v>
      </c>
      <c r="AM4056" s="143" t="s">
        <v>383</v>
      </c>
      <c r="AN4056" s="143">
        <v>-1</v>
      </c>
      <c r="AQ4056" s="143">
        <v>674</v>
      </c>
      <c r="AR4056" s="143" t="s">
        <v>297</v>
      </c>
      <c r="AT4056" s="143" t="s">
        <v>366</v>
      </c>
      <c r="AV4056" s="143">
        <v>194.86796226145799</v>
      </c>
      <c r="AW4056" s="143">
        <v>1.9227238141</v>
      </c>
    </row>
    <row r="4057" spans="1:49" x14ac:dyDescent="0.25">
      <c r="A4057" s="153">
        <v>820000</v>
      </c>
      <c r="B4057" s="153">
        <v>2400000</v>
      </c>
      <c r="C4057" s="153">
        <v>2400000</v>
      </c>
      <c r="D4057" s="143" t="s">
        <v>360</v>
      </c>
      <c r="E4057" s="143" t="s">
        <v>73</v>
      </c>
      <c r="F4057" s="143" t="s">
        <v>378</v>
      </c>
      <c r="G4057" s="143" t="s">
        <v>379</v>
      </c>
      <c r="H4057" s="143">
        <v>0.59</v>
      </c>
      <c r="I4057" s="143">
        <v>0.64</v>
      </c>
      <c r="J4057" s="143" t="s">
        <v>366</v>
      </c>
      <c r="K4057" s="143">
        <v>2.7336252136590002E-2</v>
      </c>
      <c r="L4057" s="143">
        <v>3801.8707191826402</v>
      </c>
      <c r="M4057" s="143">
        <v>8.07533557799748</v>
      </c>
      <c r="N4057" s="143">
        <v>1.0807843542039199</v>
      </c>
      <c r="O4057" s="143">
        <v>0.22074940944777999</v>
      </c>
      <c r="P4057" s="143">
        <v>2.9544593611809999E-2</v>
      </c>
      <c r="Q4057" s="143">
        <v>103.928896570329</v>
      </c>
      <c r="R4057" s="143">
        <v>8110</v>
      </c>
      <c r="S4057" s="143" t="s">
        <v>410</v>
      </c>
      <c r="T4057" s="143">
        <v>8110</v>
      </c>
      <c r="U4057" s="143" t="s">
        <v>385</v>
      </c>
      <c r="V4057" s="143" t="s">
        <v>366</v>
      </c>
      <c r="Z4057" s="143">
        <v>0</v>
      </c>
      <c r="AA4057" s="143">
        <v>1</v>
      </c>
      <c r="AB4057" s="143">
        <v>0.22074940944777999</v>
      </c>
      <c r="AC4057" s="143">
        <v>2.9544593611809999E-2</v>
      </c>
      <c r="AD4057" s="143">
        <v>1377.3078864229101</v>
      </c>
      <c r="AF4057" s="143">
        <v>-1</v>
      </c>
      <c r="AG4057" s="143">
        <v>-1</v>
      </c>
      <c r="AH4057" s="143">
        <v>-1</v>
      </c>
      <c r="AI4057" s="143">
        <v>-1</v>
      </c>
      <c r="AJ4057" s="143">
        <v>0</v>
      </c>
      <c r="AM4057" s="143" t="s">
        <v>383</v>
      </c>
      <c r="AN4057" s="143">
        <v>-1</v>
      </c>
      <c r="AQ4057" s="143">
        <v>660</v>
      </c>
      <c r="AR4057" s="143" t="s">
        <v>297</v>
      </c>
      <c r="AT4057" s="143" t="s">
        <v>366</v>
      </c>
      <c r="AV4057" s="143">
        <v>56.450086915482999</v>
      </c>
      <c r="AW4057" s="143">
        <v>1.1170380262999999</v>
      </c>
    </row>
    <row r="4058" spans="1:49" x14ac:dyDescent="0.25">
      <c r="A4058" s="153">
        <v>820000</v>
      </c>
      <c r="B4058" s="153">
        <v>2400000</v>
      </c>
      <c r="C4058" s="153">
        <v>2400000</v>
      </c>
      <c r="D4058" s="143" t="s">
        <v>360</v>
      </c>
      <c r="E4058" s="143" t="s">
        <v>73</v>
      </c>
      <c r="F4058" s="143" t="s">
        <v>378</v>
      </c>
      <c r="G4058" s="143" t="s">
        <v>379</v>
      </c>
      <c r="H4058" s="143">
        <v>0.59</v>
      </c>
      <c r="I4058" s="143">
        <v>0.64</v>
      </c>
      <c r="J4058" s="143" t="s">
        <v>366</v>
      </c>
      <c r="K4058" s="143">
        <v>3.5245216397339997E-2</v>
      </c>
      <c r="L4058" s="143">
        <v>3832.4632329565402</v>
      </c>
      <c r="M4058" s="143">
        <v>11.176295432779501</v>
      </c>
      <c r="N4058" s="143">
        <v>1.6548252378420301</v>
      </c>
      <c r="O4058" s="143">
        <v>0.39391095104895002</v>
      </c>
      <c r="P4058" s="143">
        <v>5.832467360752E-2</v>
      </c>
      <c r="Q4058" s="143">
        <v>135.07599598041401</v>
      </c>
      <c r="R4058" s="143">
        <v>1860</v>
      </c>
      <c r="S4058" s="143" t="s">
        <v>411</v>
      </c>
      <c r="T4058" s="143">
        <v>1860</v>
      </c>
      <c r="U4058" s="143" t="s">
        <v>385</v>
      </c>
      <c r="V4058" s="143" t="s">
        <v>366</v>
      </c>
      <c r="Z4058" s="143">
        <v>0</v>
      </c>
      <c r="AA4058" s="143">
        <v>1</v>
      </c>
      <c r="AB4058" s="143">
        <v>0.39391095104895002</v>
      </c>
      <c r="AC4058" s="143">
        <v>5.832467360752E-2</v>
      </c>
      <c r="AD4058" s="143">
        <v>647.99880646945098</v>
      </c>
      <c r="AF4058" s="143">
        <v>-1</v>
      </c>
      <c r="AG4058" s="143">
        <v>-1</v>
      </c>
      <c r="AH4058" s="143">
        <v>-1</v>
      </c>
      <c r="AI4058" s="143">
        <v>-1</v>
      </c>
      <c r="AJ4058" s="143">
        <v>0</v>
      </c>
      <c r="AM4058" s="143" t="s">
        <v>383</v>
      </c>
      <c r="AN4058" s="143">
        <v>-1</v>
      </c>
      <c r="AQ4058" s="143">
        <v>678</v>
      </c>
      <c r="AR4058" s="143" t="s">
        <v>297</v>
      </c>
      <c r="AT4058" s="143" t="s">
        <v>366</v>
      </c>
      <c r="AV4058" s="143">
        <v>53.686401069889598</v>
      </c>
      <c r="AW4058" s="143">
        <v>0.52554647730000004</v>
      </c>
    </row>
    <row r="4059" spans="1:49" x14ac:dyDescent="0.25">
      <c r="A4059" s="153">
        <v>820000</v>
      </c>
      <c r="B4059" s="153">
        <v>2400000</v>
      </c>
      <c r="C4059" s="153">
        <v>2400000</v>
      </c>
      <c r="D4059" s="143" t="s">
        <v>360</v>
      </c>
      <c r="E4059" s="143" t="s">
        <v>73</v>
      </c>
      <c r="F4059" s="143" t="s">
        <v>378</v>
      </c>
      <c r="G4059" s="143" t="s">
        <v>379</v>
      </c>
      <c r="H4059" s="143">
        <v>0.59</v>
      </c>
      <c r="I4059" s="143">
        <v>0.64</v>
      </c>
      <c r="J4059" s="143" t="s">
        <v>363</v>
      </c>
      <c r="K4059" s="143">
        <v>0.38373590037327998</v>
      </c>
      <c r="L4059" s="143">
        <v>3390.4997888028101</v>
      </c>
      <c r="M4059" s="143">
        <v>6.7016576668515997</v>
      </c>
      <c r="N4059" s="143">
        <v>0.91785294883122004</v>
      </c>
      <c r="O4059" s="143">
        <v>2.57166663878282</v>
      </c>
      <c r="P4059" s="143">
        <v>0.35221312773002</v>
      </c>
      <c r="Q4059" s="143">
        <v>1301.0564891716799</v>
      </c>
      <c r="R4059" s="143">
        <v>3100</v>
      </c>
      <c r="S4059" s="143" t="s">
        <v>371</v>
      </c>
      <c r="T4059" s="143">
        <v>3100</v>
      </c>
      <c r="U4059" s="143" t="s">
        <v>385</v>
      </c>
      <c r="V4059" s="143" t="s">
        <v>366</v>
      </c>
      <c r="Y4059" s="143" t="s">
        <v>363</v>
      </c>
      <c r="Z4059" s="143">
        <v>0</v>
      </c>
      <c r="AA4059" s="143">
        <v>1</v>
      </c>
      <c r="AB4059" s="143">
        <v>2.57166663878282</v>
      </c>
      <c r="AC4059" s="143">
        <v>0.35221312773002</v>
      </c>
      <c r="AD4059" s="143">
        <v>1307.14948483378</v>
      </c>
      <c r="AF4059" s="143">
        <v>-1</v>
      </c>
      <c r="AG4059" s="143">
        <v>-1</v>
      </c>
      <c r="AH4059" s="143">
        <v>-1</v>
      </c>
      <c r="AI4059" s="143">
        <v>-1</v>
      </c>
      <c r="AJ4059" s="143">
        <v>0</v>
      </c>
      <c r="AM4059" s="143" t="s">
        <v>383</v>
      </c>
      <c r="AN4059" s="143">
        <v>-1</v>
      </c>
      <c r="AQ4059" s="143">
        <v>666</v>
      </c>
      <c r="AR4059" s="143" t="s">
        <v>297</v>
      </c>
      <c r="AT4059" s="143" t="s">
        <v>366</v>
      </c>
      <c r="AV4059" s="143">
        <v>177.30923406095999</v>
      </c>
      <c r="AW4059" s="143">
        <v>1.0601374573</v>
      </c>
    </row>
    <row r="4060" spans="1:49" x14ac:dyDescent="0.25">
      <c r="A4060" s="153">
        <v>820000</v>
      </c>
      <c r="B4060" s="153">
        <v>2400000</v>
      </c>
      <c r="C4060" s="153">
        <v>2400000</v>
      </c>
      <c r="D4060" s="143" t="s">
        <v>360</v>
      </c>
      <c r="E4060" s="143" t="s">
        <v>73</v>
      </c>
      <c r="F4060" s="143" t="s">
        <v>378</v>
      </c>
      <c r="G4060" s="143" t="s">
        <v>379</v>
      </c>
      <c r="H4060" s="143">
        <v>0.59</v>
      </c>
      <c r="I4060" s="143">
        <v>0.64</v>
      </c>
      <c r="J4060" s="143" t="s">
        <v>366</v>
      </c>
      <c r="K4060" s="143">
        <v>0.13032748852786999</v>
      </c>
      <c r="L4060" s="143">
        <v>3437.4559084748198</v>
      </c>
      <c r="M4060" s="143">
        <v>6.9533390523182899</v>
      </c>
      <c r="N4060" s="143">
        <v>0.94201397583065005</v>
      </c>
      <c r="O4060" s="143">
        <v>0.90621121557140005</v>
      </c>
      <c r="P4060" s="143">
        <v>0.12277031562816</v>
      </c>
      <c r="Q4060" s="143">
        <v>447.99499547681103</v>
      </c>
      <c r="R4060" s="143">
        <v>8110</v>
      </c>
      <c r="S4060" s="143" t="s">
        <v>410</v>
      </c>
      <c r="T4060" s="143">
        <v>8110</v>
      </c>
      <c r="U4060" s="143" t="s">
        <v>385</v>
      </c>
      <c r="V4060" s="143" t="s">
        <v>366</v>
      </c>
      <c r="Z4060" s="143">
        <v>0</v>
      </c>
      <c r="AA4060" s="143">
        <v>1</v>
      </c>
      <c r="AB4060" s="143">
        <v>0.90621121557140005</v>
      </c>
      <c r="AC4060" s="143">
        <v>0.12277031562816</v>
      </c>
      <c r="AD4060" s="143">
        <v>935.84076750098302</v>
      </c>
      <c r="AF4060" s="143">
        <v>-1</v>
      </c>
      <c r="AG4060" s="143">
        <v>-1</v>
      </c>
      <c r="AH4060" s="143">
        <v>-1</v>
      </c>
      <c r="AI4060" s="143">
        <v>-1</v>
      </c>
      <c r="AJ4060" s="143">
        <v>0</v>
      </c>
      <c r="AM4060" s="143" t="s">
        <v>383</v>
      </c>
      <c r="AN4060" s="143">
        <v>-1</v>
      </c>
      <c r="AQ4060" s="143">
        <v>666</v>
      </c>
      <c r="AR4060" s="143" t="s">
        <v>297</v>
      </c>
      <c r="AT4060" s="143" t="s">
        <v>366</v>
      </c>
      <c r="AV4060" s="143">
        <v>120.96207286178399</v>
      </c>
      <c r="AW4060" s="143">
        <v>0.7589949453</v>
      </c>
    </row>
    <row r="4061" spans="1:49" x14ac:dyDescent="0.25">
      <c r="A4061" s="153">
        <v>820000</v>
      </c>
      <c r="B4061" s="153">
        <v>2400000</v>
      </c>
      <c r="C4061" s="153">
        <v>2400000</v>
      </c>
      <c r="D4061" s="143" t="s">
        <v>360</v>
      </c>
      <c r="E4061" s="143" t="s">
        <v>73</v>
      </c>
      <c r="F4061" s="143" t="s">
        <v>378</v>
      </c>
      <c r="G4061" s="143" t="s">
        <v>379</v>
      </c>
      <c r="H4061" s="143">
        <v>0.59</v>
      </c>
      <c r="I4061" s="143">
        <v>0.64</v>
      </c>
      <c r="J4061" s="143" t="s">
        <v>363</v>
      </c>
      <c r="K4061" s="143">
        <v>2.6891876973540001E-2</v>
      </c>
      <c r="L4061" s="143">
        <v>3437.4559084748198</v>
      </c>
      <c r="M4061" s="143">
        <v>6.9533390523182899</v>
      </c>
      <c r="N4061" s="143">
        <v>0.94201397583065005</v>
      </c>
      <c r="O4061" s="143">
        <v>0.18698833835028</v>
      </c>
      <c r="P4061" s="143">
        <v>2.5332523945390002E-2</v>
      </c>
      <c r="Q4061" s="143">
        <v>92.439641392686795</v>
      </c>
      <c r="R4061" s="143">
        <v>3100</v>
      </c>
      <c r="S4061" s="143" t="s">
        <v>371</v>
      </c>
      <c r="T4061" s="143">
        <v>3100</v>
      </c>
      <c r="U4061" s="143" t="s">
        <v>385</v>
      </c>
      <c r="V4061" s="143" t="s">
        <v>366</v>
      </c>
      <c r="Y4061" s="143" t="s">
        <v>363</v>
      </c>
      <c r="Z4061" s="143">
        <v>0</v>
      </c>
      <c r="AA4061" s="143">
        <v>1</v>
      </c>
      <c r="AB4061" s="143">
        <v>0.18698833835028</v>
      </c>
      <c r="AC4061" s="143">
        <v>2.5332523945390002E-2</v>
      </c>
      <c r="AD4061" s="143">
        <v>92.439641392686795</v>
      </c>
      <c r="AF4061" s="143">
        <v>-1</v>
      </c>
      <c r="AG4061" s="143">
        <v>-1</v>
      </c>
      <c r="AH4061" s="143">
        <v>-1</v>
      </c>
      <c r="AI4061" s="143">
        <v>-1</v>
      </c>
      <c r="AJ4061" s="143">
        <v>0</v>
      </c>
      <c r="AM4061" s="143" t="s">
        <v>383</v>
      </c>
      <c r="AN4061" s="143">
        <v>-1</v>
      </c>
      <c r="AQ4061" s="143">
        <v>666</v>
      </c>
      <c r="AR4061" s="143" t="s">
        <v>297</v>
      </c>
      <c r="AT4061" s="143" t="s">
        <v>366</v>
      </c>
      <c r="AV4061" s="143">
        <v>61.201385151431403</v>
      </c>
      <c r="AW4061" s="143">
        <v>7.4971323100000001E-2</v>
      </c>
    </row>
    <row r="4062" spans="1:49" x14ac:dyDescent="0.25">
      <c r="A4062" s="153">
        <v>820000</v>
      </c>
      <c r="B4062" s="153">
        <v>2400000</v>
      </c>
      <c r="C4062" s="153">
        <v>2400000</v>
      </c>
      <c r="D4062" s="143" t="s">
        <v>360</v>
      </c>
      <c r="E4062" s="143" t="s">
        <v>73</v>
      </c>
      <c r="F4062" s="143" t="s">
        <v>378</v>
      </c>
      <c r="G4062" s="143" t="s">
        <v>379</v>
      </c>
      <c r="H4062" s="143">
        <v>0.59</v>
      </c>
      <c r="I4062" s="143">
        <v>0.64</v>
      </c>
      <c r="J4062" s="143" t="s">
        <v>366</v>
      </c>
      <c r="K4062" s="143">
        <v>0.26332920697737999</v>
      </c>
      <c r="L4062" s="143">
        <v>3761.0194794397198</v>
      </c>
      <c r="M4062" s="143">
        <v>7.4739073387942003</v>
      </c>
      <c r="N4062" s="143">
        <v>1.0346125837573801</v>
      </c>
      <c r="O4062" s="143">
        <v>1.9680980925471501</v>
      </c>
      <c r="P4062" s="143">
        <v>0.27244371120965</v>
      </c>
      <c r="Q4062" s="143">
        <v>990.38627694737204</v>
      </c>
      <c r="R4062" s="143">
        <v>1800</v>
      </c>
      <c r="S4062" s="143" t="s">
        <v>415</v>
      </c>
      <c r="T4062" s="143">
        <v>1800</v>
      </c>
      <c r="U4062" s="143" t="s">
        <v>385</v>
      </c>
      <c r="V4062" s="143" t="s">
        <v>366</v>
      </c>
      <c r="Z4062" s="143">
        <v>0</v>
      </c>
      <c r="AA4062" s="143">
        <v>1</v>
      </c>
      <c r="AB4062" s="143">
        <v>1.9680980925471501</v>
      </c>
      <c r="AC4062" s="143">
        <v>0.27244371120965</v>
      </c>
      <c r="AD4062" s="143">
        <v>2323.4203831906402</v>
      </c>
      <c r="AF4062" s="143">
        <v>-1</v>
      </c>
      <c r="AG4062" s="143">
        <v>-1</v>
      </c>
      <c r="AH4062" s="143">
        <v>-1</v>
      </c>
      <c r="AI4062" s="143">
        <v>-1</v>
      </c>
      <c r="AJ4062" s="143">
        <v>0</v>
      </c>
      <c r="AM4062" s="143" t="s">
        <v>383</v>
      </c>
      <c r="AN4062" s="143">
        <v>-1</v>
      </c>
      <c r="AQ4062" s="143">
        <v>665</v>
      </c>
      <c r="AR4062" s="143" t="s">
        <v>297</v>
      </c>
      <c r="AT4062" s="143" t="s">
        <v>366</v>
      </c>
      <c r="AV4062" s="143">
        <v>152.83208346530901</v>
      </c>
      <c r="AW4062" s="143">
        <v>1.8843636522</v>
      </c>
    </row>
    <row r="4063" spans="1:49" x14ac:dyDescent="0.25">
      <c r="A4063" s="153">
        <v>820000</v>
      </c>
      <c r="B4063" s="153">
        <v>2400000</v>
      </c>
      <c r="C4063" s="153">
        <v>2400000</v>
      </c>
      <c r="D4063" s="143" t="s">
        <v>360</v>
      </c>
      <c r="E4063" s="143" t="s">
        <v>73</v>
      </c>
      <c r="F4063" s="143" t="s">
        <v>378</v>
      </c>
      <c r="G4063" s="143" t="s">
        <v>379</v>
      </c>
      <c r="H4063" s="143">
        <v>0.59</v>
      </c>
      <c r="I4063" s="143">
        <v>0.64</v>
      </c>
      <c r="J4063" s="143" t="s">
        <v>366</v>
      </c>
      <c r="K4063" s="143">
        <v>0.30370678925249001</v>
      </c>
      <c r="L4063" s="143">
        <v>3756.8017570040702</v>
      </c>
      <c r="M4063" s="143">
        <v>7.7211950358143397</v>
      </c>
      <c r="N4063" s="143">
        <v>1.04415845079541</v>
      </c>
      <c r="O4063" s="143">
        <v>2.34497935351951</v>
      </c>
      <c r="P4063" s="143">
        <v>0.31711801056193001</v>
      </c>
      <c r="Q4063" s="143">
        <v>1140.9661994778501</v>
      </c>
      <c r="R4063" s="143">
        <v>1860</v>
      </c>
      <c r="S4063" s="143" t="s">
        <v>411</v>
      </c>
      <c r="T4063" s="143">
        <v>1860</v>
      </c>
      <c r="U4063" s="143" t="s">
        <v>385</v>
      </c>
      <c r="V4063" s="143" t="s">
        <v>366</v>
      </c>
      <c r="Z4063" s="143">
        <v>0</v>
      </c>
      <c r="AA4063" s="143">
        <v>1</v>
      </c>
      <c r="AB4063" s="143">
        <v>2.34497935351951</v>
      </c>
      <c r="AC4063" s="143">
        <v>0.31711801056193001</v>
      </c>
      <c r="AD4063" s="143">
        <v>1683.22863949219</v>
      </c>
      <c r="AF4063" s="143">
        <v>-1</v>
      </c>
      <c r="AG4063" s="143">
        <v>-1</v>
      </c>
      <c r="AH4063" s="143">
        <v>-1</v>
      </c>
      <c r="AI4063" s="143">
        <v>-1</v>
      </c>
      <c r="AJ4063" s="143">
        <v>0</v>
      </c>
      <c r="AM4063" s="143" t="s">
        <v>383</v>
      </c>
      <c r="AN4063" s="143">
        <v>-1</v>
      </c>
      <c r="AQ4063" s="143">
        <v>668</v>
      </c>
      <c r="AR4063" s="143" t="s">
        <v>297</v>
      </c>
      <c r="AT4063" s="143" t="s">
        <v>366</v>
      </c>
      <c r="AV4063" s="143">
        <v>144.39248761800599</v>
      </c>
      <c r="AW4063" s="143">
        <v>1.3651489371000001</v>
      </c>
    </row>
    <row r="4064" spans="1:49" x14ac:dyDescent="0.25">
      <c r="A4064" s="153">
        <v>820000</v>
      </c>
      <c r="B4064" s="153">
        <v>2400000</v>
      </c>
      <c r="C4064" s="153">
        <v>2400000</v>
      </c>
      <c r="D4064" s="143" t="s">
        <v>360</v>
      </c>
      <c r="E4064" s="143" t="s">
        <v>73</v>
      </c>
      <c r="F4064" s="143" t="s">
        <v>378</v>
      </c>
      <c r="G4064" s="143" t="s">
        <v>379</v>
      </c>
      <c r="H4064" s="143">
        <v>0.59</v>
      </c>
      <c r="I4064" s="143">
        <v>0.64</v>
      </c>
      <c r="J4064" s="143" t="s">
        <v>366</v>
      </c>
      <c r="K4064" s="143">
        <v>0.14276419815607999</v>
      </c>
      <c r="L4064" s="143">
        <v>3641.1150842245502</v>
      </c>
      <c r="M4064" s="143">
        <v>7.5091991342948203</v>
      </c>
      <c r="N4064" s="143">
        <v>1.0130423148699499</v>
      </c>
      <c r="O4064" s="143">
        <v>1.0720447932019299</v>
      </c>
      <c r="P4064" s="143">
        <v>0.14462617378057999</v>
      </c>
      <c r="Q4064" s="143">
        <v>519.82087539332497</v>
      </c>
      <c r="R4064" s="143">
        <v>8110</v>
      </c>
      <c r="S4064" s="143" t="s">
        <v>410</v>
      </c>
      <c r="T4064" s="143">
        <v>8110</v>
      </c>
      <c r="U4064" s="143" t="s">
        <v>385</v>
      </c>
      <c r="V4064" s="143" t="s">
        <v>366</v>
      </c>
      <c r="Z4064" s="143">
        <v>0</v>
      </c>
      <c r="AA4064" s="143">
        <v>1</v>
      </c>
      <c r="AB4064" s="143">
        <v>1.0720447932019299</v>
      </c>
      <c r="AC4064" s="143">
        <v>0.14462617378057999</v>
      </c>
      <c r="AD4064" s="143">
        <v>1414.9804247901</v>
      </c>
      <c r="AF4064" s="143">
        <v>-1</v>
      </c>
      <c r="AG4064" s="143">
        <v>-1</v>
      </c>
      <c r="AH4064" s="143">
        <v>-1</v>
      </c>
      <c r="AI4064" s="143">
        <v>-1</v>
      </c>
      <c r="AJ4064" s="143">
        <v>0</v>
      </c>
      <c r="AM4064" s="143" t="s">
        <v>383</v>
      </c>
      <c r="AN4064" s="143">
        <v>-1</v>
      </c>
      <c r="AQ4064" s="143">
        <v>666</v>
      </c>
      <c r="AR4064" s="143" t="s">
        <v>297</v>
      </c>
      <c r="AT4064" s="143" t="s">
        <v>366</v>
      </c>
      <c r="AV4064" s="143">
        <v>123.180025896201</v>
      </c>
      <c r="AW4064" s="143">
        <v>1.1475915854000001</v>
      </c>
    </row>
    <row r="4065" spans="1:49" x14ac:dyDescent="0.25">
      <c r="A4065" s="153">
        <v>820000</v>
      </c>
      <c r="B4065" s="153">
        <v>2400000</v>
      </c>
      <c r="C4065" s="153">
        <v>2400000</v>
      </c>
      <c r="D4065" s="143" t="s">
        <v>360</v>
      </c>
      <c r="E4065" s="143" t="s">
        <v>73</v>
      </c>
      <c r="F4065" s="143" t="s">
        <v>378</v>
      </c>
      <c r="G4065" s="143" t="s">
        <v>379</v>
      </c>
      <c r="H4065" s="143">
        <v>0.59</v>
      </c>
      <c r="I4065" s="143">
        <v>0.64</v>
      </c>
      <c r="J4065" s="143" t="s">
        <v>366</v>
      </c>
      <c r="K4065" s="143">
        <v>2.6199156364400001E-2</v>
      </c>
      <c r="L4065" s="143">
        <v>3641.1150842245502</v>
      </c>
      <c r="M4065" s="143">
        <v>7.5091991342948203</v>
      </c>
      <c r="N4065" s="143">
        <v>1.0130423148699499</v>
      </c>
      <c r="O4065" s="143">
        <v>0.19673468229086999</v>
      </c>
      <c r="P4065" s="143">
        <v>2.6540854011040001E-2</v>
      </c>
      <c r="Q4065" s="143">
        <v>95.394143432407205</v>
      </c>
      <c r="R4065" s="143">
        <v>8110</v>
      </c>
      <c r="S4065" s="143" t="s">
        <v>410</v>
      </c>
      <c r="T4065" s="143">
        <v>8110</v>
      </c>
      <c r="U4065" s="143" t="s">
        <v>385</v>
      </c>
      <c r="V4065" s="143" t="s">
        <v>366</v>
      </c>
      <c r="Z4065" s="143">
        <v>0</v>
      </c>
      <c r="AA4065" s="143">
        <v>1</v>
      </c>
      <c r="AB4065" s="143">
        <v>0.19673468229086999</v>
      </c>
      <c r="AC4065" s="143">
        <v>2.6540854011040001E-2</v>
      </c>
      <c r="AD4065" s="143">
        <v>95.394143432407205</v>
      </c>
      <c r="AF4065" s="143">
        <v>-1</v>
      </c>
      <c r="AG4065" s="143">
        <v>-1</v>
      </c>
      <c r="AH4065" s="143">
        <v>-1</v>
      </c>
      <c r="AI4065" s="143">
        <v>-1</v>
      </c>
      <c r="AJ4065" s="143">
        <v>0</v>
      </c>
      <c r="AM4065" s="143" t="s">
        <v>383</v>
      </c>
      <c r="AN4065" s="143">
        <v>-1</v>
      </c>
      <c r="AQ4065" s="143">
        <v>666</v>
      </c>
      <c r="AR4065" s="143" t="s">
        <v>297</v>
      </c>
      <c r="AT4065" s="143" t="s">
        <v>366</v>
      </c>
      <c r="AV4065" s="143">
        <v>59.322220292323699</v>
      </c>
      <c r="AW4065" s="143">
        <v>7.7367512900000004E-2</v>
      </c>
    </row>
    <row r="4066" spans="1:49" x14ac:dyDescent="0.25">
      <c r="A4066" s="153">
        <v>820000</v>
      </c>
      <c r="B4066" s="153">
        <v>2400000</v>
      </c>
      <c r="C4066" s="153">
        <v>2400000</v>
      </c>
      <c r="D4066" s="143" t="s">
        <v>360</v>
      </c>
      <c r="E4066" s="143" t="s">
        <v>73</v>
      </c>
      <c r="F4066" s="143" t="s">
        <v>378</v>
      </c>
      <c r="G4066" s="143" t="s">
        <v>379</v>
      </c>
      <c r="H4066" s="143">
        <v>0.59</v>
      </c>
      <c r="I4066" s="143">
        <v>0.64</v>
      </c>
      <c r="J4066" s="143" t="s">
        <v>363</v>
      </c>
      <c r="K4066" s="143">
        <v>7.0381005091100001E-3</v>
      </c>
      <c r="L4066" s="143">
        <v>3641.1150842245502</v>
      </c>
      <c r="M4066" s="143">
        <v>7.5091991342948203</v>
      </c>
      <c r="N4066" s="143">
        <v>1.0130423148699499</v>
      </c>
      <c r="O4066" s="143">
        <v>5.2850498250140002E-2</v>
      </c>
      <c r="P4066" s="143">
        <v>7.1298936320400002E-3</v>
      </c>
      <c r="Q4066" s="143">
        <v>25.626533928034402</v>
      </c>
      <c r="R4066" s="143">
        <v>3100</v>
      </c>
      <c r="S4066" s="143" t="s">
        <v>371</v>
      </c>
      <c r="T4066" s="143">
        <v>3100</v>
      </c>
      <c r="U4066" s="143" t="s">
        <v>385</v>
      </c>
      <c r="V4066" s="143" t="s">
        <v>366</v>
      </c>
      <c r="Y4066" s="143" t="s">
        <v>363</v>
      </c>
      <c r="Z4066" s="143">
        <v>0</v>
      </c>
      <c r="AA4066" s="143">
        <v>1</v>
      </c>
      <c r="AB4066" s="143">
        <v>5.2850498250140002E-2</v>
      </c>
      <c r="AC4066" s="143">
        <v>7.1298936320400002E-3</v>
      </c>
      <c r="AD4066" s="143">
        <v>25.626533928034</v>
      </c>
      <c r="AF4066" s="143">
        <v>-1</v>
      </c>
      <c r="AG4066" s="143">
        <v>-1</v>
      </c>
      <c r="AH4066" s="143">
        <v>-1</v>
      </c>
      <c r="AI4066" s="143">
        <v>-1</v>
      </c>
      <c r="AJ4066" s="143">
        <v>0</v>
      </c>
      <c r="AM4066" s="143" t="s">
        <v>383</v>
      </c>
      <c r="AN4066" s="143">
        <v>-1</v>
      </c>
      <c r="AQ4066" s="143">
        <v>666</v>
      </c>
      <c r="AR4066" s="143" t="s">
        <v>297</v>
      </c>
      <c r="AT4066" s="143" t="s">
        <v>366</v>
      </c>
      <c r="AV4066" s="143">
        <v>30.331677400843699</v>
      </c>
      <c r="AW4066" s="143">
        <v>2.0783888E-2</v>
      </c>
    </row>
    <row r="4067" spans="1:49" x14ac:dyDescent="0.25">
      <c r="A4067" s="153">
        <v>820000</v>
      </c>
      <c r="B4067" s="153">
        <v>2400000</v>
      </c>
      <c r="C4067" s="153">
        <v>2400000</v>
      </c>
      <c r="D4067" s="143" t="s">
        <v>360</v>
      </c>
      <c r="E4067" s="143" t="s">
        <v>73</v>
      </c>
      <c r="F4067" s="143" t="s">
        <v>378</v>
      </c>
      <c r="G4067" s="143" t="s">
        <v>379</v>
      </c>
      <c r="H4067" s="143">
        <v>0.59</v>
      </c>
      <c r="I4067" s="143">
        <v>0.64</v>
      </c>
      <c r="J4067" s="143" t="s">
        <v>363</v>
      </c>
      <c r="K4067" s="143">
        <v>5.216707830681E-2</v>
      </c>
      <c r="L4067" s="143">
        <v>3750.8832338970001</v>
      </c>
      <c r="M4067" s="143">
        <v>7.8145730816092298</v>
      </c>
      <c r="N4067" s="143">
        <v>1.0524705984146301</v>
      </c>
      <c r="O4067" s="143">
        <v>0.40766344588259001</v>
      </c>
      <c r="P4067" s="143">
        <v>5.4904316123110003E-2</v>
      </c>
      <c r="Q4067" s="143">
        <v>195.672619382405</v>
      </c>
      <c r="R4067" s="143">
        <v>3100</v>
      </c>
      <c r="S4067" s="143" t="s">
        <v>371</v>
      </c>
      <c r="T4067" s="143">
        <v>3100</v>
      </c>
      <c r="U4067" s="143" t="s">
        <v>385</v>
      </c>
      <c r="V4067" s="143" t="s">
        <v>366</v>
      </c>
      <c r="Y4067" s="143" t="s">
        <v>363</v>
      </c>
      <c r="Z4067" s="143">
        <v>0</v>
      </c>
      <c r="AA4067" s="143">
        <v>1</v>
      </c>
      <c r="AB4067" s="143">
        <v>0.40766344588259001</v>
      </c>
      <c r="AC4067" s="143">
        <v>5.4904316123110003E-2</v>
      </c>
      <c r="AD4067" s="143">
        <v>195.672619382405</v>
      </c>
      <c r="AF4067" s="143">
        <v>-1</v>
      </c>
      <c r="AG4067" s="143">
        <v>-1</v>
      </c>
      <c r="AH4067" s="143">
        <v>-1</v>
      </c>
      <c r="AI4067" s="143">
        <v>-1</v>
      </c>
      <c r="AJ4067" s="143">
        <v>0</v>
      </c>
      <c r="AM4067" s="143" t="s">
        <v>383</v>
      </c>
      <c r="AN4067" s="143">
        <v>-1</v>
      </c>
      <c r="AQ4067" s="143">
        <v>658</v>
      </c>
      <c r="AR4067" s="143" t="s">
        <v>297</v>
      </c>
      <c r="AT4067" s="143" t="s">
        <v>366</v>
      </c>
      <c r="AV4067" s="143">
        <v>108.44667408543501</v>
      </c>
      <c r="AW4067" s="143">
        <v>0.15869636610000001</v>
      </c>
    </row>
    <row r="4068" spans="1:49" x14ac:dyDescent="0.25">
      <c r="A4068" s="153">
        <v>820000</v>
      </c>
      <c r="B4068" s="153">
        <v>2400000</v>
      </c>
      <c r="C4068" s="153">
        <v>2400000</v>
      </c>
      <c r="D4068" s="143" t="s">
        <v>360</v>
      </c>
      <c r="E4068" s="143" t="s">
        <v>73</v>
      </c>
      <c r="F4068" s="143" t="s">
        <v>378</v>
      </c>
      <c r="G4068" s="143" t="s">
        <v>379</v>
      </c>
      <c r="H4068" s="143">
        <v>0.59</v>
      </c>
      <c r="I4068" s="143">
        <v>0.64</v>
      </c>
      <c r="J4068" s="143" t="s">
        <v>366</v>
      </c>
      <c r="K4068" s="143">
        <v>0.19870173021340001</v>
      </c>
      <c r="L4068" s="143">
        <v>2652.9602840822599</v>
      </c>
      <c r="M4068" s="143">
        <v>2.7706428176834001</v>
      </c>
      <c r="N4068" s="143">
        <v>0.38661688551355</v>
      </c>
      <c r="O4068" s="143">
        <v>0.55053152167703001</v>
      </c>
      <c r="P4068" s="143">
        <v>7.6821444081260001E-2</v>
      </c>
      <c r="Q4068" s="143">
        <v>527.14779863458796</v>
      </c>
      <c r="R4068" s="143">
        <v>8110</v>
      </c>
      <c r="S4068" s="143" t="s">
        <v>410</v>
      </c>
      <c r="T4068" s="143">
        <v>8110</v>
      </c>
      <c r="U4068" s="143" t="s">
        <v>385</v>
      </c>
      <c r="V4068" s="143" t="s">
        <v>366</v>
      </c>
      <c r="Z4068" s="143">
        <v>0</v>
      </c>
      <c r="AA4068" s="143">
        <v>1</v>
      </c>
      <c r="AB4068" s="143">
        <v>0.55053152167703001</v>
      </c>
      <c r="AC4068" s="143">
        <v>7.6821444081260001E-2</v>
      </c>
      <c r="AD4068" s="143">
        <v>810.92067218455395</v>
      </c>
      <c r="AF4068" s="143">
        <v>-1</v>
      </c>
      <c r="AG4068" s="143">
        <v>-1</v>
      </c>
      <c r="AH4068" s="143">
        <v>-1</v>
      </c>
      <c r="AI4068" s="143">
        <v>-1</v>
      </c>
      <c r="AJ4068" s="143">
        <v>0</v>
      </c>
      <c r="AM4068" s="143" t="s">
        <v>383</v>
      </c>
      <c r="AN4068" s="143">
        <v>-1</v>
      </c>
      <c r="AQ4068" s="143">
        <v>675</v>
      </c>
      <c r="AR4068" s="143" t="s">
        <v>297</v>
      </c>
      <c r="AT4068" s="143" t="s">
        <v>366</v>
      </c>
      <c r="AV4068" s="143">
        <v>128.048531738957</v>
      </c>
      <c r="AW4068" s="143">
        <v>0.65768099930000001</v>
      </c>
    </row>
    <row r="4069" spans="1:49" x14ac:dyDescent="0.25">
      <c r="A4069" s="153">
        <v>820000</v>
      </c>
      <c r="B4069" s="153">
        <v>2400000</v>
      </c>
      <c r="C4069" s="153">
        <v>2400000</v>
      </c>
      <c r="D4069" s="143" t="s">
        <v>360</v>
      </c>
      <c r="E4069" s="143" t="s">
        <v>73</v>
      </c>
      <c r="F4069" s="143" t="s">
        <v>378</v>
      </c>
      <c r="G4069" s="143" t="s">
        <v>379</v>
      </c>
      <c r="H4069" s="143">
        <v>0.59</v>
      </c>
      <c r="I4069" s="143">
        <v>0.64</v>
      </c>
      <c r="J4069" s="143" t="s">
        <v>366</v>
      </c>
      <c r="K4069" s="143">
        <v>6.4507304730000007E-5</v>
      </c>
      <c r="L4069" s="143">
        <v>2652.9602840822599</v>
      </c>
      <c r="M4069" s="143">
        <v>2.7706428176834001</v>
      </c>
      <c r="N4069" s="143">
        <v>0.38661688551355</v>
      </c>
      <c r="O4069" s="143">
        <v>1.7872670053000001E-4</v>
      </c>
      <c r="P4069" s="143">
        <v>2.4939613239999999E-5</v>
      </c>
      <c r="Q4069" s="143">
        <v>0.17113531748187999</v>
      </c>
      <c r="R4069" s="143">
        <v>1460</v>
      </c>
      <c r="S4069" s="143" t="s">
        <v>408</v>
      </c>
      <c r="T4069" s="143">
        <v>1460</v>
      </c>
      <c r="U4069" s="143" t="s">
        <v>385</v>
      </c>
      <c r="V4069" s="143" t="s">
        <v>366</v>
      </c>
      <c r="Z4069" s="143">
        <v>0</v>
      </c>
      <c r="AA4069" s="143">
        <v>1</v>
      </c>
      <c r="AB4069" s="143">
        <v>1.7872670053000001E-4</v>
      </c>
      <c r="AC4069" s="143">
        <v>2.4939613239999999E-5</v>
      </c>
      <c r="AD4069" s="143">
        <v>393.41936585072699</v>
      </c>
      <c r="AF4069" s="143">
        <v>-1</v>
      </c>
      <c r="AG4069" s="143">
        <v>-1</v>
      </c>
      <c r="AH4069" s="143">
        <v>-1</v>
      </c>
      <c r="AI4069" s="143">
        <v>-1</v>
      </c>
      <c r="AJ4069" s="143">
        <v>0</v>
      </c>
      <c r="AM4069" s="143" t="s">
        <v>383</v>
      </c>
      <c r="AN4069" s="143">
        <v>-1</v>
      </c>
      <c r="AQ4069" s="143">
        <v>675</v>
      </c>
      <c r="AR4069" s="143" t="s">
        <v>297</v>
      </c>
      <c r="AT4069" s="143" t="s">
        <v>366</v>
      </c>
      <c r="AV4069" s="143">
        <v>2.51570657331931</v>
      </c>
      <c r="AW4069" s="143">
        <v>0.3190749115</v>
      </c>
    </row>
    <row r="4070" spans="1:49" x14ac:dyDescent="0.25">
      <c r="A4070" s="153">
        <v>820000</v>
      </c>
      <c r="B4070" s="153">
        <v>2400000</v>
      </c>
      <c r="C4070" s="153">
        <v>2400000</v>
      </c>
      <c r="D4070" s="143" t="s">
        <v>360</v>
      </c>
      <c r="E4070" s="143" t="s">
        <v>73</v>
      </c>
      <c r="F4070" s="143" t="s">
        <v>378</v>
      </c>
      <c r="G4070" s="143" t="s">
        <v>379</v>
      </c>
      <c r="H4070" s="143">
        <v>0.59</v>
      </c>
      <c r="I4070" s="143">
        <v>0.64</v>
      </c>
      <c r="J4070" s="143" t="s">
        <v>366</v>
      </c>
      <c r="K4070" s="143">
        <v>0.24884712749240001</v>
      </c>
      <c r="L4070" s="143">
        <v>3318.6431970038798</v>
      </c>
      <c r="M4070" s="143">
        <v>6.5654523765641999</v>
      </c>
      <c r="N4070" s="143">
        <v>0.89896548453314995</v>
      </c>
      <c r="O4070" s="143">
        <v>1.6337939645961701</v>
      </c>
      <c r="P4070" s="143">
        <v>0.22370497854089</v>
      </c>
      <c r="Q4070" s="143">
        <v>825.83482674662196</v>
      </c>
      <c r="R4070" s="143">
        <v>8110</v>
      </c>
      <c r="S4070" s="143" t="s">
        <v>410</v>
      </c>
      <c r="T4070" s="143">
        <v>8110</v>
      </c>
      <c r="U4070" s="143" t="s">
        <v>385</v>
      </c>
      <c r="V4070" s="143" t="s">
        <v>366</v>
      </c>
      <c r="Z4070" s="143">
        <v>0</v>
      </c>
      <c r="AA4070" s="143">
        <v>1</v>
      </c>
      <c r="AB4070" s="143">
        <v>1.6337939645961701</v>
      </c>
      <c r="AC4070" s="143">
        <v>0.22370497854089</v>
      </c>
      <c r="AD4070" s="143">
        <v>825.83482674662196</v>
      </c>
      <c r="AF4070" s="143">
        <v>-1</v>
      </c>
      <c r="AG4070" s="143">
        <v>-1</v>
      </c>
      <c r="AH4070" s="143">
        <v>-1</v>
      </c>
      <c r="AI4070" s="143">
        <v>-1</v>
      </c>
      <c r="AJ4070" s="143">
        <v>0</v>
      </c>
      <c r="AM4070" s="143" t="s">
        <v>383</v>
      </c>
      <c r="AN4070" s="143">
        <v>-1</v>
      </c>
      <c r="AQ4070" s="143">
        <v>659</v>
      </c>
      <c r="AR4070" s="143" t="s">
        <v>297</v>
      </c>
      <c r="AT4070" s="143" t="s">
        <v>366</v>
      </c>
      <c r="AV4070" s="143">
        <v>140.65717947668699</v>
      </c>
      <c r="AW4070" s="143">
        <v>0.66977682620000001</v>
      </c>
    </row>
    <row r="4071" spans="1:49" x14ac:dyDescent="0.25">
      <c r="A4071" s="153">
        <v>820000</v>
      </c>
      <c r="B4071" s="153">
        <v>2400000</v>
      </c>
      <c r="C4071" s="153">
        <v>2400000</v>
      </c>
      <c r="D4071" s="143" t="s">
        <v>360</v>
      </c>
      <c r="E4071" s="143" t="s">
        <v>73</v>
      </c>
      <c r="F4071" s="143" t="s">
        <v>378</v>
      </c>
      <c r="G4071" s="143" t="s">
        <v>379</v>
      </c>
      <c r="H4071" s="143">
        <v>0.59</v>
      </c>
      <c r="I4071" s="143">
        <v>0.64</v>
      </c>
      <c r="J4071" s="143" t="s">
        <v>363</v>
      </c>
      <c r="K4071" s="143">
        <v>5.0667587925999997E-3</v>
      </c>
      <c r="L4071" s="143">
        <v>3318.6431970038798</v>
      </c>
      <c r="M4071" s="143">
        <v>6.5654523765641999</v>
      </c>
      <c r="N4071" s="143">
        <v>0.89896548453314995</v>
      </c>
      <c r="O4071" s="143">
        <v>3.3265563556349999E-2</v>
      </c>
      <c r="P4071" s="143">
        <v>4.5548412729999998E-3</v>
      </c>
      <c r="Q4071" s="143">
        <v>16.814764597921599</v>
      </c>
      <c r="R4071" s="143">
        <v>3100</v>
      </c>
      <c r="S4071" s="143" t="s">
        <v>371</v>
      </c>
      <c r="T4071" s="143">
        <v>3100</v>
      </c>
      <c r="U4071" s="143" t="s">
        <v>385</v>
      </c>
      <c r="V4071" s="143" t="s">
        <v>366</v>
      </c>
      <c r="Y4071" s="143" t="s">
        <v>363</v>
      </c>
      <c r="Z4071" s="143">
        <v>0</v>
      </c>
      <c r="AA4071" s="143">
        <v>1</v>
      </c>
      <c r="AB4071" s="143">
        <v>3.3265563556349999E-2</v>
      </c>
      <c r="AC4071" s="143">
        <v>4.5548412729999998E-3</v>
      </c>
      <c r="AD4071" s="143">
        <v>16.814764597920099</v>
      </c>
      <c r="AF4071" s="143">
        <v>-1</v>
      </c>
      <c r="AG4071" s="143">
        <v>-1</v>
      </c>
      <c r="AH4071" s="143">
        <v>-1</v>
      </c>
      <c r="AI4071" s="143">
        <v>-1</v>
      </c>
      <c r="AJ4071" s="143">
        <v>0</v>
      </c>
      <c r="AM4071" s="143" t="s">
        <v>383</v>
      </c>
      <c r="AN4071" s="143">
        <v>-1</v>
      </c>
      <c r="AQ4071" s="143">
        <v>659</v>
      </c>
      <c r="AR4071" s="143" t="s">
        <v>297</v>
      </c>
      <c r="AT4071" s="143" t="s">
        <v>366</v>
      </c>
      <c r="AV4071" s="143">
        <v>26.590223864327399</v>
      </c>
      <c r="AW4071" s="143">
        <v>1.36372787E-2</v>
      </c>
    </row>
    <row r="4072" spans="1:49" x14ac:dyDescent="0.25">
      <c r="A4072" s="153">
        <v>820000</v>
      </c>
      <c r="B4072" s="153">
        <v>2400000</v>
      </c>
      <c r="C4072" s="153">
        <v>2400000</v>
      </c>
      <c r="D4072" s="143" t="s">
        <v>360</v>
      </c>
      <c r="E4072" s="143" t="s">
        <v>73</v>
      </c>
      <c r="F4072" s="143" t="s">
        <v>378</v>
      </c>
      <c r="G4072" s="143" t="s">
        <v>379</v>
      </c>
      <c r="H4072" s="143">
        <v>0.59</v>
      </c>
      <c r="I4072" s="143">
        <v>0.64</v>
      </c>
      <c r="J4072" s="143" t="s">
        <v>363</v>
      </c>
      <c r="K4072" s="143">
        <v>0.36384956738291002</v>
      </c>
      <c r="L4072" s="143">
        <v>3318.6431970038798</v>
      </c>
      <c r="M4072" s="143">
        <v>6.5654523765641999</v>
      </c>
      <c r="N4072" s="143">
        <v>0.89896548453314995</v>
      </c>
      <c r="O4072" s="143">
        <v>2.3888370068859901</v>
      </c>
      <c r="P4072" s="143">
        <v>0.32708820263955002</v>
      </c>
      <c r="Q4072" s="143">
        <v>1207.4868915280999</v>
      </c>
      <c r="R4072" s="143">
        <v>3100</v>
      </c>
      <c r="S4072" s="143" t="s">
        <v>371</v>
      </c>
      <c r="T4072" s="143">
        <v>3100</v>
      </c>
      <c r="U4072" s="143" t="s">
        <v>385</v>
      </c>
      <c r="V4072" s="143" t="s">
        <v>366</v>
      </c>
      <c r="Y4072" s="143" t="s">
        <v>363</v>
      </c>
      <c r="Z4072" s="143">
        <v>0</v>
      </c>
      <c r="AA4072" s="143">
        <v>1</v>
      </c>
      <c r="AB4072" s="143">
        <v>2.3888370068859901</v>
      </c>
      <c r="AC4072" s="143">
        <v>0.32708820263955002</v>
      </c>
      <c r="AD4072" s="143">
        <v>1207.4868915280999</v>
      </c>
      <c r="AF4072" s="143">
        <v>-1</v>
      </c>
      <c r="AG4072" s="143">
        <v>-1</v>
      </c>
      <c r="AH4072" s="143">
        <v>-1</v>
      </c>
      <c r="AI4072" s="143">
        <v>-1</v>
      </c>
      <c r="AJ4072" s="143">
        <v>0</v>
      </c>
      <c r="AM4072" s="143" t="s">
        <v>383</v>
      </c>
      <c r="AN4072" s="143">
        <v>-1</v>
      </c>
      <c r="AQ4072" s="143">
        <v>659</v>
      </c>
      <c r="AR4072" s="143" t="s">
        <v>297</v>
      </c>
      <c r="AT4072" s="143" t="s">
        <v>366</v>
      </c>
      <c r="AV4072" s="143">
        <v>161.537445032357</v>
      </c>
      <c r="AW4072" s="143">
        <v>0.97930810339999996</v>
      </c>
    </row>
    <row r="4073" spans="1:49" x14ac:dyDescent="0.25">
      <c r="A4073" s="153">
        <v>820000</v>
      </c>
      <c r="B4073" s="153">
        <v>2400000</v>
      </c>
      <c r="C4073" s="153">
        <v>2400000</v>
      </c>
      <c r="D4073" s="143" t="s">
        <v>360</v>
      </c>
      <c r="E4073" s="143" t="s">
        <v>73</v>
      </c>
      <c r="F4073" s="143" t="s">
        <v>378</v>
      </c>
      <c r="G4073" s="143" t="s">
        <v>379</v>
      </c>
      <c r="H4073" s="143">
        <v>0.59</v>
      </c>
      <c r="I4073" s="143">
        <v>0.64</v>
      </c>
      <c r="J4073" s="143" t="s">
        <v>366</v>
      </c>
      <c r="K4073" s="143">
        <v>5.7100934508959998E-2</v>
      </c>
      <c r="L4073" s="143">
        <v>3815.81350943601</v>
      </c>
      <c r="M4073" s="143">
        <v>7.6620538359685604</v>
      </c>
      <c r="N4073" s="143">
        <v>1.04936927582905</v>
      </c>
      <c r="O4073" s="143">
        <v>0.43751043429176001</v>
      </c>
      <c r="P4073" s="143">
        <v>5.991996629482E-2</v>
      </c>
      <c r="Q4073" s="143">
        <v>217.88651730071001</v>
      </c>
      <c r="R4073" s="143">
        <v>1200</v>
      </c>
      <c r="S4073" s="143" t="s">
        <v>398</v>
      </c>
      <c r="T4073" s="143">
        <v>1200</v>
      </c>
      <c r="U4073" s="143" t="s">
        <v>385</v>
      </c>
      <c r="V4073" s="143" t="s">
        <v>366</v>
      </c>
      <c r="Z4073" s="143">
        <v>0</v>
      </c>
      <c r="AA4073" s="143">
        <v>1</v>
      </c>
      <c r="AB4073" s="143">
        <v>0.43751043429176001</v>
      </c>
      <c r="AC4073" s="143">
        <v>5.991996629482E-2</v>
      </c>
      <c r="AD4073" s="143">
        <v>217.88651730070899</v>
      </c>
      <c r="AF4073" s="143">
        <v>-1</v>
      </c>
      <c r="AG4073" s="143">
        <v>-1</v>
      </c>
      <c r="AH4073" s="143">
        <v>-1</v>
      </c>
      <c r="AI4073" s="143">
        <v>-1</v>
      </c>
      <c r="AJ4073" s="143">
        <v>0</v>
      </c>
      <c r="AM4073" s="143" t="s">
        <v>383</v>
      </c>
      <c r="AN4073" s="143">
        <v>-1</v>
      </c>
      <c r="AQ4073" s="143">
        <v>652</v>
      </c>
      <c r="AR4073" s="143" t="s">
        <v>297</v>
      </c>
      <c r="AT4073" s="143" t="s">
        <v>366</v>
      </c>
      <c r="AV4073" s="143">
        <v>75.324962299739198</v>
      </c>
      <c r="AW4073" s="143">
        <v>0.17671250390000001</v>
      </c>
    </row>
    <row r="4074" spans="1:49" x14ac:dyDescent="0.25">
      <c r="A4074" s="153">
        <v>820000</v>
      </c>
      <c r="B4074" s="153">
        <v>2400000</v>
      </c>
      <c r="C4074" s="153">
        <v>2400000</v>
      </c>
      <c r="D4074" s="143" t="s">
        <v>360</v>
      </c>
      <c r="E4074" s="143" t="s">
        <v>73</v>
      </c>
      <c r="F4074" s="143" t="s">
        <v>378</v>
      </c>
      <c r="G4074" s="143" t="s">
        <v>379</v>
      </c>
      <c r="H4074" s="143">
        <v>0.59</v>
      </c>
      <c r="I4074" s="143">
        <v>0.64</v>
      </c>
      <c r="J4074" s="143" t="s">
        <v>363</v>
      </c>
      <c r="K4074" s="143">
        <v>9.7159950113099997E-3</v>
      </c>
      <c r="L4074" s="143">
        <v>1558.95953167792</v>
      </c>
      <c r="M4074" s="143">
        <v>3.7789819314797599</v>
      </c>
      <c r="N4074" s="143">
        <v>0.39957896839469997</v>
      </c>
      <c r="O4074" s="143">
        <v>3.6716569594110002E-2</v>
      </c>
      <c r="P4074" s="143">
        <v>3.8823072635500002E-3</v>
      </c>
      <c r="Q4074" s="143">
        <v>15.1468430326277</v>
      </c>
      <c r="R4074" s="143">
        <v>6460</v>
      </c>
      <c r="S4074" s="143" t="s">
        <v>416</v>
      </c>
      <c r="T4074" s="143">
        <v>6460</v>
      </c>
      <c r="U4074" s="143" t="s">
        <v>385</v>
      </c>
      <c r="V4074" s="143" t="s">
        <v>366</v>
      </c>
      <c r="Y4074" s="143" t="s">
        <v>363</v>
      </c>
      <c r="Z4074" s="143">
        <v>0</v>
      </c>
      <c r="AA4074" s="143">
        <v>1</v>
      </c>
      <c r="AB4074" s="143">
        <v>3.6716569594110002E-2</v>
      </c>
      <c r="AC4074" s="143">
        <v>3.8823072635500002E-3</v>
      </c>
      <c r="AD4074" s="143">
        <v>433.86755130828197</v>
      </c>
      <c r="AF4074" s="143">
        <v>-1</v>
      </c>
      <c r="AG4074" s="143">
        <v>-1</v>
      </c>
      <c r="AH4074" s="143">
        <v>-1</v>
      </c>
      <c r="AI4074" s="143">
        <v>-1</v>
      </c>
      <c r="AJ4074" s="143">
        <v>0</v>
      </c>
      <c r="AM4074" s="143" t="s">
        <v>383</v>
      </c>
      <c r="AN4074" s="143">
        <v>-1</v>
      </c>
      <c r="AQ4074" s="143">
        <v>668</v>
      </c>
      <c r="AR4074" s="143" t="s">
        <v>297</v>
      </c>
      <c r="AT4074" s="143" t="s">
        <v>366</v>
      </c>
      <c r="AV4074" s="143">
        <v>36.634025396449402</v>
      </c>
      <c r="AW4074" s="143">
        <v>0.35187960369999999</v>
      </c>
    </row>
    <row r="4075" spans="1:49" x14ac:dyDescent="0.25">
      <c r="A4075" s="153">
        <v>820000</v>
      </c>
      <c r="B4075" s="153">
        <v>2400000</v>
      </c>
      <c r="C4075" s="153">
        <v>2400000</v>
      </c>
      <c r="D4075" s="143" t="s">
        <v>360</v>
      </c>
      <c r="E4075" s="143" t="s">
        <v>73</v>
      </c>
      <c r="F4075" s="143" t="s">
        <v>378</v>
      </c>
      <c r="G4075" s="143" t="s">
        <v>379</v>
      </c>
      <c r="H4075" s="143">
        <v>0.59</v>
      </c>
      <c r="I4075" s="143">
        <v>0.64</v>
      </c>
      <c r="J4075" s="143" t="s">
        <v>366</v>
      </c>
      <c r="K4075" s="143">
        <v>2.5196690264500002E-3</v>
      </c>
      <c r="L4075" s="143">
        <v>1558.95953167792</v>
      </c>
      <c r="M4075" s="143">
        <v>3.7789819314797599</v>
      </c>
      <c r="N4075" s="143">
        <v>0.39957896839469997</v>
      </c>
      <c r="O4075" s="143">
        <v>9.5217837242599999E-3</v>
      </c>
      <c r="P4075" s="143">
        <v>1.0068067502800001E-3</v>
      </c>
      <c r="Q4075" s="143">
        <v>3.9280620454578599</v>
      </c>
      <c r="R4075" s="143">
        <v>1860</v>
      </c>
      <c r="S4075" s="143" t="s">
        <v>411</v>
      </c>
      <c r="T4075" s="143">
        <v>1860</v>
      </c>
      <c r="U4075" s="143" t="s">
        <v>385</v>
      </c>
      <c r="V4075" s="143" t="s">
        <v>366</v>
      </c>
      <c r="Z4075" s="143">
        <v>0</v>
      </c>
      <c r="AA4075" s="143">
        <v>1</v>
      </c>
      <c r="AB4075" s="143">
        <v>9.5217837242599999E-3</v>
      </c>
      <c r="AC4075" s="143">
        <v>1.0068067502800001E-3</v>
      </c>
      <c r="AD4075" s="143">
        <v>3.9280620454573301</v>
      </c>
      <c r="AF4075" s="143">
        <v>-1</v>
      </c>
      <c r="AG4075" s="143">
        <v>-1</v>
      </c>
      <c r="AH4075" s="143">
        <v>-1</v>
      </c>
      <c r="AI4075" s="143">
        <v>-1</v>
      </c>
      <c r="AJ4075" s="143">
        <v>0</v>
      </c>
      <c r="AM4075" s="143" t="s">
        <v>383</v>
      </c>
      <c r="AN4075" s="143">
        <v>-1</v>
      </c>
      <c r="AQ4075" s="143">
        <v>668</v>
      </c>
      <c r="AR4075" s="143" t="s">
        <v>297</v>
      </c>
      <c r="AT4075" s="143" t="s">
        <v>366</v>
      </c>
      <c r="AV4075" s="143">
        <v>15.7320344489981</v>
      </c>
      <c r="AW4075" s="143">
        <v>3.1857762E-3</v>
      </c>
    </row>
    <row r="4076" spans="1:49" x14ac:dyDescent="0.25">
      <c r="A4076" s="153">
        <v>820000</v>
      </c>
      <c r="B4076" s="153">
        <v>2400000</v>
      </c>
      <c r="C4076" s="153">
        <v>2400000</v>
      </c>
      <c r="D4076" s="143" t="s">
        <v>360</v>
      </c>
      <c r="E4076" s="143" t="s">
        <v>73</v>
      </c>
      <c r="F4076" s="143" t="s">
        <v>378</v>
      </c>
      <c r="G4076" s="143" t="s">
        <v>379</v>
      </c>
      <c r="H4076" s="143">
        <v>0.59</v>
      </c>
      <c r="I4076" s="143">
        <v>0.64</v>
      </c>
      <c r="J4076" s="143" t="s">
        <v>366</v>
      </c>
      <c r="K4076" s="143">
        <v>0.23211221300245999</v>
      </c>
      <c r="L4076" s="143">
        <v>3550.8767851462499</v>
      </c>
      <c r="M4076" s="143">
        <v>7.1391995184319201</v>
      </c>
      <c r="N4076" s="143">
        <v>0.96971204861515004</v>
      </c>
      <c r="O4076" s="143">
        <v>1.65709539928938</v>
      </c>
      <c r="P4076" s="143">
        <v>0.22508200957921001</v>
      </c>
      <c r="Q4076" s="143">
        <v>824.20186869938095</v>
      </c>
      <c r="R4076" s="143">
        <v>1860</v>
      </c>
      <c r="S4076" s="143" t="s">
        <v>411</v>
      </c>
      <c r="T4076" s="143">
        <v>1860</v>
      </c>
      <c r="U4076" s="143" t="s">
        <v>385</v>
      </c>
      <c r="V4076" s="143" t="s">
        <v>366</v>
      </c>
      <c r="Z4076" s="143">
        <v>0</v>
      </c>
      <c r="AA4076" s="143">
        <v>1</v>
      </c>
      <c r="AB4076" s="143">
        <v>1.65709539928938</v>
      </c>
      <c r="AC4076" s="143">
        <v>0.22508200957921001</v>
      </c>
      <c r="AD4076" s="143">
        <v>1044.3930139756401</v>
      </c>
      <c r="AF4076" s="143">
        <v>-1</v>
      </c>
      <c r="AG4076" s="143">
        <v>-1</v>
      </c>
      <c r="AH4076" s="143">
        <v>-1</v>
      </c>
      <c r="AI4076" s="143">
        <v>-1</v>
      </c>
      <c r="AJ4076" s="143">
        <v>0</v>
      </c>
      <c r="AM4076" s="143" t="s">
        <v>383</v>
      </c>
      <c r="AN4076" s="143">
        <v>-1</v>
      </c>
      <c r="AQ4076" s="143">
        <v>668</v>
      </c>
      <c r="AR4076" s="143" t="s">
        <v>297</v>
      </c>
      <c r="AT4076" s="143" t="s">
        <v>366</v>
      </c>
      <c r="AV4076" s="143">
        <v>134.72011124233799</v>
      </c>
      <c r="AW4076" s="143">
        <v>0.84703407460000002</v>
      </c>
    </row>
    <row r="4077" spans="1:49" x14ac:dyDescent="0.25">
      <c r="A4077" s="153">
        <v>820000</v>
      </c>
      <c r="B4077" s="153">
        <v>2400000</v>
      </c>
      <c r="C4077" s="153">
        <v>2400000</v>
      </c>
      <c r="D4077" s="143" t="s">
        <v>360</v>
      </c>
      <c r="E4077" s="143" t="s">
        <v>73</v>
      </c>
      <c r="F4077" s="143" t="s">
        <v>378</v>
      </c>
      <c r="G4077" s="143" t="s">
        <v>379</v>
      </c>
      <c r="H4077" s="143">
        <v>0.59</v>
      </c>
      <c r="I4077" s="143">
        <v>0.64</v>
      </c>
      <c r="J4077" s="143" t="s">
        <v>366</v>
      </c>
      <c r="K4077" s="143">
        <v>5.3113019594310001E-2</v>
      </c>
      <c r="L4077" s="143">
        <v>3248.4285857152699</v>
      </c>
      <c r="M4077" s="143">
        <v>6.3781133169968598</v>
      </c>
      <c r="N4077" s="143">
        <v>0.87497804436936</v>
      </c>
      <c r="O4077" s="143">
        <v>0.33876085758041002</v>
      </c>
      <c r="P4077" s="143">
        <v>4.6472726015180002E-2</v>
      </c>
      <c r="Q4077" s="143">
        <v>172.53385112382799</v>
      </c>
      <c r="R4077" s="143">
        <v>8110</v>
      </c>
      <c r="S4077" s="143" t="s">
        <v>410</v>
      </c>
      <c r="T4077" s="143">
        <v>8110</v>
      </c>
      <c r="U4077" s="143" t="s">
        <v>385</v>
      </c>
      <c r="V4077" s="143" t="s">
        <v>366</v>
      </c>
      <c r="Z4077" s="143">
        <v>0</v>
      </c>
      <c r="AA4077" s="143">
        <v>1</v>
      </c>
      <c r="AB4077" s="143">
        <v>0.33876085758041002</v>
      </c>
      <c r="AC4077" s="143">
        <v>4.6472726015180002E-2</v>
      </c>
      <c r="AD4077" s="143">
        <v>172.53385112382799</v>
      </c>
      <c r="AF4077" s="143">
        <v>-1</v>
      </c>
      <c r="AG4077" s="143">
        <v>-1</v>
      </c>
      <c r="AH4077" s="143">
        <v>-1</v>
      </c>
      <c r="AI4077" s="143">
        <v>-1</v>
      </c>
      <c r="AJ4077" s="143">
        <v>0</v>
      </c>
      <c r="AM4077" s="143" t="s">
        <v>383</v>
      </c>
      <c r="AN4077" s="143">
        <v>-1</v>
      </c>
      <c r="AQ4077" s="143">
        <v>666</v>
      </c>
      <c r="AR4077" s="143" t="s">
        <v>297</v>
      </c>
      <c r="AT4077" s="143" t="s">
        <v>366</v>
      </c>
      <c r="AV4077" s="143">
        <v>75.216703684353305</v>
      </c>
      <c r="AW4077" s="143">
        <v>0.13993013069999999</v>
      </c>
    </row>
    <row r="4078" spans="1:49" x14ac:dyDescent="0.25">
      <c r="A4078" s="153">
        <v>820000</v>
      </c>
      <c r="B4078" s="153">
        <v>2400000</v>
      </c>
      <c r="C4078" s="153">
        <v>2400000</v>
      </c>
      <c r="D4078" s="143" t="s">
        <v>360</v>
      </c>
      <c r="E4078" s="143" t="s">
        <v>73</v>
      </c>
      <c r="F4078" s="143" t="s">
        <v>378</v>
      </c>
      <c r="G4078" s="143" t="s">
        <v>379</v>
      </c>
      <c r="H4078" s="143">
        <v>0.59</v>
      </c>
      <c r="I4078" s="143">
        <v>0.64</v>
      </c>
      <c r="J4078" s="143" t="s">
        <v>363</v>
      </c>
      <c r="K4078" s="143">
        <v>0.56465043414263005</v>
      </c>
      <c r="L4078" s="143">
        <v>3248.4285857152699</v>
      </c>
      <c r="M4078" s="143">
        <v>6.3781133169968598</v>
      </c>
      <c r="N4078" s="143">
        <v>0.87497804436936</v>
      </c>
      <c r="O4078" s="143">
        <v>3.6014044534532199</v>
      </c>
      <c r="P4078" s="143">
        <v>0.49405673261842997</v>
      </c>
      <c r="Q4078" s="143">
        <v>1834.2266112054899</v>
      </c>
      <c r="R4078" s="143">
        <v>3100</v>
      </c>
      <c r="S4078" s="143" t="s">
        <v>371</v>
      </c>
      <c r="T4078" s="143">
        <v>3100</v>
      </c>
      <c r="U4078" s="143" t="s">
        <v>385</v>
      </c>
      <c r="V4078" s="143" t="s">
        <v>366</v>
      </c>
      <c r="Y4078" s="143" t="s">
        <v>363</v>
      </c>
      <c r="Z4078" s="143">
        <v>0</v>
      </c>
      <c r="AA4078" s="143">
        <v>1</v>
      </c>
      <c r="AB4078" s="143">
        <v>3.6014044534532199</v>
      </c>
      <c r="AC4078" s="143">
        <v>0.49405673261842997</v>
      </c>
      <c r="AD4078" s="143">
        <v>1834.2266112054899</v>
      </c>
      <c r="AF4078" s="143">
        <v>-1</v>
      </c>
      <c r="AG4078" s="143">
        <v>-1</v>
      </c>
      <c r="AH4078" s="143">
        <v>-1</v>
      </c>
      <c r="AI4078" s="143">
        <v>-1</v>
      </c>
      <c r="AJ4078" s="143">
        <v>0</v>
      </c>
      <c r="AM4078" s="143" t="s">
        <v>383</v>
      </c>
      <c r="AN4078" s="143">
        <v>-1</v>
      </c>
      <c r="AQ4078" s="143">
        <v>666</v>
      </c>
      <c r="AR4078" s="143" t="s">
        <v>297</v>
      </c>
      <c r="AT4078" s="143" t="s">
        <v>366</v>
      </c>
      <c r="AV4078" s="143">
        <v>188.56951960297701</v>
      </c>
      <c r="AW4078" s="143">
        <v>1.4876128233999999</v>
      </c>
    </row>
    <row r="4079" spans="1:49" x14ac:dyDescent="0.25">
      <c r="A4079" s="153">
        <v>820000</v>
      </c>
      <c r="B4079" s="153">
        <v>2400000</v>
      </c>
      <c r="C4079" s="153">
        <v>2400000</v>
      </c>
      <c r="D4079" s="143" t="s">
        <v>360</v>
      </c>
      <c r="E4079" s="143" t="s">
        <v>73</v>
      </c>
      <c r="F4079" s="143" t="s">
        <v>378</v>
      </c>
      <c r="G4079" s="143" t="s">
        <v>379</v>
      </c>
      <c r="H4079" s="143">
        <v>0.59</v>
      </c>
      <c r="I4079" s="143">
        <v>0.64</v>
      </c>
      <c r="J4079" s="143" t="s">
        <v>366</v>
      </c>
      <c r="K4079" s="143">
        <v>7.4682504822929999E-2</v>
      </c>
      <c r="L4079" s="143">
        <v>3834.8462024800101</v>
      </c>
      <c r="M4079" s="143">
        <v>7.9164940623702797</v>
      </c>
      <c r="N4079" s="143">
        <v>1.10440196015792</v>
      </c>
      <c r="O4079" s="143">
        <v>0.59122360599370005</v>
      </c>
      <c r="P4079" s="143">
        <v>8.2479504715950003E-2</v>
      </c>
      <c r="Q4079" s="143">
        <v>286.39592001192699</v>
      </c>
      <c r="R4079" s="143">
        <v>1200</v>
      </c>
      <c r="S4079" s="143" t="s">
        <v>398</v>
      </c>
      <c r="T4079" s="143">
        <v>1200</v>
      </c>
      <c r="U4079" s="143" t="s">
        <v>385</v>
      </c>
      <c r="V4079" s="143" t="s">
        <v>366</v>
      </c>
      <c r="Z4079" s="143">
        <v>0</v>
      </c>
      <c r="AA4079" s="143">
        <v>1</v>
      </c>
      <c r="AB4079" s="143">
        <v>0.59122360599370005</v>
      </c>
      <c r="AC4079" s="143">
        <v>8.2479504715950003E-2</v>
      </c>
      <c r="AD4079" s="143">
        <v>1769.6715420052899</v>
      </c>
      <c r="AF4079" s="143">
        <v>-1</v>
      </c>
      <c r="AG4079" s="143">
        <v>-1</v>
      </c>
      <c r="AH4079" s="143">
        <v>-1</v>
      </c>
      <c r="AI4079" s="143">
        <v>-1</v>
      </c>
      <c r="AJ4079" s="143">
        <v>0</v>
      </c>
      <c r="AM4079" s="143" t="s">
        <v>383</v>
      </c>
      <c r="AN4079" s="143">
        <v>-1</v>
      </c>
      <c r="AQ4079" s="143">
        <v>652</v>
      </c>
      <c r="AR4079" s="143" t="s">
        <v>297</v>
      </c>
      <c r="AT4079" s="143" t="s">
        <v>366</v>
      </c>
      <c r="AV4079" s="143">
        <v>73.358178007717598</v>
      </c>
      <c r="AW4079" s="143">
        <v>1.4352567250999999</v>
      </c>
    </row>
    <row r="4080" spans="1:49" x14ac:dyDescent="0.25">
      <c r="A4080" s="153">
        <v>820000</v>
      </c>
      <c r="B4080" s="153">
        <v>2400000</v>
      </c>
      <c r="C4080" s="153">
        <v>2400000</v>
      </c>
      <c r="D4080" s="143" t="s">
        <v>360</v>
      </c>
      <c r="E4080" s="143" t="s">
        <v>73</v>
      </c>
      <c r="F4080" s="143" t="s">
        <v>378</v>
      </c>
      <c r="G4080" s="143" t="s">
        <v>379</v>
      </c>
      <c r="H4080" s="143">
        <v>0.59</v>
      </c>
      <c r="I4080" s="143">
        <v>0.64</v>
      </c>
      <c r="J4080" s="143" t="s">
        <v>366</v>
      </c>
      <c r="K4080" s="143">
        <v>9.2417497700000005E-4</v>
      </c>
      <c r="L4080" s="143">
        <v>564.41327405253105</v>
      </c>
      <c r="M4080" s="143">
        <v>1.2634111658980001</v>
      </c>
      <c r="N4080" s="143">
        <v>0.16830473584573</v>
      </c>
      <c r="O4080" s="143">
        <v>1.1676129851900001E-3</v>
      </c>
      <c r="P4080" s="143">
        <v>1.5554302538000001E-4</v>
      </c>
      <c r="Q4080" s="143">
        <v>0.52161662456936997</v>
      </c>
      <c r="R4080" s="143">
        <v>1550</v>
      </c>
      <c r="S4080" s="143" t="s">
        <v>399</v>
      </c>
      <c r="T4080" s="143">
        <v>1550</v>
      </c>
      <c r="U4080" s="143" t="s">
        <v>385</v>
      </c>
      <c r="V4080" s="143" t="s">
        <v>366</v>
      </c>
      <c r="Z4080" s="143">
        <v>0</v>
      </c>
      <c r="AA4080" s="143">
        <v>1</v>
      </c>
      <c r="AB4080" s="143">
        <v>1.1676129851900001E-3</v>
      </c>
      <c r="AC4080" s="143">
        <v>1.5554302538000001E-4</v>
      </c>
      <c r="AD4080" s="143">
        <v>9.2670896477713605</v>
      </c>
      <c r="AF4080" s="143">
        <v>-1</v>
      </c>
      <c r="AG4080" s="143">
        <v>-1</v>
      </c>
      <c r="AH4080" s="143">
        <v>-1</v>
      </c>
      <c r="AI4080" s="143">
        <v>-1</v>
      </c>
      <c r="AJ4080" s="143">
        <v>0</v>
      </c>
      <c r="AM4080" s="143" t="s">
        <v>383</v>
      </c>
      <c r="AN4080" s="143">
        <v>-1</v>
      </c>
      <c r="AQ4080" s="143">
        <v>677</v>
      </c>
      <c r="AR4080" s="143" t="s">
        <v>297</v>
      </c>
      <c r="AT4080" s="143" t="s">
        <v>366</v>
      </c>
      <c r="AV4080" s="143">
        <v>7.8848811441593902</v>
      </c>
      <c r="AW4080" s="143">
        <v>7.5158878E-3</v>
      </c>
    </row>
    <row r="4081" spans="1:49" x14ac:dyDescent="0.25">
      <c r="A4081" s="153">
        <v>820000</v>
      </c>
      <c r="B4081" s="153">
        <v>2400000</v>
      </c>
      <c r="C4081" s="153">
        <v>2400000</v>
      </c>
      <c r="D4081" s="143" t="s">
        <v>360</v>
      </c>
      <c r="E4081" s="143" t="s">
        <v>73</v>
      </c>
      <c r="F4081" s="143" t="s">
        <v>378</v>
      </c>
      <c r="G4081" s="143" t="s">
        <v>379</v>
      </c>
      <c r="H4081" s="143">
        <v>0.59</v>
      </c>
      <c r="I4081" s="143">
        <v>0.64</v>
      </c>
      <c r="J4081" s="143" t="s">
        <v>366</v>
      </c>
      <c r="K4081" s="143">
        <v>2.0833786601500001E-3</v>
      </c>
      <c r="L4081" s="143">
        <v>564.41327405253105</v>
      </c>
      <c r="M4081" s="143">
        <v>1.2634111658980001</v>
      </c>
      <c r="N4081" s="143">
        <v>0.16830473584573</v>
      </c>
      <c r="O4081" s="143">
        <v>2.6321638620300002E-3</v>
      </c>
      <c r="P4081" s="143">
        <v>3.5064249506000001E-4</v>
      </c>
      <c r="Q4081" s="143">
        <v>1.17588657067038</v>
      </c>
      <c r="R4081" s="143">
        <v>1860</v>
      </c>
      <c r="S4081" s="143" t="s">
        <v>411</v>
      </c>
      <c r="T4081" s="143">
        <v>1860</v>
      </c>
      <c r="U4081" s="143" t="s">
        <v>385</v>
      </c>
      <c r="V4081" s="143" t="s">
        <v>366</v>
      </c>
      <c r="Z4081" s="143">
        <v>0</v>
      </c>
      <c r="AA4081" s="143">
        <v>1</v>
      </c>
      <c r="AB4081" s="143">
        <v>2.6321638620300002E-3</v>
      </c>
      <c r="AC4081" s="143">
        <v>3.5064249506000001E-4</v>
      </c>
      <c r="AD4081" s="143">
        <v>46.275830151231702</v>
      </c>
      <c r="AF4081" s="143">
        <v>-1</v>
      </c>
      <c r="AG4081" s="143">
        <v>-1</v>
      </c>
      <c r="AH4081" s="143">
        <v>-1</v>
      </c>
      <c r="AI4081" s="143">
        <v>-1</v>
      </c>
      <c r="AJ4081" s="143">
        <v>0</v>
      </c>
      <c r="AM4081" s="143" t="s">
        <v>383</v>
      </c>
      <c r="AN4081" s="143">
        <v>-1</v>
      </c>
      <c r="AQ4081" s="143">
        <v>677</v>
      </c>
      <c r="AR4081" s="143" t="s">
        <v>297</v>
      </c>
      <c r="AT4081" s="143" t="s">
        <v>366</v>
      </c>
      <c r="AV4081" s="143">
        <v>19.061533449340601</v>
      </c>
      <c r="AW4081" s="143">
        <v>3.7531086900000003E-2</v>
      </c>
    </row>
    <row r="4082" spans="1:49" x14ac:dyDescent="0.25">
      <c r="A4082" s="153">
        <v>820000</v>
      </c>
      <c r="B4082" s="153">
        <v>2400000</v>
      </c>
      <c r="C4082" s="153">
        <v>2400000</v>
      </c>
      <c r="D4082" s="143" t="s">
        <v>360</v>
      </c>
      <c r="E4082" s="143" t="s">
        <v>73</v>
      </c>
      <c r="F4082" s="143" t="s">
        <v>378</v>
      </c>
      <c r="G4082" s="143" t="s">
        <v>379</v>
      </c>
      <c r="H4082" s="143">
        <v>0.59</v>
      </c>
      <c r="I4082" s="143">
        <v>0.64</v>
      </c>
      <c r="J4082" s="143" t="s">
        <v>363</v>
      </c>
      <c r="K4082" s="143">
        <v>0.59698736118163997</v>
      </c>
      <c r="L4082" s="143">
        <v>3154.7943679801201</v>
      </c>
      <c r="M4082" s="143">
        <v>6.2046709265531899</v>
      </c>
      <c r="N4082" s="143">
        <v>0.84834540074444997</v>
      </c>
      <c r="O4082" s="143">
        <v>3.7041101234434399</v>
      </c>
      <c r="P4082" s="143">
        <v>0.50645148216100999</v>
      </c>
      <c r="Q4082" s="143">
        <v>1883.37236481116</v>
      </c>
      <c r="R4082" s="143">
        <v>3100</v>
      </c>
      <c r="S4082" s="143" t="s">
        <v>371</v>
      </c>
      <c r="T4082" s="143">
        <v>3100</v>
      </c>
      <c r="U4082" s="143" t="s">
        <v>385</v>
      </c>
      <c r="V4082" s="143" t="s">
        <v>366</v>
      </c>
      <c r="Y4082" s="143" t="s">
        <v>363</v>
      </c>
      <c r="Z4082" s="143">
        <v>0</v>
      </c>
      <c r="AA4082" s="143">
        <v>1</v>
      </c>
      <c r="AB4082" s="143">
        <v>3.7041101234434399</v>
      </c>
      <c r="AC4082" s="143">
        <v>0.50645148216100999</v>
      </c>
      <c r="AD4082" s="143">
        <v>1941.7730133821401</v>
      </c>
      <c r="AF4082" s="143">
        <v>-1</v>
      </c>
      <c r="AG4082" s="143">
        <v>-1</v>
      </c>
      <c r="AH4082" s="143">
        <v>-1</v>
      </c>
      <c r="AI4082" s="143">
        <v>-1</v>
      </c>
      <c r="AJ4082" s="143">
        <v>0</v>
      </c>
      <c r="AM4082" s="143" t="s">
        <v>383</v>
      </c>
      <c r="AN4082" s="143">
        <v>-1</v>
      </c>
      <c r="AQ4082" s="143">
        <v>658</v>
      </c>
      <c r="AR4082" s="143" t="s">
        <v>297</v>
      </c>
      <c r="AT4082" s="143" t="s">
        <v>366</v>
      </c>
      <c r="AV4082" s="143">
        <v>288.79585434101199</v>
      </c>
      <c r="AW4082" s="143">
        <v>1.5748361827999999</v>
      </c>
    </row>
    <row r="4083" spans="1:49" x14ac:dyDescent="0.25">
      <c r="A4083" s="153">
        <v>820000</v>
      </c>
      <c r="B4083" s="153">
        <v>2400000</v>
      </c>
      <c r="C4083" s="153">
        <v>2400000</v>
      </c>
      <c r="D4083" s="143" t="s">
        <v>360</v>
      </c>
      <c r="E4083" s="143" t="s">
        <v>73</v>
      </c>
      <c r="F4083" s="143" t="s">
        <v>378</v>
      </c>
      <c r="G4083" s="143" t="s">
        <v>379</v>
      </c>
      <c r="H4083" s="143">
        <v>0.59</v>
      </c>
      <c r="I4083" s="143">
        <v>0.64</v>
      </c>
      <c r="J4083" s="143" t="s">
        <v>366</v>
      </c>
      <c r="K4083" s="143">
        <v>0.24539642124236999</v>
      </c>
      <c r="L4083" s="143">
        <v>3445.86273179814</v>
      </c>
      <c r="M4083" s="143">
        <v>6.8557868228913899</v>
      </c>
      <c r="N4083" s="143">
        <v>0.9335968321525</v>
      </c>
      <c r="O4083" s="143">
        <v>1.68238555113818</v>
      </c>
      <c r="P4083" s="143">
        <v>0.22910132149344001</v>
      </c>
      <c r="Q4083" s="143">
        <v>845.60238247574102</v>
      </c>
      <c r="R4083" s="143">
        <v>8110</v>
      </c>
      <c r="S4083" s="143" t="s">
        <v>410</v>
      </c>
      <c r="T4083" s="143">
        <v>8110</v>
      </c>
      <c r="U4083" s="143" t="s">
        <v>385</v>
      </c>
      <c r="V4083" s="143" t="s">
        <v>366</v>
      </c>
      <c r="Z4083" s="143">
        <v>0</v>
      </c>
      <c r="AA4083" s="143">
        <v>1</v>
      </c>
      <c r="AB4083" s="143">
        <v>1.68238555113818</v>
      </c>
      <c r="AC4083" s="143">
        <v>0.22910132149344001</v>
      </c>
      <c r="AD4083" s="143">
        <v>878.150205451548</v>
      </c>
      <c r="AF4083" s="143">
        <v>-1</v>
      </c>
      <c r="AG4083" s="143">
        <v>-1</v>
      </c>
      <c r="AH4083" s="143">
        <v>-1</v>
      </c>
      <c r="AI4083" s="143">
        <v>-1</v>
      </c>
      <c r="AJ4083" s="143">
        <v>0</v>
      </c>
      <c r="AM4083" s="143" t="s">
        <v>383</v>
      </c>
      <c r="AN4083" s="143">
        <v>-1</v>
      </c>
      <c r="AQ4083" s="143">
        <v>666</v>
      </c>
      <c r="AR4083" s="143" t="s">
        <v>297</v>
      </c>
      <c r="AT4083" s="143" t="s">
        <v>366</v>
      </c>
      <c r="AV4083" s="143">
        <v>146.967171247078</v>
      </c>
      <c r="AW4083" s="143">
        <v>0.71220616820000004</v>
      </c>
    </row>
    <row r="4084" spans="1:49" x14ac:dyDescent="0.25">
      <c r="A4084" s="153">
        <v>820000</v>
      </c>
      <c r="B4084" s="153">
        <v>2400000</v>
      </c>
      <c r="C4084" s="153">
        <v>2400000</v>
      </c>
      <c r="D4084" s="143" t="s">
        <v>360</v>
      </c>
      <c r="E4084" s="143" t="s">
        <v>73</v>
      </c>
      <c r="F4084" s="143" t="s">
        <v>378</v>
      </c>
      <c r="G4084" s="143" t="s">
        <v>379</v>
      </c>
      <c r="H4084" s="143">
        <v>0.59</v>
      </c>
      <c r="I4084" s="143">
        <v>0.64</v>
      </c>
      <c r="J4084" s="143" t="s">
        <v>363</v>
      </c>
      <c r="K4084" s="143">
        <v>1.6173993369900001E-2</v>
      </c>
      <c r="L4084" s="143">
        <v>3138.8417926388802</v>
      </c>
      <c r="M4084" s="143">
        <v>7.3673700375839903</v>
      </c>
      <c r="N4084" s="143">
        <v>0.83232822375941995</v>
      </c>
      <c r="O4084" s="143">
        <v>0.11915979414152</v>
      </c>
      <c r="P4084" s="143">
        <v>1.3462071172670001E-2</v>
      </c>
      <c r="Q4084" s="143">
        <v>50.767606343325198</v>
      </c>
      <c r="R4084" s="143">
        <v>3100</v>
      </c>
      <c r="S4084" s="143" t="s">
        <v>371</v>
      </c>
      <c r="T4084" s="143">
        <v>3100</v>
      </c>
      <c r="U4084" s="143" t="s">
        <v>385</v>
      </c>
      <c r="V4084" s="143" t="s">
        <v>366</v>
      </c>
      <c r="Y4084" s="143" t="s">
        <v>363</v>
      </c>
      <c r="Z4084" s="143">
        <v>0</v>
      </c>
      <c r="AA4084" s="143">
        <v>1</v>
      </c>
      <c r="AB4084" s="143">
        <v>0.11915979414152</v>
      </c>
      <c r="AC4084" s="143">
        <v>1.3462071172670001E-2</v>
      </c>
      <c r="AD4084" s="143">
        <v>1867.1621368644001</v>
      </c>
      <c r="AF4084" s="143">
        <v>-1</v>
      </c>
      <c r="AG4084" s="143">
        <v>-1</v>
      </c>
      <c r="AH4084" s="143">
        <v>-1</v>
      </c>
      <c r="AI4084" s="143">
        <v>-1</v>
      </c>
      <c r="AJ4084" s="143">
        <v>0</v>
      </c>
      <c r="AM4084" s="143" t="s">
        <v>383</v>
      </c>
      <c r="AN4084" s="143">
        <v>-1</v>
      </c>
      <c r="AQ4084" s="143">
        <v>654</v>
      </c>
      <c r="AR4084" s="143" t="s">
        <v>297</v>
      </c>
      <c r="AT4084" s="143" t="s">
        <v>366</v>
      </c>
      <c r="AV4084" s="143">
        <v>39.3963725957055</v>
      </c>
      <c r="AW4084" s="143">
        <v>1.514324523</v>
      </c>
    </row>
    <row r="4085" spans="1:49" x14ac:dyDescent="0.25">
      <c r="A4085" s="153">
        <v>820000</v>
      </c>
      <c r="B4085" s="153">
        <v>2400000</v>
      </c>
      <c r="C4085" s="153">
        <v>2400000</v>
      </c>
      <c r="D4085" s="143" t="s">
        <v>360</v>
      </c>
      <c r="E4085" s="143" t="s">
        <v>73</v>
      </c>
      <c r="F4085" s="143" t="s">
        <v>378</v>
      </c>
      <c r="G4085" s="143" t="s">
        <v>379</v>
      </c>
      <c r="H4085" s="143">
        <v>0.59</v>
      </c>
      <c r="I4085" s="143">
        <v>0.64</v>
      </c>
      <c r="J4085" s="143" t="s">
        <v>366</v>
      </c>
      <c r="K4085" s="143">
        <v>0.33669907850983</v>
      </c>
      <c r="L4085" s="143">
        <v>3652.7952875414999</v>
      </c>
      <c r="M4085" s="143">
        <v>7.8043498425983797</v>
      </c>
      <c r="N4085" s="143">
        <v>1.1826347874667</v>
      </c>
      <c r="O4085" s="143">
        <v>2.62771740037127</v>
      </c>
      <c r="P4085" s="143">
        <v>0.39819204315370998</v>
      </c>
      <c r="Q4085" s="143">
        <v>1229.8928073003001</v>
      </c>
      <c r="R4085" s="143">
        <v>1300</v>
      </c>
      <c r="S4085" s="143" t="s">
        <v>401</v>
      </c>
      <c r="T4085" s="143">
        <v>1300</v>
      </c>
      <c r="U4085" s="143" t="s">
        <v>385</v>
      </c>
      <c r="V4085" s="143" t="s">
        <v>366</v>
      </c>
      <c r="Z4085" s="143">
        <v>0</v>
      </c>
      <c r="AA4085" s="143">
        <v>1</v>
      </c>
      <c r="AB4085" s="143">
        <v>2.62771740037127</v>
      </c>
      <c r="AC4085" s="143">
        <v>0.39819204315370998</v>
      </c>
      <c r="AD4085" s="143">
        <v>1335.2580876837701</v>
      </c>
      <c r="AF4085" s="143">
        <v>-1</v>
      </c>
      <c r="AG4085" s="143">
        <v>-1</v>
      </c>
      <c r="AH4085" s="143">
        <v>-1</v>
      </c>
      <c r="AI4085" s="143">
        <v>-1</v>
      </c>
      <c r="AJ4085" s="143">
        <v>0</v>
      </c>
      <c r="AM4085" s="143" t="s">
        <v>383</v>
      </c>
      <c r="AN4085" s="143">
        <v>-1</v>
      </c>
      <c r="AQ4085" s="143">
        <v>679</v>
      </c>
      <c r="AR4085" s="143" t="s">
        <v>297</v>
      </c>
      <c r="AT4085" s="143" t="s">
        <v>366</v>
      </c>
      <c r="AV4085" s="143">
        <v>152.52695318978601</v>
      </c>
      <c r="AW4085" s="143">
        <v>1.0829343777</v>
      </c>
    </row>
    <row r="4086" spans="1:49" x14ac:dyDescent="0.25">
      <c r="A4086" s="153">
        <v>820000</v>
      </c>
      <c r="B4086" s="153">
        <v>2400000</v>
      </c>
      <c r="C4086" s="153">
        <v>2400000</v>
      </c>
      <c r="D4086" s="143" t="s">
        <v>360</v>
      </c>
      <c r="E4086" s="143" t="s">
        <v>73</v>
      </c>
      <c r="F4086" s="143" t="s">
        <v>378</v>
      </c>
      <c r="G4086" s="143" t="s">
        <v>379</v>
      </c>
      <c r="H4086" s="143">
        <v>0.59</v>
      </c>
      <c r="I4086" s="143">
        <v>0.64</v>
      </c>
      <c r="J4086" s="143" t="s">
        <v>366</v>
      </c>
      <c r="K4086" s="143">
        <v>1.105419730486E-2</v>
      </c>
      <c r="L4086" s="143">
        <v>3652.7952875414999</v>
      </c>
      <c r="M4086" s="143">
        <v>7.8043498425983797</v>
      </c>
      <c r="N4086" s="143">
        <v>1.1826347874667</v>
      </c>
      <c r="O4086" s="143">
        <v>8.6270822996249996E-2</v>
      </c>
      <c r="P4086" s="143">
        <v>1.307307828025E-2</v>
      </c>
      <c r="Q4086" s="143">
        <v>40.378719822753901</v>
      </c>
      <c r="R4086" s="143">
        <v>8310</v>
      </c>
      <c r="S4086" s="143" t="s">
        <v>400</v>
      </c>
      <c r="T4086" s="143">
        <v>8310</v>
      </c>
      <c r="U4086" s="143" t="s">
        <v>385</v>
      </c>
      <c r="V4086" s="143" t="s">
        <v>366</v>
      </c>
      <c r="Z4086" s="143">
        <v>0</v>
      </c>
      <c r="AA4086" s="143">
        <v>1</v>
      </c>
      <c r="AB4086" s="143">
        <v>8.6270822996249996E-2</v>
      </c>
      <c r="AC4086" s="143">
        <v>1.307307828025E-2</v>
      </c>
      <c r="AD4086" s="143">
        <v>129.16513437243199</v>
      </c>
      <c r="AF4086" s="143">
        <v>-1</v>
      </c>
      <c r="AG4086" s="143">
        <v>-1</v>
      </c>
      <c r="AH4086" s="143">
        <v>-1</v>
      </c>
      <c r="AI4086" s="143">
        <v>-1</v>
      </c>
      <c r="AJ4086" s="143">
        <v>0</v>
      </c>
      <c r="AM4086" s="143" t="s">
        <v>383</v>
      </c>
      <c r="AN4086" s="143">
        <v>-1</v>
      </c>
      <c r="AQ4086" s="143">
        <v>679</v>
      </c>
      <c r="AR4086" s="143" t="s">
        <v>297</v>
      </c>
      <c r="AT4086" s="143" t="s">
        <v>366</v>
      </c>
      <c r="AV4086" s="143">
        <v>28.8283207212877</v>
      </c>
      <c r="AW4086" s="143">
        <v>0.1047568</v>
      </c>
    </row>
    <row r="4087" spans="1:49" x14ac:dyDescent="0.25">
      <c r="A4087" s="153">
        <v>820000</v>
      </c>
      <c r="B4087" s="153">
        <v>2400000</v>
      </c>
      <c r="C4087" s="153">
        <v>2400000</v>
      </c>
      <c r="D4087" s="143" t="s">
        <v>360</v>
      </c>
      <c r="E4087" s="143" t="s">
        <v>73</v>
      </c>
      <c r="F4087" s="143" t="s">
        <v>378</v>
      </c>
      <c r="G4087" s="143" t="s">
        <v>379</v>
      </c>
      <c r="H4087" s="143">
        <v>0.59</v>
      </c>
      <c r="I4087" s="143">
        <v>0.64</v>
      </c>
      <c r="J4087" s="143" t="s">
        <v>363</v>
      </c>
      <c r="K4087" s="143">
        <v>4.0975661241289998E-2</v>
      </c>
      <c r="L4087" s="143">
        <v>3652.7952875414999</v>
      </c>
      <c r="M4087" s="143">
        <v>7.8043498425983797</v>
      </c>
      <c r="N4087" s="143">
        <v>1.1826347874667</v>
      </c>
      <c r="O4087" s="143">
        <v>0.31978839535887998</v>
      </c>
      <c r="P4087" s="143">
        <v>4.8459242423400002E-2</v>
      </c>
      <c r="Q4087" s="143">
        <v>149.675702286106</v>
      </c>
      <c r="R4087" s="143">
        <v>3100</v>
      </c>
      <c r="S4087" s="143" t="s">
        <v>371</v>
      </c>
      <c r="T4087" s="143">
        <v>3100</v>
      </c>
      <c r="U4087" s="143" t="s">
        <v>385</v>
      </c>
      <c r="V4087" s="143" t="s">
        <v>366</v>
      </c>
      <c r="Y4087" s="143" t="s">
        <v>363</v>
      </c>
      <c r="Z4087" s="143">
        <v>0</v>
      </c>
      <c r="AA4087" s="143">
        <v>1</v>
      </c>
      <c r="AB4087" s="143">
        <v>0.31978839535887998</v>
      </c>
      <c r="AC4087" s="143">
        <v>4.8459242423400002E-2</v>
      </c>
      <c r="AD4087" s="143">
        <v>792.14021056950401</v>
      </c>
      <c r="AF4087" s="143">
        <v>-1</v>
      </c>
      <c r="AG4087" s="143">
        <v>-1</v>
      </c>
      <c r="AH4087" s="143">
        <v>-1</v>
      </c>
      <c r="AI4087" s="143">
        <v>-1</v>
      </c>
      <c r="AJ4087" s="143">
        <v>0</v>
      </c>
      <c r="AM4087" s="143" t="s">
        <v>383</v>
      </c>
      <c r="AN4087" s="143">
        <v>-1</v>
      </c>
      <c r="AQ4087" s="143">
        <v>679</v>
      </c>
      <c r="AR4087" s="143" t="s">
        <v>297</v>
      </c>
      <c r="AT4087" s="143" t="s">
        <v>366</v>
      </c>
      <c r="AV4087" s="143">
        <v>88.970761517116301</v>
      </c>
      <c r="AW4087" s="143">
        <v>0.64244948140000002</v>
      </c>
    </row>
    <row r="4088" spans="1:49" x14ac:dyDescent="0.25">
      <c r="A4088" s="153">
        <v>820000</v>
      </c>
      <c r="B4088" s="153">
        <v>2400000</v>
      </c>
      <c r="C4088" s="153">
        <v>2400000</v>
      </c>
      <c r="D4088" s="143" t="s">
        <v>360</v>
      </c>
      <c r="E4088" s="143" t="s">
        <v>73</v>
      </c>
      <c r="F4088" s="143" t="s">
        <v>378</v>
      </c>
      <c r="G4088" s="143" t="s">
        <v>379</v>
      </c>
      <c r="H4088" s="143">
        <v>0.59</v>
      </c>
      <c r="I4088" s="143">
        <v>0.64</v>
      </c>
      <c r="J4088" s="143" t="s">
        <v>363</v>
      </c>
      <c r="K4088" s="143">
        <v>9.3635658639099999E-3</v>
      </c>
      <c r="L4088" s="143">
        <v>3414.3310869693701</v>
      </c>
      <c r="M4088" s="143">
        <v>7.9955837936187804</v>
      </c>
      <c r="N4088" s="143">
        <v>1.0034283850295</v>
      </c>
      <c r="O4088" s="143">
        <v>7.4867175471969999E-2</v>
      </c>
      <c r="P4088" s="143">
        <v>9.3956677729400001E-3</v>
      </c>
      <c r="Q4088" s="143">
        <v>31.97031401404</v>
      </c>
      <c r="R4088" s="143">
        <v>3100</v>
      </c>
      <c r="S4088" s="143" t="s">
        <v>371</v>
      </c>
      <c r="T4088" s="143">
        <v>3100</v>
      </c>
      <c r="U4088" s="143" t="s">
        <v>385</v>
      </c>
      <c r="V4088" s="143" t="s">
        <v>366</v>
      </c>
      <c r="Y4088" s="143" t="s">
        <v>363</v>
      </c>
      <c r="Z4088" s="143">
        <v>0</v>
      </c>
      <c r="AA4088" s="143">
        <v>1</v>
      </c>
      <c r="AB4088" s="143">
        <v>7.4867175471969999E-2</v>
      </c>
      <c r="AC4088" s="143">
        <v>9.3956677729400001E-3</v>
      </c>
      <c r="AD4088" s="143">
        <v>60.5285879734693</v>
      </c>
      <c r="AF4088" s="143">
        <v>-1</v>
      </c>
      <c r="AG4088" s="143">
        <v>-1</v>
      </c>
      <c r="AH4088" s="143">
        <v>-1</v>
      </c>
      <c r="AI4088" s="143">
        <v>-1</v>
      </c>
      <c r="AJ4088" s="143">
        <v>0</v>
      </c>
      <c r="AM4088" s="143" t="s">
        <v>383</v>
      </c>
      <c r="AN4088" s="143">
        <v>-1</v>
      </c>
      <c r="AQ4088" s="143">
        <v>654</v>
      </c>
      <c r="AR4088" s="143" t="s">
        <v>297</v>
      </c>
      <c r="AT4088" s="143" t="s">
        <v>366</v>
      </c>
      <c r="AV4088" s="143">
        <v>29.547094553296802</v>
      </c>
      <c r="AW4088" s="143">
        <v>4.9090501199999997E-2</v>
      </c>
    </row>
    <row r="4089" spans="1:49" x14ac:dyDescent="0.25">
      <c r="A4089" s="153">
        <v>820000</v>
      </c>
      <c r="B4089" s="153">
        <v>2400000</v>
      </c>
      <c r="C4089" s="153">
        <v>2400000</v>
      </c>
      <c r="D4089" s="143" t="s">
        <v>360</v>
      </c>
      <c r="E4089" s="143" t="s">
        <v>73</v>
      </c>
      <c r="F4089" s="143" t="s">
        <v>378</v>
      </c>
      <c r="G4089" s="143" t="s">
        <v>379</v>
      </c>
      <c r="H4089" s="143">
        <v>0.59</v>
      </c>
      <c r="I4089" s="143">
        <v>0.64</v>
      </c>
      <c r="J4089" s="143" t="s">
        <v>363</v>
      </c>
      <c r="K4089" s="143">
        <v>4.9651230749469998E-2</v>
      </c>
      <c r="L4089" s="143">
        <v>2443.12019363644</v>
      </c>
      <c r="M4089" s="143">
        <v>4.8692323985460799</v>
      </c>
      <c r="N4089" s="143">
        <v>0.63618382277162</v>
      </c>
      <c r="O4089" s="143">
        <v>0.24176338139302</v>
      </c>
      <c r="P4089" s="143">
        <v>3.1587309783510001E-2</v>
      </c>
      <c r="Q4089" s="143">
        <v>121.30392448294</v>
      </c>
      <c r="R4089" s="143">
        <v>3100</v>
      </c>
      <c r="S4089" s="143" t="s">
        <v>371</v>
      </c>
      <c r="T4089" s="143">
        <v>3100</v>
      </c>
      <c r="U4089" s="143" t="s">
        <v>385</v>
      </c>
      <c r="V4089" s="143" t="s">
        <v>366</v>
      </c>
      <c r="Y4089" s="143" t="s">
        <v>363</v>
      </c>
      <c r="Z4089" s="143">
        <v>0</v>
      </c>
      <c r="AA4089" s="143">
        <v>1</v>
      </c>
      <c r="AB4089" s="143">
        <v>0.24176338139302</v>
      </c>
      <c r="AC4089" s="143">
        <v>3.1587309783510001E-2</v>
      </c>
      <c r="AD4089" s="143">
        <v>763.57951608170504</v>
      </c>
      <c r="AF4089" s="143">
        <v>-1</v>
      </c>
      <c r="AG4089" s="143">
        <v>-1</v>
      </c>
      <c r="AH4089" s="143">
        <v>-1</v>
      </c>
      <c r="AI4089" s="143">
        <v>-1</v>
      </c>
      <c r="AJ4089" s="143">
        <v>0</v>
      </c>
      <c r="AM4089" s="143" t="s">
        <v>383</v>
      </c>
      <c r="AN4089" s="143">
        <v>-1</v>
      </c>
      <c r="AQ4089" s="143">
        <v>655</v>
      </c>
      <c r="AR4089" s="143" t="s">
        <v>297</v>
      </c>
      <c r="AT4089" s="143" t="s">
        <v>366</v>
      </c>
      <c r="AV4089" s="143">
        <v>80.843531000903297</v>
      </c>
      <c r="AW4089" s="143">
        <v>0.61928590110000004</v>
      </c>
    </row>
    <row r="4090" spans="1:49" x14ac:dyDescent="0.25">
      <c r="A4090" s="153">
        <v>820000</v>
      </c>
      <c r="B4090" s="153">
        <v>2400000</v>
      </c>
      <c r="C4090" s="153">
        <v>2400000</v>
      </c>
      <c r="D4090" s="143" t="s">
        <v>360</v>
      </c>
      <c r="E4090" s="143" t="s">
        <v>73</v>
      </c>
      <c r="F4090" s="143" t="s">
        <v>378</v>
      </c>
      <c r="G4090" s="143" t="s">
        <v>379</v>
      </c>
      <c r="H4090" s="143">
        <v>0.59</v>
      </c>
      <c r="I4090" s="143">
        <v>0.64</v>
      </c>
      <c r="J4090" s="143" t="s">
        <v>366</v>
      </c>
      <c r="K4090" s="143">
        <v>3.8045734224550001E-2</v>
      </c>
      <c r="L4090" s="143">
        <v>3636.8802921349302</v>
      </c>
      <c r="M4090" s="143">
        <v>7.6235010465528497</v>
      </c>
      <c r="N4090" s="143">
        <v>1.0094933533233801</v>
      </c>
      <c r="O4090" s="143">
        <v>0.29004169467778002</v>
      </c>
      <c r="P4090" s="143">
        <v>3.8406915821989997E-2</v>
      </c>
      <c r="Q4090" s="143">
        <v>138.36778100109399</v>
      </c>
      <c r="R4090" s="143">
        <v>8110</v>
      </c>
      <c r="S4090" s="143" t="s">
        <v>410</v>
      </c>
      <c r="T4090" s="143">
        <v>8110</v>
      </c>
      <c r="U4090" s="143" t="s">
        <v>385</v>
      </c>
      <c r="V4090" s="143" t="s">
        <v>366</v>
      </c>
      <c r="Z4090" s="143">
        <v>0</v>
      </c>
      <c r="AA4090" s="143">
        <v>1</v>
      </c>
      <c r="AB4090" s="143">
        <v>0.29004169467778002</v>
      </c>
      <c r="AC4090" s="143">
        <v>3.8406915821989997E-2</v>
      </c>
      <c r="AD4090" s="143">
        <v>344.53481670775102</v>
      </c>
      <c r="AF4090" s="143">
        <v>-1</v>
      </c>
      <c r="AG4090" s="143">
        <v>-1</v>
      </c>
      <c r="AH4090" s="143">
        <v>-1</v>
      </c>
      <c r="AI4090" s="143">
        <v>-1</v>
      </c>
      <c r="AJ4090" s="143">
        <v>0</v>
      </c>
      <c r="AM4090" s="143" t="s">
        <v>383</v>
      </c>
      <c r="AN4090" s="143">
        <v>-1</v>
      </c>
      <c r="AQ4090" s="143">
        <v>669</v>
      </c>
      <c r="AR4090" s="143" t="s">
        <v>297</v>
      </c>
      <c r="AT4090" s="143" t="s">
        <v>366</v>
      </c>
      <c r="AV4090" s="143">
        <v>52.041878941636803</v>
      </c>
      <c r="AW4090" s="143">
        <v>0.27942807520000001</v>
      </c>
    </row>
    <row r="4091" spans="1:49" x14ac:dyDescent="0.25">
      <c r="A4091" s="153">
        <v>820000</v>
      </c>
      <c r="B4091" s="153">
        <v>2400000</v>
      </c>
      <c r="C4091" s="153">
        <v>2400000</v>
      </c>
      <c r="D4091" s="143" t="s">
        <v>360</v>
      </c>
      <c r="E4091" s="143" t="s">
        <v>73</v>
      </c>
      <c r="F4091" s="143" t="s">
        <v>378</v>
      </c>
      <c r="G4091" s="143" t="s">
        <v>379</v>
      </c>
      <c r="H4091" s="143">
        <v>0.59</v>
      </c>
      <c r="I4091" s="143">
        <v>0.64</v>
      </c>
      <c r="J4091" s="143" t="s">
        <v>363</v>
      </c>
      <c r="K4091" s="143">
        <v>0.13629287859584999</v>
      </c>
      <c r="L4091" s="143">
        <v>3636.8802921349302</v>
      </c>
      <c r="M4091" s="143">
        <v>7.6235010465528497</v>
      </c>
      <c r="N4091" s="143">
        <v>1.0094933533233801</v>
      </c>
      <c r="O4091" s="143">
        <v>1.03902890261317</v>
      </c>
      <c r="P4091" s="143">
        <v>0.13758675504782</v>
      </c>
      <c r="Q4091" s="143">
        <v>495.68088412359299</v>
      </c>
      <c r="R4091" s="143">
        <v>3100</v>
      </c>
      <c r="S4091" s="143" t="s">
        <v>371</v>
      </c>
      <c r="T4091" s="143">
        <v>3100</v>
      </c>
      <c r="U4091" s="143" t="s">
        <v>385</v>
      </c>
      <c r="V4091" s="143" t="s">
        <v>366</v>
      </c>
      <c r="Y4091" s="143" t="s">
        <v>363</v>
      </c>
      <c r="Z4091" s="143">
        <v>0</v>
      </c>
      <c r="AA4091" s="143">
        <v>1</v>
      </c>
      <c r="AB4091" s="143">
        <v>1.03902890261317</v>
      </c>
      <c r="AC4091" s="143">
        <v>0.13758675504782</v>
      </c>
      <c r="AD4091" s="143">
        <v>635.67831827401994</v>
      </c>
      <c r="AF4091" s="143">
        <v>-1</v>
      </c>
      <c r="AG4091" s="143">
        <v>-1</v>
      </c>
      <c r="AH4091" s="143">
        <v>-1</v>
      </c>
      <c r="AI4091" s="143">
        <v>-1</v>
      </c>
      <c r="AJ4091" s="143">
        <v>0</v>
      </c>
      <c r="AM4091" s="143" t="s">
        <v>383</v>
      </c>
      <c r="AN4091" s="143">
        <v>-1</v>
      </c>
      <c r="AQ4091" s="143">
        <v>669</v>
      </c>
      <c r="AR4091" s="143" t="s">
        <v>297</v>
      </c>
      <c r="AT4091" s="143" t="s">
        <v>366</v>
      </c>
      <c r="AV4091" s="143">
        <v>128.293516433728</v>
      </c>
      <c r="AW4091" s="143">
        <v>0.51555419160000004</v>
      </c>
    </row>
    <row r="4092" spans="1:49" x14ac:dyDescent="0.25">
      <c r="A4092" s="153">
        <v>820000</v>
      </c>
      <c r="B4092" s="153">
        <v>2400000</v>
      </c>
      <c r="C4092" s="153">
        <v>2400000</v>
      </c>
      <c r="D4092" s="143" t="s">
        <v>360</v>
      </c>
      <c r="E4092" s="143" t="s">
        <v>73</v>
      </c>
      <c r="F4092" s="143" t="s">
        <v>378</v>
      </c>
      <c r="G4092" s="143" t="s">
        <v>379</v>
      </c>
      <c r="H4092" s="143">
        <v>0.59</v>
      </c>
      <c r="I4092" s="143">
        <v>0.64</v>
      </c>
      <c r="J4092" s="143" t="s">
        <v>366</v>
      </c>
      <c r="K4092" s="143">
        <v>0.16623826236386999</v>
      </c>
      <c r="L4092" s="143">
        <v>3636.8802921349302</v>
      </c>
      <c r="M4092" s="143">
        <v>7.6235010465528497</v>
      </c>
      <c r="N4092" s="143">
        <v>1.0094933533233801</v>
      </c>
      <c r="O4092" s="143">
        <v>1.2673175671080901</v>
      </c>
      <c r="P4092" s="143">
        <v>0.16781642092435001</v>
      </c>
      <c r="Q4092" s="143">
        <v>604.588660189915</v>
      </c>
      <c r="R4092" s="143">
        <v>8110</v>
      </c>
      <c r="S4092" s="143" t="s">
        <v>410</v>
      </c>
      <c r="T4092" s="143">
        <v>8110</v>
      </c>
      <c r="U4092" s="143" t="s">
        <v>385</v>
      </c>
      <c r="V4092" s="143" t="s">
        <v>366</v>
      </c>
      <c r="Z4092" s="143">
        <v>0</v>
      </c>
      <c r="AA4092" s="143">
        <v>1</v>
      </c>
      <c r="AB4092" s="143">
        <v>1.2673175671080901</v>
      </c>
      <c r="AC4092" s="143">
        <v>0.16781642092435001</v>
      </c>
      <c r="AD4092" s="143">
        <v>1266.5185954501501</v>
      </c>
      <c r="AF4092" s="143">
        <v>-1</v>
      </c>
      <c r="AG4092" s="143">
        <v>-1</v>
      </c>
      <c r="AH4092" s="143">
        <v>-1</v>
      </c>
      <c r="AI4092" s="143">
        <v>-1</v>
      </c>
      <c r="AJ4092" s="143">
        <v>0</v>
      </c>
      <c r="AM4092" s="143" t="s">
        <v>383</v>
      </c>
      <c r="AN4092" s="143">
        <v>-1</v>
      </c>
      <c r="AQ4092" s="143">
        <v>669</v>
      </c>
      <c r="AR4092" s="143" t="s">
        <v>297</v>
      </c>
      <c r="AT4092" s="143" t="s">
        <v>366</v>
      </c>
      <c r="AV4092" s="143">
        <v>111.17759602525901</v>
      </c>
      <c r="AW4092" s="143">
        <v>1.0271845867</v>
      </c>
    </row>
    <row r="4093" spans="1:49" x14ac:dyDescent="0.25">
      <c r="A4093" s="153">
        <v>820000</v>
      </c>
      <c r="B4093" s="153">
        <v>2400000</v>
      </c>
      <c r="C4093" s="153">
        <v>2400000</v>
      </c>
      <c r="D4093" s="143" t="s">
        <v>360</v>
      </c>
      <c r="E4093" s="143" t="s">
        <v>73</v>
      </c>
      <c r="F4093" s="143" t="s">
        <v>378</v>
      </c>
      <c r="G4093" s="143" t="s">
        <v>379</v>
      </c>
      <c r="H4093" s="143">
        <v>0.59</v>
      </c>
      <c r="I4093" s="143">
        <v>0.64</v>
      </c>
      <c r="J4093" s="143" t="s">
        <v>366</v>
      </c>
      <c r="K4093" s="143">
        <v>0.26374576618339002</v>
      </c>
      <c r="L4093" s="143">
        <v>3761.4753076570801</v>
      </c>
      <c r="M4093" s="143">
        <v>7.4746822119736098</v>
      </c>
      <c r="N4093" s="143">
        <v>1.0347142681974</v>
      </c>
      <c r="O4093" s="143">
        <v>1.97141578697435</v>
      </c>
      <c r="P4093" s="143">
        <v>0.27290150744661001</v>
      </c>
      <c r="Q4093" s="143">
        <v>992.073186997927</v>
      </c>
      <c r="R4093" s="143">
        <v>1800</v>
      </c>
      <c r="S4093" s="143" t="s">
        <v>415</v>
      </c>
      <c r="T4093" s="143">
        <v>1800</v>
      </c>
      <c r="U4093" s="143" t="s">
        <v>385</v>
      </c>
      <c r="V4093" s="143" t="s">
        <v>366</v>
      </c>
      <c r="Z4093" s="143">
        <v>0</v>
      </c>
      <c r="AA4093" s="143">
        <v>1</v>
      </c>
      <c r="AB4093" s="143">
        <v>1.97141578697435</v>
      </c>
      <c r="AC4093" s="143">
        <v>0.27290150744661001</v>
      </c>
      <c r="AD4093" s="143">
        <v>2323.7019767716802</v>
      </c>
      <c r="AF4093" s="143">
        <v>-1</v>
      </c>
      <c r="AG4093" s="143">
        <v>-1</v>
      </c>
      <c r="AH4093" s="143">
        <v>-1</v>
      </c>
      <c r="AI4093" s="143">
        <v>-1</v>
      </c>
      <c r="AJ4093" s="143">
        <v>0</v>
      </c>
      <c r="AM4093" s="143" t="s">
        <v>383</v>
      </c>
      <c r="AN4093" s="143">
        <v>-1</v>
      </c>
      <c r="AQ4093" s="143">
        <v>665</v>
      </c>
      <c r="AR4093" s="143" t="s">
        <v>297</v>
      </c>
      <c r="AT4093" s="143" t="s">
        <v>366</v>
      </c>
      <c r="AV4093" s="143">
        <v>142.23870246166399</v>
      </c>
      <c r="AW4093" s="143">
        <v>1.8845920330999999</v>
      </c>
    </row>
    <row r="4094" spans="1:49" x14ac:dyDescent="0.25">
      <c r="A4094" s="153">
        <v>820000</v>
      </c>
      <c r="B4094" s="153">
        <v>2400000</v>
      </c>
      <c r="C4094" s="153">
        <v>2400000</v>
      </c>
      <c r="D4094" s="143" t="s">
        <v>360</v>
      </c>
      <c r="E4094" s="143" t="s">
        <v>73</v>
      </c>
      <c r="F4094" s="143" t="s">
        <v>378</v>
      </c>
      <c r="G4094" s="143" t="s">
        <v>379</v>
      </c>
      <c r="H4094" s="143">
        <v>0.59</v>
      </c>
      <c r="I4094" s="143">
        <v>0.64</v>
      </c>
      <c r="J4094" s="143" t="s">
        <v>366</v>
      </c>
      <c r="K4094" s="143">
        <v>0.18833068320645999</v>
      </c>
      <c r="L4094" s="143">
        <v>3761.3409548889399</v>
      </c>
      <c r="M4094" s="143">
        <v>7.49141055327798</v>
      </c>
      <c r="N4094" s="143">
        <v>1.03775432948357</v>
      </c>
      <c r="O4094" s="143">
        <v>1.4108624676789701</v>
      </c>
      <c r="P4094" s="143">
        <v>0.19544098187211001</v>
      </c>
      <c r="Q4094" s="143">
        <v>708.37591180669494</v>
      </c>
      <c r="R4094" s="143">
        <v>1800</v>
      </c>
      <c r="S4094" s="143" t="s">
        <v>415</v>
      </c>
      <c r="T4094" s="143">
        <v>1800</v>
      </c>
      <c r="U4094" s="143" t="s">
        <v>385</v>
      </c>
      <c r="V4094" s="143" t="s">
        <v>366</v>
      </c>
      <c r="Z4094" s="143">
        <v>0</v>
      </c>
      <c r="AA4094" s="143">
        <v>1</v>
      </c>
      <c r="AB4094" s="143">
        <v>1.4108624676789701</v>
      </c>
      <c r="AC4094" s="143">
        <v>0.19544098187211001</v>
      </c>
      <c r="AD4094" s="143">
        <v>2323.6189781953799</v>
      </c>
      <c r="AF4094" s="143">
        <v>-1</v>
      </c>
      <c r="AG4094" s="143">
        <v>-1</v>
      </c>
      <c r="AH4094" s="143">
        <v>-1</v>
      </c>
      <c r="AI4094" s="143">
        <v>-1</v>
      </c>
      <c r="AJ4094" s="143">
        <v>0</v>
      </c>
      <c r="AM4094" s="143" t="s">
        <v>383</v>
      </c>
      <c r="AN4094" s="143">
        <v>-1</v>
      </c>
      <c r="AQ4094" s="143">
        <v>664</v>
      </c>
      <c r="AR4094" s="143" t="s">
        <v>297</v>
      </c>
      <c r="AT4094" s="143" t="s">
        <v>366</v>
      </c>
      <c r="AV4094" s="143">
        <v>131.763604567306</v>
      </c>
      <c r="AW4094" s="143">
        <v>1.8845247187</v>
      </c>
    </row>
    <row r="4095" spans="1:49" x14ac:dyDescent="0.25">
      <c r="A4095" s="153">
        <v>820000</v>
      </c>
      <c r="B4095" s="153">
        <v>2400000</v>
      </c>
      <c r="C4095" s="153">
        <v>2400000</v>
      </c>
      <c r="D4095" s="143" t="s">
        <v>360</v>
      </c>
      <c r="E4095" s="143" t="s">
        <v>73</v>
      </c>
      <c r="F4095" s="143" t="s">
        <v>378</v>
      </c>
      <c r="G4095" s="143" t="s">
        <v>379</v>
      </c>
      <c r="H4095" s="143">
        <v>0.59</v>
      </c>
      <c r="I4095" s="143">
        <v>0.64</v>
      </c>
      <c r="J4095" s="143" t="s">
        <v>366</v>
      </c>
      <c r="K4095" s="143">
        <v>0.28036379864025002</v>
      </c>
      <c r="L4095" s="143">
        <v>2555.1343841472199</v>
      </c>
      <c r="M4095" s="143">
        <v>5.1455305519004897</v>
      </c>
      <c r="N4095" s="143">
        <v>0.70613079998423001</v>
      </c>
      <c r="O4095" s="143">
        <v>1.44262049155033</v>
      </c>
      <c r="P4095" s="143">
        <v>0.19797351342045999</v>
      </c>
      <c r="Q4095" s="143">
        <v>716.36718197585401</v>
      </c>
      <c r="R4095" s="143">
        <v>1800</v>
      </c>
      <c r="S4095" s="143" t="s">
        <v>415</v>
      </c>
      <c r="T4095" s="143">
        <v>1800</v>
      </c>
      <c r="U4095" s="143" t="s">
        <v>385</v>
      </c>
      <c r="V4095" s="143" t="s">
        <v>366</v>
      </c>
      <c r="Z4095" s="143">
        <v>0</v>
      </c>
      <c r="AA4095" s="143">
        <v>1</v>
      </c>
      <c r="AB4095" s="143">
        <v>1.44262049155033</v>
      </c>
      <c r="AC4095" s="143">
        <v>0.19797351342045999</v>
      </c>
      <c r="AD4095" s="143">
        <v>948.78089606576305</v>
      </c>
      <c r="AF4095" s="143">
        <v>-1</v>
      </c>
      <c r="AG4095" s="143">
        <v>-1</v>
      </c>
      <c r="AH4095" s="143">
        <v>-1</v>
      </c>
      <c r="AI4095" s="143">
        <v>-1</v>
      </c>
      <c r="AJ4095" s="143">
        <v>0</v>
      </c>
      <c r="AM4095" s="143" t="s">
        <v>383</v>
      </c>
      <c r="AN4095" s="143">
        <v>-1</v>
      </c>
      <c r="AQ4095" s="143">
        <v>664</v>
      </c>
      <c r="AR4095" s="143" t="s">
        <v>297</v>
      </c>
      <c r="AT4095" s="143" t="s">
        <v>366</v>
      </c>
      <c r="AV4095" s="143">
        <v>143.01135206775999</v>
      </c>
      <c r="AW4095" s="143">
        <v>0.76948977780000005</v>
      </c>
    </row>
    <row r="4096" spans="1:49" x14ac:dyDescent="0.25">
      <c r="A4096" s="153">
        <v>820000</v>
      </c>
      <c r="B4096" s="153">
        <v>2400000</v>
      </c>
      <c r="C4096" s="153">
        <v>2400000</v>
      </c>
      <c r="D4096" s="143" t="s">
        <v>360</v>
      </c>
      <c r="E4096" s="143" t="s">
        <v>73</v>
      </c>
      <c r="F4096" s="143" t="s">
        <v>378</v>
      </c>
      <c r="G4096" s="143" t="s">
        <v>379</v>
      </c>
      <c r="H4096" s="143">
        <v>0.59</v>
      </c>
      <c r="I4096" s="143">
        <v>0.64</v>
      </c>
      <c r="J4096" s="143" t="s">
        <v>363</v>
      </c>
      <c r="K4096" s="143">
        <v>0.21869913936961</v>
      </c>
      <c r="L4096" s="143">
        <v>3473.7857091905898</v>
      </c>
      <c r="M4096" s="143">
        <v>6.8759029110248502</v>
      </c>
      <c r="N4096" s="143">
        <v>0.93952337927874996</v>
      </c>
      <c r="O4096" s="143">
        <v>1.50375404903015</v>
      </c>
      <c r="P4096" s="143">
        <v>0.20547295446589001</v>
      </c>
      <c r="Q4096" s="143">
        <v>759.71394495444395</v>
      </c>
      <c r="R4096" s="143">
        <v>3100</v>
      </c>
      <c r="S4096" s="143" t="s">
        <v>371</v>
      </c>
      <c r="T4096" s="143">
        <v>3100</v>
      </c>
      <c r="U4096" s="143" t="s">
        <v>385</v>
      </c>
      <c r="V4096" s="143" t="s">
        <v>366</v>
      </c>
      <c r="Y4096" s="143" t="s">
        <v>363</v>
      </c>
      <c r="Z4096" s="143">
        <v>0</v>
      </c>
      <c r="AA4096" s="143">
        <v>1</v>
      </c>
      <c r="AB4096" s="143">
        <v>1.50375404903015</v>
      </c>
      <c r="AC4096" s="143">
        <v>0.20547295446589001</v>
      </c>
      <c r="AD4096" s="143">
        <v>1405.4110470779899</v>
      </c>
      <c r="AF4096" s="143">
        <v>-1</v>
      </c>
      <c r="AG4096" s="143">
        <v>-1</v>
      </c>
      <c r="AH4096" s="143">
        <v>-1</v>
      </c>
      <c r="AI4096" s="143">
        <v>-1</v>
      </c>
      <c r="AJ4096" s="143">
        <v>0</v>
      </c>
      <c r="AM4096" s="143" t="s">
        <v>383</v>
      </c>
      <c r="AN4096" s="143">
        <v>-1</v>
      </c>
      <c r="AQ4096" s="143">
        <v>672</v>
      </c>
      <c r="AR4096" s="143" t="s">
        <v>297</v>
      </c>
      <c r="AT4096" s="143" t="s">
        <v>366</v>
      </c>
      <c r="AV4096" s="143">
        <v>140.81376394023499</v>
      </c>
      <c r="AW4096" s="143">
        <v>1.1398305329</v>
      </c>
    </row>
    <row r="4097" spans="1:49" x14ac:dyDescent="0.25">
      <c r="A4097" s="153">
        <v>820000</v>
      </c>
      <c r="B4097" s="153">
        <v>2400000</v>
      </c>
      <c r="C4097" s="153">
        <v>2400000</v>
      </c>
      <c r="D4097" s="143" t="s">
        <v>360</v>
      </c>
      <c r="E4097" s="143" t="s">
        <v>73</v>
      </c>
      <c r="F4097" s="143" t="s">
        <v>378</v>
      </c>
      <c r="G4097" s="143" t="s">
        <v>379</v>
      </c>
      <c r="H4097" s="143">
        <v>0.59</v>
      </c>
      <c r="I4097" s="143">
        <v>0.64</v>
      </c>
      <c r="J4097" s="143" t="s">
        <v>366</v>
      </c>
      <c r="K4097" s="143">
        <v>0.21318724660936</v>
      </c>
      <c r="L4097" s="143">
        <v>3473.7857091905898</v>
      </c>
      <c r="M4097" s="143">
        <v>6.8759029110248502</v>
      </c>
      <c r="N4097" s="143">
        <v>0.93952337927874996</v>
      </c>
      <c r="O4097" s="143">
        <v>1.4658548095547299</v>
      </c>
      <c r="P4097" s="143">
        <v>0.20029440235356</v>
      </c>
      <c r="Q4097" s="143">
        <v>740.56681065331702</v>
      </c>
      <c r="R4097" s="143">
        <v>8110</v>
      </c>
      <c r="S4097" s="143" t="s">
        <v>410</v>
      </c>
      <c r="T4097" s="143">
        <v>8110</v>
      </c>
      <c r="U4097" s="143" t="s">
        <v>385</v>
      </c>
      <c r="V4097" s="143" t="s">
        <v>366</v>
      </c>
      <c r="Z4097" s="143">
        <v>0</v>
      </c>
      <c r="AA4097" s="143">
        <v>1</v>
      </c>
      <c r="AB4097" s="143">
        <v>1.4658548095547299</v>
      </c>
      <c r="AC4097" s="143">
        <v>0.20029440235356</v>
      </c>
      <c r="AD4097" s="143">
        <v>740.56681065331702</v>
      </c>
      <c r="AF4097" s="143">
        <v>-1</v>
      </c>
      <c r="AG4097" s="143">
        <v>-1</v>
      </c>
      <c r="AH4097" s="143">
        <v>-1</v>
      </c>
      <c r="AI4097" s="143">
        <v>-1</v>
      </c>
      <c r="AJ4097" s="143">
        <v>0</v>
      </c>
      <c r="AM4097" s="143" t="s">
        <v>383</v>
      </c>
      <c r="AN4097" s="143">
        <v>-1</v>
      </c>
      <c r="AQ4097" s="143">
        <v>672</v>
      </c>
      <c r="AR4097" s="143" t="s">
        <v>297</v>
      </c>
      <c r="AT4097" s="143" t="s">
        <v>366</v>
      </c>
      <c r="AV4097" s="143">
        <v>137.695087459468</v>
      </c>
      <c r="AW4097" s="143">
        <v>0.60062190650000002</v>
      </c>
    </row>
    <row r="4098" spans="1:49" x14ac:dyDescent="0.25">
      <c r="A4098" s="153">
        <v>820000</v>
      </c>
      <c r="B4098" s="153">
        <v>2400000</v>
      </c>
      <c r="C4098" s="153">
        <v>2400000</v>
      </c>
      <c r="D4098" s="143" t="s">
        <v>360</v>
      </c>
      <c r="E4098" s="143" t="s">
        <v>73</v>
      </c>
      <c r="F4098" s="143" t="s">
        <v>378</v>
      </c>
      <c r="G4098" s="143" t="s">
        <v>379</v>
      </c>
      <c r="H4098" s="143">
        <v>0.59</v>
      </c>
      <c r="I4098" s="143">
        <v>0.64</v>
      </c>
      <c r="J4098" s="143" t="s">
        <v>366</v>
      </c>
      <c r="K4098" s="143">
        <v>2.11621657663E-3</v>
      </c>
      <c r="L4098" s="143">
        <v>3556.4449997863899</v>
      </c>
      <c r="M4098" s="143">
        <v>7.1072821928745</v>
      </c>
      <c r="N4098" s="143">
        <v>1.00300679091862</v>
      </c>
      <c r="O4098" s="143">
        <v>1.504054839137E-2</v>
      </c>
      <c r="P4098" s="143">
        <v>2.1225795974099998E-3</v>
      </c>
      <c r="Q4098" s="143">
        <v>7.5262078624350703</v>
      </c>
      <c r="R4098" s="143">
        <v>1550</v>
      </c>
      <c r="S4098" s="143" t="s">
        <v>399</v>
      </c>
      <c r="T4098" s="143">
        <v>1550</v>
      </c>
      <c r="U4098" s="143" t="s">
        <v>385</v>
      </c>
      <c r="V4098" s="143" t="s">
        <v>366</v>
      </c>
      <c r="Z4098" s="143">
        <v>0</v>
      </c>
      <c r="AA4098" s="143">
        <v>1</v>
      </c>
      <c r="AB4098" s="143">
        <v>1.504054839137E-2</v>
      </c>
      <c r="AC4098" s="143">
        <v>2.1225795974099998E-3</v>
      </c>
      <c r="AD4098" s="143">
        <v>2011.1731601588201</v>
      </c>
      <c r="AF4098" s="143">
        <v>-1</v>
      </c>
      <c r="AG4098" s="143">
        <v>-1</v>
      </c>
      <c r="AH4098" s="143">
        <v>-1</v>
      </c>
      <c r="AI4098" s="143">
        <v>-1</v>
      </c>
      <c r="AJ4098" s="143">
        <v>0</v>
      </c>
      <c r="AM4098" s="143" t="s">
        <v>383</v>
      </c>
      <c r="AN4098" s="143">
        <v>-1</v>
      </c>
      <c r="AQ4098" s="143">
        <v>674</v>
      </c>
      <c r="AR4098" s="143" t="s">
        <v>297</v>
      </c>
      <c r="AT4098" s="143" t="s">
        <v>366</v>
      </c>
      <c r="AV4098" s="143">
        <v>19.2623992423723</v>
      </c>
      <c r="AW4098" s="143">
        <v>1.6311217844000001</v>
      </c>
    </row>
    <row r="4099" spans="1:49" x14ac:dyDescent="0.25">
      <c r="A4099" s="153">
        <v>820000</v>
      </c>
      <c r="B4099" s="153">
        <v>2400000</v>
      </c>
      <c r="C4099" s="153">
        <v>2400000</v>
      </c>
      <c r="D4099" s="143" t="s">
        <v>360</v>
      </c>
      <c r="E4099" s="143" t="s">
        <v>73</v>
      </c>
      <c r="F4099" s="143" t="s">
        <v>378</v>
      </c>
      <c r="G4099" s="143" t="s">
        <v>379</v>
      </c>
      <c r="H4099" s="143">
        <v>0.59</v>
      </c>
      <c r="I4099" s="143">
        <v>0.64</v>
      </c>
      <c r="J4099" s="143" t="s">
        <v>366</v>
      </c>
      <c r="K4099" s="143">
        <v>0.58462606361433</v>
      </c>
      <c r="L4099" s="143">
        <v>3770.6651494392099</v>
      </c>
      <c r="M4099" s="143">
        <v>7.5343962068641899</v>
      </c>
      <c r="N4099" s="143">
        <v>1.0292875494021201</v>
      </c>
      <c r="O4099" s="143">
        <v>4.4048043961297596</v>
      </c>
      <c r="P4099" s="143">
        <v>0.6017483283342</v>
      </c>
      <c r="Q4099" s="143">
        <v>2204.42912352439</v>
      </c>
      <c r="R4099" s="143">
        <v>8110</v>
      </c>
      <c r="S4099" s="143" t="s">
        <v>410</v>
      </c>
      <c r="T4099" s="143">
        <v>8110</v>
      </c>
      <c r="U4099" s="143" t="s">
        <v>385</v>
      </c>
      <c r="V4099" s="143" t="s">
        <v>366</v>
      </c>
      <c r="Z4099" s="143">
        <v>0</v>
      </c>
      <c r="AA4099" s="143">
        <v>1</v>
      </c>
      <c r="AB4099" s="143">
        <v>4.4048043961297596</v>
      </c>
      <c r="AC4099" s="143">
        <v>0.6017483283342</v>
      </c>
      <c r="AD4099" s="143">
        <v>2204.42912352439</v>
      </c>
      <c r="AF4099" s="143">
        <v>-1</v>
      </c>
      <c r="AG4099" s="143">
        <v>-1</v>
      </c>
      <c r="AH4099" s="143">
        <v>-1</v>
      </c>
      <c r="AI4099" s="143">
        <v>-1</v>
      </c>
      <c r="AJ4099" s="143">
        <v>0</v>
      </c>
      <c r="AM4099" s="143" t="s">
        <v>383</v>
      </c>
      <c r="AN4099" s="143">
        <v>-1</v>
      </c>
      <c r="AQ4099" s="143">
        <v>666</v>
      </c>
      <c r="AR4099" s="143" t="s">
        <v>297</v>
      </c>
      <c r="AT4099" s="143" t="s">
        <v>366</v>
      </c>
      <c r="AV4099" s="143">
        <v>190.97134336057499</v>
      </c>
      <c r="AW4099" s="143">
        <v>1.7878581699</v>
      </c>
    </row>
    <row r="4100" spans="1:49" x14ac:dyDescent="0.25">
      <c r="A4100" s="153">
        <v>820000</v>
      </c>
      <c r="B4100" s="153">
        <v>2400000</v>
      </c>
      <c r="C4100" s="153">
        <v>2400000</v>
      </c>
      <c r="D4100" s="143" t="s">
        <v>360</v>
      </c>
      <c r="E4100" s="143" t="s">
        <v>73</v>
      </c>
      <c r="F4100" s="143" t="s">
        <v>378</v>
      </c>
      <c r="G4100" s="143" t="s">
        <v>379</v>
      </c>
      <c r="H4100" s="143">
        <v>0.59</v>
      </c>
      <c r="I4100" s="143">
        <v>0.64</v>
      </c>
      <c r="J4100" s="143" t="s">
        <v>363</v>
      </c>
      <c r="K4100" s="143">
        <v>3.3137390168649999E-2</v>
      </c>
      <c r="L4100" s="143">
        <v>3770.6651494392099</v>
      </c>
      <c r="M4100" s="143">
        <v>7.5343962068641899</v>
      </c>
      <c r="N4100" s="143">
        <v>1.0292875494021201</v>
      </c>
      <c r="O4100" s="143">
        <v>0.24967022679205</v>
      </c>
      <c r="P4100" s="143">
        <v>3.4107903120269997E-2</v>
      </c>
      <c r="Q4100" s="143">
        <v>124.95000225229801</v>
      </c>
      <c r="R4100" s="143">
        <v>3100</v>
      </c>
      <c r="S4100" s="143" t="s">
        <v>371</v>
      </c>
      <c r="T4100" s="143">
        <v>3100</v>
      </c>
      <c r="U4100" s="143" t="s">
        <v>385</v>
      </c>
      <c r="V4100" s="143" t="s">
        <v>366</v>
      </c>
      <c r="Y4100" s="143" t="s">
        <v>363</v>
      </c>
      <c r="Z4100" s="143">
        <v>0</v>
      </c>
      <c r="AA4100" s="143">
        <v>1</v>
      </c>
      <c r="AB4100" s="143">
        <v>0.24967022679205</v>
      </c>
      <c r="AC4100" s="143">
        <v>3.4107903120269997E-2</v>
      </c>
      <c r="AD4100" s="143">
        <v>124.95000225229801</v>
      </c>
      <c r="AF4100" s="143">
        <v>-1</v>
      </c>
      <c r="AG4100" s="143">
        <v>-1</v>
      </c>
      <c r="AH4100" s="143">
        <v>-1</v>
      </c>
      <c r="AI4100" s="143">
        <v>-1</v>
      </c>
      <c r="AJ4100" s="143">
        <v>0</v>
      </c>
      <c r="AM4100" s="143" t="s">
        <v>383</v>
      </c>
      <c r="AN4100" s="143">
        <v>-1</v>
      </c>
      <c r="AQ4100" s="143">
        <v>666</v>
      </c>
      <c r="AR4100" s="143" t="s">
        <v>297</v>
      </c>
      <c r="AT4100" s="143" t="s">
        <v>366</v>
      </c>
      <c r="AV4100" s="143">
        <v>59.4118329246663</v>
      </c>
      <c r="AW4100" s="143">
        <v>0.1013382013</v>
      </c>
    </row>
    <row r="4101" spans="1:49" x14ac:dyDescent="0.25">
      <c r="A4101" s="153">
        <v>820000</v>
      </c>
      <c r="B4101" s="153">
        <v>2400000</v>
      </c>
      <c r="C4101" s="153">
        <v>2400000</v>
      </c>
      <c r="D4101" s="143" t="s">
        <v>360</v>
      </c>
      <c r="E4101" s="143" t="s">
        <v>73</v>
      </c>
      <c r="F4101" s="143" t="s">
        <v>378</v>
      </c>
      <c r="G4101" s="143" t="s">
        <v>379</v>
      </c>
      <c r="H4101" s="143">
        <v>0.59</v>
      </c>
      <c r="I4101" s="143">
        <v>0.64</v>
      </c>
      <c r="J4101" s="143" t="s">
        <v>366</v>
      </c>
      <c r="K4101" s="143">
        <v>0.26167539904538001</v>
      </c>
      <c r="L4101" s="143">
        <v>3799.49799897713</v>
      </c>
      <c r="M4101" s="143">
        <v>7.6875979328909798</v>
      </c>
      <c r="N4101" s="143">
        <v>1.0458245752144</v>
      </c>
      <c r="O4101" s="143">
        <v>2.0116552567896799</v>
      </c>
      <c r="P4101" s="143">
        <v>0.27366656305068998</v>
      </c>
      <c r="Q4101" s="143">
        <v>994.23515505446403</v>
      </c>
      <c r="R4101" s="143">
        <v>8110</v>
      </c>
      <c r="S4101" s="143" t="s">
        <v>410</v>
      </c>
      <c r="T4101" s="143">
        <v>8110</v>
      </c>
      <c r="U4101" s="143" t="s">
        <v>385</v>
      </c>
      <c r="V4101" s="143" t="s">
        <v>366</v>
      </c>
      <c r="Z4101" s="143">
        <v>0</v>
      </c>
      <c r="AA4101" s="143">
        <v>1</v>
      </c>
      <c r="AB4101" s="143">
        <v>2.0116552567896799</v>
      </c>
      <c r="AC4101" s="143">
        <v>0.27366656305068998</v>
      </c>
      <c r="AD4101" s="143">
        <v>1169.5162386484201</v>
      </c>
      <c r="AF4101" s="143">
        <v>-1</v>
      </c>
      <c r="AG4101" s="143">
        <v>-1</v>
      </c>
      <c r="AH4101" s="143">
        <v>-1</v>
      </c>
      <c r="AI4101" s="143">
        <v>-1</v>
      </c>
      <c r="AJ4101" s="143">
        <v>0</v>
      </c>
      <c r="AM4101" s="143" t="s">
        <v>383</v>
      </c>
      <c r="AN4101" s="143">
        <v>-1</v>
      </c>
      <c r="AQ4101" s="143">
        <v>672</v>
      </c>
      <c r="AR4101" s="143" t="s">
        <v>297</v>
      </c>
      <c r="AT4101" s="143" t="s">
        <v>366</v>
      </c>
      <c r="AV4101" s="143">
        <v>188.49099098429099</v>
      </c>
      <c r="AW4101" s="143">
        <v>0.94851276449999999</v>
      </c>
    </row>
    <row r="4102" spans="1:49" x14ac:dyDescent="0.25">
      <c r="A4102" s="153">
        <v>820000</v>
      </c>
      <c r="B4102" s="153">
        <v>2400000</v>
      </c>
      <c r="C4102" s="153">
        <v>2400000</v>
      </c>
      <c r="D4102" s="143" t="s">
        <v>360</v>
      </c>
      <c r="E4102" s="143" t="s">
        <v>73</v>
      </c>
      <c r="F4102" s="143" t="s">
        <v>378</v>
      </c>
      <c r="G4102" s="143" t="s">
        <v>379</v>
      </c>
      <c r="H4102" s="143">
        <v>0.59</v>
      </c>
      <c r="I4102" s="143">
        <v>0.64</v>
      </c>
      <c r="J4102" s="143" t="s">
        <v>366</v>
      </c>
      <c r="K4102" s="143">
        <v>3.8586750909999999E-5</v>
      </c>
      <c r="L4102" s="143">
        <v>3799.49799897713</v>
      </c>
      <c r="M4102" s="143">
        <v>7.6875979328909798</v>
      </c>
      <c r="N4102" s="143">
        <v>1.0458245752144</v>
      </c>
      <c r="O4102" s="143">
        <v>2.9663942654999998E-4</v>
      </c>
      <c r="P4102" s="143">
        <v>4.0354972379999999E-5</v>
      </c>
      <c r="Q4102" s="143">
        <v>0.14661028288097</v>
      </c>
      <c r="R4102" s="143">
        <v>8110</v>
      </c>
      <c r="S4102" s="143" t="s">
        <v>410</v>
      </c>
      <c r="T4102" s="143">
        <v>8110</v>
      </c>
      <c r="U4102" s="143" t="s">
        <v>385</v>
      </c>
      <c r="V4102" s="143" t="s">
        <v>366</v>
      </c>
      <c r="Z4102" s="143">
        <v>0</v>
      </c>
      <c r="AA4102" s="143">
        <v>1</v>
      </c>
      <c r="AB4102" s="143">
        <v>2.9663942654999998E-4</v>
      </c>
      <c r="AC4102" s="143">
        <v>4.0354972379999999E-5</v>
      </c>
      <c r="AD4102" s="143">
        <v>369.81172172947998</v>
      </c>
      <c r="AF4102" s="143">
        <v>-1</v>
      </c>
      <c r="AG4102" s="143">
        <v>-1</v>
      </c>
      <c r="AH4102" s="143">
        <v>-1</v>
      </c>
      <c r="AI4102" s="143">
        <v>-1</v>
      </c>
      <c r="AJ4102" s="143">
        <v>0</v>
      </c>
      <c r="AM4102" s="143" t="s">
        <v>383</v>
      </c>
      <c r="AN4102" s="143">
        <v>-1</v>
      </c>
      <c r="AQ4102" s="143">
        <v>672</v>
      </c>
      <c r="AR4102" s="143" t="s">
        <v>297</v>
      </c>
      <c r="AT4102" s="143" t="s">
        <v>366</v>
      </c>
      <c r="AV4102" s="143">
        <v>7.3339130543527604</v>
      </c>
      <c r="AW4102" s="143">
        <v>0.29992840370000001</v>
      </c>
    </row>
    <row r="4103" spans="1:49" x14ac:dyDescent="0.25">
      <c r="A4103" s="153">
        <v>820000</v>
      </c>
      <c r="B4103" s="153">
        <v>2400000</v>
      </c>
      <c r="C4103" s="153">
        <v>2400000</v>
      </c>
      <c r="D4103" s="143" t="s">
        <v>360</v>
      </c>
      <c r="E4103" s="143" t="s">
        <v>73</v>
      </c>
      <c r="F4103" s="143" t="s">
        <v>378</v>
      </c>
      <c r="G4103" s="143" t="s">
        <v>379</v>
      </c>
      <c r="H4103" s="143">
        <v>0.59</v>
      </c>
      <c r="I4103" s="143">
        <v>0.64</v>
      </c>
      <c r="J4103" s="143" t="s">
        <v>366</v>
      </c>
      <c r="K4103" s="143">
        <v>0.17674596311726001</v>
      </c>
      <c r="L4103" s="143">
        <v>3799.49799897713</v>
      </c>
      <c r="M4103" s="143">
        <v>7.6875979328909798</v>
      </c>
      <c r="N4103" s="143">
        <v>1.0458245752144</v>
      </c>
      <c r="O4103" s="143">
        <v>1.3587519007071001</v>
      </c>
      <c r="P4103" s="143">
        <v>0.18484527179797</v>
      </c>
      <c r="Q4103" s="143">
        <v>671.54593319133005</v>
      </c>
      <c r="R4103" s="143">
        <v>8110</v>
      </c>
      <c r="S4103" s="143" t="s">
        <v>410</v>
      </c>
      <c r="T4103" s="143">
        <v>8110</v>
      </c>
      <c r="U4103" s="143" t="s">
        <v>385</v>
      </c>
      <c r="V4103" s="143" t="s">
        <v>366</v>
      </c>
      <c r="Z4103" s="143">
        <v>0</v>
      </c>
      <c r="AA4103" s="143">
        <v>1</v>
      </c>
      <c r="AB4103" s="143">
        <v>1.3587519007071001</v>
      </c>
      <c r="AC4103" s="143">
        <v>0.18484527179797</v>
      </c>
      <c r="AD4103" s="143">
        <v>807.863045412215</v>
      </c>
      <c r="AF4103" s="143">
        <v>-1</v>
      </c>
      <c r="AG4103" s="143">
        <v>-1</v>
      </c>
      <c r="AH4103" s="143">
        <v>-1</v>
      </c>
      <c r="AI4103" s="143">
        <v>-1</v>
      </c>
      <c r="AJ4103" s="143">
        <v>0</v>
      </c>
      <c r="AM4103" s="143" t="s">
        <v>383</v>
      </c>
      <c r="AN4103" s="143">
        <v>-1</v>
      </c>
      <c r="AQ4103" s="143">
        <v>672</v>
      </c>
      <c r="AR4103" s="143" t="s">
        <v>297</v>
      </c>
      <c r="AT4103" s="143" t="s">
        <v>366</v>
      </c>
      <c r="AV4103" s="143">
        <v>114.823640386774</v>
      </c>
      <c r="AW4103" s="143">
        <v>0.65520117229999997</v>
      </c>
    </row>
    <row r="4104" spans="1:49" x14ac:dyDescent="0.25">
      <c r="A4104" s="153">
        <v>820000</v>
      </c>
      <c r="B4104" s="153">
        <v>2400000</v>
      </c>
      <c r="C4104" s="153">
        <v>2400000</v>
      </c>
      <c r="D4104" s="143" t="s">
        <v>360</v>
      </c>
      <c r="E4104" s="143" t="s">
        <v>73</v>
      </c>
      <c r="F4104" s="143" t="s">
        <v>378</v>
      </c>
      <c r="G4104" s="143" t="s">
        <v>379</v>
      </c>
      <c r="H4104" s="143">
        <v>0.59</v>
      </c>
      <c r="I4104" s="143">
        <v>0.64</v>
      </c>
      <c r="J4104" s="143" t="s">
        <v>366</v>
      </c>
      <c r="K4104" s="143">
        <v>4.5348478230200001E-3</v>
      </c>
      <c r="L4104" s="143">
        <v>3812.3170638076199</v>
      </c>
      <c r="M4104" s="143">
        <v>8.6043083564596401</v>
      </c>
      <c r="N4104" s="143">
        <v>1.1554876405713099</v>
      </c>
      <c r="O4104" s="143">
        <v>3.9019229018879997E-2</v>
      </c>
      <c r="P4104" s="143">
        <v>5.2399606113699999E-3</v>
      </c>
      <c r="Q4104" s="143">
        <v>17.288277737470001</v>
      </c>
      <c r="R4104" s="143">
        <v>1860</v>
      </c>
      <c r="S4104" s="143" t="s">
        <v>411</v>
      </c>
      <c r="T4104" s="143">
        <v>1860</v>
      </c>
      <c r="U4104" s="143" t="s">
        <v>385</v>
      </c>
      <c r="V4104" s="143" t="s">
        <v>366</v>
      </c>
      <c r="Z4104" s="143">
        <v>0</v>
      </c>
      <c r="AA4104" s="143">
        <v>1</v>
      </c>
      <c r="AB4104" s="143">
        <v>3.9019229018879997E-2</v>
      </c>
      <c r="AC4104" s="143">
        <v>5.2399606113699999E-3</v>
      </c>
      <c r="AD4104" s="143">
        <v>1921.3884394301699</v>
      </c>
      <c r="AF4104" s="143">
        <v>-1</v>
      </c>
      <c r="AG4104" s="143">
        <v>-1</v>
      </c>
      <c r="AH4104" s="143">
        <v>-1</v>
      </c>
      <c r="AI4104" s="143">
        <v>-1</v>
      </c>
      <c r="AJ4104" s="143">
        <v>0</v>
      </c>
      <c r="AM4104" s="143" t="s">
        <v>383</v>
      </c>
      <c r="AN4104" s="143">
        <v>-1</v>
      </c>
      <c r="AQ4104" s="143">
        <v>676</v>
      </c>
      <c r="AR4104" s="143" t="s">
        <v>297</v>
      </c>
      <c r="AT4104" s="143" t="s">
        <v>366</v>
      </c>
      <c r="AV4104" s="143">
        <v>20.695128428994099</v>
      </c>
      <c r="AW4104" s="143">
        <v>1.5583036816</v>
      </c>
    </row>
    <row r="4105" spans="1:49" x14ac:dyDescent="0.25">
      <c r="A4105" s="153">
        <v>820000</v>
      </c>
      <c r="B4105" s="153">
        <v>2400000</v>
      </c>
      <c r="C4105" s="153">
        <v>2400000</v>
      </c>
      <c r="D4105" s="143" t="s">
        <v>360</v>
      </c>
      <c r="E4105" s="143" t="s">
        <v>73</v>
      </c>
      <c r="F4105" s="143" t="s">
        <v>378</v>
      </c>
      <c r="G4105" s="143" t="s">
        <v>379</v>
      </c>
      <c r="H4105" s="143">
        <v>0.59</v>
      </c>
      <c r="I4105" s="143">
        <v>0.64</v>
      </c>
      <c r="J4105" s="143" t="s">
        <v>363</v>
      </c>
      <c r="K4105" s="143">
        <v>0.23220965040416999</v>
      </c>
      <c r="L4105" s="143">
        <v>2988.5037649907799</v>
      </c>
      <c r="M4105" s="143">
        <v>5.8909055642125097</v>
      </c>
      <c r="N4105" s="143">
        <v>0.80318251601734003</v>
      </c>
      <c r="O4105" s="143">
        <v>1.3679251216298201</v>
      </c>
      <c r="P4105" s="143">
        <v>0.18650673125513001</v>
      </c>
      <c r="Q4105" s="143">
        <v>693.95941450008195</v>
      </c>
      <c r="R4105" s="143">
        <v>3100</v>
      </c>
      <c r="S4105" s="143" t="s">
        <v>371</v>
      </c>
      <c r="T4105" s="143">
        <v>3100</v>
      </c>
      <c r="U4105" s="143" t="s">
        <v>385</v>
      </c>
      <c r="V4105" s="143" t="s">
        <v>366</v>
      </c>
      <c r="Y4105" s="143" t="s">
        <v>363</v>
      </c>
      <c r="Z4105" s="143">
        <v>0</v>
      </c>
      <c r="AA4105" s="143">
        <v>1</v>
      </c>
      <c r="AB4105" s="143">
        <v>1.3679251216298201</v>
      </c>
      <c r="AC4105" s="143">
        <v>0.18650673125513001</v>
      </c>
      <c r="AD4105" s="143">
        <v>1846.18840729781</v>
      </c>
      <c r="AF4105" s="143">
        <v>-1</v>
      </c>
      <c r="AG4105" s="143">
        <v>-1</v>
      </c>
      <c r="AH4105" s="143">
        <v>-1</v>
      </c>
      <c r="AI4105" s="143">
        <v>-1</v>
      </c>
      <c r="AJ4105" s="143">
        <v>0</v>
      </c>
      <c r="AM4105" s="143" t="s">
        <v>383</v>
      </c>
      <c r="AN4105" s="143">
        <v>-1</v>
      </c>
      <c r="AQ4105" s="143">
        <v>659</v>
      </c>
      <c r="AR4105" s="143" t="s">
        <v>297</v>
      </c>
      <c r="AT4105" s="143" t="s">
        <v>366</v>
      </c>
      <c r="AV4105" s="143">
        <v>140.040358266412</v>
      </c>
      <c r="AW4105" s="143">
        <v>1.4973141989000001</v>
      </c>
    </row>
    <row r="4106" spans="1:49" x14ac:dyDescent="0.25">
      <c r="A4106" s="153">
        <v>820000</v>
      </c>
      <c r="B4106" s="153">
        <v>2400000</v>
      </c>
      <c r="C4106" s="153">
        <v>2400000</v>
      </c>
      <c r="D4106" s="143" t="s">
        <v>360</v>
      </c>
      <c r="E4106" s="143" t="s">
        <v>73</v>
      </c>
      <c r="F4106" s="143" t="s">
        <v>378</v>
      </c>
      <c r="G4106" s="143" t="s">
        <v>379</v>
      </c>
      <c r="H4106" s="143">
        <v>0.59</v>
      </c>
      <c r="I4106" s="143">
        <v>0.64</v>
      </c>
      <c r="J4106" s="143" t="s">
        <v>366</v>
      </c>
      <c r="K4106" s="143">
        <v>0.29621478394520001</v>
      </c>
      <c r="L4106" s="143">
        <v>3826.7901107642301</v>
      </c>
      <c r="M4106" s="143">
        <v>7.8119497028174099</v>
      </c>
      <c r="N4106" s="143">
        <v>1.0818338019342</v>
      </c>
      <c r="O4106" s="143">
        <v>2.3140149934108498</v>
      </c>
      <c r="P4106" s="143">
        <v>0.32045516590454998</v>
      </c>
      <c r="Q4106" s="143">
        <v>1133.5518058636601</v>
      </c>
      <c r="R4106" s="143">
        <v>1200</v>
      </c>
      <c r="S4106" s="143" t="s">
        <v>398</v>
      </c>
      <c r="T4106" s="143">
        <v>1200</v>
      </c>
      <c r="U4106" s="143" t="s">
        <v>385</v>
      </c>
      <c r="V4106" s="143" t="s">
        <v>366</v>
      </c>
      <c r="Z4106" s="143">
        <v>0</v>
      </c>
      <c r="AA4106" s="143">
        <v>1</v>
      </c>
      <c r="AB4106" s="143">
        <v>2.3140149934108498</v>
      </c>
      <c r="AC4106" s="143">
        <v>0.32045516590454998</v>
      </c>
      <c r="AD4106" s="143">
        <v>1133.5518058636601</v>
      </c>
      <c r="AF4106" s="143">
        <v>-1</v>
      </c>
      <c r="AG4106" s="143">
        <v>-1</v>
      </c>
      <c r="AH4106" s="143">
        <v>-1</v>
      </c>
      <c r="AI4106" s="143">
        <v>-1</v>
      </c>
      <c r="AJ4106" s="143">
        <v>0</v>
      </c>
      <c r="AM4106" s="143" t="s">
        <v>383</v>
      </c>
      <c r="AN4106" s="143">
        <v>-1</v>
      </c>
      <c r="AQ4106" s="143">
        <v>652</v>
      </c>
      <c r="AR4106" s="143" t="s">
        <v>297</v>
      </c>
      <c r="AT4106" s="143" t="s">
        <v>366</v>
      </c>
      <c r="AV4106" s="143">
        <v>147.242797540916</v>
      </c>
      <c r="AW4106" s="143">
        <v>0.91934453029999996</v>
      </c>
    </row>
    <row r="4107" spans="1:49" x14ac:dyDescent="0.25">
      <c r="A4107" s="153">
        <v>820000</v>
      </c>
      <c r="B4107" s="153">
        <v>2400000</v>
      </c>
      <c r="C4107" s="153">
        <v>2400000</v>
      </c>
      <c r="D4107" s="143" t="s">
        <v>360</v>
      </c>
      <c r="E4107" s="143" t="s">
        <v>73</v>
      </c>
      <c r="F4107" s="143" t="s">
        <v>378</v>
      </c>
      <c r="G4107" s="143" t="s">
        <v>379</v>
      </c>
      <c r="H4107" s="143">
        <v>0.59</v>
      </c>
      <c r="I4107" s="143">
        <v>0.64</v>
      </c>
      <c r="J4107" s="143" t="s">
        <v>366</v>
      </c>
      <c r="K4107" s="143">
        <v>7.7825601651200001E-3</v>
      </c>
      <c r="L4107" s="143">
        <v>3204.87466429498</v>
      </c>
      <c r="M4107" s="143">
        <v>6.3380100934426196</v>
      </c>
      <c r="N4107" s="143">
        <v>0.86154611581661</v>
      </c>
      <c r="O4107" s="143">
        <v>4.9325944879359998E-2</v>
      </c>
      <c r="P4107" s="143">
        <v>6.7050344813599999E-3</v>
      </c>
      <c r="Q4107" s="143">
        <v>24.942129896547701</v>
      </c>
      <c r="R4107" s="143">
        <v>8110</v>
      </c>
      <c r="S4107" s="143" t="s">
        <v>410</v>
      </c>
      <c r="T4107" s="143">
        <v>8110</v>
      </c>
      <c r="U4107" s="143" t="s">
        <v>385</v>
      </c>
      <c r="V4107" s="143" t="s">
        <v>366</v>
      </c>
      <c r="Z4107" s="143">
        <v>0</v>
      </c>
      <c r="AA4107" s="143">
        <v>1</v>
      </c>
      <c r="AB4107" s="143">
        <v>4.9325944879359998E-2</v>
      </c>
      <c r="AC4107" s="143">
        <v>6.7050344813599999E-3</v>
      </c>
      <c r="AD4107" s="143">
        <v>32.433044174308499</v>
      </c>
      <c r="AF4107" s="143">
        <v>-1</v>
      </c>
      <c r="AG4107" s="143">
        <v>-1</v>
      </c>
      <c r="AH4107" s="143">
        <v>-1</v>
      </c>
      <c r="AI4107" s="143">
        <v>-1</v>
      </c>
      <c r="AJ4107" s="143">
        <v>0</v>
      </c>
      <c r="AM4107" s="143" t="s">
        <v>383</v>
      </c>
      <c r="AN4107" s="143">
        <v>-1</v>
      </c>
      <c r="AQ4107" s="143">
        <v>666</v>
      </c>
      <c r="AR4107" s="143" t="s">
        <v>297</v>
      </c>
      <c r="AT4107" s="143" t="s">
        <v>366</v>
      </c>
      <c r="AV4107" s="143">
        <v>28.7257786373799</v>
      </c>
      <c r="AW4107" s="143">
        <v>2.6304172099999999E-2</v>
      </c>
    </row>
    <row r="4108" spans="1:49" x14ac:dyDescent="0.25">
      <c r="A4108" s="153">
        <v>820000</v>
      </c>
      <c r="B4108" s="153">
        <v>2400000</v>
      </c>
      <c r="C4108" s="153">
        <v>2400000</v>
      </c>
      <c r="D4108" s="143" t="s">
        <v>360</v>
      </c>
      <c r="E4108" s="143" t="s">
        <v>73</v>
      </c>
      <c r="F4108" s="143" t="s">
        <v>378</v>
      </c>
      <c r="G4108" s="143" t="s">
        <v>379</v>
      </c>
      <c r="H4108" s="143">
        <v>0.59</v>
      </c>
      <c r="I4108" s="143">
        <v>0.64</v>
      </c>
      <c r="J4108" s="143" t="s">
        <v>363</v>
      </c>
      <c r="K4108" s="143">
        <v>4.0749788129570003E-2</v>
      </c>
      <c r="L4108" s="143">
        <v>3012.9131432479799</v>
      </c>
      <c r="M4108" s="143">
        <v>6.73723968981699</v>
      </c>
      <c r="N4108" s="143">
        <v>0.78079135893277996</v>
      </c>
      <c r="O4108" s="143">
        <v>0.27454108993819998</v>
      </c>
      <c r="P4108" s="143">
        <v>3.1817082449910002E-2</v>
      </c>
      <c r="Q4108" s="143">
        <v>122.77557224016699</v>
      </c>
      <c r="R4108" s="143">
        <v>3100</v>
      </c>
      <c r="S4108" s="143" t="s">
        <v>371</v>
      </c>
      <c r="T4108" s="143">
        <v>3100</v>
      </c>
      <c r="U4108" s="143" t="s">
        <v>385</v>
      </c>
      <c r="V4108" s="143" t="s">
        <v>366</v>
      </c>
      <c r="Y4108" s="143" t="s">
        <v>363</v>
      </c>
      <c r="Z4108" s="143">
        <v>0</v>
      </c>
      <c r="AA4108" s="143">
        <v>1</v>
      </c>
      <c r="AB4108" s="143">
        <v>0.27454108993819998</v>
      </c>
      <c r="AC4108" s="143">
        <v>3.1817082449910002E-2</v>
      </c>
      <c r="AD4108" s="143">
        <v>1826.96731951374</v>
      </c>
      <c r="AF4108" s="143">
        <v>-1</v>
      </c>
      <c r="AG4108" s="143">
        <v>-1</v>
      </c>
      <c r="AH4108" s="143">
        <v>-1</v>
      </c>
      <c r="AI4108" s="143">
        <v>-1</v>
      </c>
      <c r="AJ4108" s="143">
        <v>0</v>
      </c>
      <c r="AM4108" s="143" t="s">
        <v>383</v>
      </c>
      <c r="AN4108" s="143">
        <v>-1</v>
      </c>
      <c r="AQ4108" s="143">
        <v>655</v>
      </c>
      <c r="AR4108" s="143" t="s">
        <v>297</v>
      </c>
      <c r="AT4108" s="143" t="s">
        <v>366</v>
      </c>
      <c r="AV4108" s="143">
        <v>95.993766272349802</v>
      </c>
      <c r="AW4108" s="143">
        <v>1.48172532</v>
      </c>
    </row>
    <row r="4109" spans="1:49" x14ac:dyDescent="0.25">
      <c r="A4109" s="153">
        <v>820000</v>
      </c>
      <c r="B4109" s="153">
        <v>2400000</v>
      </c>
      <c r="C4109" s="153">
        <v>2400000</v>
      </c>
      <c r="D4109" s="143" t="s">
        <v>360</v>
      </c>
      <c r="E4109" s="143" t="s">
        <v>73</v>
      </c>
      <c r="F4109" s="143" t="s">
        <v>378</v>
      </c>
      <c r="G4109" s="143" t="s">
        <v>379</v>
      </c>
      <c r="H4109" s="143">
        <v>0.59</v>
      </c>
      <c r="I4109" s="143">
        <v>0.64</v>
      </c>
      <c r="J4109" s="143" t="s">
        <v>363</v>
      </c>
      <c r="K4109" s="143">
        <v>0.18844279828158</v>
      </c>
      <c r="L4109" s="143">
        <v>3174.8470348614901</v>
      </c>
      <c r="M4109" s="143">
        <v>6.2252918437783498</v>
      </c>
      <c r="N4109" s="143">
        <v>0.85426208379427004</v>
      </c>
      <c r="O4109" s="143">
        <v>1.1731114151611199</v>
      </c>
      <c r="P4109" s="143">
        <v>0.16097953753604999</v>
      </c>
      <c r="Q4109" s="143">
        <v>598.27705936529196</v>
      </c>
      <c r="R4109" s="143">
        <v>3100</v>
      </c>
      <c r="S4109" s="143" t="s">
        <v>371</v>
      </c>
      <c r="T4109" s="143">
        <v>3100</v>
      </c>
      <c r="U4109" s="143" t="s">
        <v>385</v>
      </c>
      <c r="V4109" s="143" t="s">
        <v>366</v>
      </c>
      <c r="Y4109" s="143" t="s">
        <v>363</v>
      </c>
      <c r="Z4109" s="143">
        <v>0</v>
      </c>
      <c r="AA4109" s="143">
        <v>1</v>
      </c>
      <c r="AB4109" s="143">
        <v>1.1731114151611199</v>
      </c>
      <c r="AC4109" s="143">
        <v>0.16097953753604999</v>
      </c>
      <c r="AD4109" s="143">
        <v>598.27705936529196</v>
      </c>
      <c r="AF4109" s="143">
        <v>-1</v>
      </c>
      <c r="AG4109" s="143">
        <v>-1</v>
      </c>
      <c r="AH4109" s="143">
        <v>-1</v>
      </c>
      <c r="AI4109" s="143">
        <v>-1</v>
      </c>
      <c r="AJ4109" s="143">
        <v>0</v>
      </c>
      <c r="AM4109" s="143" t="s">
        <v>383</v>
      </c>
      <c r="AN4109" s="143">
        <v>-1</v>
      </c>
      <c r="AQ4109" s="143">
        <v>666</v>
      </c>
      <c r="AR4109" s="143" t="s">
        <v>297</v>
      </c>
      <c r="AT4109" s="143" t="s">
        <v>366</v>
      </c>
      <c r="AV4109" s="143">
        <v>125.73076993175199</v>
      </c>
      <c r="AW4109" s="143">
        <v>0.4852206483</v>
      </c>
    </row>
    <row r="4110" spans="1:49" x14ac:dyDescent="0.25">
      <c r="A4110" s="153">
        <v>820000</v>
      </c>
      <c r="B4110" s="153">
        <v>2400000</v>
      </c>
      <c r="C4110" s="153">
        <v>2400000</v>
      </c>
      <c r="D4110" s="143" t="s">
        <v>360</v>
      </c>
      <c r="E4110" s="143" t="s">
        <v>73</v>
      </c>
      <c r="F4110" s="143" t="s">
        <v>378</v>
      </c>
      <c r="G4110" s="143" t="s">
        <v>379</v>
      </c>
      <c r="H4110" s="143">
        <v>0.59</v>
      </c>
      <c r="I4110" s="143">
        <v>0.64</v>
      </c>
      <c r="J4110" s="143" t="s">
        <v>366</v>
      </c>
      <c r="K4110" s="143">
        <v>1.7671243233839999E-2</v>
      </c>
      <c r="L4110" s="143">
        <v>3174.8470348614901</v>
      </c>
      <c r="M4110" s="143">
        <v>6.2252918437783498</v>
      </c>
      <c r="N4110" s="143">
        <v>0.85426208379427004</v>
      </c>
      <c r="O4110" s="143">
        <v>0.11000864637306999</v>
      </c>
      <c r="P4110" s="143">
        <v>1.5095873068180001E-2</v>
      </c>
      <c r="Q4110" s="143">
        <v>56.103494183288902</v>
      </c>
      <c r="R4110" s="143">
        <v>8110</v>
      </c>
      <c r="S4110" s="143" t="s">
        <v>410</v>
      </c>
      <c r="T4110" s="143">
        <v>8110</v>
      </c>
      <c r="U4110" s="143" t="s">
        <v>385</v>
      </c>
      <c r="V4110" s="143" t="s">
        <v>366</v>
      </c>
      <c r="Z4110" s="143">
        <v>0</v>
      </c>
      <c r="AA4110" s="143">
        <v>1</v>
      </c>
      <c r="AB4110" s="143">
        <v>0.11000864637306999</v>
      </c>
      <c r="AC4110" s="143">
        <v>1.5095873068180001E-2</v>
      </c>
      <c r="AD4110" s="143">
        <v>56.103494183288298</v>
      </c>
      <c r="AF4110" s="143">
        <v>-1</v>
      </c>
      <c r="AG4110" s="143">
        <v>-1</v>
      </c>
      <c r="AH4110" s="143">
        <v>-1</v>
      </c>
      <c r="AI4110" s="143">
        <v>-1</v>
      </c>
      <c r="AJ4110" s="143">
        <v>0</v>
      </c>
      <c r="AM4110" s="143" t="s">
        <v>383</v>
      </c>
      <c r="AN4110" s="143">
        <v>-1</v>
      </c>
      <c r="AQ4110" s="143">
        <v>666</v>
      </c>
      <c r="AR4110" s="143" t="s">
        <v>297</v>
      </c>
      <c r="AT4110" s="143" t="s">
        <v>366</v>
      </c>
      <c r="AV4110" s="143">
        <v>49.349627786250998</v>
      </c>
      <c r="AW4110" s="143">
        <v>4.5501617299999998E-2</v>
      </c>
    </row>
    <row r="4111" spans="1:49" x14ac:dyDescent="0.25">
      <c r="A4111" s="153">
        <v>820000</v>
      </c>
      <c r="B4111" s="153">
        <v>2400000</v>
      </c>
      <c r="C4111" s="153">
        <v>2400000</v>
      </c>
      <c r="D4111" s="143" t="s">
        <v>360</v>
      </c>
      <c r="E4111" s="143" t="s">
        <v>73</v>
      </c>
      <c r="F4111" s="143" t="s">
        <v>378</v>
      </c>
      <c r="G4111" s="143" t="s">
        <v>379</v>
      </c>
      <c r="H4111" s="143">
        <v>0.59</v>
      </c>
      <c r="I4111" s="143">
        <v>0.64</v>
      </c>
      <c r="J4111" s="143" t="s">
        <v>363</v>
      </c>
      <c r="K4111" s="143">
        <v>0.41164941196837002</v>
      </c>
      <c r="L4111" s="143">
        <v>3174.8470348614901</v>
      </c>
      <c r="M4111" s="143">
        <v>6.2252918437783498</v>
      </c>
      <c r="N4111" s="143">
        <v>0.85426208379427004</v>
      </c>
      <c r="O4111" s="143">
        <v>2.5626377268228802</v>
      </c>
      <c r="P4111" s="143">
        <v>0.35165648446079001</v>
      </c>
      <c r="Q4111" s="143">
        <v>1306.9239149902701</v>
      </c>
      <c r="R4111" s="143">
        <v>3100</v>
      </c>
      <c r="S4111" s="143" t="s">
        <v>371</v>
      </c>
      <c r="T4111" s="143">
        <v>3100</v>
      </c>
      <c r="U4111" s="143" t="s">
        <v>385</v>
      </c>
      <c r="V4111" s="143" t="s">
        <v>366</v>
      </c>
      <c r="Y4111" s="143" t="s">
        <v>363</v>
      </c>
      <c r="Z4111" s="143">
        <v>0</v>
      </c>
      <c r="AA4111" s="143">
        <v>1</v>
      </c>
      <c r="AB4111" s="143">
        <v>2.5626377268228802</v>
      </c>
      <c r="AC4111" s="143">
        <v>0.35165648446079001</v>
      </c>
      <c r="AD4111" s="143">
        <v>1306.9239149902701</v>
      </c>
      <c r="AF4111" s="143">
        <v>-1</v>
      </c>
      <c r="AG4111" s="143">
        <v>-1</v>
      </c>
      <c r="AH4111" s="143">
        <v>-1</v>
      </c>
      <c r="AI4111" s="143">
        <v>-1</v>
      </c>
      <c r="AJ4111" s="143">
        <v>0</v>
      </c>
      <c r="AM4111" s="143" t="s">
        <v>383</v>
      </c>
      <c r="AN4111" s="143">
        <v>-1</v>
      </c>
      <c r="AQ4111" s="143">
        <v>666</v>
      </c>
      <c r="AR4111" s="143" t="s">
        <v>297</v>
      </c>
      <c r="AT4111" s="143" t="s">
        <v>366</v>
      </c>
      <c r="AV4111" s="143">
        <v>165.93979862458701</v>
      </c>
      <c r="AW4111" s="143">
        <v>1.0599545133999999</v>
      </c>
    </row>
    <row r="4112" spans="1:49" x14ac:dyDescent="0.25">
      <c r="A4112" s="153">
        <v>820000</v>
      </c>
      <c r="B4112" s="153">
        <v>2400000</v>
      </c>
      <c r="C4112" s="153">
        <v>2400000</v>
      </c>
      <c r="D4112" s="143" t="s">
        <v>360</v>
      </c>
      <c r="E4112" s="143" t="s">
        <v>73</v>
      </c>
      <c r="F4112" s="143" t="s">
        <v>378</v>
      </c>
      <c r="G4112" s="143" t="s">
        <v>379</v>
      </c>
      <c r="H4112" s="143">
        <v>0.59</v>
      </c>
      <c r="I4112" s="143">
        <v>0.64</v>
      </c>
      <c r="J4112" s="143" t="s">
        <v>366</v>
      </c>
      <c r="K4112" s="143">
        <v>4.2133508352970001E-2</v>
      </c>
      <c r="L4112" s="143">
        <v>3767.6455765680898</v>
      </c>
      <c r="M4112" s="143">
        <v>7.5259281824866502</v>
      </c>
      <c r="N4112" s="143">
        <v>1.0280950089677401</v>
      </c>
      <c r="O4112" s="143">
        <v>0.31709375794068001</v>
      </c>
      <c r="P4112" s="143">
        <v>4.3317249647989997E-2</v>
      </c>
      <c r="Q4112" s="143">
        <v>158.74412637137701</v>
      </c>
      <c r="R4112" s="143">
        <v>1920</v>
      </c>
      <c r="S4112" s="143" t="s">
        <v>417</v>
      </c>
      <c r="T4112" s="143">
        <v>1920</v>
      </c>
      <c r="U4112" s="143" t="s">
        <v>385</v>
      </c>
      <c r="V4112" s="143" t="s">
        <v>366</v>
      </c>
      <c r="Z4112" s="143">
        <v>0</v>
      </c>
      <c r="AA4112" s="143">
        <v>1</v>
      </c>
      <c r="AB4112" s="143">
        <v>0.31709375794068001</v>
      </c>
      <c r="AC4112" s="143">
        <v>4.3317249647989997E-2</v>
      </c>
      <c r="AD4112" s="143">
        <v>158.74412637137499</v>
      </c>
      <c r="AF4112" s="143">
        <v>-1</v>
      </c>
      <c r="AG4112" s="143">
        <v>-1</v>
      </c>
      <c r="AH4112" s="143">
        <v>-1</v>
      </c>
      <c r="AI4112" s="143">
        <v>-1</v>
      </c>
      <c r="AJ4112" s="143">
        <v>0</v>
      </c>
      <c r="AM4112" s="143" t="s">
        <v>383</v>
      </c>
      <c r="AN4112" s="143">
        <v>-1</v>
      </c>
      <c r="AQ4112" s="143">
        <v>658</v>
      </c>
      <c r="AR4112" s="143" t="s">
        <v>297</v>
      </c>
      <c r="AT4112" s="143" t="s">
        <v>366</v>
      </c>
      <c r="AV4112" s="143">
        <v>88.007318620532203</v>
      </c>
      <c r="AW4112" s="143">
        <v>0.12874625009999999</v>
      </c>
    </row>
    <row r="4113" spans="1:49" x14ac:dyDescent="0.25">
      <c r="A4113" s="153">
        <v>820000</v>
      </c>
      <c r="B4113" s="153">
        <v>2400000</v>
      </c>
      <c r="C4113" s="153">
        <v>2400000</v>
      </c>
      <c r="D4113" s="143" t="s">
        <v>360</v>
      </c>
      <c r="E4113" s="143" t="s">
        <v>73</v>
      </c>
      <c r="F4113" s="143" t="s">
        <v>378</v>
      </c>
      <c r="G4113" s="143" t="s">
        <v>379</v>
      </c>
      <c r="H4113" s="143">
        <v>0.59</v>
      </c>
      <c r="I4113" s="143">
        <v>0.64</v>
      </c>
      <c r="J4113" s="143" t="s">
        <v>363</v>
      </c>
      <c r="K4113" s="143">
        <v>0.22208568314499999</v>
      </c>
      <c r="L4113" s="143">
        <v>3571.5495701899299</v>
      </c>
      <c r="M4113" s="143">
        <v>7.0970407730233198</v>
      </c>
      <c r="N4113" s="143">
        <v>0.97081028733007002</v>
      </c>
      <c r="O4113" s="143">
        <v>1.5761511483848401</v>
      </c>
      <c r="P4113" s="143">
        <v>0.21560306586589001</v>
      </c>
      <c r="Q4113" s="143">
        <v>793.19002618187994</v>
      </c>
      <c r="R4113" s="143">
        <v>3100</v>
      </c>
      <c r="S4113" s="143" t="s">
        <v>371</v>
      </c>
      <c r="T4113" s="143">
        <v>3100</v>
      </c>
      <c r="U4113" s="143" t="s">
        <v>385</v>
      </c>
      <c r="V4113" s="143" t="s">
        <v>366</v>
      </c>
      <c r="Y4113" s="143" t="s">
        <v>363</v>
      </c>
      <c r="Z4113" s="143">
        <v>0</v>
      </c>
      <c r="AA4113" s="143">
        <v>1</v>
      </c>
      <c r="AB4113" s="143">
        <v>1.5761511483848401</v>
      </c>
      <c r="AC4113" s="143">
        <v>0.21560306586589001</v>
      </c>
      <c r="AD4113" s="143">
        <v>793.19002618187994</v>
      </c>
      <c r="AF4113" s="143">
        <v>-1</v>
      </c>
      <c r="AG4113" s="143">
        <v>-1</v>
      </c>
      <c r="AH4113" s="143">
        <v>-1</v>
      </c>
      <c r="AI4113" s="143">
        <v>-1</v>
      </c>
      <c r="AJ4113" s="143">
        <v>0</v>
      </c>
      <c r="AM4113" s="143" t="s">
        <v>383</v>
      </c>
      <c r="AN4113" s="143">
        <v>-1</v>
      </c>
      <c r="AQ4113" s="143">
        <v>666</v>
      </c>
      <c r="AR4113" s="143" t="s">
        <v>297</v>
      </c>
      <c r="AT4113" s="143" t="s">
        <v>366</v>
      </c>
      <c r="AV4113" s="143">
        <v>135.950876037196</v>
      </c>
      <c r="AW4113" s="143">
        <v>0.64330091339999995</v>
      </c>
    </row>
    <row r="4114" spans="1:49" x14ac:dyDescent="0.25">
      <c r="A4114" s="153">
        <v>820000</v>
      </c>
      <c r="B4114" s="153">
        <v>2400000</v>
      </c>
      <c r="C4114" s="153">
        <v>2400000</v>
      </c>
      <c r="D4114" s="143" t="s">
        <v>360</v>
      </c>
      <c r="E4114" s="143" t="s">
        <v>73</v>
      </c>
      <c r="F4114" s="143" t="s">
        <v>378</v>
      </c>
      <c r="G4114" s="143" t="s">
        <v>379</v>
      </c>
      <c r="H4114" s="143">
        <v>0.59</v>
      </c>
      <c r="I4114" s="143">
        <v>0.64</v>
      </c>
      <c r="J4114" s="143" t="s">
        <v>366</v>
      </c>
      <c r="K4114" s="143">
        <v>7.0144094264899997E-3</v>
      </c>
      <c r="L4114" s="143">
        <v>3246.2107880830299</v>
      </c>
      <c r="M4114" s="143">
        <v>7.0054825090357804</v>
      </c>
      <c r="N4114" s="143">
        <v>0.94580313638072999</v>
      </c>
      <c r="O4114" s="143">
        <v>4.9139322548490003E-2</v>
      </c>
      <c r="P4114" s="143">
        <v>6.6342504354299997E-3</v>
      </c>
      <c r="Q4114" s="143">
        <v>22.770251552303101</v>
      </c>
      <c r="R4114" s="143">
        <v>1400</v>
      </c>
      <c r="S4114" s="143" t="s">
        <v>389</v>
      </c>
      <c r="T4114" s="143">
        <v>1400</v>
      </c>
      <c r="U4114" s="143" t="s">
        <v>385</v>
      </c>
      <c r="V4114" s="143" t="s">
        <v>366</v>
      </c>
      <c r="Z4114" s="143">
        <v>0</v>
      </c>
      <c r="AA4114" s="143">
        <v>1</v>
      </c>
      <c r="AB4114" s="143">
        <v>4.9139322548490003E-2</v>
      </c>
      <c r="AC4114" s="143">
        <v>6.6342504354299997E-3</v>
      </c>
      <c r="AD4114" s="143">
        <v>295.85290132848399</v>
      </c>
      <c r="AF4114" s="143">
        <v>-1</v>
      </c>
      <c r="AG4114" s="143">
        <v>-1</v>
      </c>
      <c r="AH4114" s="143">
        <v>-1</v>
      </c>
      <c r="AI4114" s="143">
        <v>-1</v>
      </c>
      <c r="AJ4114" s="143">
        <v>0</v>
      </c>
      <c r="AM4114" s="143" t="s">
        <v>383</v>
      </c>
      <c r="AN4114" s="143">
        <v>-1</v>
      </c>
      <c r="AQ4114" s="143">
        <v>653</v>
      </c>
      <c r="AR4114" s="143" t="s">
        <v>297</v>
      </c>
      <c r="AT4114" s="143" t="s">
        <v>366</v>
      </c>
      <c r="AV4114" s="143">
        <v>40.558740254314102</v>
      </c>
      <c r="AW4114" s="143">
        <v>0.23994558099999999</v>
      </c>
    </row>
    <row r="4115" spans="1:49" x14ac:dyDescent="0.25">
      <c r="A4115" s="153">
        <v>820000</v>
      </c>
      <c r="B4115" s="153">
        <v>2400000</v>
      </c>
      <c r="C4115" s="153">
        <v>2400000</v>
      </c>
      <c r="D4115" s="143" t="s">
        <v>360</v>
      </c>
      <c r="E4115" s="143" t="s">
        <v>73</v>
      </c>
      <c r="F4115" s="143" t="s">
        <v>378</v>
      </c>
      <c r="G4115" s="143" t="s">
        <v>379</v>
      </c>
      <c r="H4115" s="143">
        <v>0.59</v>
      </c>
      <c r="I4115" s="143">
        <v>0.64</v>
      </c>
      <c r="J4115" s="143" t="s">
        <v>363</v>
      </c>
      <c r="K4115" s="143">
        <v>3.45655767922E-3</v>
      </c>
      <c r="L4115" s="143">
        <v>3521.0626463500098</v>
      </c>
      <c r="M4115" s="143">
        <v>7.0829200185338799</v>
      </c>
      <c r="N4115" s="143">
        <v>0.96123429821310002</v>
      </c>
      <c r="O4115" s="143">
        <v>2.4482521581370001E-2</v>
      </c>
      <c r="P4115" s="143">
        <v>3.32256179501E-3</v>
      </c>
      <c r="Q4115" s="143">
        <v>12.170756129259299</v>
      </c>
      <c r="R4115" s="143">
        <v>3100</v>
      </c>
      <c r="S4115" s="143" t="s">
        <v>371</v>
      </c>
      <c r="T4115" s="143">
        <v>3100</v>
      </c>
      <c r="U4115" s="143" t="s">
        <v>385</v>
      </c>
      <c r="V4115" s="143" t="s">
        <v>366</v>
      </c>
      <c r="Y4115" s="143" t="s">
        <v>363</v>
      </c>
      <c r="Z4115" s="143">
        <v>0</v>
      </c>
      <c r="AA4115" s="143">
        <v>1</v>
      </c>
      <c r="AB4115" s="143">
        <v>2.4482521581370001E-2</v>
      </c>
      <c r="AC4115" s="143">
        <v>3.32256179501E-3</v>
      </c>
      <c r="AD4115" s="143">
        <v>1220.22753888751</v>
      </c>
      <c r="AF4115" s="143">
        <v>-1</v>
      </c>
      <c r="AG4115" s="143">
        <v>-1</v>
      </c>
      <c r="AH4115" s="143">
        <v>-1</v>
      </c>
      <c r="AI4115" s="143">
        <v>-1</v>
      </c>
      <c r="AJ4115" s="143">
        <v>0</v>
      </c>
      <c r="AM4115" s="143" t="s">
        <v>383</v>
      </c>
      <c r="AN4115" s="143">
        <v>-1</v>
      </c>
      <c r="AQ4115" s="143">
        <v>670</v>
      </c>
      <c r="AR4115" s="143" t="s">
        <v>297</v>
      </c>
      <c r="AT4115" s="143" t="s">
        <v>366</v>
      </c>
      <c r="AV4115" s="143">
        <v>23.240622095214501</v>
      </c>
      <c r="AW4115" s="143">
        <v>0.98964115080000004</v>
      </c>
    </row>
    <row r="4116" spans="1:49" x14ac:dyDescent="0.25">
      <c r="A4116" s="153">
        <v>820000</v>
      </c>
      <c r="B4116" s="153">
        <v>2400000</v>
      </c>
      <c r="C4116" s="153">
        <v>2400000</v>
      </c>
      <c r="D4116" s="143" t="s">
        <v>360</v>
      </c>
      <c r="E4116" s="143" t="s">
        <v>73</v>
      </c>
      <c r="F4116" s="143" t="s">
        <v>378</v>
      </c>
      <c r="G4116" s="143" t="s">
        <v>379</v>
      </c>
      <c r="H4116" s="143">
        <v>0.59</v>
      </c>
      <c r="I4116" s="143">
        <v>0.64</v>
      </c>
      <c r="J4116" s="143" t="s">
        <v>395</v>
      </c>
      <c r="K4116" s="143">
        <v>1.5827155350000001E-5</v>
      </c>
      <c r="L4116" s="143">
        <v>3205.8837270992399</v>
      </c>
      <c r="M4116" s="143">
        <v>6.29658013553711</v>
      </c>
      <c r="N4116" s="143">
        <v>0.86202175959284999</v>
      </c>
      <c r="O4116" s="143">
        <v>9.9656952010000003E-5</v>
      </c>
      <c r="P4116" s="143">
        <v>1.3643352300000001E-5</v>
      </c>
      <c r="Q4116" s="143">
        <v>5.0740019802069998E-2</v>
      </c>
      <c r="R4116" s="143">
        <v>8140</v>
      </c>
      <c r="S4116" s="143" t="s">
        <v>369</v>
      </c>
      <c r="T4116" s="143">
        <v>8140</v>
      </c>
      <c r="U4116" s="143" t="s">
        <v>395</v>
      </c>
      <c r="V4116" s="143" t="s">
        <v>395</v>
      </c>
      <c r="Z4116" s="143">
        <v>0</v>
      </c>
      <c r="AA4116" s="143">
        <v>1</v>
      </c>
      <c r="AB4116" s="143">
        <v>9.9656952010000003E-5</v>
      </c>
      <c r="AC4116" s="143">
        <v>1.3643352300000001E-5</v>
      </c>
      <c r="AD4116" s="143">
        <v>1.1029606593185599</v>
      </c>
      <c r="AF4116" s="143">
        <v>-1</v>
      </c>
      <c r="AG4116" s="143">
        <v>-1</v>
      </c>
      <c r="AH4116" s="143">
        <v>-1</v>
      </c>
      <c r="AI4116" s="143">
        <v>-1</v>
      </c>
      <c r="AJ4116" s="143">
        <v>0</v>
      </c>
      <c r="AM4116" s="143" t="s">
        <v>383</v>
      </c>
      <c r="AN4116" s="143">
        <v>-1</v>
      </c>
      <c r="AQ4116" s="143">
        <v>658</v>
      </c>
      <c r="AR4116" s="143" t="s">
        <v>297</v>
      </c>
      <c r="AT4116" s="143" t="s">
        <v>366</v>
      </c>
      <c r="AV4116" s="143">
        <v>10.3203474648147</v>
      </c>
      <c r="AW4116" s="143">
        <v>8.9453419999999996E-4</v>
      </c>
    </row>
    <row r="4117" spans="1:49" x14ac:dyDescent="0.25">
      <c r="A4117" s="153">
        <v>820000</v>
      </c>
      <c r="B4117" s="153">
        <v>2400000</v>
      </c>
      <c r="C4117" s="153">
        <v>2400000</v>
      </c>
      <c r="D4117" s="143" t="s">
        <v>360</v>
      </c>
      <c r="E4117" s="143" t="s">
        <v>73</v>
      </c>
      <c r="F4117" s="143" t="s">
        <v>378</v>
      </c>
      <c r="G4117" s="143" t="s">
        <v>379</v>
      </c>
      <c r="H4117" s="143">
        <v>0.59</v>
      </c>
      <c r="I4117" s="143">
        <v>0.64</v>
      </c>
      <c r="J4117" s="143" t="s">
        <v>366</v>
      </c>
      <c r="K4117" s="143">
        <v>7.5767430357999996E-4</v>
      </c>
      <c r="L4117" s="143">
        <v>3205.8837270992399</v>
      </c>
      <c r="M4117" s="143">
        <v>6.29658013553711</v>
      </c>
      <c r="N4117" s="143">
        <v>0.86202175959284999</v>
      </c>
      <c r="O4117" s="143">
        <v>4.7707569691300003E-3</v>
      </c>
      <c r="P4117" s="143">
        <v>6.5313173636999996E-4</v>
      </c>
      <c r="Q4117" s="143">
        <v>2.4290157202915799</v>
      </c>
      <c r="R4117" s="143">
        <v>8140</v>
      </c>
      <c r="S4117" s="143" t="s">
        <v>369</v>
      </c>
      <c r="T4117" s="143">
        <v>8140</v>
      </c>
      <c r="U4117" s="143" t="s">
        <v>385</v>
      </c>
      <c r="V4117" s="143" t="s">
        <v>366</v>
      </c>
      <c r="Z4117" s="143">
        <v>0</v>
      </c>
      <c r="AA4117" s="143">
        <v>1</v>
      </c>
      <c r="AB4117" s="143">
        <v>4.7707569691300003E-3</v>
      </c>
      <c r="AC4117" s="143">
        <v>6.5313173636999996E-4</v>
      </c>
      <c r="AD4117" s="143">
        <v>33.975278154357902</v>
      </c>
      <c r="AF4117" s="143">
        <v>-1</v>
      </c>
      <c r="AG4117" s="143">
        <v>-1</v>
      </c>
      <c r="AH4117" s="143">
        <v>-1</v>
      </c>
      <c r="AI4117" s="143">
        <v>-1</v>
      </c>
      <c r="AJ4117" s="143">
        <v>0</v>
      </c>
      <c r="AM4117" s="143" t="s">
        <v>383</v>
      </c>
      <c r="AN4117" s="143">
        <v>-1</v>
      </c>
      <c r="AQ4117" s="143">
        <v>658</v>
      </c>
      <c r="AR4117" s="143" t="s">
        <v>297</v>
      </c>
      <c r="AT4117" s="143" t="s">
        <v>366</v>
      </c>
      <c r="AV4117" s="143">
        <v>11.5810204309368</v>
      </c>
      <c r="AW4117" s="143">
        <v>2.7554970099999999E-2</v>
      </c>
    </row>
    <row r="4118" spans="1:49" x14ac:dyDescent="0.25">
      <c r="A4118" s="153">
        <v>820000</v>
      </c>
      <c r="B4118" s="153">
        <v>2400000</v>
      </c>
      <c r="C4118" s="153">
        <v>2400000</v>
      </c>
      <c r="D4118" s="143" t="s">
        <v>360</v>
      </c>
      <c r="E4118" s="143" t="s">
        <v>73</v>
      </c>
      <c r="F4118" s="143" t="s">
        <v>378</v>
      </c>
      <c r="G4118" s="143" t="s">
        <v>379</v>
      </c>
      <c r="H4118" s="143">
        <v>0.59</v>
      </c>
      <c r="I4118" s="143">
        <v>0.64</v>
      </c>
      <c r="J4118" s="143" t="s">
        <v>366</v>
      </c>
      <c r="K4118" s="143">
        <v>1.378088073682E-2</v>
      </c>
      <c r="L4118" s="143">
        <v>3205.8837270992399</v>
      </c>
      <c r="M4118" s="143">
        <v>6.29658013553711</v>
      </c>
      <c r="N4118" s="143">
        <v>0.86202175959284999</v>
      </c>
      <c r="O4118" s="143">
        <v>8.6772419897709993E-2</v>
      </c>
      <c r="P4118" s="143">
        <v>1.18794190615E-2</v>
      </c>
      <c r="Q4118" s="143">
        <v>44.179901299292297</v>
      </c>
      <c r="R4118" s="143">
        <v>1920</v>
      </c>
      <c r="S4118" s="143" t="s">
        <v>417</v>
      </c>
      <c r="T4118" s="143">
        <v>1920</v>
      </c>
      <c r="U4118" s="143" t="s">
        <v>385</v>
      </c>
      <c r="V4118" s="143" t="s">
        <v>366</v>
      </c>
      <c r="Z4118" s="143">
        <v>0</v>
      </c>
      <c r="AA4118" s="143">
        <v>1</v>
      </c>
      <c r="AB4118" s="143">
        <v>8.6772419897709993E-2</v>
      </c>
      <c r="AC4118" s="143">
        <v>1.18794190615E-2</v>
      </c>
      <c r="AD4118" s="143">
        <v>505.20453382481702</v>
      </c>
      <c r="AF4118" s="143">
        <v>-1</v>
      </c>
      <c r="AG4118" s="143">
        <v>-1</v>
      </c>
      <c r="AH4118" s="143">
        <v>-1</v>
      </c>
      <c r="AI4118" s="143">
        <v>-1</v>
      </c>
      <c r="AJ4118" s="143">
        <v>0</v>
      </c>
      <c r="AM4118" s="143" t="s">
        <v>383</v>
      </c>
      <c r="AN4118" s="143">
        <v>-1</v>
      </c>
      <c r="AQ4118" s="143">
        <v>658</v>
      </c>
      <c r="AR4118" s="143" t="s">
        <v>297</v>
      </c>
      <c r="AT4118" s="143" t="s">
        <v>366</v>
      </c>
      <c r="AV4118" s="143">
        <v>30.674572437041501</v>
      </c>
      <c r="AW4118" s="143">
        <v>0.40973603720000001</v>
      </c>
    </row>
    <row r="4119" spans="1:49" x14ac:dyDescent="0.25">
      <c r="A4119" s="153">
        <v>820000</v>
      </c>
      <c r="B4119" s="153">
        <v>2400000</v>
      </c>
      <c r="C4119" s="153">
        <v>2400000</v>
      </c>
      <c r="D4119" s="143" t="s">
        <v>360</v>
      </c>
      <c r="E4119" s="143" t="s">
        <v>73</v>
      </c>
      <c r="F4119" s="143" t="s">
        <v>378</v>
      </c>
      <c r="G4119" s="143" t="s">
        <v>379</v>
      </c>
      <c r="H4119" s="143">
        <v>0.59</v>
      </c>
      <c r="I4119" s="143">
        <v>0.64</v>
      </c>
      <c r="J4119" s="143" t="s">
        <v>366</v>
      </c>
      <c r="K4119" s="143">
        <v>2.621556522774E-2</v>
      </c>
      <c r="L4119" s="143">
        <v>3823.9020150879301</v>
      </c>
      <c r="M4119" s="143">
        <v>8.1744568722196291</v>
      </c>
      <c r="N4119" s="143">
        <v>1.09855301533589</v>
      </c>
      <c r="O4119" s="143">
        <v>0.21429800733502999</v>
      </c>
      <c r="P4119" s="143">
        <v>2.8799188229670002E-2</v>
      </c>
      <c r="Q4119" s="143">
        <v>100.24575270103099</v>
      </c>
      <c r="R4119" s="143">
        <v>8140</v>
      </c>
      <c r="S4119" s="143" t="s">
        <v>369</v>
      </c>
      <c r="T4119" s="143">
        <v>8140</v>
      </c>
      <c r="U4119" s="143" t="s">
        <v>385</v>
      </c>
      <c r="V4119" s="143" t="s">
        <v>366</v>
      </c>
      <c r="Z4119" s="143">
        <v>0</v>
      </c>
      <c r="AA4119" s="143">
        <v>1</v>
      </c>
      <c r="AB4119" s="143">
        <v>0.21429800733502999</v>
      </c>
      <c r="AC4119" s="143">
        <v>2.8799188229670002E-2</v>
      </c>
      <c r="AD4119" s="143">
        <v>640.52273555678698</v>
      </c>
      <c r="AF4119" s="143">
        <v>-1</v>
      </c>
      <c r="AG4119" s="143">
        <v>-1</v>
      </c>
      <c r="AH4119" s="143">
        <v>-1</v>
      </c>
      <c r="AI4119" s="143">
        <v>-1</v>
      </c>
      <c r="AJ4119" s="143">
        <v>0</v>
      </c>
      <c r="AM4119" s="143" t="s">
        <v>383</v>
      </c>
      <c r="AN4119" s="143">
        <v>-1</v>
      </c>
      <c r="AQ4119" s="143">
        <v>660</v>
      </c>
      <c r="AR4119" s="143" t="s">
        <v>297</v>
      </c>
      <c r="AT4119" s="143" t="s">
        <v>366</v>
      </c>
      <c r="AV4119" s="143">
        <v>106.22896835127101</v>
      </c>
      <c r="AW4119" s="143">
        <v>0.51948315940000001</v>
      </c>
    </row>
    <row r="4120" spans="1:49" x14ac:dyDescent="0.25">
      <c r="A4120" s="153">
        <v>820000</v>
      </c>
      <c r="B4120" s="153">
        <v>2400000</v>
      </c>
      <c r="C4120" s="153">
        <v>2400000</v>
      </c>
      <c r="D4120" s="143" t="s">
        <v>360</v>
      </c>
      <c r="E4120" s="143" t="s">
        <v>73</v>
      </c>
      <c r="F4120" s="143" t="s">
        <v>378</v>
      </c>
      <c r="G4120" s="143" t="s">
        <v>379</v>
      </c>
      <c r="H4120" s="143">
        <v>0.59</v>
      </c>
      <c r="I4120" s="143">
        <v>0.64</v>
      </c>
      <c r="J4120" s="143" t="s">
        <v>366</v>
      </c>
      <c r="K4120" s="143">
        <v>2.0656716458900002E-3</v>
      </c>
      <c r="L4120" s="143">
        <v>1420.8001290536799</v>
      </c>
      <c r="M4120" s="143">
        <v>2.9244582847634102</v>
      </c>
      <c r="N4120" s="143">
        <v>0.41936556522530999</v>
      </c>
      <c r="O4120" s="143">
        <v>6.04097055842E-3</v>
      </c>
      <c r="P4120" s="143">
        <v>8.6627155734000005E-4</v>
      </c>
      <c r="Q4120" s="143">
        <v>2.9349065410644699</v>
      </c>
      <c r="R4120" s="143">
        <v>1550</v>
      </c>
      <c r="S4120" s="143" t="s">
        <v>399</v>
      </c>
      <c r="T4120" s="143">
        <v>1550</v>
      </c>
      <c r="U4120" s="143" t="s">
        <v>385</v>
      </c>
      <c r="V4120" s="143" t="s">
        <v>366</v>
      </c>
      <c r="Z4120" s="143">
        <v>0</v>
      </c>
      <c r="AA4120" s="143">
        <v>1</v>
      </c>
      <c r="AB4120" s="143">
        <v>6.04097055842E-3</v>
      </c>
      <c r="AC4120" s="143">
        <v>8.6627155734000005E-4</v>
      </c>
      <c r="AD4120" s="143">
        <v>328.31826676239501</v>
      </c>
      <c r="AF4120" s="143">
        <v>-1</v>
      </c>
      <c r="AG4120" s="143">
        <v>-1</v>
      </c>
      <c r="AH4120" s="143">
        <v>-1</v>
      </c>
      <c r="AI4120" s="143">
        <v>-1</v>
      </c>
      <c r="AJ4120" s="143">
        <v>0</v>
      </c>
      <c r="AM4120" s="143" t="s">
        <v>383</v>
      </c>
      <c r="AN4120" s="143">
        <v>-1</v>
      </c>
      <c r="AQ4120" s="143">
        <v>674</v>
      </c>
      <c r="AR4120" s="143" t="s">
        <v>297</v>
      </c>
      <c r="AT4120" s="143" t="s">
        <v>366</v>
      </c>
      <c r="AV4120" s="143">
        <v>17.6867490534549</v>
      </c>
      <c r="AW4120" s="143">
        <v>0.26627596660000002</v>
      </c>
    </row>
    <row r="4121" spans="1:49" x14ac:dyDescent="0.25">
      <c r="A4121" s="153">
        <v>820000</v>
      </c>
      <c r="B4121" s="153">
        <v>2400000</v>
      </c>
      <c r="C4121" s="153">
        <v>2400000</v>
      </c>
      <c r="D4121" s="143" t="s">
        <v>360</v>
      </c>
      <c r="E4121" s="143" t="s">
        <v>73</v>
      </c>
      <c r="F4121" s="143" t="s">
        <v>378</v>
      </c>
      <c r="G4121" s="143" t="s">
        <v>379</v>
      </c>
      <c r="H4121" s="143">
        <v>0.59</v>
      </c>
      <c r="I4121" s="143">
        <v>0.64</v>
      </c>
      <c r="J4121" s="143" t="s">
        <v>366</v>
      </c>
      <c r="K4121" s="143">
        <v>3.9425854314239998E-2</v>
      </c>
      <c r="L4121" s="143">
        <v>3841.4976522904199</v>
      </c>
      <c r="M4121" s="143">
        <v>8.0133905174801399</v>
      </c>
      <c r="N4121" s="143">
        <v>1.1254703003856299</v>
      </c>
      <c r="O4121" s="143">
        <v>0.3159347671053</v>
      </c>
      <c r="P4121" s="143">
        <v>4.437262809801E-2</v>
      </c>
      <c r="Q4121" s="143">
        <v>151.45432678770399</v>
      </c>
      <c r="R4121" s="143">
        <v>1200</v>
      </c>
      <c r="S4121" s="143" t="s">
        <v>398</v>
      </c>
      <c r="T4121" s="143">
        <v>1200</v>
      </c>
      <c r="U4121" s="143" t="s">
        <v>385</v>
      </c>
      <c r="V4121" s="143" t="s">
        <v>366</v>
      </c>
      <c r="Z4121" s="143">
        <v>0</v>
      </c>
      <c r="AA4121" s="143">
        <v>1</v>
      </c>
      <c r="AB4121" s="143">
        <v>0.3159347671053</v>
      </c>
      <c r="AC4121" s="143">
        <v>4.437262809801E-2</v>
      </c>
      <c r="AD4121" s="143">
        <v>2373.1368566708902</v>
      </c>
      <c r="AF4121" s="143">
        <v>-1</v>
      </c>
      <c r="AG4121" s="143">
        <v>-1</v>
      </c>
      <c r="AH4121" s="143">
        <v>-1</v>
      </c>
      <c r="AI4121" s="143">
        <v>-1</v>
      </c>
      <c r="AJ4121" s="143">
        <v>0</v>
      </c>
      <c r="AM4121" s="143" t="s">
        <v>383</v>
      </c>
      <c r="AN4121" s="143">
        <v>-1</v>
      </c>
      <c r="AQ4121" s="143">
        <v>652</v>
      </c>
      <c r="AR4121" s="143" t="s">
        <v>297</v>
      </c>
      <c r="AT4121" s="143" t="s">
        <v>366</v>
      </c>
      <c r="AV4121" s="143">
        <v>55.571857063402902</v>
      </c>
      <c r="AW4121" s="143">
        <v>1.9246852041</v>
      </c>
    </row>
    <row r="4122" spans="1:49" x14ac:dyDescent="0.25">
      <c r="A4122" s="153">
        <v>820000</v>
      </c>
      <c r="B4122" s="153">
        <v>2400000</v>
      </c>
      <c r="C4122" s="153">
        <v>2400000</v>
      </c>
      <c r="D4122" s="143" t="s">
        <v>360</v>
      </c>
      <c r="E4122" s="143" t="s">
        <v>73</v>
      </c>
      <c r="F4122" s="143" t="s">
        <v>378</v>
      </c>
      <c r="G4122" s="143" t="s">
        <v>379</v>
      </c>
      <c r="H4122" s="143">
        <v>0.59</v>
      </c>
      <c r="I4122" s="143">
        <v>0.64</v>
      </c>
      <c r="J4122" s="143" t="s">
        <v>363</v>
      </c>
      <c r="K4122" s="143">
        <v>0.21833280293877</v>
      </c>
      <c r="L4122" s="143">
        <v>3575.4821876891901</v>
      </c>
      <c r="M4122" s="143">
        <v>7.1056843017055096</v>
      </c>
      <c r="N4122" s="143">
        <v>0.97196580443321001</v>
      </c>
      <c r="O4122" s="143">
        <v>1.55140397038938</v>
      </c>
      <c r="P4122" s="143">
        <v>0.21221201844254001</v>
      </c>
      <c r="Q4122" s="143">
        <v>780.645047895831</v>
      </c>
      <c r="R4122" s="143">
        <v>3100</v>
      </c>
      <c r="S4122" s="143" t="s">
        <v>371</v>
      </c>
      <c r="T4122" s="143">
        <v>3100</v>
      </c>
      <c r="U4122" s="143" t="s">
        <v>385</v>
      </c>
      <c r="V4122" s="143" t="s">
        <v>366</v>
      </c>
      <c r="Y4122" s="143" t="s">
        <v>363</v>
      </c>
      <c r="Z4122" s="143">
        <v>0</v>
      </c>
      <c r="AA4122" s="143">
        <v>1</v>
      </c>
      <c r="AB4122" s="143">
        <v>1.55140397038938</v>
      </c>
      <c r="AC4122" s="143">
        <v>0.21221201844254001</v>
      </c>
      <c r="AD4122" s="143">
        <v>780.645047895831</v>
      </c>
      <c r="AF4122" s="143">
        <v>-1</v>
      </c>
      <c r="AG4122" s="143">
        <v>-1</v>
      </c>
      <c r="AH4122" s="143">
        <v>-1</v>
      </c>
      <c r="AI4122" s="143">
        <v>-1</v>
      </c>
      <c r="AJ4122" s="143">
        <v>0</v>
      </c>
      <c r="AM4122" s="143" t="s">
        <v>383</v>
      </c>
      <c r="AN4122" s="143">
        <v>-1</v>
      </c>
      <c r="AQ4122" s="143">
        <v>666</v>
      </c>
      <c r="AR4122" s="143" t="s">
        <v>297</v>
      </c>
      <c r="AT4122" s="143" t="s">
        <v>366</v>
      </c>
      <c r="AV4122" s="143">
        <v>135.34337584790401</v>
      </c>
      <c r="AW4122" s="143">
        <v>0.63312655949999996</v>
      </c>
    </row>
    <row r="4123" spans="1:49" x14ac:dyDescent="0.25">
      <c r="A4123" s="153">
        <v>820000</v>
      </c>
      <c r="B4123" s="153">
        <v>2400000</v>
      </c>
      <c r="C4123" s="153">
        <v>2400000</v>
      </c>
      <c r="D4123" s="143" t="s">
        <v>360</v>
      </c>
      <c r="E4123" s="143" t="s">
        <v>73</v>
      </c>
      <c r="F4123" s="143" t="s">
        <v>378</v>
      </c>
      <c r="G4123" s="143" t="s">
        <v>379</v>
      </c>
      <c r="H4123" s="143">
        <v>0.59</v>
      </c>
      <c r="I4123" s="143">
        <v>0.64</v>
      </c>
      <c r="J4123" s="143" t="s">
        <v>366</v>
      </c>
      <c r="K4123" s="143">
        <v>1.244618578779E-2</v>
      </c>
      <c r="L4123" s="143">
        <v>3818.1512262359201</v>
      </c>
      <c r="M4123" s="143">
        <v>7.8151529889667799</v>
      </c>
      <c r="N4123" s="143">
        <v>1.0744956196236399</v>
      </c>
      <c r="O4123" s="143">
        <v>9.7268846060690001E-2</v>
      </c>
      <c r="P4123" s="143">
        <v>1.337337211E-2</v>
      </c>
      <c r="Q4123" s="143">
        <v>47.521419527614299</v>
      </c>
      <c r="R4123" s="143">
        <v>8110</v>
      </c>
      <c r="S4123" s="143" t="s">
        <v>410</v>
      </c>
      <c r="T4123" s="143">
        <v>8110</v>
      </c>
      <c r="U4123" s="143" t="s">
        <v>385</v>
      </c>
      <c r="V4123" s="143" t="s">
        <v>366</v>
      </c>
      <c r="Z4123" s="143">
        <v>0</v>
      </c>
      <c r="AA4123" s="143">
        <v>1</v>
      </c>
      <c r="AB4123" s="143">
        <v>9.7268846060690001E-2</v>
      </c>
      <c r="AC4123" s="143">
        <v>1.337337211E-2</v>
      </c>
      <c r="AD4123" s="143">
        <v>979.63248790361399</v>
      </c>
      <c r="AF4123" s="143">
        <v>-1</v>
      </c>
      <c r="AG4123" s="143">
        <v>-1</v>
      </c>
      <c r="AH4123" s="143">
        <v>-1</v>
      </c>
      <c r="AI4123" s="143">
        <v>-1</v>
      </c>
      <c r="AJ4123" s="143">
        <v>0</v>
      </c>
      <c r="AM4123" s="143" t="s">
        <v>383</v>
      </c>
      <c r="AN4123" s="143">
        <v>-1</v>
      </c>
      <c r="AQ4123" s="143">
        <v>674</v>
      </c>
      <c r="AR4123" s="143" t="s">
        <v>297</v>
      </c>
      <c r="AT4123" s="143" t="s">
        <v>366</v>
      </c>
      <c r="AV4123" s="143">
        <v>40.405551449016997</v>
      </c>
      <c r="AW4123" s="143">
        <v>0.79451134459999995</v>
      </c>
    </row>
    <row r="4124" spans="1:49" x14ac:dyDescent="0.25">
      <c r="A4124" s="153">
        <v>820000</v>
      </c>
      <c r="B4124" s="153">
        <v>2400000</v>
      </c>
      <c r="C4124" s="153">
        <v>2400000</v>
      </c>
      <c r="D4124" s="143" t="s">
        <v>360</v>
      </c>
      <c r="E4124" s="143" t="s">
        <v>73</v>
      </c>
      <c r="F4124" s="143" t="s">
        <v>378</v>
      </c>
      <c r="G4124" s="143" t="s">
        <v>379</v>
      </c>
      <c r="H4124" s="143">
        <v>0.59</v>
      </c>
      <c r="I4124" s="143">
        <v>0.64</v>
      </c>
      <c r="J4124" s="143" t="s">
        <v>366</v>
      </c>
      <c r="K4124" s="143">
        <v>0.30930214499938002</v>
      </c>
      <c r="L4124" s="143">
        <v>3818.1512262359201</v>
      </c>
      <c r="M4124" s="143">
        <v>7.8151529889667799</v>
      </c>
      <c r="N4124" s="143">
        <v>1.0744956196236399</v>
      </c>
      <c r="O4124" s="143">
        <v>2.4172435829857499</v>
      </c>
      <c r="P4124" s="143">
        <v>0.33234379994203</v>
      </c>
      <c r="Q4124" s="143">
        <v>1180.96236420679</v>
      </c>
      <c r="R4124" s="143">
        <v>1550</v>
      </c>
      <c r="S4124" s="143" t="s">
        <v>399</v>
      </c>
      <c r="T4124" s="143">
        <v>1550</v>
      </c>
      <c r="U4124" s="143" t="s">
        <v>385</v>
      </c>
      <c r="V4124" s="143" t="s">
        <v>366</v>
      </c>
      <c r="Z4124" s="143">
        <v>0</v>
      </c>
      <c r="AA4124" s="143">
        <v>1</v>
      </c>
      <c r="AB4124" s="143">
        <v>2.4172435829857499</v>
      </c>
      <c r="AC4124" s="143">
        <v>0.33234379994203</v>
      </c>
      <c r="AD4124" s="143">
        <v>1379.08180050587</v>
      </c>
      <c r="AF4124" s="143">
        <v>-1</v>
      </c>
      <c r="AG4124" s="143">
        <v>-1</v>
      </c>
      <c r="AH4124" s="143">
        <v>-1</v>
      </c>
      <c r="AI4124" s="143">
        <v>-1</v>
      </c>
      <c r="AJ4124" s="143">
        <v>0</v>
      </c>
      <c r="AM4124" s="143" t="s">
        <v>383</v>
      </c>
      <c r="AN4124" s="143">
        <v>-1</v>
      </c>
      <c r="AQ4124" s="143">
        <v>674</v>
      </c>
      <c r="AR4124" s="143" t="s">
        <v>297</v>
      </c>
      <c r="AT4124" s="143" t="s">
        <v>366</v>
      </c>
      <c r="AV4124" s="143">
        <v>148.236312801758</v>
      </c>
      <c r="AW4124" s="143">
        <v>1.1184767238</v>
      </c>
    </row>
    <row r="4125" spans="1:49" x14ac:dyDescent="0.25">
      <c r="A4125" s="153">
        <v>820000</v>
      </c>
      <c r="B4125" s="153">
        <v>2400000</v>
      </c>
      <c r="C4125" s="153">
        <v>2400000</v>
      </c>
      <c r="D4125" s="143" t="s">
        <v>360</v>
      </c>
      <c r="E4125" s="143" t="s">
        <v>73</v>
      </c>
      <c r="F4125" s="143" t="s">
        <v>378</v>
      </c>
      <c r="G4125" s="143" t="s">
        <v>379</v>
      </c>
      <c r="H4125" s="143">
        <v>0.59</v>
      </c>
      <c r="I4125" s="143">
        <v>0.64</v>
      </c>
      <c r="J4125" s="143" t="s">
        <v>363</v>
      </c>
      <c r="K4125" s="143">
        <v>1.9575064805220001E-2</v>
      </c>
      <c r="L4125" s="143">
        <v>3744.45277752739</v>
      </c>
      <c r="M4125" s="143">
        <v>7.88760664681954</v>
      </c>
      <c r="N4125" s="143">
        <v>1.0585235081316999</v>
      </c>
      <c r="O4125" s="143">
        <v>0.15440041126960999</v>
      </c>
      <c r="P4125" s="143">
        <v>2.0720666269530001E-2</v>
      </c>
      <c r="Q4125" s="143">
        <v>73.297905780203493</v>
      </c>
      <c r="R4125" s="143">
        <v>3100</v>
      </c>
      <c r="S4125" s="143" t="s">
        <v>371</v>
      </c>
      <c r="T4125" s="143">
        <v>3100</v>
      </c>
      <c r="U4125" s="143" t="s">
        <v>385</v>
      </c>
      <c r="V4125" s="143" t="s">
        <v>366</v>
      </c>
      <c r="Y4125" s="143" t="s">
        <v>363</v>
      </c>
      <c r="Z4125" s="143">
        <v>0</v>
      </c>
      <c r="AA4125" s="143">
        <v>1</v>
      </c>
      <c r="AB4125" s="143">
        <v>0.15440041126960999</v>
      </c>
      <c r="AC4125" s="143">
        <v>2.0720666269530001E-2</v>
      </c>
      <c r="AD4125" s="143">
        <v>119.994050594192</v>
      </c>
      <c r="AF4125" s="143">
        <v>-1</v>
      </c>
      <c r="AG4125" s="143">
        <v>-1</v>
      </c>
      <c r="AH4125" s="143">
        <v>-1</v>
      </c>
      <c r="AI4125" s="143">
        <v>-1</v>
      </c>
      <c r="AJ4125" s="143">
        <v>0</v>
      </c>
      <c r="AM4125" s="143" t="s">
        <v>383</v>
      </c>
      <c r="AN4125" s="143">
        <v>-1</v>
      </c>
      <c r="AQ4125" s="143">
        <v>658</v>
      </c>
      <c r="AR4125" s="143" t="s">
        <v>297</v>
      </c>
      <c r="AT4125" s="143" t="s">
        <v>366</v>
      </c>
      <c r="AV4125" s="143">
        <v>41.735120173960901</v>
      </c>
      <c r="AW4125" s="143">
        <v>9.7318775800000007E-2</v>
      </c>
    </row>
    <row r="4126" spans="1:49" x14ac:dyDescent="0.25">
      <c r="A4126" s="153">
        <v>820000</v>
      </c>
      <c r="B4126" s="153">
        <v>2400000</v>
      </c>
      <c r="C4126" s="153">
        <v>2400000</v>
      </c>
      <c r="D4126" s="143" t="s">
        <v>360</v>
      </c>
      <c r="E4126" s="143" t="s">
        <v>73</v>
      </c>
      <c r="F4126" s="143" t="s">
        <v>378</v>
      </c>
      <c r="G4126" s="143" t="s">
        <v>379</v>
      </c>
      <c r="H4126" s="143">
        <v>0.59</v>
      </c>
      <c r="I4126" s="143">
        <v>0.64</v>
      </c>
      <c r="J4126" s="143" t="s">
        <v>366</v>
      </c>
      <c r="K4126" s="143">
        <v>0.13644759786071001</v>
      </c>
      <c r="L4126" s="143">
        <v>3481.2461230784602</v>
      </c>
      <c r="M4126" s="143">
        <v>7.0429576009364103</v>
      </c>
      <c r="N4126" s="143">
        <v>0.9542991705835</v>
      </c>
      <c r="O4126" s="143">
        <v>0.96099464648265998</v>
      </c>
      <c r="P4126" s="143">
        <v>0.13021182946658999</v>
      </c>
      <c r="Q4126" s="143">
        <v>475.00767105599698</v>
      </c>
      <c r="R4126" s="143">
        <v>8110</v>
      </c>
      <c r="S4126" s="143" t="s">
        <v>410</v>
      </c>
      <c r="T4126" s="143">
        <v>8110</v>
      </c>
      <c r="U4126" s="143" t="s">
        <v>385</v>
      </c>
      <c r="V4126" s="143" t="s">
        <v>366</v>
      </c>
      <c r="Z4126" s="143">
        <v>0</v>
      </c>
      <c r="AA4126" s="143">
        <v>1</v>
      </c>
      <c r="AB4126" s="143">
        <v>0.96099464648265998</v>
      </c>
      <c r="AC4126" s="143">
        <v>0.13021182946658999</v>
      </c>
      <c r="AD4126" s="143">
        <v>958.46112076724501</v>
      </c>
      <c r="AF4126" s="143">
        <v>-1</v>
      </c>
      <c r="AG4126" s="143">
        <v>-1</v>
      </c>
      <c r="AH4126" s="143">
        <v>-1</v>
      </c>
      <c r="AI4126" s="143">
        <v>-1</v>
      </c>
      <c r="AJ4126" s="143">
        <v>0</v>
      </c>
      <c r="AM4126" s="143" t="s">
        <v>383</v>
      </c>
      <c r="AN4126" s="143">
        <v>-1</v>
      </c>
      <c r="AQ4126" s="143">
        <v>666</v>
      </c>
      <c r="AR4126" s="143" t="s">
        <v>297</v>
      </c>
      <c r="AT4126" s="143" t="s">
        <v>366</v>
      </c>
      <c r="AV4126" s="143">
        <v>122.062053306644</v>
      </c>
      <c r="AW4126" s="143">
        <v>0.77734073049999997</v>
      </c>
    </row>
    <row r="4127" spans="1:49" x14ac:dyDescent="0.25">
      <c r="A4127" s="153">
        <v>820000</v>
      </c>
      <c r="B4127" s="153">
        <v>2400000</v>
      </c>
      <c r="C4127" s="153">
        <v>2400000</v>
      </c>
      <c r="D4127" s="143" t="s">
        <v>360</v>
      </c>
      <c r="E4127" s="143" t="s">
        <v>73</v>
      </c>
      <c r="F4127" s="143" t="s">
        <v>378</v>
      </c>
      <c r="G4127" s="143" t="s">
        <v>379</v>
      </c>
      <c r="H4127" s="143">
        <v>0.59</v>
      </c>
      <c r="I4127" s="143">
        <v>0.64</v>
      </c>
      <c r="J4127" s="143" t="s">
        <v>366</v>
      </c>
      <c r="K4127" s="143">
        <v>2.5036147002470002E-2</v>
      </c>
      <c r="L4127" s="143">
        <v>3481.2461230784602</v>
      </c>
      <c r="M4127" s="143">
        <v>7.0429576009364103</v>
      </c>
      <c r="N4127" s="143">
        <v>0.9542991705835</v>
      </c>
      <c r="O4127" s="143">
        <v>0.17632852182923001</v>
      </c>
      <c r="P4127" s="143">
        <v>2.389197431906E-2</v>
      </c>
      <c r="Q4127" s="143">
        <v>87.156989689185096</v>
      </c>
      <c r="R4127" s="143">
        <v>8110</v>
      </c>
      <c r="S4127" s="143" t="s">
        <v>410</v>
      </c>
      <c r="T4127" s="143">
        <v>8110</v>
      </c>
      <c r="U4127" s="143" t="s">
        <v>385</v>
      </c>
      <c r="V4127" s="143" t="s">
        <v>366</v>
      </c>
      <c r="Z4127" s="143">
        <v>0</v>
      </c>
      <c r="AA4127" s="143">
        <v>1</v>
      </c>
      <c r="AB4127" s="143">
        <v>0.17632852182923001</v>
      </c>
      <c r="AC4127" s="143">
        <v>2.389197431906E-2</v>
      </c>
      <c r="AD4127" s="143">
        <v>87.156989689186901</v>
      </c>
      <c r="AF4127" s="143">
        <v>-1</v>
      </c>
      <c r="AG4127" s="143">
        <v>-1</v>
      </c>
      <c r="AH4127" s="143">
        <v>-1</v>
      </c>
      <c r="AI4127" s="143">
        <v>-1</v>
      </c>
      <c r="AJ4127" s="143">
        <v>0</v>
      </c>
      <c r="AM4127" s="143" t="s">
        <v>383</v>
      </c>
      <c r="AN4127" s="143">
        <v>-1</v>
      </c>
      <c r="AQ4127" s="143">
        <v>666</v>
      </c>
      <c r="AR4127" s="143" t="s">
        <v>297</v>
      </c>
      <c r="AT4127" s="143" t="s">
        <v>366</v>
      </c>
      <c r="AV4127" s="143">
        <v>59.1918264643325</v>
      </c>
      <c r="AW4127" s="143">
        <v>7.0686934100000001E-2</v>
      </c>
    </row>
    <row r="4128" spans="1:49" x14ac:dyDescent="0.25">
      <c r="A4128" s="153">
        <v>820000</v>
      </c>
      <c r="B4128" s="153">
        <v>2400000</v>
      </c>
      <c r="C4128" s="153">
        <v>2400000</v>
      </c>
      <c r="D4128" s="143" t="s">
        <v>360</v>
      </c>
      <c r="E4128" s="143" t="s">
        <v>73</v>
      </c>
      <c r="F4128" s="143" t="s">
        <v>378</v>
      </c>
      <c r="G4128" s="143" t="s">
        <v>379</v>
      </c>
      <c r="H4128" s="143">
        <v>0.59</v>
      </c>
      <c r="I4128" s="143">
        <v>0.64</v>
      </c>
      <c r="J4128" s="143" t="s">
        <v>363</v>
      </c>
      <c r="K4128" s="143">
        <v>5.1266654903900002E-3</v>
      </c>
      <c r="L4128" s="143">
        <v>3481.2461230784602</v>
      </c>
      <c r="M4128" s="143">
        <v>7.0429576009364103</v>
      </c>
      <c r="N4128" s="143">
        <v>0.9542991705835</v>
      </c>
      <c r="O4128" s="143">
        <v>3.610688768301E-2</v>
      </c>
      <c r="P4128" s="143">
        <v>4.8923726253400001E-3</v>
      </c>
      <c r="Q4128" s="143">
        <v>17.847184362747299</v>
      </c>
      <c r="R4128" s="143">
        <v>3100</v>
      </c>
      <c r="S4128" s="143" t="s">
        <v>371</v>
      </c>
      <c r="T4128" s="143">
        <v>3100</v>
      </c>
      <c r="U4128" s="143" t="s">
        <v>385</v>
      </c>
      <c r="V4128" s="143" t="s">
        <v>366</v>
      </c>
      <c r="Y4128" s="143" t="s">
        <v>363</v>
      </c>
      <c r="Z4128" s="143">
        <v>0</v>
      </c>
      <c r="AA4128" s="143">
        <v>1</v>
      </c>
      <c r="AB4128" s="143">
        <v>3.610688768301E-2</v>
      </c>
      <c r="AC4128" s="143">
        <v>4.8923726253400001E-3</v>
      </c>
      <c r="AD4128" s="143">
        <v>17.8471843627479</v>
      </c>
      <c r="AF4128" s="143">
        <v>-1</v>
      </c>
      <c r="AG4128" s="143">
        <v>-1</v>
      </c>
      <c r="AH4128" s="143">
        <v>-1</v>
      </c>
      <c r="AI4128" s="143">
        <v>-1</v>
      </c>
      <c r="AJ4128" s="143">
        <v>0</v>
      </c>
      <c r="AM4128" s="143" t="s">
        <v>383</v>
      </c>
      <c r="AN4128" s="143">
        <v>-1</v>
      </c>
      <c r="AQ4128" s="143">
        <v>666</v>
      </c>
      <c r="AR4128" s="143" t="s">
        <v>297</v>
      </c>
      <c r="AT4128" s="143" t="s">
        <v>366</v>
      </c>
      <c r="AV4128" s="143">
        <v>22.220116175332901</v>
      </c>
      <c r="AW4128" s="143">
        <v>1.4474602099999999E-2</v>
      </c>
    </row>
    <row r="4129" spans="1:49" x14ac:dyDescent="0.25">
      <c r="A4129" s="153">
        <v>820000</v>
      </c>
      <c r="B4129" s="153">
        <v>2400000</v>
      </c>
      <c r="C4129" s="153">
        <v>2400000</v>
      </c>
      <c r="D4129" s="143" t="s">
        <v>360</v>
      </c>
      <c r="E4129" s="143" t="s">
        <v>73</v>
      </c>
      <c r="F4129" s="143" t="s">
        <v>378</v>
      </c>
      <c r="G4129" s="143" t="s">
        <v>379</v>
      </c>
      <c r="H4129" s="143">
        <v>0.59</v>
      </c>
      <c r="I4129" s="143">
        <v>0.64</v>
      </c>
      <c r="J4129" s="143" t="s">
        <v>366</v>
      </c>
      <c r="K4129" s="143">
        <v>1.9288860743910001E-2</v>
      </c>
      <c r="L4129" s="143">
        <v>3681.4202899573002</v>
      </c>
      <c r="M4129" s="143">
        <v>7.3459370217192799</v>
      </c>
      <c r="N4129" s="143">
        <v>1.0032488631606</v>
      </c>
      <c r="O4129" s="143">
        <v>0.14169475624548</v>
      </c>
      <c r="P4129" s="143">
        <v>1.9351527612989999E-2</v>
      </c>
      <c r="Q4129" s="143">
        <v>71.010403312794807</v>
      </c>
      <c r="R4129" s="143">
        <v>8110</v>
      </c>
      <c r="S4129" s="143" t="s">
        <v>410</v>
      </c>
      <c r="T4129" s="143">
        <v>8110</v>
      </c>
      <c r="U4129" s="143" t="s">
        <v>385</v>
      </c>
      <c r="V4129" s="143" t="s">
        <v>366</v>
      </c>
      <c r="Z4129" s="143">
        <v>0</v>
      </c>
      <c r="AA4129" s="143">
        <v>1</v>
      </c>
      <c r="AB4129" s="143">
        <v>0.14169475624548</v>
      </c>
      <c r="AC4129" s="143">
        <v>1.9351527612989999E-2</v>
      </c>
      <c r="AD4129" s="143">
        <v>71.010403312794494</v>
      </c>
      <c r="AF4129" s="143">
        <v>-1</v>
      </c>
      <c r="AG4129" s="143">
        <v>-1</v>
      </c>
      <c r="AH4129" s="143">
        <v>-1</v>
      </c>
      <c r="AI4129" s="143">
        <v>-1</v>
      </c>
      <c r="AJ4129" s="143">
        <v>0</v>
      </c>
      <c r="AM4129" s="143" t="s">
        <v>383</v>
      </c>
      <c r="AN4129" s="143">
        <v>-1</v>
      </c>
      <c r="AQ4129" s="143">
        <v>666</v>
      </c>
      <c r="AR4129" s="143" t="s">
        <v>297</v>
      </c>
      <c r="AT4129" s="143" t="s">
        <v>366</v>
      </c>
      <c r="AV4129" s="143">
        <v>51.634343158427797</v>
      </c>
      <c r="AW4129" s="143">
        <v>5.7591568000000003E-2</v>
      </c>
    </row>
    <row r="4130" spans="1:49" x14ac:dyDescent="0.25">
      <c r="A4130" s="153">
        <v>820000</v>
      </c>
      <c r="B4130" s="153">
        <v>2400000</v>
      </c>
      <c r="C4130" s="153">
        <v>2400000</v>
      </c>
      <c r="D4130" s="143" t="s">
        <v>360</v>
      </c>
      <c r="E4130" s="143" t="s">
        <v>73</v>
      </c>
      <c r="F4130" s="143" t="s">
        <v>378</v>
      </c>
      <c r="G4130" s="143" t="s">
        <v>379</v>
      </c>
      <c r="H4130" s="143">
        <v>0.59</v>
      </c>
      <c r="I4130" s="143">
        <v>0.64</v>
      </c>
      <c r="J4130" s="143" t="s">
        <v>366</v>
      </c>
      <c r="K4130" s="143">
        <v>0.46901214419137</v>
      </c>
      <c r="L4130" s="143">
        <v>3681.4202899573002</v>
      </c>
      <c r="M4130" s="143">
        <v>7.3459370217192799</v>
      </c>
      <c r="N4130" s="143">
        <v>1.0032488631606</v>
      </c>
      <c r="O4130" s="143">
        <v>3.44533367365137</v>
      </c>
      <c r="P4130" s="143">
        <v>0.47053590046851002</v>
      </c>
      <c r="Q4130" s="143">
        <v>1726.6308238625099</v>
      </c>
      <c r="R4130" s="143">
        <v>8110</v>
      </c>
      <c r="S4130" s="143" t="s">
        <v>410</v>
      </c>
      <c r="T4130" s="143">
        <v>8110</v>
      </c>
      <c r="U4130" s="143" t="s">
        <v>385</v>
      </c>
      <c r="V4130" s="143" t="s">
        <v>366</v>
      </c>
      <c r="Z4130" s="143">
        <v>0</v>
      </c>
      <c r="AA4130" s="143">
        <v>1</v>
      </c>
      <c r="AB4130" s="143">
        <v>3.44533367365137</v>
      </c>
      <c r="AC4130" s="143">
        <v>0.47053590046851002</v>
      </c>
      <c r="AD4130" s="143">
        <v>1745.9987310164699</v>
      </c>
      <c r="AF4130" s="143">
        <v>-1</v>
      </c>
      <c r="AG4130" s="143">
        <v>-1</v>
      </c>
      <c r="AH4130" s="143">
        <v>-1</v>
      </c>
      <c r="AI4130" s="143">
        <v>-1</v>
      </c>
      <c r="AJ4130" s="143">
        <v>0</v>
      </c>
      <c r="AM4130" s="143" t="s">
        <v>383</v>
      </c>
      <c r="AN4130" s="143">
        <v>-1</v>
      </c>
      <c r="AQ4130" s="143">
        <v>666</v>
      </c>
      <c r="AR4130" s="143" t="s">
        <v>297</v>
      </c>
      <c r="AT4130" s="143" t="s">
        <v>366</v>
      </c>
      <c r="AV4130" s="143">
        <v>181.30805987734001</v>
      </c>
      <c r="AW4130" s="143">
        <v>1.4160573649999999</v>
      </c>
    </row>
    <row r="4131" spans="1:49" x14ac:dyDescent="0.25">
      <c r="A4131" s="153">
        <v>820000</v>
      </c>
      <c r="B4131" s="153">
        <v>2400000</v>
      </c>
      <c r="C4131" s="153">
        <v>2400000</v>
      </c>
      <c r="D4131" s="143" t="s">
        <v>360</v>
      </c>
      <c r="E4131" s="143" t="s">
        <v>73</v>
      </c>
      <c r="F4131" s="143" t="s">
        <v>378</v>
      </c>
      <c r="G4131" s="143" t="s">
        <v>379</v>
      </c>
      <c r="H4131" s="143">
        <v>0.59</v>
      </c>
      <c r="I4131" s="143">
        <v>0.64</v>
      </c>
      <c r="J4131" s="143" t="s">
        <v>363</v>
      </c>
      <c r="K4131" s="143">
        <v>7.1527337652429995E-2</v>
      </c>
      <c r="L4131" s="143">
        <v>3681.4202899573002</v>
      </c>
      <c r="M4131" s="143">
        <v>7.3459370217192799</v>
      </c>
      <c r="N4131" s="143">
        <v>1.0032488631606</v>
      </c>
      <c r="O4131" s="143">
        <v>0.52543531772600005</v>
      </c>
      <c r="P4131" s="143">
        <v>7.1759720184700004E-2</v>
      </c>
      <c r="Q4131" s="143">
        <v>263.32219212028599</v>
      </c>
      <c r="R4131" s="143">
        <v>3100</v>
      </c>
      <c r="S4131" s="143" t="s">
        <v>371</v>
      </c>
      <c r="T4131" s="143">
        <v>3100</v>
      </c>
      <c r="U4131" s="143" t="s">
        <v>385</v>
      </c>
      <c r="V4131" s="143" t="s">
        <v>366</v>
      </c>
      <c r="Y4131" s="143" t="s">
        <v>363</v>
      </c>
      <c r="Z4131" s="143">
        <v>0</v>
      </c>
      <c r="AA4131" s="143">
        <v>1</v>
      </c>
      <c r="AB4131" s="143">
        <v>0.52543531772600005</v>
      </c>
      <c r="AC4131" s="143">
        <v>7.1759720184700004E-2</v>
      </c>
      <c r="AD4131" s="143">
        <v>263.32219212028502</v>
      </c>
      <c r="AF4131" s="143">
        <v>-1</v>
      </c>
      <c r="AG4131" s="143">
        <v>-1</v>
      </c>
      <c r="AH4131" s="143">
        <v>-1</v>
      </c>
      <c r="AI4131" s="143">
        <v>-1</v>
      </c>
      <c r="AJ4131" s="143">
        <v>0</v>
      </c>
      <c r="AM4131" s="143" t="s">
        <v>383</v>
      </c>
      <c r="AN4131" s="143">
        <v>-1</v>
      </c>
      <c r="AQ4131" s="143">
        <v>666</v>
      </c>
      <c r="AR4131" s="143" t="s">
        <v>297</v>
      </c>
      <c r="AT4131" s="143" t="s">
        <v>366</v>
      </c>
      <c r="AV4131" s="143">
        <v>84.613438188267097</v>
      </c>
      <c r="AW4131" s="143">
        <v>0.2135621996</v>
      </c>
    </row>
    <row r="4132" spans="1:49" x14ac:dyDescent="0.25">
      <c r="A4132" s="153">
        <v>820000</v>
      </c>
      <c r="B4132" s="153">
        <v>2400000</v>
      </c>
      <c r="C4132" s="153">
        <v>2400000</v>
      </c>
      <c r="D4132" s="143" t="s">
        <v>360</v>
      </c>
      <c r="E4132" s="143" t="s">
        <v>73</v>
      </c>
      <c r="F4132" s="143" t="s">
        <v>378</v>
      </c>
      <c r="G4132" s="143" t="s">
        <v>379</v>
      </c>
      <c r="H4132" s="143">
        <v>0.59</v>
      </c>
      <c r="I4132" s="143">
        <v>0.64</v>
      </c>
      <c r="J4132" s="143" t="s">
        <v>366</v>
      </c>
      <c r="K4132" s="143">
        <v>0.30637962655835999</v>
      </c>
      <c r="L4132" s="143">
        <v>3810.0833186876198</v>
      </c>
      <c r="M4132" s="143">
        <v>7.6200709875481998</v>
      </c>
      <c r="N4132" s="143">
        <v>1.0407698361378499</v>
      </c>
      <c r="O4132" s="143">
        <v>2.3346345035132599</v>
      </c>
      <c r="P4132" s="143">
        <v>0.31887067372911998</v>
      </c>
      <c r="Q4132" s="143">
        <v>1167.3319043357701</v>
      </c>
      <c r="R4132" s="143">
        <v>8110</v>
      </c>
      <c r="S4132" s="143" t="s">
        <v>410</v>
      </c>
      <c r="T4132" s="143">
        <v>8110</v>
      </c>
      <c r="U4132" s="143" t="s">
        <v>385</v>
      </c>
      <c r="V4132" s="143" t="s">
        <v>366</v>
      </c>
      <c r="Z4132" s="143">
        <v>0</v>
      </c>
      <c r="AA4132" s="143">
        <v>1</v>
      </c>
      <c r="AB4132" s="143">
        <v>2.3346345035132599</v>
      </c>
      <c r="AC4132" s="143">
        <v>0.31887067372911998</v>
      </c>
      <c r="AD4132" s="143">
        <v>1167.3319043357701</v>
      </c>
      <c r="AF4132" s="143">
        <v>-1</v>
      </c>
      <c r="AG4132" s="143">
        <v>-1</v>
      </c>
      <c r="AH4132" s="143">
        <v>-1</v>
      </c>
      <c r="AI4132" s="143">
        <v>-1</v>
      </c>
      <c r="AJ4132" s="143">
        <v>0</v>
      </c>
      <c r="AM4132" s="143" t="s">
        <v>383</v>
      </c>
      <c r="AN4132" s="143">
        <v>-1</v>
      </c>
      <c r="AQ4132" s="143">
        <v>660</v>
      </c>
      <c r="AR4132" s="143" t="s">
        <v>297</v>
      </c>
      <c r="AT4132" s="143" t="s">
        <v>366</v>
      </c>
      <c r="AV4132" s="143">
        <v>149.61066663543301</v>
      </c>
      <c r="AW4132" s="143">
        <v>0.94674120380000004</v>
      </c>
    </row>
    <row r="4133" spans="1:49" x14ac:dyDescent="0.25">
      <c r="A4133" s="153">
        <v>820000</v>
      </c>
      <c r="B4133" s="153">
        <v>2400000</v>
      </c>
      <c r="C4133" s="153">
        <v>2400000</v>
      </c>
      <c r="D4133" s="143" t="s">
        <v>360</v>
      </c>
      <c r="E4133" s="143" t="s">
        <v>73</v>
      </c>
      <c r="F4133" s="143" t="s">
        <v>378</v>
      </c>
      <c r="G4133" s="143" t="s">
        <v>379</v>
      </c>
      <c r="H4133" s="143">
        <v>0.59</v>
      </c>
      <c r="I4133" s="143">
        <v>0.64</v>
      </c>
      <c r="J4133" s="143" t="s">
        <v>366</v>
      </c>
      <c r="K4133" s="143">
        <v>8.7672589852659993E-2</v>
      </c>
      <c r="L4133" s="143">
        <v>3881.5587021809602</v>
      </c>
      <c r="M4133" s="143">
        <v>10.074704491855099</v>
      </c>
      <c r="N4133" s="143">
        <v>1.34036364117332</v>
      </c>
      <c r="O4133" s="143">
        <v>0.88327543480116999</v>
      </c>
      <c r="P4133" s="143">
        <v>0.117513151766</v>
      </c>
      <c r="Q4133" s="143">
        <v>340.30630408533898</v>
      </c>
      <c r="R4133" s="143">
        <v>1400</v>
      </c>
      <c r="S4133" s="143" t="s">
        <v>389</v>
      </c>
      <c r="T4133" s="143">
        <v>1400</v>
      </c>
      <c r="U4133" s="143" t="s">
        <v>385</v>
      </c>
      <c r="V4133" s="143" t="s">
        <v>366</v>
      </c>
      <c r="Z4133" s="143">
        <v>0</v>
      </c>
      <c r="AA4133" s="143">
        <v>1</v>
      </c>
      <c r="AB4133" s="143">
        <v>0.88327543480116999</v>
      </c>
      <c r="AC4133" s="143">
        <v>0.117513151766</v>
      </c>
      <c r="AD4133" s="143">
        <v>1498.5652158149401</v>
      </c>
      <c r="AF4133" s="143">
        <v>-1</v>
      </c>
      <c r="AG4133" s="143">
        <v>-1</v>
      </c>
      <c r="AH4133" s="143">
        <v>-1</v>
      </c>
      <c r="AI4133" s="143">
        <v>-1</v>
      </c>
      <c r="AJ4133" s="143">
        <v>0</v>
      </c>
      <c r="AM4133" s="143" t="s">
        <v>383</v>
      </c>
      <c r="AN4133" s="143">
        <v>-1</v>
      </c>
      <c r="AQ4133" s="143">
        <v>653</v>
      </c>
      <c r="AR4133" s="143" t="s">
        <v>297</v>
      </c>
      <c r="AT4133" s="143" t="s">
        <v>366</v>
      </c>
      <c r="AV4133" s="143">
        <v>95.8621841628581</v>
      </c>
      <c r="AW4133" s="143">
        <v>1.2153813591</v>
      </c>
    </row>
    <row r="4134" spans="1:49" x14ac:dyDescent="0.25">
      <c r="A4134" s="153">
        <v>820000</v>
      </c>
      <c r="B4134" s="153">
        <v>2400000</v>
      </c>
      <c r="C4134" s="153">
        <v>2500000</v>
      </c>
      <c r="D4134" s="143" t="s">
        <v>360</v>
      </c>
      <c r="E4134" s="143" t="s">
        <v>73</v>
      </c>
      <c r="F4134" s="143" t="s">
        <v>378</v>
      </c>
      <c r="G4134" s="143" t="s">
        <v>379</v>
      </c>
      <c r="H4134" s="143">
        <v>0.59</v>
      </c>
      <c r="I4134" s="143">
        <v>0.64</v>
      </c>
      <c r="J4134" s="143" t="s">
        <v>366</v>
      </c>
      <c r="K4134" s="143">
        <v>7.2671791590239995E-2</v>
      </c>
      <c r="L4134" s="143">
        <v>3823.01159705901</v>
      </c>
      <c r="M4134" s="143">
        <v>7.6330266041757397</v>
      </c>
      <c r="N4134" s="143">
        <v>1.0594273216602501</v>
      </c>
      <c r="O4134" s="143">
        <v>0.55470571858144002</v>
      </c>
      <c r="P4134" s="143">
        <v>7.6990481524700005E-2</v>
      </c>
      <c r="Q4134" s="143">
        <v>277.82510202855798</v>
      </c>
      <c r="R4134" s="143">
        <v>1550</v>
      </c>
      <c r="S4134" s="143" t="s">
        <v>399</v>
      </c>
      <c r="T4134" s="143">
        <v>1550</v>
      </c>
      <c r="U4134" s="143" t="s">
        <v>385</v>
      </c>
      <c r="V4134" s="143" t="s">
        <v>366</v>
      </c>
      <c r="Z4134" s="143">
        <v>0</v>
      </c>
      <c r="AA4134" s="143">
        <v>1</v>
      </c>
      <c r="AB4134" s="143">
        <v>0.55470571858144002</v>
      </c>
      <c r="AC4134" s="143">
        <v>7.6990481524700005E-2</v>
      </c>
      <c r="AD4134" s="143">
        <v>1198.02885327792</v>
      </c>
      <c r="AF4134" s="143">
        <v>-1</v>
      </c>
      <c r="AG4134" s="143">
        <v>-1</v>
      </c>
      <c r="AH4134" s="143">
        <v>-1</v>
      </c>
      <c r="AI4134" s="143">
        <v>-1</v>
      </c>
      <c r="AJ4134" s="143">
        <v>0</v>
      </c>
      <c r="AM4134" s="143" t="s">
        <v>383</v>
      </c>
      <c r="AN4134" s="143">
        <v>-1</v>
      </c>
      <c r="AQ4134" s="143">
        <v>670</v>
      </c>
      <c r="AR4134" s="143" t="s">
        <v>297</v>
      </c>
      <c r="AT4134" s="143" t="s">
        <v>366</v>
      </c>
      <c r="AV4134" s="143">
        <v>68.654121462069895</v>
      </c>
      <c r="AW4134" s="143">
        <v>0.9716373506</v>
      </c>
    </row>
    <row r="4135" spans="1:49" x14ac:dyDescent="0.25">
      <c r="A4135" s="153">
        <v>820000</v>
      </c>
      <c r="B4135" s="153">
        <v>2400000</v>
      </c>
      <c r="C4135" s="153">
        <v>2500000</v>
      </c>
      <c r="D4135" s="143" t="s">
        <v>360</v>
      </c>
      <c r="E4135" s="143" t="s">
        <v>73</v>
      </c>
      <c r="F4135" s="143" t="s">
        <v>378</v>
      </c>
      <c r="G4135" s="143" t="s">
        <v>379</v>
      </c>
      <c r="H4135" s="143">
        <v>0.59</v>
      </c>
      <c r="I4135" s="143">
        <v>0.64</v>
      </c>
      <c r="J4135" s="143" t="s">
        <v>366</v>
      </c>
      <c r="K4135" s="143">
        <v>0.14334919636251001</v>
      </c>
      <c r="L4135" s="143">
        <v>3803.2033256392501</v>
      </c>
      <c r="M4135" s="143">
        <v>7.6064444271477196</v>
      </c>
      <c r="N4135" s="143">
        <v>1.0389024216490701</v>
      </c>
      <c r="O4135" s="143">
        <v>1.09037769580774</v>
      </c>
      <c r="P4135" s="143">
        <v>0.14892582724246001</v>
      </c>
      <c r="Q4135" s="143">
        <v>545.18614033362405</v>
      </c>
      <c r="R4135" s="143">
        <v>8110</v>
      </c>
      <c r="S4135" s="143" t="s">
        <v>410</v>
      </c>
      <c r="T4135" s="143">
        <v>8110</v>
      </c>
      <c r="U4135" s="143" t="s">
        <v>385</v>
      </c>
      <c r="V4135" s="143" t="s">
        <v>366</v>
      </c>
      <c r="Z4135" s="143">
        <v>0</v>
      </c>
      <c r="AA4135" s="143">
        <v>1</v>
      </c>
      <c r="AB4135" s="143">
        <v>1.09037769580774</v>
      </c>
      <c r="AC4135" s="143">
        <v>0.14892582724246001</v>
      </c>
      <c r="AD4135" s="143">
        <v>545.18614033362405</v>
      </c>
      <c r="AF4135" s="143">
        <v>-1</v>
      </c>
      <c r="AG4135" s="143">
        <v>-1</v>
      </c>
      <c r="AH4135" s="143">
        <v>-1</v>
      </c>
      <c r="AI4135" s="143">
        <v>-1</v>
      </c>
      <c r="AJ4135" s="143">
        <v>0</v>
      </c>
      <c r="AM4135" s="143" t="s">
        <v>383</v>
      </c>
      <c r="AN4135" s="143">
        <v>-1</v>
      </c>
      <c r="AQ4135" s="143">
        <v>666</v>
      </c>
      <c r="AR4135" s="143" t="s">
        <v>297</v>
      </c>
      <c r="AT4135" s="143" t="s">
        <v>366</v>
      </c>
      <c r="AV4135" s="143">
        <v>123.638225290717</v>
      </c>
      <c r="AW4135" s="143">
        <v>0.44216231979999998</v>
      </c>
    </row>
    <row r="4136" spans="1:49" x14ac:dyDescent="0.25">
      <c r="A4136" s="153">
        <v>820000</v>
      </c>
      <c r="B4136" s="153">
        <v>2400000</v>
      </c>
      <c r="C4136" s="153">
        <v>2500000</v>
      </c>
      <c r="D4136" s="143" t="s">
        <v>360</v>
      </c>
      <c r="E4136" s="143" t="s">
        <v>73</v>
      </c>
      <c r="F4136" s="143" t="s">
        <v>378</v>
      </c>
      <c r="G4136" s="143" t="s">
        <v>379</v>
      </c>
      <c r="H4136" s="143">
        <v>0.59</v>
      </c>
      <c r="I4136" s="143">
        <v>0.64</v>
      </c>
      <c r="J4136" s="143" t="s">
        <v>366</v>
      </c>
      <c r="K4136" s="143">
        <v>6.2031024797459998E-2</v>
      </c>
      <c r="L4136" s="143">
        <v>3783.7750789311499</v>
      </c>
      <c r="M4136" s="143">
        <v>8.1336062891765302</v>
      </c>
      <c r="N4136" s="143">
        <v>1.09087896201011</v>
      </c>
      <c r="O4136" s="143">
        <v>0.50453593341668002</v>
      </c>
      <c r="P4136" s="143">
        <v>6.7668339943470004E-2</v>
      </c>
      <c r="Q4136" s="143">
        <v>234.71144574918901</v>
      </c>
      <c r="R4136" s="143">
        <v>1860</v>
      </c>
      <c r="S4136" s="143" t="s">
        <v>411</v>
      </c>
      <c r="T4136" s="143">
        <v>1860</v>
      </c>
      <c r="U4136" s="143" t="s">
        <v>385</v>
      </c>
      <c r="V4136" s="143" t="s">
        <v>366</v>
      </c>
      <c r="Z4136" s="143">
        <v>0</v>
      </c>
      <c r="AA4136" s="143">
        <v>1</v>
      </c>
      <c r="AB4136" s="143">
        <v>0.50453593341668002</v>
      </c>
      <c r="AC4136" s="143">
        <v>6.7668339943470004E-2</v>
      </c>
      <c r="AD4136" s="143">
        <v>1649.1980773202999</v>
      </c>
      <c r="AF4136" s="143">
        <v>-1</v>
      </c>
      <c r="AG4136" s="143">
        <v>-1</v>
      </c>
      <c r="AH4136" s="143">
        <v>-1</v>
      </c>
      <c r="AI4136" s="143">
        <v>-1</v>
      </c>
      <c r="AJ4136" s="143">
        <v>0</v>
      </c>
      <c r="AM4136" s="143" t="s">
        <v>383</v>
      </c>
      <c r="AN4136" s="143">
        <v>-1</v>
      </c>
      <c r="AQ4136" s="143">
        <v>678</v>
      </c>
      <c r="AR4136" s="143" t="s">
        <v>297</v>
      </c>
      <c r="AT4136" s="143" t="s">
        <v>366</v>
      </c>
      <c r="AV4136" s="143">
        <v>67.713836088660898</v>
      </c>
      <c r="AW4136" s="143">
        <v>1.33754913</v>
      </c>
    </row>
    <row r="4137" spans="1:49" x14ac:dyDescent="0.25">
      <c r="A4137" s="153">
        <v>820000</v>
      </c>
      <c r="B4137" s="153">
        <v>2400000</v>
      </c>
      <c r="C4137" s="153">
        <v>2500000</v>
      </c>
      <c r="D4137" s="143" t="s">
        <v>360</v>
      </c>
      <c r="E4137" s="143" t="s">
        <v>73</v>
      </c>
      <c r="F4137" s="143" t="s">
        <v>378</v>
      </c>
      <c r="G4137" s="143" t="s">
        <v>379</v>
      </c>
      <c r="H4137" s="143">
        <v>0.59</v>
      </c>
      <c r="I4137" s="143">
        <v>0.64</v>
      </c>
      <c r="J4137" s="143" t="s">
        <v>366</v>
      </c>
      <c r="K4137" s="143">
        <v>6.4118966460999997E-4</v>
      </c>
      <c r="L4137" s="143">
        <v>3791.6451741077399</v>
      </c>
      <c r="M4137" s="143">
        <v>8.0173526301293396</v>
      </c>
      <c r="N4137" s="143">
        <v>1.07467986058922</v>
      </c>
      <c r="O4137" s="143">
        <v>5.1406436439799998E-3</v>
      </c>
      <c r="P4137" s="143">
        <v>6.8907361936999996E-4</v>
      </c>
      <c r="Q4137" s="143">
        <v>2.4311636975100601</v>
      </c>
      <c r="R4137" s="143">
        <v>1550</v>
      </c>
      <c r="S4137" s="143" t="s">
        <v>399</v>
      </c>
      <c r="T4137" s="143">
        <v>1550</v>
      </c>
      <c r="U4137" s="143" t="s">
        <v>385</v>
      </c>
      <c r="V4137" s="143" t="s">
        <v>366</v>
      </c>
      <c r="Z4137" s="143">
        <v>0</v>
      </c>
      <c r="AA4137" s="143">
        <v>1</v>
      </c>
      <c r="AB4137" s="143">
        <v>5.1406436439799998E-3</v>
      </c>
      <c r="AC4137" s="143">
        <v>6.8907361936999996E-4</v>
      </c>
      <c r="AD4137" s="143">
        <v>3.44253057279102</v>
      </c>
      <c r="AF4137" s="143">
        <v>-1</v>
      </c>
      <c r="AG4137" s="143">
        <v>-1</v>
      </c>
      <c r="AH4137" s="143">
        <v>-1</v>
      </c>
      <c r="AI4137" s="143">
        <v>-1</v>
      </c>
      <c r="AJ4137" s="143">
        <v>0</v>
      </c>
      <c r="AM4137" s="143" t="s">
        <v>383</v>
      </c>
      <c r="AN4137" s="143">
        <v>-1</v>
      </c>
      <c r="AQ4137" s="143">
        <v>677</v>
      </c>
      <c r="AR4137" s="143" t="s">
        <v>297</v>
      </c>
      <c r="AT4137" s="143" t="s">
        <v>366</v>
      </c>
      <c r="AV4137" s="143">
        <v>9.2851409249553303</v>
      </c>
      <c r="AW4137" s="143">
        <v>2.7919956E-3</v>
      </c>
    </row>
    <row r="4138" spans="1:49" x14ac:dyDescent="0.25">
      <c r="A4138" s="153">
        <v>820000</v>
      </c>
      <c r="B4138" s="153">
        <v>2400000</v>
      </c>
      <c r="C4138" s="153">
        <v>2500000</v>
      </c>
      <c r="D4138" s="143" t="s">
        <v>360</v>
      </c>
      <c r="E4138" s="143" t="s">
        <v>73</v>
      </c>
      <c r="F4138" s="143" t="s">
        <v>378</v>
      </c>
      <c r="G4138" s="143" t="s">
        <v>379</v>
      </c>
      <c r="H4138" s="143">
        <v>0.59</v>
      </c>
      <c r="I4138" s="143">
        <v>0.64</v>
      </c>
      <c r="J4138" s="143" t="s">
        <v>366</v>
      </c>
      <c r="K4138" s="143">
        <v>8.7070843215600005E-2</v>
      </c>
      <c r="L4138" s="143">
        <v>3791.6451741077399</v>
      </c>
      <c r="M4138" s="143">
        <v>8.0173526301293396</v>
      </c>
      <c r="N4138" s="143">
        <v>1.07467986058922</v>
      </c>
      <c r="O4138" s="143">
        <v>0.69807765386217002</v>
      </c>
      <c r="P4138" s="143">
        <v>9.3573281648320003E-2</v>
      </c>
      <c r="Q4138" s="143">
        <v>330.14174248392101</v>
      </c>
      <c r="R4138" s="143">
        <v>1860</v>
      </c>
      <c r="S4138" s="143" t="s">
        <v>411</v>
      </c>
      <c r="T4138" s="143">
        <v>1860</v>
      </c>
      <c r="U4138" s="143" t="s">
        <v>385</v>
      </c>
      <c r="V4138" s="143" t="s">
        <v>366</v>
      </c>
      <c r="Z4138" s="143">
        <v>0</v>
      </c>
      <c r="AA4138" s="143">
        <v>1</v>
      </c>
      <c r="AB4138" s="143">
        <v>0.69807765386217002</v>
      </c>
      <c r="AC4138" s="143">
        <v>9.3573281648320003E-2</v>
      </c>
      <c r="AD4138" s="143">
        <v>2336.7171678996901</v>
      </c>
      <c r="AF4138" s="143">
        <v>-1</v>
      </c>
      <c r="AG4138" s="143">
        <v>-1</v>
      </c>
      <c r="AH4138" s="143">
        <v>-1</v>
      </c>
      <c r="AI4138" s="143">
        <v>-1</v>
      </c>
      <c r="AJ4138" s="143">
        <v>0</v>
      </c>
      <c r="AM4138" s="143" t="s">
        <v>383</v>
      </c>
      <c r="AN4138" s="143">
        <v>-1</v>
      </c>
      <c r="AQ4138" s="143">
        <v>677</v>
      </c>
      <c r="AR4138" s="143" t="s">
        <v>297</v>
      </c>
      <c r="AT4138" s="143" t="s">
        <v>366</v>
      </c>
      <c r="AV4138" s="143">
        <v>97.109810079750801</v>
      </c>
      <c r="AW4138" s="143">
        <v>1.8951477435999999</v>
      </c>
    </row>
    <row r="4139" spans="1:49" x14ac:dyDescent="0.25">
      <c r="A4139" s="153">
        <v>820000</v>
      </c>
      <c r="B4139" s="153">
        <v>2400000</v>
      </c>
      <c r="C4139" s="153">
        <v>2500000</v>
      </c>
      <c r="D4139" s="143" t="s">
        <v>360</v>
      </c>
      <c r="E4139" s="143" t="s">
        <v>73</v>
      </c>
      <c r="F4139" s="143" t="s">
        <v>378</v>
      </c>
      <c r="G4139" s="143" t="s">
        <v>379</v>
      </c>
      <c r="H4139" s="143">
        <v>0.59</v>
      </c>
      <c r="I4139" s="143">
        <v>0.64</v>
      </c>
      <c r="J4139" s="143" t="s">
        <v>363</v>
      </c>
      <c r="K4139" s="143">
        <v>0.14500716760978999</v>
      </c>
      <c r="L4139" s="143">
        <v>3653.4123568990999</v>
      </c>
      <c r="M4139" s="143">
        <v>7.2868800763970496</v>
      </c>
      <c r="N4139" s="143">
        <v>0.99530802771589999</v>
      </c>
      <c r="O4139" s="143">
        <v>1.05664984059059</v>
      </c>
      <c r="P4139" s="143">
        <v>0.14432679799837</v>
      </c>
      <c r="Q4139" s="143">
        <v>529.770977984571</v>
      </c>
      <c r="R4139" s="143">
        <v>3100</v>
      </c>
      <c r="S4139" s="143" t="s">
        <v>371</v>
      </c>
      <c r="T4139" s="143">
        <v>3100</v>
      </c>
      <c r="U4139" s="143" t="s">
        <v>385</v>
      </c>
      <c r="V4139" s="143" t="s">
        <v>366</v>
      </c>
      <c r="Y4139" s="143" t="s">
        <v>363</v>
      </c>
      <c r="Z4139" s="143">
        <v>0</v>
      </c>
      <c r="AA4139" s="143">
        <v>1</v>
      </c>
      <c r="AB4139" s="143">
        <v>1.05664984059059</v>
      </c>
      <c r="AC4139" s="143">
        <v>0.14432679799837</v>
      </c>
      <c r="AD4139" s="143">
        <v>659.70696603212605</v>
      </c>
      <c r="AF4139" s="143">
        <v>-1</v>
      </c>
      <c r="AG4139" s="143">
        <v>-1</v>
      </c>
      <c r="AH4139" s="143">
        <v>-1</v>
      </c>
      <c r="AI4139" s="143">
        <v>-1</v>
      </c>
      <c r="AJ4139" s="143">
        <v>0</v>
      </c>
      <c r="AM4139" s="143" t="s">
        <v>383</v>
      </c>
      <c r="AN4139" s="143">
        <v>-1</v>
      </c>
      <c r="AQ4139" s="143">
        <v>672</v>
      </c>
      <c r="AR4139" s="143" t="s">
        <v>297</v>
      </c>
      <c r="AT4139" s="143" t="s">
        <v>366</v>
      </c>
      <c r="AV4139" s="143">
        <v>112.13020583300001</v>
      </c>
      <c r="AW4139" s="143">
        <v>0.535042146</v>
      </c>
    </row>
    <row r="4140" spans="1:49" x14ac:dyDescent="0.25">
      <c r="A4140" s="153">
        <v>820000</v>
      </c>
      <c r="B4140" s="153">
        <v>2400000</v>
      </c>
      <c r="C4140" s="153">
        <v>2500000</v>
      </c>
      <c r="D4140" s="143" t="s">
        <v>360</v>
      </c>
      <c r="E4140" s="143" t="s">
        <v>73</v>
      </c>
      <c r="F4140" s="143" t="s">
        <v>378</v>
      </c>
      <c r="G4140" s="143" t="s">
        <v>379</v>
      </c>
      <c r="H4140" s="143">
        <v>0.59</v>
      </c>
      <c r="I4140" s="143">
        <v>0.64</v>
      </c>
      <c r="J4140" s="143" t="s">
        <v>366</v>
      </c>
      <c r="K4140" s="143">
        <v>0.41832395210884998</v>
      </c>
      <c r="L4140" s="143">
        <v>3653.4123568990999</v>
      </c>
      <c r="M4140" s="143">
        <v>7.2868800763970496</v>
      </c>
      <c r="N4140" s="143">
        <v>0.99530802771589999</v>
      </c>
      <c r="O4140" s="143">
        <v>3.0482764721017102</v>
      </c>
      <c r="P4140" s="143">
        <v>0.41636118771979003</v>
      </c>
      <c r="Q4140" s="143">
        <v>1528.30989582137</v>
      </c>
      <c r="R4140" s="143">
        <v>8110</v>
      </c>
      <c r="S4140" s="143" t="s">
        <v>410</v>
      </c>
      <c r="T4140" s="143">
        <v>8110</v>
      </c>
      <c r="U4140" s="143" t="s">
        <v>385</v>
      </c>
      <c r="V4140" s="143" t="s">
        <v>366</v>
      </c>
      <c r="Z4140" s="143">
        <v>0</v>
      </c>
      <c r="AA4140" s="143">
        <v>1</v>
      </c>
      <c r="AB4140" s="143">
        <v>3.0482764721017102</v>
      </c>
      <c r="AC4140" s="143">
        <v>0.41636118771979003</v>
      </c>
      <c r="AD4140" s="143">
        <v>1597.2376699955901</v>
      </c>
      <c r="AF4140" s="143">
        <v>-1</v>
      </c>
      <c r="AG4140" s="143">
        <v>-1</v>
      </c>
      <c r="AH4140" s="143">
        <v>-1</v>
      </c>
      <c r="AI4140" s="143">
        <v>-1</v>
      </c>
      <c r="AJ4140" s="143">
        <v>0</v>
      </c>
      <c r="AM4140" s="143" t="s">
        <v>383</v>
      </c>
      <c r="AN4140" s="143">
        <v>-1</v>
      </c>
      <c r="AQ4140" s="143">
        <v>672</v>
      </c>
      <c r="AR4140" s="143" t="s">
        <v>297</v>
      </c>
      <c r="AT4140" s="143" t="s">
        <v>366</v>
      </c>
      <c r="AV4140" s="143">
        <v>165.07798465911901</v>
      </c>
      <c r="AW4140" s="143">
        <v>1.2954076805000001</v>
      </c>
    </row>
    <row r="4141" spans="1:49" x14ac:dyDescent="0.25">
      <c r="A4141" s="153">
        <v>820000</v>
      </c>
      <c r="B4141" s="153">
        <v>2400000</v>
      </c>
      <c r="C4141" s="153">
        <v>2500000</v>
      </c>
      <c r="D4141" s="143" t="s">
        <v>360</v>
      </c>
      <c r="E4141" s="143" t="s">
        <v>73</v>
      </c>
      <c r="F4141" s="143" t="s">
        <v>378</v>
      </c>
      <c r="G4141" s="143" t="s">
        <v>379</v>
      </c>
      <c r="H4141" s="143">
        <v>0.59</v>
      </c>
      <c r="I4141" s="143">
        <v>0.64</v>
      </c>
      <c r="J4141" s="143" t="s">
        <v>366</v>
      </c>
      <c r="K4141" s="143">
        <v>5.5380354336550003E-2</v>
      </c>
      <c r="L4141" s="143">
        <v>3815.2813062553</v>
      </c>
      <c r="M4141" s="143">
        <v>9.8753206979897108</v>
      </c>
      <c r="N4141" s="143">
        <v>1.30274433685921</v>
      </c>
      <c r="O4141" s="143">
        <v>0.54689875944176003</v>
      </c>
      <c r="P4141" s="143">
        <v>7.2146442985199996E-2</v>
      </c>
      <c r="Q4141" s="143">
        <v>211.29163063404499</v>
      </c>
      <c r="R4141" s="143">
        <v>1860</v>
      </c>
      <c r="S4141" s="143" t="s">
        <v>411</v>
      </c>
      <c r="T4141" s="143">
        <v>1860</v>
      </c>
      <c r="U4141" s="143" t="s">
        <v>385</v>
      </c>
      <c r="V4141" s="143" t="s">
        <v>366</v>
      </c>
      <c r="Z4141" s="143">
        <v>0</v>
      </c>
      <c r="AA4141" s="143">
        <v>1</v>
      </c>
      <c r="AB4141" s="143">
        <v>0.54689875944176003</v>
      </c>
      <c r="AC4141" s="143">
        <v>7.2146442985199996E-2</v>
      </c>
      <c r="AD4141" s="143">
        <v>1428.98353392372</v>
      </c>
      <c r="AF4141" s="143">
        <v>-1</v>
      </c>
      <c r="AG4141" s="143">
        <v>-1</v>
      </c>
      <c r="AH4141" s="143">
        <v>-1</v>
      </c>
      <c r="AI4141" s="143">
        <v>-1</v>
      </c>
      <c r="AJ4141" s="143">
        <v>0</v>
      </c>
      <c r="AM4141" s="143" t="s">
        <v>383</v>
      </c>
      <c r="AN4141" s="143">
        <v>-1</v>
      </c>
      <c r="AQ4141" s="143">
        <v>678</v>
      </c>
      <c r="AR4141" s="143" t="s">
        <v>297</v>
      </c>
      <c r="AT4141" s="143" t="s">
        <v>366</v>
      </c>
      <c r="AV4141" s="143">
        <v>85.509497798256902</v>
      </c>
      <c r="AW4141" s="143">
        <v>1.1589485271</v>
      </c>
    </row>
    <row r="4142" spans="1:49" x14ac:dyDescent="0.25">
      <c r="A4142" s="153">
        <v>820000</v>
      </c>
      <c r="B4142" s="153">
        <v>2400000</v>
      </c>
      <c r="C4142" s="153">
        <v>2500000</v>
      </c>
      <c r="D4142" s="143" t="s">
        <v>360</v>
      </c>
      <c r="E4142" s="143" t="s">
        <v>73</v>
      </c>
      <c r="F4142" s="143" t="s">
        <v>378</v>
      </c>
      <c r="G4142" s="143" t="s">
        <v>379</v>
      </c>
      <c r="H4142" s="143">
        <v>0.59</v>
      </c>
      <c r="I4142" s="143">
        <v>0.64</v>
      </c>
      <c r="J4142" s="143" t="s">
        <v>363</v>
      </c>
      <c r="K4142" s="143">
        <v>0.10649113541188</v>
      </c>
      <c r="L4142" s="143">
        <v>3128.42847695928</v>
      </c>
      <c r="M4142" s="143">
        <v>7.2027466699681897</v>
      </c>
      <c r="N4142" s="143">
        <v>0.82588454248718002</v>
      </c>
      <c r="O4142" s="143">
        <v>0.76702867096910998</v>
      </c>
      <c r="P4142" s="143">
        <v>8.7949382648580002E-2</v>
      </c>
      <c r="Q4142" s="143">
        <v>333.14990056628</v>
      </c>
      <c r="R4142" s="143">
        <v>3100</v>
      </c>
      <c r="S4142" s="143" t="s">
        <v>371</v>
      </c>
      <c r="T4142" s="143">
        <v>3100</v>
      </c>
      <c r="U4142" s="143" t="s">
        <v>385</v>
      </c>
      <c r="V4142" s="143" t="s">
        <v>366</v>
      </c>
      <c r="Y4142" s="143" t="s">
        <v>363</v>
      </c>
      <c r="Z4142" s="143">
        <v>0</v>
      </c>
      <c r="AA4142" s="143">
        <v>1</v>
      </c>
      <c r="AB4142" s="143">
        <v>0.76702867096910998</v>
      </c>
      <c r="AC4142" s="143">
        <v>8.7949382648580002E-2</v>
      </c>
      <c r="AD4142" s="143">
        <v>1932.6287796874601</v>
      </c>
      <c r="AF4142" s="143">
        <v>-1</v>
      </c>
      <c r="AG4142" s="143">
        <v>-1</v>
      </c>
      <c r="AH4142" s="143">
        <v>-1</v>
      </c>
      <c r="AI4142" s="143">
        <v>-1</v>
      </c>
      <c r="AJ4142" s="143">
        <v>0</v>
      </c>
      <c r="AM4142" s="143" t="s">
        <v>383</v>
      </c>
      <c r="AN4142" s="143">
        <v>-1</v>
      </c>
      <c r="AQ4142" s="143">
        <v>658</v>
      </c>
      <c r="AR4142" s="143" t="s">
        <v>297</v>
      </c>
      <c r="AT4142" s="143" t="s">
        <v>366</v>
      </c>
      <c r="AV4142" s="143">
        <v>117.239212876991</v>
      </c>
      <c r="AW4142" s="143">
        <v>1.5674199349</v>
      </c>
    </row>
    <row r="4143" spans="1:49" x14ac:dyDescent="0.25">
      <c r="A4143" s="153">
        <v>820000</v>
      </c>
      <c r="B4143" s="153">
        <v>2400000</v>
      </c>
      <c r="C4143" s="153">
        <v>2500000</v>
      </c>
      <c r="D4143" s="143" t="s">
        <v>360</v>
      </c>
      <c r="E4143" s="143" t="s">
        <v>73</v>
      </c>
      <c r="F4143" s="143" t="s">
        <v>378</v>
      </c>
      <c r="G4143" s="143" t="s">
        <v>379</v>
      </c>
      <c r="H4143" s="143">
        <v>0.59</v>
      </c>
      <c r="I4143" s="143">
        <v>0.64</v>
      </c>
      <c r="J4143" s="143" t="s">
        <v>366</v>
      </c>
      <c r="K4143" s="143">
        <v>0.14822536004213999</v>
      </c>
      <c r="L4143" s="143">
        <v>3467.4820320778099</v>
      </c>
      <c r="M4143" s="143">
        <v>6.9031203032583903</v>
      </c>
      <c r="N4143" s="143">
        <v>0.94328727488469</v>
      </c>
      <c r="O4143" s="143">
        <v>1.0232174923647299</v>
      </c>
      <c r="P4143" s="143">
        <v>0.13981909594295999</v>
      </c>
      <c r="Q4143" s="143">
        <v>513.96877264441298</v>
      </c>
      <c r="R4143" s="143">
        <v>8110</v>
      </c>
      <c r="S4143" s="143" t="s">
        <v>410</v>
      </c>
      <c r="T4143" s="143">
        <v>8110</v>
      </c>
      <c r="U4143" s="143" t="s">
        <v>385</v>
      </c>
      <c r="V4143" s="143" t="s">
        <v>366</v>
      </c>
      <c r="Z4143" s="143">
        <v>0</v>
      </c>
      <c r="AA4143" s="143">
        <v>1</v>
      </c>
      <c r="AB4143" s="143">
        <v>1.0232174923647299</v>
      </c>
      <c r="AC4143" s="143">
        <v>0.13981909594295999</v>
      </c>
      <c r="AD4143" s="143">
        <v>675.78380462655502</v>
      </c>
      <c r="AF4143" s="143">
        <v>-1</v>
      </c>
      <c r="AG4143" s="143">
        <v>-1</v>
      </c>
      <c r="AH4143" s="143">
        <v>-1</v>
      </c>
      <c r="AI4143" s="143">
        <v>-1</v>
      </c>
      <c r="AJ4143" s="143">
        <v>0</v>
      </c>
      <c r="AM4143" s="143" t="s">
        <v>383</v>
      </c>
      <c r="AN4143" s="143">
        <v>-1</v>
      </c>
      <c r="AQ4143" s="143">
        <v>666</v>
      </c>
      <c r="AR4143" s="143" t="s">
        <v>297</v>
      </c>
      <c r="AT4143" s="143" t="s">
        <v>366</v>
      </c>
      <c r="AV4143" s="143">
        <v>124.84600479789501</v>
      </c>
      <c r="AW4143" s="143">
        <v>0.5480809445</v>
      </c>
    </row>
    <row r="4144" spans="1:49" x14ac:dyDescent="0.25">
      <c r="A4144" s="153">
        <v>820000</v>
      </c>
      <c r="B4144" s="153">
        <v>2400000</v>
      </c>
      <c r="C4144" s="153">
        <v>2500000</v>
      </c>
      <c r="D4144" s="143" t="s">
        <v>360</v>
      </c>
      <c r="E4144" s="143" t="s">
        <v>73</v>
      </c>
      <c r="F4144" s="143" t="s">
        <v>378</v>
      </c>
      <c r="G4144" s="143" t="s">
        <v>379</v>
      </c>
      <c r="H4144" s="143">
        <v>0.59</v>
      </c>
      <c r="I4144" s="143">
        <v>0.64</v>
      </c>
      <c r="J4144" s="143" t="s">
        <v>366</v>
      </c>
      <c r="K4144" s="143">
        <v>8.1206668468609994E-2</v>
      </c>
      <c r="L4144" s="143">
        <v>3467.4820320778099</v>
      </c>
      <c r="M4144" s="143">
        <v>6.9031203032583903</v>
      </c>
      <c r="N4144" s="143">
        <v>0.94328727488469</v>
      </c>
      <c r="O4144" s="143">
        <v>0.56057940186565003</v>
      </c>
      <c r="P4144" s="143">
        <v>7.6601217002220001E-2</v>
      </c>
      <c r="Q4144" s="143">
        <v>281.58266379981501</v>
      </c>
      <c r="R4144" s="143">
        <v>8110</v>
      </c>
      <c r="S4144" s="143" t="s">
        <v>410</v>
      </c>
      <c r="T4144" s="143">
        <v>8110</v>
      </c>
      <c r="U4144" s="143" t="s">
        <v>385</v>
      </c>
      <c r="V4144" s="143" t="s">
        <v>366</v>
      </c>
      <c r="Z4144" s="143">
        <v>0</v>
      </c>
      <c r="AA4144" s="143">
        <v>1</v>
      </c>
      <c r="AB4144" s="143">
        <v>0.56057940186565003</v>
      </c>
      <c r="AC4144" s="143">
        <v>7.6601217002220001E-2</v>
      </c>
      <c r="AD4144" s="143">
        <v>281.58266379981399</v>
      </c>
      <c r="AF4144" s="143">
        <v>-1</v>
      </c>
      <c r="AG4144" s="143">
        <v>-1</v>
      </c>
      <c r="AH4144" s="143">
        <v>-1</v>
      </c>
      <c r="AI4144" s="143">
        <v>-1</v>
      </c>
      <c r="AJ4144" s="143">
        <v>0</v>
      </c>
      <c r="AM4144" s="143" t="s">
        <v>383</v>
      </c>
      <c r="AN4144" s="143">
        <v>-1</v>
      </c>
      <c r="AQ4144" s="143">
        <v>666</v>
      </c>
      <c r="AR4144" s="143" t="s">
        <v>297</v>
      </c>
      <c r="AT4144" s="143" t="s">
        <v>366</v>
      </c>
      <c r="AV4144" s="143">
        <v>93.330572997052798</v>
      </c>
      <c r="AW4144" s="143">
        <v>0.22837199010000001</v>
      </c>
    </row>
    <row r="4145" spans="1:49" x14ac:dyDescent="0.25">
      <c r="A4145" s="153">
        <v>820000</v>
      </c>
      <c r="B4145" s="153">
        <v>2400000</v>
      </c>
      <c r="C4145" s="153">
        <v>2500000</v>
      </c>
      <c r="D4145" s="143" t="s">
        <v>360</v>
      </c>
      <c r="E4145" s="143" t="s">
        <v>73</v>
      </c>
      <c r="F4145" s="143" t="s">
        <v>378</v>
      </c>
      <c r="G4145" s="143" t="s">
        <v>379</v>
      </c>
      <c r="H4145" s="143">
        <v>0.59</v>
      </c>
      <c r="I4145" s="143">
        <v>0.64</v>
      </c>
      <c r="J4145" s="143" t="s">
        <v>363</v>
      </c>
      <c r="K4145" s="143">
        <v>0.34166486320216999</v>
      </c>
      <c r="L4145" s="143">
        <v>3467.4820320778099</v>
      </c>
      <c r="M4145" s="143">
        <v>6.9031203032583903</v>
      </c>
      <c r="N4145" s="143">
        <v>0.94328727488469</v>
      </c>
      <c r="O4145" s="143">
        <v>2.3585536540808998</v>
      </c>
      <c r="P4145" s="143">
        <v>0.32228811773381999</v>
      </c>
      <c r="Q4145" s="143">
        <v>1184.71677414584</v>
      </c>
      <c r="R4145" s="143">
        <v>3100</v>
      </c>
      <c r="S4145" s="143" t="s">
        <v>371</v>
      </c>
      <c r="T4145" s="143">
        <v>3100</v>
      </c>
      <c r="U4145" s="143" t="s">
        <v>385</v>
      </c>
      <c r="V4145" s="143" t="s">
        <v>366</v>
      </c>
      <c r="Y4145" s="143" t="s">
        <v>363</v>
      </c>
      <c r="Z4145" s="143">
        <v>0</v>
      </c>
      <c r="AA4145" s="143">
        <v>1</v>
      </c>
      <c r="AB4145" s="143">
        <v>2.3585536540808998</v>
      </c>
      <c r="AC4145" s="143">
        <v>0.32228811773381999</v>
      </c>
      <c r="AD4145" s="143">
        <v>1184.71677414584</v>
      </c>
      <c r="AF4145" s="143">
        <v>-1</v>
      </c>
      <c r="AG4145" s="143">
        <v>-1</v>
      </c>
      <c r="AH4145" s="143">
        <v>-1</v>
      </c>
      <c r="AI4145" s="143">
        <v>-1</v>
      </c>
      <c r="AJ4145" s="143">
        <v>0</v>
      </c>
      <c r="AM4145" s="143" t="s">
        <v>383</v>
      </c>
      <c r="AN4145" s="143">
        <v>-1</v>
      </c>
      <c r="AQ4145" s="143">
        <v>666</v>
      </c>
      <c r="AR4145" s="143" t="s">
        <v>297</v>
      </c>
      <c r="AT4145" s="143" t="s">
        <v>366</v>
      </c>
      <c r="AV4145" s="143">
        <v>151.790902312676</v>
      </c>
      <c r="AW4145" s="143">
        <v>0.96084085490000004</v>
      </c>
    </row>
    <row r="4146" spans="1:49" x14ac:dyDescent="0.25">
      <c r="A4146" s="153">
        <v>820000</v>
      </c>
      <c r="B4146" s="153">
        <v>2400000</v>
      </c>
      <c r="C4146" s="153">
        <v>2500000</v>
      </c>
      <c r="D4146" s="143" t="s">
        <v>360</v>
      </c>
      <c r="E4146" s="143" t="s">
        <v>73</v>
      </c>
      <c r="F4146" s="143" t="s">
        <v>378</v>
      </c>
      <c r="G4146" s="143" t="s">
        <v>379</v>
      </c>
      <c r="H4146" s="143">
        <v>0.59</v>
      </c>
      <c r="I4146" s="143">
        <v>0.64</v>
      </c>
      <c r="J4146" s="143" t="s">
        <v>366</v>
      </c>
      <c r="K4146" s="143">
        <v>4.0344598174999998E-3</v>
      </c>
      <c r="L4146" s="143">
        <v>3816.7561520557201</v>
      </c>
      <c r="M4146" s="143">
        <v>8.0362312674833607</v>
      </c>
      <c r="N4146" s="143">
        <v>1.0794890460595199</v>
      </c>
      <c r="O4146" s="143">
        <v>3.2421852132800001E-2</v>
      </c>
      <c r="P4146" s="143">
        <v>4.3551551797599997E-3</v>
      </c>
      <c r="Q4146" s="143">
        <v>15.3985493286685</v>
      </c>
      <c r="R4146" s="143">
        <v>8140</v>
      </c>
      <c r="S4146" s="143" t="s">
        <v>369</v>
      </c>
      <c r="T4146" s="143">
        <v>8140</v>
      </c>
      <c r="U4146" s="143" t="s">
        <v>385</v>
      </c>
      <c r="V4146" s="143" t="s">
        <v>366</v>
      </c>
      <c r="Z4146" s="143">
        <v>0</v>
      </c>
      <c r="AA4146" s="143">
        <v>1</v>
      </c>
      <c r="AB4146" s="143">
        <v>3.2421852132800001E-2</v>
      </c>
      <c r="AC4146" s="143">
        <v>4.3551551797599997E-3</v>
      </c>
      <c r="AD4146" s="143">
        <v>426.05414990786301</v>
      </c>
      <c r="AF4146" s="143">
        <v>-1</v>
      </c>
      <c r="AG4146" s="143">
        <v>-1</v>
      </c>
      <c r="AH4146" s="143">
        <v>-1</v>
      </c>
      <c r="AI4146" s="143">
        <v>-1</v>
      </c>
      <c r="AJ4146" s="143">
        <v>0</v>
      </c>
      <c r="AM4146" s="143" t="s">
        <v>383</v>
      </c>
      <c r="AN4146" s="143">
        <v>-1</v>
      </c>
      <c r="AQ4146" s="143">
        <v>660</v>
      </c>
      <c r="AR4146" s="143" t="s">
        <v>297</v>
      </c>
      <c r="AT4146" s="143" t="s">
        <v>366</v>
      </c>
      <c r="AV4146" s="143">
        <v>58.843045714457901</v>
      </c>
      <c r="AW4146" s="143">
        <v>0.34554270069999998</v>
      </c>
    </row>
    <row r="4147" spans="1:49" x14ac:dyDescent="0.25">
      <c r="A4147" s="153">
        <v>820000</v>
      </c>
      <c r="B4147" s="153">
        <v>2400000</v>
      </c>
      <c r="C4147" s="153">
        <v>2500000</v>
      </c>
      <c r="D4147" s="143" t="s">
        <v>360</v>
      </c>
      <c r="E4147" s="143" t="s">
        <v>73</v>
      </c>
      <c r="F4147" s="143" t="s">
        <v>378</v>
      </c>
      <c r="G4147" s="143" t="s">
        <v>379</v>
      </c>
      <c r="H4147" s="143">
        <v>0.59</v>
      </c>
      <c r="I4147" s="143">
        <v>0.64</v>
      </c>
      <c r="J4147" s="143" t="s">
        <v>363</v>
      </c>
      <c r="K4147" s="143">
        <v>2.6432941315000002E-3</v>
      </c>
      <c r="L4147" s="143">
        <v>3754.22484538445</v>
      </c>
      <c r="M4147" s="143">
        <v>7.60254149981919</v>
      </c>
      <c r="N4147" s="143">
        <v>1.02344276596788</v>
      </c>
      <c r="O4147" s="143">
        <v>2.0095753330969999E-2</v>
      </c>
      <c r="P4147" s="143">
        <v>2.70526025721E-3</v>
      </c>
      <c r="Q4147" s="143">
        <v>9.9235205021437398</v>
      </c>
      <c r="R4147" s="143">
        <v>3100</v>
      </c>
      <c r="S4147" s="143" t="s">
        <v>371</v>
      </c>
      <c r="T4147" s="143">
        <v>3100</v>
      </c>
      <c r="U4147" s="143" t="s">
        <v>385</v>
      </c>
      <c r="V4147" s="143" t="s">
        <v>366</v>
      </c>
      <c r="Y4147" s="143" t="s">
        <v>363</v>
      </c>
      <c r="Z4147" s="143">
        <v>0</v>
      </c>
      <c r="AA4147" s="143">
        <v>1</v>
      </c>
      <c r="AB4147" s="143">
        <v>2.0095753330969999E-2</v>
      </c>
      <c r="AC4147" s="143">
        <v>2.70526025721E-3</v>
      </c>
      <c r="AD4147" s="143">
        <v>194.37753113318601</v>
      </c>
      <c r="AF4147" s="143">
        <v>-1</v>
      </c>
      <c r="AG4147" s="143">
        <v>-1</v>
      </c>
      <c r="AH4147" s="143">
        <v>-1</v>
      </c>
      <c r="AI4147" s="143">
        <v>-1</v>
      </c>
      <c r="AJ4147" s="143">
        <v>0</v>
      </c>
      <c r="AM4147" s="143" t="s">
        <v>383</v>
      </c>
      <c r="AN4147" s="143">
        <v>-1</v>
      </c>
      <c r="AQ4147" s="143">
        <v>656</v>
      </c>
      <c r="AR4147" s="143" t="s">
        <v>297</v>
      </c>
      <c r="AT4147" s="143" t="s">
        <v>366</v>
      </c>
      <c r="AV4147" s="143">
        <v>47.947392178634203</v>
      </c>
      <c r="AW4147" s="143">
        <v>0.15764601070000001</v>
      </c>
    </row>
    <row r="4148" spans="1:49" x14ac:dyDescent="0.25">
      <c r="A4148" s="153">
        <v>820000</v>
      </c>
      <c r="B4148" s="153">
        <v>2400000</v>
      </c>
      <c r="C4148" s="153">
        <v>2500000</v>
      </c>
      <c r="D4148" s="143" t="s">
        <v>360</v>
      </c>
      <c r="E4148" s="143" t="s">
        <v>73</v>
      </c>
      <c r="F4148" s="143" t="s">
        <v>378</v>
      </c>
      <c r="G4148" s="143" t="s">
        <v>379</v>
      </c>
      <c r="H4148" s="143">
        <v>0.59</v>
      </c>
      <c r="I4148" s="143">
        <v>0.64</v>
      </c>
      <c r="J4148" s="143" t="s">
        <v>366</v>
      </c>
      <c r="K4148" s="143">
        <v>0.45502608816338003</v>
      </c>
      <c r="L4148" s="143">
        <v>3690.2784947713999</v>
      </c>
      <c r="M4148" s="143">
        <v>7.3970423069458802</v>
      </c>
      <c r="N4148" s="143">
        <v>1.00147801947412</v>
      </c>
      <c r="O4148" s="143">
        <v>3.3658472249086202</v>
      </c>
      <c r="P4148" s="143">
        <v>0.45569862558292001</v>
      </c>
      <c r="Q4148" s="143">
        <v>1679.1729877092801</v>
      </c>
      <c r="R4148" s="143">
        <v>1800</v>
      </c>
      <c r="S4148" s="143" t="s">
        <v>415</v>
      </c>
      <c r="T4148" s="143">
        <v>1800</v>
      </c>
      <c r="U4148" s="143" t="s">
        <v>385</v>
      </c>
      <c r="V4148" s="143" t="s">
        <v>366</v>
      </c>
      <c r="Z4148" s="143">
        <v>0</v>
      </c>
      <c r="AA4148" s="143">
        <v>1</v>
      </c>
      <c r="AB4148" s="143">
        <v>3.3658472249086202</v>
      </c>
      <c r="AC4148" s="143">
        <v>0.45569862558292001</v>
      </c>
      <c r="AD4148" s="143">
        <v>2062.15993994565</v>
      </c>
      <c r="AF4148" s="143">
        <v>-1</v>
      </c>
      <c r="AG4148" s="143">
        <v>-1</v>
      </c>
      <c r="AH4148" s="143">
        <v>-1</v>
      </c>
      <c r="AI4148" s="143">
        <v>-1</v>
      </c>
      <c r="AJ4148" s="143">
        <v>0</v>
      </c>
      <c r="AM4148" s="143" t="s">
        <v>383</v>
      </c>
      <c r="AN4148" s="143">
        <v>-1</v>
      </c>
      <c r="AQ4148" s="143">
        <v>664</v>
      </c>
      <c r="AR4148" s="143" t="s">
        <v>297</v>
      </c>
      <c r="AT4148" s="143" t="s">
        <v>366</v>
      </c>
      <c r="AV4148" s="143">
        <v>169.32606951586001</v>
      </c>
      <c r="AW4148" s="143">
        <v>1.6724735928000001</v>
      </c>
    </row>
    <row r="4149" spans="1:49" x14ac:dyDescent="0.25">
      <c r="A4149" s="153">
        <v>820000</v>
      </c>
      <c r="B4149" s="153">
        <v>2400000</v>
      </c>
      <c r="C4149" s="153">
        <v>2500000</v>
      </c>
      <c r="D4149" s="143" t="s">
        <v>360</v>
      </c>
      <c r="E4149" s="143" t="s">
        <v>73</v>
      </c>
      <c r="F4149" s="143" t="s">
        <v>378</v>
      </c>
      <c r="G4149" s="143" t="s">
        <v>379</v>
      </c>
      <c r="H4149" s="143">
        <v>0.59</v>
      </c>
      <c r="I4149" s="143">
        <v>0.64</v>
      </c>
      <c r="J4149" s="143" t="s">
        <v>363</v>
      </c>
      <c r="K4149" s="143">
        <v>3.9110631444199996E-3</v>
      </c>
      <c r="L4149" s="143">
        <v>3690.2784947713999</v>
      </c>
      <c r="M4149" s="143">
        <v>7.3970423069458802</v>
      </c>
      <c r="N4149" s="143">
        <v>1.00147801947412</v>
      </c>
      <c r="O4149" s="143">
        <v>2.893029954444E-2</v>
      </c>
      <c r="P4149" s="143">
        <v>3.91684377191E-3</v>
      </c>
      <c r="Q4149" s="143">
        <v>14.4329122135609</v>
      </c>
      <c r="R4149" s="143">
        <v>6120</v>
      </c>
      <c r="S4149" s="143" t="s">
        <v>364</v>
      </c>
      <c r="T4149" s="143">
        <v>6120</v>
      </c>
      <c r="U4149" s="143" t="s">
        <v>385</v>
      </c>
      <c r="V4149" s="143" t="s">
        <v>366</v>
      </c>
      <c r="Y4149" s="143" t="s">
        <v>363</v>
      </c>
      <c r="Z4149" s="143">
        <v>0</v>
      </c>
      <c r="AA4149" s="143">
        <v>1</v>
      </c>
      <c r="AB4149" s="143">
        <v>2.893029954444E-2</v>
      </c>
      <c r="AC4149" s="143">
        <v>3.91684377191E-3</v>
      </c>
      <c r="AD4149" s="143">
        <v>175.80515671452901</v>
      </c>
      <c r="AF4149" s="143">
        <v>-1</v>
      </c>
      <c r="AG4149" s="143">
        <v>-1</v>
      </c>
      <c r="AH4149" s="143">
        <v>-1</v>
      </c>
      <c r="AI4149" s="143">
        <v>-1</v>
      </c>
      <c r="AJ4149" s="143">
        <v>0</v>
      </c>
      <c r="AM4149" s="143" t="s">
        <v>383</v>
      </c>
      <c r="AN4149" s="143">
        <v>-1</v>
      </c>
      <c r="AQ4149" s="143">
        <v>664</v>
      </c>
      <c r="AR4149" s="143" t="s">
        <v>297</v>
      </c>
      <c r="AT4149" s="143" t="s">
        <v>366</v>
      </c>
      <c r="AV4149" s="143">
        <v>29.419085458787599</v>
      </c>
      <c r="AW4149" s="143">
        <v>0.14258325769999999</v>
      </c>
    </row>
    <row r="4150" spans="1:49" x14ac:dyDescent="0.25">
      <c r="A4150" s="153">
        <v>820000</v>
      </c>
      <c r="B4150" s="153">
        <v>2400000</v>
      </c>
      <c r="C4150" s="153">
        <v>2500000</v>
      </c>
      <c r="D4150" s="143" t="s">
        <v>360</v>
      </c>
      <c r="E4150" s="143" t="s">
        <v>73</v>
      </c>
      <c r="F4150" s="143" t="s">
        <v>378</v>
      </c>
      <c r="G4150" s="143" t="s">
        <v>379</v>
      </c>
      <c r="H4150" s="143">
        <v>0.59</v>
      </c>
      <c r="I4150" s="143">
        <v>0.64</v>
      </c>
      <c r="J4150" s="143" t="s">
        <v>366</v>
      </c>
      <c r="K4150" s="143">
        <v>2.822500705E-5</v>
      </c>
      <c r="L4150" s="143">
        <v>3230.6660672193598</v>
      </c>
      <c r="M4150" s="143">
        <v>6.5811583245061396</v>
      </c>
      <c r="N4150" s="143">
        <v>0.88836453356950995</v>
      </c>
      <c r="O4150" s="143">
        <v>1.8575324014999999E-4</v>
      </c>
      <c r="P4150" s="143">
        <v>2.507409523E-5</v>
      </c>
      <c r="Q4150" s="143">
        <v>9.1185572549300001E-2</v>
      </c>
      <c r="R4150" s="143">
        <v>8110</v>
      </c>
      <c r="S4150" s="143" t="s">
        <v>410</v>
      </c>
      <c r="T4150" s="143">
        <v>8110</v>
      </c>
      <c r="U4150" s="143" t="s">
        <v>385</v>
      </c>
      <c r="V4150" s="143" t="s">
        <v>366</v>
      </c>
      <c r="Z4150" s="143">
        <v>0</v>
      </c>
      <c r="AA4150" s="143">
        <v>1</v>
      </c>
      <c r="AB4150" s="143">
        <v>1.8575324014999999E-4</v>
      </c>
      <c r="AC4150" s="143">
        <v>2.507409523E-5</v>
      </c>
      <c r="AD4150" s="143">
        <v>105.96252702724</v>
      </c>
      <c r="AF4150" s="143">
        <v>-1</v>
      </c>
      <c r="AG4150" s="143">
        <v>-1</v>
      </c>
      <c r="AH4150" s="143">
        <v>-1</v>
      </c>
      <c r="AI4150" s="143">
        <v>-1</v>
      </c>
      <c r="AJ4150" s="143">
        <v>0</v>
      </c>
      <c r="AM4150" s="143" t="s">
        <v>383</v>
      </c>
      <c r="AN4150" s="143">
        <v>-1</v>
      </c>
      <c r="AQ4150" s="143">
        <v>659</v>
      </c>
      <c r="AR4150" s="143" t="s">
        <v>297</v>
      </c>
      <c r="AT4150" s="143" t="s">
        <v>366</v>
      </c>
      <c r="AV4150" s="143">
        <v>2.1864727433177999</v>
      </c>
      <c r="AW4150" s="143">
        <v>8.5938789200000004E-2</v>
      </c>
    </row>
    <row r="4151" spans="1:49" x14ac:dyDescent="0.25">
      <c r="A4151" s="153">
        <v>820000</v>
      </c>
      <c r="B4151" s="153">
        <v>2400000</v>
      </c>
      <c r="C4151" s="153">
        <v>2500000</v>
      </c>
      <c r="D4151" s="143" t="s">
        <v>360</v>
      </c>
      <c r="E4151" s="143" t="s">
        <v>73</v>
      </c>
      <c r="F4151" s="143" t="s">
        <v>378</v>
      </c>
      <c r="G4151" s="143" t="s">
        <v>379</v>
      </c>
      <c r="H4151" s="143">
        <v>0.59</v>
      </c>
      <c r="I4151" s="143">
        <v>0.64</v>
      </c>
      <c r="J4151" s="143" t="s">
        <v>363</v>
      </c>
      <c r="K4151" s="143">
        <v>4.7908215040310002E-2</v>
      </c>
      <c r="L4151" s="143">
        <v>3230.6660672193598</v>
      </c>
      <c r="M4151" s="143">
        <v>6.5811583245061396</v>
      </c>
      <c r="N4151" s="143">
        <v>0.88836453356950995</v>
      </c>
      <c r="O4151" s="143">
        <v>0.31529154822481997</v>
      </c>
      <c r="P4151" s="143">
        <v>4.2559959108440001E-2</v>
      </c>
      <c r="Q4151" s="143">
        <v>154.77544467180701</v>
      </c>
      <c r="R4151" s="143">
        <v>3100</v>
      </c>
      <c r="S4151" s="143" t="s">
        <v>371</v>
      </c>
      <c r="T4151" s="143">
        <v>3100</v>
      </c>
      <c r="U4151" s="143" t="s">
        <v>385</v>
      </c>
      <c r="V4151" s="143" t="s">
        <v>366</v>
      </c>
      <c r="Y4151" s="143" t="s">
        <v>363</v>
      </c>
      <c r="Z4151" s="143">
        <v>0</v>
      </c>
      <c r="AA4151" s="143">
        <v>1</v>
      </c>
      <c r="AB4151" s="143">
        <v>0.31529154822481997</v>
      </c>
      <c r="AC4151" s="143">
        <v>4.2559959108440001E-2</v>
      </c>
      <c r="AD4151" s="143">
        <v>1395.86084089632</v>
      </c>
      <c r="AF4151" s="143">
        <v>-1</v>
      </c>
      <c r="AG4151" s="143">
        <v>-1</v>
      </c>
      <c r="AH4151" s="143">
        <v>-1</v>
      </c>
      <c r="AI4151" s="143">
        <v>-1</v>
      </c>
      <c r="AJ4151" s="143">
        <v>0</v>
      </c>
      <c r="AM4151" s="143" t="s">
        <v>383</v>
      </c>
      <c r="AN4151" s="143">
        <v>-1</v>
      </c>
      <c r="AQ4151" s="143">
        <v>659</v>
      </c>
      <c r="AR4151" s="143" t="s">
        <v>297</v>
      </c>
      <c r="AT4151" s="143" t="s">
        <v>366</v>
      </c>
      <c r="AV4151" s="143">
        <v>98.856387751205901</v>
      </c>
      <c r="AW4151" s="143">
        <v>1.1320850291</v>
      </c>
    </row>
    <row r="4152" spans="1:49" x14ac:dyDescent="0.25">
      <c r="A4152" s="153">
        <v>820000</v>
      </c>
      <c r="B4152" s="153">
        <v>2400000</v>
      </c>
      <c r="C4152" s="153">
        <v>2500000</v>
      </c>
      <c r="D4152" s="143" t="s">
        <v>360</v>
      </c>
      <c r="E4152" s="143" t="s">
        <v>73</v>
      </c>
      <c r="F4152" s="143" t="s">
        <v>378</v>
      </c>
      <c r="G4152" s="143" t="s">
        <v>379</v>
      </c>
      <c r="H4152" s="143">
        <v>0.59</v>
      </c>
      <c r="I4152" s="143">
        <v>0.64</v>
      </c>
      <c r="J4152" s="143" t="s">
        <v>366</v>
      </c>
      <c r="K4152" s="143">
        <v>8.2901062552199999E-3</v>
      </c>
      <c r="L4152" s="143">
        <v>3826.9630183551899</v>
      </c>
      <c r="M4152" s="143">
        <v>7.8694150255737298</v>
      </c>
      <c r="N4152" s="143">
        <v>1.13480900362138</v>
      </c>
      <c r="O4152" s="143">
        <v>6.5238286728469999E-2</v>
      </c>
      <c r="P4152" s="143">
        <v>9.4076872193999996E-3</v>
      </c>
      <c r="Q4152" s="143">
        <v>31.7259300569849</v>
      </c>
      <c r="R4152" s="143">
        <v>8140</v>
      </c>
      <c r="S4152" s="143" t="s">
        <v>369</v>
      </c>
      <c r="T4152" s="143">
        <v>8140</v>
      </c>
      <c r="U4152" s="143" t="s">
        <v>385</v>
      </c>
      <c r="V4152" s="143" t="s">
        <v>366</v>
      </c>
      <c r="Z4152" s="143">
        <v>0</v>
      </c>
      <c r="AA4152" s="143">
        <v>1</v>
      </c>
      <c r="AB4152" s="143">
        <v>6.5238286728469999E-2</v>
      </c>
      <c r="AC4152" s="143">
        <v>9.4076872193999996E-3</v>
      </c>
      <c r="AD4152" s="143">
        <v>126.729249039603</v>
      </c>
      <c r="AF4152" s="143">
        <v>-1</v>
      </c>
      <c r="AG4152" s="143">
        <v>-1</v>
      </c>
      <c r="AH4152" s="143">
        <v>-1</v>
      </c>
      <c r="AI4152" s="143">
        <v>-1</v>
      </c>
      <c r="AJ4152" s="143">
        <v>0</v>
      </c>
      <c r="AM4152" s="143" t="s">
        <v>383</v>
      </c>
      <c r="AN4152" s="143">
        <v>-1</v>
      </c>
      <c r="AQ4152" s="143">
        <v>666</v>
      </c>
      <c r="AR4152" s="143" t="s">
        <v>297</v>
      </c>
      <c r="AT4152" s="143" t="s">
        <v>366</v>
      </c>
      <c r="AV4152" s="143">
        <v>34.930855792051297</v>
      </c>
      <c r="AW4152" s="143">
        <v>0.1027812239</v>
      </c>
    </row>
    <row r="4153" spans="1:49" x14ac:dyDescent="0.25">
      <c r="A4153" s="153">
        <v>820000</v>
      </c>
      <c r="B4153" s="153">
        <v>2400000</v>
      </c>
      <c r="C4153" s="153">
        <v>2500000</v>
      </c>
      <c r="D4153" s="143" t="s">
        <v>360</v>
      </c>
      <c r="E4153" s="143" t="s">
        <v>73</v>
      </c>
      <c r="F4153" s="143" t="s">
        <v>378</v>
      </c>
      <c r="G4153" s="143" t="s">
        <v>379</v>
      </c>
      <c r="H4153" s="143">
        <v>0.59</v>
      </c>
      <c r="I4153" s="143">
        <v>0.64</v>
      </c>
      <c r="J4153" s="143" t="s">
        <v>366</v>
      </c>
      <c r="K4153" s="143">
        <v>0.11096844064606</v>
      </c>
      <c r="L4153" s="143">
        <v>3801.7740555017699</v>
      </c>
      <c r="M4153" s="143">
        <v>8.0384164303651993</v>
      </c>
      <c r="N4153" s="143">
        <v>1.0774677437868601</v>
      </c>
      <c r="O4153" s="143">
        <v>0.89201053654134999</v>
      </c>
      <c r="P4153" s="143">
        <v>0.11956491537446</v>
      </c>
      <c r="Q4153" s="143">
        <v>421.87693862770601</v>
      </c>
      <c r="R4153" s="143">
        <v>8110</v>
      </c>
      <c r="S4153" s="143" t="s">
        <v>410</v>
      </c>
      <c r="T4153" s="143">
        <v>8110</v>
      </c>
      <c r="U4153" s="143" t="s">
        <v>385</v>
      </c>
      <c r="V4153" s="143" t="s">
        <v>366</v>
      </c>
      <c r="Z4153" s="143">
        <v>0</v>
      </c>
      <c r="AA4153" s="143">
        <v>1</v>
      </c>
      <c r="AB4153" s="143">
        <v>0.89201053654134999</v>
      </c>
      <c r="AC4153" s="143">
        <v>0.11956491537446</v>
      </c>
      <c r="AD4153" s="143">
        <v>2348.5970698044198</v>
      </c>
      <c r="AF4153" s="143">
        <v>-1</v>
      </c>
      <c r="AG4153" s="143">
        <v>-1</v>
      </c>
      <c r="AH4153" s="143">
        <v>-1</v>
      </c>
      <c r="AI4153" s="143">
        <v>-1</v>
      </c>
      <c r="AJ4153" s="143">
        <v>0</v>
      </c>
      <c r="AM4153" s="143" t="s">
        <v>383</v>
      </c>
      <c r="AN4153" s="143">
        <v>-1</v>
      </c>
      <c r="AQ4153" s="143">
        <v>660</v>
      </c>
      <c r="AR4153" s="143" t="s">
        <v>297</v>
      </c>
      <c r="AT4153" s="143" t="s">
        <v>366</v>
      </c>
      <c r="AV4153" s="143">
        <v>117.396989017056</v>
      </c>
      <c r="AW4153" s="143">
        <v>1.9047827006</v>
      </c>
    </row>
    <row r="4154" spans="1:49" x14ac:dyDescent="0.25">
      <c r="A4154" s="153">
        <v>820000</v>
      </c>
      <c r="B4154" s="153">
        <v>2400000</v>
      </c>
      <c r="C4154" s="153">
        <v>2500000</v>
      </c>
      <c r="D4154" s="143" t="s">
        <v>360</v>
      </c>
      <c r="E4154" s="143" t="s">
        <v>73</v>
      </c>
      <c r="F4154" s="143" t="s">
        <v>378</v>
      </c>
      <c r="G4154" s="143" t="s">
        <v>379</v>
      </c>
      <c r="H4154" s="143">
        <v>0.59</v>
      </c>
      <c r="I4154" s="143">
        <v>0.64</v>
      </c>
      <c r="J4154" s="143" t="s">
        <v>363</v>
      </c>
      <c r="K4154" s="143">
        <v>2.112496885E-5</v>
      </c>
      <c r="L4154" s="143">
        <v>3804.0744452441299</v>
      </c>
      <c r="M4154" s="143">
        <v>7.6081663530873902</v>
      </c>
      <c r="N4154" s="143">
        <v>1.0391384952829299</v>
      </c>
      <c r="O4154" s="143">
        <v>1.6072227727000001E-4</v>
      </c>
      <c r="P4154" s="143">
        <v>2.1951768349999999E-5</v>
      </c>
      <c r="Q4154" s="143">
        <v>8.0360954189289999E-2</v>
      </c>
      <c r="R4154" s="143">
        <v>3100</v>
      </c>
      <c r="S4154" s="143" t="s">
        <v>371</v>
      </c>
      <c r="T4154" s="143">
        <v>3100</v>
      </c>
      <c r="U4154" s="143" t="s">
        <v>385</v>
      </c>
      <c r="V4154" s="143" t="s">
        <v>366</v>
      </c>
      <c r="Y4154" s="143" t="s">
        <v>363</v>
      </c>
      <c r="Z4154" s="143">
        <v>0</v>
      </c>
      <c r="AA4154" s="143">
        <v>1</v>
      </c>
      <c r="AB4154" s="143">
        <v>1.6072227727000001E-4</v>
      </c>
      <c r="AC4154" s="143">
        <v>2.1951768349999999E-5</v>
      </c>
      <c r="AD4154" s="143">
        <v>8.0360954190679998E-2</v>
      </c>
      <c r="AF4154" s="143">
        <v>-1</v>
      </c>
      <c r="AG4154" s="143">
        <v>-1</v>
      </c>
      <c r="AH4154" s="143">
        <v>-1</v>
      </c>
      <c r="AI4154" s="143">
        <v>-1</v>
      </c>
      <c r="AJ4154" s="143">
        <v>0</v>
      </c>
      <c r="AM4154" s="143" t="s">
        <v>383</v>
      </c>
      <c r="AN4154" s="143">
        <v>-1</v>
      </c>
      <c r="AQ4154" s="143">
        <v>672</v>
      </c>
      <c r="AR4154" s="143" t="s">
        <v>297</v>
      </c>
      <c r="AT4154" s="143" t="s">
        <v>366</v>
      </c>
      <c r="AV4154" s="143">
        <v>1.7646922186075</v>
      </c>
      <c r="AW4154" s="143">
        <v>6.5175100000000006E-5</v>
      </c>
    </row>
    <row r="4155" spans="1:49" x14ac:dyDescent="0.25">
      <c r="A4155" s="153">
        <v>820000</v>
      </c>
      <c r="B4155" s="153">
        <v>2400000</v>
      </c>
      <c r="C4155" s="153">
        <v>2500000</v>
      </c>
      <c r="D4155" s="143" t="s">
        <v>360</v>
      </c>
      <c r="E4155" s="143" t="s">
        <v>73</v>
      </c>
      <c r="F4155" s="143" t="s">
        <v>378</v>
      </c>
      <c r="G4155" s="143" t="s">
        <v>379</v>
      </c>
      <c r="H4155" s="143">
        <v>0.59</v>
      </c>
      <c r="I4155" s="143">
        <v>0.64</v>
      </c>
      <c r="J4155" s="143" t="s">
        <v>366</v>
      </c>
      <c r="K4155" s="143">
        <v>6.7369771805299997E-3</v>
      </c>
      <c r="L4155" s="143">
        <v>3804.0744452441299</v>
      </c>
      <c r="M4155" s="143">
        <v>7.6081663530873902</v>
      </c>
      <c r="N4155" s="143">
        <v>1.0391384952829299</v>
      </c>
      <c r="O4155" s="143">
        <v>5.1256043106460002E-2</v>
      </c>
      <c r="P4155" s="143">
        <v>7.0006523301300002E-3</v>
      </c>
      <c r="Q4155" s="143">
        <v>25.627962730665999</v>
      </c>
      <c r="R4155" s="143">
        <v>8110</v>
      </c>
      <c r="S4155" s="143" t="s">
        <v>410</v>
      </c>
      <c r="T4155" s="143">
        <v>8110</v>
      </c>
      <c r="U4155" s="143" t="s">
        <v>385</v>
      </c>
      <c r="V4155" s="143" t="s">
        <v>366</v>
      </c>
      <c r="Z4155" s="143">
        <v>0</v>
      </c>
      <c r="AA4155" s="143">
        <v>1</v>
      </c>
      <c r="AB4155" s="143">
        <v>5.1256043106460002E-2</v>
      </c>
      <c r="AC4155" s="143">
        <v>7.0006523301300002E-3</v>
      </c>
      <c r="AD4155" s="143">
        <v>26.635833328978599</v>
      </c>
      <c r="AF4155" s="143">
        <v>-1</v>
      </c>
      <c r="AG4155" s="143">
        <v>-1</v>
      </c>
      <c r="AH4155" s="143">
        <v>-1</v>
      </c>
      <c r="AI4155" s="143">
        <v>-1</v>
      </c>
      <c r="AJ4155" s="143">
        <v>0</v>
      </c>
      <c r="AM4155" s="143" t="s">
        <v>383</v>
      </c>
      <c r="AN4155" s="143">
        <v>-1</v>
      </c>
      <c r="AQ4155" s="143">
        <v>672</v>
      </c>
      <c r="AR4155" s="143" t="s">
        <v>297</v>
      </c>
      <c r="AT4155" s="143" t="s">
        <v>366</v>
      </c>
      <c r="AV4155" s="143">
        <v>27.664160553524699</v>
      </c>
      <c r="AW4155" s="143">
        <v>2.1602460099999998E-2</v>
      </c>
    </row>
    <row r="4156" spans="1:49" x14ac:dyDescent="0.25">
      <c r="A4156" s="153">
        <v>820000</v>
      </c>
      <c r="B4156" s="153">
        <v>2400000</v>
      </c>
      <c r="C4156" s="153">
        <v>2500000</v>
      </c>
      <c r="D4156" s="143" t="s">
        <v>360</v>
      </c>
      <c r="E4156" s="143" t="s">
        <v>73</v>
      </c>
      <c r="F4156" s="143" t="s">
        <v>378</v>
      </c>
      <c r="G4156" s="143" t="s">
        <v>379</v>
      </c>
      <c r="H4156" s="143">
        <v>0.59</v>
      </c>
      <c r="I4156" s="143">
        <v>0.64</v>
      </c>
      <c r="J4156" s="143" t="s">
        <v>366</v>
      </c>
      <c r="K4156" s="143">
        <v>0.46991091169184002</v>
      </c>
      <c r="L4156" s="143">
        <v>3804.0744452441299</v>
      </c>
      <c r="M4156" s="143">
        <v>7.6081663530873902</v>
      </c>
      <c r="N4156" s="143">
        <v>1.0391384952829299</v>
      </c>
      <c r="O4156" s="143">
        <v>3.5751603872825402</v>
      </c>
      <c r="P4156" s="143">
        <v>0.48830251769249</v>
      </c>
      <c r="Q4156" s="143">
        <v>1787.57609070833</v>
      </c>
      <c r="R4156" s="143">
        <v>8110</v>
      </c>
      <c r="S4156" s="143" t="s">
        <v>410</v>
      </c>
      <c r="T4156" s="143">
        <v>8110</v>
      </c>
      <c r="U4156" s="143" t="s">
        <v>385</v>
      </c>
      <c r="V4156" s="143" t="s">
        <v>366</v>
      </c>
      <c r="Z4156" s="143">
        <v>0</v>
      </c>
      <c r="AA4156" s="143">
        <v>1</v>
      </c>
      <c r="AB4156" s="143">
        <v>3.5751603872825402</v>
      </c>
      <c r="AC4156" s="143">
        <v>0.48830251769249</v>
      </c>
      <c r="AD4156" s="143">
        <v>1787.57609070833</v>
      </c>
      <c r="AF4156" s="143">
        <v>-1</v>
      </c>
      <c r="AG4156" s="143">
        <v>-1</v>
      </c>
      <c r="AH4156" s="143">
        <v>-1</v>
      </c>
      <c r="AI4156" s="143">
        <v>-1</v>
      </c>
      <c r="AJ4156" s="143">
        <v>0</v>
      </c>
      <c r="AM4156" s="143" t="s">
        <v>383</v>
      </c>
      <c r="AN4156" s="143">
        <v>-1</v>
      </c>
      <c r="AQ4156" s="143">
        <v>672</v>
      </c>
      <c r="AR4156" s="143" t="s">
        <v>297</v>
      </c>
      <c r="AT4156" s="143" t="s">
        <v>366</v>
      </c>
      <c r="AV4156" s="143">
        <v>190.25959809365199</v>
      </c>
      <c r="AW4156" s="143">
        <v>1.4497778512999999</v>
      </c>
    </row>
    <row r="4157" spans="1:49" x14ac:dyDescent="0.25">
      <c r="A4157" s="153">
        <v>820000</v>
      </c>
      <c r="B4157" s="153">
        <v>2400000</v>
      </c>
      <c r="C4157" s="153">
        <v>2500000</v>
      </c>
      <c r="D4157" s="143" t="s">
        <v>360</v>
      </c>
      <c r="E4157" s="143" t="s">
        <v>73</v>
      </c>
      <c r="F4157" s="143" t="s">
        <v>378</v>
      </c>
      <c r="G4157" s="143" t="s">
        <v>379</v>
      </c>
      <c r="H4157" s="143">
        <v>0.59</v>
      </c>
      <c r="I4157" s="143">
        <v>0.64</v>
      </c>
      <c r="J4157" s="143" t="s">
        <v>366</v>
      </c>
      <c r="K4157" s="143">
        <v>0.14082949480185</v>
      </c>
      <c r="L4157" s="143">
        <v>3804.0744452441299</v>
      </c>
      <c r="M4157" s="143">
        <v>7.6081663530873902</v>
      </c>
      <c r="N4157" s="143">
        <v>1.0391384952829299</v>
      </c>
      <c r="O4157" s="143">
        <v>1.0714542238737399</v>
      </c>
      <c r="P4157" s="143">
        <v>0.14634134931984999</v>
      </c>
      <c r="Q4157" s="143">
        <v>535.72588231236602</v>
      </c>
      <c r="R4157" s="143">
        <v>8110</v>
      </c>
      <c r="S4157" s="143" t="s">
        <v>410</v>
      </c>
      <c r="T4157" s="143">
        <v>8110</v>
      </c>
      <c r="U4157" s="143" t="s">
        <v>385</v>
      </c>
      <c r="V4157" s="143" t="s">
        <v>366</v>
      </c>
      <c r="Z4157" s="143">
        <v>0</v>
      </c>
      <c r="AA4157" s="143">
        <v>1</v>
      </c>
      <c r="AB4157" s="143">
        <v>1.0714542238737399</v>
      </c>
      <c r="AC4157" s="143">
        <v>0.14634134931984999</v>
      </c>
      <c r="AD4157" s="143">
        <v>535.72588231236602</v>
      </c>
      <c r="AF4157" s="143">
        <v>-1</v>
      </c>
      <c r="AG4157" s="143">
        <v>-1</v>
      </c>
      <c r="AH4157" s="143">
        <v>-1</v>
      </c>
      <c r="AI4157" s="143">
        <v>-1</v>
      </c>
      <c r="AJ4157" s="143">
        <v>0</v>
      </c>
      <c r="AM4157" s="143" t="s">
        <v>383</v>
      </c>
      <c r="AN4157" s="143">
        <v>-1</v>
      </c>
      <c r="AQ4157" s="143">
        <v>672</v>
      </c>
      <c r="AR4157" s="143" t="s">
        <v>297</v>
      </c>
      <c r="AT4157" s="143" t="s">
        <v>366</v>
      </c>
      <c r="AV4157" s="143">
        <v>166.99590386550801</v>
      </c>
      <c r="AW4157" s="143">
        <v>0.4344897667</v>
      </c>
    </row>
    <row r="4158" spans="1:49" x14ac:dyDescent="0.25">
      <c r="A4158" s="153">
        <v>820000</v>
      </c>
      <c r="B4158" s="153">
        <v>2400000</v>
      </c>
      <c r="C4158" s="153">
        <v>2500000</v>
      </c>
      <c r="D4158" s="143" t="s">
        <v>360</v>
      </c>
      <c r="E4158" s="143" t="s">
        <v>73</v>
      </c>
      <c r="F4158" s="143" t="s">
        <v>378</v>
      </c>
      <c r="G4158" s="143" t="s">
        <v>379</v>
      </c>
      <c r="H4158" s="143">
        <v>0.59</v>
      </c>
      <c r="I4158" s="143">
        <v>0.64</v>
      </c>
      <c r="J4158" s="143" t="s">
        <v>366</v>
      </c>
      <c r="K4158" s="143">
        <v>0.14347893749033999</v>
      </c>
      <c r="L4158" s="143">
        <v>3828.12539833747</v>
      </c>
      <c r="M4158" s="143">
        <v>7.7688331911713302</v>
      </c>
      <c r="N4158" s="143">
        <v>1.11695360759385</v>
      </c>
      <c r="O4158" s="143">
        <v>1.1146639318090099</v>
      </c>
      <c r="P4158" s="143">
        <v>0.16025931684357</v>
      </c>
      <c r="Q4158" s="143">
        <v>549.255364733276</v>
      </c>
      <c r="R4158" s="143">
        <v>1550</v>
      </c>
      <c r="S4158" s="143" t="s">
        <v>399</v>
      </c>
      <c r="T4158" s="143">
        <v>1550</v>
      </c>
      <c r="U4158" s="143" t="s">
        <v>385</v>
      </c>
      <c r="V4158" s="143" t="s">
        <v>366</v>
      </c>
      <c r="Z4158" s="143">
        <v>0</v>
      </c>
      <c r="AA4158" s="143">
        <v>1</v>
      </c>
      <c r="AB4158" s="143">
        <v>1.1146639318090099</v>
      </c>
      <c r="AC4158" s="143">
        <v>0.16025931684357</v>
      </c>
      <c r="AD4158" s="143">
        <v>2364.8759675032102</v>
      </c>
      <c r="AF4158" s="143">
        <v>-1</v>
      </c>
      <c r="AG4158" s="143">
        <v>-1</v>
      </c>
      <c r="AH4158" s="143">
        <v>-1</v>
      </c>
      <c r="AI4158" s="143">
        <v>-1</v>
      </c>
      <c r="AJ4158" s="143">
        <v>0</v>
      </c>
      <c r="AM4158" s="143" t="s">
        <v>383</v>
      </c>
      <c r="AN4158" s="143">
        <v>-1</v>
      </c>
      <c r="AQ4158" s="143">
        <v>673</v>
      </c>
      <c r="AR4158" s="143" t="s">
        <v>297</v>
      </c>
      <c r="AT4158" s="143" t="s">
        <v>366</v>
      </c>
      <c r="AV4158" s="143">
        <v>129.71112085343</v>
      </c>
      <c r="AW4158" s="143">
        <v>1.9179853751</v>
      </c>
    </row>
    <row r="4159" spans="1:49" x14ac:dyDescent="0.25">
      <c r="A4159" s="153">
        <v>820000</v>
      </c>
      <c r="B4159" s="153">
        <v>2400000</v>
      </c>
      <c r="C4159" s="153">
        <v>2500000</v>
      </c>
      <c r="D4159" s="143" t="s">
        <v>360</v>
      </c>
      <c r="E4159" s="143" t="s">
        <v>73</v>
      </c>
      <c r="F4159" s="143" t="s">
        <v>378</v>
      </c>
      <c r="G4159" s="143" t="s">
        <v>379</v>
      </c>
      <c r="H4159" s="143">
        <v>0.59</v>
      </c>
      <c r="I4159" s="143">
        <v>0.64</v>
      </c>
      <c r="J4159" s="143" t="s">
        <v>366</v>
      </c>
      <c r="K4159" s="143">
        <v>1.048616930601E-2</v>
      </c>
      <c r="L4159" s="143">
        <v>3294.4899456643102</v>
      </c>
      <c r="M4159" s="143">
        <v>6.6045046394732303</v>
      </c>
      <c r="N4159" s="143">
        <v>0.89497208037403997</v>
      </c>
      <c r="O4159" s="143">
        <v>6.9255953831869999E-2</v>
      </c>
      <c r="P4159" s="143">
        <v>9.3848287589499996E-3</v>
      </c>
      <c r="Q4159" s="143">
        <v>34.546579347200101</v>
      </c>
      <c r="R4159" s="143">
        <v>8110</v>
      </c>
      <c r="S4159" s="143" t="s">
        <v>410</v>
      </c>
      <c r="T4159" s="143">
        <v>8110</v>
      </c>
      <c r="U4159" s="143" t="s">
        <v>385</v>
      </c>
      <c r="V4159" s="143" t="s">
        <v>366</v>
      </c>
      <c r="Z4159" s="143">
        <v>0</v>
      </c>
      <c r="AA4159" s="143">
        <v>1</v>
      </c>
      <c r="AB4159" s="143">
        <v>6.9255953831869999E-2</v>
      </c>
      <c r="AC4159" s="143">
        <v>9.3848287589499996E-3</v>
      </c>
      <c r="AD4159" s="143">
        <v>334.97639564732299</v>
      </c>
      <c r="AF4159" s="143">
        <v>-1</v>
      </c>
      <c r="AG4159" s="143">
        <v>-1</v>
      </c>
      <c r="AH4159" s="143">
        <v>-1</v>
      </c>
      <c r="AI4159" s="143">
        <v>-1</v>
      </c>
      <c r="AJ4159" s="143">
        <v>0</v>
      </c>
      <c r="AM4159" s="143" t="s">
        <v>383</v>
      </c>
      <c r="AN4159" s="143">
        <v>-1</v>
      </c>
      <c r="AQ4159" s="143">
        <v>666</v>
      </c>
      <c r="AR4159" s="143" t="s">
        <v>297</v>
      </c>
      <c r="AT4159" s="143" t="s">
        <v>366</v>
      </c>
      <c r="AV4159" s="143">
        <v>38.281261883583099</v>
      </c>
      <c r="AW4159" s="143">
        <v>0.27167590889999998</v>
      </c>
    </row>
    <row r="4160" spans="1:49" x14ac:dyDescent="0.25">
      <c r="A4160" s="153">
        <v>820000</v>
      </c>
      <c r="B4160" s="153">
        <v>2400000</v>
      </c>
      <c r="C4160" s="153">
        <v>2500000</v>
      </c>
      <c r="D4160" s="143" t="s">
        <v>360</v>
      </c>
      <c r="E4160" s="143" t="s">
        <v>73</v>
      </c>
      <c r="F4160" s="143" t="s">
        <v>378</v>
      </c>
      <c r="G4160" s="143" t="s">
        <v>379</v>
      </c>
      <c r="H4160" s="143">
        <v>0.59</v>
      </c>
      <c r="I4160" s="143">
        <v>0.64</v>
      </c>
      <c r="J4160" s="143" t="s">
        <v>363</v>
      </c>
      <c r="K4160" s="143">
        <v>0.41162451675848</v>
      </c>
      <c r="L4160" s="143">
        <v>3242.4650425977002</v>
      </c>
      <c r="M4160" s="143">
        <v>6.6908751536055799</v>
      </c>
      <c r="N4160" s="143">
        <v>0.86755927465281002</v>
      </c>
      <c r="O4160" s="143">
        <v>2.7541282517942198</v>
      </c>
      <c r="P4160" s="143">
        <v>0.35710866718829998</v>
      </c>
      <c r="Q4160" s="143">
        <v>1334.67810626554</v>
      </c>
      <c r="R4160" s="143">
        <v>3100</v>
      </c>
      <c r="S4160" s="143" t="s">
        <v>371</v>
      </c>
      <c r="T4160" s="143">
        <v>3100</v>
      </c>
      <c r="U4160" s="143" t="s">
        <v>385</v>
      </c>
      <c r="V4160" s="143" t="s">
        <v>366</v>
      </c>
      <c r="Y4160" s="143" t="s">
        <v>363</v>
      </c>
      <c r="Z4160" s="143">
        <v>0</v>
      </c>
      <c r="AA4160" s="143">
        <v>1</v>
      </c>
      <c r="AB4160" s="143">
        <v>2.7541282517942198</v>
      </c>
      <c r="AC4160" s="143">
        <v>0.35710866718829998</v>
      </c>
      <c r="AD4160" s="143">
        <v>1604.5566856299899</v>
      </c>
      <c r="AF4160" s="143">
        <v>-1</v>
      </c>
      <c r="AG4160" s="143">
        <v>-1</v>
      </c>
      <c r="AH4160" s="143">
        <v>-1</v>
      </c>
      <c r="AI4160" s="143">
        <v>-1</v>
      </c>
      <c r="AJ4160" s="143">
        <v>0</v>
      </c>
      <c r="AM4160" s="143" t="s">
        <v>383</v>
      </c>
      <c r="AN4160" s="143">
        <v>-1</v>
      </c>
      <c r="AQ4160" s="143">
        <v>655</v>
      </c>
      <c r="AR4160" s="143" t="s">
        <v>297</v>
      </c>
      <c r="AT4160" s="143" t="s">
        <v>366</v>
      </c>
      <c r="AV4160" s="143">
        <v>173.19682391038901</v>
      </c>
      <c r="AW4160" s="143">
        <v>1.3013436218000001</v>
      </c>
    </row>
    <row r="4161" spans="1:49" x14ac:dyDescent="0.25">
      <c r="A4161" s="153">
        <v>820000</v>
      </c>
      <c r="B4161" s="153">
        <v>2400000</v>
      </c>
      <c r="C4161" s="153">
        <v>2500000</v>
      </c>
      <c r="D4161" s="143" t="s">
        <v>360</v>
      </c>
      <c r="E4161" s="143" t="s">
        <v>73</v>
      </c>
      <c r="F4161" s="143" t="s">
        <v>378</v>
      </c>
      <c r="G4161" s="143" t="s">
        <v>379</v>
      </c>
      <c r="H4161" s="143">
        <v>0.59</v>
      </c>
      <c r="I4161" s="143">
        <v>0.64</v>
      </c>
      <c r="J4161" s="143" t="s">
        <v>363</v>
      </c>
      <c r="K4161" s="143">
        <v>0.29841239439591999</v>
      </c>
      <c r="L4161" s="143">
        <v>3140.8891171467999</v>
      </c>
      <c r="M4161" s="143">
        <v>6.1827440072406903</v>
      </c>
      <c r="N4161" s="143">
        <v>0.84426008751270998</v>
      </c>
      <c r="O4161" s="143">
        <v>1.8450074431377299</v>
      </c>
      <c r="P4161" s="143">
        <v>0.25193767420757002</v>
      </c>
      <c r="Q4161" s="143">
        <v>937.28024197987202</v>
      </c>
      <c r="R4161" s="143">
        <v>3100</v>
      </c>
      <c r="S4161" s="143" t="s">
        <v>371</v>
      </c>
      <c r="T4161" s="143">
        <v>3100</v>
      </c>
      <c r="U4161" s="143" t="s">
        <v>385</v>
      </c>
      <c r="V4161" s="143" t="s">
        <v>366</v>
      </c>
      <c r="Y4161" s="143" t="s">
        <v>363</v>
      </c>
      <c r="Z4161" s="143">
        <v>0</v>
      </c>
      <c r="AA4161" s="143">
        <v>1</v>
      </c>
      <c r="AB4161" s="143">
        <v>1.8450074431377299</v>
      </c>
      <c r="AC4161" s="143">
        <v>0.25193767420757002</v>
      </c>
      <c r="AD4161" s="143">
        <v>1940.3265080183101</v>
      </c>
      <c r="AF4161" s="143">
        <v>-1</v>
      </c>
      <c r="AG4161" s="143">
        <v>-1</v>
      </c>
      <c r="AH4161" s="143">
        <v>-1</v>
      </c>
      <c r="AI4161" s="143">
        <v>-1</v>
      </c>
      <c r="AJ4161" s="143">
        <v>0</v>
      </c>
      <c r="AM4161" s="143" t="s">
        <v>383</v>
      </c>
      <c r="AN4161" s="143">
        <v>-1</v>
      </c>
      <c r="AQ4161" s="143">
        <v>666</v>
      </c>
      <c r="AR4161" s="143" t="s">
        <v>297</v>
      </c>
      <c r="AT4161" s="143" t="s">
        <v>366</v>
      </c>
      <c r="AV4161" s="143">
        <v>178.336495465524</v>
      </c>
      <c r="AW4161" s="143">
        <v>1.5736630235</v>
      </c>
    </row>
    <row r="4162" spans="1:49" x14ac:dyDescent="0.25">
      <c r="A4162" s="153">
        <v>820000</v>
      </c>
      <c r="B4162" s="153">
        <v>2400000</v>
      </c>
      <c r="C4162" s="153">
        <v>2500000</v>
      </c>
      <c r="D4162" s="143" t="s">
        <v>360</v>
      </c>
      <c r="E4162" s="143" t="s">
        <v>73</v>
      </c>
      <c r="F4162" s="143" t="s">
        <v>378</v>
      </c>
      <c r="G4162" s="143" t="s">
        <v>379</v>
      </c>
      <c r="H4162" s="143">
        <v>0.59</v>
      </c>
      <c r="I4162" s="143">
        <v>0.64</v>
      </c>
      <c r="J4162" s="143" t="s">
        <v>366</v>
      </c>
      <c r="K4162" s="143">
        <v>4.7812578083690001E-2</v>
      </c>
      <c r="L4162" s="143">
        <v>3804.5364553846598</v>
      </c>
      <c r="M4162" s="143">
        <v>7.6094802816242799</v>
      </c>
      <c r="N4162" s="143">
        <v>1.03929969638682</v>
      </c>
      <c r="O4162" s="143">
        <v>0.36382887014149001</v>
      </c>
      <c r="P4162" s="143">
        <v>4.9691597885850002E-2</v>
      </c>
      <c r="Q4162" s="143">
        <v>181.904696345339</v>
      </c>
      <c r="R4162" s="143">
        <v>8110</v>
      </c>
      <c r="S4162" s="143" t="s">
        <v>410</v>
      </c>
      <c r="T4162" s="143">
        <v>8110</v>
      </c>
      <c r="U4162" s="143" t="s">
        <v>385</v>
      </c>
      <c r="V4162" s="143" t="s">
        <v>366</v>
      </c>
      <c r="Z4162" s="143">
        <v>0</v>
      </c>
      <c r="AA4162" s="143">
        <v>1</v>
      </c>
      <c r="AB4162" s="143">
        <v>0.36382887014149001</v>
      </c>
      <c r="AC4162" s="143">
        <v>4.9691597885850002E-2</v>
      </c>
      <c r="AD4162" s="143">
        <v>1817.82407372336</v>
      </c>
      <c r="AF4162" s="143">
        <v>-1</v>
      </c>
      <c r="AG4162" s="143">
        <v>-1</v>
      </c>
      <c r="AH4162" s="143">
        <v>-1</v>
      </c>
      <c r="AI4162" s="143">
        <v>-1</v>
      </c>
      <c r="AJ4162" s="143">
        <v>0</v>
      </c>
      <c r="AM4162" s="143" t="s">
        <v>383</v>
      </c>
      <c r="AN4162" s="143">
        <v>-1</v>
      </c>
      <c r="AQ4162" s="143">
        <v>672</v>
      </c>
      <c r="AR4162" s="143" t="s">
        <v>297</v>
      </c>
      <c r="AT4162" s="143" t="s">
        <v>366</v>
      </c>
      <c r="AV4162" s="143">
        <v>179.29982095538799</v>
      </c>
      <c r="AW4162" s="143">
        <v>1.4743098733</v>
      </c>
    </row>
    <row r="4163" spans="1:49" x14ac:dyDescent="0.25">
      <c r="A4163" s="153">
        <v>820000</v>
      </c>
      <c r="B4163" s="153">
        <v>2400000</v>
      </c>
      <c r="C4163" s="153">
        <v>2500000</v>
      </c>
      <c r="D4163" s="143" t="s">
        <v>360</v>
      </c>
      <c r="E4163" s="143" t="s">
        <v>73</v>
      </c>
      <c r="F4163" s="143" t="s">
        <v>378</v>
      </c>
      <c r="G4163" s="143" t="s">
        <v>379</v>
      </c>
      <c r="H4163" s="143">
        <v>0.59</v>
      </c>
      <c r="I4163" s="143">
        <v>0.64</v>
      </c>
      <c r="J4163" s="143" t="s">
        <v>366</v>
      </c>
      <c r="K4163" s="143">
        <v>2.92893995671E-3</v>
      </c>
      <c r="L4163" s="143">
        <v>3804.5364553846598</v>
      </c>
      <c r="M4163" s="143">
        <v>7.6094802816242799</v>
      </c>
      <c r="N4163" s="143">
        <v>1.03929969638682</v>
      </c>
      <c r="O4163" s="143">
        <v>2.228771084664E-2</v>
      </c>
      <c r="P4163" s="143">
        <v>3.0440464077400001E-3</v>
      </c>
      <c r="Q4163" s="143">
        <v>11.1432588409359</v>
      </c>
      <c r="R4163" s="143">
        <v>8110</v>
      </c>
      <c r="S4163" s="143" t="s">
        <v>410</v>
      </c>
      <c r="T4163" s="143">
        <v>8110</v>
      </c>
      <c r="U4163" s="143" t="s">
        <v>385</v>
      </c>
      <c r="V4163" s="143" t="s">
        <v>366</v>
      </c>
      <c r="Z4163" s="143">
        <v>0</v>
      </c>
      <c r="AA4163" s="143">
        <v>1</v>
      </c>
      <c r="AB4163" s="143">
        <v>2.228771084664E-2</v>
      </c>
      <c r="AC4163" s="143">
        <v>3.0440464077400001E-3</v>
      </c>
      <c r="AD4163" s="143">
        <v>11.1432588409342</v>
      </c>
      <c r="AF4163" s="143">
        <v>-1</v>
      </c>
      <c r="AG4163" s="143">
        <v>-1</v>
      </c>
      <c r="AH4163" s="143">
        <v>-1</v>
      </c>
      <c r="AI4163" s="143">
        <v>-1</v>
      </c>
      <c r="AJ4163" s="143">
        <v>0</v>
      </c>
      <c r="AM4163" s="143" t="s">
        <v>383</v>
      </c>
      <c r="AN4163" s="143">
        <v>-1</v>
      </c>
      <c r="AQ4163" s="143">
        <v>672</v>
      </c>
      <c r="AR4163" s="143" t="s">
        <v>297</v>
      </c>
      <c r="AT4163" s="143" t="s">
        <v>366</v>
      </c>
      <c r="AV4163" s="143">
        <v>17.268355796171299</v>
      </c>
      <c r="AW4163" s="143">
        <v>9.0375173000000007E-3</v>
      </c>
    </row>
    <row r="4164" spans="1:49" x14ac:dyDescent="0.25">
      <c r="A4164" s="153">
        <v>820000</v>
      </c>
      <c r="B4164" s="153">
        <v>2400000</v>
      </c>
      <c r="C4164" s="153">
        <v>2500000</v>
      </c>
      <c r="D4164" s="143" t="s">
        <v>360</v>
      </c>
      <c r="E4164" s="143" t="s">
        <v>73</v>
      </c>
      <c r="F4164" s="143" t="s">
        <v>378</v>
      </c>
      <c r="G4164" s="143" t="s">
        <v>379</v>
      </c>
      <c r="H4164" s="143">
        <v>0.59</v>
      </c>
      <c r="I4164" s="143">
        <v>0.64</v>
      </c>
      <c r="J4164" s="143" t="s">
        <v>366</v>
      </c>
      <c r="K4164" s="143">
        <v>0.13700425946957001</v>
      </c>
      <c r="L4164" s="143">
        <v>3804.5364553846598</v>
      </c>
      <c r="M4164" s="143">
        <v>7.6094802816242799</v>
      </c>
      <c r="N4164" s="143">
        <v>1.03929969638682</v>
      </c>
      <c r="O4164" s="143">
        <v>1.04253121093225</v>
      </c>
      <c r="P4164" s="143">
        <v>0.14238848527042</v>
      </c>
      <c r="Q4164" s="143">
        <v>521.23769969496902</v>
      </c>
      <c r="R4164" s="143">
        <v>8110</v>
      </c>
      <c r="S4164" s="143" t="s">
        <v>410</v>
      </c>
      <c r="T4164" s="143">
        <v>8110</v>
      </c>
      <c r="U4164" s="143" t="s">
        <v>385</v>
      </c>
      <c r="V4164" s="143" t="s">
        <v>366</v>
      </c>
      <c r="Z4164" s="143">
        <v>0</v>
      </c>
      <c r="AA4164" s="143">
        <v>1</v>
      </c>
      <c r="AB4164" s="143">
        <v>1.04253121093225</v>
      </c>
      <c r="AC4164" s="143">
        <v>0.14238848527042</v>
      </c>
      <c r="AD4164" s="143">
        <v>521.33624649383103</v>
      </c>
      <c r="AF4164" s="143">
        <v>-1</v>
      </c>
      <c r="AG4164" s="143">
        <v>-1</v>
      </c>
      <c r="AH4164" s="143">
        <v>-1</v>
      </c>
      <c r="AI4164" s="143">
        <v>-1</v>
      </c>
      <c r="AJ4164" s="143">
        <v>0</v>
      </c>
      <c r="AM4164" s="143" t="s">
        <v>383</v>
      </c>
      <c r="AN4164" s="143">
        <v>-1</v>
      </c>
      <c r="AQ4164" s="143">
        <v>672</v>
      </c>
      <c r="AR4164" s="143" t="s">
        <v>297</v>
      </c>
      <c r="AT4164" s="143" t="s">
        <v>366</v>
      </c>
      <c r="AV4164" s="143">
        <v>181.55514877652101</v>
      </c>
      <c r="AW4164" s="143">
        <v>0.4228193402</v>
      </c>
    </row>
    <row r="4165" spans="1:49" x14ac:dyDescent="0.25">
      <c r="A4165" s="153">
        <v>820000</v>
      </c>
      <c r="B4165" s="153">
        <v>2400000</v>
      </c>
      <c r="C4165" s="153">
        <v>2500000</v>
      </c>
      <c r="D4165" s="143" t="s">
        <v>360</v>
      </c>
      <c r="E4165" s="143" t="s">
        <v>73</v>
      </c>
      <c r="F4165" s="143" t="s">
        <v>378</v>
      </c>
      <c r="G4165" s="143" t="s">
        <v>379</v>
      </c>
      <c r="H4165" s="143">
        <v>0.59</v>
      </c>
      <c r="I4165" s="143">
        <v>0.64</v>
      </c>
      <c r="J4165" s="143" t="s">
        <v>363</v>
      </c>
      <c r="K4165" s="143">
        <v>0.38109440215064</v>
      </c>
      <c r="L4165" s="143">
        <v>3418.8069310027299</v>
      </c>
      <c r="M4165" s="143">
        <v>6.8104547124419597</v>
      </c>
      <c r="N4165" s="143">
        <v>0.92840056139050997</v>
      </c>
      <c r="O4165" s="143">
        <v>2.59542616701208</v>
      </c>
      <c r="P4165" s="143">
        <v>0.35380825689943002</v>
      </c>
      <c r="Q4165" s="143">
        <v>1302.8881834389499</v>
      </c>
      <c r="R4165" s="143">
        <v>3100</v>
      </c>
      <c r="S4165" s="143" t="s">
        <v>371</v>
      </c>
      <c r="T4165" s="143">
        <v>3100</v>
      </c>
      <c r="U4165" s="143" t="s">
        <v>385</v>
      </c>
      <c r="V4165" s="143" t="s">
        <v>366</v>
      </c>
      <c r="Y4165" s="143" t="s">
        <v>363</v>
      </c>
      <c r="Z4165" s="143">
        <v>0</v>
      </c>
      <c r="AA4165" s="143">
        <v>1</v>
      </c>
      <c r="AB4165" s="143">
        <v>2.59542616701208</v>
      </c>
      <c r="AC4165" s="143">
        <v>0.35380825689943002</v>
      </c>
      <c r="AD4165" s="143">
        <v>1302.8881834389499</v>
      </c>
      <c r="AF4165" s="143">
        <v>-1</v>
      </c>
      <c r="AG4165" s="143">
        <v>-1</v>
      </c>
      <c r="AH4165" s="143">
        <v>-1</v>
      </c>
      <c r="AI4165" s="143">
        <v>-1</v>
      </c>
      <c r="AJ4165" s="143">
        <v>0</v>
      </c>
      <c r="AM4165" s="143" t="s">
        <v>383</v>
      </c>
      <c r="AN4165" s="143">
        <v>-1</v>
      </c>
      <c r="AQ4165" s="143">
        <v>658</v>
      </c>
      <c r="AR4165" s="143" t="s">
        <v>297</v>
      </c>
      <c r="AT4165" s="143" t="s">
        <v>366</v>
      </c>
      <c r="AV4165" s="143">
        <v>199.33126571608099</v>
      </c>
      <c r="AW4165" s="143">
        <v>1.056681414</v>
      </c>
    </row>
    <row r="4166" spans="1:49" x14ac:dyDescent="0.25">
      <c r="A4166" s="153">
        <v>820000</v>
      </c>
      <c r="B4166" s="153">
        <v>2400000</v>
      </c>
      <c r="C4166" s="153">
        <v>2500000</v>
      </c>
      <c r="D4166" s="143" t="s">
        <v>360</v>
      </c>
      <c r="E4166" s="143" t="s">
        <v>73</v>
      </c>
      <c r="F4166" s="143" t="s">
        <v>378</v>
      </c>
      <c r="G4166" s="143" t="s">
        <v>379</v>
      </c>
      <c r="H4166" s="143">
        <v>0.59</v>
      </c>
      <c r="I4166" s="143">
        <v>0.64</v>
      </c>
      <c r="J4166" s="143" t="s">
        <v>366</v>
      </c>
      <c r="K4166" s="143">
        <v>0.23666905165534999</v>
      </c>
      <c r="L4166" s="143">
        <v>3418.8069310027299</v>
      </c>
      <c r="M4166" s="143">
        <v>6.8104547124419597</v>
      </c>
      <c r="N4166" s="143">
        <v>0.92840056139050997</v>
      </c>
      <c r="O4166" s="143">
        <v>1.6118238581353601</v>
      </c>
      <c r="P4166" s="143">
        <v>0.21972368042059001</v>
      </c>
      <c r="Q4166" s="143">
        <v>809.12579415316395</v>
      </c>
      <c r="R4166" s="143">
        <v>8330</v>
      </c>
      <c r="S4166" s="143" t="s">
        <v>418</v>
      </c>
      <c r="T4166" s="143">
        <v>8330</v>
      </c>
      <c r="U4166" s="143" t="s">
        <v>385</v>
      </c>
      <c r="V4166" s="143" t="s">
        <v>366</v>
      </c>
      <c r="Z4166" s="143">
        <v>0</v>
      </c>
      <c r="AA4166" s="143">
        <v>1</v>
      </c>
      <c r="AB4166" s="143">
        <v>1.6118238581353601</v>
      </c>
      <c r="AC4166" s="143">
        <v>0.21972368042059001</v>
      </c>
      <c r="AD4166" s="143">
        <v>809.12579415316395</v>
      </c>
      <c r="AF4166" s="143">
        <v>-1</v>
      </c>
      <c r="AG4166" s="143">
        <v>-1</v>
      </c>
      <c r="AH4166" s="143">
        <v>-1</v>
      </c>
      <c r="AI4166" s="143">
        <v>-1</v>
      </c>
      <c r="AJ4166" s="143">
        <v>0</v>
      </c>
      <c r="AM4166" s="143" t="s">
        <v>383</v>
      </c>
      <c r="AN4166" s="143">
        <v>-1</v>
      </c>
      <c r="AQ4166" s="143">
        <v>658</v>
      </c>
      <c r="AR4166" s="143" t="s">
        <v>297</v>
      </c>
      <c r="AT4166" s="143" t="s">
        <v>366</v>
      </c>
      <c r="AV4166" s="143">
        <v>124.34633815494701</v>
      </c>
      <c r="AW4166" s="143">
        <v>0.65622529939999996</v>
      </c>
    </row>
    <row r="4167" spans="1:49" x14ac:dyDescent="0.25">
      <c r="A4167" s="153">
        <v>820000</v>
      </c>
      <c r="B4167" s="153">
        <v>2400000</v>
      </c>
      <c r="C4167" s="153">
        <v>2500000</v>
      </c>
      <c r="D4167" s="143" t="s">
        <v>360</v>
      </c>
      <c r="E4167" s="143" t="s">
        <v>73</v>
      </c>
      <c r="F4167" s="143" t="s">
        <v>378</v>
      </c>
      <c r="G4167" s="143" t="s">
        <v>379</v>
      </c>
      <c r="H4167" s="143">
        <v>0.59</v>
      </c>
      <c r="I4167" s="143">
        <v>0.64</v>
      </c>
      <c r="J4167" s="143" t="s">
        <v>363</v>
      </c>
      <c r="K4167" s="143">
        <v>2.515855881716E-2</v>
      </c>
      <c r="L4167" s="143">
        <v>3182.05983330457</v>
      </c>
      <c r="M4167" s="143">
        <v>6.2410116770482196</v>
      </c>
      <c r="N4167" s="143">
        <v>0.85637016945216005</v>
      </c>
      <c r="O4167" s="143">
        <v>0.15701485935562001</v>
      </c>
      <c r="P4167" s="143">
        <v>2.1545039277419999E-2</v>
      </c>
      <c r="Q4167" s="143">
        <v>80.056039475928202</v>
      </c>
      <c r="R4167" s="143">
        <v>3100</v>
      </c>
      <c r="S4167" s="143" t="s">
        <v>371</v>
      </c>
      <c r="T4167" s="143">
        <v>3100</v>
      </c>
      <c r="U4167" s="143" t="s">
        <v>385</v>
      </c>
      <c r="V4167" s="143" t="s">
        <v>366</v>
      </c>
      <c r="Y4167" s="143" t="s">
        <v>363</v>
      </c>
      <c r="Z4167" s="143">
        <v>0</v>
      </c>
      <c r="AA4167" s="143">
        <v>1</v>
      </c>
      <c r="AB4167" s="143">
        <v>0.15701485935562001</v>
      </c>
      <c r="AC4167" s="143">
        <v>2.1545039277419999E-2</v>
      </c>
      <c r="AD4167" s="143">
        <v>80.056039475926895</v>
      </c>
      <c r="AF4167" s="143">
        <v>-1</v>
      </c>
      <c r="AG4167" s="143">
        <v>-1</v>
      </c>
      <c r="AH4167" s="143">
        <v>-1</v>
      </c>
      <c r="AI4167" s="143">
        <v>-1</v>
      </c>
      <c r="AJ4167" s="143">
        <v>0</v>
      </c>
      <c r="AM4167" s="143" t="s">
        <v>383</v>
      </c>
      <c r="AN4167" s="143">
        <v>-1</v>
      </c>
      <c r="AQ4167" s="143">
        <v>666</v>
      </c>
      <c r="AR4167" s="143" t="s">
        <v>297</v>
      </c>
      <c r="AT4167" s="143" t="s">
        <v>366</v>
      </c>
      <c r="AV4167" s="143">
        <v>58.855288366580197</v>
      </c>
      <c r="AW4167" s="143">
        <v>6.4927850300000006E-2</v>
      </c>
    </row>
    <row r="4168" spans="1:49" x14ac:dyDescent="0.25">
      <c r="A4168" s="153">
        <v>820000</v>
      </c>
      <c r="B4168" s="153">
        <v>2400000</v>
      </c>
      <c r="C4168" s="153">
        <v>2500000</v>
      </c>
      <c r="D4168" s="143" t="s">
        <v>360</v>
      </c>
      <c r="E4168" s="143" t="s">
        <v>73</v>
      </c>
      <c r="F4168" s="143" t="s">
        <v>378</v>
      </c>
      <c r="G4168" s="143" t="s">
        <v>379</v>
      </c>
      <c r="H4168" s="143">
        <v>0.59</v>
      </c>
      <c r="I4168" s="143">
        <v>0.64</v>
      </c>
      <c r="J4168" s="143" t="s">
        <v>366</v>
      </c>
      <c r="K4168" s="143">
        <v>2.4110863449650001E-2</v>
      </c>
      <c r="L4168" s="143">
        <v>3182.05983330457</v>
      </c>
      <c r="M4168" s="143">
        <v>6.2410116770482196</v>
      </c>
      <c r="N4168" s="143">
        <v>0.85637016945216005</v>
      </c>
      <c r="O4168" s="143">
        <v>0.15047618033297999</v>
      </c>
      <c r="P4168" s="143">
        <v>2.0647824218010001E-2</v>
      </c>
      <c r="Q4168" s="143">
        <v>76.722210129422606</v>
      </c>
      <c r="R4168" s="143">
        <v>8110</v>
      </c>
      <c r="S4168" s="143" t="s">
        <v>410</v>
      </c>
      <c r="T4168" s="143">
        <v>8110</v>
      </c>
      <c r="U4168" s="143" t="s">
        <v>385</v>
      </c>
      <c r="V4168" s="143" t="s">
        <v>366</v>
      </c>
      <c r="Z4168" s="143">
        <v>0</v>
      </c>
      <c r="AA4168" s="143">
        <v>1</v>
      </c>
      <c r="AB4168" s="143">
        <v>0.15047618033297999</v>
      </c>
      <c r="AC4168" s="143">
        <v>2.0647824218010001E-2</v>
      </c>
      <c r="AD4168" s="143">
        <v>76.722210129421299</v>
      </c>
      <c r="AF4168" s="143">
        <v>-1</v>
      </c>
      <c r="AG4168" s="143">
        <v>-1</v>
      </c>
      <c r="AH4168" s="143">
        <v>-1</v>
      </c>
      <c r="AI4168" s="143">
        <v>-1</v>
      </c>
      <c r="AJ4168" s="143">
        <v>0</v>
      </c>
      <c r="AM4168" s="143" t="s">
        <v>383</v>
      </c>
      <c r="AN4168" s="143">
        <v>-1</v>
      </c>
      <c r="AQ4168" s="143">
        <v>666</v>
      </c>
      <c r="AR4168" s="143" t="s">
        <v>297</v>
      </c>
      <c r="AT4168" s="143" t="s">
        <v>366</v>
      </c>
      <c r="AV4168" s="143">
        <v>57.950485035961101</v>
      </c>
      <c r="AW4168" s="143">
        <v>6.2224014699999997E-2</v>
      </c>
    </row>
    <row r="4169" spans="1:49" x14ac:dyDescent="0.25">
      <c r="A4169" s="153">
        <v>820000</v>
      </c>
      <c r="B4169" s="153">
        <v>2400000</v>
      </c>
      <c r="C4169" s="153">
        <v>2500000</v>
      </c>
      <c r="D4169" s="143" t="s">
        <v>360</v>
      </c>
      <c r="E4169" s="143" t="s">
        <v>73</v>
      </c>
      <c r="F4169" s="143" t="s">
        <v>378</v>
      </c>
      <c r="G4169" s="143" t="s">
        <v>379</v>
      </c>
      <c r="H4169" s="143">
        <v>0.59</v>
      </c>
      <c r="I4169" s="143">
        <v>0.64</v>
      </c>
      <c r="J4169" s="143" t="s">
        <v>363</v>
      </c>
      <c r="K4169" s="143">
        <v>0.56849403135507004</v>
      </c>
      <c r="L4169" s="143">
        <v>3182.05983330457</v>
      </c>
      <c r="M4169" s="143">
        <v>6.2410116770482196</v>
      </c>
      <c r="N4169" s="143">
        <v>0.85637016945216005</v>
      </c>
      <c r="O4169" s="143">
        <v>3.5479778880192301</v>
      </c>
      <c r="P4169" s="143">
        <v>0.48684132996408003</v>
      </c>
      <c r="Q4169" s="143">
        <v>1808.98202264836</v>
      </c>
      <c r="R4169" s="143">
        <v>3100</v>
      </c>
      <c r="S4169" s="143" t="s">
        <v>371</v>
      </c>
      <c r="T4169" s="143">
        <v>3100</v>
      </c>
      <c r="U4169" s="143" t="s">
        <v>385</v>
      </c>
      <c r="V4169" s="143" t="s">
        <v>366</v>
      </c>
      <c r="Y4169" s="143" t="s">
        <v>363</v>
      </c>
      <c r="Z4169" s="143">
        <v>0</v>
      </c>
      <c r="AA4169" s="143">
        <v>1</v>
      </c>
      <c r="AB4169" s="143">
        <v>3.5479778880192301</v>
      </c>
      <c r="AC4169" s="143">
        <v>0.48684132996408003</v>
      </c>
      <c r="AD4169" s="143">
        <v>1808.98202264836</v>
      </c>
      <c r="AF4169" s="143">
        <v>-1</v>
      </c>
      <c r="AG4169" s="143">
        <v>-1</v>
      </c>
      <c r="AH4169" s="143">
        <v>-1</v>
      </c>
      <c r="AI4169" s="143">
        <v>-1</v>
      </c>
      <c r="AJ4169" s="143">
        <v>0</v>
      </c>
      <c r="AM4169" s="143" t="s">
        <v>383</v>
      </c>
      <c r="AN4169" s="143">
        <v>-1</v>
      </c>
      <c r="AQ4169" s="143">
        <v>666</v>
      </c>
      <c r="AR4169" s="143" t="s">
        <v>297</v>
      </c>
      <c r="AT4169" s="143" t="s">
        <v>366</v>
      </c>
      <c r="AV4169" s="143">
        <v>186.345510709076</v>
      </c>
      <c r="AW4169" s="143">
        <v>1.4671387044999999</v>
      </c>
    </row>
    <row r="4170" spans="1:49" x14ac:dyDescent="0.25">
      <c r="A4170" s="153">
        <v>820000</v>
      </c>
      <c r="B4170" s="153">
        <v>2400000</v>
      </c>
      <c r="C4170" s="153">
        <v>2500000</v>
      </c>
      <c r="D4170" s="143" t="s">
        <v>360</v>
      </c>
      <c r="E4170" s="143" t="s">
        <v>73</v>
      </c>
      <c r="F4170" s="143" t="s">
        <v>378</v>
      </c>
      <c r="G4170" s="143" t="s">
        <v>379</v>
      </c>
      <c r="H4170" s="143">
        <v>0.59</v>
      </c>
      <c r="I4170" s="143">
        <v>0.64</v>
      </c>
      <c r="J4170" s="143" t="s">
        <v>366</v>
      </c>
      <c r="K4170" s="143">
        <v>6.4462536570420004E-2</v>
      </c>
      <c r="L4170" s="143">
        <v>3803.8004313862298</v>
      </c>
      <c r="M4170" s="143">
        <v>8.0042475391879009</v>
      </c>
      <c r="N4170" s="143">
        <v>1.0853754884747</v>
      </c>
      <c r="O4170" s="143">
        <v>0.51597409971360997</v>
      </c>
      <c r="P4170" s="143">
        <v>6.9966057118440006E-2</v>
      </c>
      <c r="Q4170" s="143">
        <v>245.202624414826</v>
      </c>
      <c r="R4170" s="143">
        <v>1550</v>
      </c>
      <c r="S4170" s="143" t="s">
        <v>399</v>
      </c>
      <c r="T4170" s="143">
        <v>1550</v>
      </c>
      <c r="U4170" s="143" t="s">
        <v>385</v>
      </c>
      <c r="V4170" s="143" t="s">
        <v>366</v>
      </c>
      <c r="Z4170" s="143">
        <v>0</v>
      </c>
      <c r="AA4170" s="143">
        <v>1</v>
      </c>
      <c r="AB4170" s="143">
        <v>0.51597409971360997</v>
      </c>
      <c r="AC4170" s="143">
        <v>6.9966057118440006E-2</v>
      </c>
      <c r="AD4170" s="143">
        <v>611.962220520453</v>
      </c>
      <c r="AF4170" s="143">
        <v>-1</v>
      </c>
      <c r="AG4170" s="143">
        <v>-1</v>
      </c>
      <c r="AH4170" s="143">
        <v>-1</v>
      </c>
      <c r="AI4170" s="143">
        <v>-1</v>
      </c>
      <c r="AJ4170" s="143">
        <v>0</v>
      </c>
      <c r="AM4170" s="143" t="s">
        <v>383</v>
      </c>
      <c r="AN4170" s="143">
        <v>-1</v>
      </c>
      <c r="AQ4170" s="143">
        <v>674</v>
      </c>
      <c r="AR4170" s="143" t="s">
        <v>297</v>
      </c>
      <c r="AT4170" s="143" t="s">
        <v>366</v>
      </c>
      <c r="AV4170" s="143">
        <v>67.448902486004997</v>
      </c>
      <c r="AW4170" s="143">
        <v>0.49631972470000002</v>
      </c>
    </row>
    <row r="4171" spans="1:49" x14ac:dyDescent="0.25">
      <c r="A4171" s="153">
        <v>820000</v>
      </c>
      <c r="B4171" s="153">
        <v>2500000</v>
      </c>
      <c r="C4171" s="153">
        <v>2500000</v>
      </c>
      <c r="D4171" s="143" t="s">
        <v>360</v>
      </c>
      <c r="E4171" s="143" t="s">
        <v>73</v>
      </c>
      <c r="F4171" s="143" t="s">
        <v>378</v>
      </c>
      <c r="G4171" s="143" t="s">
        <v>379</v>
      </c>
      <c r="H4171" s="143">
        <v>0.59</v>
      </c>
      <c r="I4171" s="143">
        <v>0.64</v>
      </c>
      <c r="J4171" s="143" t="s">
        <v>366</v>
      </c>
      <c r="K4171" s="143">
        <v>1.4576363508470001E-2</v>
      </c>
      <c r="L4171" s="143">
        <v>3667.8908418036799</v>
      </c>
      <c r="M4171" s="143">
        <v>7.6903616598134104</v>
      </c>
      <c r="N4171" s="143">
        <v>1.0318918641411099</v>
      </c>
      <c r="O4171" s="143">
        <v>0.11209750706506</v>
      </c>
      <c r="P4171" s="143">
        <v>1.5041230913149999E-2</v>
      </c>
      <c r="Q4171" s="143">
        <v>53.464510219529402</v>
      </c>
      <c r="R4171" s="143">
        <v>1860</v>
      </c>
      <c r="S4171" s="143" t="s">
        <v>411</v>
      </c>
      <c r="T4171" s="143">
        <v>1860</v>
      </c>
      <c r="U4171" s="143" t="s">
        <v>385</v>
      </c>
      <c r="V4171" s="143" t="s">
        <v>366</v>
      </c>
      <c r="Z4171" s="143">
        <v>0</v>
      </c>
      <c r="AA4171" s="143">
        <v>1</v>
      </c>
      <c r="AB4171" s="143">
        <v>0.11209750706506</v>
      </c>
      <c r="AC4171" s="143">
        <v>1.5041230913149999E-2</v>
      </c>
      <c r="AD4171" s="143">
        <v>1727.49946712618</v>
      </c>
      <c r="AF4171" s="143">
        <v>-1</v>
      </c>
      <c r="AG4171" s="143">
        <v>-1</v>
      </c>
      <c r="AH4171" s="143">
        <v>-1</v>
      </c>
      <c r="AI4171" s="143">
        <v>-1</v>
      </c>
      <c r="AJ4171" s="143">
        <v>0</v>
      </c>
      <c r="AM4171" s="143" t="s">
        <v>383</v>
      </c>
      <c r="AN4171" s="143">
        <v>-1</v>
      </c>
      <c r="AQ4171" s="143">
        <v>668</v>
      </c>
      <c r="AR4171" s="143" t="s">
        <v>297</v>
      </c>
      <c r="AT4171" s="143" t="s">
        <v>366</v>
      </c>
      <c r="AV4171" s="143">
        <v>42.2505317835639</v>
      </c>
      <c r="AW4171" s="143">
        <v>1.4010539068000001</v>
      </c>
    </row>
    <row r="4172" spans="1:49" x14ac:dyDescent="0.25">
      <c r="A4172" s="153">
        <v>820000</v>
      </c>
      <c r="B4172" s="153">
        <v>2500000</v>
      </c>
      <c r="C4172" s="153">
        <v>2500000</v>
      </c>
      <c r="D4172" s="143" t="s">
        <v>360</v>
      </c>
      <c r="E4172" s="143" t="s">
        <v>73</v>
      </c>
      <c r="F4172" s="143" t="s">
        <v>378</v>
      </c>
      <c r="G4172" s="143" t="s">
        <v>379</v>
      </c>
      <c r="H4172" s="143">
        <v>0.59</v>
      </c>
      <c r="I4172" s="143">
        <v>0.64</v>
      </c>
      <c r="J4172" s="143" t="s">
        <v>366</v>
      </c>
      <c r="K4172" s="143">
        <v>0.21673535364703</v>
      </c>
      <c r="L4172" s="143">
        <v>3761.39158815663</v>
      </c>
      <c r="M4172" s="143">
        <v>7.4851099566835799</v>
      </c>
      <c r="N4172" s="143">
        <v>1.0366093120270901</v>
      </c>
      <c r="O4172" s="143">
        <v>1.62228795354879</v>
      </c>
      <c r="P4172" s="143">
        <v>0.22466988583600001</v>
      </c>
      <c r="Q4172" s="143">
        <v>815.22653606412598</v>
      </c>
      <c r="R4172" s="143">
        <v>1800</v>
      </c>
      <c r="S4172" s="143" t="s">
        <v>415</v>
      </c>
      <c r="T4172" s="143">
        <v>1800</v>
      </c>
      <c r="U4172" s="143" t="s">
        <v>385</v>
      </c>
      <c r="V4172" s="143" t="s">
        <v>366</v>
      </c>
      <c r="Z4172" s="143">
        <v>0</v>
      </c>
      <c r="AA4172" s="143">
        <v>1</v>
      </c>
      <c r="AB4172" s="143">
        <v>1.62228795354879</v>
      </c>
      <c r="AC4172" s="143">
        <v>0.22466988583600001</v>
      </c>
      <c r="AD4172" s="143">
        <v>2323.6502585298899</v>
      </c>
      <c r="AF4172" s="143">
        <v>-1</v>
      </c>
      <c r="AG4172" s="143">
        <v>-1</v>
      </c>
      <c r="AH4172" s="143">
        <v>-1</v>
      </c>
      <c r="AI4172" s="143">
        <v>-1</v>
      </c>
      <c r="AJ4172" s="143">
        <v>0</v>
      </c>
      <c r="AM4172" s="143" t="s">
        <v>383</v>
      </c>
      <c r="AN4172" s="143">
        <v>-1</v>
      </c>
      <c r="AQ4172" s="143">
        <v>663</v>
      </c>
      <c r="AR4172" s="143" t="s">
        <v>297</v>
      </c>
      <c r="AT4172" s="143" t="s">
        <v>366</v>
      </c>
      <c r="AV4172" s="143">
        <v>118.995372520972</v>
      </c>
      <c r="AW4172" s="143">
        <v>1.8845500879999999</v>
      </c>
    </row>
    <row r="4173" spans="1:49" x14ac:dyDescent="0.25">
      <c r="A4173" s="153">
        <v>820000</v>
      </c>
      <c r="B4173" s="153">
        <v>2500000</v>
      </c>
      <c r="C4173" s="153">
        <v>2500000</v>
      </c>
      <c r="D4173" s="143" t="s">
        <v>360</v>
      </c>
      <c r="E4173" s="143" t="s">
        <v>73</v>
      </c>
      <c r="F4173" s="143" t="s">
        <v>378</v>
      </c>
      <c r="G4173" s="143" t="s">
        <v>379</v>
      </c>
      <c r="H4173" s="143">
        <v>0.59</v>
      </c>
      <c r="I4173" s="143">
        <v>0.64</v>
      </c>
      <c r="J4173" s="143" t="s">
        <v>366</v>
      </c>
      <c r="K4173" s="143">
        <v>9.0839955950399991E-3</v>
      </c>
      <c r="L4173" s="143">
        <v>3646.2915978174801</v>
      </c>
      <c r="M4173" s="143">
        <v>7.8495469346714302</v>
      </c>
      <c r="N4173" s="143">
        <v>1.0238905196845001</v>
      </c>
      <c r="O4173" s="143">
        <v>7.1305249777630003E-2</v>
      </c>
      <c r="P4173" s="143">
        <v>9.3010169706100009E-3</v>
      </c>
      <c r="Q4173" s="143">
        <v>33.122896812812598</v>
      </c>
      <c r="R4173" s="143">
        <v>8110</v>
      </c>
      <c r="S4173" s="143" t="s">
        <v>410</v>
      </c>
      <c r="T4173" s="143">
        <v>8110</v>
      </c>
      <c r="U4173" s="143" t="s">
        <v>385</v>
      </c>
      <c r="V4173" s="143" t="s">
        <v>366</v>
      </c>
      <c r="Z4173" s="143">
        <v>0</v>
      </c>
      <c r="AA4173" s="143">
        <v>1</v>
      </c>
      <c r="AB4173" s="143">
        <v>7.1305249777630003E-2</v>
      </c>
      <c r="AC4173" s="143">
        <v>9.3010169706100009E-3</v>
      </c>
      <c r="AD4173" s="143">
        <v>1666.35461049778</v>
      </c>
      <c r="AF4173" s="143">
        <v>-1</v>
      </c>
      <c r="AG4173" s="143">
        <v>-1</v>
      </c>
      <c r="AH4173" s="143">
        <v>-1</v>
      </c>
      <c r="AI4173" s="143">
        <v>-1</v>
      </c>
      <c r="AJ4173" s="143">
        <v>0</v>
      </c>
      <c r="AM4173" s="143" t="s">
        <v>383</v>
      </c>
      <c r="AN4173" s="143">
        <v>-1</v>
      </c>
      <c r="AQ4173" s="143">
        <v>669</v>
      </c>
      <c r="AR4173" s="143" t="s">
        <v>297</v>
      </c>
      <c r="AT4173" s="143" t="s">
        <v>366</v>
      </c>
      <c r="AV4173" s="143">
        <v>42.155669978225198</v>
      </c>
      <c r="AW4173" s="143">
        <v>1.3514635933000001</v>
      </c>
    </row>
    <row r="4174" spans="1:49" x14ac:dyDescent="0.25">
      <c r="A4174" s="153">
        <v>820000</v>
      </c>
      <c r="B4174" s="153">
        <v>2500000</v>
      </c>
      <c r="C4174" s="153">
        <v>2500000</v>
      </c>
      <c r="D4174" s="143" t="s">
        <v>360</v>
      </c>
      <c r="E4174" s="143" t="s">
        <v>73</v>
      </c>
      <c r="F4174" s="143" t="s">
        <v>378</v>
      </c>
      <c r="G4174" s="143" t="s">
        <v>379</v>
      </c>
      <c r="H4174" s="143">
        <v>0.59</v>
      </c>
      <c r="I4174" s="143">
        <v>0.64</v>
      </c>
      <c r="J4174" s="143" t="s">
        <v>363</v>
      </c>
      <c r="K4174" s="143">
        <v>5.1367523965450003E-2</v>
      </c>
      <c r="L4174" s="143">
        <v>3646.2915978174801</v>
      </c>
      <c r="M4174" s="143">
        <v>7.8495469346714302</v>
      </c>
      <c r="N4174" s="143">
        <v>1.0238905196845001</v>
      </c>
      <c r="O4174" s="143">
        <v>0.40321179028471998</v>
      </c>
      <c r="P4174" s="143">
        <v>5.2594720807890002E-2</v>
      </c>
      <c r="Q4174" s="143">
        <v>187.30097103593701</v>
      </c>
      <c r="R4174" s="143">
        <v>3100</v>
      </c>
      <c r="S4174" s="143" t="s">
        <v>371</v>
      </c>
      <c r="T4174" s="143">
        <v>3100</v>
      </c>
      <c r="U4174" s="143" t="s">
        <v>385</v>
      </c>
      <c r="V4174" s="143" t="s">
        <v>366</v>
      </c>
      <c r="Y4174" s="143" t="s">
        <v>363</v>
      </c>
      <c r="Z4174" s="143">
        <v>0</v>
      </c>
      <c r="AA4174" s="143">
        <v>1</v>
      </c>
      <c r="AB4174" s="143">
        <v>0.40321179028471998</v>
      </c>
      <c r="AC4174" s="143">
        <v>5.2594720807890002E-2</v>
      </c>
      <c r="AD4174" s="143">
        <v>583.18812697045405</v>
      </c>
      <c r="AF4174" s="143">
        <v>-1</v>
      </c>
      <c r="AG4174" s="143">
        <v>-1</v>
      </c>
      <c r="AH4174" s="143">
        <v>-1</v>
      </c>
      <c r="AI4174" s="143">
        <v>-1</v>
      </c>
      <c r="AJ4174" s="143">
        <v>0</v>
      </c>
      <c r="AM4174" s="143" t="s">
        <v>383</v>
      </c>
      <c r="AN4174" s="143">
        <v>-1</v>
      </c>
      <c r="AQ4174" s="143">
        <v>669</v>
      </c>
      <c r="AR4174" s="143" t="s">
        <v>297</v>
      </c>
      <c r="AT4174" s="143" t="s">
        <v>366</v>
      </c>
      <c r="AV4174" s="143">
        <v>72.099144214920102</v>
      </c>
      <c r="AW4174" s="143">
        <v>0.4729830713</v>
      </c>
    </row>
    <row r="4175" spans="1:49" x14ac:dyDescent="0.25">
      <c r="A4175" s="153">
        <v>820000</v>
      </c>
      <c r="B4175" s="153">
        <v>2500000</v>
      </c>
      <c r="C4175" s="153">
        <v>2500000</v>
      </c>
      <c r="D4175" s="143" t="s">
        <v>360</v>
      </c>
      <c r="E4175" s="143" t="s">
        <v>73</v>
      </c>
      <c r="F4175" s="143" t="s">
        <v>378</v>
      </c>
      <c r="G4175" s="143" t="s">
        <v>379</v>
      </c>
      <c r="H4175" s="143">
        <v>0.59</v>
      </c>
      <c r="I4175" s="143">
        <v>0.64</v>
      </c>
      <c r="J4175" s="143" t="s">
        <v>363</v>
      </c>
      <c r="K4175" s="143">
        <v>0.10669028879617</v>
      </c>
      <c r="L4175" s="143">
        <v>3139.0129706030202</v>
      </c>
      <c r="M4175" s="143">
        <v>6.5995773820457497</v>
      </c>
      <c r="N4175" s="143">
        <v>0.82056961685748997</v>
      </c>
      <c r="O4175" s="143">
        <v>0.70411081682318</v>
      </c>
      <c r="P4175" s="143">
        <v>8.7546809399889999E-2</v>
      </c>
      <c r="Q4175" s="143">
        <v>334.902200368585</v>
      </c>
      <c r="R4175" s="143">
        <v>3100</v>
      </c>
      <c r="S4175" s="143" t="s">
        <v>371</v>
      </c>
      <c r="T4175" s="143">
        <v>3100</v>
      </c>
      <c r="U4175" s="143" t="s">
        <v>385</v>
      </c>
      <c r="V4175" s="143" t="s">
        <v>366</v>
      </c>
      <c r="Y4175" s="143" t="s">
        <v>363</v>
      </c>
      <c r="Z4175" s="143">
        <v>0</v>
      </c>
      <c r="AA4175" s="143">
        <v>1</v>
      </c>
      <c r="AB4175" s="143">
        <v>0.70411081682318</v>
      </c>
      <c r="AC4175" s="143">
        <v>8.7546809399889999E-2</v>
      </c>
      <c r="AD4175" s="143">
        <v>973.85920117383296</v>
      </c>
      <c r="AF4175" s="143">
        <v>-1</v>
      </c>
      <c r="AG4175" s="143">
        <v>-1</v>
      </c>
      <c r="AH4175" s="143">
        <v>-1</v>
      </c>
      <c r="AI4175" s="143">
        <v>-1</v>
      </c>
      <c r="AJ4175" s="143">
        <v>0</v>
      </c>
      <c r="AM4175" s="143" t="s">
        <v>383</v>
      </c>
      <c r="AN4175" s="143">
        <v>-1</v>
      </c>
      <c r="AQ4175" s="143">
        <v>654</v>
      </c>
      <c r="AR4175" s="143" t="s">
        <v>297</v>
      </c>
      <c r="AT4175" s="143" t="s">
        <v>366</v>
      </c>
      <c r="AV4175" s="143">
        <v>105.279662271424</v>
      </c>
      <c r="AW4175" s="143">
        <v>0.78982903579999997</v>
      </c>
    </row>
    <row r="4176" spans="1:49" x14ac:dyDescent="0.25">
      <c r="A4176" s="153">
        <v>820000</v>
      </c>
      <c r="B4176" s="153">
        <v>2500000</v>
      </c>
      <c r="C4176" s="153">
        <v>2500000</v>
      </c>
      <c r="D4176" s="143" t="s">
        <v>360</v>
      </c>
      <c r="E4176" s="143" t="s">
        <v>73</v>
      </c>
      <c r="F4176" s="143" t="s">
        <v>378</v>
      </c>
      <c r="G4176" s="143" t="s">
        <v>379</v>
      </c>
      <c r="H4176" s="143">
        <v>0.59</v>
      </c>
      <c r="I4176" s="143">
        <v>0.64</v>
      </c>
      <c r="J4176" s="143" t="s">
        <v>363</v>
      </c>
      <c r="K4176" s="143">
        <v>4.6444003131349998E-2</v>
      </c>
      <c r="L4176" s="143">
        <v>3139.0129706030202</v>
      </c>
      <c r="M4176" s="143">
        <v>6.5995773820457497</v>
      </c>
      <c r="N4176" s="143">
        <v>0.82056961685748997</v>
      </c>
      <c r="O4176" s="143">
        <v>0.30651079259731001</v>
      </c>
      <c r="P4176" s="143">
        <v>3.8110537854819999E-2</v>
      </c>
      <c r="Q4176" s="143">
        <v>145.788328236035</v>
      </c>
      <c r="R4176" s="143">
        <v>3100</v>
      </c>
      <c r="S4176" s="143" t="s">
        <v>371</v>
      </c>
      <c r="T4176" s="143">
        <v>3100</v>
      </c>
      <c r="U4176" s="143" t="s">
        <v>385</v>
      </c>
      <c r="V4176" s="143" t="s">
        <v>366</v>
      </c>
      <c r="Y4176" s="143" t="s">
        <v>363</v>
      </c>
      <c r="Z4176" s="143">
        <v>0</v>
      </c>
      <c r="AA4176" s="143">
        <v>1</v>
      </c>
      <c r="AB4176" s="143">
        <v>0.30651079259731001</v>
      </c>
      <c r="AC4176" s="143">
        <v>3.8110537854819999E-2</v>
      </c>
      <c r="AD4176" s="143">
        <v>973.85920117383296</v>
      </c>
      <c r="AF4176" s="143">
        <v>-1</v>
      </c>
      <c r="AG4176" s="143">
        <v>-1</v>
      </c>
      <c r="AH4176" s="143">
        <v>-1</v>
      </c>
      <c r="AI4176" s="143">
        <v>-1</v>
      </c>
      <c r="AJ4176" s="143">
        <v>0</v>
      </c>
      <c r="AM4176" s="143" t="s">
        <v>383</v>
      </c>
      <c r="AN4176" s="143">
        <v>-1</v>
      </c>
      <c r="AQ4176" s="143">
        <v>658</v>
      </c>
      <c r="AR4176" s="143" t="s">
        <v>297</v>
      </c>
      <c r="AT4176" s="143" t="s">
        <v>366</v>
      </c>
      <c r="AV4176" s="143">
        <v>58.468694558244003</v>
      </c>
      <c r="AW4176" s="143">
        <v>0.78982903579999997</v>
      </c>
    </row>
    <row r="4177" spans="1:49" x14ac:dyDescent="0.25">
      <c r="A4177" s="153">
        <v>820000</v>
      </c>
      <c r="B4177" s="153">
        <v>2500000</v>
      </c>
      <c r="C4177" s="153">
        <v>2500000</v>
      </c>
      <c r="D4177" s="143" t="s">
        <v>360</v>
      </c>
      <c r="E4177" s="143" t="s">
        <v>73</v>
      </c>
      <c r="F4177" s="143" t="s">
        <v>378</v>
      </c>
      <c r="G4177" s="143" t="s">
        <v>379</v>
      </c>
      <c r="H4177" s="143">
        <v>0.59</v>
      </c>
      <c r="I4177" s="143">
        <v>0.64</v>
      </c>
      <c r="J4177" s="143" t="s">
        <v>366</v>
      </c>
      <c r="K4177" s="143">
        <v>5.0369187945699997E-3</v>
      </c>
      <c r="L4177" s="143">
        <v>3139.0129706030202</v>
      </c>
      <c r="M4177" s="143">
        <v>6.5995773820457497</v>
      </c>
      <c r="N4177" s="143">
        <v>0.82056961685748997</v>
      </c>
      <c r="O4177" s="143">
        <v>3.3241535351850003E-2</v>
      </c>
      <c r="P4177" s="143">
        <v>4.1331425253999998E-3</v>
      </c>
      <c r="Q4177" s="143">
        <v>15.8109534280325</v>
      </c>
      <c r="R4177" s="143">
        <v>1920</v>
      </c>
      <c r="S4177" s="143" t="s">
        <v>417</v>
      </c>
      <c r="T4177" s="143">
        <v>1920</v>
      </c>
      <c r="U4177" s="143" t="s">
        <v>385</v>
      </c>
      <c r="V4177" s="143" t="s">
        <v>366</v>
      </c>
      <c r="Z4177" s="143">
        <v>0</v>
      </c>
      <c r="AA4177" s="143">
        <v>1</v>
      </c>
      <c r="AB4177" s="143">
        <v>3.3241535351850003E-2</v>
      </c>
      <c r="AC4177" s="143">
        <v>4.1331425253999998E-3</v>
      </c>
      <c r="AD4177" s="143">
        <v>965.30829222082605</v>
      </c>
      <c r="AF4177" s="143">
        <v>-1</v>
      </c>
      <c r="AG4177" s="143">
        <v>-1</v>
      </c>
      <c r="AH4177" s="143">
        <v>-1</v>
      </c>
      <c r="AI4177" s="143">
        <v>-1</v>
      </c>
      <c r="AJ4177" s="143">
        <v>0</v>
      </c>
      <c r="AM4177" s="143" t="s">
        <v>383</v>
      </c>
      <c r="AN4177" s="143">
        <v>-1</v>
      </c>
      <c r="AQ4177" s="143">
        <v>658</v>
      </c>
      <c r="AR4177" s="143" t="s">
        <v>297</v>
      </c>
      <c r="AT4177" s="143" t="s">
        <v>366</v>
      </c>
      <c r="AV4177" s="143">
        <v>19.301221045465599</v>
      </c>
      <c r="AW4177" s="143">
        <v>0.78289399209999999</v>
      </c>
    </row>
    <row r="4178" spans="1:49" x14ac:dyDescent="0.25">
      <c r="A4178" s="153">
        <v>820000</v>
      </c>
      <c r="B4178" s="153">
        <v>2500000</v>
      </c>
      <c r="C4178" s="153">
        <v>2500000</v>
      </c>
      <c r="D4178" s="143" t="s">
        <v>360</v>
      </c>
      <c r="E4178" s="143" t="s">
        <v>73</v>
      </c>
      <c r="F4178" s="143" t="s">
        <v>378</v>
      </c>
      <c r="G4178" s="143" t="s">
        <v>379</v>
      </c>
      <c r="H4178" s="143">
        <v>0.59</v>
      </c>
      <c r="I4178" s="143">
        <v>0.64</v>
      </c>
      <c r="J4178" s="143" t="s">
        <v>366</v>
      </c>
      <c r="K4178" s="143">
        <v>4.99381253851E-2</v>
      </c>
      <c r="L4178" s="143">
        <v>3332.7472737708599</v>
      </c>
      <c r="M4178" s="143">
        <v>6.68387329441292</v>
      </c>
      <c r="N4178" s="143">
        <v>0.92587711001077</v>
      </c>
      <c r="O4178" s="143">
        <v>0.33378010263451002</v>
      </c>
      <c r="P4178" s="143">
        <v>4.6236567210909997E-2</v>
      </c>
      <c r="Q4178" s="143">
        <v>166.43115123441899</v>
      </c>
      <c r="R4178" s="143">
        <v>1800</v>
      </c>
      <c r="S4178" s="143" t="s">
        <v>415</v>
      </c>
      <c r="T4178" s="143">
        <v>1800</v>
      </c>
      <c r="U4178" s="143" t="s">
        <v>385</v>
      </c>
      <c r="V4178" s="143" t="s">
        <v>366</v>
      </c>
      <c r="Z4178" s="143">
        <v>0</v>
      </c>
      <c r="AA4178" s="143">
        <v>1</v>
      </c>
      <c r="AB4178" s="143">
        <v>0.33378010263451002</v>
      </c>
      <c r="AC4178" s="143">
        <v>4.6236567210909997E-2</v>
      </c>
      <c r="AD4178" s="143">
        <v>1803.3221909526001</v>
      </c>
      <c r="AF4178" s="143">
        <v>-1</v>
      </c>
      <c r="AG4178" s="143">
        <v>-1</v>
      </c>
      <c r="AH4178" s="143">
        <v>-1</v>
      </c>
      <c r="AI4178" s="143">
        <v>-1</v>
      </c>
      <c r="AJ4178" s="143">
        <v>0</v>
      </c>
      <c r="AM4178" s="143" t="s">
        <v>383</v>
      </c>
      <c r="AN4178" s="143">
        <v>-1</v>
      </c>
      <c r="AQ4178" s="143">
        <v>667</v>
      </c>
      <c r="AR4178" s="143" t="s">
        <v>297</v>
      </c>
      <c r="AT4178" s="143" t="s">
        <v>366</v>
      </c>
      <c r="AV4178" s="143">
        <v>70.508593575607406</v>
      </c>
      <c r="AW4178" s="143">
        <v>1.4625484112</v>
      </c>
    </row>
    <row r="4179" spans="1:49" x14ac:dyDescent="0.25">
      <c r="A4179" s="153">
        <v>820000</v>
      </c>
      <c r="B4179" s="153">
        <v>2500000</v>
      </c>
      <c r="C4179" s="153">
        <v>2500000</v>
      </c>
      <c r="D4179" s="143" t="s">
        <v>360</v>
      </c>
      <c r="E4179" s="143" t="s">
        <v>73</v>
      </c>
      <c r="F4179" s="143" t="s">
        <v>378</v>
      </c>
      <c r="G4179" s="143" t="s">
        <v>379</v>
      </c>
      <c r="H4179" s="143">
        <v>0.59</v>
      </c>
      <c r="I4179" s="143">
        <v>0.64</v>
      </c>
      <c r="J4179" s="143" t="s">
        <v>366</v>
      </c>
      <c r="K4179" s="143">
        <v>6.2004392492070001E-2</v>
      </c>
      <c r="L4179" s="143">
        <v>2716.5336781011902</v>
      </c>
      <c r="M4179" s="143">
        <v>5.8682370203143703</v>
      </c>
      <c r="N4179" s="143">
        <v>0.90221305504319005</v>
      </c>
      <c r="O4179" s="143">
        <v>0.36385647144410999</v>
      </c>
      <c r="P4179" s="143">
        <v>5.5941172376370002E-2</v>
      </c>
      <c r="Q4179" s="143">
        <v>168.43702039493499</v>
      </c>
      <c r="R4179" s="143">
        <v>1300</v>
      </c>
      <c r="S4179" s="143" t="s">
        <v>401</v>
      </c>
      <c r="T4179" s="143">
        <v>1300</v>
      </c>
      <c r="U4179" s="143" t="s">
        <v>385</v>
      </c>
      <c r="V4179" s="143" t="s">
        <v>366</v>
      </c>
      <c r="Z4179" s="143">
        <v>0</v>
      </c>
      <c r="AA4179" s="143">
        <v>1</v>
      </c>
      <c r="AB4179" s="143">
        <v>0.36385647144410999</v>
      </c>
      <c r="AC4179" s="143">
        <v>5.5941172376370002E-2</v>
      </c>
      <c r="AD4179" s="143">
        <v>250.06099069202901</v>
      </c>
      <c r="AF4179" s="143">
        <v>-1</v>
      </c>
      <c r="AG4179" s="143">
        <v>-1</v>
      </c>
      <c r="AH4179" s="143">
        <v>-1</v>
      </c>
      <c r="AI4179" s="143">
        <v>-1</v>
      </c>
      <c r="AJ4179" s="143">
        <v>0</v>
      </c>
      <c r="AM4179" s="143" t="s">
        <v>383</v>
      </c>
      <c r="AN4179" s="143">
        <v>-1</v>
      </c>
      <c r="AQ4179" s="143">
        <v>679</v>
      </c>
      <c r="AR4179" s="143" t="s">
        <v>297</v>
      </c>
      <c r="AT4179" s="143" t="s">
        <v>366</v>
      </c>
      <c r="AV4179" s="143">
        <v>74.073418109828793</v>
      </c>
      <c r="AW4179" s="143">
        <v>0.2028069673</v>
      </c>
    </row>
    <row r="4180" spans="1:49" x14ac:dyDescent="0.25">
      <c r="A4180" s="153">
        <v>820000</v>
      </c>
      <c r="B4180" s="153">
        <v>2500000</v>
      </c>
      <c r="C4180" s="153">
        <v>2500000</v>
      </c>
      <c r="D4180" s="143" t="s">
        <v>360</v>
      </c>
      <c r="E4180" s="143" t="s">
        <v>73</v>
      </c>
      <c r="F4180" s="143" t="s">
        <v>378</v>
      </c>
      <c r="G4180" s="143" t="s">
        <v>379</v>
      </c>
      <c r="H4180" s="143">
        <v>0.59</v>
      </c>
      <c r="I4180" s="143">
        <v>0.64</v>
      </c>
      <c r="J4180" s="143" t="s">
        <v>366</v>
      </c>
      <c r="K4180" s="143">
        <v>6.3424292269419993E-2</v>
      </c>
      <c r="L4180" s="143">
        <v>2716.5336781011902</v>
      </c>
      <c r="M4180" s="143">
        <v>5.8682370203143703</v>
      </c>
      <c r="N4180" s="143">
        <v>0.90221305504319005</v>
      </c>
      <c r="O4180" s="143">
        <v>0.37218877988267002</v>
      </c>
      <c r="P4180" s="143">
        <v>5.7222224492350003E-2</v>
      </c>
      <c r="Q4180" s="143">
        <v>172.294225959626</v>
      </c>
      <c r="R4180" s="143">
        <v>8310</v>
      </c>
      <c r="S4180" s="143" t="s">
        <v>400</v>
      </c>
      <c r="T4180" s="143">
        <v>8310</v>
      </c>
      <c r="U4180" s="143" t="s">
        <v>385</v>
      </c>
      <c r="V4180" s="143" t="s">
        <v>366</v>
      </c>
      <c r="Z4180" s="143">
        <v>0</v>
      </c>
      <c r="AA4180" s="143">
        <v>1</v>
      </c>
      <c r="AB4180" s="143">
        <v>0.37218877988267002</v>
      </c>
      <c r="AC4180" s="143">
        <v>5.7222224492350003E-2</v>
      </c>
      <c r="AD4180" s="143">
        <v>957.576251840488</v>
      </c>
      <c r="AF4180" s="143">
        <v>-1</v>
      </c>
      <c r="AG4180" s="143">
        <v>-1</v>
      </c>
      <c r="AH4180" s="143">
        <v>-1</v>
      </c>
      <c r="AI4180" s="143">
        <v>-1</v>
      </c>
      <c r="AJ4180" s="143">
        <v>0</v>
      </c>
      <c r="AM4180" s="143" t="s">
        <v>383</v>
      </c>
      <c r="AN4180" s="143">
        <v>-1</v>
      </c>
      <c r="AQ4180" s="143">
        <v>679</v>
      </c>
      <c r="AR4180" s="143" t="s">
        <v>297</v>
      </c>
      <c r="AT4180" s="143" t="s">
        <v>366</v>
      </c>
      <c r="AV4180" s="143">
        <v>68.003853351213294</v>
      </c>
      <c r="AW4180" s="143">
        <v>0.77662307529999997</v>
      </c>
    </row>
    <row r="4181" spans="1:49" x14ac:dyDescent="0.25">
      <c r="A4181" s="153">
        <v>820000</v>
      </c>
      <c r="B4181" s="153">
        <v>2500000</v>
      </c>
      <c r="C4181" s="153">
        <v>2500000</v>
      </c>
      <c r="D4181" s="143" t="s">
        <v>360</v>
      </c>
      <c r="E4181" s="143" t="s">
        <v>73</v>
      </c>
      <c r="F4181" s="143" t="s">
        <v>378</v>
      </c>
      <c r="G4181" s="143" t="s">
        <v>379</v>
      </c>
      <c r="H4181" s="143">
        <v>0.59</v>
      </c>
      <c r="I4181" s="143">
        <v>0.64</v>
      </c>
      <c r="J4181" s="143" t="s">
        <v>366</v>
      </c>
      <c r="K4181" s="143">
        <v>0.43514122606833</v>
      </c>
      <c r="L4181" s="143">
        <v>3623.8062444266802</v>
      </c>
      <c r="M4181" s="143">
        <v>7.2092311064195602</v>
      </c>
      <c r="N4181" s="143">
        <v>0.98589346915235998</v>
      </c>
      <c r="O4181" s="143">
        <v>3.1370336626573598</v>
      </c>
      <c r="P4181" s="143">
        <v>0.42900289293971999</v>
      </c>
      <c r="Q4181" s="143">
        <v>1576.8674922339001</v>
      </c>
      <c r="R4181" s="143">
        <v>8110</v>
      </c>
      <c r="S4181" s="143" t="s">
        <v>410</v>
      </c>
      <c r="T4181" s="143">
        <v>8110</v>
      </c>
      <c r="U4181" s="143" t="s">
        <v>385</v>
      </c>
      <c r="V4181" s="143" t="s">
        <v>366</v>
      </c>
      <c r="Z4181" s="143">
        <v>0</v>
      </c>
      <c r="AA4181" s="143">
        <v>1</v>
      </c>
      <c r="AB4181" s="143">
        <v>3.1370336626573598</v>
      </c>
      <c r="AC4181" s="143">
        <v>0.42900289293971999</v>
      </c>
      <c r="AD4181" s="143">
        <v>1576.8674922339001</v>
      </c>
      <c r="AF4181" s="143">
        <v>-1</v>
      </c>
      <c r="AG4181" s="143">
        <v>-1</v>
      </c>
      <c r="AH4181" s="143">
        <v>-1</v>
      </c>
      <c r="AI4181" s="143">
        <v>-1</v>
      </c>
      <c r="AJ4181" s="143">
        <v>0</v>
      </c>
      <c r="AM4181" s="143" t="s">
        <v>383</v>
      </c>
      <c r="AN4181" s="143">
        <v>-1</v>
      </c>
      <c r="AQ4181" s="143">
        <v>666</v>
      </c>
      <c r="AR4181" s="143" t="s">
        <v>297</v>
      </c>
      <c r="AT4181" s="143" t="s">
        <v>366</v>
      </c>
      <c r="AV4181" s="143">
        <v>204.57807695771399</v>
      </c>
      <c r="AW4181" s="143">
        <v>1.2788868550000001</v>
      </c>
    </row>
    <row r="4182" spans="1:49" x14ac:dyDescent="0.25">
      <c r="A4182" s="153">
        <v>820000</v>
      </c>
      <c r="B4182" s="153">
        <v>2500000</v>
      </c>
      <c r="C4182" s="153">
        <v>2500000</v>
      </c>
      <c r="D4182" s="143" t="s">
        <v>360</v>
      </c>
      <c r="E4182" s="143" t="s">
        <v>73</v>
      </c>
      <c r="F4182" s="143" t="s">
        <v>378</v>
      </c>
      <c r="G4182" s="143" t="s">
        <v>379</v>
      </c>
      <c r="H4182" s="143">
        <v>0.59</v>
      </c>
      <c r="I4182" s="143">
        <v>0.64</v>
      </c>
      <c r="J4182" s="143" t="s">
        <v>363</v>
      </c>
      <c r="K4182" s="143">
        <v>0.18262222759957999</v>
      </c>
      <c r="L4182" s="143">
        <v>3623.8062444266802</v>
      </c>
      <c r="M4182" s="143">
        <v>7.2092311064195602</v>
      </c>
      <c r="N4182" s="143">
        <v>0.98589346915235998</v>
      </c>
      <c r="O4182" s="143">
        <v>1.31656584393454</v>
      </c>
      <c r="P4182" s="143">
        <v>0.18004606151248001</v>
      </c>
      <c r="Q4182" s="143">
        <v>661.78756874647604</v>
      </c>
      <c r="R4182" s="143">
        <v>3100</v>
      </c>
      <c r="S4182" s="143" t="s">
        <v>371</v>
      </c>
      <c r="T4182" s="143">
        <v>3100</v>
      </c>
      <c r="U4182" s="143" t="s">
        <v>385</v>
      </c>
      <c r="V4182" s="143" t="s">
        <v>366</v>
      </c>
      <c r="Y4182" s="143" t="s">
        <v>363</v>
      </c>
      <c r="Z4182" s="143">
        <v>0</v>
      </c>
      <c r="AA4182" s="143">
        <v>1</v>
      </c>
      <c r="AB4182" s="143">
        <v>1.31656584393454</v>
      </c>
      <c r="AC4182" s="143">
        <v>0.18004606151248001</v>
      </c>
      <c r="AD4182" s="143">
        <v>661.78756874647604</v>
      </c>
      <c r="AF4182" s="143">
        <v>-1</v>
      </c>
      <c r="AG4182" s="143">
        <v>-1</v>
      </c>
      <c r="AH4182" s="143">
        <v>-1</v>
      </c>
      <c r="AI4182" s="143">
        <v>-1</v>
      </c>
      <c r="AJ4182" s="143">
        <v>0</v>
      </c>
      <c r="AM4182" s="143" t="s">
        <v>383</v>
      </c>
      <c r="AN4182" s="143">
        <v>-1</v>
      </c>
      <c r="AQ4182" s="143">
        <v>666</v>
      </c>
      <c r="AR4182" s="143" t="s">
        <v>297</v>
      </c>
      <c r="AT4182" s="143" t="s">
        <v>366</v>
      </c>
      <c r="AV4182" s="143">
        <v>114.371548685234</v>
      </c>
      <c r="AW4182" s="143">
        <v>0.53672957720000003</v>
      </c>
    </row>
    <row r="4183" spans="1:49" x14ac:dyDescent="0.25">
      <c r="A4183" s="153">
        <v>820000</v>
      </c>
      <c r="B4183" s="153">
        <v>2500000</v>
      </c>
      <c r="C4183" s="153">
        <v>2500000</v>
      </c>
      <c r="D4183" s="143" t="s">
        <v>360</v>
      </c>
      <c r="E4183" s="143" t="s">
        <v>73</v>
      </c>
      <c r="F4183" s="143" t="s">
        <v>378</v>
      </c>
      <c r="G4183" s="143" t="s">
        <v>379</v>
      </c>
      <c r="H4183" s="143">
        <v>0.59</v>
      </c>
      <c r="I4183" s="143">
        <v>0.64</v>
      </c>
      <c r="J4183" s="143" t="s">
        <v>366</v>
      </c>
      <c r="K4183" s="143">
        <v>5.1545630693799999E-2</v>
      </c>
      <c r="L4183" s="143">
        <v>3813.7988710270702</v>
      </c>
      <c r="M4183" s="143">
        <v>7.8711498003292997</v>
      </c>
      <c r="N4183" s="143">
        <v>1.0781741648432901</v>
      </c>
      <c r="O4183" s="143">
        <v>0.40572338074337</v>
      </c>
      <c r="P4183" s="143">
        <v>5.557516732461E-2</v>
      </c>
      <c r="Q4183" s="143">
        <v>196.584668146404</v>
      </c>
      <c r="R4183" s="143">
        <v>8110</v>
      </c>
      <c r="S4183" s="143" t="s">
        <v>410</v>
      </c>
      <c r="T4183" s="143">
        <v>8110</v>
      </c>
      <c r="U4183" s="143" t="s">
        <v>385</v>
      </c>
      <c r="V4183" s="143" t="s">
        <v>366</v>
      </c>
      <c r="Z4183" s="143">
        <v>0</v>
      </c>
      <c r="AA4183" s="143">
        <v>1</v>
      </c>
      <c r="AB4183" s="143">
        <v>0.40572338074337</v>
      </c>
      <c r="AC4183" s="143">
        <v>5.557516732461E-2</v>
      </c>
      <c r="AD4183" s="143">
        <v>1320.06908430253</v>
      </c>
      <c r="AF4183" s="143">
        <v>-1</v>
      </c>
      <c r="AG4183" s="143">
        <v>-1</v>
      </c>
      <c r="AH4183" s="143">
        <v>-1</v>
      </c>
      <c r="AI4183" s="143">
        <v>-1</v>
      </c>
      <c r="AJ4183" s="143">
        <v>0</v>
      </c>
      <c r="AM4183" s="143" t="s">
        <v>383</v>
      </c>
      <c r="AN4183" s="143">
        <v>-1</v>
      </c>
      <c r="AQ4183" s="143">
        <v>674</v>
      </c>
      <c r="AR4183" s="143" t="s">
        <v>297</v>
      </c>
      <c r="AT4183" s="143" t="s">
        <v>366</v>
      </c>
      <c r="AV4183" s="143">
        <v>80.322078432879707</v>
      </c>
      <c r="AW4183" s="143">
        <v>1.0706156401</v>
      </c>
    </row>
    <row r="4184" spans="1:49" x14ac:dyDescent="0.25">
      <c r="A4184" s="153">
        <v>820000</v>
      </c>
      <c r="B4184" s="153">
        <v>2500000</v>
      </c>
      <c r="C4184" s="153">
        <v>2500000</v>
      </c>
      <c r="D4184" s="143" t="s">
        <v>360</v>
      </c>
      <c r="E4184" s="143" t="s">
        <v>73</v>
      </c>
      <c r="F4184" s="143" t="s">
        <v>378</v>
      </c>
      <c r="G4184" s="143" t="s">
        <v>379</v>
      </c>
      <c r="H4184" s="143">
        <v>0.59</v>
      </c>
      <c r="I4184" s="143">
        <v>0.64</v>
      </c>
      <c r="J4184" s="143" t="s">
        <v>366</v>
      </c>
      <c r="K4184" s="143">
        <v>0.20027214868313001</v>
      </c>
      <c r="L4184" s="143">
        <v>3813.7988710270702</v>
      </c>
      <c r="M4184" s="143">
        <v>7.8711498003292997</v>
      </c>
      <c r="N4184" s="143">
        <v>1.0781741648432901</v>
      </c>
      <c r="O4184" s="143">
        <v>1.57637208311879</v>
      </c>
      <c r="P4184" s="143">
        <v>0.21592825664781001</v>
      </c>
      <c r="Q4184" s="143">
        <v>763.79769454591406</v>
      </c>
      <c r="R4184" s="143">
        <v>1550</v>
      </c>
      <c r="S4184" s="143" t="s">
        <v>399</v>
      </c>
      <c r="T4184" s="143">
        <v>1550</v>
      </c>
      <c r="U4184" s="143" t="s">
        <v>385</v>
      </c>
      <c r="V4184" s="143" t="s">
        <v>366</v>
      </c>
      <c r="Z4184" s="143">
        <v>0</v>
      </c>
      <c r="AA4184" s="143">
        <v>1</v>
      </c>
      <c r="AB4184" s="143">
        <v>1.57637208311879</v>
      </c>
      <c r="AC4184" s="143">
        <v>0.21592825664781001</v>
      </c>
      <c r="AD4184" s="143">
        <v>1035.95647864785</v>
      </c>
      <c r="AF4184" s="143">
        <v>-1</v>
      </c>
      <c r="AG4184" s="143">
        <v>-1</v>
      </c>
      <c r="AH4184" s="143">
        <v>-1</v>
      </c>
      <c r="AI4184" s="143">
        <v>-1</v>
      </c>
      <c r="AJ4184" s="143">
        <v>0</v>
      </c>
      <c r="AM4184" s="143" t="s">
        <v>383</v>
      </c>
      <c r="AN4184" s="143">
        <v>-1</v>
      </c>
      <c r="AQ4184" s="143">
        <v>673</v>
      </c>
      <c r="AR4184" s="143" t="s">
        <v>297</v>
      </c>
      <c r="AT4184" s="143" t="s">
        <v>366</v>
      </c>
      <c r="AV4184" s="143">
        <v>133.43708045611399</v>
      </c>
      <c r="AW4184" s="143">
        <v>0.84019179129999999</v>
      </c>
    </row>
    <row r="4185" spans="1:49" x14ac:dyDescent="0.25">
      <c r="A4185" s="153">
        <v>820000</v>
      </c>
      <c r="B4185" s="153">
        <v>2500000</v>
      </c>
      <c r="C4185" s="153">
        <v>2500000</v>
      </c>
      <c r="D4185" s="143" t="s">
        <v>360</v>
      </c>
      <c r="E4185" s="143" t="s">
        <v>73</v>
      </c>
      <c r="F4185" s="143" t="s">
        <v>378</v>
      </c>
      <c r="G4185" s="143" t="s">
        <v>379</v>
      </c>
      <c r="H4185" s="143">
        <v>0.59</v>
      </c>
      <c r="I4185" s="143">
        <v>0.64</v>
      </c>
      <c r="J4185" s="143" t="s">
        <v>366</v>
      </c>
      <c r="K4185" s="143">
        <v>1.363931666485E-2</v>
      </c>
      <c r="L4185" s="143">
        <v>3156.7736424517402</v>
      </c>
      <c r="M4185" s="143">
        <v>6.1778518716775999</v>
      </c>
      <c r="N4185" s="143">
        <v>0.84646001364761003</v>
      </c>
      <c r="O4185" s="143">
        <v>8.4261677986349995E-2</v>
      </c>
      <c r="P4185" s="143">
        <v>1.154513617027E-2</v>
      </c>
      <c r="Q4185" s="143">
        <v>43.056235348657601</v>
      </c>
      <c r="R4185" s="143">
        <v>1920</v>
      </c>
      <c r="S4185" s="143" t="s">
        <v>417</v>
      </c>
      <c r="T4185" s="143">
        <v>1920</v>
      </c>
      <c r="U4185" s="143" t="s">
        <v>385</v>
      </c>
      <c r="V4185" s="143" t="s">
        <v>366</v>
      </c>
      <c r="Z4185" s="143">
        <v>0</v>
      </c>
      <c r="AA4185" s="143">
        <v>1</v>
      </c>
      <c r="AB4185" s="143">
        <v>8.4261677986349995E-2</v>
      </c>
      <c r="AC4185" s="143">
        <v>1.154513617027E-2</v>
      </c>
      <c r="AD4185" s="143">
        <v>1950.1393879541199</v>
      </c>
      <c r="AF4185" s="143">
        <v>-1</v>
      </c>
      <c r="AG4185" s="143">
        <v>-1</v>
      </c>
      <c r="AH4185" s="143">
        <v>-1</v>
      </c>
      <c r="AI4185" s="143">
        <v>-1</v>
      </c>
      <c r="AJ4185" s="143">
        <v>0</v>
      </c>
      <c r="AM4185" s="143" t="s">
        <v>383</v>
      </c>
      <c r="AN4185" s="143">
        <v>-1</v>
      </c>
      <c r="AQ4185" s="143">
        <v>658</v>
      </c>
      <c r="AR4185" s="143" t="s">
        <v>297</v>
      </c>
      <c r="AT4185" s="143" t="s">
        <v>366</v>
      </c>
      <c r="AV4185" s="143">
        <v>64.395784400385097</v>
      </c>
      <c r="AW4185" s="143">
        <v>1.5816215635999999</v>
      </c>
    </row>
    <row r="4186" spans="1:49" x14ac:dyDescent="0.25">
      <c r="A4186" s="153">
        <v>820000</v>
      </c>
      <c r="B4186" s="153">
        <v>2500000</v>
      </c>
      <c r="C4186" s="153">
        <v>2500000</v>
      </c>
      <c r="D4186" s="143" t="s">
        <v>360</v>
      </c>
      <c r="E4186" s="143" t="s">
        <v>73</v>
      </c>
      <c r="F4186" s="143" t="s">
        <v>378</v>
      </c>
      <c r="G4186" s="143" t="s">
        <v>379</v>
      </c>
      <c r="H4186" s="143">
        <v>0.59</v>
      </c>
      <c r="I4186" s="143">
        <v>0.64</v>
      </c>
      <c r="J4186" s="143" t="s">
        <v>366</v>
      </c>
      <c r="K4186" s="143">
        <v>0.45980511206855001</v>
      </c>
      <c r="L4186" s="143">
        <v>3975.96081298731</v>
      </c>
      <c r="M4186" s="143">
        <v>9.6797913626386798</v>
      </c>
      <c r="N4186" s="143">
        <v>1.3030972877989999</v>
      </c>
      <c r="O4186" s="143">
        <v>4.4508175522982896</v>
      </c>
      <c r="P4186" s="143">
        <v>0.59917079445263999</v>
      </c>
      <c r="Q4186" s="143">
        <v>1828.1671071958001</v>
      </c>
      <c r="R4186" s="143">
        <v>1400</v>
      </c>
      <c r="S4186" s="143" t="s">
        <v>389</v>
      </c>
      <c r="T4186" s="143">
        <v>1400</v>
      </c>
      <c r="U4186" s="143" t="s">
        <v>385</v>
      </c>
      <c r="V4186" s="143" t="s">
        <v>366</v>
      </c>
      <c r="Z4186" s="143">
        <v>0</v>
      </c>
      <c r="AA4186" s="143">
        <v>1</v>
      </c>
      <c r="AB4186" s="143">
        <v>4.4508175522982896</v>
      </c>
      <c r="AC4186" s="143">
        <v>0.59917079445263999</v>
      </c>
      <c r="AD4186" s="143">
        <v>2456.2032821983198</v>
      </c>
      <c r="AF4186" s="143">
        <v>-1</v>
      </c>
      <c r="AG4186" s="143">
        <v>-1</v>
      </c>
      <c r="AH4186" s="143">
        <v>-1</v>
      </c>
      <c r="AI4186" s="143">
        <v>-1</v>
      </c>
      <c r="AJ4186" s="143">
        <v>0</v>
      </c>
      <c r="AM4186" s="143" t="s">
        <v>383</v>
      </c>
      <c r="AN4186" s="143">
        <v>-1</v>
      </c>
      <c r="AQ4186" s="143">
        <v>653</v>
      </c>
      <c r="AR4186" s="143" t="s">
        <v>297</v>
      </c>
      <c r="AT4186" s="143" t="s">
        <v>366</v>
      </c>
      <c r="AV4186" s="143">
        <v>191.991805969137</v>
      </c>
      <c r="AW4186" s="143">
        <v>1.9920545678999999</v>
      </c>
    </row>
    <row r="4187" spans="1:49" x14ac:dyDescent="0.25">
      <c r="A4187" s="153">
        <v>820000</v>
      </c>
      <c r="B4187" s="153">
        <v>2500000</v>
      </c>
      <c r="C4187" s="153">
        <v>2500000</v>
      </c>
      <c r="D4187" s="143" t="s">
        <v>360</v>
      </c>
      <c r="E4187" s="143" t="s">
        <v>73</v>
      </c>
      <c r="F4187" s="143" t="s">
        <v>378</v>
      </c>
      <c r="G4187" s="143" t="s">
        <v>379</v>
      </c>
      <c r="H4187" s="143">
        <v>0.59</v>
      </c>
      <c r="I4187" s="143">
        <v>0.64</v>
      </c>
      <c r="J4187" s="143" t="s">
        <v>366</v>
      </c>
      <c r="K4187" s="143">
        <v>5.3999129671100004E-3</v>
      </c>
      <c r="L4187" s="143">
        <v>3801.07681657593</v>
      </c>
      <c r="M4187" s="143">
        <v>7.6024717510111701</v>
      </c>
      <c r="N4187" s="143">
        <v>1.03834665085186</v>
      </c>
      <c r="O4187" s="143">
        <v>4.1052685790400001E-2</v>
      </c>
      <c r="P4187" s="143">
        <v>5.6069815442899998E-3</v>
      </c>
      <c r="Q4187" s="143">
        <v>20.5254839908247</v>
      </c>
      <c r="R4187" s="143">
        <v>8110</v>
      </c>
      <c r="S4187" s="143" t="s">
        <v>410</v>
      </c>
      <c r="T4187" s="143">
        <v>8110</v>
      </c>
      <c r="U4187" s="143" t="s">
        <v>385</v>
      </c>
      <c r="V4187" s="143" t="s">
        <v>366</v>
      </c>
      <c r="Z4187" s="143">
        <v>0</v>
      </c>
      <c r="AA4187" s="143">
        <v>1</v>
      </c>
      <c r="AB4187" s="143">
        <v>4.1052685790400001E-2</v>
      </c>
      <c r="AC4187" s="143">
        <v>5.6069815442899998E-3</v>
      </c>
      <c r="AD4187" s="143">
        <v>20.727325680478401</v>
      </c>
      <c r="AF4187" s="143">
        <v>-1</v>
      </c>
      <c r="AG4187" s="143">
        <v>-1</v>
      </c>
      <c r="AH4187" s="143">
        <v>-1</v>
      </c>
      <c r="AI4187" s="143">
        <v>-1</v>
      </c>
      <c r="AJ4187" s="143">
        <v>0</v>
      </c>
      <c r="AM4187" s="143" t="s">
        <v>383</v>
      </c>
      <c r="AN4187" s="143">
        <v>-1</v>
      </c>
      <c r="AQ4187" s="143">
        <v>672</v>
      </c>
      <c r="AR4187" s="143" t="s">
        <v>297</v>
      </c>
      <c r="AT4187" s="143" t="s">
        <v>366</v>
      </c>
      <c r="AV4187" s="143">
        <v>25.1704102589683</v>
      </c>
      <c r="AW4187" s="143">
        <v>1.6810483099999999E-2</v>
      </c>
    </row>
    <row r="4188" spans="1:49" x14ac:dyDescent="0.25">
      <c r="A4188" s="153">
        <v>820000</v>
      </c>
      <c r="B4188" s="153">
        <v>2500000</v>
      </c>
      <c r="C4188" s="153">
        <v>2500000</v>
      </c>
      <c r="D4188" s="143" t="s">
        <v>360</v>
      </c>
      <c r="E4188" s="143" t="s">
        <v>73</v>
      </c>
      <c r="F4188" s="143" t="s">
        <v>378</v>
      </c>
      <c r="G4188" s="143" t="s">
        <v>379</v>
      </c>
      <c r="H4188" s="143">
        <v>0.59</v>
      </c>
      <c r="I4188" s="143">
        <v>0.64</v>
      </c>
      <c r="J4188" s="143" t="s">
        <v>366</v>
      </c>
      <c r="K4188" s="143">
        <v>0.59329486432501999</v>
      </c>
      <c r="L4188" s="143">
        <v>3801.07681657593</v>
      </c>
      <c r="M4188" s="143">
        <v>7.6024717510111701</v>
      </c>
      <c r="N4188" s="143">
        <v>1.03834665085186</v>
      </c>
      <c r="O4188" s="143">
        <v>4.5105074460509798</v>
      </c>
      <c r="P4188" s="143">
        <v>0.61604573533949003</v>
      </c>
      <c r="Q4188" s="143">
        <v>2255.1593541794</v>
      </c>
      <c r="R4188" s="143">
        <v>8110</v>
      </c>
      <c r="S4188" s="143" t="s">
        <v>410</v>
      </c>
      <c r="T4188" s="143">
        <v>8110</v>
      </c>
      <c r="U4188" s="143" t="s">
        <v>385</v>
      </c>
      <c r="V4188" s="143" t="s">
        <v>366</v>
      </c>
      <c r="Z4188" s="143">
        <v>0</v>
      </c>
      <c r="AA4188" s="143">
        <v>1</v>
      </c>
      <c r="AB4188" s="143">
        <v>4.5105074460509798</v>
      </c>
      <c r="AC4188" s="143">
        <v>0.61604573533949003</v>
      </c>
      <c r="AD4188" s="143">
        <v>2256.0835390093098</v>
      </c>
      <c r="AF4188" s="143">
        <v>-1</v>
      </c>
      <c r="AG4188" s="143">
        <v>-1</v>
      </c>
      <c r="AH4188" s="143">
        <v>-1</v>
      </c>
      <c r="AI4188" s="143">
        <v>-1</v>
      </c>
      <c r="AJ4188" s="143">
        <v>0</v>
      </c>
      <c r="AM4188" s="143" t="s">
        <v>383</v>
      </c>
      <c r="AN4188" s="143">
        <v>-1</v>
      </c>
      <c r="AQ4188" s="143">
        <v>672</v>
      </c>
      <c r="AR4188" s="143" t="s">
        <v>297</v>
      </c>
      <c r="AT4188" s="143" t="s">
        <v>366</v>
      </c>
      <c r="AV4188" s="143">
        <v>190.509947472829</v>
      </c>
      <c r="AW4188" s="143">
        <v>1.8297514508999999</v>
      </c>
    </row>
    <row r="4189" spans="1:49" x14ac:dyDescent="0.25">
      <c r="A4189" s="153">
        <v>820000</v>
      </c>
      <c r="B4189" s="153">
        <v>2500000</v>
      </c>
      <c r="C4189" s="153">
        <v>2500000</v>
      </c>
      <c r="D4189" s="143" t="s">
        <v>360</v>
      </c>
      <c r="E4189" s="143" t="s">
        <v>73</v>
      </c>
      <c r="F4189" s="143" t="s">
        <v>378</v>
      </c>
      <c r="G4189" s="143" t="s">
        <v>379</v>
      </c>
      <c r="H4189" s="143">
        <v>0.59</v>
      </c>
      <c r="I4189" s="143">
        <v>0.64</v>
      </c>
      <c r="J4189" s="143" t="s">
        <v>366</v>
      </c>
      <c r="K4189" s="143">
        <v>1.877243766855E-2</v>
      </c>
      <c r="L4189" s="143">
        <v>3801.07681657593</v>
      </c>
      <c r="M4189" s="143">
        <v>7.6024717510111701</v>
      </c>
      <c r="N4189" s="143">
        <v>1.03834665085186</v>
      </c>
      <c r="O4189" s="143">
        <v>0.14271692707283001</v>
      </c>
      <c r="P4189" s="143">
        <v>1.9492297781469999E-2</v>
      </c>
      <c r="Q4189" s="143">
        <v>71.355477612576294</v>
      </c>
      <c r="R4189" s="143">
        <v>8110</v>
      </c>
      <c r="S4189" s="143" t="s">
        <v>410</v>
      </c>
      <c r="T4189" s="143">
        <v>8110</v>
      </c>
      <c r="U4189" s="143" t="s">
        <v>385</v>
      </c>
      <c r="V4189" s="143" t="s">
        <v>366</v>
      </c>
      <c r="Z4189" s="143">
        <v>0</v>
      </c>
      <c r="AA4189" s="143">
        <v>1</v>
      </c>
      <c r="AB4189" s="143">
        <v>0.14271692707283001</v>
      </c>
      <c r="AC4189" s="143">
        <v>1.9492297781469999E-2</v>
      </c>
      <c r="AD4189" s="143">
        <v>71.355477612576706</v>
      </c>
      <c r="AF4189" s="143">
        <v>-1</v>
      </c>
      <c r="AG4189" s="143">
        <v>-1</v>
      </c>
      <c r="AH4189" s="143">
        <v>-1</v>
      </c>
      <c r="AI4189" s="143">
        <v>-1</v>
      </c>
      <c r="AJ4189" s="143">
        <v>0</v>
      </c>
      <c r="AM4189" s="143" t="s">
        <v>383</v>
      </c>
      <c r="AN4189" s="143">
        <v>-1</v>
      </c>
      <c r="AQ4189" s="143">
        <v>672</v>
      </c>
      <c r="AR4189" s="143" t="s">
        <v>297</v>
      </c>
      <c r="AT4189" s="143" t="s">
        <v>366</v>
      </c>
      <c r="AV4189" s="143">
        <v>41.189605155449499</v>
      </c>
      <c r="AW4189" s="143">
        <v>5.7871433600000001E-2</v>
      </c>
    </row>
    <row r="4190" spans="1:49" x14ac:dyDescent="0.25">
      <c r="A4190" s="153">
        <v>820000</v>
      </c>
      <c r="B4190" s="153">
        <v>2500000</v>
      </c>
      <c r="C4190" s="153">
        <v>2500000</v>
      </c>
      <c r="D4190" s="143" t="s">
        <v>360</v>
      </c>
      <c r="E4190" s="143" t="s">
        <v>73</v>
      </c>
      <c r="F4190" s="143" t="s">
        <v>378</v>
      </c>
      <c r="G4190" s="143" t="s">
        <v>379</v>
      </c>
      <c r="H4190" s="143">
        <v>0.59</v>
      </c>
      <c r="I4190" s="143">
        <v>0.64</v>
      </c>
      <c r="J4190" s="143" t="s">
        <v>363</v>
      </c>
      <c r="K4190" s="143">
        <v>7.0325327468529999E-2</v>
      </c>
      <c r="L4190" s="143">
        <v>3498.3837334701102</v>
      </c>
      <c r="M4190" s="143">
        <v>7.42783329599213</v>
      </c>
      <c r="N4190" s="143">
        <v>0.97810084613349002</v>
      </c>
      <c r="O4190" s="143">
        <v>0.52236480892236004</v>
      </c>
      <c r="P4190" s="143">
        <v>6.8785262301590003E-2</v>
      </c>
      <c r="Q4190" s="143">
        <v>246.024981666896</v>
      </c>
      <c r="R4190" s="143">
        <v>3100</v>
      </c>
      <c r="S4190" s="143" t="s">
        <v>371</v>
      </c>
      <c r="T4190" s="143">
        <v>3100</v>
      </c>
      <c r="U4190" s="143" t="s">
        <v>385</v>
      </c>
      <c r="V4190" s="143" t="s">
        <v>366</v>
      </c>
      <c r="Y4190" s="143" t="s">
        <v>363</v>
      </c>
      <c r="Z4190" s="143">
        <v>0</v>
      </c>
      <c r="AA4190" s="143">
        <v>1</v>
      </c>
      <c r="AB4190" s="143">
        <v>0.52236480892236004</v>
      </c>
      <c r="AC4190" s="143">
        <v>6.8785262301590003E-2</v>
      </c>
      <c r="AD4190" s="143">
        <v>957.64130860157297</v>
      </c>
      <c r="AF4190" s="143">
        <v>-1</v>
      </c>
      <c r="AG4190" s="143">
        <v>-1</v>
      </c>
      <c r="AH4190" s="143">
        <v>-1</v>
      </c>
      <c r="AI4190" s="143">
        <v>-1</v>
      </c>
      <c r="AJ4190" s="143">
        <v>0</v>
      </c>
      <c r="AM4190" s="143" t="s">
        <v>383</v>
      </c>
      <c r="AN4190" s="143">
        <v>-1</v>
      </c>
      <c r="AQ4190" s="143">
        <v>655</v>
      </c>
      <c r="AR4190" s="143" t="s">
        <v>297</v>
      </c>
      <c r="AT4190" s="143" t="s">
        <v>366</v>
      </c>
      <c r="AV4190" s="143">
        <v>79.509418714944204</v>
      </c>
      <c r="AW4190" s="143">
        <v>0.77667583829999998</v>
      </c>
    </row>
    <row r="4191" spans="1:49" x14ac:dyDescent="0.25">
      <c r="A4191" s="153">
        <v>820000</v>
      </c>
      <c r="B4191" s="153">
        <v>2500000</v>
      </c>
      <c r="C4191" s="153">
        <v>2500000</v>
      </c>
      <c r="D4191" s="143" t="s">
        <v>360</v>
      </c>
      <c r="E4191" s="143" t="s">
        <v>73</v>
      </c>
      <c r="F4191" s="143" t="s">
        <v>378</v>
      </c>
      <c r="G4191" s="143" t="s">
        <v>379</v>
      </c>
      <c r="H4191" s="143">
        <v>0.59</v>
      </c>
      <c r="I4191" s="143">
        <v>0.64</v>
      </c>
      <c r="J4191" s="143" t="s">
        <v>366</v>
      </c>
      <c r="K4191" s="143">
        <v>0.11672910793459</v>
      </c>
      <c r="L4191" s="143">
        <v>3498.3837334701102</v>
      </c>
      <c r="M4191" s="143">
        <v>7.42783329599213</v>
      </c>
      <c r="N4191" s="143">
        <v>0.97810084613349002</v>
      </c>
      <c r="O4191" s="143">
        <v>0.86704435452803996</v>
      </c>
      <c r="P4191" s="143">
        <v>0.11417283923923</v>
      </c>
      <c r="Q4191" s="143">
        <v>408.36321242086399</v>
      </c>
      <c r="R4191" s="143">
        <v>1550</v>
      </c>
      <c r="S4191" s="143" t="s">
        <v>399</v>
      </c>
      <c r="T4191" s="143">
        <v>1550</v>
      </c>
      <c r="U4191" s="143" t="s">
        <v>385</v>
      </c>
      <c r="V4191" s="143" t="s">
        <v>366</v>
      </c>
      <c r="Z4191" s="143">
        <v>0</v>
      </c>
      <c r="AA4191" s="143">
        <v>1</v>
      </c>
      <c r="AB4191" s="143">
        <v>0.86704435452803996</v>
      </c>
      <c r="AC4191" s="143">
        <v>0.11417283923923</v>
      </c>
      <c r="AD4191" s="143">
        <v>1203.5323089230801</v>
      </c>
      <c r="AF4191" s="143">
        <v>-1</v>
      </c>
      <c r="AG4191" s="143">
        <v>-1</v>
      </c>
      <c r="AH4191" s="143">
        <v>-1</v>
      </c>
      <c r="AI4191" s="143">
        <v>-1</v>
      </c>
      <c r="AJ4191" s="143">
        <v>0</v>
      </c>
      <c r="AM4191" s="143" t="s">
        <v>383</v>
      </c>
      <c r="AN4191" s="143">
        <v>-1</v>
      </c>
      <c r="AQ4191" s="143">
        <v>655</v>
      </c>
      <c r="AR4191" s="143" t="s">
        <v>297</v>
      </c>
      <c r="AT4191" s="143" t="s">
        <v>366</v>
      </c>
      <c r="AV4191" s="143">
        <v>87.068868550940095</v>
      </c>
      <c r="AW4191" s="143">
        <v>0.97610081829999995</v>
      </c>
    </row>
    <row r="4192" spans="1:49" x14ac:dyDescent="0.25">
      <c r="A4192" s="153">
        <v>820000</v>
      </c>
      <c r="B4192" s="153">
        <v>2500000</v>
      </c>
      <c r="C4192" s="153">
        <v>2500000</v>
      </c>
      <c r="D4192" s="143" t="s">
        <v>360</v>
      </c>
      <c r="E4192" s="143" t="s">
        <v>73</v>
      </c>
      <c r="F4192" s="143" t="s">
        <v>378</v>
      </c>
      <c r="G4192" s="143" t="s">
        <v>379</v>
      </c>
      <c r="H4192" s="143">
        <v>0.59</v>
      </c>
      <c r="I4192" s="143">
        <v>0.64</v>
      </c>
      <c r="J4192" s="143" t="s">
        <v>363</v>
      </c>
      <c r="K4192" s="143">
        <v>4.3723804400799997E-3</v>
      </c>
      <c r="L4192" s="143">
        <v>2573.20136075255</v>
      </c>
      <c r="M4192" s="143">
        <v>6.1388508695221997</v>
      </c>
      <c r="N4192" s="143">
        <v>0.65461588896125</v>
      </c>
      <c r="O4192" s="143">
        <v>2.6841391466489999E-2</v>
      </c>
      <c r="P4192" s="143">
        <v>2.86222970866E-3</v>
      </c>
      <c r="Q4192" s="143">
        <v>11.251015298154501</v>
      </c>
      <c r="R4192" s="143">
        <v>6460</v>
      </c>
      <c r="S4192" s="143" t="s">
        <v>416</v>
      </c>
      <c r="T4192" s="143">
        <v>6460</v>
      </c>
      <c r="U4192" s="143" t="s">
        <v>385</v>
      </c>
      <c r="V4192" s="143" t="s">
        <v>366</v>
      </c>
      <c r="Y4192" s="143" t="s">
        <v>363</v>
      </c>
      <c r="Z4192" s="143">
        <v>0</v>
      </c>
      <c r="AA4192" s="143">
        <v>1</v>
      </c>
      <c r="AB4192" s="143">
        <v>2.6841391466489999E-2</v>
      </c>
      <c r="AC4192" s="143">
        <v>2.86222970866E-3</v>
      </c>
      <c r="AD4192" s="143">
        <v>1124.45640463466</v>
      </c>
      <c r="AF4192" s="143">
        <v>-1</v>
      </c>
      <c r="AG4192" s="143">
        <v>-1</v>
      </c>
      <c r="AH4192" s="143">
        <v>-1</v>
      </c>
      <c r="AI4192" s="143">
        <v>-1</v>
      </c>
      <c r="AJ4192" s="143">
        <v>0</v>
      </c>
      <c r="AM4192" s="143" t="s">
        <v>383</v>
      </c>
      <c r="AN4192" s="143">
        <v>-1</v>
      </c>
      <c r="AQ4192" s="143">
        <v>668</v>
      </c>
      <c r="AR4192" s="143" t="s">
        <v>297</v>
      </c>
      <c r="AT4192" s="143" t="s">
        <v>366</v>
      </c>
      <c r="AV4192" s="143">
        <v>26.303722710924198</v>
      </c>
      <c r="AW4192" s="143">
        <v>0.91196788699999998</v>
      </c>
    </row>
    <row r="4193" spans="1:49" x14ac:dyDescent="0.25">
      <c r="A4193" s="153">
        <v>820000</v>
      </c>
      <c r="B4193" s="153">
        <v>2500000</v>
      </c>
      <c r="C4193" s="153">
        <v>2500000</v>
      </c>
      <c r="D4193" s="143" t="s">
        <v>360</v>
      </c>
      <c r="E4193" s="143" t="s">
        <v>73</v>
      </c>
      <c r="F4193" s="143" t="s">
        <v>378</v>
      </c>
      <c r="G4193" s="143" t="s">
        <v>379</v>
      </c>
      <c r="H4193" s="143">
        <v>0.59</v>
      </c>
      <c r="I4193" s="143">
        <v>0.64</v>
      </c>
      <c r="J4193" s="143" t="s">
        <v>366</v>
      </c>
      <c r="K4193" s="143">
        <v>7.9662856529999996E-3</v>
      </c>
      <c r="L4193" s="143">
        <v>2573.20136075255</v>
      </c>
      <c r="M4193" s="143">
        <v>6.1388508695221997</v>
      </c>
      <c r="N4193" s="143">
        <v>0.65461588896125</v>
      </c>
      <c r="O4193" s="143">
        <v>4.8903839607829999E-2</v>
      </c>
      <c r="P4193" s="143">
        <v>5.2148571644600001E-3</v>
      </c>
      <c r="Q4193" s="143">
        <v>20.498857082466198</v>
      </c>
      <c r="R4193" s="143">
        <v>1860</v>
      </c>
      <c r="S4193" s="143" t="s">
        <v>411</v>
      </c>
      <c r="T4193" s="143">
        <v>1860</v>
      </c>
      <c r="U4193" s="143" t="s">
        <v>385</v>
      </c>
      <c r="V4193" s="143" t="s">
        <v>366</v>
      </c>
      <c r="Z4193" s="143">
        <v>0</v>
      </c>
      <c r="AA4193" s="143">
        <v>1</v>
      </c>
      <c r="AB4193" s="143">
        <v>4.8903839607829999E-2</v>
      </c>
      <c r="AC4193" s="143">
        <v>5.2148571644600001E-3</v>
      </c>
      <c r="AD4193" s="143">
        <v>66.126394132288894</v>
      </c>
      <c r="AF4193" s="143">
        <v>-1</v>
      </c>
      <c r="AG4193" s="143">
        <v>-1</v>
      </c>
      <c r="AH4193" s="143">
        <v>-1</v>
      </c>
      <c r="AI4193" s="143">
        <v>-1</v>
      </c>
      <c r="AJ4193" s="143">
        <v>0</v>
      </c>
      <c r="AM4193" s="143" t="s">
        <v>383</v>
      </c>
      <c r="AN4193" s="143">
        <v>-1</v>
      </c>
      <c r="AQ4193" s="143">
        <v>668</v>
      </c>
      <c r="AR4193" s="143" t="s">
        <v>297</v>
      </c>
      <c r="AT4193" s="143" t="s">
        <v>366</v>
      </c>
      <c r="AV4193" s="143">
        <v>35.052324553781801</v>
      </c>
      <c r="AW4193" s="143">
        <v>5.3630490000000003E-2</v>
      </c>
    </row>
    <row r="4194" spans="1:49" x14ac:dyDescent="0.25">
      <c r="A4194" s="153">
        <v>820000</v>
      </c>
      <c r="B4194" s="153">
        <v>2500000</v>
      </c>
      <c r="C4194" s="153">
        <v>2500000</v>
      </c>
      <c r="D4194" s="143" t="s">
        <v>360</v>
      </c>
      <c r="E4194" s="143" t="s">
        <v>73</v>
      </c>
      <c r="F4194" s="143" t="s">
        <v>378</v>
      </c>
      <c r="G4194" s="143" t="s">
        <v>379</v>
      </c>
      <c r="H4194" s="143">
        <v>0.59</v>
      </c>
      <c r="I4194" s="143">
        <v>0.64</v>
      </c>
      <c r="J4194" s="143" t="s">
        <v>366</v>
      </c>
      <c r="K4194" s="143">
        <v>0.29115587445273999</v>
      </c>
      <c r="L4194" s="143">
        <v>3780.88999070921</v>
      </c>
      <c r="M4194" s="143">
        <v>8.1718482798300407</v>
      </c>
      <c r="N4194" s="143">
        <v>1.0874588403963501</v>
      </c>
      <c r="O4194" s="143">
        <v>2.3792816318090599</v>
      </c>
      <c r="P4194" s="143">
        <v>0.31662002960696001</v>
      </c>
      <c r="Q4194" s="143">
        <v>1100.8283314545599</v>
      </c>
      <c r="R4194" s="143">
        <v>1860</v>
      </c>
      <c r="S4194" s="143" t="s">
        <v>411</v>
      </c>
      <c r="T4194" s="143">
        <v>1860</v>
      </c>
      <c r="U4194" s="143" t="s">
        <v>385</v>
      </c>
      <c r="V4194" s="143" t="s">
        <v>366</v>
      </c>
      <c r="Z4194" s="143">
        <v>0</v>
      </c>
      <c r="AA4194" s="143">
        <v>1</v>
      </c>
      <c r="AB4194" s="143">
        <v>2.3792816318090599</v>
      </c>
      <c r="AC4194" s="143">
        <v>0.31662002960696001</v>
      </c>
      <c r="AD4194" s="143">
        <v>2335.6956585989601</v>
      </c>
      <c r="AF4194" s="143">
        <v>-1</v>
      </c>
      <c r="AG4194" s="143">
        <v>-1</v>
      </c>
      <c r="AH4194" s="143">
        <v>-1</v>
      </c>
      <c r="AI4194" s="143">
        <v>-1</v>
      </c>
      <c r="AJ4194" s="143">
        <v>0</v>
      </c>
      <c r="AM4194" s="143" t="s">
        <v>383</v>
      </c>
      <c r="AN4194" s="143">
        <v>-1</v>
      </c>
      <c r="AQ4194" s="143">
        <v>678</v>
      </c>
      <c r="AR4194" s="143" t="s">
        <v>297</v>
      </c>
      <c r="AT4194" s="143" t="s">
        <v>366</v>
      </c>
      <c r="AV4194" s="143">
        <v>156.86972743938799</v>
      </c>
      <c r="AW4194" s="143">
        <v>1.8943192688999999</v>
      </c>
    </row>
    <row r="4195" spans="1:49" x14ac:dyDescent="0.25">
      <c r="A4195" s="153">
        <v>820000</v>
      </c>
      <c r="B4195" s="153">
        <v>2500000</v>
      </c>
      <c r="C4195" s="153">
        <v>2500000</v>
      </c>
      <c r="D4195" s="143" t="s">
        <v>360</v>
      </c>
      <c r="E4195" s="143" t="s">
        <v>73</v>
      </c>
      <c r="F4195" s="143" t="s">
        <v>378</v>
      </c>
      <c r="G4195" s="143" t="s">
        <v>379</v>
      </c>
      <c r="H4195" s="143">
        <v>0.59</v>
      </c>
      <c r="I4195" s="143">
        <v>0.64</v>
      </c>
      <c r="J4195" s="143" t="s">
        <v>366</v>
      </c>
      <c r="K4195" s="143">
        <v>3.6282353867109998E-2</v>
      </c>
      <c r="L4195" s="143">
        <v>3508.2680619759299</v>
      </c>
      <c r="M4195" s="143">
        <v>7.1407802403343403</v>
      </c>
      <c r="N4195" s="143">
        <v>0.96627847474541995</v>
      </c>
      <c r="O4195" s="143">
        <v>0.25908431556712003</v>
      </c>
      <c r="P4195" s="143">
        <v>3.5058857554890001E-2</v>
      </c>
      <c r="Q4195" s="143">
        <v>127.288223285312</v>
      </c>
      <c r="R4195" s="143">
        <v>8140</v>
      </c>
      <c r="S4195" s="143" t="s">
        <v>369</v>
      </c>
      <c r="T4195" s="143">
        <v>8140</v>
      </c>
      <c r="U4195" s="143" t="s">
        <v>385</v>
      </c>
      <c r="V4195" s="143" t="s">
        <v>366</v>
      </c>
      <c r="Z4195" s="143">
        <v>0</v>
      </c>
      <c r="AA4195" s="143">
        <v>1</v>
      </c>
      <c r="AB4195" s="143">
        <v>0.25908431556712003</v>
      </c>
      <c r="AC4195" s="143">
        <v>3.5058857554890001E-2</v>
      </c>
      <c r="AD4195" s="143">
        <v>366.343014891434</v>
      </c>
      <c r="AF4195" s="143">
        <v>-1</v>
      </c>
      <c r="AG4195" s="143">
        <v>-1</v>
      </c>
      <c r="AH4195" s="143">
        <v>-1</v>
      </c>
      <c r="AI4195" s="143">
        <v>-1</v>
      </c>
      <c r="AJ4195" s="143">
        <v>0</v>
      </c>
      <c r="AM4195" s="143" t="s">
        <v>383</v>
      </c>
      <c r="AN4195" s="143">
        <v>-1</v>
      </c>
      <c r="AQ4195" s="143">
        <v>666</v>
      </c>
      <c r="AR4195" s="143" t="s">
        <v>297</v>
      </c>
      <c r="AT4195" s="143" t="s">
        <v>366</v>
      </c>
      <c r="AV4195" s="143">
        <v>100.261915784495</v>
      </c>
      <c r="AW4195" s="143">
        <v>0.2971151783</v>
      </c>
    </row>
    <row r="4196" spans="1:49" x14ac:dyDescent="0.25">
      <c r="A4196" s="153">
        <v>820000</v>
      </c>
      <c r="B4196" s="153">
        <v>2500000</v>
      </c>
      <c r="C4196" s="153">
        <v>2500000</v>
      </c>
      <c r="D4196" s="143" t="s">
        <v>360</v>
      </c>
      <c r="E4196" s="143" t="s">
        <v>73</v>
      </c>
      <c r="F4196" s="143" t="s">
        <v>378</v>
      </c>
      <c r="G4196" s="143" t="s">
        <v>379</v>
      </c>
      <c r="H4196" s="143">
        <v>0.59</v>
      </c>
      <c r="I4196" s="143">
        <v>0.64</v>
      </c>
      <c r="J4196" s="143" t="s">
        <v>366</v>
      </c>
      <c r="K4196" s="143">
        <v>5.5048772362569998E-2</v>
      </c>
      <c r="L4196" s="143">
        <v>3484.8218217417898</v>
      </c>
      <c r="M4196" s="143">
        <v>6.9732563900384603</v>
      </c>
      <c r="N4196" s="143">
        <v>0.94827588726601997</v>
      </c>
      <c r="O4196" s="143">
        <v>0.3838692036411</v>
      </c>
      <c r="P4196" s="143">
        <v>5.2201423455019998E-2</v>
      </c>
      <c r="Q4196" s="143">
        <v>191.83516318920101</v>
      </c>
      <c r="R4196" s="143">
        <v>8110</v>
      </c>
      <c r="S4196" s="143" t="s">
        <v>410</v>
      </c>
      <c r="T4196" s="143">
        <v>8110</v>
      </c>
      <c r="U4196" s="143" t="s">
        <v>385</v>
      </c>
      <c r="V4196" s="143" t="s">
        <v>366</v>
      </c>
      <c r="Z4196" s="143">
        <v>0</v>
      </c>
      <c r="AA4196" s="143">
        <v>1</v>
      </c>
      <c r="AB4196" s="143">
        <v>0.3838692036411</v>
      </c>
      <c r="AC4196" s="143">
        <v>5.2201423455019998E-2</v>
      </c>
      <c r="AD4196" s="143">
        <v>202.71769182633301</v>
      </c>
      <c r="AF4196" s="143">
        <v>-1</v>
      </c>
      <c r="AG4196" s="143">
        <v>-1</v>
      </c>
      <c r="AH4196" s="143">
        <v>-1</v>
      </c>
      <c r="AI4196" s="143">
        <v>-1</v>
      </c>
      <c r="AJ4196" s="143">
        <v>0</v>
      </c>
      <c r="AM4196" s="143" t="s">
        <v>383</v>
      </c>
      <c r="AN4196" s="143">
        <v>-1</v>
      </c>
      <c r="AQ4196" s="143">
        <v>666</v>
      </c>
      <c r="AR4196" s="143" t="s">
        <v>297</v>
      </c>
      <c r="AT4196" s="143" t="s">
        <v>366</v>
      </c>
      <c r="AV4196" s="143">
        <v>70.727735436496701</v>
      </c>
      <c r="AW4196" s="143">
        <v>0.1644101312</v>
      </c>
    </row>
    <row r="4197" spans="1:49" x14ac:dyDescent="0.25">
      <c r="A4197" s="153">
        <v>820000</v>
      </c>
      <c r="B4197" s="153">
        <v>2500000</v>
      </c>
      <c r="C4197" s="153">
        <v>2500000</v>
      </c>
      <c r="D4197" s="143" t="s">
        <v>360</v>
      </c>
      <c r="E4197" s="143" t="s">
        <v>73</v>
      </c>
      <c r="F4197" s="143" t="s">
        <v>378</v>
      </c>
      <c r="G4197" s="143" t="s">
        <v>379</v>
      </c>
      <c r="H4197" s="143">
        <v>0.59</v>
      </c>
      <c r="I4197" s="143">
        <v>0.64</v>
      </c>
      <c r="J4197" s="143" t="s">
        <v>395</v>
      </c>
      <c r="K4197" s="143">
        <v>3.7728750616999998E-4</v>
      </c>
      <c r="L4197" s="143">
        <v>3815.7012400888002</v>
      </c>
      <c r="M4197" s="143">
        <v>7.7926783590085202</v>
      </c>
      <c r="N4197" s="143">
        <v>1.0572991444436699</v>
      </c>
      <c r="O4197" s="143">
        <v>2.9400801844800001E-3</v>
      </c>
      <c r="P4197" s="143">
        <v>3.9890575748000002E-4</v>
      </c>
      <c r="Q4197" s="143">
        <v>1.4396164051781399</v>
      </c>
      <c r="R4197" s="143">
        <v>8140</v>
      </c>
      <c r="S4197" s="143" t="s">
        <v>369</v>
      </c>
      <c r="T4197" s="143">
        <v>8140</v>
      </c>
      <c r="U4197" s="143" t="s">
        <v>395</v>
      </c>
      <c r="V4197" s="143" t="s">
        <v>395</v>
      </c>
      <c r="Z4197" s="143">
        <v>0</v>
      </c>
      <c r="AA4197" s="143">
        <v>1</v>
      </c>
      <c r="AB4197" s="143">
        <v>2.9400801844800001E-3</v>
      </c>
      <c r="AC4197" s="143">
        <v>3.9890575748000002E-4</v>
      </c>
      <c r="AD4197" s="143">
        <v>61.836720378160997</v>
      </c>
      <c r="AF4197" s="143">
        <v>-1</v>
      </c>
      <c r="AG4197" s="143">
        <v>-1</v>
      </c>
      <c r="AH4197" s="143">
        <v>-1</v>
      </c>
      <c r="AI4197" s="143">
        <v>-1</v>
      </c>
      <c r="AJ4197" s="143">
        <v>0</v>
      </c>
      <c r="AM4197" s="143" t="s">
        <v>383</v>
      </c>
      <c r="AN4197" s="143">
        <v>-1</v>
      </c>
      <c r="AQ4197" s="143">
        <v>661</v>
      </c>
      <c r="AR4197" s="143" t="s">
        <v>297</v>
      </c>
      <c r="AT4197" s="143" t="s">
        <v>366</v>
      </c>
      <c r="AV4197" s="143">
        <v>16.505932574283801</v>
      </c>
      <c r="AW4197" s="143">
        <v>5.0151435799999998E-2</v>
      </c>
    </row>
    <row r="4198" spans="1:49" x14ac:dyDescent="0.25">
      <c r="A4198" s="153">
        <v>820000</v>
      </c>
      <c r="B4198" s="153">
        <v>2500000</v>
      </c>
      <c r="C4198" s="153">
        <v>2500000</v>
      </c>
      <c r="D4198" s="143" t="s">
        <v>360</v>
      </c>
      <c r="E4198" s="143" t="s">
        <v>73</v>
      </c>
      <c r="F4198" s="143" t="s">
        <v>378</v>
      </c>
      <c r="G4198" s="143" t="s">
        <v>379</v>
      </c>
      <c r="H4198" s="143">
        <v>0.59</v>
      </c>
      <c r="I4198" s="143">
        <v>0.64</v>
      </c>
      <c r="J4198" s="143" t="s">
        <v>366</v>
      </c>
      <c r="K4198" s="143">
        <v>4.7303227690299997E-3</v>
      </c>
      <c r="L4198" s="143">
        <v>3815.7012400888002</v>
      </c>
      <c r="M4198" s="143">
        <v>7.7926783590085202</v>
      </c>
      <c r="N4198" s="143">
        <v>1.0572991444436699</v>
      </c>
      <c r="O4198" s="143">
        <v>3.6861883873350001E-2</v>
      </c>
      <c r="P4198" s="143">
        <v>5.0013662166299997E-3</v>
      </c>
      <c r="Q4198" s="143">
        <v>18.0494984558119</v>
      </c>
      <c r="R4198" s="143">
        <v>8140</v>
      </c>
      <c r="S4198" s="143" t="s">
        <v>369</v>
      </c>
      <c r="T4198" s="143">
        <v>8140</v>
      </c>
      <c r="U4198" s="143" t="s">
        <v>385</v>
      </c>
      <c r="V4198" s="143" t="s">
        <v>366</v>
      </c>
      <c r="Z4198" s="143">
        <v>0</v>
      </c>
      <c r="AA4198" s="143">
        <v>1</v>
      </c>
      <c r="AB4198" s="143">
        <v>3.6861883873350001E-2</v>
      </c>
      <c r="AC4198" s="143">
        <v>5.0013662166299997E-3</v>
      </c>
      <c r="AD4198" s="143">
        <v>36.599898574689597</v>
      </c>
      <c r="AF4198" s="143">
        <v>-1</v>
      </c>
      <c r="AG4198" s="143">
        <v>-1</v>
      </c>
      <c r="AH4198" s="143">
        <v>-1</v>
      </c>
      <c r="AI4198" s="143">
        <v>-1</v>
      </c>
      <c r="AJ4198" s="143">
        <v>0</v>
      </c>
      <c r="AM4198" s="143" t="s">
        <v>383</v>
      </c>
      <c r="AN4198" s="143">
        <v>-1</v>
      </c>
      <c r="AQ4198" s="143">
        <v>661</v>
      </c>
      <c r="AR4198" s="143" t="s">
        <v>297</v>
      </c>
      <c r="AT4198" s="143" t="s">
        <v>366</v>
      </c>
      <c r="AV4198" s="143">
        <v>48.611939271546603</v>
      </c>
      <c r="AW4198" s="143">
        <v>2.9683615999999999E-2</v>
      </c>
    </row>
    <row r="4199" spans="1:49" x14ac:dyDescent="0.25">
      <c r="A4199" s="153">
        <v>820000</v>
      </c>
      <c r="B4199" s="153">
        <v>2500000</v>
      </c>
      <c r="C4199" s="153">
        <v>2500000</v>
      </c>
      <c r="D4199" s="143" t="s">
        <v>360</v>
      </c>
      <c r="E4199" s="143" t="s">
        <v>73</v>
      </c>
      <c r="F4199" s="143" t="s">
        <v>378</v>
      </c>
      <c r="G4199" s="143" t="s">
        <v>379</v>
      </c>
      <c r="H4199" s="143">
        <v>0.59</v>
      </c>
      <c r="I4199" s="143">
        <v>0.64</v>
      </c>
      <c r="J4199" s="143" t="s">
        <v>363</v>
      </c>
      <c r="K4199" s="143">
        <v>5.4077492251900002E-3</v>
      </c>
      <c r="L4199" s="143">
        <v>3299.0688159696301</v>
      </c>
      <c r="M4199" s="143">
        <v>6.5270345592453802</v>
      </c>
      <c r="N4199" s="143">
        <v>0.88734925332843995</v>
      </c>
      <c r="O4199" s="143">
        <v>3.5296566080590001E-2</v>
      </c>
      <c r="P4199" s="143">
        <v>4.7985622371600001E-3</v>
      </c>
      <c r="Q4199" s="143">
        <v>17.840536833431301</v>
      </c>
      <c r="R4199" s="143">
        <v>3100</v>
      </c>
      <c r="S4199" s="143" t="s">
        <v>371</v>
      </c>
      <c r="T4199" s="143">
        <v>3100</v>
      </c>
      <c r="U4199" s="143" t="s">
        <v>385</v>
      </c>
      <c r="V4199" s="143" t="s">
        <v>366</v>
      </c>
      <c r="Y4199" s="143" t="s">
        <v>363</v>
      </c>
      <c r="Z4199" s="143">
        <v>0</v>
      </c>
      <c r="AA4199" s="143">
        <v>1</v>
      </c>
      <c r="AB4199" s="143">
        <v>3.5296566080590001E-2</v>
      </c>
      <c r="AC4199" s="143">
        <v>4.7985622371600001E-3</v>
      </c>
      <c r="AD4199" s="143">
        <v>2009.0126786988601</v>
      </c>
      <c r="AF4199" s="143">
        <v>-1</v>
      </c>
      <c r="AG4199" s="143">
        <v>-1</v>
      </c>
      <c r="AH4199" s="143">
        <v>-1</v>
      </c>
      <c r="AI4199" s="143">
        <v>-1</v>
      </c>
      <c r="AJ4199" s="143">
        <v>0</v>
      </c>
      <c r="AM4199" s="143" t="s">
        <v>383</v>
      </c>
      <c r="AN4199" s="143">
        <v>-1</v>
      </c>
      <c r="AQ4199" s="143">
        <v>672</v>
      </c>
      <c r="AR4199" s="143" t="s">
        <v>297</v>
      </c>
      <c r="AT4199" s="143" t="s">
        <v>366</v>
      </c>
      <c r="AV4199" s="143">
        <v>30.3976188384441</v>
      </c>
      <c r="AW4199" s="143">
        <v>1.6293695691000001</v>
      </c>
    </row>
    <row r="4200" spans="1:49" x14ac:dyDescent="0.25">
      <c r="A4200" s="153">
        <v>820000</v>
      </c>
      <c r="B4200" s="153">
        <v>2500000</v>
      </c>
      <c r="C4200" s="153">
        <v>2500000</v>
      </c>
      <c r="D4200" s="143" t="s">
        <v>360</v>
      </c>
      <c r="E4200" s="143" t="s">
        <v>73</v>
      </c>
      <c r="F4200" s="143" t="s">
        <v>378</v>
      </c>
      <c r="G4200" s="143" t="s">
        <v>379</v>
      </c>
      <c r="H4200" s="143">
        <v>0.59</v>
      </c>
      <c r="I4200" s="143">
        <v>0.64</v>
      </c>
      <c r="J4200" s="143" t="s">
        <v>366</v>
      </c>
      <c r="K4200" s="143">
        <v>5.9832449328940003E-2</v>
      </c>
      <c r="L4200" s="143">
        <v>3318.7875974743301</v>
      </c>
      <c r="M4200" s="143">
        <v>6.5321963414292599</v>
      </c>
      <c r="N4200" s="143">
        <v>0.89779757881452005</v>
      </c>
      <c r="O4200" s="143">
        <v>0.39083730660530003</v>
      </c>
      <c r="P4200" s="143">
        <v>5.3717428142069999E-2</v>
      </c>
      <c r="Q4200" s="143">
        <v>198.57119075942001</v>
      </c>
      <c r="R4200" s="143">
        <v>1800</v>
      </c>
      <c r="S4200" s="143" t="s">
        <v>415</v>
      </c>
      <c r="T4200" s="143">
        <v>1800</v>
      </c>
      <c r="U4200" s="143" t="s">
        <v>385</v>
      </c>
      <c r="V4200" s="143" t="s">
        <v>366</v>
      </c>
      <c r="Z4200" s="143">
        <v>0</v>
      </c>
      <c r="AA4200" s="143">
        <v>1</v>
      </c>
      <c r="AB4200" s="143">
        <v>0.39083730660530003</v>
      </c>
      <c r="AC4200" s="143">
        <v>5.3717428142069999E-2</v>
      </c>
      <c r="AD4200" s="143">
        <v>534.82474180010399</v>
      </c>
      <c r="AF4200" s="143">
        <v>-1</v>
      </c>
      <c r="AG4200" s="143">
        <v>-1</v>
      </c>
      <c r="AH4200" s="143">
        <v>-1</v>
      </c>
      <c r="AI4200" s="143">
        <v>-1</v>
      </c>
      <c r="AJ4200" s="143">
        <v>0</v>
      </c>
      <c r="AM4200" s="143" t="s">
        <v>383</v>
      </c>
      <c r="AN4200" s="143">
        <v>-1</v>
      </c>
      <c r="AQ4200" s="143">
        <v>665</v>
      </c>
      <c r="AR4200" s="143" t="s">
        <v>297</v>
      </c>
      <c r="AT4200" s="143" t="s">
        <v>366</v>
      </c>
      <c r="AV4200" s="143">
        <v>65.360085422604897</v>
      </c>
      <c r="AW4200" s="143">
        <v>0.4337589147</v>
      </c>
    </row>
    <row r="4201" spans="1:49" x14ac:dyDescent="0.25">
      <c r="A4201" s="153">
        <v>820000</v>
      </c>
      <c r="B4201" s="153">
        <v>2500000</v>
      </c>
      <c r="C4201" s="153">
        <v>2500000</v>
      </c>
      <c r="D4201" s="143" t="s">
        <v>360</v>
      </c>
      <c r="E4201" s="143" t="s">
        <v>73</v>
      </c>
      <c r="F4201" s="143" t="s">
        <v>378</v>
      </c>
      <c r="G4201" s="143" t="s">
        <v>379</v>
      </c>
      <c r="H4201" s="143">
        <v>0.59</v>
      </c>
      <c r="I4201" s="143">
        <v>0.64</v>
      </c>
      <c r="J4201" s="143" t="s">
        <v>363</v>
      </c>
      <c r="K4201" s="143">
        <v>1.127712069963E-2</v>
      </c>
      <c r="L4201" s="143">
        <v>3318.7875974743301</v>
      </c>
      <c r="M4201" s="143">
        <v>6.5321963414292599</v>
      </c>
      <c r="N4201" s="143">
        <v>0.89779757881452005</v>
      </c>
      <c r="O4201" s="143">
        <v>7.3664366575990001E-2</v>
      </c>
      <c r="P4201" s="143">
        <v>1.0124571660119999E-2</v>
      </c>
      <c r="Q4201" s="143">
        <v>37.426368313159699</v>
      </c>
      <c r="R4201" s="143">
        <v>3200</v>
      </c>
      <c r="S4201" s="143" t="s">
        <v>370</v>
      </c>
      <c r="T4201" s="143">
        <v>3200</v>
      </c>
      <c r="U4201" s="143" t="s">
        <v>385</v>
      </c>
      <c r="V4201" s="143" t="s">
        <v>366</v>
      </c>
      <c r="Y4201" s="143" t="s">
        <v>363</v>
      </c>
      <c r="Z4201" s="143">
        <v>0</v>
      </c>
      <c r="AA4201" s="143">
        <v>1</v>
      </c>
      <c r="AB4201" s="143">
        <v>7.3664366575990001E-2</v>
      </c>
      <c r="AC4201" s="143">
        <v>1.0124571660119999E-2</v>
      </c>
      <c r="AD4201" s="143">
        <v>1515.4009466350001</v>
      </c>
      <c r="AF4201" s="143">
        <v>-1</v>
      </c>
      <c r="AG4201" s="143">
        <v>-1</v>
      </c>
      <c r="AH4201" s="143">
        <v>-1</v>
      </c>
      <c r="AI4201" s="143">
        <v>-1</v>
      </c>
      <c r="AJ4201" s="143">
        <v>0</v>
      </c>
      <c r="AM4201" s="143" t="s">
        <v>383</v>
      </c>
      <c r="AN4201" s="143">
        <v>-1</v>
      </c>
      <c r="AQ4201" s="143">
        <v>665</v>
      </c>
      <c r="AR4201" s="143" t="s">
        <v>297</v>
      </c>
      <c r="AT4201" s="143" t="s">
        <v>366</v>
      </c>
      <c r="AV4201" s="143">
        <v>47.016963691983499</v>
      </c>
      <c r="AW4201" s="143">
        <v>1.2290356419999999</v>
      </c>
    </row>
    <row r="4202" spans="1:49" x14ac:dyDescent="0.25">
      <c r="A4202" s="153">
        <v>820000</v>
      </c>
      <c r="B4202" s="153">
        <v>2500000</v>
      </c>
      <c r="C4202" s="153">
        <v>2500000</v>
      </c>
      <c r="D4202" s="143" t="s">
        <v>360</v>
      </c>
      <c r="E4202" s="143" t="s">
        <v>73</v>
      </c>
      <c r="F4202" s="143" t="s">
        <v>378</v>
      </c>
      <c r="G4202" s="143" t="s">
        <v>379</v>
      </c>
      <c r="H4202" s="143">
        <v>0.59</v>
      </c>
      <c r="I4202" s="143">
        <v>0.64</v>
      </c>
      <c r="J4202" s="143" t="s">
        <v>366</v>
      </c>
      <c r="K4202" s="143">
        <v>7.3878108617619995E-2</v>
      </c>
      <c r="L4202" s="143">
        <v>3356.49725705726</v>
      </c>
      <c r="M4202" s="143">
        <v>6.7646669113462403</v>
      </c>
      <c r="N4202" s="143">
        <v>0.91793589456460001</v>
      </c>
      <c r="O4202" s="143">
        <v>0.49976079683849001</v>
      </c>
      <c r="P4202" s="143">
        <v>6.7815367722660003E-2</v>
      </c>
      <c r="Q4202" s="143">
        <v>247.971668931637</v>
      </c>
      <c r="R4202" s="143">
        <v>8110</v>
      </c>
      <c r="S4202" s="143" t="s">
        <v>410</v>
      </c>
      <c r="T4202" s="143">
        <v>8110</v>
      </c>
      <c r="U4202" s="143" t="s">
        <v>385</v>
      </c>
      <c r="V4202" s="143" t="s">
        <v>366</v>
      </c>
      <c r="Z4202" s="143">
        <v>0</v>
      </c>
      <c r="AA4202" s="143">
        <v>1</v>
      </c>
      <c r="AB4202" s="143">
        <v>0.49976079683849001</v>
      </c>
      <c r="AC4202" s="143">
        <v>6.7815367722660003E-2</v>
      </c>
      <c r="AD4202" s="143">
        <v>694.30787216098395</v>
      </c>
      <c r="AF4202" s="143">
        <v>-1</v>
      </c>
      <c r="AG4202" s="143">
        <v>-1</v>
      </c>
      <c r="AH4202" s="143">
        <v>-1</v>
      </c>
      <c r="AI4202" s="143">
        <v>-1</v>
      </c>
      <c r="AJ4202" s="143">
        <v>0</v>
      </c>
      <c r="AM4202" s="143" t="s">
        <v>383</v>
      </c>
      <c r="AN4202" s="143">
        <v>-1</v>
      </c>
      <c r="AQ4202" s="143">
        <v>666</v>
      </c>
      <c r="AR4202" s="143" t="s">
        <v>297</v>
      </c>
      <c r="AT4202" s="143" t="s">
        <v>366</v>
      </c>
      <c r="AV4202" s="143">
        <v>75.975479160099397</v>
      </c>
      <c r="AW4202" s="143">
        <v>0.56310451920000004</v>
      </c>
    </row>
    <row r="4203" spans="1:49" x14ac:dyDescent="0.25">
      <c r="A4203" s="153">
        <v>820000</v>
      </c>
      <c r="B4203" s="153">
        <v>2500000</v>
      </c>
      <c r="C4203" s="153">
        <v>2500000</v>
      </c>
      <c r="D4203" s="143" t="s">
        <v>360</v>
      </c>
      <c r="E4203" s="143" t="s">
        <v>73</v>
      </c>
      <c r="F4203" s="143" t="s">
        <v>378</v>
      </c>
      <c r="G4203" s="143" t="s">
        <v>379</v>
      </c>
      <c r="H4203" s="143">
        <v>0.59</v>
      </c>
      <c r="I4203" s="143">
        <v>0.64</v>
      </c>
      <c r="J4203" s="143" t="s">
        <v>363</v>
      </c>
      <c r="K4203" s="143">
        <v>0.16110831090097</v>
      </c>
      <c r="L4203" s="143">
        <v>3356.49725705726</v>
      </c>
      <c r="M4203" s="143">
        <v>6.7646669113462403</v>
      </c>
      <c r="N4203" s="143">
        <v>0.91793589456460001</v>
      </c>
      <c r="O4203" s="143">
        <v>1.0898440598947201</v>
      </c>
      <c r="P4203" s="143">
        <v>0.14788710148868001</v>
      </c>
      <c r="Q4203" s="143">
        <v>540.75960362826197</v>
      </c>
      <c r="R4203" s="143">
        <v>3100</v>
      </c>
      <c r="S4203" s="143" t="s">
        <v>371</v>
      </c>
      <c r="T4203" s="143">
        <v>3100</v>
      </c>
      <c r="U4203" s="143" t="s">
        <v>385</v>
      </c>
      <c r="V4203" s="143" t="s">
        <v>366</v>
      </c>
      <c r="Y4203" s="143" t="s">
        <v>363</v>
      </c>
      <c r="Z4203" s="143">
        <v>0</v>
      </c>
      <c r="AA4203" s="143">
        <v>1</v>
      </c>
      <c r="AB4203" s="143">
        <v>1.0898440598947201</v>
      </c>
      <c r="AC4203" s="143">
        <v>0.14788710148868001</v>
      </c>
      <c r="AD4203" s="143">
        <v>1377.8402178724</v>
      </c>
      <c r="AF4203" s="143">
        <v>-1</v>
      </c>
      <c r="AG4203" s="143">
        <v>-1</v>
      </c>
      <c r="AH4203" s="143">
        <v>-1</v>
      </c>
      <c r="AI4203" s="143">
        <v>-1</v>
      </c>
      <c r="AJ4203" s="143">
        <v>0</v>
      </c>
      <c r="AM4203" s="143" t="s">
        <v>383</v>
      </c>
      <c r="AN4203" s="143">
        <v>-1</v>
      </c>
      <c r="AQ4203" s="143">
        <v>666</v>
      </c>
      <c r="AR4203" s="143" t="s">
        <v>297</v>
      </c>
      <c r="AT4203" s="143" t="s">
        <v>366</v>
      </c>
      <c r="AV4203" s="143">
        <v>104.549008046721</v>
      </c>
      <c r="AW4203" s="143">
        <v>1.1174697630999999</v>
      </c>
    </row>
    <row r="4204" spans="1:49" x14ac:dyDescent="0.25">
      <c r="A4204" s="153">
        <v>820000</v>
      </c>
      <c r="B4204" s="153">
        <v>2500000</v>
      </c>
      <c r="C4204" s="153">
        <v>2500000</v>
      </c>
      <c r="D4204" s="143" t="s">
        <v>360</v>
      </c>
      <c r="E4204" s="143" t="s">
        <v>73</v>
      </c>
      <c r="F4204" s="143" t="s">
        <v>378</v>
      </c>
      <c r="G4204" s="143" t="s">
        <v>379</v>
      </c>
      <c r="H4204" s="143">
        <v>0.59</v>
      </c>
      <c r="I4204" s="143">
        <v>0.64</v>
      </c>
      <c r="J4204" s="143" t="s">
        <v>366</v>
      </c>
      <c r="K4204" s="143">
        <v>0.61776473851060998</v>
      </c>
      <c r="L4204" s="143">
        <v>3992.3249365776201</v>
      </c>
      <c r="M4204" s="143">
        <v>8.8813877689024707</v>
      </c>
      <c r="N4204" s="143">
        <v>1.20609340891523</v>
      </c>
      <c r="O4204" s="143">
        <v>5.4866081926673997</v>
      </c>
      <c r="P4204" s="143">
        <v>0.74508197937789</v>
      </c>
      <c r="Q4204" s="143">
        <v>2466.3175704942701</v>
      </c>
      <c r="R4204" s="143">
        <v>1400</v>
      </c>
      <c r="S4204" s="143" t="s">
        <v>389</v>
      </c>
      <c r="T4204" s="143">
        <v>1400</v>
      </c>
      <c r="U4204" s="143" t="s">
        <v>385</v>
      </c>
      <c r="V4204" s="143" t="s">
        <v>366</v>
      </c>
      <c r="Z4204" s="143">
        <v>0</v>
      </c>
      <c r="AA4204" s="143">
        <v>1</v>
      </c>
      <c r="AB4204" s="143">
        <v>5.4866081926673997</v>
      </c>
      <c r="AC4204" s="143">
        <v>0.74508197937789</v>
      </c>
      <c r="AD4204" s="143">
        <v>2466.3124411684698</v>
      </c>
      <c r="AF4204" s="143">
        <v>-1</v>
      </c>
      <c r="AG4204" s="143">
        <v>-1</v>
      </c>
      <c r="AH4204" s="143">
        <v>-1</v>
      </c>
      <c r="AI4204" s="143">
        <v>-1</v>
      </c>
      <c r="AJ4204" s="143">
        <v>0</v>
      </c>
      <c r="AM4204" s="143" t="s">
        <v>383</v>
      </c>
      <c r="AN4204" s="143">
        <v>-1</v>
      </c>
      <c r="AQ4204" s="143">
        <v>653</v>
      </c>
      <c r="AR4204" s="143" t="s">
        <v>297</v>
      </c>
      <c r="AT4204" s="143" t="s">
        <v>366</v>
      </c>
      <c r="AV4204" s="143">
        <v>200.00020798329101</v>
      </c>
      <c r="AW4204" s="143">
        <v>2.0002533992</v>
      </c>
    </row>
    <row r="4205" spans="1:49" x14ac:dyDescent="0.25">
      <c r="A4205" s="153">
        <v>820000</v>
      </c>
      <c r="B4205" s="153">
        <v>2500000</v>
      </c>
      <c r="C4205" s="153">
        <v>2500000</v>
      </c>
      <c r="D4205" s="143" t="s">
        <v>360</v>
      </c>
      <c r="E4205" s="143" t="s">
        <v>73</v>
      </c>
      <c r="F4205" s="143" t="s">
        <v>378</v>
      </c>
      <c r="G4205" s="143" t="s">
        <v>379</v>
      </c>
      <c r="H4205" s="143">
        <v>0.59</v>
      </c>
      <c r="I4205" s="143">
        <v>0.64</v>
      </c>
      <c r="J4205" s="143" t="s">
        <v>366</v>
      </c>
      <c r="K4205" s="143">
        <v>0.17048699444366999</v>
      </c>
      <c r="L4205" s="143">
        <v>3740.5528748891702</v>
      </c>
      <c r="M4205" s="143">
        <v>7.5020038762540899</v>
      </c>
      <c r="N4205" s="143">
        <v>1.02977230481308</v>
      </c>
      <c r="O4205" s="143">
        <v>1.27899409316739</v>
      </c>
      <c r="P4205" s="143">
        <v>0.17556278520891999</v>
      </c>
      <c r="Q4205" s="143">
        <v>637.71561719751696</v>
      </c>
      <c r="R4205" s="143">
        <v>1800</v>
      </c>
      <c r="S4205" s="143" t="s">
        <v>415</v>
      </c>
      <c r="T4205" s="143">
        <v>1800</v>
      </c>
      <c r="U4205" s="143" t="s">
        <v>385</v>
      </c>
      <c r="V4205" s="143" t="s">
        <v>366</v>
      </c>
      <c r="Z4205" s="143">
        <v>0</v>
      </c>
      <c r="AA4205" s="143">
        <v>1</v>
      </c>
      <c r="AB4205" s="143">
        <v>1.27899409316739</v>
      </c>
      <c r="AC4205" s="143">
        <v>0.17556278520891999</v>
      </c>
      <c r="AD4205" s="143">
        <v>2230.6053293290202</v>
      </c>
      <c r="AF4205" s="143">
        <v>-1</v>
      </c>
      <c r="AG4205" s="143">
        <v>-1</v>
      </c>
      <c r="AH4205" s="143">
        <v>-1</v>
      </c>
      <c r="AI4205" s="143">
        <v>-1</v>
      </c>
      <c r="AJ4205" s="143">
        <v>0</v>
      </c>
      <c r="AM4205" s="143" t="s">
        <v>383</v>
      </c>
      <c r="AN4205" s="143">
        <v>-1</v>
      </c>
      <c r="AQ4205" s="143">
        <v>664</v>
      </c>
      <c r="AR4205" s="143" t="s">
        <v>297</v>
      </c>
      <c r="AT4205" s="143" t="s">
        <v>366</v>
      </c>
      <c r="AV4205" s="143">
        <v>112.948902093862</v>
      </c>
      <c r="AW4205" s="143">
        <v>1.8090878583000001</v>
      </c>
    </row>
    <row r="4206" spans="1:49" x14ac:dyDescent="0.25">
      <c r="A4206" s="153">
        <v>820000</v>
      </c>
      <c r="B4206" s="153">
        <v>2500000</v>
      </c>
      <c r="C4206" s="153">
        <v>2500000</v>
      </c>
      <c r="D4206" s="143" t="s">
        <v>360</v>
      </c>
      <c r="E4206" s="143" t="s">
        <v>73</v>
      </c>
      <c r="F4206" s="143" t="s">
        <v>378</v>
      </c>
      <c r="G4206" s="143" t="s">
        <v>379</v>
      </c>
      <c r="H4206" s="143">
        <v>0.59</v>
      </c>
      <c r="I4206" s="143">
        <v>0.64</v>
      </c>
      <c r="J4206" s="143" t="s">
        <v>363</v>
      </c>
      <c r="K4206" s="143">
        <v>2.77233021251E-3</v>
      </c>
      <c r="L4206" s="143">
        <v>3348.3064997015499</v>
      </c>
      <c r="M4206" s="143">
        <v>6.6751076332763102</v>
      </c>
      <c r="N4206" s="143">
        <v>0.90583929148897002</v>
      </c>
      <c r="O4206" s="143">
        <v>1.8505602563490001E-2</v>
      </c>
      <c r="P4206" s="143">
        <v>2.5112856354699998E-3</v>
      </c>
      <c r="Q4206" s="143">
        <v>9.2826112698695606</v>
      </c>
      <c r="R4206" s="143">
        <v>3100</v>
      </c>
      <c r="S4206" s="143" t="s">
        <v>371</v>
      </c>
      <c r="T4206" s="143">
        <v>3100</v>
      </c>
      <c r="U4206" s="143" t="s">
        <v>385</v>
      </c>
      <c r="V4206" s="143" t="s">
        <v>366</v>
      </c>
      <c r="Y4206" s="143" t="s">
        <v>363</v>
      </c>
      <c r="Z4206" s="143">
        <v>0</v>
      </c>
      <c r="AA4206" s="143">
        <v>1</v>
      </c>
      <c r="AB4206" s="143">
        <v>1.8505602563490001E-2</v>
      </c>
      <c r="AC4206" s="143">
        <v>2.5112856354699998E-3</v>
      </c>
      <c r="AD4206" s="143">
        <v>1870.1896104232201</v>
      </c>
      <c r="AF4206" s="143">
        <v>-1</v>
      </c>
      <c r="AG4206" s="143">
        <v>-1</v>
      </c>
      <c r="AH4206" s="143">
        <v>-1</v>
      </c>
      <c r="AI4206" s="143">
        <v>-1</v>
      </c>
      <c r="AJ4206" s="143">
        <v>0</v>
      </c>
      <c r="AM4206" s="143" t="s">
        <v>383</v>
      </c>
      <c r="AN4206" s="143">
        <v>-1</v>
      </c>
      <c r="AQ4206" s="143">
        <v>672</v>
      </c>
      <c r="AR4206" s="143" t="s">
        <v>297</v>
      </c>
      <c r="AT4206" s="143" t="s">
        <v>366</v>
      </c>
      <c r="AV4206" s="143">
        <v>17.001224114844799</v>
      </c>
      <c r="AW4206" s="143">
        <v>1.5167798949</v>
      </c>
    </row>
    <row r="4207" spans="1:49" x14ac:dyDescent="0.25">
      <c r="A4207" s="153">
        <v>820000</v>
      </c>
      <c r="B4207" s="153">
        <v>2500000</v>
      </c>
      <c r="C4207" s="153">
        <v>2500000</v>
      </c>
      <c r="D4207" s="143" t="s">
        <v>360</v>
      </c>
      <c r="E4207" s="143" t="s">
        <v>73</v>
      </c>
      <c r="F4207" s="143" t="s">
        <v>378</v>
      </c>
      <c r="G4207" s="143" t="s">
        <v>379</v>
      </c>
      <c r="H4207" s="143">
        <v>0.59</v>
      </c>
      <c r="I4207" s="143">
        <v>0.64</v>
      </c>
      <c r="J4207" s="143" t="s">
        <v>366</v>
      </c>
      <c r="K4207" s="143">
        <v>0.40431996839183998</v>
      </c>
      <c r="L4207" s="143">
        <v>2753.2026795932602</v>
      </c>
      <c r="M4207" s="143">
        <v>5.4282534829665297</v>
      </c>
      <c r="N4207" s="143">
        <v>0.74960363343021996</v>
      </c>
      <c r="O4207" s="143">
        <v>2.19475127665596</v>
      </c>
      <c r="P4207" s="143">
        <v>0.30307971737492001</v>
      </c>
      <c r="Q4207" s="143">
        <v>1113.1748203894899</v>
      </c>
      <c r="R4207" s="143">
        <v>1800</v>
      </c>
      <c r="S4207" s="143" t="s">
        <v>415</v>
      </c>
      <c r="T4207" s="143">
        <v>1800</v>
      </c>
      <c r="U4207" s="143" t="s">
        <v>385</v>
      </c>
      <c r="V4207" s="143" t="s">
        <v>366</v>
      </c>
      <c r="Z4207" s="143">
        <v>0</v>
      </c>
      <c r="AA4207" s="143">
        <v>1</v>
      </c>
      <c r="AB4207" s="143">
        <v>2.19475127665596</v>
      </c>
      <c r="AC4207" s="143">
        <v>0.30307971737492001</v>
      </c>
      <c r="AD4207" s="143">
        <v>1263.91922801537</v>
      </c>
      <c r="AF4207" s="143">
        <v>-1</v>
      </c>
      <c r="AG4207" s="143">
        <v>-1</v>
      </c>
      <c r="AH4207" s="143">
        <v>-1</v>
      </c>
      <c r="AI4207" s="143">
        <v>-1</v>
      </c>
      <c r="AJ4207" s="143">
        <v>0</v>
      </c>
      <c r="AM4207" s="143" t="s">
        <v>383</v>
      </c>
      <c r="AN4207" s="143">
        <v>-1</v>
      </c>
      <c r="AQ4207" s="143">
        <v>665</v>
      </c>
      <c r="AR4207" s="143" t="s">
        <v>297</v>
      </c>
      <c r="AT4207" s="143" t="s">
        <v>366</v>
      </c>
      <c r="AV4207" s="143">
        <v>165.449772950224</v>
      </c>
      <c r="AW4207" s="143">
        <v>1.0250764216999999</v>
      </c>
    </row>
    <row r="4208" spans="1:49" x14ac:dyDescent="0.25">
      <c r="A4208" s="153">
        <v>820000</v>
      </c>
      <c r="B4208" s="153">
        <v>2500000</v>
      </c>
      <c r="C4208" s="153">
        <v>2500000</v>
      </c>
      <c r="D4208" s="143" t="s">
        <v>360</v>
      </c>
      <c r="E4208" s="143" t="s">
        <v>73</v>
      </c>
      <c r="F4208" s="143" t="s">
        <v>378</v>
      </c>
      <c r="G4208" s="143" t="s">
        <v>379</v>
      </c>
      <c r="H4208" s="143">
        <v>0.59</v>
      </c>
      <c r="I4208" s="143">
        <v>0.64</v>
      </c>
      <c r="J4208" s="143" t="s">
        <v>363</v>
      </c>
      <c r="K4208" s="143">
        <v>0.41433804173217997</v>
      </c>
      <c r="L4208" s="143">
        <v>3369.7911597370098</v>
      </c>
      <c r="M4208" s="143">
        <v>6.6536741231704299</v>
      </c>
      <c r="N4208" s="143">
        <v>0.91153525794211998</v>
      </c>
      <c r="O4208" s="143">
        <v>2.7568703065185698</v>
      </c>
      <c r="P4208" s="143">
        <v>0.37768373374558001</v>
      </c>
      <c r="Q4208" s="143">
        <v>1396.23267017187</v>
      </c>
      <c r="R4208" s="143">
        <v>3100</v>
      </c>
      <c r="S4208" s="143" t="s">
        <v>371</v>
      </c>
      <c r="T4208" s="143">
        <v>3100</v>
      </c>
      <c r="U4208" s="143" t="s">
        <v>385</v>
      </c>
      <c r="V4208" s="143" t="s">
        <v>366</v>
      </c>
      <c r="Y4208" s="143" t="s">
        <v>363</v>
      </c>
      <c r="Z4208" s="143">
        <v>0</v>
      </c>
      <c r="AA4208" s="143">
        <v>1</v>
      </c>
      <c r="AB4208" s="143">
        <v>2.7568703065185698</v>
      </c>
      <c r="AC4208" s="143">
        <v>0.37768373374558001</v>
      </c>
      <c r="AD4208" s="143">
        <v>1396.23267017187</v>
      </c>
      <c r="AF4208" s="143">
        <v>-1</v>
      </c>
      <c r="AG4208" s="143">
        <v>-1</v>
      </c>
      <c r="AH4208" s="143">
        <v>-1</v>
      </c>
      <c r="AI4208" s="143">
        <v>-1</v>
      </c>
      <c r="AJ4208" s="143">
        <v>0</v>
      </c>
      <c r="AM4208" s="143" t="s">
        <v>383</v>
      </c>
      <c r="AN4208" s="143">
        <v>-1</v>
      </c>
      <c r="AQ4208" s="143">
        <v>666</v>
      </c>
      <c r="AR4208" s="143" t="s">
        <v>297</v>
      </c>
      <c r="AT4208" s="143" t="s">
        <v>366</v>
      </c>
      <c r="AV4208" s="143">
        <v>199.180314029741</v>
      </c>
      <c r="AW4208" s="143">
        <v>1.1323865938</v>
      </c>
    </row>
    <row r="4209" spans="1:49" x14ac:dyDescent="0.25">
      <c r="A4209" s="153">
        <v>820000</v>
      </c>
      <c r="B4209" s="153">
        <v>2500000</v>
      </c>
      <c r="C4209" s="153">
        <v>2500000</v>
      </c>
      <c r="D4209" s="143" t="s">
        <v>360</v>
      </c>
      <c r="E4209" s="143" t="s">
        <v>73</v>
      </c>
      <c r="F4209" s="143" t="s">
        <v>378</v>
      </c>
      <c r="G4209" s="143" t="s">
        <v>379</v>
      </c>
      <c r="H4209" s="143">
        <v>0.59</v>
      </c>
      <c r="I4209" s="143">
        <v>0.64</v>
      </c>
      <c r="J4209" s="143" t="s">
        <v>366</v>
      </c>
      <c r="K4209" s="143">
        <v>7.6835707545299999E-3</v>
      </c>
      <c r="L4209" s="143">
        <v>3251.2246402665501</v>
      </c>
      <c r="M4209" s="143">
        <v>6.5159512630719796</v>
      </c>
      <c r="N4209" s="143">
        <v>0.88289979506649996</v>
      </c>
      <c r="O4209" s="143">
        <v>5.0065772562919997E-2</v>
      </c>
      <c r="P4209" s="143">
        <v>6.7838230445500004E-3</v>
      </c>
      <c r="Q4209" s="143">
        <v>24.9810145623788</v>
      </c>
      <c r="R4209" s="143">
        <v>8110</v>
      </c>
      <c r="S4209" s="143" t="s">
        <v>410</v>
      </c>
      <c r="T4209" s="143">
        <v>8110</v>
      </c>
      <c r="U4209" s="143" t="s">
        <v>385</v>
      </c>
      <c r="V4209" s="143" t="s">
        <v>366</v>
      </c>
      <c r="Z4209" s="143">
        <v>0</v>
      </c>
      <c r="AA4209" s="143">
        <v>1</v>
      </c>
      <c r="AB4209" s="143">
        <v>5.0065772562919997E-2</v>
      </c>
      <c r="AC4209" s="143">
        <v>6.7838230445500004E-3</v>
      </c>
      <c r="AD4209" s="143">
        <v>310.29493727670598</v>
      </c>
      <c r="AF4209" s="143">
        <v>-1</v>
      </c>
      <c r="AG4209" s="143">
        <v>-1</v>
      </c>
      <c r="AH4209" s="143">
        <v>-1</v>
      </c>
      <c r="AI4209" s="143">
        <v>-1</v>
      </c>
      <c r="AJ4209" s="143">
        <v>0</v>
      </c>
      <c r="AM4209" s="143" t="s">
        <v>383</v>
      </c>
      <c r="AN4209" s="143">
        <v>-1</v>
      </c>
      <c r="AQ4209" s="143">
        <v>666</v>
      </c>
      <c r="AR4209" s="143" t="s">
        <v>297</v>
      </c>
      <c r="AT4209" s="143" t="s">
        <v>366</v>
      </c>
      <c r="AV4209" s="143">
        <v>32.768711128582503</v>
      </c>
      <c r="AW4209" s="143">
        <v>0.25165850550000002</v>
      </c>
    </row>
    <row r="4210" spans="1:49" x14ac:dyDescent="0.25">
      <c r="A4210" s="153">
        <v>820000</v>
      </c>
      <c r="B4210" s="153">
        <v>2500000</v>
      </c>
      <c r="C4210" s="153">
        <v>2500000</v>
      </c>
      <c r="D4210" s="143" t="s">
        <v>360</v>
      </c>
      <c r="E4210" s="143" t="s">
        <v>73</v>
      </c>
      <c r="F4210" s="143" t="s">
        <v>378</v>
      </c>
      <c r="G4210" s="143" t="s">
        <v>379</v>
      </c>
      <c r="H4210" s="143">
        <v>0.59</v>
      </c>
      <c r="I4210" s="143">
        <v>0.64</v>
      </c>
      <c r="J4210" s="143" t="s">
        <v>366</v>
      </c>
      <c r="K4210" s="143">
        <v>1.81087524325E-3</v>
      </c>
      <c r="L4210" s="143">
        <v>3818.0240934972298</v>
      </c>
      <c r="M4210" s="143">
        <v>7.8377327710587101</v>
      </c>
      <c r="N4210" s="143">
        <v>1.0847570052317901</v>
      </c>
      <c r="O4210" s="143">
        <v>1.4193156238390001E-2</v>
      </c>
      <c r="P4210" s="143">
        <v>1.9643596057199999E-3</v>
      </c>
      <c r="Q4210" s="143">
        <v>6.9139653090805302</v>
      </c>
      <c r="R4210" s="143">
        <v>8110</v>
      </c>
      <c r="S4210" s="143" t="s">
        <v>410</v>
      </c>
      <c r="T4210" s="143">
        <v>8110</v>
      </c>
      <c r="U4210" s="143" t="s">
        <v>385</v>
      </c>
      <c r="V4210" s="143" t="s">
        <v>366</v>
      </c>
      <c r="Z4210" s="143">
        <v>0</v>
      </c>
      <c r="AA4210" s="143">
        <v>1</v>
      </c>
      <c r="AB4210" s="143">
        <v>1.4193156238390001E-2</v>
      </c>
      <c r="AC4210" s="143">
        <v>1.9643596057199999E-3</v>
      </c>
      <c r="AD4210" s="143">
        <v>186.66654040415801</v>
      </c>
      <c r="AF4210" s="143">
        <v>-1</v>
      </c>
      <c r="AG4210" s="143">
        <v>-1</v>
      </c>
      <c r="AH4210" s="143">
        <v>-1</v>
      </c>
      <c r="AI4210" s="143">
        <v>-1</v>
      </c>
      <c r="AJ4210" s="143">
        <v>0</v>
      </c>
      <c r="AM4210" s="143" t="s">
        <v>383</v>
      </c>
      <c r="AN4210" s="143">
        <v>-1</v>
      </c>
      <c r="AQ4210" s="143">
        <v>673</v>
      </c>
      <c r="AR4210" s="143" t="s">
        <v>297</v>
      </c>
      <c r="AT4210" s="143" t="s">
        <v>366</v>
      </c>
      <c r="AV4210" s="143">
        <v>21.043348927949602</v>
      </c>
      <c r="AW4210" s="143">
        <v>0.15139216580000001</v>
      </c>
    </row>
    <row r="4211" spans="1:49" x14ac:dyDescent="0.25">
      <c r="A4211" s="153">
        <v>820000</v>
      </c>
      <c r="B4211" s="153">
        <v>2500000</v>
      </c>
      <c r="C4211" s="153">
        <v>2500000</v>
      </c>
      <c r="D4211" s="143" t="s">
        <v>360</v>
      </c>
      <c r="E4211" s="143" t="s">
        <v>73</v>
      </c>
      <c r="F4211" s="143" t="s">
        <v>378</v>
      </c>
      <c r="G4211" s="143" t="s">
        <v>379</v>
      </c>
      <c r="H4211" s="143">
        <v>0.59</v>
      </c>
      <c r="I4211" s="143">
        <v>0.64</v>
      </c>
      <c r="J4211" s="143" t="s">
        <v>366</v>
      </c>
      <c r="K4211" s="143">
        <v>0.24720531972460999</v>
      </c>
      <c r="L4211" s="143">
        <v>3818.0240934972298</v>
      </c>
      <c r="M4211" s="143">
        <v>7.8377327710587101</v>
      </c>
      <c r="N4211" s="143">
        <v>1.0847570052317901</v>
      </c>
      <c r="O4211" s="143">
        <v>1.9375292355856499</v>
      </c>
      <c r="P4211" s="143">
        <v>0.26815770230184</v>
      </c>
      <c r="Q4211" s="143">
        <v>943.83586674926403</v>
      </c>
      <c r="R4211" s="143">
        <v>1550</v>
      </c>
      <c r="S4211" s="143" t="s">
        <v>399</v>
      </c>
      <c r="T4211" s="143">
        <v>1550</v>
      </c>
      <c r="U4211" s="143" t="s">
        <v>385</v>
      </c>
      <c r="V4211" s="143" t="s">
        <v>366</v>
      </c>
      <c r="Z4211" s="143">
        <v>0</v>
      </c>
      <c r="AA4211" s="143">
        <v>1</v>
      </c>
      <c r="AB4211" s="143">
        <v>1.9375292355856499</v>
      </c>
      <c r="AC4211" s="143">
        <v>0.26815770230184</v>
      </c>
      <c r="AD4211" s="143">
        <v>1463.9881717447399</v>
      </c>
      <c r="AF4211" s="143">
        <v>-1</v>
      </c>
      <c r="AG4211" s="143">
        <v>-1</v>
      </c>
      <c r="AH4211" s="143">
        <v>-1</v>
      </c>
      <c r="AI4211" s="143">
        <v>-1</v>
      </c>
      <c r="AJ4211" s="143">
        <v>0</v>
      </c>
      <c r="AM4211" s="143" t="s">
        <v>383</v>
      </c>
      <c r="AN4211" s="143">
        <v>-1</v>
      </c>
      <c r="AQ4211" s="143">
        <v>673</v>
      </c>
      <c r="AR4211" s="143" t="s">
        <v>297</v>
      </c>
      <c r="AT4211" s="143" t="s">
        <v>366</v>
      </c>
      <c r="AV4211" s="143">
        <v>139.92690059997599</v>
      </c>
      <c r="AW4211" s="143">
        <v>1.1873383388000001</v>
      </c>
    </row>
    <row r="4212" spans="1:49" x14ac:dyDescent="0.25">
      <c r="A4212" s="153">
        <v>820000</v>
      </c>
      <c r="B4212" s="153">
        <v>2500000</v>
      </c>
      <c r="C4212" s="153">
        <v>2500000</v>
      </c>
      <c r="D4212" s="143" t="s">
        <v>360</v>
      </c>
      <c r="E4212" s="143" t="s">
        <v>73</v>
      </c>
      <c r="F4212" s="143" t="s">
        <v>378</v>
      </c>
      <c r="G4212" s="143" t="s">
        <v>379</v>
      </c>
      <c r="H4212" s="143">
        <v>0.59</v>
      </c>
      <c r="I4212" s="143">
        <v>0.64</v>
      </c>
      <c r="J4212" s="143" t="s">
        <v>366</v>
      </c>
      <c r="K4212" s="143">
        <v>7.435495230993E-2</v>
      </c>
      <c r="L4212" s="143">
        <v>3792.1218798545001</v>
      </c>
      <c r="M4212" s="143">
        <v>8.0500468290863303</v>
      </c>
      <c r="N4212" s="143">
        <v>1.07760250781198</v>
      </c>
      <c r="O4212" s="143">
        <v>0.59856084806944998</v>
      </c>
      <c r="P4212" s="143">
        <v>8.0125083077420001E-2</v>
      </c>
      <c r="Q4212" s="143">
        <v>281.96304153003899</v>
      </c>
      <c r="R4212" s="143">
        <v>8110</v>
      </c>
      <c r="S4212" s="143" t="s">
        <v>410</v>
      </c>
      <c r="T4212" s="143">
        <v>8110</v>
      </c>
      <c r="U4212" s="143" t="s">
        <v>385</v>
      </c>
      <c r="V4212" s="143" t="s">
        <v>366</v>
      </c>
      <c r="Z4212" s="143">
        <v>0</v>
      </c>
      <c r="AA4212" s="143">
        <v>1</v>
      </c>
      <c r="AB4212" s="143">
        <v>0.59856084806944998</v>
      </c>
      <c r="AC4212" s="143">
        <v>8.0125083077420001E-2</v>
      </c>
      <c r="AD4212" s="143">
        <v>819.18673308452901</v>
      </c>
      <c r="AF4212" s="143">
        <v>-1</v>
      </c>
      <c r="AG4212" s="143">
        <v>-1</v>
      </c>
      <c r="AH4212" s="143">
        <v>-1</v>
      </c>
      <c r="AI4212" s="143">
        <v>-1</v>
      </c>
      <c r="AJ4212" s="143">
        <v>0</v>
      </c>
      <c r="AM4212" s="143" t="s">
        <v>383</v>
      </c>
      <c r="AN4212" s="143">
        <v>-1</v>
      </c>
      <c r="AQ4212" s="143">
        <v>675</v>
      </c>
      <c r="AR4212" s="143" t="s">
        <v>297</v>
      </c>
      <c r="AT4212" s="143" t="s">
        <v>366</v>
      </c>
      <c r="AV4212" s="143">
        <v>71.406043296855998</v>
      </c>
      <c r="AW4212" s="143">
        <v>0.6643850228</v>
      </c>
    </row>
    <row r="4213" spans="1:49" x14ac:dyDescent="0.25">
      <c r="A4213" s="153">
        <v>820000</v>
      </c>
      <c r="B4213" s="153">
        <v>2500000</v>
      </c>
      <c r="C4213" s="153">
        <v>2500000</v>
      </c>
      <c r="D4213" s="143" t="s">
        <v>360</v>
      </c>
      <c r="E4213" s="143" t="s">
        <v>73</v>
      </c>
      <c r="F4213" s="143" t="s">
        <v>378</v>
      </c>
      <c r="G4213" s="143" t="s">
        <v>379</v>
      </c>
      <c r="H4213" s="143">
        <v>0.59</v>
      </c>
      <c r="I4213" s="143">
        <v>0.64</v>
      </c>
      <c r="J4213" s="143" t="s">
        <v>366</v>
      </c>
      <c r="K4213" s="143">
        <v>1.6542285670799999E-3</v>
      </c>
      <c r="L4213" s="143">
        <v>3803.2033260642902</v>
      </c>
      <c r="M4213" s="143">
        <v>7.6064444279978103</v>
      </c>
      <c r="N4213" s="143">
        <v>1.0389024217651801</v>
      </c>
      <c r="O4213" s="143">
        <v>1.2582797666730001E-2</v>
      </c>
      <c r="P4213" s="143">
        <v>1.7185820644899999E-3</v>
      </c>
      <c r="Q4213" s="143">
        <v>6.29136758840444</v>
      </c>
      <c r="R4213" s="143">
        <v>8110</v>
      </c>
      <c r="S4213" s="143" t="s">
        <v>410</v>
      </c>
      <c r="T4213" s="143">
        <v>8110</v>
      </c>
      <c r="U4213" s="143" t="s">
        <v>385</v>
      </c>
      <c r="V4213" s="143" t="s">
        <v>366</v>
      </c>
      <c r="Z4213" s="143">
        <v>0</v>
      </c>
      <c r="AA4213" s="143">
        <v>1</v>
      </c>
      <c r="AB4213" s="143">
        <v>1.2582797666730001E-2</v>
      </c>
      <c r="AC4213" s="143">
        <v>1.7185820644899999E-3</v>
      </c>
      <c r="AD4213" s="143">
        <v>6.2913675884029203</v>
      </c>
      <c r="AF4213" s="143">
        <v>-1</v>
      </c>
      <c r="AG4213" s="143">
        <v>-1</v>
      </c>
      <c r="AH4213" s="143">
        <v>-1</v>
      </c>
      <c r="AI4213" s="143">
        <v>-1</v>
      </c>
      <c r="AJ4213" s="143">
        <v>0</v>
      </c>
      <c r="AM4213" s="143" t="s">
        <v>383</v>
      </c>
      <c r="AN4213" s="143">
        <v>-1</v>
      </c>
      <c r="AQ4213" s="143">
        <v>666</v>
      </c>
      <c r="AR4213" s="143" t="s">
        <v>297</v>
      </c>
      <c r="AT4213" s="143" t="s">
        <v>366</v>
      </c>
      <c r="AV4213" s="143">
        <v>13.2816739155879</v>
      </c>
      <c r="AW4213" s="143">
        <v>5.1024879E-3</v>
      </c>
    </row>
    <row r="4214" spans="1:49" x14ac:dyDescent="0.25">
      <c r="A4214" s="153">
        <v>820000</v>
      </c>
      <c r="B4214" s="153">
        <v>2500000</v>
      </c>
      <c r="C4214" s="153">
        <v>2500000</v>
      </c>
      <c r="D4214" s="143" t="s">
        <v>360</v>
      </c>
      <c r="E4214" s="143" t="s">
        <v>73</v>
      </c>
      <c r="F4214" s="143" t="s">
        <v>378</v>
      </c>
      <c r="G4214" s="143" t="s">
        <v>379</v>
      </c>
      <c r="H4214" s="143">
        <v>0.59</v>
      </c>
      <c r="I4214" s="143">
        <v>0.64</v>
      </c>
      <c r="J4214" s="143" t="s">
        <v>363</v>
      </c>
      <c r="K4214" s="143">
        <v>5.8684379006570003E-2</v>
      </c>
      <c r="L4214" s="143">
        <v>3014.87266523569</v>
      </c>
      <c r="M4214" s="143">
        <v>5.9577692605346897</v>
      </c>
      <c r="N4214" s="143">
        <v>0.81005521529297997</v>
      </c>
      <c r="O4214" s="143">
        <v>0.34962798931894001</v>
      </c>
      <c r="P4214" s="143">
        <v>4.7537587270499997E-2</v>
      </c>
      <c r="Q4214" s="143">
        <v>176.92593014325701</v>
      </c>
      <c r="R4214" s="143">
        <v>3100</v>
      </c>
      <c r="S4214" s="143" t="s">
        <v>371</v>
      </c>
      <c r="T4214" s="143">
        <v>3100</v>
      </c>
      <c r="U4214" s="143" t="s">
        <v>385</v>
      </c>
      <c r="V4214" s="143" t="s">
        <v>366</v>
      </c>
      <c r="Y4214" s="143" t="s">
        <v>363</v>
      </c>
      <c r="Z4214" s="143">
        <v>0</v>
      </c>
      <c r="AA4214" s="143">
        <v>1</v>
      </c>
      <c r="AB4214" s="143">
        <v>0.34962798931894001</v>
      </c>
      <c r="AC4214" s="143">
        <v>4.7537587270499997E-2</v>
      </c>
      <c r="AD4214" s="143">
        <v>1862.4781500449801</v>
      </c>
      <c r="AF4214" s="143">
        <v>-1</v>
      </c>
      <c r="AG4214" s="143">
        <v>-1</v>
      </c>
      <c r="AH4214" s="143">
        <v>-1</v>
      </c>
      <c r="AI4214" s="143">
        <v>-1</v>
      </c>
      <c r="AJ4214" s="143">
        <v>0</v>
      </c>
      <c r="AM4214" s="143" t="s">
        <v>383</v>
      </c>
      <c r="AN4214" s="143">
        <v>-1</v>
      </c>
      <c r="AQ4214" s="143">
        <v>659</v>
      </c>
      <c r="AR4214" s="143" t="s">
        <v>297</v>
      </c>
      <c r="AT4214" s="143" t="s">
        <v>366</v>
      </c>
      <c r="AV4214" s="143">
        <v>89.5647772748666</v>
      </c>
      <c r="AW4214" s="143">
        <v>1.5105256691</v>
      </c>
    </row>
    <row r="4215" spans="1:49" x14ac:dyDescent="0.25">
      <c r="A4215" s="153">
        <v>820000</v>
      </c>
      <c r="B4215" s="153">
        <v>2500000</v>
      </c>
      <c r="C4215" s="153">
        <v>2500000</v>
      </c>
      <c r="D4215" s="143" t="s">
        <v>360</v>
      </c>
      <c r="E4215" s="143" t="s">
        <v>73</v>
      </c>
      <c r="F4215" s="143" t="s">
        <v>378</v>
      </c>
      <c r="G4215" s="143" t="s">
        <v>379</v>
      </c>
      <c r="H4215" s="143">
        <v>0.59</v>
      </c>
      <c r="I4215" s="143">
        <v>0.64</v>
      </c>
      <c r="J4215" s="143" t="s">
        <v>366</v>
      </c>
      <c r="K4215" s="143">
        <v>2.971674253164E-2</v>
      </c>
      <c r="L4215" s="143">
        <v>3794.3512907494701</v>
      </c>
      <c r="M4215" s="143">
        <v>7.9674104275487903</v>
      </c>
      <c r="N4215" s="143">
        <v>1.0704087863979199</v>
      </c>
      <c r="O4215" s="143">
        <v>0.23676548431939001</v>
      </c>
      <c r="P4215" s="143">
        <v>3.1809062308989999E-2</v>
      </c>
      <c r="Q4215" s="143">
        <v>112.755760381809</v>
      </c>
      <c r="R4215" s="143">
        <v>8110</v>
      </c>
      <c r="S4215" s="143" t="s">
        <v>410</v>
      </c>
      <c r="T4215" s="143">
        <v>8110</v>
      </c>
      <c r="U4215" s="143" t="s">
        <v>385</v>
      </c>
      <c r="V4215" s="143" t="s">
        <v>366</v>
      </c>
      <c r="Z4215" s="143">
        <v>0</v>
      </c>
      <c r="AA4215" s="143">
        <v>1</v>
      </c>
      <c r="AB4215" s="143">
        <v>0.23676548431939001</v>
      </c>
      <c r="AC4215" s="143">
        <v>3.1809062308989999E-2</v>
      </c>
      <c r="AD4215" s="143">
        <v>146.23566693424601</v>
      </c>
      <c r="AF4215" s="143">
        <v>-1</v>
      </c>
      <c r="AG4215" s="143">
        <v>-1</v>
      </c>
      <c r="AH4215" s="143">
        <v>-1</v>
      </c>
      <c r="AI4215" s="143">
        <v>-1</v>
      </c>
      <c r="AJ4215" s="143">
        <v>0</v>
      </c>
      <c r="AM4215" s="143" t="s">
        <v>383</v>
      </c>
      <c r="AN4215" s="143">
        <v>-1</v>
      </c>
      <c r="AQ4215" s="143">
        <v>672</v>
      </c>
      <c r="AR4215" s="143" t="s">
        <v>297</v>
      </c>
      <c r="AT4215" s="143" t="s">
        <v>366</v>
      </c>
      <c r="AV4215" s="143">
        <v>59.883572083561504</v>
      </c>
      <c r="AW4215" s="143">
        <v>0.1186015141</v>
      </c>
    </row>
    <row r="4216" spans="1:49" x14ac:dyDescent="0.25">
      <c r="A4216" s="153">
        <v>820000</v>
      </c>
      <c r="B4216" s="153">
        <v>2500000</v>
      </c>
      <c r="C4216" s="153">
        <v>2500000</v>
      </c>
      <c r="D4216" s="143" t="s">
        <v>360</v>
      </c>
      <c r="E4216" s="143" t="s">
        <v>73</v>
      </c>
      <c r="F4216" s="143" t="s">
        <v>378</v>
      </c>
      <c r="G4216" s="143" t="s">
        <v>379</v>
      </c>
      <c r="H4216" s="143">
        <v>0.59</v>
      </c>
      <c r="I4216" s="143">
        <v>0.64</v>
      </c>
      <c r="J4216" s="143" t="s">
        <v>366</v>
      </c>
      <c r="K4216" s="143">
        <v>1.1588794750099999E-3</v>
      </c>
      <c r="L4216" s="143">
        <v>3794.3512907494701</v>
      </c>
      <c r="M4216" s="143">
        <v>7.9674104275487903</v>
      </c>
      <c r="N4216" s="143">
        <v>1.0704087863979199</v>
      </c>
      <c r="O4216" s="143">
        <v>9.2332684135200006E-3</v>
      </c>
      <c r="P4216" s="143">
        <v>1.24047477243E-3</v>
      </c>
      <c r="Q4216" s="143">
        <v>4.3971958318538302</v>
      </c>
      <c r="R4216" s="143">
        <v>8110</v>
      </c>
      <c r="S4216" s="143" t="s">
        <v>410</v>
      </c>
      <c r="T4216" s="143">
        <v>8110</v>
      </c>
      <c r="U4216" s="143" t="s">
        <v>385</v>
      </c>
      <c r="V4216" s="143" t="s">
        <v>366</v>
      </c>
      <c r="Z4216" s="143">
        <v>0</v>
      </c>
      <c r="AA4216" s="143">
        <v>1</v>
      </c>
      <c r="AB4216" s="143">
        <v>9.2332684135200006E-3</v>
      </c>
      <c r="AC4216" s="143">
        <v>1.24047477243E-3</v>
      </c>
      <c r="AD4216" s="143">
        <v>378.17480404416301</v>
      </c>
      <c r="AF4216" s="143">
        <v>-1</v>
      </c>
      <c r="AG4216" s="143">
        <v>-1</v>
      </c>
      <c r="AH4216" s="143">
        <v>-1</v>
      </c>
      <c r="AI4216" s="143">
        <v>-1</v>
      </c>
      <c r="AJ4216" s="143">
        <v>0</v>
      </c>
      <c r="AM4216" s="143" t="s">
        <v>383</v>
      </c>
      <c r="AN4216" s="143">
        <v>-1</v>
      </c>
      <c r="AQ4216" s="143">
        <v>672</v>
      </c>
      <c r="AR4216" s="143" t="s">
        <v>297</v>
      </c>
      <c r="AT4216" s="143" t="s">
        <v>366</v>
      </c>
      <c r="AV4216" s="143">
        <v>9.9757202584425499</v>
      </c>
      <c r="AW4216" s="143">
        <v>0.30671111439999998</v>
      </c>
    </row>
    <row r="4217" spans="1:49" x14ac:dyDescent="0.25">
      <c r="A4217" s="153">
        <v>820000</v>
      </c>
      <c r="B4217" s="153">
        <v>2500000</v>
      </c>
      <c r="C4217" s="153">
        <v>2500000</v>
      </c>
      <c r="D4217" s="143" t="s">
        <v>360</v>
      </c>
      <c r="E4217" s="143" t="s">
        <v>73</v>
      </c>
      <c r="F4217" s="143" t="s">
        <v>378</v>
      </c>
      <c r="G4217" s="143" t="s">
        <v>379</v>
      </c>
      <c r="H4217" s="143">
        <v>0.59</v>
      </c>
      <c r="I4217" s="143">
        <v>0.64</v>
      </c>
      <c r="J4217" s="143" t="s">
        <v>366</v>
      </c>
      <c r="K4217" s="143">
        <v>1.7914799943870002E-2</v>
      </c>
      <c r="L4217" s="143">
        <v>3794.3512907494701</v>
      </c>
      <c r="M4217" s="143">
        <v>7.9674104275487903</v>
      </c>
      <c r="N4217" s="143">
        <v>1.0704087863979199</v>
      </c>
      <c r="O4217" s="143">
        <v>0.14273456388028</v>
      </c>
      <c r="P4217" s="143">
        <v>1.9176159266479999E-2</v>
      </c>
      <c r="Q4217" s="143">
        <v>67.975044290564497</v>
      </c>
      <c r="R4217" s="143">
        <v>8110</v>
      </c>
      <c r="S4217" s="143" t="s">
        <v>410</v>
      </c>
      <c r="T4217" s="143">
        <v>8110</v>
      </c>
      <c r="U4217" s="143" t="s">
        <v>385</v>
      </c>
      <c r="V4217" s="143" t="s">
        <v>366</v>
      </c>
      <c r="Z4217" s="143">
        <v>0</v>
      </c>
      <c r="AA4217" s="143">
        <v>1</v>
      </c>
      <c r="AB4217" s="143">
        <v>0.14273456388028</v>
      </c>
      <c r="AC4217" s="143">
        <v>1.9176159266479999E-2</v>
      </c>
      <c r="AD4217" s="143">
        <v>637.71545993887196</v>
      </c>
      <c r="AF4217" s="143">
        <v>-1</v>
      </c>
      <c r="AG4217" s="143">
        <v>-1</v>
      </c>
      <c r="AH4217" s="143">
        <v>-1</v>
      </c>
      <c r="AI4217" s="143">
        <v>-1</v>
      </c>
      <c r="AJ4217" s="143">
        <v>0</v>
      </c>
      <c r="AM4217" s="143" t="s">
        <v>383</v>
      </c>
      <c r="AN4217" s="143">
        <v>-1</v>
      </c>
      <c r="AQ4217" s="143">
        <v>672</v>
      </c>
      <c r="AR4217" s="143" t="s">
        <v>297</v>
      </c>
      <c r="AT4217" s="143" t="s">
        <v>366</v>
      </c>
      <c r="AV4217" s="143">
        <v>50.531141166760399</v>
      </c>
      <c r="AW4217" s="143">
        <v>0.51720637459999996</v>
      </c>
    </row>
    <row r="4218" spans="1:49" x14ac:dyDescent="0.25">
      <c r="A4218" s="153">
        <v>820000</v>
      </c>
      <c r="B4218" s="153">
        <v>2500000</v>
      </c>
      <c r="C4218" s="153">
        <v>2500000</v>
      </c>
      <c r="D4218" s="143" t="s">
        <v>360</v>
      </c>
      <c r="E4218" s="143" t="s">
        <v>73</v>
      </c>
      <c r="F4218" s="143" t="s">
        <v>378</v>
      </c>
      <c r="G4218" s="143" t="s">
        <v>379</v>
      </c>
      <c r="H4218" s="143">
        <v>0.59</v>
      </c>
      <c r="I4218" s="143">
        <v>0.64</v>
      </c>
      <c r="J4218" s="143" t="s">
        <v>366</v>
      </c>
      <c r="K4218" s="143">
        <v>4.344701329371E-2</v>
      </c>
      <c r="L4218" s="143">
        <v>3794.3512907494701</v>
      </c>
      <c r="M4218" s="143">
        <v>7.9674104275487903</v>
      </c>
      <c r="N4218" s="143">
        <v>1.0704087863979199</v>
      </c>
      <c r="O4218" s="143">
        <v>0.34616018676216997</v>
      </c>
      <c r="P4218" s="143">
        <v>4.6506064772329998E-2</v>
      </c>
      <c r="Q4218" s="143">
        <v>164.853230970205</v>
      </c>
      <c r="R4218" s="143">
        <v>8110</v>
      </c>
      <c r="S4218" s="143" t="s">
        <v>410</v>
      </c>
      <c r="T4218" s="143">
        <v>8110</v>
      </c>
      <c r="U4218" s="143" t="s">
        <v>385</v>
      </c>
      <c r="V4218" s="143" t="s">
        <v>366</v>
      </c>
      <c r="Z4218" s="143">
        <v>0</v>
      </c>
      <c r="AA4218" s="143">
        <v>1</v>
      </c>
      <c r="AB4218" s="143">
        <v>0.34616018676216997</v>
      </c>
      <c r="AC4218" s="143">
        <v>4.6506064772329998E-2</v>
      </c>
      <c r="AD4218" s="143">
        <v>1181.8856260995201</v>
      </c>
      <c r="AF4218" s="143">
        <v>-1</v>
      </c>
      <c r="AG4218" s="143">
        <v>-1</v>
      </c>
      <c r="AH4218" s="143">
        <v>-1</v>
      </c>
      <c r="AI4218" s="143">
        <v>-1</v>
      </c>
      <c r="AJ4218" s="143">
        <v>0</v>
      </c>
      <c r="AM4218" s="143" t="s">
        <v>383</v>
      </c>
      <c r="AN4218" s="143">
        <v>-1</v>
      </c>
      <c r="AQ4218" s="143">
        <v>672</v>
      </c>
      <c r="AR4218" s="143" t="s">
        <v>297</v>
      </c>
      <c r="AT4218" s="143" t="s">
        <v>366</v>
      </c>
      <c r="AV4218" s="143">
        <v>55.919167080925</v>
      </c>
      <c r="AW4218" s="143">
        <v>0.95854470889999999</v>
      </c>
    </row>
    <row r="4219" spans="1:49" x14ac:dyDescent="0.25">
      <c r="A4219" s="153">
        <v>820000</v>
      </c>
      <c r="B4219" s="153">
        <v>2500000</v>
      </c>
      <c r="C4219" s="153">
        <v>2500000</v>
      </c>
      <c r="D4219" s="143" t="s">
        <v>360</v>
      </c>
      <c r="E4219" s="143" t="s">
        <v>73</v>
      </c>
      <c r="F4219" s="143" t="s">
        <v>378</v>
      </c>
      <c r="G4219" s="143" t="s">
        <v>379</v>
      </c>
      <c r="H4219" s="143">
        <v>0.59</v>
      </c>
      <c r="I4219" s="143">
        <v>0.64</v>
      </c>
      <c r="J4219" s="143" t="s">
        <v>363</v>
      </c>
      <c r="K4219" s="143">
        <v>0.61698579755036997</v>
      </c>
      <c r="L4219" s="143">
        <v>3152.3786764320298</v>
      </c>
      <c r="M4219" s="143">
        <v>6.1769055610690202</v>
      </c>
      <c r="N4219" s="143">
        <v>0.84775778656662004</v>
      </c>
      <c r="O4219" s="143">
        <v>3.8110630039895099</v>
      </c>
      <c r="P4219" s="143">
        <v>0.52305451407434</v>
      </c>
      <c r="Q4219" s="143">
        <v>1944.97287185921</v>
      </c>
      <c r="R4219" s="143">
        <v>3100</v>
      </c>
      <c r="S4219" s="143" t="s">
        <v>371</v>
      </c>
      <c r="T4219" s="143">
        <v>3100</v>
      </c>
      <c r="U4219" s="143" t="s">
        <v>385</v>
      </c>
      <c r="V4219" s="143" t="s">
        <v>366</v>
      </c>
      <c r="Y4219" s="143" t="s">
        <v>363</v>
      </c>
      <c r="Z4219" s="143">
        <v>0</v>
      </c>
      <c r="AA4219" s="143">
        <v>1</v>
      </c>
      <c r="AB4219" s="143">
        <v>3.8110630039895099</v>
      </c>
      <c r="AC4219" s="143">
        <v>0.52305451407434</v>
      </c>
      <c r="AD4219" s="143">
        <v>1947.42433892956</v>
      </c>
      <c r="AF4219" s="143">
        <v>-1</v>
      </c>
      <c r="AG4219" s="143">
        <v>-1</v>
      </c>
      <c r="AH4219" s="143">
        <v>-1</v>
      </c>
      <c r="AI4219" s="143">
        <v>-1</v>
      </c>
      <c r="AJ4219" s="143">
        <v>0</v>
      </c>
      <c r="AM4219" s="143" t="s">
        <v>383</v>
      </c>
      <c r="AN4219" s="143">
        <v>-1</v>
      </c>
      <c r="AQ4219" s="143">
        <v>658</v>
      </c>
      <c r="AR4219" s="143" t="s">
        <v>297</v>
      </c>
      <c r="AT4219" s="143" t="s">
        <v>366</v>
      </c>
      <c r="AV4219" s="143">
        <v>237.322017370705</v>
      </c>
      <c r="AW4219" s="143">
        <v>1.5794195773999999</v>
      </c>
    </row>
    <row r="4220" spans="1:49" x14ac:dyDescent="0.25">
      <c r="A4220" s="153">
        <v>820000</v>
      </c>
      <c r="B4220" s="153">
        <v>2500000</v>
      </c>
      <c r="C4220" s="153">
        <v>2500000</v>
      </c>
      <c r="D4220" s="143" t="s">
        <v>360</v>
      </c>
      <c r="E4220" s="143" t="s">
        <v>73</v>
      </c>
      <c r="F4220" s="143" t="s">
        <v>378</v>
      </c>
      <c r="G4220" s="143" t="s">
        <v>379</v>
      </c>
      <c r="H4220" s="143">
        <v>0.59</v>
      </c>
      <c r="I4220" s="143">
        <v>0.64</v>
      </c>
      <c r="J4220" s="143" t="s">
        <v>366</v>
      </c>
      <c r="K4220" s="153">
        <v>1.4663785840000001E-6</v>
      </c>
      <c r="L4220" s="143">
        <v>3830.0777102761899</v>
      </c>
      <c r="M4220" s="143">
        <v>7.8527128533523802</v>
      </c>
      <c r="N4220" s="143">
        <v>1.0906063240496999</v>
      </c>
      <c r="O4220" s="143">
        <v>1.151504995E-5</v>
      </c>
      <c r="P4220" s="153">
        <v>1.599241757161E-6</v>
      </c>
      <c r="Q4220" s="143">
        <v>5.6163439293999999E-3</v>
      </c>
      <c r="R4220" s="143">
        <v>1200</v>
      </c>
      <c r="S4220" s="143" t="s">
        <v>398</v>
      </c>
      <c r="T4220" s="143">
        <v>1200</v>
      </c>
      <c r="U4220" s="143" t="s">
        <v>385</v>
      </c>
      <c r="V4220" s="143" t="s">
        <v>366</v>
      </c>
      <c r="Z4220" s="143">
        <v>0</v>
      </c>
      <c r="AA4220" s="143">
        <v>1</v>
      </c>
      <c r="AB4220" s="143">
        <v>1.151504995E-5</v>
      </c>
      <c r="AC4220" s="153">
        <v>1.599241757161E-6</v>
      </c>
      <c r="AD4220" s="143">
        <v>1379.20359390469</v>
      </c>
      <c r="AF4220" s="143">
        <v>-1</v>
      </c>
      <c r="AG4220" s="143">
        <v>-1</v>
      </c>
      <c r="AH4220" s="143">
        <v>-1</v>
      </c>
      <c r="AI4220" s="143">
        <v>-1</v>
      </c>
      <c r="AJ4220" s="143">
        <v>0</v>
      </c>
      <c r="AM4220" s="143" t="s">
        <v>383</v>
      </c>
      <c r="AN4220" s="143">
        <v>-1</v>
      </c>
      <c r="AQ4220" s="143">
        <v>652</v>
      </c>
      <c r="AR4220" s="143" t="s">
        <v>297</v>
      </c>
      <c r="AT4220" s="143" t="s">
        <v>366</v>
      </c>
      <c r="AV4220" s="143">
        <v>1.22186527629796</v>
      </c>
      <c r="AW4220" s="143">
        <v>1.1185755020000001</v>
      </c>
    </row>
    <row r="4221" spans="1:49" x14ac:dyDescent="0.25">
      <c r="A4221" s="153">
        <v>820000</v>
      </c>
      <c r="B4221" s="153">
        <v>2500000</v>
      </c>
      <c r="C4221" s="153">
        <v>2500000</v>
      </c>
      <c r="D4221" s="143" t="s">
        <v>360</v>
      </c>
      <c r="E4221" s="143" t="s">
        <v>73</v>
      </c>
      <c r="F4221" s="143" t="s">
        <v>378</v>
      </c>
      <c r="G4221" s="143" t="s">
        <v>379</v>
      </c>
      <c r="H4221" s="143">
        <v>0.59</v>
      </c>
      <c r="I4221" s="143">
        <v>0.64</v>
      </c>
      <c r="J4221" s="143" t="s">
        <v>366</v>
      </c>
      <c r="K4221" s="143">
        <v>0.15336994569137</v>
      </c>
      <c r="L4221" s="143">
        <v>3463.0284800352201</v>
      </c>
      <c r="M4221" s="143">
        <v>6.9922430667159903</v>
      </c>
      <c r="N4221" s="143">
        <v>0.94985710565470005</v>
      </c>
      <c r="O4221" s="143">
        <v>1.0723999394031101</v>
      </c>
      <c r="P4221" s="143">
        <v>0.14567953270882</v>
      </c>
      <c r="Q4221" s="143">
        <v>531.124489910683</v>
      </c>
      <c r="R4221" s="143">
        <v>8110</v>
      </c>
      <c r="S4221" s="143" t="s">
        <v>410</v>
      </c>
      <c r="T4221" s="143">
        <v>8110</v>
      </c>
      <c r="U4221" s="143" t="s">
        <v>385</v>
      </c>
      <c r="V4221" s="143" t="s">
        <v>366</v>
      </c>
      <c r="Z4221" s="143">
        <v>0</v>
      </c>
      <c r="AA4221" s="143">
        <v>1</v>
      </c>
      <c r="AB4221" s="143">
        <v>1.0723999394031101</v>
      </c>
      <c r="AC4221" s="143">
        <v>0.14567953270882</v>
      </c>
      <c r="AD4221" s="143">
        <v>1026.1167189723401</v>
      </c>
      <c r="AF4221" s="143">
        <v>-1</v>
      </c>
      <c r="AG4221" s="143">
        <v>-1</v>
      </c>
      <c r="AH4221" s="143">
        <v>-1</v>
      </c>
      <c r="AI4221" s="143">
        <v>-1</v>
      </c>
      <c r="AJ4221" s="143">
        <v>0</v>
      </c>
      <c r="AM4221" s="143" t="s">
        <v>383</v>
      </c>
      <c r="AN4221" s="143">
        <v>-1</v>
      </c>
      <c r="AQ4221" s="143">
        <v>666</v>
      </c>
      <c r="AR4221" s="143" t="s">
        <v>297</v>
      </c>
      <c r="AT4221" s="143" t="s">
        <v>366</v>
      </c>
      <c r="AV4221" s="143">
        <v>130.10379385666801</v>
      </c>
      <c r="AW4221" s="143">
        <v>0.83221145090000004</v>
      </c>
    </row>
    <row r="4222" spans="1:49" x14ac:dyDescent="0.25">
      <c r="A4222" s="153">
        <v>820000</v>
      </c>
      <c r="B4222" s="153">
        <v>2500000</v>
      </c>
      <c r="C4222" s="153">
        <v>2500000</v>
      </c>
      <c r="D4222" s="143" t="s">
        <v>360</v>
      </c>
      <c r="E4222" s="143" t="s">
        <v>73</v>
      </c>
      <c r="F4222" s="143" t="s">
        <v>378</v>
      </c>
      <c r="G4222" s="143" t="s">
        <v>379</v>
      </c>
      <c r="H4222" s="143">
        <v>0.59</v>
      </c>
      <c r="I4222" s="143">
        <v>0.64</v>
      </c>
      <c r="J4222" s="143" t="s">
        <v>363</v>
      </c>
      <c r="K4222" s="143">
        <v>0.20664022274121999</v>
      </c>
      <c r="L4222" s="143">
        <v>3463.0284800352201</v>
      </c>
      <c r="M4222" s="143">
        <v>6.9922430667159903</v>
      </c>
      <c r="N4222" s="143">
        <v>0.94985710565470005</v>
      </c>
      <c r="O4222" s="143">
        <v>1.44487866476697</v>
      </c>
      <c r="P4222" s="143">
        <v>0.19627868388482</v>
      </c>
      <c r="Q4222" s="143">
        <v>715.600976473684</v>
      </c>
      <c r="R4222" s="143">
        <v>3100</v>
      </c>
      <c r="S4222" s="143" t="s">
        <v>371</v>
      </c>
      <c r="T4222" s="143">
        <v>3100</v>
      </c>
      <c r="U4222" s="143" t="s">
        <v>385</v>
      </c>
      <c r="V4222" s="143" t="s">
        <v>366</v>
      </c>
      <c r="Y4222" s="143" t="s">
        <v>363</v>
      </c>
      <c r="Z4222" s="143">
        <v>0</v>
      </c>
      <c r="AA4222" s="143">
        <v>1</v>
      </c>
      <c r="AB4222" s="143">
        <v>1.44487866476697</v>
      </c>
      <c r="AC4222" s="143">
        <v>0.19627868388482</v>
      </c>
      <c r="AD4222" s="143">
        <v>715.600976473684</v>
      </c>
      <c r="AF4222" s="143">
        <v>-1</v>
      </c>
      <c r="AG4222" s="143">
        <v>-1</v>
      </c>
      <c r="AH4222" s="143">
        <v>-1</v>
      </c>
      <c r="AI4222" s="143">
        <v>-1</v>
      </c>
      <c r="AJ4222" s="143">
        <v>0</v>
      </c>
      <c r="AM4222" s="143" t="s">
        <v>383</v>
      </c>
      <c r="AN4222" s="143">
        <v>-1</v>
      </c>
      <c r="AQ4222" s="143">
        <v>666</v>
      </c>
      <c r="AR4222" s="143" t="s">
        <v>297</v>
      </c>
      <c r="AT4222" s="143" t="s">
        <v>366</v>
      </c>
      <c r="AV4222" s="143">
        <v>136.101823696004</v>
      </c>
      <c r="AW4222" s="143">
        <v>0.58037386580000005</v>
      </c>
    </row>
    <row r="4223" spans="1:49" x14ac:dyDescent="0.25">
      <c r="A4223" s="153">
        <v>820000</v>
      </c>
      <c r="B4223" s="153">
        <v>2500000</v>
      </c>
      <c r="C4223" s="153">
        <v>2500000</v>
      </c>
      <c r="D4223" s="143" t="s">
        <v>360</v>
      </c>
      <c r="E4223" s="143" t="s">
        <v>73</v>
      </c>
      <c r="F4223" s="143" t="s">
        <v>378</v>
      </c>
      <c r="G4223" s="143" t="s">
        <v>379</v>
      </c>
      <c r="H4223" s="143">
        <v>0.59</v>
      </c>
      <c r="I4223" s="143">
        <v>0.64</v>
      </c>
      <c r="J4223" s="143" t="s">
        <v>366</v>
      </c>
      <c r="K4223" s="143">
        <v>5.141337083776E-2</v>
      </c>
      <c r="L4223" s="143">
        <v>3803.9822904019002</v>
      </c>
      <c r="M4223" s="143">
        <v>8.0110059981869206</v>
      </c>
      <c r="N4223" s="143">
        <v>1.0799844935137399</v>
      </c>
      <c r="O4223" s="143">
        <v>0.41187282216832</v>
      </c>
      <c r="P4223" s="143">
        <v>5.5525643264049997E-2</v>
      </c>
      <c r="Q4223" s="143">
        <v>195.57555215671201</v>
      </c>
      <c r="R4223" s="143">
        <v>8110</v>
      </c>
      <c r="S4223" s="143" t="s">
        <v>410</v>
      </c>
      <c r="T4223" s="143">
        <v>8110</v>
      </c>
      <c r="U4223" s="143" t="s">
        <v>385</v>
      </c>
      <c r="V4223" s="143" t="s">
        <v>366</v>
      </c>
      <c r="Z4223" s="143">
        <v>0</v>
      </c>
      <c r="AA4223" s="143">
        <v>1</v>
      </c>
      <c r="AB4223" s="143">
        <v>0.41187282216832</v>
      </c>
      <c r="AC4223" s="143">
        <v>5.5525643264049997E-2</v>
      </c>
      <c r="AD4223" s="143">
        <v>1776.3215146939101</v>
      </c>
      <c r="AF4223" s="143">
        <v>-1</v>
      </c>
      <c r="AG4223" s="143">
        <v>-1</v>
      </c>
      <c r="AH4223" s="143">
        <v>-1</v>
      </c>
      <c r="AI4223" s="143">
        <v>-1</v>
      </c>
      <c r="AJ4223" s="143">
        <v>0</v>
      </c>
      <c r="AM4223" s="143" t="s">
        <v>383</v>
      </c>
      <c r="AN4223" s="143">
        <v>-1</v>
      </c>
      <c r="AQ4223" s="143">
        <v>660</v>
      </c>
      <c r="AR4223" s="143" t="s">
        <v>297</v>
      </c>
      <c r="AT4223" s="143" t="s">
        <v>366</v>
      </c>
      <c r="AV4223" s="143">
        <v>64.893693718831301</v>
      </c>
      <c r="AW4223" s="143">
        <v>1.4406500524999999</v>
      </c>
    </row>
    <row r="4224" spans="1:49" x14ac:dyDescent="0.25">
      <c r="A4224" s="153">
        <v>820000</v>
      </c>
      <c r="B4224" s="153">
        <v>2500000</v>
      </c>
      <c r="C4224" s="153">
        <v>2500000</v>
      </c>
      <c r="D4224" s="143" t="s">
        <v>360</v>
      </c>
      <c r="E4224" s="143" t="s">
        <v>73</v>
      </c>
      <c r="F4224" s="143" t="s">
        <v>378</v>
      </c>
      <c r="G4224" s="143" t="s">
        <v>379</v>
      </c>
      <c r="H4224" s="143">
        <v>0.59</v>
      </c>
      <c r="I4224" s="143">
        <v>0.64</v>
      </c>
      <c r="J4224" s="143" t="s">
        <v>366</v>
      </c>
      <c r="K4224" s="143">
        <v>0.15382022578856999</v>
      </c>
      <c r="L4224" s="143">
        <v>3811.1107323103001</v>
      </c>
      <c r="M4224" s="143">
        <v>7.6199545699411404</v>
      </c>
      <c r="N4224" s="143">
        <v>1.04085597054277</v>
      </c>
      <c r="O4224" s="143">
        <v>1.1721031324470099</v>
      </c>
      <c r="P4224" s="143">
        <v>0.16010470040227001</v>
      </c>
      <c r="Q4224" s="143">
        <v>586.22591334922504</v>
      </c>
      <c r="R4224" s="143">
        <v>8110</v>
      </c>
      <c r="S4224" s="143" t="s">
        <v>410</v>
      </c>
      <c r="T4224" s="143">
        <v>8110</v>
      </c>
      <c r="U4224" s="143" t="s">
        <v>385</v>
      </c>
      <c r="V4224" s="143" t="s">
        <v>366</v>
      </c>
      <c r="Z4224" s="143">
        <v>0</v>
      </c>
      <c r="AA4224" s="143">
        <v>1</v>
      </c>
      <c r="AB4224" s="143">
        <v>1.1721031324470099</v>
      </c>
      <c r="AC4224" s="143">
        <v>0.16010470040227001</v>
      </c>
      <c r="AD4224" s="143">
        <v>586.22591334922504</v>
      </c>
      <c r="AF4224" s="143">
        <v>-1</v>
      </c>
      <c r="AG4224" s="143">
        <v>-1</v>
      </c>
      <c r="AH4224" s="143">
        <v>-1</v>
      </c>
      <c r="AI4224" s="143">
        <v>-1</v>
      </c>
      <c r="AJ4224" s="143">
        <v>0</v>
      </c>
      <c r="AM4224" s="143" t="s">
        <v>383</v>
      </c>
      <c r="AN4224" s="143">
        <v>-1</v>
      </c>
      <c r="AQ4224" s="143">
        <v>660</v>
      </c>
      <c r="AR4224" s="143" t="s">
        <v>297</v>
      </c>
      <c r="AT4224" s="143" t="s">
        <v>366</v>
      </c>
      <c r="AV4224" s="143">
        <v>100.108371953191</v>
      </c>
      <c r="AW4224" s="143">
        <v>0.4754468073</v>
      </c>
    </row>
    <row r="4225" spans="1:49" x14ac:dyDescent="0.25">
      <c r="A4225" s="153">
        <v>820000</v>
      </c>
      <c r="B4225" s="153">
        <v>2500000</v>
      </c>
      <c r="C4225" s="153">
        <v>2500000</v>
      </c>
      <c r="D4225" s="143" t="s">
        <v>360</v>
      </c>
      <c r="E4225" s="143" t="s">
        <v>73</v>
      </c>
      <c r="F4225" s="143" t="s">
        <v>378</v>
      </c>
      <c r="G4225" s="143" t="s">
        <v>379</v>
      </c>
      <c r="H4225" s="143">
        <v>0.59</v>
      </c>
      <c r="I4225" s="143">
        <v>0.64</v>
      </c>
      <c r="J4225" s="143" t="s">
        <v>366</v>
      </c>
      <c r="K4225" s="143">
        <v>0.34880068614611998</v>
      </c>
      <c r="L4225" s="143">
        <v>3800.8106526008701</v>
      </c>
      <c r="M4225" s="143">
        <v>7.8183429520575896</v>
      </c>
      <c r="N4225" s="143">
        <v>1.0580773031065001</v>
      </c>
      <c r="O4225" s="143">
        <v>2.7270433862034</v>
      </c>
      <c r="P4225" s="143">
        <v>0.36905808931917999</v>
      </c>
      <c r="Q4225" s="143">
        <v>1325.7253635386801</v>
      </c>
      <c r="R4225" s="143">
        <v>8110</v>
      </c>
      <c r="S4225" s="143" t="s">
        <v>410</v>
      </c>
      <c r="T4225" s="143">
        <v>8110</v>
      </c>
      <c r="U4225" s="143" t="s">
        <v>385</v>
      </c>
      <c r="V4225" s="143" t="s">
        <v>366</v>
      </c>
      <c r="Z4225" s="143">
        <v>0</v>
      </c>
      <c r="AA4225" s="143">
        <v>1</v>
      </c>
      <c r="AB4225" s="143">
        <v>2.7270433862034</v>
      </c>
      <c r="AC4225" s="143">
        <v>0.36905808931917999</v>
      </c>
      <c r="AD4225" s="143">
        <v>2295.2295973174</v>
      </c>
      <c r="AF4225" s="143">
        <v>-1</v>
      </c>
      <c r="AG4225" s="143">
        <v>-1</v>
      </c>
      <c r="AH4225" s="143">
        <v>-1</v>
      </c>
      <c r="AI4225" s="143">
        <v>-1</v>
      </c>
      <c r="AJ4225" s="143">
        <v>0</v>
      </c>
      <c r="AM4225" s="143" t="s">
        <v>383</v>
      </c>
      <c r="AN4225" s="143">
        <v>-1</v>
      </c>
      <c r="AQ4225" s="143">
        <v>674</v>
      </c>
      <c r="AR4225" s="143" t="s">
        <v>297</v>
      </c>
      <c r="AT4225" s="143" t="s">
        <v>366</v>
      </c>
      <c r="AV4225" s="143">
        <v>150.00497508579099</v>
      </c>
      <c r="AW4225" s="143">
        <v>1.8615000789</v>
      </c>
    </row>
    <row r="4226" spans="1:49" x14ac:dyDescent="0.25">
      <c r="A4226" s="153">
        <v>820000</v>
      </c>
      <c r="B4226" s="153">
        <v>2500000</v>
      </c>
      <c r="C4226" s="153">
        <v>2500000</v>
      </c>
      <c r="D4226" s="143" t="s">
        <v>360</v>
      </c>
      <c r="E4226" s="143" t="s">
        <v>73</v>
      </c>
      <c r="F4226" s="143" t="s">
        <v>378</v>
      </c>
      <c r="G4226" s="143" t="s">
        <v>379</v>
      </c>
      <c r="H4226" s="143">
        <v>0.59</v>
      </c>
      <c r="I4226" s="143">
        <v>0.64</v>
      </c>
      <c r="J4226" s="143" t="s">
        <v>366</v>
      </c>
      <c r="K4226" s="143">
        <v>1.3884490062039999E-2</v>
      </c>
      <c r="L4226" s="143">
        <v>3800.8106526008701</v>
      </c>
      <c r="M4226" s="143">
        <v>7.8183429520575896</v>
      </c>
      <c r="N4226" s="143">
        <v>1.0580773031065001</v>
      </c>
      <c r="O4226" s="143">
        <v>0.10855370501952</v>
      </c>
      <c r="P4226" s="143">
        <v>1.469086379986E-2</v>
      </c>
      <c r="Q4226" s="143">
        <v>52.772317733763003</v>
      </c>
      <c r="R4226" s="143">
        <v>1550</v>
      </c>
      <c r="S4226" s="143" t="s">
        <v>399</v>
      </c>
      <c r="T4226" s="143">
        <v>1550</v>
      </c>
      <c r="U4226" s="143" t="s">
        <v>385</v>
      </c>
      <c r="V4226" s="143" t="s">
        <v>366</v>
      </c>
      <c r="Z4226" s="143">
        <v>0</v>
      </c>
      <c r="AA4226" s="143">
        <v>1</v>
      </c>
      <c r="AB4226" s="143">
        <v>0.10855370501952</v>
      </c>
      <c r="AC4226" s="143">
        <v>1.469086379986E-2</v>
      </c>
      <c r="AD4226" s="143">
        <v>52.772317733761099</v>
      </c>
      <c r="AF4226" s="143">
        <v>-1</v>
      </c>
      <c r="AG4226" s="143">
        <v>-1</v>
      </c>
      <c r="AH4226" s="143">
        <v>-1</v>
      </c>
      <c r="AI4226" s="143">
        <v>-1</v>
      </c>
      <c r="AJ4226" s="143">
        <v>0</v>
      </c>
      <c r="AM4226" s="143" t="s">
        <v>383</v>
      </c>
      <c r="AN4226" s="143">
        <v>-1</v>
      </c>
      <c r="AQ4226" s="143">
        <v>674</v>
      </c>
      <c r="AR4226" s="143" t="s">
        <v>297</v>
      </c>
      <c r="AT4226" s="143" t="s">
        <v>366</v>
      </c>
      <c r="AV4226" s="143">
        <v>42.668652558714498</v>
      </c>
      <c r="AW4226" s="143">
        <v>4.2799933300000002E-2</v>
      </c>
    </row>
    <row r="4227" spans="1:49" x14ac:dyDescent="0.25">
      <c r="A4227" s="153">
        <v>820000</v>
      </c>
      <c r="B4227" s="153">
        <v>2500000</v>
      </c>
      <c r="C4227" s="153">
        <v>2500000</v>
      </c>
      <c r="D4227" s="143" t="s">
        <v>360</v>
      </c>
      <c r="E4227" s="143" t="s">
        <v>73</v>
      </c>
      <c r="F4227" s="143" t="s">
        <v>378</v>
      </c>
      <c r="G4227" s="143" t="s">
        <v>379</v>
      </c>
      <c r="H4227" s="143">
        <v>0.59</v>
      </c>
      <c r="I4227" s="143">
        <v>0.64</v>
      </c>
      <c r="J4227" s="143" t="s">
        <v>363</v>
      </c>
      <c r="K4227" s="143">
        <v>0.61591161793834004</v>
      </c>
      <c r="L4227" s="143">
        <v>3152.6689331459802</v>
      </c>
      <c r="M4227" s="143">
        <v>6.1775683351081403</v>
      </c>
      <c r="N4227" s="143">
        <v>0.84783449154171997</v>
      </c>
      <c r="O4227" s="143">
        <v>3.8048361082011102</v>
      </c>
      <c r="P4227" s="143">
        <v>0.52219111342938995</v>
      </c>
      <c r="Q4227" s="143">
        <v>1941.7654234378799</v>
      </c>
      <c r="R4227" s="143">
        <v>3100</v>
      </c>
      <c r="S4227" s="143" t="s">
        <v>371</v>
      </c>
      <c r="T4227" s="143">
        <v>3100</v>
      </c>
      <c r="U4227" s="143" t="s">
        <v>385</v>
      </c>
      <c r="V4227" s="143" t="s">
        <v>366</v>
      </c>
      <c r="Y4227" s="143" t="s">
        <v>363</v>
      </c>
      <c r="Z4227" s="143">
        <v>0</v>
      </c>
      <c r="AA4227" s="143">
        <v>1</v>
      </c>
      <c r="AB4227" s="143">
        <v>3.8048361082011102</v>
      </c>
      <c r="AC4227" s="143">
        <v>0.52219111342938995</v>
      </c>
      <c r="AD4227" s="143">
        <v>1947.60364877456</v>
      </c>
      <c r="AF4227" s="143">
        <v>-1</v>
      </c>
      <c r="AG4227" s="143">
        <v>-1</v>
      </c>
      <c r="AH4227" s="143">
        <v>-1</v>
      </c>
      <c r="AI4227" s="143">
        <v>-1</v>
      </c>
      <c r="AJ4227" s="143">
        <v>0</v>
      </c>
      <c r="AM4227" s="143" t="s">
        <v>383</v>
      </c>
      <c r="AN4227" s="143">
        <v>-1</v>
      </c>
      <c r="AQ4227" s="143">
        <v>658</v>
      </c>
      <c r="AR4227" s="143" t="s">
        <v>297</v>
      </c>
      <c r="AT4227" s="143" t="s">
        <v>366</v>
      </c>
      <c r="AV4227" s="143">
        <v>299.70283512820799</v>
      </c>
      <c r="AW4227" s="143">
        <v>1.5795650030999999</v>
      </c>
    </row>
    <row r="4228" spans="1:49" x14ac:dyDescent="0.25">
      <c r="A4228" s="153">
        <v>820000</v>
      </c>
      <c r="B4228" s="153">
        <v>2500000</v>
      </c>
      <c r="C4228" s="153">
        <v>2500000</v>
      </c>
      <c r="D4228" s="143" t="s">
        <v>360</v>
      </c>
      <c r="E4228" s="143" t="s">
        <v>73</v>
      </c>
      <c r="F4228" s="143" t="s">
        <v>378</v>
      </c>
      <c r="G4228" s="143" t="s">
        <v>379</v>
      </c>
      <c r="H4228" s="143">
        <v>0.59</v>
      </c>
      <c r="I4228" s="143">
        <v>0.64</v>
      </c>
      <c r="J4228" s="143" t="s">
        <v>363</v>
      </c>
      <c r="K4228" s="143">
        <v>8.7653514185389997E-2</v>
      </c>
      <c r="L4228" s="143">
        <v>3641.4166242945298</v>
      </c>
      <c r="M4228" s="143">
        <v>7.2521363957691198</v>
      </c>
      <c r="N4228" s="143">
        <v>0.99025172218298996</v>
      </c>
      <c r="O4228" s="143">
        <v>0.63567524044097001</v>
      </c>
      <c r="P4228" s="143">
        <v>8.6799043377479998E-2</v>
      </c>
      <c r="Q4228" s="143">
        <v>319.18296373253798</v>
      </c>
      <c r="R4228" s="143">
        <v>3100</v>
      </c>
      <c r="S4228" s="143" t="s">
        <v>371</v>
      </c>
      <c r="T4228" s="143">
        <v>3100</v>
      </c>
      <c r="U4228" s="143" t="s">
        <v>385</v>
      </c>
      <c r="V4228" s="143" t="s">
        <v>366</v>
      </c>
      <c r="Y4228" s="143" t="s">
        <v>363</v>
      </c>
      <c r="Z4228" s="143">
        <v>0</v>
      </c>
      <c r="AA4228" s="143">
        <v>1</v>
      </c>
      <c r="AB4228" s="143">
        <v>0.63567524044097001</v>
      </c>
      <c r="AC4228" s="143">
        <v>8.6799043377479998E-2</v>
      </c>
      <c r="AD4228" s="143">
        <v>741.54678846360196</v>
      </c>
      <c r="AF4228" s="143">
        <v>-1</v>
      </c>
      <c r="AG4228" s="143">
        <v>-1</v>
      </c>
      <c r="AH4228" s="143">
        <v>-1</v>
      </c>
      <c r="AI4228" s="143">
        <v>-1</v>
      </c>
      <c r="AJ4228" s="143">
        <v>0</v>
      </c>
      <c r="AM4228" s="143" t="s">
        <v>383</v>
      </c>
      <c r="AN4228" s="143">
        <v>-1</v>
      </c>
      <c r="AQ4228" s="143">
        <v>672</v>
      </c>
      <c r="AR4228" s="143" t="s">
        <v>297</v>
      </c>
      <c r="AT4228" s="143" t="s">
        <v>366</v>
      </c>
      <c r="AV4228" s="143">
        <v>120.549638264549</v>
      </c>
      <c r="AW4228" s="143">
        <v>0.60141669789999996</v>
      </c>
    </row>
    <row r="4229" spans="1:49" x14ac:dyDescent="0.25">
      <c r="A4229" s="153">
        <v>820000</v>
      </c>
      <c r="B4229" s="153">
        <v>2500000</v>
      </c>
      <c r="C4229" s="153">
        <v>2500000</v>
      </c>
      <c r="D4229" s="143" t="s">
        <v>360</v>
      </c>
      <c r="E4229" s="143" t="s">
        <v>73</v>
      </c>
      <c r="F4229" s="143" t="s">
        <v>378</v>
      </c>
      <c r="G4229" s="143" t="s">
        <v>379</v>
      </c>
      <c r="H4229" s="143">
        <v>0.59</v>
      </c>
      <c r="I4229" s="143">
        <v>0.64</v>
      </c>
      <c r="J4229" s="143" t="s">
        <v>366</v>
      </c>
      <c r="K4229" s="143">
        <v>0.41006876436905998</v>
      </c>
      <c r="L4229" s="143">
        <v>3641.4166242945298</v>
      </c>
      <c r="M4229" s="143">
        <v>7.2521363957691198</v>
      </c>
      <c r="N4229" s="143">
        <v>0.99025172218298996</v>
      </c>
      <c r="O4229" s="143">
        <v>2.97387461084897</v>
      </c>
      <c r="P4229" s="143">
        <v>0.40607130012991999</v>
      </c>
      <c r="Q4229" s="143">
        <v>1493.2312156774301</v>
      </c>
      <c r="R4229" s="143">
        <v>8110</v>
      </c>
      <c r="S4229" s="143" t="s">
        <v>410</v>
      </c>
      <c r="T4229" s="143">
        <v>8110</v>
      </c>
      <c r="U4229" s="143" t="s">
        <v>385</v>
      </c>
      <c r="V4229" s="143" t="s">
        <v>366</v>
      </c>
      <c r="Z4229" s="143">
        <v>0</v>
      </c>
      <c r="AA4229" s="143">
        <v>1</v>
      </c>
      <c r="AB4229" s="143">
        <v>2.97387461084897</v>
      </c>
      <c r="AC4229" s="143">
        <v>0.40607130012991999</v>
      </c>
      <c r="AD4229" s="143">
        <v>1507.9873216881399</v>
      </c>
      <c r="AF4229" s="143">
        <v>-1</v>
      </c>
      <c r="AG4229" s="143">
        <v>-1</v>
      </c>
      <c r="AH4229" s="143">
        <v>-1</v>
      </c>
      <c r="AI4229" s="143">
        <v>-1</v>
      </c>
      <c r="AJ4229" s="143">
        <v>0</v>
      </c>
      <c r="AM4229" s="143" t="s">
        <v>383</v>
      </c>
      <c r="AN4229" s="143">
        <v>-1</v>
      </c>
      <c r="AQ4229" s="143">
        <v>672</v>
      </c>
      <c r="AR4229" s="143" t="s">
        <v>297</v>
      </c>
      <c r="AT4229" s="143" t="s">
        <v>366</v>
      </c>
      <c r="AV4229" s="143">
        <v>178.14535492861901</v>
      </c>
      <c r="AW4229" s="143">
        <v>1.2230229696999999</v>
      </c>
    </row>
    <row r="4230" spans="1:49" x14ac:dyDescent="0.25">
      <c r="A4230" s="153">
        <v>820000</v>
      </c>
      <c r="B4230" s="153">
        <v>2500000</v>
      </c>
      <c r="C4230" s="153">
        <v>2500000</v>
      </c>
      <c r="D4230" s="143" t="s">
        <v>360</v>
      </c>
      <c r="E4230" s="143" t="s">
        <v>73</v>
      </c>
      <c r="F4230" s="143" t="s">
        <v>378</v>
      </c>
      <c r="G4230" s="143" t="s">
        <v>379</v>
      </c>
      <c r="H4230" s="143">
        <v>0.59</v>
      </c>
      <c r="I4230" s="143">
        <v>0.64</v>
      </c>
      <c r="J4230" s="143" t="s">
        <v>363</v>
      </c>
      <c r="K4230" s="143">
        <v>0.40855042869448999</v>
      </c>
      <c r="L4230" s="143">
        <v>3156.5479114783602</v>
      </c>
      <c r="M4230" s="143">
        <v>6.1850067563920197</v>
      </c>
      <c r="N4230" s="143">
        <v>0.84887998469370995</v>
      </c>
      <c r="O4230" s="143">
        <v>2.5268871618022701</v>
      </c>
      <c r="P4230" s="143">
        <v>0.34681028165678002</v>
      </c>
      <c r="Q4230" s="143">
        <v>1289.60900242918</v>
      </c>
      <c r="R4230" s="143">
        <v>3100</v>
      </c>
      <c r="S4230" s="143" t="s">
        <v>371</v>
      </c>
      <c r="T4230" s="143">
        <v>3100</v>
      </c>
      <c r="U4230" s="143" t="s">
        <v>385</v>
      </c>
      <c r="V4230" s="143" t="s">
        <v>366</v>
      </c>
      <c r="Y4230" s="143" t="s">
        <v>363</v>
      </c>
      <c r="Z4230" s="143">
        <v>0</v>
      </c>
      <c r="AA4230" s="143">
        <v>1</v>
      </c>
      <c r="AB4230" s="143">
        <v>2.5268871618022701</v>
      </c>
      <c r="AC4230" s="143">
        <v>0.34681028165678002</v>
      </c>
      <c r="AD4230" s="143">
        <v>1289.60900242918</v>
      </c>
      <c r="AF4230" s="143">
        <v>-1</v>
      </c>
      <c r="AG4230" s="143">
        <v>-1</v>
      </c>
      <c r="AH4230" s="143">
        <v>-1</v>
      </c>
      <c r="AI4230" s="143">
        <v>-1</v>
      </c>
      <c r="AJ4230" s="143">
        <v>0</v>
      </c>
      <c r="AM4230" s="143" t="s">
        <v>383</v>
      </c>
      <c r="AN4230" s="143">
        <v>-1</v>
      </c>
      <c r="AQ4230" s="143">
        <v>666</v>
      </c>
      <c r="AR4230" s="143" t="s">
        <v>297</v>
      </c>
      <c r="AT4230" s="143" t="s">
        <v>366</v>
      </c>
      <c r="AV4230" s="143">
        <v>168.88191943963699</v>
      </c>
      <c r="AW4230" s="143">
        <v>1.0459115996999999</v>
      </c>
    </row>
    <row r="4231" spans="1:49" x14ac:dyDescent="0.25">
      <c r="A4231" s="153">
        <v>820000</v>
      </c>
      <c r="B4231" s="153">
        <v>2500000</v>
      </c>
      <c r="C4231" s="153">
        <v>2500000</v>
      </c>
      <c r="D4231" s="143" t="s">
        <v>360</v>
      </c>
      <c r="E4231" s="143" t="s">
        <v>73</v>
      </c>
      <c r="F4231" s="143" t="s">
        <v>378</v>
      </c>
      <c r="G4231" s="143" t="s">
        <v>379</v>
      </c>
      <c r="H4231" s="143">
        <v>0.59</v>
      </c>
      <c r="I4231" s="143">
        <v>0.64</v>
      </c>
      <c r="J4231" s="143" t="s">
        <v>363</v>
      </c>
      <c r="K4231" s="143">
        <v>0.20921302490438001</v>
      </c>
      <c r="L4231" s="143">
        <v>3156.5479114783602</v>
      </c>
      <c r="M4231" s="143">
        <v>6.1850067563920197</v>
      </c>
      <c r="N4231" s="143">
        <v>0.84887998469370995</v>
      </c>
      <c r="O4231" s="143">
        <v>1.29398397255882</v>
      </c>
      <c r="P4231" s="143">
        <v>0.17759674937855</v>
      </c>
      <c r="Q4231" s="143">
        <v>660.39093681600104</v>
      </c>
      <c r="R4231" s="143">
        <v>3100</v>
      </c>
      <c r="S4231" s="143" t="s">
        <v>371</v>
      </c>
      <c r="T4231" s="143">
        <v>3100</v>
      </c>
      <c r="U4231" s="143" t="s">
        <v>385</v>
      </c>
      <c r="V4231" s="143" t="s">
        <v>366</v>
      </c>
      <c r="Y4231" s="143" t="s">
        <v>363</v>
      </c>
      <c r="Z4231" s="143">
        <v>0</v>
      </c>
      <c r="AA4231" s="143">
        <v>1</v>
      </c>
      <c r="AB4231" s="143">
        <v>1.29398397255882</v>
      </c>
      <c r="AC4231" s="143">
        <v>0.17759674937855</v>
      </c>
      <c r="AD4231" s="143">
        <v>660.39093681600104</v>
      </c>
      <c r="AF4231" s="143">
        <v>-1</v>
      </c>
      <c r="AG4231" s="143">
        <v>-1</v>
      </c>
      <c r="AH4231" s="143">
        <v>-1</v>
      </c>
      <c r="AI4231" s="143">
        <v>-1</v>
      </c>
      <c r="AJ4231" s="143">
        <v>0</v>
      </c>
      <c r="AM4231" s="143" t="s">
        <v>383</v>
      </c>
      <c r="AN4231" s="143">
        <v>-1</v>
      </c>
      <c r="AQ4231" s="143">
        <v>666</v>
      </c>
      <c r="AR4231" s="143" t="s">
        <v>297</v>
      </c>
      <c r="AT4231" s="143" t="s">
        <v>366</v>
      </c>
      <c r="AV4231" s="143">
        <v>136.61432533314201</v>
      </c>
      <c r="AW4231" s="143">
        <v>0.53559686679999996</v>
      </c>
    </row>
    <row r="4232" spans="1:49" x14ac:dyDescent="0.25">
      <c r="A4232" s="153">
        <v>820000</v>
      </c>
      <c r="B4232" s="153">
        <v>2500000</v>
      </c>
      <c r="C4232" s="153">
        <v>2500000</v>
      </c>
      <c r="D4232" s="143" t="s">
        <v>360</v>
      </c>
      <c r="E4232" s="143" t="s">
        <v>73</v>
      </c>
      <c r="F4232" s="143" t="s">
        <v>378</v>
      </c>
      <c r="G4232" s="143" t="s">
        <v>379</v>
      </c>
      <c r="H4232" s="143">
        <v>0.59</v>
      </c>
      <c r="I4232" s="143">
        <v>0.64</v>
      </c>
      <c r="J4232" s="143" t="s">
        <v>366</v>
      </c>
      <c r="K4232" s="143">
        <v>8.8592267272879999E-2</v>
      </c>
      <c r="L4232" s="143">
        <v>3836.33532315825</v>
      </c>
      <c r="M4232" s="143">
        <v>7.6166505484854499</v>
      </c>
      <c r="N4232" s="143">
        <v>1.06862497584409</v>
      </c>
      <c r="O4232" s="143">
        <v>0.67477634111557006</v>
      </c>
      <c r="P4232" s="143">
        <v>9.4671909474450006E-2</v>
      </c>
      <c r="Q4232" s="143">
        <v>339.86964429763702</v>
      </c>
      <c r="R4232" s="143">
        <v>1550</v>
      </c>
      <c r="S4232" s="143" t="s">
        <v>399</v>
      </c>
      <c r="T4232" s="143">
        <v>1550</v>
      </c>
      <c r="U4232" s="143" t="s">
        <v>385</v>
      </c>
      <c r="V4232" s="143" t="s">
        <v>366</v>
      </c>
      <c r="Z4232" s="143">
        <v>0</v>
      </c>
      <c r="AA4232" s="143">
        <v>1</v>
      </c>
      <c r="AB4232" s="143">
        <v>0.67477634111557006</v>
      </c>
      <c r="AC4232" s="143">
        <v>9.4671909474450006E-2</v>
      </c>
      <c r="AD4232" s="143">
        <v>2369.9477594570299</v>
      </c>
      <c r="AF4232" s="143">
        <v>-1</v>
      </c>
      <c r="AG4232" s="143">
        <v>-1</v>
      </c>
      <c r="AH4232" s="143">
        <v>-1</v>
      </c>
      <c r="AI4232" s="143">
        <v>-1</v>
      </c>
      <c r="AJ4232" s="143">
        <v>0</v>
      </c>
      <c r="AM4232" s="143" t="s">
        <v>383</v>
      </c>
      <c r="AN4232" s="143">
        <v>-1</v>
      </c>
      <c r="AQ4232" s="143">
        <v>674</v>
      </c>
      <c r="AR4232" s="143" t="s">
        <v>297</v>
      </c>
      <c r="AT4232" s="143" t="s">
        <v>366</v>
      </c>
      <c r="AV4232" s="143">
        <v>99.051525476161899</v>
      </c>
      <c r="AW4232" s="143">
        <v>1.9220987506</v>
      </c>
    </row>
    <row r="4233" spans="1:49" x14ac:dyDescent="0.25">
      <c r="A4233" s="153">
        <v>820000</v>
      </c>
      <c r="B4233" s="153">
        <v>2500000</v>
      </c>
      <c r="C4233" s="153">
        <v>2500000</v>
      </c>
      <c r="D4233" s="143" t="s">
        <v>360</v>
      </c>
      <c r="E4233" s="143" t="s">
        <v>73</v>
      </c>
      <c r="F4233" s="143" t="s">
        <v>378</v>
      </c>
      <c r="G4233" s="143" t="s">
        <v>379</v>
      </c>
      <c r="H4233" s="143">
        <v>0.59</v>
      </c>
      <c r="I4233" s="143">
        <v>0.64</v>
      </c>
      <c r="J4233" s="143" t="s">
        <v>366</v>
      </c>
      <c r="K4233" s="143">
        <v>0.51101011154363996</v>
      </c>
      <c r="L4233" s="143">
        <v>3706.4589455598202</v>
      </c>
      <c r="M4233" s="143">
        <v>7.4082430699782398</v>
      </c>
      <c r="N4233" s="143">
        <v>1.01084254889234</v>
      </c>
      <c r="O4233" s="143">
        <v>3.7856871175319902</v>
      </c>
      <c r="P4233" s="143">
        <v>0.51655076366253005</v>
      </c>
      <c r="Q4233" s="143">
        <v>1894.03799920245</v>
      </c>
      <c r="R4233" s="143">
        <v>8110</v>
      </c>
      <c r="S4233" s="143" t="s">
        <v>410</v>
      </c>
      <c r="T4233" s="143">
        <v>8110</v>
      </c>
      <c r="U4233" s="143" t="s">
        <v>385</v>
      </c>
      <c r="V4233" s="143" t="s">
        <v>366</v>
      </c>
      <c r="Z4233" s="143">
        <v>0</v>
      </c>
      <c r="AA4233" s="143">
        <v>1</v>
      </c>
      <c r="AB4233" s="143">
        <v>3.7856871175319902</v>
      </c>
      <c r="AC4233" s="143">
        <v>0.51655076366253005</v>
      </c>
      <c r="AD4233" s="143">
        <v>1925.3223357688601</v>
      </c>
      <c r="AF4233" s="143">
        <v>-1</v>
      </c>
      <c r="AG4233" s="143">
        <v>-1</v>
      </c>
      <c r="AH4233" s="143">
        <v>-1</v>
      </c>
      <c r="AI4233" s="143">
        <v>-1</v>
      </c>
      <c r="AJ4233" s="143">
        <v>0</v>
      </c>
      <c r="AM4233" s="143" t="s">
        <v>383</v>
      </c>
      <c r="AN4233" s="143">
        <v>-1</v>
      </c>
      <c r="AQ4233" s="143">
        <v>666</v>
      </c>
      <c r="AR4233" s="143" t="s">
        <v>297</v>
      </c>
      <c r="AT4233" s="143" t="s">
        <v>366</v>
      </c>
      <c r="AV4233" s="143">
        <v>183.75730977209699</v>
      </c>
      <c r="AW4233" s="143">
        <v>1.5614941896000001</v>
      </c>
    </row>
    <row r="4234" spans="1:49" x14ac:dyDescent="0.25">
      <c r="A4234" s="153">
        <v>820000</v>
      </c>
      <c r="B4234" s="153">
        <v>2500000</v>
      </c>
      <c r="C4234" s="153">
        <v>2500000</v>
      </c>
      <c r="D4234" s="143" t="s">
        <v>360</v>
      </c>
      <c r="E4234" s="143" t="s">
        <v>73</v>
      </c>
      <c r="F4234" s="143" t="s">
        <v>378</v>
      </c>
      <c r="G4234" s="143" t="s">
        <v>379</v>
      </c>
      <c r="H4234" s="143">
        <v>0.59</v>
      </c>
      <c r="I4234" s="143">
        <v>0.64</v>
      </c>
      <c r="J4234" s="143" t="s">
        <v>366</v>
      </c>
      <c r="K4234" s="143">
        <v>9.6996289005360004E-2</v>
      </c>
      <c r="L4234" s="143">
        <v>3821.2338288590099</v>
      </c>
      <c r="M4234" s="143">
        <v>7.7766157912298102</v>
      </c>
      <c r="N4234" s="143">
        <v>1.1117900317998299</v>
      </c>
      <c r="O4234" s="143">
        <v>0.75430287276982</v>
      </c>
      <c r="P4234" s="143">
        <v>0.10783950723774</v>
      </c>
      <c r="Q4234" s="143">
        <v>370.64550082109002</v>
      </c>
      <c r="R4234" s="143">
        <v>1550</v>
      </c>
      <c r="S4234" s="143" t="s">
        <v>399</v>
      </c>
      <c r="T4234" s="143">
        <v>1550</v>
      </c>
      <c r="U4234" s="143" t="s">
        <v>385</v>
      </c>
      <c r="V4234" s="143" t="s">
        <v>366</v>
      </c>
      <c r="Z4234" s="143">
        <v>0</v>
      </c>
      <c r="AA4234" s="143">
        <v>1</v>
      </c>
      <c r="AB4234" s="143">
        <v>0.75430287276982</v>
      </c>
      <c r="AC4234" s="143">
        <v>0.10783950723774</v>
      </c>
      <c r="AD4234" s="143">
        <v>2061.8570463692299</v>
      </c>
      <c r="AF4234" s="143">
        <v>-1</v>
      </c>
      <c r="AG4234" s="143">
        <v>-1</v>
      </c>
      <c r="AH4234" s="143">
        <v>-1</v>
      </c>
      <c r="AI4234" s="143">
        <v>-1</v>
      </c>
      <c r="AJ4234" s="143">
        <v>0</v>
      </c>
      <c r="AM4234" s="143" t="s">
        <v>383</v>
      </c>
      <c r="AN4234" s="143">
        <v>-1</v>
      </c>
      <c r="AQ4234" s="143">
        <v>677</v>
      </c>
      <c r="AR4234" s="143" t="s">
        <v>297</v>
      </c>
      <c r="AT4234" s="143" t="s">
        <v>366</v>
      </c>
      <c r="AV4234" s="143">
        <v>86.603923372397006</v>
      </c>
      <c r="AW4234" s="143">
        <v>1.6722279369999999</v>
      </c>
    </row>
    <row r="4235" spans="1:49" x14ac:dyDescent="0.25">
      <c r="A4235" s="153">
        <v>820000</v>
      </c>
      <c r="B4235" s="153">
        <v>2500000</v>
      </c>
      <c r="C4235" s="153">
        <v>2500000</v>
      </c>
      <c r="D4235" s="143" t="s">
        <v>360</v>
      </c>
      <c r="E4235" s="143" t="s">
        <v>73</v>
      </c>
      <c r="F4235" s="143" t="s">
        <v>378</v>
      </c>
      <c r="G4235" s="143" t="s">
        <v>379</v>
      </c>
      <c r="H4235" s="143">
        <v>0.59</v>
      </c>
      <c r="I4235" s="143">
        <v>0.64</v>
      </c>
      <c r="J4235" s="143" t="s">
        <v>366</v>
      </c>
      <c r="K4235" s="143">
        <v>4.8620963183310002E-2</v>
      </c>
      <c r="L4235" s="143">
        <v>3821.2338288590099</v>
      </c>
      <c r="M4235" s="143">
        <v>7.7766157912298102</v>
      </c>
      <c r="N4235" s="143">
        <v>1.1117900317998299</v>
      </c>
      <c r="O4235" s="143">
        <v>0.37810655007617</v>
      </c>
      <c r="P4235" s="143">
        <v>5.4056302203710001E-2</v>
      </c>
      <c r="Q4235" s="143">
        <v>185.79206930779199</v>
      </c>
      <c r="R4235" s="143">
        <v>1860</v>
      </c>
      <c r="S4235" s="143" t="s">
        <v>411</v>
      </c>
      <c r="T4235" s="143">
        <v>1860</v>
      </c>
      <c r="U4235" s="143" t="s">
        <v>385</v>
      </c>
      <c r="V4235" s="143" t="s">
        <v>366</v>
      </c>
      <c r="Z4235" s="143">
        <v>0</v>
      </c>
      <c r="AA4235" s="143">
        <v>1</v>
      </c>
      <c r="AB4235" s="143">
        <v>0.37810655007617</v>
      </c>
      <c r="AC4235" s="143">
        <v>5.4056302203710001E-2</v>
      </c>
      <c r="AD4235" s="143">
        <v>298.76156119525098</v>
      </c>
      <c r="AF4235" s="143">
        <v>-1</v>
      </c>
      <c r="AG4235" s="143">
        <v>-1</v>
      </c>
      <c r="AH4235" s="143">
        <v>-1</v>
      </c>
      <c r="AI4235" s="143">
        <v>-1</v>
      </c>
      <c r="AJ4235" s="143">
        <v>0</v>
      </c>
      <c r="AM4235" s="143" t="s">
        <v>383</v>
      </c>
      <c r="AN4235" s="143">
        <v>-1</v>
      </c>
      <c r="AQ4235" s="143">
        <v>677</v>
      </c>
      <c r="AR4235" s="143" t="s">
        <v>297</v>
      </c>
      <c r="AT4235" s="143" t="s">
        <v>366</v>
      </c>
      <c r="AV4235" s="143">
        <v>79.879367194722803</v>
      </c>
      <c r="AW4235" s="143">
        <v>0.24230459139999999</v>
      </c>
    </row>
    <row r="4236" spans="1:49" x14ac:dyDescent="0.25">
      <c r="A4236" s="153">
        <v>820000</v>
      </c>
      <c r="B4236" s="153">
        <v>2500000</v>
      </c>
      <c r="C4236" s="153">
        <v>2500000</v>
      </c>
      <c r="D4236" s="143" t="s">
        <v>360</v>
      </c>
      <c r="E4236" s="143" t="s">
        <v>73</v>
      </c>
      <c r="F4236" s="143" t="s">
        <v>378</v>
      </c>
      <c r="G4236" s="143" t="s">
        <v>379</v>
      </c>
      <c r="H4236" s="143">
        <v>0.59</v>
      </c>
      <c r="I4236" s="143">
        <v>0.64</v>
      </c>
      <c r="J4236" s="143" t="s">
        <v>366</v>
      </c>
      <c r="K4236" s="143">
        <v>0.38597803993474999</v>
      </c>
      <c r="L4236" s="143">
        <v>3445.8133466311501</v>
      </c>
      <c r="M4236" s="143">
        <v>6.9899785961844501</v>
      </c>
      <c r="N4236" s="143">
        <v>1.1721735663138799</v>
      </c>
      <c r="O4236" s="143">
        <v>2.6979782377411601</v>
      </c>
      <c r="P4236" s="143">
        <v>0.45243325558915998</v>
      </c>
      <c r="Q4236" s="143">
        <v>1330.00828151371</v>
      </c>
      <c r="R4236" s="143">
        <v>1300</v>
      </c>
      <c r="S4236" s="143" t="s">
        <v>401</v>
      </c>
      <c r="T4236" s="143">
        <v>1300</v>
      </c>
      <c r="U4236" s="143" t="s">
        <v>385</v>
      </c>
      <c r="V4236" s="143" t="s">
        <v>366</v>
      </c>
      <c r="Z4236" s="143">
        <v>0</v>
      </c>
      <c r="AA4236" s="143">
        <v>1</v>
      </c>
      <c r="AB4236" s="143">
        <v>2.6979782377411601</v>
      </c>
      <c r="AC4236" s="143">
        <v>0.45243325558915998</v>
      </c>
      <c r="AD4236" s="143">
        <v>1911.69784293372</v>
      </c>
      <c r="AF4236" s="143">
        <v>-1</v>
      </c>
      <c r="AG4236" s="143">
        <v>-1</v>
      </c>
      <c r="AH4236" s="143">
        <v>-1</v>
      </c>
      <c r="AI4236" s="143">
        <v>-1</v>
      </c>
      <c r="AJ4236" s="143">
        <v>0</v>
      </c>
      <c r="AM4236" s="143" t="s">
        <v>383</v>
      </c>
      <c r="AN4236" s="143">
        <v>-1</v>
      </c>
      <c r="AQ4236" s="143">
        <v>679</v>
      </c>
      <c r="AR4236" s="143" t="s">
        <v>297</v>
      </c>
      <c r="AT4236" s="143" t="s">
        <v>366</v>
      </c>
      <c r="AV4236" s="143">
        <v>164.34543712370601</v>
      </c>
      <c r="AW4236" s="143">
        <v>1.5504443171</v>
      </c>
    </row>
    <row r="4237" spans="1:49" x14ac:dyDescent="0.25">
      <c r="A4237" s="153">
        <v>820000</v>
      </c>
      <c r="B4237" s="153">
        <v>2500000</v>
      </c>
      <c r="C4237" s="153">
        <v>2500000</v>
      </c>
      <c r="D4237" s="143" t="s">
        <v>360</v>
      </c>
      <c r="E4237" s="143" t="s">
        <v>73</v>
      </c>
      <c r="F4237" s="143" t="s">
        <v>378</v>
      </c>
      <c r="G4237" s="143" t="s">
        <v>379</v>
      </c>
      <c r="H4237" s="143">
        <v>0.59</v>
      </c>
      <c r="I4237" s="143">
        <v>0.64</v>
      </c>
      <c r="J4237" s="143" t="s">
        <v>366</v>
      </c>
      <c r="K4237" s="143">
        <v>0.18781092427724</v>
      </c>
      <c r="L4237" s="143">
        <v>3841.9155534059901</v>
      </c>
      <c r="M4237" s="143">
        <v>8.0142488015408606</v>
      </c>
      <c r="N4237" s="143">
        <v>1.1255902987401301</v>
      </c>
      <c r="O4237" s="143">
        <v>1.5051634748052101</v>
      </c>
      <c r="P4237" s="143">
        <v>0.21139815436387999</v>
      </c>
      <c r="Q4237" s="143">
        <v>721.55371108030999</v>
      </c>
      <c r="R4237" s="143">
        <v>1200</v>
      </c>
      <c r="S4237" s="143" t="s">
        <v>398</v>
      </c>
      <c r="T4237" s="143">
        <v>1200</v>
      </c>
      <c r="U4237" s="143" t="s">
        <v>385</v>
      </c>
      <c r="V4237" s="143" t="s">
        <v>366</v>
      </c>
      <c r="Z4237" s="143">
        <v>0</v>
      </c>
      <c r="AA4237" s="143">
        <v>1</v>
      </c>
      <c r="AB4237" s="143">
        <v>1.5051634748052101</v>
      </c>
      <c r="AC4237" s="143">
        <v>0.21139815436387999</v>
      </c>
      <c r="AD4237" s="143">
        <v>2373.3950208841402</v>
      </c>
      <c r="AF4237" s="143">
        <v>-1</v>
      </c>
      <c r="AG4237" s="143">
        <v>-1</v>
      </c>
      <c r="AH4237" s="143">
        <v>-1</v>
      </c>
      <c r="AI4237" s="143">
        <v>-1</v>
      </c>
      <c r="AJ4237" s="143">
        <v>0</v>
      </c>
      <c r="AM4237" s="143" t="s">
        <v>383</v>
      </c>
      <c r="AN4237" s="143">
        <v>-1</v>
      </c>
      <c r="AQ4237" s="143">
        <v>652</v>
      </c>
      <c r="AR4237" s="143" t="s">
        <v>297</v>
      </c>
      <c r="AT4237" s="143" t="s">
        <v>366</v>
      </c>
      <c r="AV4237" s="143">
        <v>133.824659266526</v>
      </c>
      <c r="AW4237" s="143">
        <v>1.9248945829999999</v>
      </c>
    </row>
    <row r="4238" spans="1:49" x14ac:dyDescent="0.25">
      <c r="A4238" s="153">
        <v>820000</v>
      </c>
      <c r="B4238" s="153">
        <v>2500000</v>
      </c>
      <c r="C4238" s="153">
        <v>2500000</v>
      </c>
      <c r="D4238" s="143" t="s">
        <v>360</v>
      </c>
      <c r="E4238" s="143" t="s">
        <v>73</v>
      </c>
      <c r="F4238" s="143" t="s">
        <v>378</v>
      </c>
      <c r="G4238" s="143" t="s">
        <v>379</v>
      </c>
      <c r="H4238" s="143">
        <v>0.59</v>
      </c>
      <c r="I4238" s="143">
        <v>0.64</v>
      </c>
      <c r="J4238" s="143" t="s">
        <v>366</v>
      </c>
      <c r="K4238" s="143">
        <v>6.3729738190199999E-3</v>
      </c>
      <c r="L4238" s="143">
        <v>1049.52184766295</v>
      </c>
      <c r="M4238" s="143">
        <v>2.8344156410719199</v>
      </c>
      <c r="N4238" s="143">
        <v>0.52326418029045996</v>
      </c>
      <c r="O4238" s="143">
        <v>1.806365667277E-2</v>
      </c>
      <c r="P4238" s="143">
        <v>3.33474892142E-3</v>
      </c>
      <c r="Q4238" s="143">
        <v>6.68857525764657</v>
      </c>
      <c r="R4238" s="143">
        <v>1300</v>
      </c>
      <c r="S4238" s="143" t="s">
        <v>401</v>
      </c>
      <c r="T4238" s="143">
        <v>1300</v>
      </c>
      <c r="U4238" s="143" t="s">
        <v>385</v>
      </c>
      <c r="V4238" s="143" t="s">
        <v>366</v>
      </c>
      <c r="Z4238" s="143">
        <v>0</v>
      </c>
      <c r="AA4238" s="143">
        <v>1</v>
      </c>
      <c r="AB4238" s="143">
        <v>1.806365667277E-2</v>
      </c>
      <c r="AC4238" s="143">
        <v>3.33474892142E-3</v>
      </c>
      <c r="AD4238" s="143">
        <v>156.86995538099401</v>
      </c>
      <c r="AF4238" s="143">
        <v>-1</v>
      </c>
      <c r="AG4238" s="143">
        <v>-1</v>
      </c>
      <c r="AH4238" s="143">
        <v>-1</v>
      </c>
      <c r="AI4238" s="143">
        <v>-1</v>
      </c>
      <c r="AJ4238" s="143">
        <v>0</v>
      </c>
      <c r="AM4238" s="143" t="s">
        <v>383</v>
      </c>
      <c r="AN4238" s="143">
        <v>-1</v>
      </c>
      <c r="AQ4238" s="143">
        <v>679</v>
      </c>
      <c r="AR4238" s="143" t="s">
        <v>297</v>
      </c>
      <c r="AT4238" s="143" t="s">
        <v>366</v>
      </c>
      <c r="AV4238" s="143">
        <v>34.620289363022799</v>
      </c>
      <c r="AW4238" s="143">
        <v>0.12722624120000001</v>
      </c>
    </row>
    <row r="4239" spans="1:49" x14ac:dyDescent="0.25">
      <c r="A4239" s="153">
        <v>820000</v>
      </c>
      <c r="B4239" s="153">
        <v>2500000</v>
      </c>
      <c r="C4239" s="153">
        <v>2500000</v>
      </c>
      <c r="D4239" s="143" t="s">
        <v>360</v>
      </c>
      <c r="E4239" s="143" t="s">
        <v>73</v>
      </c>
      <c r="F4239" s="143" t="s">
        <v>378</v>
      </c>
      <c r="G4239" s="143" t="s">
        <v>379</v>
      </c>
      <c r="H4239" s="143">
        <v>0.59</v>
      </c>
      <c r="I4239" s="143">
        <v>0.64</v>
      </c>
      <c r="J4239" s="143" t="s">
        <v>363</v>
      </c>
      <c r="K4239" s="143">
        <v>6.4260983070649993E-2</v>
      </c>
      <c r="L4239" s="143">
        <v>3055.9821535582601</v>
      </c>
      <c r="M4239" s="143">
        <v>6.0702659205214502</v>
      </c>
      <c r="N4239" s="143">
        <v>0.82443979865268002</v>
      </c>
      <c r="O4239" s="143">
        <v>0.39008125555300999</v>
      </c>
      <c r="P4239" s="143">
        <v>5.2979311943989998E-2</v>
      </c>
      <c r="Q4239" s="143">
        <v>196.38041743403701</v>
      </c>
      <c r="R4239" s="143">
        <v>3100</v>
      </c>
      <c r="S4239" s="143" t="s">
        <v>371</v>
      </c>
      <c r="T4239" s="143">
        <v>3100</v>
      </c>
      <c r="U4239" s="143" t="s">
        <v>385</v>
      </c>
      <c r="V4239" s="143" t="s">
        <v>366</v>
      </c>
      <c r="Y4239" s="143" t="s">
        <v>363</v>
      </c>
      <c r="Z4239" s="143">
        <v>0</v>
      </c>
      <c r="AA4239" s="143">
        <v>1</v>
      </c>
      <c r="AB4239" s="143">
        <v>0.39008125555300999</v>
      </c>
      <c r="AC4239" s="143">
        <v>5.2979311943989998E-2</v>
      </c>
      <c r="AD4239" s="143">
        <v>1790.51247932044</v>
      </c>
      <c r="AF4239" s="143">
        <v>-1</v>
      </c>
      <c r="AG4239" s="143">
        <v>-1</v>
      </c>
      <c r="AH4239" s="143">
        <v>-1</v>
      </c>
      <c r="AI4239" s="143">
        <v>-1</v>
      </c>
      <c r="AJ4239" s="143">
        <v>0</v>
      </c>
      <c r="AM4239" s="143" t="s">
        <v>383</v>
      </c>
      <c r="AN4239" s="143">
        <v>-1</v>
      </c>
      <c r="AQ4239" s="143">
        <v>659</v>
      </c>
      <c r="AR4239" s="143" t="s">
        <v>297</v>
      </c>
      <c r="AT4239" s="143" t="s">
        <v>366</v>
      </c>
      <c r="AV4239" s="143">
        <v>72.965802947773795</v>
      </c>
      <c r="AW4239" s="143">
        <v>1.4521593505999999</v>
      </c>
    </row>
    <row r="4240" spans="1:49" x14ac:dyDescent="0.25">
      <c r="A4240" s="153">
        <v>820000</v>
      </c>
      <c r="B4240" s="153">
        <v>2500000</v>
      </c>
      <c r="C4240" s="153">
        <v>2500000</v>
      </c>
      <c r="D4240" s="143" t="s">
        <v>360</v>
      </c>
      <c r="E4240" s="143" t="s">
        <v>73</v>
      </c>
      <c r="F4240" s="143" t="s">
        <v>378</v>
      </c>
      <c r="G4240" s="143" t="s">
        <v>379</v>
      </c>
      <c r="H4240" s="143">
        <v>0.59</v>
      </c>
      <c r="I4240" s="143">
        <v>0.64</v>
      </c>
      <c r="J4240" s="143" t="s">
        <v>366</v>
      </c>
      <c r="K4240" s="143">
        <v>0.12735505777594999</v>
      </c>
      <c r="L4240" s="143">
        <v>3807.4883648710102</v>
      </c>
      <c r="M4240" s="143">
        <v>8.7876223395373003</v>
      </c>
      <c r="N4240" s="143">
        <v>1.2776528364147799</v>
      </c>
      <c r="O4240" s="143">
        <v>1.1191481507650201</v>
      </c>
      <c r="P4240" s="143">
        <v>0.16271555079920999</v>
      </c>
      <c r="Q4240" s="143">
        <v>484.90290068941698</v>
      </c>
      <c r="R4240" s="143">
        <v>8310</v>
      </c>
      <c r="S4240" s="143" t="s">
        <v>400</v>
      </c>
      <c r="T4240" s="143">
        <v>8310</v>
      </c>
      <c r="U4240" s="143" t="s">
        <v>385</v>
      </c>
      <c r="V4240" s="143" t="s">
        <v>366</v>
      </c>
      <c r="Z4240" s="143">
        <v>0</v>
      </c>
      <c r="AA4240" s="143">
        <v>1</v>
      </c>
      <c r="AB4240" s="143">
        <v>1.1191481507650201</v>
      </c>
      <c r="AC4240" s="143">
        <v>0.16271555079920999</v>
      </c>
      <c r="AD4240" s="143">
        <v>876.45957035805395</v>
      </c>
      <c r="AF4240" s="143">
        <v>-1</v>
      </c>
      <c r="AG4240" s="143">
        <v>-1</v>
      </c>
      <c r="AH4240" s="143">
        <v>-1</v>
      </c>
      <c r="AI4240" s="143">
        <v>-1</v>
      </c>
      <c r="AJ4240" s="143">
        <v>0</v>
      </c>
      <c r="AM4240" s="143" t="s">
        <v>383</v>
      </c>
      <c r="AN4240" s="143">
        <v>-1</v>
      </c>
      <c r="AQ4240" s="143">
        <v>679</v>
      </c>
      <c r="AR4240" s="143" t="s">
        <v>297</v>
      </c>
      <c r="AT4240" s="143" t="s">
        <v>366</v>
      </c>
      <c r="AV4240" s="143">
        <v>90.864689445378104</v>
      </c>
      <c r="AW4240" s="143">
        <v>0.71083501250000003</v>
      </c>
    </row>
    <row r="4241" spans="1:49" x14ac:dyDescent="0.25">
      <c r="A4241" s="153">
        <v>820000</v>
      </c>
      <c r="B4241" s="153">
        <v>2500000</v>
      </c>
      <c r="C4241" s="153">
        <v>2500000</v>
      </c>
      <c r="D4241" s="143" t="s">
        <v>360</v>
      </c>
      <c r="E4241" s="143" t="s">
        <v>73</v>
      </c>
      <c r="F4241" s="143" t="s">
        <v>378</v>
      </c>
      <c r="G4241" s="143" t="s">
        <v>379</v>
      </c>
      <c r="H4241" s="143">
        <v>0.59</v>
      </c>
      <c r="I4241" s="143">
        <v>0.64</v>
      </c>
      <c r="J4241" s="143" t="s">
        <v>366</v>
      </c>
      <c r="K4241" s="143">
        <v>2.2431749217370001E-2</v>
      </c>
      <c r="L4241" s="143">
        <v>3799.32179869125</v>
      </c>
      <c r="M4241" s="143">
        <v>7.9944165702660701</v>
      </c>
      <c r="N4241" s="143">
        <v>1.07329538770502</v>
      </c>
      <c r="O4241" s="143">
        <v>0.17932874764340001</v>
      </c>
      <c r="P4241" s="143">
        <v>2.4075892973159999E-2</v>
      </c>
      <c r="Q4241" s="143">
        <v>85.225433784333006</v>
      </c>
      <c r="R4241" s="143">
        <v>8110</v>
      </c>
      <c r="S4241" s="143" t="s">
        <v>410</v>
      </c>
      <c r="T4241" s="143">
        <v>8110</v>
      </c>
      <c r="U4241" s="143" t="s">
        <v>385</v>
      </c>
      <c r="V4241" s="143" t="s">
        <v>366</v>
      </c>
      <c r="Z4241" s="143">
        <v>0</v>
      </c>
      <c r="AA4241" s="143">
        <v>1</v>
      </c>
      <c r="AB4241" s="143">
        <v>0.17932874764340001</v>
      </c>
      <c r="AC4241" s="143">
        <v>2.4075892973159999E-2</v>
      </c>
      <c r="AD4241" s="143">
        <v>1884.6141147513199</v>
      </c>
      <c r="AF4241" s="143">
        <v>-1</v>
      </c>
      <c r="AG4241" s="143">
        <v>-1</v>
      </c>
      <c r="AH4241" s="143">
        <v>-1</v>
      </c>
      <c r="AI4241" s="143">
        <v>-1</v>
      </c>
      <c r="AJ4241" s="143">
        <v>0</v>
      </c>
      <c r="AM4241" s="143" t="s">
        <v>383</v>
      </c>
      <c r="AN4241" s="143">
        <v>-1</v>
      </c>
      <c r="AQ4241" s="143">
        <v>672</v>
      </c>
      <c r="AR4241" s="143" t="s">
        <v>297</v>
      </c>
      <c r="AT4241" s="143" t="s">
        <v>366</v>
      </c>
      <c r="AV4241" s="143">
        <v>61.884540071340297</v>
      </c>
      <c r="AW4241" s="143">
        <v>1.5284786008</v>
      </c>
    </row>
    <row r="4242" spans="1:49" x14ac:dyDescent="0.25">
      <c r="A4242" s="153">
        <v>820000</v>
      </c>
      <c r="B4242" s="153">
        <v>2500000</v>
      </c>
      <c r="C4242" s="153">
        <v>2500000</v>
      </c>
      <c r="D4242" s="143" t="s">
        <v>360</v>
      </c>
      <c r="E4242" s="143" t="s">
        <v>73</v>
      </c>
      <c r="F4242" s="143" t="s">
        <v>378</v>
      </c>
      <c r="G4242" s="143" t="s">
        <v>379</v>
      </c>
      <c r="H4242" s="143">
        <v>0.59</v>
      </c>
      <c r="I4242" s="143">
        <v>0.64</v>
      </c>
      <c r="J4242" s="143" t="s">
        <v>366</v>
      </c>
      <c r="K4242" s="143">
        <v>0.11769567529135</v>
      </c>
      <c r="L4242" s="143">
        <v>3799.32179869125</v>
      </c>
      <c r="M4242" s="143">
        <v>7.9944165702660701</v>
      </c>
      <c r="N4242" s="143">
        <v>1.07329538770502</v>
      </c>
      <c r="O4242" s="143">
        <v>0.94090825679781998</v>
      </c>
      <c r="P4242" s="143">
        <v>0.12632222544303001</v>
      </c>
      <c r="Q4242" s="143">
        <v>447.16374474611303</v>
      </c>
      <c r="R4242" s="143">
        <v>8110</v>
      </c>
      <c r="S4242" s="143" t="s">
        <v>410</v>
      </c>
      <c r="T4242" s="143">
        <v>8110</v>
      </c>
      <c r="U4242" s="143" t="s">
        <v>385</v>
      </c>
      <c r="V4242" s="143" t="s">
        <v>366</v>
      </c>
      <c r="Z4242" s="143">
        <v>0</v>
      </c>
      <c r="AA4242" s="143">
        <v>1</v>
      </c>
      <c r="AB4242" s="143">
        <v>0.94090825679781998</v>
      </c>
      <c r="AC4242" s="143">
        <v>0.12632222544303001</v>
      </c>
      <c r="AD4242" s="143">
        <v>462.46804129140799</v>
      </c>
      <c r="AF4242" s="143">
        <v>-1</v>
      </c>
      <c r="AG4242" s="143">
        <v>-1</v>
      </c>
      <c r="AH4242" s="143">
        <v>-1</v>
      </c>
      <c r="AI4242" s="143">
        <v>-1</v>
      </c>
      <c r="AJ4242" s="143">
        <v>0</v>
      </c>
      <c r="AM4242" s="143" t="s">
        <v>383</v>
      </c>
      <c r="AN4242" s="143">
        <v>-1</v>
      </c>
      <c r="AQ4242" s="143">
        <v>672</v>
      </c>
      <c r="AR4242" s="143" t="s">
        <v>297</v>
      </c>
      <c r="AT4242" s="143" t="s">
        <v>366</v>
      </c>
      <c r="AV4242" s="143">
        <v>107.692704899861</v>
      </c>
      <c r="AW4242" s="143">
        <v>0.37507545930000002</v>
      </c>
    </row>
    <row r="4243" spans="1:49" x14ac:dyDescent="0.25">
      <c r="A4243" s="153">
        <v>820000</v>
      </c>
      <c r="B4243" s="153">
        <v>2500000</v>
      </c>
      <c r="C4243" s="153">
        <v>2500000</v>
      </c>
      <c r="D4243" s="143" t="s">
        <v>360</v>
      </c>
      <c r="E4243" s="143" t="s">
        <v>73</v>
      </c>
      <c r="F4243" s="143" t="s">
        <v>378</v>
      </c>
      <c r="G4243" s="143" t="s">
        <v>379</v>
      </c>
      <c r="H4243" s="143">
        <v>0.59</v>
      </c>
      <c r="I4243" s="143">
        <v>0.64</v>
      </c>
      <c r="J4243" s="143" t="s">
        <v>363</v>
      </c>
      <c r="K4243" s="143">
        <v>1.7105818240800001E-3</v>
      </c>
      <c r="L4243" s="143">
        <v>3777.9915188489899</v>
      </c>
      <c r="M4243" s="143">
        <v>8.0387698077104908</v>
      </c>
      <c r="N4243" s="143">
        <v>1.0690079712312801</v>
      </c>
      <c r="O4243" s="143">
        <v>1.375097352103E-2</v>
      </c>
      <c r="P4243" s="143">
        <v>1.82862560538E-3</v>
      </c>
      <c r="Q4243" s="143">
        <v>6.4625636236714801</v>
      </c>
      <c r="R4243" s="143">
        <v>6460</v>
      </c>
      <c r="S4243" s="143" t="s">
        <v>416</v>
      </c>
      <c r="T4243" s="143">
        <v>6460</v>
      </c>
      <c r="U4243" s="143" t="s">
        <v>385</v>
      </c>
      <c r="V4243" s="143" t="s">
        <v>366</v>
      </c>
      <c r="Y4243" s="143" t="s">
        <v>363</v>
      </c>
      <c r="Z4243" s="143">
        <v>0</v>
      </c>
      <c r="AA4243" s="143">
        <v>1</v>
      </c>
      <c r="AB4243" s="143">
        <v>1.375097352103E-2</v>
      </c>
      <c r="AC4243" s="143">
        <v>1.82862560538E-3</v>
      </c>
      <c r="AD4243" s="143">
        <v>79.776548588745996</v>
      </c>
      <c r="AF4243" s="143">
        <v>-1</v>
      </c>
      <c r="AG4243" s="143">
        <v>-1</v>
      </c>
      <c r="AH4243" s="143">
        <v>-1</v>
      </c>
      <c r="AI4243" s="143">
        <v>-1</v>
      </c>
      <c r="AJ4243" s="143">
        <v>0</v>
      </c>
      <c r="AM4243" s="143" t="s">
        <v>383</v>
      </c>
      <c r="AN4243" s="143">
        <v>-1</v>
      </c>
      <c r="AQ4243" s="143">
        <v>668</v>
      </c>
      <c r="AR4243" s="143" t="s">
        <v>297</v>
      </c>
      <c r="AT4243" s="143" t="s">
        <v>366</v>
      </c>
      <c r="AV4243" s="143">
        <v>11.5945878479661</v>
      </c>
      <c r="AW4243" s="143">
        <v>6.4701174799999997E-2</v>
      </c>
    </row>
    <row r="4244" spans="1:49" x14ac:dyDescent="0.25">
      <c r="A4244" s="153">
        <v>820000</v>
      </c>
      <c r="B4244" s="153">
        <v>2500000</v>
      </c>
      <c r="C4244" s="153">
        <v>2500000</v>
      </c>
      <c r="D4244" s="143" t="s">
        <v>360</v>
      </c>
      <c r="E4244" s="143" t="s">
        <v>73</v>
      </c>
      <c r="F4244" s="143" t="s">
        <v>378</v>
      </c>
      <c r="G4244" s="143" t="s">
        <v>379</v>
      </c>
      <c r="H4244" s="143">
        <v>0.59</v>
      </c>
      <c r="I4244" s="143">
        <v>0.64</v>
      </c>
      <c r="J4244" s="143" t="s">
        <v>366</v>
      </c>
      <c r="K4244" s="143">
        <v>5.997860216321E-2</v>
      </c>
      <c r="L4244" s="143">
        <v>3777.9915188489899</v>
      </c>
      <c r="M4244" s="143">
        <v>8.0387698077104908</v>
      </c>
      <c r="N4244" s="143">
        <v>1.0690079712312801</v>
      </c>
      <c r="O4244" s="143">
        <v>0.48215417617832002</v>
      </c>
      <c r="P4244" s="143">
        <v>6.4117603815779994E-2</v>
      </c>
      <c r="Q4244" s="143">
        <v>226.59865028504001</v>
      </c>
      <c r="R4244" s="143">
        <v>1860</v>
      </c>
      <c r="S4244" s="143" t="s">
        <v>411</v>
      </c>
      <c r="T4244" s="143">
        <v>1860</v>
      </c>
      <c r="U4244" s="143" t="s">
        <v>385</v>
      </c>
      <c r="V4244" s="143" t="s">
        <v>366</v>
      </c>
      <c r="Z4244" s="143">
        <v>0</v>
      </c>
      <c r="AA4244" s="143">
        <v>1</v>
      </c>
      <c r="AB4244" s="143">
        <v>0.48215417617832002</v>
      </c>
      <c r="AC4244" s="143">
        <v>6.4117603815779994E-2</v>
      </c>
      <c r="AD4244" s="143">
        <v>2254.1285395887598</v>
      </c>
      <c r="AF4244" s="143">
        <v>-1</v>
      </c>
      <c r="AG4244" s="143">
        <v>-1</v>
      </c>
      <c r="AH4244" s="143">
        <v>-1</v>
      </c>
      <c r="AI4244" s="143">
        <v>-1</v>
      </c>
      <c r="AJ4244" s="143">
        <v>0</v>
      </c>
      <c r="AM4244" s="143" t="s">
        <v>383</v>
      </c>
      <c r="AN4244" s="143">
        <v>-1</v>
      </c>
      <c r="AQ4244" s="143">
        <v>668</v>
      </c>
      <c r="AR4244" s="143" t="s">
        <v>297</v>
      </c>
      <c r="AT4244" s="143" t="s">
        <v>366</v>
      </c>
      <c r="AV4244" s="143">
        <v>81.719323033019506</v>
      </c>
      <c r="AW4244" s="143">
        <v>1.8281658877</v>
      </c>
    </row>
    <row r="4245" spans="1:49" x14ac:dyDescent="0.25">
      <c r="A4245" s="153">
        <v>820000</v>
      </c>
      <c r="B4245" s="153">
        <v>2500000</v>
      </c>
      <c r="C4245" s="153">
        <v>2500000</v>
      </c>
      <c r="D4245" s="143" t="s">
        <v>360</v>
      </c>
      <c r="E4245" s="143" t="s">
        <v>73</v>
      </c>
      <c r="F4245" s="143" t="s">
        <v>378</v>
      </c>
      <c r="G4245" s="143" t="s">
        <v>379</v>
      </c>
      <c r="H4245" s="143">
        <v>0.59</v>
      </c>
      <c r="I4245" s="143">
        <v>0.64</v>
      </c>
      <c r="J4245" s="143" t="s">
        <v>366</v>
      </c>
      <c r="K4245" s="143">
        <v>0.31902782216730002</v>
      </c>
      <c r="L4245" s="143">
        <v>2625.9976296126301</v>
      </c>
      <c r="M4245" s="143">
        <v>5.1933796943840003</v>
      </c>
      <c r="N4245" s="143">
        <v>0.71785334195893002</v>
      </c>
      <c r="O4245" s="143">
        <v>1.65683261358723</v>
      </c>
      <c r="P4245" s="143">
        <v>0.22901518832067</v>
      </c>
      <c r="Q4245" s="143">
        <v>837.76630479182302</v>
      </c>
      <c r="R4245" s="143">
        <v>1800</v>
      </c>
      <c r="S4245" s="143" t="s">
        <v>415</v>
      </c>
      <c r="T4245" s="143">
        <v>1800</v>
      </c>
      <c r="U4245" s="143" t="s">
        <v>385</v>
      </c>
      <c r="V4245" s="143" t="s">
        <v>366</v>
      </c>
      <c r="Z4245" s="143">
        <v>0</v>
      </c>
      <c r="AA4245" s="143">
        <v>1</v>
      </c>
      <c r="AB4245" s="143">
        <v>1.65683261358723</v>
      </c>
      <c r="AC4245" s="143">
        <v>0.22901518832067</v>
      </c>
      <c r="AD4245" s="143">
        <v>1153.6472683230299</v>
      </c>
      <c r="AF4245" s="143">
        <v>-1</v>
      </c>
      <c r="AG4245" s="143">
        <v>-1</v>
      </c>
      <c r="AH4245" s="143">
        <v>-1</v>
      </c>
      <c r="AI4245" s="143">
        <v>-1</v>
      </c>
      <c r="AJ4245" s="143">
        <v>0</v>
      </c>
      <c r="AM4245" s="143" t="s">
        <v>383</v>
      </c>
      <c r="AN4245" s="143">
        <v>-1</v>
      </c>
      <c r="AQ4245" s="143">
        <v>665</v>
      </c>
      <c r="AR4245" s="143" t="s">
        <v>297</v>
      </c>
      <c r="AT4245" s="143" t="s">
        <v>366</v>
      </c>
      <c r="AV4245" s="143">
        <v>156.373930015745</v>
      </c>
      <c r="AW4245" s="143">
        <v>0.93564255340000002</v>
      </c>
    </row>
    <row r="4246" spans="1:49" x14ac:dyDescent="0.25">
      <c r="A4246" s="153">
        <v>820000</v>
      </c>
      <c r="B4246" s="153">
        <v>2500000</v>
      </c>
      <c r="C4246" s="153">
        <v>2500000</v>
      </c>
      <c r="D4246" s="143" t="s">
        <v>360</v>
      </c>
      <c r="E4246" s="143" t="s">
        <v>73</v>
      </c>
      <c r="F4246" s="143" t="s">
        <v>378</v>
      </c>
      <c r="G4246" s="143" t="s">
        <v>379</v>
      </c>
      <c r="H4246" s="143">
        <v>0.59</v>
      </c>
      <c r="I4246" s="143">
        <v>0.64</v>
      </c>
      <c r="J4246" s="143" t="s">
        <v>366</v>
      </c>
      <c r="K4246" s="143">
        <v>5.2888388194199998E-2</v>
      </c>
      <c r="L4246" s="143">
        <v>3803.6750523824599</v>
      </c>
      <c r="M4246" s="143">
        <v>7.81584996401544</v>
      </c>
      <c r="N4246" s="143">
        <v>1.0959864758562301</v>
      </c>
      <c r="O4246" s="143">
        <v>0.41336770696453001</v>
      </c>
      <c r="P4246" s="143">
        <v>5.7964958190679997E-2</v>
      </c>
      <c r="Q4246" s="143">
        <v>201.17024273502801</v>
      </c>
      <c r="R4246" s="143">
        <v>8140</v>
      </c>
      <c r="S4246" s="143" t="s">
        <v>369</v>
      </c>
      <c r="T4246" s="143">
        <v>8140</v>
      </c>
      <c r="U4246" s="143" t="s">
        <v>385</v>
      </c>
      <c r="V4246" s="143" t="s">
        <v>366</v>
      </c>
      <c r="Z4246" s="143">
        <v>0</v>
      </c>
      <c r="AA4246" s="143">
        <v>1</v>
      </c>
      <c r="AB4246" s="143">
        <v>0.41336770696453001</v>
      </c>
      <c r="AC4246" s="143">
        <v>5.7964958190679997E-2</v>
      </c>
      <c r="AD4246" s="143">
        <v>407.26918091841799</v>
      </c>
      <c r="AF4246" s="143">
        <v>-1</v>
      </c>
      <c r="AG4246" s="143">
        <v>-1</v>
      </c>
      <c r="AH4246" s="143">
        <v>-1</v>
      </c>
      <c r="AI4246" s="143">
        <v>-1</v>
      </c>
      <c r="AJ4246" s="143">
        <v>0</v>
      </c>
      <c r="AM4246" s="143" t="s">
        <v>383</v>
      </c>
      <c r="AN4246" s="143">
        <v>-1</v>
      </c>
      <c r="AQ4246" s="143">
        <v>666</v>
      </c>
      <c r="AR4246" s="143" t="s">
        <v>297</v>
      </c>
      <c r="AT4246" s="143" t="s">
        <v>366</v>
      </c>
      <c r="AV4246" s="143">
        <v>120.144267769891</v>
      </c>
      <c r="AW4246" s="143">
        <v>0.3303075271</v>
      </c>
    </row>
    <row r="4247" spans="1:49" x14ac:dyDescent="0.25">
      <c r="A4247" s="153">
        <v>820000</v>
      </c>
      <c r="B4247" s="153">
        <v>2500000</v>
      </c>
      <c r="C4247" s="153">
        <v>2500000</v>
      </c>
      <c r="D4247" s="143" t="s">
        <v>360</v>
      </c>
      <c r="E4247" s="143" t="s">
        <v>73</v>
      </c>
      <c r="F4247" s="143" t="s">
        <v>378</v>
      </c>
      <c r="G4247" s="143" t="s">
        <v>379</v>
      </c>
      <c r="H4247" s="143">
        <v>0.59</v>
      </c>
      <c r="I4247" s="143">
        <v>0.64</v>
      </c>
      <c r="J4247" s="143" t="s">
        <v>366</v>
      </c>
      <c r="K4247" s="143">
        <v>0.25383056023945</v>
      </c>
      <c r="L4247" s="143">
        <v>3797.9621418041802</v>
      </c>
      <c r="M4247" s="143">
        <v>7.7917640562690602</v>
      </c>
      <c r="N4247" s="143">
        <v>1.05501229411808</v>
      </c>
      <c r="O4247" s="143">
        <v>1.97778783565641</v>
      </c>
      <c r="P4247" s="143">
        <v>0.26779436167550003</v>
      </c>
      <c r="Q4247" s="143">
        <v>964.03885822238897</v>
      </c>
      <c r="R4247" s="143">
        <v>8110</v>
      </c>
      <c r="S4247" s="143" t="s">
        <v>410</v>
      </c>
      <c r="T4247" s="143">
        <v>8110</v>
      </c>
      <c r="U4247" s="143" t="s">
        <v>385</v>
      </c>
      <c r="V4247" s="143" t="s">
        <v>366</v>
      </c>
      <c r="Z4247" s="143">
        <v>0</v>
      </c>
      <c r="AA4247" s="143">
        <v>1</v>
      </c>
      <c r="AB4247" s="143">
        <v>1.97778783565641</v>
      </c>
      <c r="AC4247" s="143">
        <v>0.26779436167550003</v>
      </c>
      <c r="AD4247" s="143">
        <v>2346.2422081350601</v>
      </c>
      <c r="AF4247" s="143">
        <v>-1</v>
      </c>
      <c r="AG4247" s="143">
        <v>-1</v>
      </c>
      <c r="AH4247" s="143">
        <v>-1</v>
      </c>
      <c r="AI4247" s="143">
        <v>-1</v>
      </c>
      <c r="AJ4247" s="143">
        <v>0</v>
      </c>
      <c r="AM4247" s="143" t="s">
        <v>383</v>
      </c>
      <c r="AN4247" s="143">
        <v>-1</v>
      </c>
      <c r="AQ4247" s="143">
        <v>672</v>
      </c>
      <c r="AR4247" s="143" t="s">
        <v>297</v>
      </c>
      <c r="AT4247" s="143" t="s">
        <v>366</v>
      </c>
      <c r="AV4247" s="143">
        <v>132.043291453271</v>
      </c>
      <c r="AW4247" s="143">
        <v>1.9028728371000001</v>
      </c>
    </row>
    <row r="4248" spans="1:49" x14ac:dyDescent="0.25">
      <c r="A4248" s="153">
        <v>820000</v>
      </c>
      <c r="B4248" s="153">
        <v>2500000</v>
      </c>
      <c r="C4248" s="153">
        <v>2500000</v>
      </c>
      <c r="D4248" s="143" t="s">
        <v>360</v>
      </c>
      <c r="E4248" s="143" t="s">
        <v>73</v>
      </c>
      <c r="F4248" s="143" t="s">
        <v>378</v>
      </c>
      <c r="G4248" s="143" t="s">
        <v>379</v>
      </c>
      <c r="H4248" s="143">
        <v>0.59</v>
      </c>
      <c r="I4248" s="143">
        <v>0.64</v>
      </c>
      <c r="J4248" s="143" t="s">
        <v>363</v>
      </c>
      <c r="K4248" s="143">
        <v>5.9328835635279999E-2</v>
      </c>
      <c r="L4248" s="143">
        <v>3200.2775780176098</v>
      </c>
      <c r="M4248" s="143">
        <v>6.2687292903685501</v>
      </c>
      <c r="N4248" s="143">
        <v>0.86017091204575002</v>
      </c>
      <c r="O4248" s="143">
        <v>0.37191640971038997</v>
      </c>
      <c r="P4248" s="143">
        <v>5.1032938659009999E-2</v>
      </c>
      <c r="Q4248" s="143">
        <v>189.86874241350401</v>
      </c>
      <c r="R4248" s="143">
        <v>3100</v>
      </c>
      <c r="S4248" s="143" t="s">
        <v>371</v>
      </c>
      <c r="T4248" s="143">
        <v>3100</v>
      </c>
      <c r="U4248" s="143" t="s">
        <v>385</v>
      </c>
      <c r="V4248" s="143" t="s">
        <v>366</v>
      </c>
      <c r="Y4248" s="143" t="s">
        <v>363</v>
      </c>
      <c r="Z4248" s="143">
        <v>0</v>
      </c>
      <c r="AA4248" s="143">
        <v>1</v>
      </c>
      <c r="AB4248" s="143">
        <v>0.37191640971038997</v>
      </c>
      <c r="AC4248" s="143">
        <v>5.1032938659009999E-2</v>
      </c>
      <c r="AD4248" s="143">
        <v>189.86874241350401</v>
      </c>
      <c r="AF4248" s="143">
        <v>-1</v>
      </c>
      <c r="AG4248" s="143">
        <v>-1</v>
      </c>
      <c r="AH4248" s="143">
        <v>-1</v>
      </c>
      <c r="AI4248" s="143">
        <v>-1</v>
      </c>
      <c r="AJ4248" s="143">
        <v>0</v>
      </c>
      <c r="AM4248" s="143" t="s">
        <v>383</v>
      </c>
      <c r="AN4248" s="143">
        <v>-1</v>
      </c>
      <c r="AQ4248" s="143">
        <v>658</v>
      </c>
      <c r="AR4248" s="143" t="s">
        <v>297</v>
      </c>
      <c r="AT4248" s="143" t="s">
        <v>366</v>
      </c>
      <c r="AV4248" s="143">
        <v>83.323581647432803</v>
      </c>
      <c r="AW4248" s="143">
        <v>0.1539892477</v>
      </c>
    </row>
    <row r="4249" spans="1:49" x14ac:dyDescent="0.25">
      <c r="A4249" s="153">
        <v>820000</v>
      </c>
      <c r="B4249" s="153">
        <v>2500000</v>
      </c>
      <c r="C4249" s="153">
        <v>2500000</v>
      </c>
      <c r="D4249" s="143" t="s">
        <v>360</v>
      </c>
      <c r="E4249" s="143" t="s">
        <v>73</v>
      </c>
      <c r="F4249" s="143" t="s">
        <v>378</v>
      </c>
      <c r="G4249" s="143" t="s">
        <v>379</v>
      </c>
      <c r="H4249" s="143">
        <v>0.59</v>
      </c>
      <c r="I4249" s="143">
        <v>0.64</v>
      </c>
      <c r="J4249" s="143" t="s">
        <v>366</v>
      </c>
      <c r="K4249" s="143">
        <v>0.10132982440079</v>
      </c>
      <c r="L4249" s="143">
        <v>3200.2775780176098</v>
      </c>
      <c r="M4249" s="143">
        <v>6.2687292903685501</v>
      </c>
      <c r="N4249" s="143">
        <v>0.86017091204575002</v>
      </c>
      <c r="O4249" s="143">
        <v>0.63520923820915998</v>
      </c>
      <c r="P4249" s="143">
        <v>8.7160967472260001E-2</v>
      </c>
      <c r="Q4249" s="143">
        <v>324.28356501432597</v>
      </c>
      <c r="R4249" s="143">
        <v>1920</v>
      </c>
      <c r="S4249" s="143" t="s">
        <v>417</v>
      </c>
      <c r="T4249" s="143">
        <v>1920</v>
      </c>
      <c r="U4249" s="143" t="s">
        <v>385</v>
      </c>
      <c r="V4249" s="143" t="s">
        <v>366</v>
      </c>
      <c r="Z4249" s="143">
        <v>0</v>
      </c>
      <c r="AA4249" s="143">
        <v>1</v>
      </c>
      <c r="AB4249" s="143">
        <v>0.63520923820915998</v>
      </c>
      <c r="AC4249" s="143">
        <v>8.7160967472260001E-2</v>
      </c>
      <c r="AD4249" s="143">
        <v>1664.23838229428</v>
      </c>
      <c r="AF4249" s="143">
        <v>-1</v>
      </c>
      <c r="AG4249" s="143">
        <v>-1</v>
      </c>
      <c r="AH4249" s="143">
        <v>-1</v>
      </c>
      <c r="AI4249" s="143">
        <v>-1</v>
      </c>
      <c r="AJ4249" s="143">
        <v>0</v>
      </c>
      <c r="AM4249" s="143" t="s">
        <v>383</v>
      </c>
      <c r="AN4249" s="143">
        <v>-1</v>
      </c>
      <c r="AQ4249" s="143">
        <v>658</v>
      </c>
      <c r="AR4249" s="143" t="s">
        <v>297</v>
      </c>
      <c r="AT4249" s="143" t="s">
        <v>366</v>
      </c>
      <c r="AV4249" s="143">
        <v>119.15688847850301</v>
      </c>
      <c r="AW4249" s="143">
        <v>1.3497472687000001</v>
      </c>
    </row>
    <row r="4250" spans="1:49" x14ac:dyDescent="0.25">
      <c r="A4250" s="153">
        <v>820000</v>
      </c>
      <c r="B4250" s="153">
        <v>2500000</v>
      </c>
      <c r="C4250" s="153">
        <v>2500000</v>
      </c>
      <c r="D4250" s="143" t="s">
        <v>360</v>
      </c>
      <c r="E4250" s="143" t="s">
        <v>73</v>
      </c>
      <c r="F4250" s="143" t="s">
        <v>378</v>
      </c>
      <c r="G4250" s="143" t="s">
        <v>379</v>
      </c>
      <c r="H4250" s="143">
        <v>0.59</v>
      </c>
      <c r="I4250" s="143">
        <v>0.64</v>
      </c>
      <c r="J4250" s="143" t="s">
        <v>366</v>
      </c>
      <c r="K4250" s="143">
        <v>3.5907022604050001E-2</v>
      </c>
      <c r="L4250" s="143">
        <v>3200.2775780176098</v>
      </c>
      <c r="M4250" s="143">
        <v>6.2687292903685501</v>
      </c>
      <c r="N4250" s="143">
        <v>0.86017091204575002</v>
      </c>
      <c r="O4250" s="143">
        <v>0.22509140432795</v>
      </c>
      <c r="P4250" s="143">
        <v>3.0886176382169998E-2</v>
      </c>
      <c r="Q4250" s="143">
        <v>114.91243933312199</v>
      </c>
      <c r="R4250" s="143">
        <v>8330</v>
      </c>
      <c r="S4250" s="143" t="s">
        <v>418</v>
      </c>
      <c r="T4250" s="143">
        <v>8330</v>
      </c>
      <c r="U4250" s="143" t="s">
        <v>385</v>
      </c>
      <c r="V4250" s="143" t="s">
        <v>366</v>
      </c>
      <c r="Z4250" s="143">
        <v>0</v>
      </c>
      <c r="AA4250" s="143">
        <v>1</v>
      </c>
      <c r="AB4250" s="143">
        <v>0.22509140432795</v>
      </c>
      <c r="AC4250" s="143">
        <v>3.0886176382169998E-2</v>
      </c>
      <c r="AD4250" s="143">
        <v>114.912439333123</v>
      </c>
      <c r="AF4250" s="143">
        <v>-1</v>
      </c>
      <c r="AG4250" s="143">
        <v>-1</v>
      </c>
      <c r="AH4250" s="143">
        <v>-1</v>
      </c>
      <c r="AI4250" s="143">
        <v>-1</v>
      </c>
      <c r="AJ4250" s="143">
        <v>0</v>
      </c>
      <c r="AM4250" s="143" t="s">
        <v>383</v>
      </c>
      <c r="AN4250" s="143">
        <v>-1</v>
      </c>
      <c r="AQ4250" s="143">
        <v>658</v>
      </c>
      <c r="AR4250" s="143" t="s">
        <v>297</v>
      </c>
      <c r="AT4250" s="143" t="s">
        <v>366</v>
      </c>
      <c r="AV4250" s="143">
        <v>48.175709610656703</v>
      </c>
      <c r="AW4250" s="143">
        <v>9.3197436600000003E-2</v>
      </c>
    </row>
    <row r="4251" spans="1:49" x14ac:dyDescent="0.25">
      <c r="A4251" s="153">
        <v>820000</v>
      </c>
      <c r="B4251" s="153">
        <v>2500000</v>
      </c>
      <c r="C4251" s="153">
        <v>2500000</v>
      </c>
      <c r="D4251" s="143" t="s">
        <v>360</v>
      </c>
      <c r="E4251" s="143" t="s">
        <v>73</v>
      </c>
      <c r="F4251" s="143" t="s">
        <v>378</v>
      </c>
      <c r="G4251" s="143" t="s">
        <v>379</v>
      </c>
      <c r="H4251" s="143">
        <v>0.59</v>
      </c>
      <c r="I4251" s="143">
        <v>0.64</v>
      </c>
      <c r="J4251" s="143" t="s">
        <v>366</v>
      </c>
      <c r="K4251" s="143">
        <v>0.40493718483110003</v>
      </c>
      <c r="L4251" s="143">
        <v>3571.9982892079402</v>
      </c>
      <c r="M4251" s="143">
        <v>7.1016194498815901</v>
      </c>
      <c r="N4251" s="143">
        <v>0.98321895378696</v>
      </c>
      <c r="O4251" s="143">
        <v>2.8757097877768598</v>
      </c>
      <c r="P4251" s="143">
        <v>0.39814191521907</v>
      </c>
      <c r="Q4251" s="143">
        <v>1446.4349314533799</v>
      </c>
      <c r="R4251" s="143">
        <v>1800</v>
      </c>
      <c r="S4251" s="143" t="s">
        <v>415</v>
      </c>
      <c r="T4251" s="143">
        <v>1800</v>
      </c>
      <c r="U4251" s="143" t="s">
        <v>385</v>
      </c>
      <c r="V4251" s="143" t="s">
        <v>366</v>
      </c>
      <c r="Z4251" s="143">
        <v>0</v>
      </c>
      <c r="AA4251" s="143">
        <v>1</v>
      </c>
      <c r="AB4251" s="143">
        <v>2.8757097877768598</v>
      </c>
      <c r="AC4251" s="143">
        <v>0.39814191521907</v>
      </c>
      <c r="AD4251" s="143">
        <v>2099.78834611088</v>
      </c>
      <c r="AF4251" s="143">
        <v>-1</v>
      </c>
      <c r="AG4251" s="143">
        <v>-1</v>
      </c>
      <c r="AH4251" s="143">
        <v>-1</v>
      </c>
      <c r="AI4251" s="143">
        <v>-1</v>
      </c>
      <c r="AJ4251" s="143">
        <v>0</v>
      </c>
      <c r="AM4251" s="143" t="s">
        <v>383</v>
      </c>
      <c r="AN4251" s="143">
        <v>-1</v>
      </c>
      <c r="AQ4251" s="143">
        <v>665</v>
      </c>
      <c r="AR4251" s="143" t="s">
        <v>297</v>
      </c>
      <c r="AT4251" s="143" t="s">
        <v>366</v>
      </c>
      <c r="AV4251" s="143">
        <v>160.185780049258</v>
      </c>
      <c r="AW4251" s="143">
        <v>1.7029913593999999</v>
      </c>
    </row>
    <row r="4252" spans="1:49" x14ac:dyDescent="0.25">
      <c r="A4252" s="153">
        <v>820000</v>
      </c>
      <c r="B4252" s="153">
        <v>2500000</v>
      </c>
      <c r="C4252" s="153">
        <v>2500000</v>
      </c>
      <c r="D4252" s="143" t="s">
        <v>360</v>
      </c>
      <c r="E4252" s="143" t="s">
        <v>73</v>
      </c>
      <c r="F4252" s="143" t="s">
        <v>378</v>
      </c>
      <c r="G4252" s="143" t="s">
        <v>379</v>
      </c>
      <c r="H4252" s="143">
        <v>0.59</v>
      </c>
      <c r="I4252" s="143">
        <v>0.64</v>
      </c>
      <c r="J4252" s="143" t="s">
        <v>366</v>
      </c>
      <c r="K4252" s="143">
        <v>0.26046716759881</v>
      </c>
      <c r="L4252" s="143">
        <v>3805.5502344927099</v>
      </c>
      <c r="M4252" s="143">
        <v>7.6421622584306403</v>
      </c>
      <c r="N4252" s="143">
        <v>1.0423229031041701</v>
      </c>
      <c r="O4252" s="143">
        <v>1.99053235778399</v>
      </c>
      <c r="P4252" s="143">
        <v>0.27149089429491002</v>
      </c>
      <c r="Q4252" s="143">
        <v>991.22089073332404</v>
      </c>
      <c r="R4252" s="143">
        <v>8110</v>
      </c>
      <c r="S4252" s="143" t="s">
        <v>410</v>
      </c>
      <c r="T4252" s="143">
        <v>8110</v>
      </c>
      <c r="U4252" s="143" t="s">
        <v>385</v>
      </c>
      <c r="V4252" s="143" t="s">
        <v>366</v>
      </c>
      <c r="Z4252" s="143">
        <v>0</v>
      </c>
      <c r="AA4252" s="143">
        <v>1</v>
      </c>
      <c r="AB4252" s="143">
        <v>1.99053235778399</v>
      </c>
      <c r="AC4252" s="143">
        <v>0.27149089429491002</v>
      </c>
      <c r="AD4252" s="143">
        <v>992.906576783731</v>
      </c>
      <c r="AF4252" s="143">
        <v>-1</v>
      </c>
      <c r="AG4252" s="143">
        <v>-1</v>
      </c>
      <c r="AH4252" s="143">
        <v>-1</v>
      </c>
      <c r="AI4252" s="143">
        <v>-1</v>
      </c>
      <c r="AJ4252" s="143">
        <v>0</v>
      </c>
      <c r="AM4252" s="143" t="s">
        <v>383</v>
      </c>
      <c r="AN4252" s="143">
        <v>-1</v>
      </c>
      <c r="AQ4252" s="143">
        <v>672</v>
      </c>
      <c r="AR4252" s="143" t="s">
        <v>297</v>
      </c>
      <c r="AT4252" s="143" t="s">
        <v>366</v>
      </c>
      <c r="AV4252" s="143">
        <v>139.341248220876</v>
      </c>
      <c r="AW4252" s="143">
        <v>0.80527702899999998</v>
      </c>
    </row>
    <row r="4253" spans="1:49" x14ac:dyDescent="0.25">
      <c r="A4253" s="153">
        <v>820000</v>
      </c>
      <c r="B4253" s="153">
        <v>2500000</v>
      </c>
      <c r="C4253" s="153">
        <v>2500000</v>
      </c>
      <c r="D4253" s="143" t="s">
        <v>360</v>
      </c>
      <c r="E4253" s="143" t="s">
        <v>73</v>
      </c>
      <c r="F4253" s="143" t="s">
        <v>378</v>
      </c>
      <c r="G4253" s="143" t="s">
        <v>379</v>
      </c>
      <c r="H4253" s="143">
        <v>0.59</v>
      </c>
      <c r="I4253" s="143">
        <v>0.64</v>
      </c>
      <c r="J4253" s="143" t="s">
        <v>366</v>
      </c>
      <c r="K4253" s="143">
        <v>0.32107328955023001</v>
      </c>
      <c r="L4253" s="143">
        <v>3805.5502344927099</v>
      </c>
      <c r="M4253" s="143">
        <v>7.6421622584306403</v>
      </c>
      <c r="N4253" s="143">
        <v>1.0423229031041701</v>
      </c>
      <c r="O4253" s="143">
        <v>2.4536941755909498</v>
      </c>
      <c r="P4253" s="143">
        <v>0.33466204327319998</v>
      </c>
      <c r="Q4253" s="143">
        <v>1221.8605323372301</v>
      </c>
      <c r="R4253" s="143">
        <v>8110</v>
      </c>
      <c r="S4253" s="143" t="s">
        <v>410</v>
      </c>
      <c r="T4253" s="143">
        <v>8110</v>
      </c>
      <c r="U4253" s="143" t="s">
        <v>385</v>
      </c>
      <c r="V4253" s="143" t="s">
        <v>366</v>
      </c>
      <c r="Z4253" s="143">
        <v>0</v>
      </c>
      <c r="AA4253" s="143">
        <v>1</v>
      </c>
      <c r="AB4253" s="143">
        <v>2.4536941755909498</v>
      </c>
      <c r="AC4253" s="143">
        <v>0.33466204327319998</v>
      </c>
      <c r="AD4253" s="143">
        <v>1358.0232789204799</v>
      </c>
      <c r="AF4253" s="143">
        <v>-1</v>
      </c>
      <c r="AG4253" s="143">
        <v>-1</v>
      </c>
      <c r="AH4253" s="143">
        <v>-1</v>
      </c>
      <c r="AI4253" s="143">
        <v>-1</v>
      </c>
      <c r="AJ4253" s="143">
        <v>0</v>
      </c>
      <c r="AM4253" s="143" t="s">
        <v>383</v>
      </c>
      <c r="AN4253" s="143">
        <v>-1</v>
      </c>
      <c r="AQ4253" s="143">
        <v>672</v>
      </c>
      <c r="AR4253" s="143" t="s">
        <v>297</v>
      </c>
      <c r="AT4253" s="143" t="s">
        <v>366</v>
      </c>
      <c r="AV4253" s="143">
        <v>176.70014978591701</v>
      </c>
      <c r="AW4253" s="143">
        <v>1.1013976309</v>
      </c>
    </row>
    <row r="4254" spans="1:49" x14ac:dyDescent="0.25">
      <c r="A4254" s="153">
        <v>820000</v>
      </c>
      <c r="B4254" s="153">
        <v>2500000</v>
      </c>
      <c r="C4254" s="153">
        <v>2500000</v>
      </c>
      <c r="D4254" s="143" t="s">
        <v>360</v>
      </c>
      <c r="E4254" s="143" t="s">
        <v>73</v>
      </c>
      <c r="F4254" s="143" t="s">
        <v>378</v>
      </c>
      <c r="G4254" s="143" t="s">
        <v>379</v>
      </c>
      <c r="H4254" s="143">
        <v>0.59</v>
      </c>
      <c r="I4254" s="143">
        <v>0.64</v>
      </c>
      <c r="J4254" s="143" t="s">
        <v>366</v>
      </c>
      <c r="K4254" s="143">
        <v>1.0266381986E-4</v>
      </c>
      <c r="L4254" s="143">
        <v>3814.0226023560899</v>
      </c>
      <c r="M4254" s="143">
        <v>7.7879601404072503</v>
      </c>
      <c r="N4254" s="143">
        <v>1.05670920271533</v>
      </c>
      <c r="O4254" s="143">
        <v>7.9954173696999997E-4</v>
      </c>
      <c r="P4254" s="143">
        <v>1.0848580323E-4</v>
      </c>
      <c r="Q4254" s="143">
        <v>0.39156212941313001</v>
      </c>
      <c r="R4254" s="143">
        <v>8140</v>
      </c>
      <c r="S4254" s="143" t="s">
        <v>369</v>
      </c>
      <c r="T4254" s="143">
        <v>8140</v>
      </c>
      <c r="U4254" s="143" t="s">
        <v>385</v>
      </c>
      <c r="V4254" s="143" t="s">
        <v>366</v>
      </c>
      <c r="Z4254" s="143">
        <v>0</v>
      </c>
      <c r="AA4254" s="143">
        <v>1</v>
      </c>
      <c r="AB4254" s="143">
        <v>7.9954173696999997E-4</v>
      </c>
      <c r="AC4254" s="143">
        <v>1.0848580323E-4</v>
      </c>
      <c r="AD4254" s="143">
        <v>270.85367557060903</v>
      </c>
      <c r="AF4254" s="143">
        <v>-1</v>
      </c>
      <c r="AG4254" s="143">
        <v>-1</v>
      </c>
      <c r="AH4254" s="143">
        <v>-1</v>
      </c>
      <c r="AI4254" s="143">
        <v>-1</v>
      </c>
      <c r="AJ4254" s="143">
        <v>0</v>
      </c>
      <c r="AM4254" s="143" t="s">
        <v>383</v>
      </c>
      <c r="AN4254" s="143">
        <v>-1</v>
      </c>
      <c r="AQ4254" s="143">
        <v>660</v>
      </c>
      <c r="AR4254" s="143" t="s">
        <v>297</v>
      </c>
      <c r="AT4254" s="143" t="s">
        <v>366</v>
      </c>
      <c r="AV4254" s="143">
        <v>5.7676109762458001</v>
      </c>
      <c r="AW4254" s="143">
        <v>0.21967045869999999</v>
      </c>
    </row>
    <row r="4255" spans="1:49" x14ac:dyDescent="0.25">
      <c r="A4255" s="153">
        <v>820000</v>
      </c>
      <c r="B4255" s="153">
        <v>2500000</v>
      </c>
      <c r="C4255" s="153">
        <v>2500000</v>
      </c>
      <c r="D4255" s="143" t="s">
        <v>360</v>
      </c>
      <c r="E4255" s="143" t="s">
        <v>73</v>
      </c>
      <c r="F4255" s="143" t="s">
        <v>378</v>
      </c>
      <c r="G4255" s="143" t="s">
        <v>379</v>
      </c>
      <c r="H4255" s="143">
        <v>0.59</v>
      </c>
      <c r="I4255" s="143">
        <v>0.64</v>
      </c>
      <c r="J4255" s="143" t="s">
        <v>366</v>
      </c>
      <c r="K4255" s="143">
        <v>1.3802120140569999E-2</v>
      </c>
      <c r="L4255" s="143">
        <v>3538.5967385752801</v>
      </c>
      <c r="M4255" s="143">
        <v>7.2901094484211599</v>
      </c>
      <c r="N4255" s="143">
        <v>0.98188348399641001</v>
      </c>
      <c r="O4255" s="143">
        <v>0.10061896644502</v>
      </c>
      <c r="P4255" s="143">
        <v>1.3552073810159999E-2</v>
      </c>
      <c r="Q4255" s="143">
        <v>48.840137314848697</v>
      </c>
      <c r="R4255" s="143">
        <v>1860</v>
      </c>
      <c r="S4255" s="143" t="s">
        <v>411</v>
      </c>
      <c r="T4255" s="143">
        <v>1860</v>
      </c>
      <c r="U4255" s="143" t="s">
        <v>385</v>
      </c>
      <c r="V4255" s="143" t="s">
        <v>366</v>
      </c>
      <c r="Z4255" s="143">
        <v>0</v>
      </c>
      <c r="AA4255" s="143">
        <v>1</v>
      </c>
      <c r="AB4255" s="143">
        <v>0.10061896644502</v>
      </c>
      <c r="AC4255" s="143">
        <v>1.3552073810159999E-2</v>
      </c>
      <c r="AD4255" s="143">
        <v>115.350312525135</v>
      </c>
      <c r="AF4255" s="143">
        <v>-1</v>
      </c>
      <c r="AG4255" s="143">
        <v>-1</v>
      </c>
      <c r="AH4255" s="143">
        <v>-1</v>
      </c>
      <c r="AI4255" s="143">
        <v>-1</v>
      </c>
      <c r="AJ4255" s="143">
        <v>0</v>
      </c>
      <c r="AM4255" s="143" t="s">
        <v>383</v>
      </c>
      <c r="AN4255" s="143">
        <v>-1</v>
      </c>
      <c r="AQ4255" s="143">
        <v>668</v>
      </c>
      <c r="AR4255" s="143" t="s">
        <v>297</v>
      </c>
      <c r="AT4255" s="143" t="s">
        <v>366</v>
      </c>
      <c r="AV4255" s="143">
        <v>35.205096294429801</v>
      </c>
      <c r="AW4255" s="143">
        <v>9.3552564899999996E-2</v>
      </c>
    </row>
    <row r="4256" spans="1:49" x14ac:dyDescent="0.25">
      <c r="A4256" s="153">
        <v>820000</v>
      </c>
      <c r="B4256" s="153">
        <v>2500000</v>
      </c>
      <c r="C4256" s="153">
        <v>2500000</v>
      </c>
      <c r="D4256" s="143" t="s">
        <v>360</v>
      </c>
      <c r="E4256" s="143" t="s">
        <v>73</v>
      </c>
      <c r="F4256" s="143" t="s">
        <v>378</v>
      </c>
      <c r="G4256" s="143" t="s">
        <v>379</v>
      </c>
      <c r="H4256" s="143">
        <v>0.59</v>
      </c>
      <c r="I4256" s="143">
        <v>0.64</v>
      </c>
      <c r="J4256" s="143" t="s">
        <v>366</v>
      </c>
      <c r="K4256" s="143">
        <v>1.2712362367999999E-4</v>
      </c>
      <c r="L4256" s="143">
        <v>3827.43502002184</v>
      </c>
      <c r="M4256" s="143">
        <v>7.8175247851168699</v>
      </c>
      <c r="N4256" s="143">
        <v>1.0829799739286099</v>
      </c>
      <c r="O4256" s="143">
        <v>9.9379207890999991E-4</v>
      </c>
      <c r="P4256" s="143">
        <v>1.3767233866000001E-4</v>
      </c>
      <c r="Q4256" s="143">
        <v>0.48655740915639001</v>
      </c>
      <c r="R4256" s="143">
        <v>1200</v>
      </c>
      <c r="S4256" s="143" t="s">
        <v>398</v>
      </c>
      <c r="T4256" s="143">
        <v>1200</v>
      </c>
      <c r="U4256" s="143" t="s">
        <v>385</v>
      </c>
      <c r="V4256" s="143" t="s">
        <v>366</v>
      </c>
      <c r="Z4256" s="143">
        <v>0</v>
      </c>
      <c r="AA4256" s="143">
        <v>1</v>
      </c>
      <c r="AB4256" s="143">
        <v>9.9379207890999991E-4</v>
      </c>
      <c r="AC4256" s="143">
        <v>1.3767233866000001E-4</v>
      </c>
      <c r="AD4256" s="143">
        <v>1163.47213290164</v>
      </c>
      <c r="AF4256" s="143">
        <v>-1</v>
      </c>
      <c r="AG4256" s="143">
        <v>-1</v>
      </c>
      <c r="AH4256" s="143">
        <v>-1</v>
      </c>
      <c r="AI4256" s="143">
        <v>-1</v>
      </c>
      <c r="AJ4256" s="143">
        <v>0</v>
      </c>
      <c r="AM4256" s="143" t="s">
        <v>383</v>
      </c>
      <c r="AN4256" s="143">
        <v>-1</v>
      </c>
      <c r="AQ4256" s="143">
        <v>652</v>
      </c>
      <c r="AR4256" s="143" t="s">
        <v>297</v>
      </c>
      <c r="AT4256" s="143" t="s">
        <v>366</v>
      </c>
      <c r="AV4256" s="143">
        <v>11.1779113781911</v>
      </c>
      <c r="AW4256" s="143">
        <v>0.94361081339999997</v>
      </c>
    </row>
    <row r="4257" spans="1:49" x14ac:dyDescent="0.25">
      <c r="A4257" s="153">
        <v>820000</v>
      </c>
      <c r="B4257" s="153">
        <v>2500000</v>
      </c>
      <c r="C4257" s="153">
        <v>2500000</v>
      </c>
      <c r="D4257" s="143" t="s">
        <v>360</v>
      </c>
      <c r="E4257" s="143" t="s">
        <v>73</v>
      </c>
      <c r="F4257" s="143" t="s">
        <v>378</v>
      </c>
      <c r="G4257" s="143" t="s">
        <v>379</v>
      </c>
      <c r="H4257" s="143">
        <v>0.59</v>
      </c>
      <c r="I4257" s="143">
        <v>0.64</v>
      </c>
      <c r="J4257" s="143" t="s">
        <v>363</v>
      </c>
      <c r="K4257" s="143">
        <v>5.7918497443589997E-2</v>
      </c>
      <c r="L4257" s="143">
        <v>3746.1626041818899</v>
      </c>
      <c r="M4257" s="143">
        <v>7.7186304962402996</v>
      </c>
      <c r="N4257" s="143">
        <v>1.04341391374863</v>
      </c>
      <c r="O4257" s="143">
        <v>0.44705148066451</v>
      </c>
      <c r="P4257" s="143">
        <v>6.0432966096049999E-2</v>
      </c>
      <c r="Q4257" s="143">
        <v>216.97210921358101</v>
      </c>
      <c r="R4257" s="143">
        <v>3100</v>
      </c>
      <c r="S4257" s="143" t="s">
        <v>371</v>
      </c>
      <c r="T4257" s="143">
        <v>3100</v>
      </c>
      <c r="U4257" s="143" t="s">
        <v>385</v>
      </c>
      <c r="V4257" s="143" t="s">
        <v>366</v>
      </c>
      <c r="Y4257" s="143" t="s">
        <v>363</v>
      </c>
      <c r="Z4257" s="143">
        <v>0</v>
      </c>
      <c r="AA4257" s="143">
        <v>1</v>
      </c>
      <c r="AB4257" s="143">
        <v>0.44705148066451</v>
      </c>
      <c r="AC4257" s="143">
        <v>6.0432966096049999E-2</v>
      </c>
      <c r="AD4257" s="143">
        <v>216.97210921358001</v>
      </c>
      <c r="AF4257" s="143">
        <v>-1</v>
      </c>
      <c r="AG4257" s="143">
        <v>-1</v>
      </c>
      <c r="AH4257" s="143">
        <v>-1</v>
      </c>
      <c r="AI4257" s="143">
        <v>-1</v>
      </c>
      <c r="AJ4257" s="143">
        <v>0</v>
      </c>
      <c r="AM4257" s="143" t="s">
        <v>383</v>
      </c>
      <c r="AN4257" s="143">
        <v>-1</v>
      </c>
      <c r="AQ4257" s="143">
        <v>658</v>
      </c>
      <c r="AR4257" s="143" t="s">
        <v>297</v>
      </c>
      <c r="AT4257" s="143" t="s">
        <v>366</v>
      </c>
      <c r="AV4257" s="143">
        <v>109.377681629452</v>
      </c>
      <c r="AW4257" s="143">
        <v>0.1759708915</v>
      </c>
    </row>
    <row r="4258" spans="1:49" x14ac:dyDescent="0.25">
      <c r="A4258" s="153">
        <v>820000</v>
      </c>
      <c r="B4258" s="153">
        <v>2500000</v>
      </c>
      <c r="C4258" s="153">
        <v>2500000</v>
      </c>
      <c r="D4258" s="143" t="s">
        <v>360</v>
      </c>
      <c r="E4258" s="143" t="s">
        <v>73</v>
      </c>
      <c r="F4258" s="143" t="s">
        <v>378</v>
      </c>
      <c r="G4258" s="143" t="s">
        <v>379</v>
      </c>
      <c r="H4258" s="143">
        <v>0.59</v>
      </c>
      <c r="I4258" s="143">
        <v>0.64</v>
      </c>
      <c r="J4258" s="143" t="s">
        <v>366</v>
      </c>
      <c r="K4258" s="143">
        <v>0.53452154503533</v>
      </c>
      <c r="L4258" s="143">
        <v>3719.8077449518501</v>
      </c>
      <c r="M4258" s="143">
        <v>7.42222999692589</v>
      </c>
      <c r="N4258" s="143">
        <v>1.01430454609939</v>
      </c>
      <c r="O4258" s="143">
        <v>3.9673418455644001</v>
      </c>
      <c r="P4258" s="143">
        <v>0.54216763311741001</v>
      </c>
      <c r="Q4258" s="143">
        <v>1988.3173830660501</v>
      </c>
      <c r="R4258" s="143">
        <v>8110</v>
      </c>
      <c r="S4258" s="143" t="s">
        <v>410</v>
      </c>
      <c r="T4258" s="143">
        <v>8110</v>
      </c>
      <c r="U4258" s="143" t="s">
        <v>385</v>
      </c>
      <c r="V4258" s="143" t="s">
        <v>366</v>
      </c>
      <c r="Z4258" s="143">
        <v>0</v>
      </c>
      <c r="AA4258" s="143">
        <v>1</v>
      </c>
      <c r="AB4258" s="143">
        <v>3.9673418455644001</v>
      </c>
      <c r="AC4258" s="143">
        <v>0.54216763311741001</v>
      </c>
      <c r="AD4258" s="143">
        <v>1988.3173830660501</v>
      </c>
      <c r="AF4258" s="143">
        <v>-1</v>
      </c>
      <c r="AG4258" s="143">
        <v>-1</v>
      </c>
      <c r="AH4258" s="143">
        <v>-1</v>
      </c>
      <c r="AI4258" s="143">
        <v>-1</v>
      </c>
      <c r="AJ4258" s="143">
        <v>0</v>
      </c>
      <c r="AM4258" s="143" t="s">
        <v>383</v>
      </c>
      <c r="AN4258" s="143">
        <v>-1</v>
      </c>
      <c r="AQ4258" s="143">
        <v>666</v>
      </c>
      <c r="AR4258" s="143" t="s">
        <v>297</v>
      </c>
      <c r="AT4258" s="143" t="s">
        <v>366</v>
      </c>
      <c r="AV4258" s="143">
        <v>207.17161205676501</v>
      </c>
      <c r="AW4258" s="143">
        <v>1.6125850633000001</v>
      </c>
    </row>
    <row r="4259" spans="1:49" x14ac:dyDescent="0.25">
      <c r="A4259" s="153">
        <v>820000</v>
      </c>
      <c r="B4259" s="153">
        <v>2500000</v>
      </c>
      <c r="C4259" s="153">
        <v>2500000</v>
      </c>
      <c r="D4259" s="143" t="s">
        <v>360</v>
      </c>
      <c r="E4259" s="143" t="s">
        <v>73</v>
      </c>
      <c r="F4259" s="143" t="s">
        <v>378</v>
      </c>
      <c r="G4259" s="143" t="s">
        <v>379</v>
      </c>
      <c r="H4259" s="143">
        <v>0.59</v>
      </c>
      <c r="I4259" s="143">
        <v>0.64</v>
      </c>
      <c r="J4259" s="143" t="s">
        <v>363</v>
      </c>
      <c r="K4259" s="143">
        <v>8.3241908632580006E-2</v>
      </c>
      <c r="L4259" s="143">
        <v>3719.8077449518501</v>
      </c>
      <c r="M4259" s="143">
        <v>7.42222999692589</v>
      </c>
      <c r="N4259" s="143">
        <v>1.01430454609939</v>
      </c>
      <c r="O4259" s="143">
        <v>0.61784059125413004</v>
      </c>
      <c r="P4259" s="143">
        <v>8.4432646352019997E-2</v>
      </c>
      <c r="Q4259" s="143">
        <v>309.64389643606</v>
      </c>
      <c r="R4259" s="143">
        <v>3100</v>
      </c>
      <c r="S4259" s="143" t="s">
        <v>371</v>
      </c>
      <c r="T4259" s="143">
        <v>3100</v>
      </c>
      <c r="U4259" s="143" t="s">
        <v>385</v>
      </c>
      <c r="V4259" s="143" t="s">
        <v>366</v>
      </c>
      <c r="Y4259" s="143" t="s">
        <v>363</v>
      </c>
      <c r="Z4259" s="143">
        <v>0</v>
      </c>
      <c r="AA4259" s="143">
        <v>1</v>
      </c>
      <c r="AB4259" s="143">
        <v>0.61784059125413004</v>
      </c>
      <c r="AC4259" s="143">
        <v>8.4432646352019997E-2</v>
      </c>
      <c r="AD4259" s="143">
        <v>309.64389643605898</v>
      </c>
      <c r="AF4259" s="143">
        <v>-1</v>
      </c>
      <c r="AG4259" s="143">
        <v>-1</v>
      </c>
      <c r="AH4259" s="143">
        <v>-1</v>
      </c>
      <c r="AI4259" s="143">
        <v>-1</v>
      </c>
      <c r="AJ4259" s="143">
        <v>0</v>
      </c>
      <c r="AM4259" s="143" t="s">
        <v>383</v>
      </c>
      <c r="AN4259" s="143">
        <v>-1</v>
      </c>
      <c r="AQ4259" s="143">
        <v>666</v>
      </c>
      <c r="AR4259" s="143" t="s">
        <v>297</v>
      </c>
      <c r="AT4259" s="143" t="s">
        <v>366</v>
      </c>
      <c r="AV4259" s="143">
        <v>83.656989588264395</v>
      </c>
      <c r="AW4259" s="143">
        <v>0.25113049180000002</v>
      </c>
    </row>
    <row r="4260" spans="1:49" x14ac:dyDescent="0.25">
      <c r="A4260" s="153">
        <v>820000</v>
      </c>
      <c r="B4260" s="153">
        <v>2500000</v>
      </c>
      <c r="C4260" s="153">
        <v>2500000</v>
      </c>
      <c r="D4260" s="143" t="s">
        <v>360</v>
      </c>
      <c r="E4260" s="143" t="s">
        <v>73</v>
      </c>
      <c r="F4260" s="143" t="s">
        <v>378</v>
      </c>
      <c r="G4260" s="143" t="s">
        <v>379</v>
      </c>
      <c r="H4260" s="143">
        <v>0.59</v>
      </c>
      <c r="I4260" s="143">
        <v>0.64</v>
      </c>
      <c r="J4260" s="143" t="s">
        <v>366</v>
      </c>
      <c r="K4260" s="143">
        <v>0.17239491781001001</v>
      </c>
      <c r="L4260" s="143">
        <v>3761.3125340290298</v>
      </c>
      <c r="M4260" s="143">
        <v>7.4949450744155603</v>
      </c>
      <c r="N4260" s="143">
        <v>1.03839666503897</v>
      </c>
      <c r="O4260" s="143">
        <v>1.29209044009441</v>
      </c>
      <c r="P4260" s="143">
        <v>0.17901430772358001</v>
      </c>
      <c r="Q4260" s="143">
        <v>648.43116516169505</v>
      </c>
      <c r="R4260" s="143">
        <v>1800</v>
      </c>
      <c r="S4260" s="143" t="s">
        <v>415</v>
      </c>
      <c r="T4260" s="143">
        <v>1800</v>
      </c>
      <c r="U4260" s="143" t="s">
        <v>385</v>
      </c>
      <c r="V4260" s="143" t="s">
        <v>366</v>
      </c>
      <c r="Z4260" s="143">
        <v>0</v>
      </c>
      <c r="AA4260" s="143">
        <v>1</v>
      </c>
      <c r="AB4260" s="143">
        <v>1.29209044009441</v>
      </c>
      <c r="AC4260" s="143">
        <v>0.17901430772358001</v>
      </c>
      <c r="AD4260" s="143">
        <v>2323.6014211730599</v>
      </c>
      <c r="AF4260" s="143">
        <v>-1</v>
      </c>
      <c r="AG4260" s="143">
        <v>-1</v>
      </c>
      <c r="AH4260" s="143">
        <v>-1</v>
      </c>
      <c r="AI4260" s="143">
        <v>-1</v>
      </c>
      <c r="AJ4260" s="143">
        <v>0</v>
      </c>
      <c r="AM4260" s="143" t="s">
        <v>383</v>
      </c>
      <c r="AN4260" s="143">
        <v>-1</v>
      </c>
      <c r="AQ4260" s="143">
        <v>665</v>
      </c>
      <c r="AR4260" s="143" t="s">
        <v>297</v>
      </c>
      <c r="AT4260" s="143" t="s">
        <v>366</v>
      </c>
      <c r="AV4260" s="143">
        <v>131.142228584051</v>
      </c>
      <c r="AW4260" s="143">
        <v>1.8845104795000001</v>
      </c>
    </row>
    <row r="4261" spans="1:49" x14ac:dyDescent="0.25">
      <c r="A4261" s="153">
        <v>820000</v>
      </c>
      <c r="B4261" s="153">
        <v>2500000</v>
      </c>
      <c r="C4261" s="153">
        <v>2500000</v>
      </c>
      <c r="D4261" s="143" t="s">
        <v>360</v>
      </c>
      <c r="E4261" s="143" t="s">
        <v>73</v>
      </c>
      <c r="F4261" s="143" t="s">
        <v>378</v>
      </c>
      <c r="G4261" s="143" t="s">
        <v>379</v>
      </c>
      <c r="H4261" s="143">
        <v>0.59</v>
      </c>
      <c r="I4261" s="143">
        <v>0.64</v>
      </c>
      <c r="J4261" s="143" t="s">
        <v>363</v>
      </c>
      <c r="K4261" s="143">
        <v>0.16012863516368001</v>
      </c>
      <c r="L4261" s="143">
        <v>3460.1724159885998</v>
      </c>
      <c r="M4261" s="143">
        <v>6.83147144328019</v>
      </c>
      <c r="N4261" s="143">
        <v>0.94053834211526999</v>
      </c>
      <c r="O4261" s="143">
        <v>1.0939141983721099</v>
      </c>
      <c r="P4261" s="143">
        <v>0.15060712104202001</v>
      </c>
      <c r="Q4261" s="143">
        <v>554.07268640326697</v>
      </c>
      <c r="R4261" s="143">
        <v>3100</v>
      </c>
      <c r="S4261" s="143" t="s">
        <v>371</v>
      </c>
      <c r="T4261" s="143">
        <v>3100</v>
      </c>
      <c r="U4261" s="143" t="s">
        <v>385</v>
      </c>
      <c r="V4261" s="143" t="s">
        <v>366</v>
      </c>
      <c r="Y4261" s="143" t="s">
        <v>363</v>
      </c>
      <c r="Z4261" s="143">
        <v>0</v>
      </c>
      <c r="AA4261" s="143">
        <v>1</v>
      </c>
      <c r="AB4261" s="143">
        <v>1.0939141983721099</v>
      </c>
      <c r="AC4261" s="143">
        <v>0.15060712104202001</v>
      </c>
      <c r="AD4261" s="143">
        <v>1505.8340177369701</v>
      </c>
      <c r="AF4261" s="143">
        <v>-1</v>
      </c>
      <c r="AG4261" s="143">
        <v>-1</v>
      </c>
      <c r="AH4261" s="143">
        <v>-1</v>
      </c>
      <c r="AI4261" s="143">
        <v>-1</v>
      </c>
      <c r="AJ4261" s="143">
        <v>0</v>
      </c>
      <c r="AM4261" s="143" t="s">
        <v>383</v>
      </c>
      <c r="AN4261" s="143">
        <v>-1</v>
      </c>
      <c r="AQ4261" s="143">
        <v>670</v>
      </c>
      <c r="AR4261" s="143" t="s">
        <v>297</v>
      </c>
      <c r="AT4261" s="143" t="s">
        <v>366</v>
      </c>
      <c r="AV4261" s="143">
        <v>118.165860023292</v>
      </c>
      <c r="AW4261" s="143">
        <v>1.2212765755999999</v>
      </c>
    </row>
    <row r="4262" spans="1:49" x14ac:dyDescent="0.25">
      <c r="A4262" s="153">
        <v>820000</v>
      </c>
      <c r="B4262" s="153">
        <v>2500000</v>
      </c>
      <c r="C4262" s="153">
        <v>2500000</v>
      </c>
      <c r="D4262" s="143" t="s">
        <v>360</v>
      </c>
      <c r="E4262" s="143" t="s">
        <v>73</v>
      </c>
      <c r="F4262" s="143" t="s">
        <v>378</v>
      </c>
      <c r="G4262" s="143" t="s">
        <v>379</v>
      </c>
      <c r="H4262" s="143">
        <v>0.59</v>
      </c>
      <c r="I4262" s="143">
        <v>0.64</v>
      </c>
      <c r="J4262" s="143" t="s">
        <v>366</v>
      </c>
      <c r="K4262" s="143">
        <v>0.16343553759088</v>
      </c>
      <c r="L4262" s="143">
        <v>3460.1724159885998</v>
      </c>
      <c r="M4262" s="143">
        <v>6.83147144328019</v>
      </c>
      <c r="N4262" s="143">
        <v>0.94053834211526999</v>
      </c>
      <c r="O4262" s="143">
        <v>1.1165052078692701</v>
      </c>
      <c r="P4262" s="143">
        <v>0.15371738956844</v>
      </c>
      <c r="Q4262" s="143">
        <v>565.51513896424797</v>
      </c>
      <c r="R4262" s="143">
        <v>1550</v>
      </c>
      <c r="S4262" s="143" t="s">
        <v>399</v>
      </c>
      <c r="T4262" s="143">
        <v>1550</v>
      </c>
      <c r="U4262" s="143" t="s">
        <v>385</v>
      </c>
      <c r="V4262" s="143" t="s">
        <v>366</v>
      </c>
      <c r="Z4262" s="143">
        <v>0</v>
      </c>
      <c r="AA4262" s="143">
        <v>1</v>
      </c>
      <c r="AB4262" s="143">
        <v>1.1165052078692701</v>
      </c>
      <c r="AC4262" s="143">
        <v>0.15371738956844</v>
      </c>
      <c r="AD4262" s="143">
        <v>631.73404496727198</v>
      </c>
      <c r="AF4262" s="143">
        <v>-1</v>
      </c>
      <c r="AG4262" s="143">
        <v>-1</v>
      </c>
      <c r="AH4262" s="143">
        <v>-1</v>
      </c>
      <c r="AI4262" s="143">
        <v>-1</v>
      </c>
      <c r="AJ4262" s="143">
        <v>0</v>
      </c>
      <c r="AM4262" s="143" t="s">
        <v>383</v>
      </c>
      <c r="AN4262" s="143">
        <v>-1</v>
      </c>
      <c r="AQ4262" s="143">
        <v>670</v>
      </c>
      <c r="AR4262" s="143" t="s">
        <v>297</v>
      </c>
      <c r="AT4262" s="143" t="s">
        <v>366</v>
      </c>
      <c r="AV4262" s="143">
        <v>114.29843778078001</v>
      </c>
      <c r="AW4262" s="143">
        <v>0.51235526760000005</v>
      </c>
    </row>
    <row r="4263" spans="1:49" x14ac:dyDescent="0.25">
      <c r="A4263" s="153">
        <v>820000</v>
      </c>
      <c r="B4263" s="153">
        <v>2500000</v>
      </c>
      <c r="C4263" s="153">
        <v>2500000</v>
      </c>
      <c r="D4263" s="143" t="s">
        <v>360</v>
      </c>
      <c r="E4263" s="143" t="s">
        <v>73</v>
      </c>
      <c r="F4263" s="143" t="s">
        <v>378</v>
      </c>
      <c r="G4263" s="143" t="s">
        <v>379</v>
      </c>
      <c r="H4263" s="143">
        <v>0.59</v>
      </c>
      <c r="I4263" s="143">
        <v>0.64</v>
      </c>
      <c r="J4263" s="143" t="s">
        <v>366</v>
      </c>
      <c r="K4263" s="143">
        <v>6.7725070183099999E-3</v>
      </c>
      <c r="L4263" s="143">
        <v>3815.7127703963702</v>
      </c>
      <c r="M4263" s="143">
        <v>7.8033111874835903</v>
      </c>
      <c r="N4263" s="143">
        <v>1.1238460862486599</v>
      </c>
      <c r="O4263" s="143">
        <v>5.2847979783299998E-2</v>
      </c>
      <c r="P4263" s="143">
        <v>7.6112555066200002E-3</v>
      </c>
      <c r="Q4263" s="143">
        <v>25.841941517372099</v>
      </c>
      <c r="R4263" s="143">
        <v>1300</v>
      </c>
      <c r="S4263" s="143" t="s">
        <v>401</v>
      </c>
      <c r="T4263" s="143">
        <v>1300</v>
      </c>
      <c r="U4263" s="143" t="s">
        <v>385</v>
      </c>
      <c r="V4263" s="143" t="s">
        <v>366</v>
      </c>
      <c r="Z4263" s="143">
        <v>0</v>
      </c>
      <c r="AA4263" s="143">
        <v>1</v>
      </c>
      <c r="AB4263" s="143">
        <v>5.2847979783299998E-2</v>
      </c>
      <c r="AC4263" s="143">
        <v>7.6112555066200002E-3</v>
      </c>
      <c r="AD4263" s="143">
        <v>25.841941517372401</v>
      </c>
      <c r="AF4263" s="143">
        <v>-1</v>
      </c>
      <c r="AG4263" s="143">
        <v>-1</v>
      </c>
      <c r="AH4263" s="143">
        <v>-1</v>
      </c>
      <c r="AI4263" s="143">
        <v>-1</v>
      </c>
      <c r="AJ4263" s="143">
        <v>0</v>
      </c>
      <c r="AM4263" s="143" t="s">
        <v>383</v>
      </c>
      <c r="AN4263" s="143">
        <v>-1</v>
      </c>
      <c r="AQ4263" s="143">
        <v>679</v>
      </c>
      <c r="AR4263" s="143" t="s">
        <v>297</v>
      </c>
      <c r="AT4263" s="143" t="s">
        <v>366</v>
      </c>
      <c r="AV4263" s="143">
        <v>29.773912426166898</v>
      </c>
      <c r="AW4263" s="143">
        <v>2.0958589999999999E-2</v>
      </c>
    </row>
    <row r="4264" spans="1:49" x14ac:dyDescent="0.25">
      <c r="A4264" s="153">
        <v>820000</v>
      </c>
      <c r="B4264" s="153">
        <v>2500000</v>
      </c>
      <c r="C4264" s="153">
        <v>2500000</v>
      </c>
      <c r="D4264" s="143" t="s">
        <v>360</v>
      </c>
      <c r="E4264" s="143" t="s">
        <v>73</v>
      </c>
      <c r="F4264" s="143" t="s">
        <v>378</v>
      </c>
      <c r="G4264" s="143" t="s">
        <v>379</v>
      </c>
      <c r="H4264" s="143">
        <v>0.59</v>
      </c>
      <c r="I4264" s="143">
        <v>0.64</v>
      </c>
      <c r="J4264" s="143" t="s">
        <v>366</v>
      </c>
      <c r="K4264" s="143">
        <v>0.11437544323868</v>
      </c>
      <c r="L4264" s="143">
        <v>3815.7127703963702</v>
      </c>
      <c r="M4264" s="143">
        <v>7.8033111874835903</v>
      </c>
      <c r="N4264" s="143">
        <v>1.1238460862486599</v>
      </c>
      <c r="O4264" s="143">
        <v>0.89250717579779004</v>
      </c>
      <c r="P4264" s="143">
        <v>0.12854039424673999</v>
      </c>
      <c r="Q4264" s="143">
        <v>436.42383938557998</v>
      </c>
      <c r="R4264" s="143">
        <v>8310</v>
      </c>
      <c r="S4264" s="143" t="s">
        <v>400</v>
      </c>
      <c r="T4264" s="143">
        <v>8310</v>
      </c>
      <c r="U4264" s="143" t="s">
        <v>385</v>
      </c>
      <c r="V4264" s="143" t="s">
        <v>366</v>
      </c>
      <c r="Z4264" s="143">
        <v>0</v>
      </c>
      <c r="AA4264" s="143">
        <v>1</v>
      </c>
      <c r="AB4264" s="143">
        <v>0.89250717579779004</v>
      </c>
      <c r="AC4264" s="143">
        <v>0.12854039424673999</v>
      </c>
      <c r="AD4264" s="143">
        <v>2242.55759700213</v>
      </c>
      <c r="AF4264" s="143">
        <v>-1</v>
      </c>
      <c r="AG4264" s="143">
        <v>-1</v>
      </c>
      <c r="AH4264" s="143">
        <v>-1</v>
      </c>
      <c r="AI4264" s="143">
        <v>-1</v>
      </c>
      <c r="AJ4264" s="143">
        <v>0</v>
      </c>
      <c r="AM4264" s="143" t="s">
        <v>383</v>
      </c>
      <c r="AN4264" s="143">
        <v>-1</v>
      </c>
      <c r="AQ4264" s="143">
        <v>679</v>
      </c>
      <c r="AR4264" s="143" t="s">
        <v>297</v>
      </c>
      <c r="AT4264" s="143" t="s">
        <v>366</v>
      </c>
      <c r="AV4264" s="143">
        <v>138.79492088982599</v>
      </c>
      <c r="AW4264" s="143">
        <v>1.8187815060999999</v>
      </c>
    </row>
    <row r="4265" spans="1:49" x14ac:dyDescent="0.25">
      <c r="A4265" s="153">
        <v>820000</v>
      </c>
      <c r="B4265" s="153">
        <v>2500000</v>
      </c>
      <c r="C4265" s="153">
        <v>2500000</v>
      </c>
      <c r="D4265" s="143" t="s">
        <v>360</v>
      </c>
      <c r="E4265" s="143" t="s">
        <v>73</v>
      </c>
      <c r="F4265" s="143" t="s">
        <v>378</v>
      </c>
      <c r="G4265" s="143" t="s">
        <v>379</v>
      </c>
      <c r="H4265" s="143">
        <v>0.59</v>
      </c>
      <c r="I4265" s="143">
        <v>0.64</v>
      </c>
      <c r="J4265" s="143" t="s">
        <v>366</v>
      </c>
      <c r="K4265" s="143">
        <v>2.3831843904389999E-2</v>
      </c>
      <c r="L4265" s="143">
        <v>1986.75738196567</v>
      </c>
      <c r="M4265" s="143">
        <v>4.0666849139134698</v>
      </c>
      <c r="N4265" s="143">
        <v>0.59012424474222003</v>
      </c>
      <c r="O4265" s="143">
        <v>9.6916600076719997E-2</v>
      </c>
      <c r="P4265" s="143">
        <v>1.4063748884890001E-2</v>
      </c>
      <c r="Q4265" s="143">
        <v>47.348091802902601</v>
      </c>
      <c r="R4265" s="143">
        <v>1550</v>
      </c>
      <c r="S4265" s="143" t="s">
        <v>399</v>
      </c>
      <c r="T4265" s="143">
        <v>1550</v>
      </c>
      <c r="U4265" s="143" t="s">
        <v>385</v>
      </c>
      <c r="V4265" s="143" t="s">
        <v>366</v>
      </c>
      <c r="Z4265" s="143">
        <v>0</v>
      </c>
      <c r="AA4265" s="143">
        <v>1</v>
      </c>
      <c r="AB4265" s="143">
        <v>9.6916600076719997E-2</v>
      </c>
      <c r="AC4265" s="143">
        <v>1.4063748884890001E-2</v>
      </c>
      <c r="AD4265" s="143">
        <v>656.58371151714005</v>
      </c>
      <c r="AF4265" s="143">
        <v>-1</v>
      </c>
      <c r="AG4265" s="143">
        <v>-1</v>
      </c>
      <c r="AH4265" s="143">
        <v>-1</v>
      </c>
      <c r="AI4265" s="143">
        <v>-1</v>
      </c>
      <c r="AJ4265" s="143">
        <v>0</v>
      </c>
      <c r="AM4265" s="143" t="s">
        <v>383</v>
      </c>
      <c r="AN4265" s="143">
        <v>-1</v>
      </c>
      <c r="AQ4265" s="143">
        <v>677</v>
      </c>
      <c r="AR4265" s="143" t="s">
        <v>297</v>
      </c>
      <c r="AT4265" s="143" t="s">
        <v>366</v>
      </c>
      <c r="AV4265" s="143">
        <v>44.390922981104197</v>
      </c>
      <c r="AW4265" s="143">
        <v>0.53250909290000004</v>
      </c>
    </row>
    <row r="4266" spans="1:49" x14ac:dyDescent="0.25">
      <c r="A4266" s="153">
        <v>820000</v>
      </c>
      <c r="B4266" s="153">
        <v>2500000</v>
      </c>
      <c r="C4266" s="153">
        <v>2500000</v>
      </c>
      <c r="D4266" s="143" t="s">
        <v>360</v>
      </c>
      <c r="E4266" s="143" t="s">
        <v>73</v>
      </c>
      <c r="F4266" s="143" t="s">
        <v>378</v>
      </c>
      <c r="G4266" s="143" t="s">
        <v>379</v>
      </c>
      <c r="H4266" s="143">
        <v>0.59</v>
      </c>
      <c r="I4266" s="143">
        <v>0.64</v>
      </c>
      <c r="J4266" s="143" t="s">
        <v>363</v>
      </c>
      <c r="K4266" s="143">
        <v>0.11270902680878001</v>
      </c>
      <c r="L4266" s="143">
        <v>3218.9257335908701</v>
      </c>
      <c r="M4266" s="143">
        <v>7.3701271882474204</v>
      </c>
      <c r="N4266" s="143">
        <v>0.85036468751557004</v>
      </c>
      <c r="O4266" s="143">
        <v>0.83067986284430995</v>
      </c>
      <c r="P4266" s="143">
        <v>9.5843776362429994E-2</v>
      </c>
      <c r="Q4266" s="143">
        <v>362.80198680277101</v>
      </c>
      <c r="R4266" s="143">
        <v>3100</v>
      </c>
      <c r="S4266" s="143" t="s">
        <v>371</v>
      </c>
      <c r="T4266" s="143">
        <v>3100</v>
      </c>
      <c r="U4266" s="143" t="s">
        <v>385</v>
      </c>
      <c r="V4266" s="143" t="s">
        <v>366</v>
      </c>
      <c r="Y4266" s="143" t="s">
        <v>363</v>
      </c>
      <c r="Z4266" s="143">
        <v>0</v>
      </c>
      <c r="AA4266" s="143">
        <v>1</v>
      </c>
      <c r="AB4266" s="143">
        <v>0.83067986284430995</v>
      </c>
      <c r="AC4266" s="143">
        <v>9.5843776362429994E-2</v>
      </c>
      <c r="AD4266" s="143">
        <v>1988.53467828361</v>
      </c>
      <c r="AF4266" s="143">
        <v>-1</v>
      </c>
      <c r="AG4266" s="143">
        <v>-1</v>
      </c>
      <c r="AH4266" s="143">
        <v>-1</v>
      </c>
      <c r="AI4266" s="143">
        <v>-1</v>
      </c>
      <c r="AJ4266" s="143">
        <v>0</v>
      </c>
      <c r="AM4266" s="143" t="s">
        <v>383</v>
      </c>
      <c r="AN4266" s="143">
        <v>-1</v>
      </c>
      <c r="AQ4266" s="143">
        <v>669</v>
      </c>
      <c r="AR4266" s="143" t="s">
        <v>297</v>
      </c>
      <c r="AT4266" s="143" t="s">
        <v>366</v>
      </c>
      <c r="AV4266" s="143">
        <v>90.932805637121305</v>
      </c>
      <c r="AW4266" s="143">
        <v>1.6127612963</v>
      </c>
    </row>
    <row r="4267" spans="1:49" x14ac:dyDescent="0.25">
      <c r="A4267" s="153">
        <v>820000</v>
      </c>
      <c r="B4267" s="153">
        <v>2500000</v>
      </c>
      <c r="C4267" s="153">
        <v>2500000</v>
      </c>
      <c r="D4267" s="143" t="s">
        <v>360</v>
      </c>
      <c r="E4267" s="143" t="s">
        <v>73</v>
      </c>
      <c r="F4267" s="143" t="s">
        <v>378</v>
      </c>
      <c r="G4267" s="143" t="s">
        <v>379</v>
      </c>
      <c r="H4267" s="143">
        <v>0.59</v>
      </c>
      <c r="I4267" s="143">
        <v>0.64</v>
      </c>
      <c r="J4267" s="143" t="s">
        <v>366</v>
      </c>
      <c r="K4267" s="143">
        <v>9.9470495600170003E-2</v>
      </c>
      <c r="L4267" s="143">
        <v>3823.8252515147101</v>
      </c>
      <c r="M4267" s="143">
        <v>7.7331060939866596</v>
      </c>
      <c r="N4267" s="143">
        <v>1.08107638408243</v>
      </c>
      <c r="O4267" s="143">
        <v>0.76921589569759996</v>
      </c>
      <c r="P4267" s="143">
        <v>0.10753520370632</v>
      </c>
      <c r="Q4267" s="143">
        <v>380.35779285664</v>
      </c>
      <c r="R4267" s="143">
        <v>8110</v>
      </c>
      <c r="S4267" s="143" t="s">
        <v>410</v>
      </c>
      <c r="T4267" s="143">
        <v>8110</v>
      </c>
      <c r="U4267" s="143" t="s">
        <v>385</v>
      </c>
      <c r="V4267" s="143" t="s">
        <v>366</v>
      </c>
      <c r="Z4267" s="143">
        <v>0</v>
      </c>
      <c r="AA4267" s="143">
        <v>1</v>
      </c>
      <c r="AB4267" s="143">
        <v>0.76921589569759996</v>
      </c>
      <c r="AC4267" s="143">
        <v>0.10753520370632</v>
      </c>
      <c r="AD4267" s="143">
        <v>706.06819397563504</v>
      </c>
      <c r="AF4267" s="143">
        <v>-1</v>
      </c>
      <c r="AG4267" s="143">
        <v>-1</v>
      </c>
      <c r="AH4267" s="143">
        <v>-1</v>
      </c>
      <c r="AI4267" s="143">
        <v>-1</v>
      </c>
      <c r="AJ4267" s="143">
        <v>0</v>
      </c>
      <c r="AM4267" s="143" t="s">
        <v>383</v>
      </c>
      <c r="AN4267" s="143">
        <v>-1</v>
      </c>
      <c r="AQ4267" s="143">
        <v>674</v>
      </c>
      <c r="AR4267" s="143" t="s">
        <v>297</v>
      </c>
      <c r="AT4267" s="143" t="s">
        <v>366</v>
      </c>
      <c r="AV4267" s="143">
        <v>83.821005184955396</v>
      </c>
      <c r="AW4267" s="143">
        <v>0.57264249310000004</v>
      </c>
    </row>
    <row r="4268" spans="1:49" x14ac:dyDescent="0.25">
      <c r="A4268" s="153">
        <v>820000</v>
      </c>
      <c r="B4268" s="153">
        <v>2500000</v>
      </c>
      <c r="C4268" s="153">
        <v>2500000</v>
      </c>
      <c r="D4268" s="143" t="s">
        <v>360</v>
      </c>
      <c r="E4268" s="143" t="s">
        <v>73</v>
      </c>
      <c r="F4268" s="143" t="s">
        <v>378</v>
      </c>
      <c r="G4268" s="143" t="s">
        <v>379</v>
      </c>
      <c r="H4268" s="143">
        <v>0.59</v>
      </c>
      <c r="I4268" s="143">
        <v>0.64</v>
      </c>
      <c r="J4268" s="143" t="s">
        <v>366</v>
      </c>
      <c r="K4268" s="143">
        <v>3.008162391353E-2</v>
      </c>
      <c r="L4268" s="143">
        <v>3823.8252515147101</v>
      </c>
      <c r="M4268" s="143">
        <v>7.7331060939866596</v>
      </c>
      <c r="N4268" s="143">
        <v>1.08107638408243</v>
      </c>
      <c r="O4268" s="143">
        <v>0.23262438920274001</v>
      </c>
      <c r="P4268" s="143">
        <v>3.2520533207760001E-2</v>
      </c>
      <c r="Q4268" s="143">
        <v>115.026873127128</v>
      </c>
      <c r="R4268" s="143">
        <v>1550</v>
      </c>
      <c r="S4268" s="143" t="s">
        <v>399</v>
      </c>
      <c r="T4268" s="143">
        <v>1550</v>
      </c>
      <c r="U4268" s="143" t="s">
        <v>385</v>
      </c>
      <c r="V4268" s="143" t="s">
        <v>366</v>
      </c>
      <c r="Z4268" s="143">
        <v>0</v>
      </c>
      <c r="AA4268" s="143">
        <v>1</v>
      </c>
      <c r="AB4268" s="143">
        <v>0.23262438920274001</v>
      </c>
      <c r="AC4268" s="143">
        <v>3.2520533207760001E-2</v>
      </c>
      <c r="AD4268" s="143">
        <v>1656.1512998866599</v>
      </c>
      <c r="AF4268" s="143">
        <v>-1</v>
      </c>
      <c r="AG4268" s="143">
        <v>-1</v>
      </c>
      <c r="AH4268" s="143">
        <v>-1</v>
      </c>
      <c r="AI4268" s="143">
        <v>-1</v>
      </c>
      <c r="AJ4268" s="143">
        <v>0</v>
      </c>
      <c r="AM4268" s="143" t="s">
        <v>383</v>
      </c>
      <c r="AN4268" s="143">
        <v>-1</v>
      </c>
      <c r="AQ4268" s="143">
        <v>673</v>
      </c>
      <c r="AR4268" s="143" t="s">
        <v>297</v>
      </c>
      <c r="AT4268" s="143" t="s">
        <v>366</v>
      </c>
      <c r="AV4268" s="143">
        <v>51.257351613671602</v>
      </c>
      <c r="AW4268" s="143">
        <v>1.3431884022</v>
      </c>
    </row>
    <row r="4269" spans="1:49" x14ac:dyDescent="0.25">
      <c r="A4269" s="153">
        <v>820000</v>
      </c>
      <c r="B4269" s="153">
        <v>2500000</v>
      </c>
      <c r="C4269" s="153">
        <v>2500000</v>
      </c>
      <c r="D4269" s="143" t="s">
        <v>360</v>
      </c>
      <c r="E4269" s="143" t="s">
        <v>73</v>
      </c>
      <c r="F4269" s="143" t="s">
        <v>378</v>
      </c>
      <c r="G4269" s="143" t="s">
        <v>379</v>
      </c>
      <c r="H4269" s="143">
        <v>0.59</v>
      </c>
      <c r="I4269" s="143">
        <v>0.64</v>
      </c>
      <c r="J4269" s="143" t="s">
        <v>366</v>
      </c>
      <c r="K4269" s="143">
        <v>0.14871631488204001</v>
      </c>
      <c r="L4269" s="143">
        <v>3823.8252515147101</v>
      </c>
      <c r="M4269" s="143">
        <v>7.7331060939866596</v>
      </c>
      <c r="N4269" s="143">
        <v>1.08107638408243</v>
      </c>
      <c r="O4269" s="143">
        <v>1.1500390408896</v>
      </c>
      <c r="P4269" s="143">
        <v>0.16077369594673999</v>
      </c>
      <c r="Q4269" s="143">
        <v>568.66520015818901</v>
      </c>
      <c r="R4269" s="143">
        <v>1550</v>
      </c>
      <c r="S4269" s="143" t="s">
        <v>399</v>
      </c>
      <c r="T4269" s="143">
        <v>1550</v>
      </c>
      <c r="U4269" s="143" t="s">
        <v>385</v>
      </c>
      <c r="V4269" s="143" t="s">
        <v>366</v>
      </c>
      <c r="Z4269" s="143">
        <v>0</v>
      </c>
      <c r="AA4269" s="143">
        <v>1</v>
      </c>
      <c r="AB4269" s="143">
        <v>1.1500390408896</v>
      </c>
      <c r="AC4269" s="143">
        <v>0.16077369594673999</v>
      </c>
      <c r="AD4269" s="143">
        <v>1656.1512998866599</v>
      </c>
      <c r="AF4269" s="143">
        <v>-1</v>
      </c>
      <c r="AG4269" s="143">
        <v>-1</v>
      </c>
      <c r="AH4269" s="143">
        <v>-1</v>
      </c>
      <c r="AI4269" s="143">
        <v>-1</v>
      </c>
      <c r="AJ4269" s="143">
        <v>0</v>
      </c>
      <c r="AM4269" s="143" t="s">
        <v>383</v>
      </c>
      <c r="AN4269" s="143">
        <v>-1</v>
      </c>
      <c r="AQ4269" s="143">
        <v>674</v>
      </c>
      <c r="AR4269" s="143" t="s">
        <v>297</v>
      </c>
      <c r="AT4269" s="143" t="s">
        <v>366</v>
      </c>
      <c r="AV4269" s="143">
        <v>124.088766600067</v>
      </c>
      <c r="AW4269" s="143">
        <v>1.3431884022</v>
      </c>
    </row>
    <row r="4270" spans="1:49" x14ac:dyDescent="0.25">
      <c r="A4270" s="153">
        <v>820000</v>
      </c>
      <c r="B4270" s="153">
        <v>2500000</v>
      </c>
      <c r="C4270" s="153">
        <v>2500000</v>
      </c>
      <c r="D4270" s="143" t="s">
        <v>360</v>
      </c>
      <c r="E4270" s="143" t="s">
        <v>73</v>
      </c>
      <c r="F4270" s="143" t="s">
        <v>378</v>
      </c>
      <c r="G4270" s="143" t="s">
        <v>379</v>
      </c>
      <c r="H4270" s="143">
        <v>0.59</v>
      </c>
      <c r="I4270" s="143">
        <v>0.64</v>
      </c>
      <c r="J4270" s="143" t="s">
        <v>366</v>
      </c>
      <c r="K4270" s="143">
        <v>0.47783735169588998</v>
      </c>
      <c r="L4270" s="143">
        <v>3483.51490306802</v>
      </c>
      <c r="M4270" s="143">
        <v>8.0922096823891003</v>
      </c>
      <c r="N4270" s="143">
        <v>1.3346902899528601</v>
      </c>
      <c r="O4270" s="143">
        <v>3.8667600440006402</v>
      </c>
      <c r="P4270" s="143">
        <v>0.63776487348528998</v>
      </c>
      <c r="Q4270" s="143">
        <v>1664.5535358751799</v>
      </c>
      <c r="R4270" s="143">
        <v>1300</v>
      </c>
      <c r="S4270" s="143" t="s">
        <v>401</v>
      </c>
      <c r="T4270" s="143">
        <v>1300</v>
      </c>
      <c r="U4270" s="143" t="s">
        <v>385</v>
      </c>
      <c r="V4270" s="143" t="s">
        <v>366</v>
      </c>
      <c r="Z4270" s="143">
        <v>0</v>
      </c>
      <c r="AA4270" s="143">
        <v>1</v>
      </c>
      <c r="AB4270" s="143">
        <v>3.8667600440006402</v>
      </c>
      <c r="AC4270" s="143">
        <v>0.63776487348528998</v>
      </c>
      <c r="AD4270" s="143">
        <v>1925.2607769901399</v>
      </c>
      <c r="AF4270" s="143">
        <v>-1</v>
      </c>
      <c r="AG4270" s="143">
        <v>-1</v>
      </c>
      <c r="AH4270" s="143">
        <v>-1</v>
      </c>
      <c r="AI4270" s="143">
        <v>-1</v>
      </c>
      <c r="AJ4270" s="143">
        <v>0</v>
      </c>
      <c r="AM4270" s="143" t="s">
        <v>383</v>
      </c>
      <c r="AN4270" s="143">
        <v>-1</v>
      </c>
      <c r="AQ4270" s="143">
        <v>679</v>
      </c>
      <c r="AR4270" s="143" t="s">
        <v>297</v>
      </c>
      <c r="AT4270" s="143" t="s">
        <v>366</v>
      </c>
      <c r="AV4270" s="143">
        <v>180.70205554450399</v>
      </c>
      <c r="AW4270" s="143">
        <v>1.5614442636000001</v>
      </c>
    </row>
    <row r="4271" spans="1:49" x14ac:dyDescent="0.25">
      <c r="A4271" s="153">
        <v>820000</v>
      </c>
      <c r="B4271" s="153">
        <v>2500000</v>
      </c>
      <c r="C4271" s="153">
        <v>2500000</v>
      </c>
      <c r="D4271" s="143" t="s">
        <v>360</v>
      </c>
      <c r="E4271" s="143" t="s">
        <v>73</v>
      </c>
      <c r="F4271" s="143" t="s">
        <v>378</v>
      </c>
      <c r="G4271" s="143" t="s">
        <v>379</v>
      </c>
      <c r="H4271" s="143">
        <v>0.59</v>
      </c>
      <c r="I4271" s="143">
        <v>0.64</v>
      </c>
      <c r="J4271" s="143" t="s">
        <v>363</v>
      </c>
      <c r="K4271" s="143">
        <v>0.15217350108013999</v>
      </c>
      <c r="L4271" s="143">
        <v>3121.6502011191801</v>
      </c>
      <c r="M4271" s="143">
        <v>6.8568093188684003</v>
      </c>
      <c r="N4271" s="143">
        <v>0.81755523659133</v>
      </c>
      <c r="O4271" s="143">
        <v>1.04342468029113</v>
      </c>
      <c r="P4271" s="143">
        <v>0.1244102426785</v>
      </c>
      <c r="Q4271" s="143">
        <v>475.03244025182897</v>
      </c>
      <c r="R4271" s="143">
        <v>3100</v>
      </c>
      <c r="S4271" s="143" t="s">
        <v>371</v>
      </c>
      <c r="T4271" s="143">
        <v>3100</v>
      </c>
      <c r="U4271" s="143" t="s">
        <v>385</v>
      </c>
      <c r="V4271" s="143" t="s">
        <v>366</v>
      </c>
      <c r="Y4271" s="143" t="s">
        <v>363</v>
      </c>
      <c r="Z4271" s="143">
        <v>0</v>
      </c>
      <c r="AA4271" s="143">
        <v>1</v>
      </c>
      <c r="AB4271" s="143">
        <v>1.04342468029113</v>
      </c>
      <c r="AC4271" s="143">
        <v>0.1244102426785</v>
      </c>
      <c r="AD4271" s="143">
        <v>1451.30642690487</v>
      </c>
      <c r="AF4271" s="143">
        <v>-1</v>
      </c>
      <c r="AG4271" s="143">
        <v>-1</v>
      </c>
      <c r="AH4271" s="143">
        <v>-1</v>
      </c>
      <c r="AI4271" s="143">
        <v>-1</v>
      </c>
      <c r="AJ4271" s="143">
        <v>0</v>
      </c>
      <c r="AM4271" s="143" t="s">
        <v>383</v>
      </c>
      <c r="AN4271" s="143">
        <v>-1</v>
      </c>
      <c r="AQ4271" s="143">
        <v>654</v>
      </c>
      <c r="AR4271" s="143" t="s">
        <v>297</v>
      </c>
      <c r="AT4271" s="143" t="s">
        <v>366</v>
      </c>
      <c r="AV4271" s="143">
        <v>152.708551866741</v>
      </c>
      <c r="AW4271" s="143">
        <v>1.1770530632</v>
      </c>
    </row>
    <row r="4272" spans="1:49" x14ac:dyDescent="0.25">
      <c r="A4272" s="153">
        <v>820000</v>
      </c>
      <c r="B4272" s="153">
        <v>2500000</v>
      </c>
      <c r="C4272" s="153">
        <v>2500000</v>
      </c>
      <c r="D4272" s="143" t="s">
        <v>360</v>
      </c>
      <c r="E4272" s="143" t="s">
        <v>73</v>
      </c>
      <c r="F4272" s="143" t="s">
        <v>378</v>
      </c>
      <c r="G4272" s="143" t="s">
        <v>379</v>
      </c>
      <c r="H4272" s="143">
        <v>0.59</v>
      </c>
      <c r="I4272" s="143">
        <v>0.64</v>
      </c>
      <c r="J4272" s="143" t="s">
        <v>366</v>
      </c>
      <c r="K4272" s="143">
        <v>3.8999283202169999E-2</v>
      </c>
      <c r="L4272" s="143">
        <v>3818.5642165232198</v>
      </c>
      <c r="M4272" s="143">
        <v>7.7816137420978002</v>
      </c>
      <c r="N4272" s="143">
        <v>1.0678576155125801</v>
      </c>
      <c r="O4272" s="143">
        <v>0.30347735809800003</v>
      </c>
      <c r="P4272" s="143">
        <v>4.1645681566970003E-2</v>
      </c>
      <c r="Q4272" s="143">
        <v>148.921267305877</v>
      </c>
      <c r="R4272" s="143">
        <v>8140</v>
      </c>
      <c r="S4272" s="143" t="s">
        <v>369</v>
      </c>
      <c r="T4272" s="143">
        <v>8140</v>
      </c>
      <c r="U4272" s="143" t="s">
        <v>385</v>
      </c>
      <c r="V4272" s="143" t="s">
        <v>366</v>
      </c>
      <c r="Z4272" s="143">
        <v>0</v>
      </c>
      <c r="AA4272" s="143">
        <v>1</v>
      </c>
      <c r="AB4272" s="143">
        <v>0.30347735809800003</v>
      </c>
      <c r="AC4272" s="143">
        <v>4.1645681566970003E-2</v>
      </c>
      <c r="AD4272" s="143">
        <v>363.66044709553398</v>
      </c>
      <c r="AF4272" s="143">
        <v>-1</v>
      </c>
      <c r="AG4272" s="143">
        <v>-1</v>
      </c>
      <c r="AH4272" s="143">
        <v>-1</v>
      </c>
      <c r="AI4272" s="143">
        <v>-1</v>
      </c>
      <c r="AJ4272" s="143">
        <v>0</v>
      </c>
      <c r="AM4272" s="143" t="s">
        <v>383</v>
      </c>
      <c r="AN4272" s="143">
        <v>-1</v>
      </c>
      <c r="AQ4272" s="143">
        <v>666</v>
      </c>
      <c r="AR4272" s="143" t="s">
        <v>297</v>
      </c>
      <c r="AT4272" s="143" t="s">
        <v>366</v>
      </c>
      <c r="AV4272" s="143">
        <v>107.09386050784499</v>
      </c>
      <c r="AW4272" s="143">
        <v>0.29493953540000001</v>
      </c>
    </row>
    <row r="4273" spans="1:49" x14ac:dyDescent="0.25">
      <c r="A4273" s="153">
        <v>820000</v>
      </c>
      <c r="B4273" s="153">
        <v>2500000</v>
      </c>
      <c r="C4273" s="153">
        <v>2500000</v>
      </c>
      <c r="D4273" s="143" t="s">
        <v>360</v>
      </c>
      <c r="E4273" s="143" t="s">
        <v>73</v>
      </c>
      <c r="F4273" s="143" t="s">
        <v>378</v>
      </c>
      <c r="G4273" s="143" t="s">
        <v>379</v>
      </c>
      <c r="H4273" s="143">
        <v>0.59</v>
      </c>
      <c r="I4273" s="143">
        <v>0.64</v>
      </c>
      <c r="J4273" s="143" t="s">
        <v>366</v>
      </c>
      <c r="K4273" s="143">
        <v>0.25097337022317001</v>
      </c>
      <c r="L4273" s="143">
        <v>3761.4525723763099</v>
      </c>
      <c r="M4273" s="143">
        <v>7.4775153138362001</v>
      </c>
      <c r="N4273" s="143">
        <v>1.03522912957839</v>
      </c>
      <c r="O4273" s="143">
        <v>1.87665721920885</v>
      </c>
      <c r="P4273" s="143">
        <v>0.25981494360349</v>
      </c>
      <c r="Q4273" s="143">
        <v>944.02442902390806</v>
      </c>
      <c r="R4273" s="143">
        <v>1800</v>
      </c>
      <c r="S4273" s="143" t="s">
        <v>415</v>
      </c>
      <c r="T4273" s="143">
        <v>1800</v>
      </c>
      <c r="U4273" s="143" t="s">
        <v>385</v>
      </c>
      <c r="V4273" s="143" t="s">
        <v>366</v>
      </c>
      <c r="Z4273" s="143">
        <v>0</v>
      </c>
      <c r="AA4273" s="143">
        <v>1</v>
      </c>
      <c r="AB4273" s="143">
        <v>1.87665721920885</v>
      </c>
      <c r="AC4273" s="143">
        <v>0.25981494360349</v>
      </c>
      <c r="AD4273" s="143">
        <v>2323.6879319192499</v>
      </c>
      <c r="AF4273" s="143">
        <v>-1</v>
      </c>
      <c r="AG4273" s="143">
        <v>-1</v>
      </c>
      <c r="AH4273" s="143">
        <v>-1</v>
      </c>
      <c r="AI4273" s="143">
        <v>-1</v>
      </c>
      <c r="AJ4273" s="143">
        <v>0</v>
      </c>
      <c r="AM4273" s="143" t="s">
        <v>383</v>
      </c>
      <c r="AN4273" s="143">
        <v>-1</v>
      </c>
      <c r="AQ4273" s="143">
        <v>665</v>
      </c>
      <c r="AR4273" s="143" t="s">
        <v>297</v>
      </c>
      <c r="AT4273" s="143" t="s">
        <v>366</v>
      </c>
      <c r="AV4273" s="143">
        <v>140.63874684797801</v>
      </c>
      <c r="AW4273" s="143">
        <v>1.8845806423</v>
      </c>
    </row>
    <row r="4274" spans="1:49" x14ac:dyDescent="0.25">
      <c r="A4274" s="153">
        <v>820000</v>
      </c>
      <c r="B4274" s="153">
        <v>2500000</v>
      </c>
      <c r="C4274" s="153">
        <v>2500000</v>
      </c>
      <c r="D4274" s="143" t="s">
        <v>360</v>
      </c>
      <c r="E4274" s="143" t="s">
        <v>73</v>
      </c>
      <c r="F4274" s="143" t="s">
        <v>378</v>
      </c>
      <c r="G4274" s="143" t="s">
        <v>379</v>
      </c>
      <c r="H4274" s="143">
        <v>0.59</v>
      </c>
      <c r="I4274" s="143">
        <v>0.64</v>
      </c>
      <c r="J4274" s="143" t="s">
        <v>363</v>
      </c>
      <c r="K4274" s="143">
        <v>0.45928063952454001</v>
      </c>
      <c r="L4274" s="143">
        <v>3328.81982981907</v>
      </c>
      <c r="M4274" s="143">
        <v>6.5497484414747698</v>
      </c>
      <c r="N4274" s="143">
        <v>0.90083047346015999</v>
      </c>
      <c r="O4274" s="143">
        <v>3.0081726529254298</v>
      </c>
      <c r="P4274" s="143">
        <v>0.41373399595398003</v>
      </c>
      <c r="Q4274" s="143">
        <v>1528.8625003012901</v>
      </c>
      <c r="R4274" s="143">
        <v>3100</v>
      </c>
      <c r="S4274" s="143" t="s">
        <v>371</v>
      </c>
      <c r="T4274" s="143">
        <v>3100</v>
      </c>
      <c r="U4274" s="143" t="s">
        <v>385</v>
      </c>
      <c r="V4274" s="143" t="s">
        <v>366</v>
      </c>
      <c r="Y4274" s="143" t="s">
        <v>363</v>
      </c>
      <c r="Z4274" s="143">
        <v>0</v>
      </c>
      <c r="AA4274" s="143">
        <v>1</v>
      </c>
      <c r="AB4274" s="143">
        <v>3.0081726529254298</v>
      </c>
      <c r="AC4274" s="143">
        <v>0.41373399595398003</v>
      </c>
      <c r="AD4274" s="143">
        <v>1528.8625003012901</v>
      </c>
      <c r="AF4274" s="143">
        <v>-1</v>
      </c>
      <c r="AG4274" s="143">
        <v>-1</v>
      </c>
      <c r="AH4274" s="143">
        <v>-1</v>
      </c>
      <c r="AI4274" s="143">
        <v>-1</v>
      </c>
      <c r="AJ4274" s="143">
        <v>0</v>
      </c>
      <c r="AM4274" s="143" t="s">
        <v>383</v>
      </c>
      <c r="AN4274" s="143">
        <v>-1</v>
      </c>
      <c r="AQ4274" s="143">
        <v>658</v>
      </c>
      <c r="AR4274" s="143" t="s">
        <v>297</v>
      </c>
      <c r="AT4274" s="143" t="s">
        <v>366</v>
      </c>
      <c r="AV4274" s="143">
        <v>186.298951014929</v>
      </c>
      <c r="AW4274" s="143">
        <v>1.2399533659999999</v>
      </c>
    </row>
    <row r="4275" spans="1:49" x14ac:dyDescent="0.25">
      <c r="A4275" s="153">
        <v>820000</v>
      </c>
      <c r="B4275" s="153">
        <v>2500000</v>
      </c>
      <c r="C4275" s="153">
        <v>2500000</v>
      </c>
      <c r="D4275" s="143" t="s">
        <v>360</v>
      </c>
      <c r="E4275" s="143" t="s">
        <v>73</v>
      </c>
      <c r="F4275" s="143" t="s">
        <v>378</v>
      </c>
      <c r="G4275" s="143" t="s">
        <v>379</v>
      </c>
      <c r="H4275" s="143">
        <v>0.59</v>
      </c>
      <c r="I4275" s="143">
        <v>0.64</v>
      </c>
      <c r="J4275" s="143" t="s">
        <v>366</v>
      </c>
      <c r="K4275" s="143">
        <v>8.6468738814750007E-2</v>
      </c>
      <c r="L4275" s="143">
        <v>3328.81982981907</v>
      </c>
      <c r="M4275" s="143">
        <v>6.5497484414747698</v>
      </c>
      <c r="N4275" s="143">
        <v>0.90083047346015999</v>
      </c>
      <c r="O4275" s="143">
        <v>0.56634848728825005</v>
      </c>
      <c r="P4275" s="143">
        <v>7.7893674925999995E-2</v>
      </c>
      <c r="Q4275" s="143">
        <v>287.83885242601201</v>
      </c>
      <c r="R4275" s="143">
        <v>8330</v>
      </c>
      <c r="S4275" s="143" t="s">
        <v>418</v>
      </c>
      <c r="T4275" s="143">
        <v>8330</v>
      </c>
      <c r="U4275" s="143" t="s">
        <v>385</v>
      </c>
      <c r="V4275" s="143" t="s">
        <v>366</v>
      </c>
      <c r="Z4275" s="143">
        <v>0</v>
      </c>
      <c r="AA4275" s="143">
        <v>1</v>
      </c>
      <c r="AB4275" s="143">
        <v>0.56634848728825005</v>
      </c>
      <c r="AC4275" s="143">
        <v>7.7893674925999995E-2</v>
      </c>
      <c r="AD4275" s="143">
        <v>287.83885242601201</v>
      </c>
      <c r="AF4275" s="143">
        <v>-1</v>
      </c>
      <c r="AG4275" s="143">
        <v>-1</v>
      </c>
      <c r="AH4275" s="143">
        <v>-1</v>
      </c>
      <c r="AI4275" s="143">
        <v>-1</v>
      </c>
      <c r="AJ4275" s="143">
        <v>0</v>
      </c>
      <c r="AM4275" s="143" t="s">
        <v>383</v>
      </c>
      <c r="AN4275" s="143">
        <v>-1</v>
      </c>
      <c r="AQ4275" s="143">
        <v>658</v>
      </c>
      <c r="AR4275" s="143" t="s">
        <v>297</v>
      </c>
      <c r="AT4275" s="143" t="s">
        <v>366</v>
      </c>
      <c r="AV4275" s="143">
        <v>91.538509527981404</v>
      </c>
      <c r="AW4275" s="143">
        <v>0.2334459468</v>
      </c>
    </row>
    <row r="4276" spans="1:49" x14ac:dyDescent="0.25">
      <c r="A4276" s="153">
        <v>820000</v>
      </c>
      <c r="B4276" s="153">
        <v>2500000</v>
      </c>
      <c r="C4276" s="153">
        <v>2500000</v>
      </c>
      <c r="D4276" s="143" t="s">
        <v>360</v>
      </c>
      <c r="E4276" s="143" t="s">
        <v>73</v>
      </c>
      <c r="F4276" s="143" t="s">
        <v>378</v>
      </c>
      <c r="G4276" s="143" t="s">
        <v>379</v>
      </c>
      <c r="H4276" s="143">
        <v>0.59</v>
      </c>
      <c r="I4276" s="143">
        <v>0.64</v>
      </c>
      <c r="J4276" s="143" t="s">
        <v>366</v>
      </c>
      <c r="K4276" s="143">
        <v>1.5226252559729999E-2</v>
      </c>
      <c r="L4276" s="143">
        <v>3922.4839239031899</v>
      </c>
      <c r="M4276" s="143">
        <v>10.3217705310936</v>
      </c>
      <c r="N4276" s="143">
        <v>1.37277015834065</v>
      </c>
      <c r="O4276" s="143">
        <v>0.15716188497002001</v>
      </c>
      <c r="P4276" s="143">
        <v>2.090214513735E-2</v>
      </c>
      <c r="Q4276" s="143">
        <v>59.7247308868346</v>
      </c>
      <c r="R4276" s="143">
        <v>1400</v>
      </c>
      <c r="S4276" s="143" t="s">
        <v>389</v>
      </c>
      <c r="T4276" s="143">
        <v>1400</v>
      </c>
      <c r="U4276" s="143" t="s">
        <v>385</v>
      </c>
      <c r="V4276" s="143" t="s">
        <v>366</v>
      </c>
      <c r="Z4276" s="143">
        <v>0</v>
      </c>
      <c r="AA4276" s="143">
        <v>1</v>
      </c>
      <c r="AB4276" s="143">
        <v>0.15716188497002001</v>
      </c>
      <c r="AC4276" s="143">
        <v>2.090214513735E-2</v>
      </c>
      <c r="AD4276" s="143">
        <v>2408.22882509899</v>
      </c>
      <c r="AF4276" s="143">
        <v>-1</v>
      </c>
      <c r="AG4276" s="143">
        <v>-1</v>
      </c>
      <c r="AH4276" s="143">
        <v>-1</v>
      </c>
      <c r="AI4276" s="143">
        <v>-1</v>
      </c>
      <c r="AJ4276" s="143">
        <v>0</v>
      </c>
      <c r="AM4276" s="143" t="s">
        <v>383</v>
      </c>
      <c r="AN4276" s="143">
        <v>-1</v>
      </c>
      <c r="AQ4276" s="143">
        <v>653</v>
      </c>
      <c r="AR4276" s="143" t="s">
        <v>297</v>
      </c>
      <c r="AT4276" s="143" t="s">
        <v>366</v>
      </c>
      <c r="AV4276" s="143">
        <v>58.491357144128202</v>
      </c>
      <c r="AW4276" s="143">
        <v>1.9531458436</v>
      </c>
    </row>
    <row r="4277" spans="1:49" x14ac:dyDescent="0.25">
      <c r="A4277" s="153">
        <v>820000</v>
      </c>
      <c r="B4277" s="153">
        <v>2500000</v>
      </c>
      <c r="C4277" s="153">
        <v>2500000</v>
      </c>
      <c r="D4277" s="143" t="s">
        <v>360</v>
      </c>
      <c r="E4277" s="143" t="s">
        <v>73</v>
      </c>
      <c r="F4277" s="143" t="s">
        <v>378</v>
      </c>
      <c r="G4277" s="143" t="s">
        <v>379</v>
      </c>
      <c r="H4277" s="143">
        <v>0.59</v>
      </c>
      <c r="I4277" s="143">
        <v>0.64</v>
      </c>
      <c r="J4277" s="143" t="s">
        <v>366</v>
      </c>
      <c r="K4277" s="143">
        <v>0.47993963769606002</v>
      </c>
      <c r="L4277" s="143">
        <v>3803.2033252142101</v>
      </c>
      <c r="M4277" s="143">
        <v>7.6064444262976396</v>
      </c>
      <c r="N4277" s="143">
        <v>1.0389024215329701</v>
      </c>
      <c r="O4277" s="143">
        <v>3.6506341821125399</v>
      </c>
      <c r="P4277" s="143">
        <v>0.49861045179209001</v>
      </c>
      <c r="Q4277" s="143">
        <v>1825.30802598778</v>
      </c>
      <c r="R4277" s="143">
        <v>8110</v>
      </c>
      <c r="S4277" s="143" t="s">
        <v>410</v>
      </c>
      <c r="T4277" s="143">
        <v>8110</v>
      </c>
      <c r="U4277" s="143" t="s">
        <v>385</v>
      </c>
      <c r="V4277" s="143" t="s">
        <v>366</v>
      </c>
      <c r="Z4277" s="143">
        <v>0</v>
      </c>
      <c r="AA4277" s="143">
        <v>1</v>
      </c>
      <c r="AB4277" s="143">
        <v>3.6506341821125399</v>
      </c>
      <c r="AC4277" s="143">
        <v>0.49861045179209001</v>
      </c>
      <c r="AD4277" s="143">
        <v>1825.30802598778</v>
      </c>
      <c r="AF4277" s="143">
        <v>-1</v>
      </c>
      <c r="AG4277" s="143">
        <v>-1</v>
      </c>
      <c r="AH4277" s="143">
        <v>-1</v>
      </c>
      <c r="AI4277" s="143">
        <v>-1</v>
      </c>
      <c r="AJ4277" s="143">
        <v>0</v>
      </c>
      <c r="AM4277" s="143" t="s">
        <v>383</v>
      </c>
      <c r="AN4277" s="143">
        <v>-1</v>
      </c>
      <c r="AQ4277" s="143">
        <v>666</v>
      </c>
      <c r="AR4277" s="143" t="s">
        <v>297</v>
      </c>
      <c r="AT4277" s="143" t="s">
        <v>366</v>
      </c>
      <c r="AV4277" s="143">
        <v>181.59716278812999</v>
      </c>
      <c r="AW4277" s="143">
        <v>1.4803795831</v>
      </c>
    </row>
    <row r="4278" spans="1:49" x14ac:dyDescent="0.25">
      <c r="A4278" s="153">
        <v>820000</v>
      </c>
      <c r="B4278" s="153">
        <v>2500000</v>
      </c>
      <c r="C4278" s="153">
        <v>2500000</v>
      </c>
      <c r="D4278" s="143" t="s">
        <v>360</v>
      </c>
      <c r="E4278" s="143" t="s">
        <v>73</v>
      </c>
      <c r="F4278" s="143" t="s">
        <v>378</v>
      </c>
      <c r="G4278" s="143" t="s">
        <v>379</v>
      </c>
      <c r="H4278" s="143">
        <v>0.59</v>
      </c>
      <c r="I4278" s="143">
        <v>0.64</v>
      </c>
      <c r="J4278" s="143" t="s">
        <v>366</v>
      </c>
      <c r="K4278" s="143">
        <v>6.1312908456860001E-2</v>
      </c>
      <c r="L4278" s="143">
        <v>3083.7042377525499</v>
      </c>
      <c r="M4278" s="143">
        <v>6.0589855243552799</v>
      </c>
      <c r="N4278" s="143">
        <v>0.83087270997024998</v>
      </c>
      <c r="O4278" s="143">
        <v>0.37149402479623</v>
      </c>
      <c r="P4278" s="143">
        <v>5.0943222405699998E-2</v>
      </c>
      <c r="Q4278" s="143">
        <v>189.070875637353</v>
      </c>
      <c r="R4278" s="143">
        <v>8110</v>
      </c>
      <c r="S4278" s="143" t="s">
        <v>410</v>
      </c>
      <c r="T4278" s="143">
        <v>8110</v>
      </c>
      <c r="U4278" s="143" t="s">
        <v>385</v>
      </c>
      <c r="V4278" s="143" t="s">
        <v>366</v>
      </c>
      <c r="Z4278" s="143">
        <v>0</v>
      </c>
      <c r="AA4278" s="143">
        <v>1</v>
      </c>
      <c r="AB4278" s="143">
        <v>0.37149402479623</v>
      </c>
      <c r="AC4278" s="143">
        <v>5.0943222405699998E-2</v>
      </c>
      <c r="AD4278" s="143">
        <v>189.070875637352</v>
      </c>
      <c r="AF4278" s="143">
        <v>-1</v>
      </c>
      <c r="AG4278" s="143">
        <v>-1</v>
      </c>
      <c r="AH4278" s="143">
        <v>-1</v>
      </c>
      <c r="AI4278" s="143">
        <v>-1</v>
      </c>
      <c r="AJ4278" s="143">
        <v>0</v>
      </c>
      <c r="AM4278" s="143" t="s">
        <v>383</v>
      </c>
      <c r="AN4278" s="143">
        <v>-1</v>
      </c>
      <c r="AQ4278" s="143">
        <v>659</v>
      </c>
      <c r="AR4278" s="143" t="s">
        <v>297</v>
      </c>
      <c r="AT4278" s="143" t="s">
        <v>366</v>
      </c>
      <c r="AV4278" s="143">
        <v>92.498105483015806</v>
      </c>
      <c r="AW4278" s="143">
        <v>0.15334215379999999</v>
      </c>
    </row>
    <row r="4279" spans="1:49" x14ac:dyDescent="0.25">
      <c r="A4279" s="153">
        <v>820000</v>
      </c>
      <c r="B4279" s="153">
        <v>2500000</v>
      </c>
      <c r="C4279" s="153">
        <v>2500000</v>
      </c>
      <c r="D4279" s="143" t="s">
        <v>360</v>
      </c>
      <c r="E4279" s="143" t="s">
        <v>73</v>
      </c>
      <c r="F4279" s="143" t="s">
        <v>378</v>
      </c>
      <c r="G4279" s="143" t="s">
        <v>379</v>
      </c>
      <c r="H4279" s="143">
        <v>0.59</v>
      </c>
      <c r="I4279" s="143">
        <v>0.64</v>
      </c>
      <c r="J4279" s="143" t="s">
        <v>363</v>
      </c>
      <c r="K4279" s="143">
        <v>0.54975911670309996</v>
      </c>
      <c r="L4279" s="143">
        <v>3083.7042377525499</v>
      </c>
      <c r="M4279" s="143">
        <v>6.0589855243552799</v>
      </c>
      <c r="N4279" s="143">
        <v>0.83087270997024998</v>
      </c>
      <c r="O4279" s="143">
        <v>3.3309825299864499</v>
      </c>
      <c r="P4279" s="143">
        <v>0.45677984712595998</v>
      </c>
      <c r="Q4279" s="143">
        <v>1695.2945179204601</v>
      </c>
      <c r="R4279" s="143">
        <v>3100</v>
      </c>
      <c r="S4279" s="143" t="s">
        <v>371</v>
      </c>
      <c r="T4279" s="143">
        <v>3100</v>
      </c>
      <c r="U4279" s="143" t="s">
        <v>385</v>
      </c>
      <c r="V4279" s="143" t="s">
        <v>366</v>
      </c>
      <c r="Y4279" s="143" t="s">
        <v>363</v>
      </c>
      <c r="Z4279" s="143">
        <v>0</v>
      </c>
      <c r="AA4279" s="143">
        <v>1</v>
      </c>
      <c r="AB4279" s="143">
        <v>3.3309825299864499</v>
      </c>
      <c r="AC4279" s="143">
        <v>0.45677984712595998</v>
      </c>
      <c r="AD4279" s="143">
        <v>1715.9289047218699</v>
      </c>
      <c r="AF4279" s="143">
        <v>-1</v>
      </c>
      <c r="AG4279" s="143">
        <v>-1</v>
      </c>
      <c r="AH4279" s="143">
        <v>-1</v>
      </c>
      <c r="AI4279" s="143">
        <v>-1</v>
      </c>
      <c r="AJ4279" s="143">
        <v>0</v>
      </c>
      <c r="AM4279" s="143" t="s">
        <v>383</v>
      </c>
      <c r="AN4279" s="143">
        <v>-1</v>
      </c>
      <c r="AQ4279" s="143">
        <v>659</v>
      </c>
      <c r="AR4279" s="143" t="s">
        <v>297</v>
      </c>
      <c r="AT4279" s="143" t="s">
        <v>366</v>
      </c>
      <c r="AV4279" s="143">
        <v>185.68860134594701</v>
      </c>
      <c r="AW4279" s="143">
        <v>1.3916698335</v>
      </c>
    </row>
    <row r="4280" spans="1:49" x14ac:dyDescent="0.25">
      <c r="A4280" s="153">
        <v>820000</v>
      </c>
      <c r="B4280" s="153">
        <v>2500000</v>
      </c>
      <c r="C4280" s="153">
        <v>2500000</v>
      </c>
      <c r="D4280" s="143" t="s">
        <v>360</v>
      </c>
      <c r="E4280" s="143" t="s">
        <v>73</v>
      </c>
      <c r="F4280" s="143" t="s">
        <v>378</v>
      </c>
      <c r="G4280" s="143" t="s">
        <v>379</v>
      </c>
      <c r="H4280" s="143">
        <v>0.59</v>
      </c>
      <c r="I4280" s="143">
        <v>0.64</v>
      </c>
      <c r="J4280" s="143" t="s">
        <v>363</v>
      </c>
      <c r="K4280" s="143">
        <v>0.11146658356241999</v>
      </c>
      <c r="L4280" s="143">
        <v>3266.2614198380502</v>
      </c>
      <c r="M4280" s="143">
        <v>6.4301324504393804</v>
      </c>
      <c r="N4280" s="143">
        <v>0.88018469163951996</v>
      </c>
      <c r="O4280" s="143">
        <v>0.71674489610434</v>
      </c>
      <c r="P4280" s="143">
        <v>9.8111180480999996E-2</v>
      </c>
      <c r="Q4280" s="143">
        <v>364.07900149109298</v>
      </c>
      <c r="R4280" s="143">
        <v>3100</v>
      </c>
      <c r="S4280" s="143" t="s">
        <v>371</v>
      </c>
      <c r="T4280" s="143">
        <v>3100</v>
      </c>
      <c r="U4280" s="143" t="s">
        <v>385</v>
      </c>
      <c r="V4280" s="143" t="s">
        <v>366</v>
      </c>
      <c r="Y4280" s="143" t="s">
        <v>363</v>
      </c>
      <c r="Z4280" s="143">
        <v>0</v>
      </c>
      <c r="AA4280" s="143">
        <v>1</v>
      </c>
      <c r="AB4280" s="143">
        <v>0.71674489610434</v>
      </c>
      <c r="AC4280" s="143">
        <v>9.8111180480999996E-2</v>
      </c>
      <c r="AD4280" s="143">
        <v>364.07900149109298</v>
      </c>
      <c r="AF4280" s="143">
        <v>-1</v>
      </c>
      <c r="AG4280" s="143">
        <v>-1</v>
      </c>
      <c r="AH4280" s="143">
        <v>-1</v>
      </c>
      <c r="AI4280" s="143">
        <v>-1</v>
      </c>
      <c r="AJ4280" s="143">
        <v>0</v>
      </c>
      <c r="AM4280" s="143" t="s">
        <v>383</v>
      </c>
      <c r="AN4280" s="143">
        <v>-1</v>
      </c>
      <c r="AQ4280" s="143">
        <v>658</v>
      </c>
      <c r="AR4280" s="143" t="s">
        <v>297</v>
      </c>
      <c r="AT4280" s="143" t="s">
        <v>366</v>
      </c>
      <c r="AV4280" s="143">
        <v>85.745556928555601</v>
      </c>
      <c r="AW4280" s="143">
        <v>0.29527899549999997</v>
      </c>
    </row>
    <row r="4281" spans="1:49" x14ac:dyDescent="0.25">
      <c r="A4281" s="153">
        <v>820000</v>
      </c>
      <c r="B4281" s="153">
        <v>2500000</v>
      </c>
      <c r="C4281" s="153">
        <v>2500000</v>
      </c>
      <c r="D4281" s="143" t="s">
        <v>360</v>
      </c>
      <c r="E4281" s="143" t="s">
        <v>73</v>
      </c>
      <c r="F4281" s="143" t="s">
        <v>378</v>
      </c>
      <c r="G4281" s="143" t="s">
        <v>379</v>
      </c>
      <c r="H4281" s="143">
        <v>0.59</v>
      </c>
      <c r="I4281" s="143">
        <v>0.64</v>
      </c>
      <c r="J4281" s="143" t="s">
        <v>366</v>
      </c>
      <c r="K4281" s="143">
        <v>9.3273344207449996E-2</v>
      </c>
      <c r="L4281" s="143">
        <v>3266.2614198380502</v>
      </c>
      <c r="M4281" s="143">
        <v>6.4301324504393804</v>
      </c>
      <c r="N4281" s="143">
        <v>0.88018469163951996</v>
      </c>
      <c r="O4281" s="143">
        <v>0.59975995734937004</v>
      </c>
      <c r="P4281" s="143">
        <v>8.2097769709419996E-2</v>
      </c>
      <c r="Q4281" s="143">
        <v>304.65512568409503</v>
      </c>
      <c r="R4281" s="143">
        <v>1920</v>
      </c>
      <c r="S4281" s="143" t="s">
        <v>417</v>
      </c>
      <c r="T4281" s="143">
        <v>1920</v>
      </c>
      <c r="U4281" s="143" t="s">
        <v>385</v>
      </c>
      <c r="V4281" s="143" t="s">
        <v>366</v>
      </c>
      <c r="Z4281" s="143">
        <v>0</v>
      </c>
      <c r="AA4281" s="143">
        <v>1</v>
      </c>
      <c r="AB4281" s="143">
        <v>0.59975995734937004</v>
      </c>
      <c r="AC4281" s="143">
        <v>8.2097769709419996E-2</v>
      </c>
      <c r="AD4281" s="143">
        <v>1334.70655014918</v>
      </c>
      <c r="AF4281" s="143">
        <v>-1</v>
      </c>
      <c r="AG4281" s="143">
        <v>-1</v>
      </c>
      <c r="AH4281" s="143">
        <v>-1</v>
      </c>
      <c r="AI4281" s="143">
        <v>-1</v>
      </c>
      <c r="AJ4281" s="143">
        <v>0</v>
      </c>
      <c r="AM4281" s="143" t="s">
        <v>383</v>
      </c>
      <c r="AN4281" s="143">
        <v>-1</v>
      </c>
      <c r="AQ4281" s="143">
        <v>658</v>
      </c>
      <c r="AR4281" s="143" t="s">
        <v>297</v>
      </c>
      <c r="AT4281" s="143" t="s">
        <v>366</v>
      </c>
      <c r="AV4281" s="143">
        <v>116.835688259712</v>
      </c>
      <c r="AW4281" s="143">
        <v>1.0824870642</v>
      </c>
    </row>
    <row r="4282" spans="1:49" x14ac:dyDescent="0.25">
      <c r="A4282" s="153">
        <v>820000</v>
      </c>
      <c r="B4282" s="153">
        <v>2500000</v>
      </c>
      <c r="C4282" s="153">
        <v>2500000</v>
      </c>
      <c r="D4282" s="143" t="s">
        <v>360</v>
      </c>
      <c r="E4282" s="143" t="s">
        <v>73</v>
      </c>
      <c r="F4282" s="143" t="s">
        <v>378</v>
      </c>
      <c r="G4282" s="143" t="s">
        <v>379</v>
      </c>
      <c r="H4282" s="143">
        <v>0.59</v>
      </c>
      <c r="I4282" s="143">
        <v>0.64</v>
      </c>
      <c r="J4282" s="143" t="s">
        <v>366</v>
      </c>
      <c r="K4282" s="143">
        <v>9.7662539110830004E-2</v>
      </c>
      <c r="L4282" s="143">
        <v>3266.2614198380502</v>
      </c>
      <c r="M4282" s="143">
        <v>6.4301324504393804</v>
      </c>
      <c r="N4282" s="143">
        <v>0.88018469163951996</v>
      </c>
      <c r="O4282" s="143">
        <v>0.62798306192886</v>
      </c>
      <c r="P4282" s="143">
        <v>8.5961071872E-2</v>
      </c>
      <c r="Q4282" s="143">
        <v>318.99138366113499</v>
      </c>
      <c r="R4282" s="143">
        <v>8330</v>
      </c>
      <c r="S4282" s="143" t="s">
        <v>418</v>
      </c>
      <c r="T4282" s="143">
        <v>8330</v>
      </c>
      <c r="U4282" s="143" t="s">
        <v>385</v>
      </c>
      <c r="V4282" s="143" t="s">
        <v>366</v>
      </c>
      <c r="Z4282" s="143">
        <v>0</v>
      </c>
      <c r="AA4282" s="143">
        <v>1</v>
      </c>
      <c r="AB4282" s="143">
        <v>0.62798306192886</v>
      </c>
      <c r="AC4282" s="143">
        <v>8.5961071872E-2</v>
      </c>
      <c r="AD4282" s="143">
        <v>318.99138366113499</v>
      </c>
      <c r="AF4282" s="143">
        <v>-1</v>
      </c>
      <c r="AG4282" s="143">
        <v>-1</v>
      </c>
      <c r="AH4282" s="143">
        <v>-1</v>
      </c>
      <c r="AI4282" s="143">
        <v>-1</v>
      </c>
      <c r="AJ4282" s="143">
        <v>0</v>
      </c>
      <c r="AM4282" s="143" t="s">
        <v>383</v>
      </c>
      <c r="AN4282" s="143">
        <v>-1</v>
      </c>
      <c r="AQ4282" s="143">
        <v>658</v>
      </c>
      <c r="AR4282" s="143" t="s">
        <v>297</v>
      </c>
      <c r="AT4282" s="143" t="s">
        <v>366</v>
      </c>
      <c r="AV4282" s="143">
        <v>82.867126006294598</v>
      </c>
      <c r="AW4282" s="143">
        <v>0.25871158449999998</v>
      </c>
    </row>
    <row r="4283" spans="1:49" x14ac:dyDescent="0.25">
      <c r="A4283" s="153">
        <v>820000</v>
      </c>
      <c r="B4283" s="153">
        <v>2500000</v>
      </c>
      <c r="C4283" s="153">
        <v>2500000</v>
      </c>
      <c r="D4283" s="143" t="s">
        <v>360</v>
      </c>
      <c r="E4283" s="143" t="s">
        <v>73</v>
      </c>
      <c r="F4283" s="143" t="s">
        <v>378</v>
      </c>
      <c r="G4283" s="143" t="s">
        <v>379</v>
      </c>
      <c r="H4283" s="143">
        <v>0.59</v>
      </c>
      <c r="I4283" s="143">
        <v>0.64</v>
      </c>
      <c r="J4283" s="143" t="s">
        <v>366</v>
      </c>
      <c r="K4283" s="143">
        <v>0.11851121425757</v>
      </c>
      <c r="L4283" s="143">
        <v>3810.1374600148301</v>
      </c>
      <c r="M4283" s="143">
        <v>7.6132083813096996</v>
      </c>
      <c r="N4283" s="143">
        <v>1.04016011523029</v>
      </c>
      <c r="O4283" s="143">
        <v>0.90225056966498995</v>
      </c>
      <c r="P4283" s="143">
        <v>0.12327063827824</v>
      </c>
      <c r="Q4283" s="143">
        <v>451.54401687464502</v>
      </c>
      <c r="R4283" s="143">
        <v>8110</v>
      </c>
      <c r="S4283" s="143" t="s">
        <v>410</v>
      </c>
      <c r="T4283" s="143">
        <v>8110</v>
      </c>
      <c r="U4283" s="143" t="s">
        <v>385</v>
      </c>
      <c r="V4283" s="143" t="s">
        <v>366</v>
      </c>
      <c r="Z4283" s="143">
        <v>0</v>
      </c>
      <c r="AA4283" s="143">
        <v>1</v>
      </c>
      <c r="AB4283" s="143">
        <v>0.90225056966498995</v>
      </c>
      <c r="AC4283" s="143">
        <v>0.12327063827824</v>
      </c>
      <c r="AD4283" s="143">
        <v>451.54401687464502</v>
      </c>
      <c r="AF4283" s="143">
        <v>-1</v>
      </c>
      <c r="AG4283" s="143">
        <v>-1</v>
      </c>
      <c r="AH4283" s="143">
        <v>-1</v>
      </c>
      <c r="AI4283" s="143">
        <v>-1</v>
      </c>
      <c r="AJ4283" s="143">
        <v>0</v>
      </c>
      <c r="AM4283" s="143" t="s">
        <v>383</v>
      </c>
      <c r="AN4283" s="143">
        <v>-1</v>
      </c>
      <c r="AQ4283" s="143">
        <v>660</v>
      </c>
      <c r="AR4283" s="143" t="s">
        <v>297</v>
      </c>
      <c r="AT4283" s="143" t="s">
        <v>366</v>
      </c>
      <c r="AV4283" s="143">
        <v>88.356456635912906</v>
      </c>
      <c r="AW4283" s="143">
        <v>0.36621574769999998</v>
      </c>
    </row>
    <row r="4284" spans="1:49" x14ac:dyDescent="0.25">
      <c r="A4284" s="153">
        <v>820000</v>
      </c>
      <c r="B4284" s="153">
        <v>2500000</v>
      </c>
      <c r="C4284" s="153">
        <v>2500000</v>
      </c>
      <c r="D4284" s="143" t="s">
        <v>360</v>
      </c>
      <c r="E4284" s="143" t="s">
        <v>73</v>
      </c>
      <c r="F4284" s="143" t="s">
        <v>378</v>
      </c>
      <c r="G4284" s="143" t="s">
        <v>379</v>
      </c>
      <c r="H4284" s="143">
        <v>0.59</v>
      </c>
      <c r="I4284" s="143">
        <v>0.64</v>
      </c>
      <c r="J4284" s="143" t="s">
        <v>366</v>
      </c>
      <c r="K4284" s="143">
        <v>0.27221371175711001</v>
      </c>
      <c r="L4284" s="143">
        <v>3396.2467474005398</v>
      </c>
      <c r="M4284" s="143">
        <v>6.7584434270484701</v>
      </c>
      <c r="N4284" s="143">
        <v>0.92337090171627001</v>
      </c>
      <c r="O4284" s="143">
        <v>1.83974097097736</v>
      </c>
      <c r="P4284" s="143">
        <v>0.25135422048470002</v>
      </c>
      <c r="Q4284" s="143">
        <v>924.50493315294102</v>
      </c>
      <c r="R4284" s="143">
        <v>8110</v>
      </c>
      <c r="S4284" s="143" t="s">
        <v>410</v>
      </c>
      <c r="T4284" s="143">
        <v>8110</v>
      </c>
      <c r="U4284" s="143" t="s">
        <v>385</v>
      </c>
      <c r="V4284" s="143" t="s">
        <v>366</v>
      </c>
      <c r="Z4284" s="143">
        <v>0</v>
      </c>
      <c r="AA4284" s="143">
        <v>1</v>
      </c>
      <c r="AB4284" s="143">
        <v>1.83974097097736</v>
      </c>
      <c r="AC4284" s="143">
        <v>0.25135422048470002</v>
      </c>
      <c r="AD4284" s="143">
        <v>1018.3687983331801</v>
      </c>
      <c r="AF4284" s="143">
        <v>-1</v>
      </c>
      <c r="AG4284" s="143">
        <v>-1</v>
      </c>
      <c r="AH4284" s="143">
        <v>-1</v>
      </c>
      <c r="AI4284" s="143">
        <v>-1</v>
      </c>
      <c r="AJ4284" s="143">
        <v>0</v>
      </c>
      <c r="AM4284" s="143" t="s">
        <v>383</v>
      </c>
      <c r="AN4284" s="143">
        <v>-1</v>
      </c>
      <c r="AQ4284" s="143">
        <v>659</v>
      </c>
      <c r="AR4284" s="143" t="s">
        <v>297</v>
      </c>
      <c r="AT4284" s="143" t="s">
        <v>366</v>
      </c>
      <c r="AV4284" s="143">
        <v>150.21469477585899</v>
      </c>
      <c r="AW4284" s="143">
        <v>0.82592765479999997</v>
      </c>
    </row>
    <row r="4285" spans="1:49" x14ac:dyDescent="0.25">
      <c r="A4285" s="153">
        <v>820000</v>
      </c>
      <c r="B4285" s="153">
        <v>2500000</v>
      </c>
      <c r="C4285" s="153">
        <v>2500000</v>
      </c>
      <c r="D4285" s="143" t="s">
        <v>360</v>
      </c>
      <c r="E4285" s="143" t="s">
        <v>73</v>
      </c>
      <c r="F4285" s="143" t="s">
        <v>378</v>
      </c>
      <c r="G4285" s="143" t="s">
        <v>379</v>
      </c>
      <c r="H4285" s="143">
        <v>0.59</v>
      </c>
      <c r="I4285" s="143">
        <v>0.64</v>
      </c>
      <c r="J4285" s="143" t="s">
        <v>363</v>
      </c>
      <c r="K4285" s="143">
        <v>0.27896238198466999</v>
      </c>
      <c r="L4285" s="143">
        <v>3396.2467474005398</v>
      </c>
      <c r="M4285" s="143">
        <v>6.7584434270484701</v>
      </c>
      <c r="N4285" s="143">
        <v>0.92337090171627001</v>
      </c>
      <c r="O4285" s="143">
        <v>1.8853514769181201</v>
      </c>
      <c r="P4285" s="143">
        <v>0.25758574619810998</v>
      </c>
      <c r="Q4285" s="143">
        <v>947.42508246256398</v>
      </c>
      <c r="R4285" s="143">
        <v>3100</v>
      </c>
      <c r="S4285" s="143" t="s">
        <v>371</v>
      </c>
      <c r="T4285" s="143">
        <v>3100</v>
      </c>
      <c r="U4285" s="143" t="s">
        <v>385</v>
      </c>
      <c r="V4285" s="143" t="s">
        <v>366</v>
      </c>
      <c r="Y4285" s="143" t="s">
        <v>363</v>
      </c>
      <c r="Z4285" s="143">
        <v>0</v>
      </c>
      <c r="AA4285" s="143">
        <v>1</v>
      </c>
      <c r="AB4285" s="143">
        <v>1.8853514769181201</v>
      </c>
      <c r="AC4285" s="143">
        <v>0.25758574619810998</v>
      </c>
      <c r="AD4285" s="143">
        <v>1069.1210544185101</v>
      </c>
      <c r="AF4285" s="143">
        <v>-1</v>
      </c>
      <c r="AG4285" s="143">
        <v>-1</v>
      </c>
      <c r="AH4285" s="143">
        <v>-1</v>
      </c>
      <c r="AI4285" s="143">
        <v>-1</v>
      </c>
      <c r="AJ4285" s="143">
        <v>0</v>
      </c>
      <c r="AM4285" s="143" t="s">
        <v>383</v>
      </c>
      <c r="AN4285" s="143">
        <v>-1</v>
      </c>
      <c r="AQ4285" s="143">
        <v>659</v>
      </c>
      <c r="AR4285" s="143" t="s">
        <v>297</v>
      </c>
      <c r="AT4285" s="143" t="s">
        <v>366</v>
      </c>
      <c r="AV4285" s="143">
        <v>135.32359016429899</v>
      </c>
      <c r="AW4285" s="143">
        <v>0.86708925739999998</v>
      </c>
    </row>
    <row r="4286" spans="1:49" x14ac:dyDescent="0.25">
      <c r="A4286" s="153">
        <v>820000</v>
      </c>
      <c r="B4286" s="153">
        <v>2500000</v>
      </c>
      <c r="C4286" s="153">
        <v>2500000</v>
      </c>
      <c r="D4286" s="143" t="s">
        <v>360</v>
      </c>
      <c r="E4286" s="143" t="s">
        <v>73</v>
      </c>
      <c r="F4286" s="143" t="s">
        <v>378</v>
      </c>
      <c r="G4286" s="143" t="s">
        <v>379</v>
      </c>
      <c r="H4286" s="143">
        <v>0.59</v>
      </c>
      <c r="I4286" s="143">
        <v>0.64</v>
      </c>
      <c r="J4286" s="143" t="s">
        <v>363</v>
      </c>
      <c r="K4286" s="143">
        <v>3.1173432070300002E-3</v>
      </c>
      <c r="L4286" s="143">
        <v>3396.2467474005398</v>
      </c>
      <c r="M4286" s="143">
        <v>6.7584434270484701</v>
      </c>
      <c r="N4286" s="143">
        <v>0.92337090171627001</v>
      </c>
      <c r="O4286" s="143">
        <v>2.1068387707460001E-2</v>
      </c>
      <c r="P4286" s="143">
        <v>2.8784640080399999E-3</v>
      </c>
      <c r="Q4286" s="143">
        <v>10.587266727437299</v>
      </c>
      <c r="R4286" s="143">
        <v>3100</v>
      </c>
      <c r="S4286" s="143" t="s">
        <v>371</v>
      </c>
      <c r="T4286" s="143">
        <v>3100</v>
      </c>
      <c r="U4286" s="143" t="s">
        <v>385</v>
      </c>
      <c r="V4286" s="143" t="s">
        <v>366</v>
      </c>
      <c r="Y4286" s="143" t="s">
        <v>363</v>
      </c>
      <c r="Z4286" s="143">
        <v>0</v>
      </c>
      <c r="AA4286" s="143">
        <v>1</v>
      </c>
      <c r="AB4286" s="143">
        <v>2.1068387707460001E-2</v>
      </c>
      <c r="AC4286" s="143">
        <v>2.8784640080399999E-3</v>
      </c>
      <c r="AD4286" s="143">
        <v>10.5872667274388</v>
      </c>
      <c r="AF4286" s="143">
        <v>-1</v>
      </c>
      <c r="AG4286" s="143">
        <v>-1</v>
      </c>
      <c r="AH4286" s="143">
        <v>-1</v>
      </c>
      <c r="AI4286" s="143">
        <v>-1</v>
      </c>
      <c r="AJ4286" s="143">
        <v>0</v>
      </c>
      <c r="AM4286" s="143" t="s">
        <v>383</v>
      </c>
      <c r="AN4286" s="143">
        <v>-1</v>
      </c>
      <c r="AQ4286" s="143">
        <v>659</v>
      </c>
      <c r="AR4286" s="143" t="s">
        <v>297</v>
      </c>
      <c r="AT4286" s="143" t="s">
        <v>366</v>
      </c>
      <c r="AV4286" s="143">
        <v>26.4429006748916</v>
      </c>
      <c r="AW4286" s="143">
        <v>8.5865909999999993E-3</v>
      </c>
    </row>
    <row r="4287" spans="1:49" x14ac:dyDescent="0.25">
      <c r="A4287" s="153">
        <v>820000</v>
      </c>
      <c r="B4287" s="153">
        <v>2500000</v>
      </c>
      <c r="C4287" s="153">
        <v>2500000</v>
      </c>
      <c r="D4287" s="143" t="s">
        <v>360</v>
      </c>
      <c r="E4287" s="143" t="s">
        <v>73</v>
      </c>
      <c r="F4287" s="143" t="s">
        <v>378</v>
      </c>
      <c r="G4287" s="143" t="s">
        <v>379</v>
      </c>
      <c r="H4287" s="143">
        <v>0.59</v>
      </c>
      <c r="I4287" s="143">
        <v>0.64</v>
      </c>
      <c r="J4287" s="143" t="s">
        <v>366</v>
      </c>
      <c r="K4287" s="143">
        <v>0.19582404621706001</v>
      </c>
      <c r="L4287" s="143">
        <v>3837.5828933518001</v>
      </c>
      <c r="M4287" s="143">
        <v>7.5850598671142997</v>
      </c>
      <c r="N4287" s="143">
        <v>1.05873790318826</v>
      </c>
      <c r="O4287" s="143">
        <v>1.48533711397695</v>
      </c>
      <c r="P4287" s="143">
        <v>0.20732634008569001</v>
      </c>
      <c r="Q4287" s="143">
        <v>751.49100986952305</v>
      </c>
      <c r="R4287" s="143">
        <v>1550</v>
      </c>
      <c r="S4287" s="143" t="s">
        <v>399</v>
      </c>
      <c r="T4287" s="143">
        <v>1550</v>
      </c>
      <c r="U4287" s="143" t="s">
        <v>385</v>
      </c>
      <c r="V4287" s="143" t="s">
        <v>366</v>
      </c>
      <c r="Z4287" s="143">
        <v>0</v>
      </c>
      <c r="AA4287" s="143">
        <v>1</v>
      </c>
      <c r="AB4287" s="143">
        <v>1.48533711397695</v>
      </c>
      <c r="AC4287" s="143">
        <v>0.20732634008569001</v>
      </c>
      <c r="AD4287" s="143">
        <v>2370.7184621988599</v>
      </c>
      <c r="AF4287" s="143">
        <v>-1</v>
      </c>
      <c r="AG4287" s="143">
        <v>-1</v>
      </c>
      <c r="AH4287" s="143">
        <v>-1</v>
      </c>
      <c r="AI4287" s="143">
        <v>-1</v>
      </c>
      <c r="AJ4287" s="143">
        <v>0</v>
      </c>
      <c r="AM4287" s="143" t="s">
        <v>383</v>
      </c>
      <c r="AN4287" s="143">
        <v>-1</v>
      </c>
      <c r="AQ4287" s="143">
        <v>674</v>
      </c>
      <c r="AR4287" s="143" t="s">
        <v>297</v>
      </c>
      <c r="AT4287" s="143" t="s">
        <v>366</v>
      </c>
      <c r="AV4287" s="143">
        <v>147.27042300653301</v>
      </c>
      <c r="AW4287" s="143">
        <v>1.9227238136</v>
      </c>
    </row>
    <row r="4288" spans="1:49" x14ac:dyDescent="0.25">
      <c r="A4288" s="153">
        <v>820000</v>
      </c>
      <c r="B4288" s="153">
        <v>2500000</v>
      </c>
      <c r="C4288" s="153">
        <v>2500000</v>
      </c>
      <c r="D4288" s="143" t="s">
        <v>360</v>
      </c>
      <c r="E4288" s="143" t="s">
        <v>73</v>
      </c>
      <c r="F4288" s="143" t="s">
        <v>378</v>
      </c>
      <c r="G4288" s="143" t="s">
        <v>379</v>
      </c>
      <c r="H4288" s="143">
        <v>0.59</v>
      </c>
      <c r="I4288" s="143">
        <v>0.64</v>
      </c>
      <c r="J4288" s="143" t="s">
        <v>366</v>
      </c>
      <c r="K4288" s="143">
        <v>0.36357397762621002</v>
      </c>
      <c r="L4288" s="143">
        <v>3258.0773762825702</v>
      </c>
      <c r="M4288" s="143">
        <v>6.4469435755418596</v>
      </c>
      <c r="N4288" s="143">
        <v>0.89127728861264</v>
      </c>
      <c r="O4288" s="143">
        <v>2.34394091929149</v>
      </c>
      <c r="P4288" s="143">
        <v>0.3240452289888</v>
      </c>
      <c r="Q4288" s="143">
        <v>1184.5521511090201</v>
      </c>
      <c r="R4288" s="143">
        <v>1800</v>
      </c>
      <c r="S4288" s="143" t="s">
        <v>415</v>
      </c>
      <c r="T4288" s="143">
        <v>1800</v>
      </c>
      <c r="U4288" s="143" t="s">
        <v>385</v>
      </c>
      <c r="V4288" s="143" t="s">
        <v>366</v>
      </c>
      <c r="Z4288" s="143">
        <v>0</v>
      </c>
      <c r="AA4288" s="143">
        <v>1</v>
      </c>
      <c r="AB4288" s="143">
        <v>2.34394091929149</v>
      </c>
      <c r="AC4288" s="143">
        <v>0.3240452289888</v>
      </c>
      <c r="AD4288" s="143">
        <v>1753.42177865642</v>
      </c>
      <c r="AF4288" s="143">
        <v>-1</v>
      </c>
      <c r="AG4288" s="143">
        <v>-1</v>
      </c>
      <c r="AH4288" s="143">
        <v>-1</v>
      </c>
      <c r="AI4288" s="143">
        <v>-1</v>
      </c>
      <c r="AJ4288" s="143">
        <v>0</v>
      </c>
      <c r="AM4288" s="143" t="s">
        <v>383</v>
      </c>
      <c r="AN4288" s="143">
        <v>-1</v>
      </c>
      <c r="AQ4288" s="143">
        <v>665</v>
      </c>
      <c r="AR4288" s="143" t="s">
        <v>297</v>
      </c>
      <c r="AT4288" s="143" t="s">
        <v>366</v>
      </c>
      <c r="AV4288" s="143">
        <v>183.08820191054599</v>
      </c>
      <c r="AW4288" s="143">
        <v>1.4220776794000001</v>
      </c>
    </row>
    <row r="4289" spans="1:49" x14ac:dyDescent="0.25">
      <c r="A4289" s="153">
        <v>820000</v>
      </c>
      <c r="B4289" s="153">
        <v>2500000</v>
      </c>
      <c r="C4289" s="153">
        <v>2500000</v>
      </c>
      <c r="D4289" s="143" t="s">
        <v>360</v>
      </c>
      <c r="E4289" s="143" t="s">
        <v>73</v>
      </c>
      <c r="F4289" s="143" t="s">
        <v>378</v>
      </c>
      <c r="G4289" s="143" t="s">
        <v>379</v>
      </c>
      <c r="H4289" s="143">
        <v>0.59</v>
      </c>
      <c r="I4289" s="143">
        <v>0.64</v>
      </c>
      <c r="J4289" s="143" t="s">
        <v>366</v>
      </c>
      <c r="K4289" s="143">
        <v>1.8546873887710001E-2</v>
      </c>
      <c r="L4289" s="143">
        <v>3862.0782518524602</v>
      </c>
      <c r="M4289" s="143">
        <v>9.0264146890691599</v>
      </c>
      <c r="N4289" s="143">
        <v>1.2191075149875801</v>
      </c>
      <c r="O4289" s="143">
        <v>0.16741177489636</v>
      </c>
      <c r="P4289" s="143">
        <v>2.261063333603E-2</v>
      </c>
      <c r="Q4289" s="143">
        <v>71.629478281586699</v>
      </c>
      <c r="R4289" s="143">
        <v>1400</v>
      </c>
      <c r="S4289" s="143" t="s">
        <v>389</v>
      </c>
      <c r="T4289" s="143">
        <v>1400</v>
      </c>
      <c r="U4289" s="143" t="s">
        <v>385</v>
      </c>
      <c r="V4289" s="143" t="s">
        <v>366</v>
      </c>
      <c r="Z4289" s="143">
        <v>0</v>
      </c>
      <c r="AA4289" s="143">
        <v>1</v>
      </c>
      <c r="AB4289" s="143">
        <v>0.16741177489636</v>
      </c>
      <c r="AC4289" s="143">
        <v>2.261063333603E-2</v>
      </c>
      <c r="AD4289" s="143">
        <v>1486.7485584060501</v>
      </c>
      <c r="AF4289" s="143">
        <v>-1</v>
      </c>
      <c r="AG4289" s="143">
        <v>-1</v>
      </c>
      <c r="AH4289" s="143">
        <v>-1</v>
      </c>
      <c r="AI4289" s="143">
        <v>-1</v>
      </c>
      <c r="AJ4289" s="143">
        <v>0</v>
      </c>
      <c r="AM4289" s="143" t="s">
        <v>383</v>
      </c>
      <c r="AN4289" s="143">
        <v>-1</v>
      </c>
      <c r="AQ4289" s="143">
        <v>653</v>
      </c>
      <c r="AR4289" s="143" t="s">
        <v>297</v>
      </c>
      <c r="AT4289" s="143" t="s">
        <v>366</v>
      </c>
      <c r="AV4289" s="143">
        <v>44.565146605855098</v>
      </c>
      <c r="AW4289" s="143">
        <v>1.2057976954</v>
      </c>
    </row>
    <row r="4290" spans="1:49" x14ac:dyDescent="0.25">
      <c r="A4290" s="153">
        <v>820000</v>
      </c>
      <c r="B4290" s="153">
        <v>2500000</v>
      </c>
      <c r="C4290" s="153">
        <v>2500000</v>
      </c>
      <c r="D4290" s="143" t="s">
        <v>360</v>
      </c>
      <c r="E4290" s="143" t="s">
        <v>73</v>
      </c>
      <c r="F4290" s="143" t="s">
        <v>378</v>
      </c>
      <c r="G4290" s="143" t="s">
        <v>379</v>
      </c>
      <c r="H4290" s="143">
        <v>0.59</v>
      </c>
      <c r="I4290" s="143">
        <v>0.64</v>
      </c>
      <c r="J4290" s="143" t="s">
        <v>363</v>
      </c>
      <c r="K4290" s="143">
        <v>0.34390904803110001</v>
      </c>
      <c r="L4290" s="143">
        <v>3443.4254208778302</v>
      </c>
      <c r="M4290" s="143">
        <v>6.81556339127585</v>
      </c>
      <c r="N4290" s="143">
        <v>0.93317531054337999</v>
      </c>
      <c r="O4290" s="143">
        <v>2.3439339176892999</v>
      </c>
      <c r="P4290" s="143">
        <v>0.32092743269509999</v>
      </c>
      <c r="Q4290" s="143">
        <v>1184.22515846019</v>
      </c>
      <c r="R4290" s="143">
        <v>3100</v>
      </c>
      <c r="S4290" s="143" t="s">
        <v>371</v>
      </c>
      <c r="T4290" s="143">
        <v>3100</v>
      </c>
      <c r="U4290" s="143" t="s">
        <v>385</v>
      </c>
      <c r="V4290" s="143" t="s">
        <v>366</v>
      </c>
      <c r="Y4290" s="143" t="s">
        <v>363</v>
      </c>
      <c r="Z4290" s="143">
        <v>0</v>
      </c>
      <c r="AA4290" s="143">
        <v>1</v>
      </c>
      <c r="AB4290" s="143">
        <v>2.3439339176892999</v>
      </c>
      <c r="AC4290" s="143">
        <v>0.32092743269509999</v>
      </c>
      <c r="AD4290" s="143">
        <v>1184.22515846019</v>
      </c>
      <c r="AF4290" s="143">
        <v>-1</v>
      </c>
      <c r="AG4290" s="143">
        <v>-1</v>
      </c>
      <c r="AH4290" s="143">
        <v>-1</v>
      </c>
      <c r="AI4290" s="143">
        <v>-1</v>
      </c>
      <c r="AJ4290" s="143">
        <v>0</v>
      </c>
      <c r="AM4290" s="143" t="s">
        <v>383</v>
      </c>
      <c r="AN4290" s="143">
        <v>-1</v>
      </c>
      <c r="AQ4290" s="143">
        <v>666</v>
      </c>
      <c r="AR4290" s="143" t="s">
        <v>297</v>
      </c>
      <c r="AT4290" s="143" t="s">
        <v>366</v>
      </c>
      <c r="AV4290" s="143">
        <v>162.74262960766799</v>
      </c>
      <c r="AW4290" s="143">
        <v>0.96044213990000005</v>
      </c>
    </row>
    <row r="4291" spans="1:49" x14ac:dyDescent="0.25">
      <c r="A4291" s="153">
        <v>820000</v>
      </c>
      <c r="B4291" s="153">
        <v>2500000</v>
      </c>
      <c r="C4291" s="153">
        <v>2500000</v>
      </c>
      <c r="D4291" s="143" t="s">
        <v>360</v>
      </c>
      <c r="E4291" s="143" t="s">
        <v>73</v>
      </c>
      <c r="F4291" s="143" t="s">
        <v>378</v>
      </c>
      <c r="G4291" s="143" t="s">
        <v>379</v>
      </c>
      <c r="H4291" s="143">
        <v>0.59</v>
      </c>
      <c r="I4291" s="143">
        <v>0.64</v>
      </c>
      <c r="J4291" s="143" t="s">
        <v>366</v>
      </c>
      <c r="K4291" s="143">
        <v>0.27385440559078</v>
      </c>
      <c r="L4291" s="143">
        <v>3443.4254208778302</v>
      </c>
      <c r="M4291" s="143">
        <v>6.81556339127585</v>
      </c>
      <c r="N4291" s="143">
        <v>0.93317531054337999</v>
      </c>
      <c r="O4291" s="143">
        <v>1.8664720612841501</v>
      </c>
      <c r="P4291" s="143">
        <v>0.25555416998085001</v>
      </c>
      <c r="Q4291" s="143">
        <v>942.99722183069298</v>
      </c>
      <c r="R4291" s="143">
        <v>8110</v>
      </c>
      <c r="S4291" s="143" t="s">
        <v>410</v>
      </c>
      <c r="T4291" s="143">
        <v>8110</v>
      </c>
      <c r="U4291" s="143" t="s">
        <v>385</v>
      </c>
      <c r="V4291" s="143" t="s">
        <v>366</v>
      </c>
      <c r="Z4291" s="143">
        <v>0</v>
      </c>
      <c r="AA4291" s="143">
        <v>1</v>
      </c>
      <c r="AB4291" s="143">
        <v>1.8664720612841501</v>
      </c>
      <c r="AC4291" s="143">
        <v>0.25555416998085001</v>
      </c>
      <c r="AD4291" s="143">
        <v>942.99722183069298</v>
      </c>
      <c r="AF4291" s="143">
        <v>-1</v>
      </c>
      <c r="AG4291" s="143">
        <v>-1</v>
      </c>
      <c r="AH4291" s="143">
        <v>-1</v>
      </c>
      <c r="AI4291" s="143">
        <v>-1</v>
      </c>
      <c r="AJ4291" s="143">
        <v>0</v>
      </c>
      <c r="AM4291" s="143" t="s">
        <v>383</v>
      </c>
      <c r="AN4291" s="143">
        <v>-1</v>
      </c>
      <c r="AQ4291" s="143">
        <v>666</v>
      </c>
      <c r="AR4291" s="143" t="s">
        <v>297</v>
      </c>
      <c r="AT4291" s="143" t="s">
        <v>366</v>
      </c>
      <c r="AV4291" s="143">
        <v>151.40258642052601</v>
      </c>
      <c r="AW4291" s="143">
        <v>0.76479904450000002</v>
      </c>
    </row>
    <row r="4292" spans="1:49" x14ac:dyDescent="0.25">
      <c r="A4292" s="153">
        <v>820000</v>
      </c>
      <c r="B4292" s="153">
        <v>2500000</v>
      </c>
      <c r="C4292" s="153">
        <v>2500000</v>
      </c>
      <c r="D4292" s="143" t="s">
        <v>360</v>
      </c>
      <c r="E4292" s="143" t="s">
        <v>73</v>
      </c>
      <c r="F4292" s="143" t="s">
        <v>378</v>
      </c>
      <c r="G4292" s="143" t="s">
        <v>379</v>
      </c>
      <c r="H4292" s="143">
        <v>0.59</v>
      </c>
      <c r="I4292" s="143">
        <v>0.64</v>
      </c>
      <c r="J4292" s="143" t="s">
        <v>366</v>
      </c>
      <c r="K4292" s="143">
        <v>1.8701107260789999E-2</v>
      </c>
      <c r="L4292" s="143">
        <v>3791.5131393029901</v>
      </c>
      <c r="M4292" s="143">
        <v>8.0965388652086308</v>
      </c>
      <c r="N4292" s="143">
        <v>1.0817104382410401</v>
      </c>
      <c r="O4292" s="143">
        <v>0.15141424175943</v>
      </c>
      <c r="P4292" s="143">
        <v>2.0229182930659999E-2</v>
      </c>
      <c r="Q4292" s="143">
        <v>70.905493898803698</v>
      </c>
      <c r="R4292" s="143">
        <v>8110</v>
      </c>
      <c r="S4292" s="143" t="s">
        <v>410</v>
      </c>
      <c r="T4292" s="143">
        <v>8110</v>
      </c>
      <c r="U4292" s="143" t="s">
        <v>385</v>
      </c>
      <c r="V4292" s="143" t="s">
        <v>366</v>
      </c>
      <c r="Z4292" s="143">
        <v>0</v>
      </c>
      <c r="AA4292" s="143">
        <v>1</v>
      </c>
      <c r="AB4292" s="143">
        <v>0.15141424175943</v>
      </c>
      <c r="AC4292" s="143">
        <v>2.0229182930659999E-2</v>
      </c>
      <c r="AD4292" s="143">
        <v>523.61909705931203</v>
      </c>
      <c r="AF4292" s="143">
        <v>-1</v>
      </c>
      <c r="AG4292" s="143">
        <v>-1</v>
      </c>
      <c r="AH4292" s="143">
        <v>-1</v>
      </c>
      <c r="AI4292" s="143">
        <v>-1</v>
      </c>
      <c r="AJ4292" s="143">
        <v>0</v>
      </c>
      <c r="AM4292" s="143" t="s">
        <v>383</v>
      </c>
      <c r="AN4292" s="143">
        <v>-1</v>
      </c>
      <c r="AQ4292" s="143">
        <v>672</v>
      </c>
      <c r="AR4292" s="143" t="s">
        <v>297</v>
      </c>
      <c r="AT4292" s="143" t="s">
        <v>366</v>
      </c>
      <c r="AV4292" s="143">
        <v>46.853782659189903</v>
      </c>
      <c r="AW4292" s="143">
        <v>0.4246708005</v>
      </c>
    </row>
    <row r="4293" spans="1:49" x14ac:dyDescent="0.25">
      <c r="A4293" s="153">
        <v>820000</v>
      </c>
      <c r="B4293" s="153">
        <v>2500000</v>
      </c>
      <c r="C4293" s="153">
        <v>2500000</v>
      </c>
      <c r="D4293" s="143" t="s">
        <v>360</v>
      </c>
      <c r="E4293" s="143" t="s">
        <v>73</v>
      </c>
      <c r="F4293" s="143" t="s">
        <v>378</v>
      </c>
      <c r="G4293" s="143" t="s">
        <v>379</v>
      </c>
      <c r="H4293" s="143">
        <v>0.59</v>
      </c>
      <c r="I4293" s="143">
        <v>0.64</v>
      </c>
      <c r="J4293" s="143" t="s">
        <v>366</v>
      </c>
      <c r="K4293" s="143">
        <v>1.843531370254E-2</v>
      </c>
      <c r="L4293" s="143">
        <v>3841.9501578893601</v>
      </c>
      <c r="M4293" s="143">
        <v>8.1407624284778706</v>
      </c>
      <c r="N4293" s="143">
        <v>1.14200969116933</v>
      </c>
      <c r="O4293" s="143">
        <v>0.15007750914689</v>
      </c>
      <c r="P4293" s="143">
        <v>2.1053306908050001E-2</v>
      </c>
      <c r="Q4293" s="143">
        <v>70.827556390240403</v>
      </c>
      <c r="R4293" s="143">
        <v>8140</v>
      </c>
      <c r="S4293" s="143" t="s">
        <v>369</v>
      </c>
      <c r="T4293" s="143">
        <v>8140</v>
      </c>
      <c r="U4293" s="143" t="s">
        <v>385</v>
      </c>
      <c r="V4293" s="143" t="s">
        <v>366</v>
      </c>
      <c r="Z4293" s="143">
        <v>0</v>
      </c>
      <c r="AA4293" s="143">
        <v>1</v>
      </c>
      <c r="AB4293" s="143">
        <v>0.15007750914689</v>
      </c>
      <c r="AC4293" s="143">
        <v>2.1053306908050001E-2</v>
      </c>
      <c r="AD4293" s="143">
        <v>702.28568243159202</v>
      </c>
      <c r="AF4293" s="143">
        <v>-1</v>
      </c>
      <c r="AG4293" s="143">
        <v>-1</v>
      </c>
      <c r="AH4293" s="143">
        <v>-1</v>
      </c>
      <c r="AI4293" s="143">
        <v>-1</v>
      </c>
      <c r="AJ4293" s="143">
        <v>0</v>
      </c>
      <c r="AM4293" s="143" t="s">
        <v>383</v>
      </c>
      <c r="AN4293" s="143">
        <v>-1</v>
      </c>
      <c r="AQ4293" s="143">
        <v>660</v>
      </c>
      <c r="AR4293" s="143" t="s">
        <v>297</v>
      </c>
      <c r="AT4293" s="143" t="s">
        <v>366</v>
      </c>
      <c r="AV4293" s="143">
        <v>72.322729661032398</v>
      </c>
      <c r="AW4293" s="143">
        <v>0.56957476269999996</v>
      </c>
    </row>
    <row r="4294" spans="1:49" x14ac:dyDescent="0.25">
      <c r="A4294" s="153">
        <v>820000</v>
      </c>
      <c r="B4294" s="153">
        <v>2500000</v>
      </c>
      <c r="C4294" s="153">
        <v>2500000</v>
      </c>
      <c r="D4294" s="143" t="s">
        <v>360</v>
      </c>
      <c r="E4294" s="143" t="s">
        <v>73</v>
      </c>
      <c r="F4294" s="143" t="s">
        <v>378</v>
      </c>
      <c r="G4294" s="143" t="s">
        <v>379</v>
      </c>
      <c r="H4294" s="143">
        <v>0.59</v>
      </c>
      <c r="I4294" s="143">
        <v>0.64</v>
      </c>
      <c r="J4294" s="143" t="s">
        <v>366</v>
      </c>
      <c r="K4294" s="143">
        <v>2.8600103597999999E-4</v>
      </c>
      <c r="L4294" s="143">
        <v>598.67139528266705</v>
      </c>
      <c r="M4294" s="143">
        <v>1.24387427975833</v>
      </c>
      <c r="N4294" s="143">
        <v>0.17449920774557001</v>
      </c>
      <c r="O4294" s="143">
        <v>3.5574933264999998E-4</v>
      </c>
      <c r="P4294" s="143">
        <v>4.9906954190000003E-5</v>
      </c>
      <c r="Q4294" s="143">
        <v>0.17122063926722</v>
      </c>
      <c r="R4294" s="143">
        <v>1800</v>
      </c>
      <c r="S4294" s="143" t="s">
        <v>415</v>
      </c>
      <c r="T4294" s="143">
        <v>1800</v>
      </c>
      <c r="U4294" s="143" t="s">
        <v>385</v>
      </c>
      <c r="V4294" s="143" t="s">
        <v>366</v>
      </c>
      <c r="Z4294" s="143">
        <v>0</v>
      </c>
      <c r="AA4294" s="143">
        <v>1</v>
      </c>
      <c r="AB4294" s="143">
        <v>3.5574933264999998E-4</v>
      </c>
      <c r="AC4294" s="143">
        <v>4.9906954190000003E-5</v>
      </c>
      <c r="AD4294" s="143">
        <v>77.698738184729905</v>
      </c>
      <c r="AF4294" s="143">
        <v>-1</v>
      </c>
      <c r="AG4294" s="143">
        <v>-1</v>
      </c>
      <c r="AH4294" s="143">
        <v>-1</v>
      </c>
      <c r="AI4294" s="143">
        <v>-1</v>
      </c>
      <c r="AJ4294" s="143">
        <v>0</v>
      </c>
      <c r="AM4294" s="143" t="s">
        <v>383</v>
      </c>
      <c r="AN4294" s="143">
        <v>-1</v>
      </c>
      <c r="AQ4294" s="143">
        <v>665</v>
      </c>
      <c r="AR4294" s="143" t="s">
        <v>297</v>
      </c>
      <c r="AT4294" s="143" t="s">
        <v>366</v>
      </c>
      <c r="AV4294" s="143">
        <v>11.7067532508123</v>
      </c>
      <c r="AW4294" s="143">
        <v>6.3016008299999995E-2</v>
      </c>
    </row>
    <row r="4295" spans="1:49" x14ac:dyDescent="0.25">
      <c r="A4295" s="153">
        <v>820000</v>
      </c>
      <c r="B4295" s="153">
        <v>2500000</v>
      </c>
      <c r="C4295" s="153">
        <v>2500000</v>
      </c>
      <c r="D4295" s="143" t="s">
        <v>360</v>
      </c>
      <c r="E4295" s="143" t="s">
        <v>73</v>
      </c>
      <c r="F4295" s="143" t="s">
        <v>378</v>
      </c>
      <c r="G4295" s="143" t="s">
        <v>379</v>
      </c>
      <c r="H4295" s="143">
        <v>0.59</v>
      </c>
      <c r="I4295" s="143">
        <v>0.64</v>
      </c>
      <c r="J4295" s="143" t="s">
        <v>366</v>
      </c>
      <c r="K4295" s="143">
        <v>2.6884366509330002E-2</v>
      </c>
      <c r="L4295" s="143">
        <v>3796.6843733319502</v>
      </c>
      <c r="M4295" s="143">
        <v>8.1002527211262798</v>
      </c>
      <c r="N4295" s="143">
        <v>1.0825291879330801</v>
      </c>
      <c r="O4295" s="143">
        <v>0.21777016297303001</v>
      </c>
      <c r="P4295" s="143">
        <v>2.9103111445450001E-2</v>
      </c>
      <c r="Q4295" s="143">
        <v>102.071454212936</v>
      </c>
      <c r="R4295" s="143">
        <v>8110</v>
      </c>
      <c r="S4295" s="143" t="s">
        <v>410</v>
      </c>
      <c r="T4295" s="143">
        <v>8110</v>
      </c>
      <c r="U4295" s="143" t="s">
        <v>385</v>
      </c>
      <c r="V4295" s="143" t="s">
        <v>366</v>
      </c>
      <c r="Z4295" s="143">
        <v>0</v>
      </c>
      <c r="AA4295" s="143">
        <v>1</v>
      </c>
      <c r="AB4295" s="143">
        <v>0.21777016297303001</v>
      </c>
      <c r="AC4295" s="143">
        <v>2.9103111445450001E-2</v>
      </c>
      <c r="AD4295" s="143">
        <v>1577.5617119009701</v>
      </c>
      <c r="AF4295" s="143">
        <v>-1</v>
      </c>
      <c r="AG4295" s="143">
        <v>-1</v>
      </c>
      <c r="AH4295" s="143">
        <v>-1</v>
      </c>
      <c r="AI4295" s="143">
        <v>-1</v>
      </c>
      <c r="AJ4295" s="143">
        <v>0</v>
      </c>
      <c r="AM4295" s="143" t="s">
        <v>383</v>
      </c>
      <c r="AN4295" s="143">
        <v>-1</v>
      </c>
      <c r="AQ4295" s="143">
        <v>672</v>
      </c>
      <c r="AR4295" s="143" t="s">
        <v>297</v>
      </c>
      <c r="AT4295" s="143" t="s">
        <v>366</v>
      </c>
      <c r="AV4295" s="143">
        <v>53.220778573926196</v>
      </c>
      <c r="AW4295" s="143">
        <v>1.279449888</v>
      </c>
    </row>
    <row r="4296" spans="1:49" x14ac:dyDescent="0.25">
      <c r="A4296" s="153">
        <v>820000</v>
      </c>
      <c r="B4296" s="153">
        <v>2500000</v>
      </c>
      <c r="C4296" s="153">
        <v>2500000</v>
      </c>
      <c r="D4296" s="143" t="s">
        <v>360</v>
      </c>
      <c r="E4296" s="143" t="s">
        <v>73</v>
      </c>
      <c r="F4296" s="143" t="s">
        <v>378</v>
      </c>
      <c r="G4296" s="143" t="s">
        <v>379</v>
      </c>
      <c r="H4296" s="143">
        <v>0.59</v>
      </c>
      <c r="I4296" s="143">
        <v>0.64</v>
      </c>
      <c r="J4296" s="143" t="s">
        <v>366</v>
      </c>
      <c r="K4296" s="143">
        <v>1.878151072459E-2</v>
      </c>
      <c r="L4296" s="143">
        <v>3796.08587913067</v>
      </c>
      <c r="M4296" s="143">
        <v>8.1059733932482594</v>
      </c>
      <c r="N4296" s="143">
        <v>1.0829854424757599</v>
      </c>
      <c r="O4296" s="143">
        <v>0.15224242621853001</v>
      </c>
      <c r="P4296" s="143">
        <v>2.0340102702429998E-2</v>
      </c>
      <c r="Q4296" s="143">
        <v>71.296227650357395</v>
      </c>
      <c r="R4296" s="143">
        <v>8110</v>
      </c>
      <c r="S4296" s="143" t="s">
        <v>410</v>
      </c>
      <c r="T4296" s="143">
        <v>8110</v>
      </c>
      <c r="U4296" s="143" t="s">
        <v>385</v>
      </c>
      <c r="V4296" s="143" t="s">
        <v>366</v>
      </c>
      <c r="Z4296" s="143">
        <v>0</v>
      </c>
      <c r="AA4296" s="143">
        <v>1</v>
      </c>
      <c r="AB4296" s="143">
        <v>0.15224242621853001</v>
      </c>
      <c r="AC4296" s="143">
        <v>2.0340102702429998E-2</v>
      </c>
      <c r="AD4296" s="143">
        <v>2342.7423952466902</v>
      </c>
      <c r="AF4296" s="143">
        <v>-1</v>
      </c>
      <c r="AG4296" s="143">
        <v>-1</v>
      </c>
      <c r="AH4296" s="143">
        <v>-1</v>
      </c>
      <c r="AI4296" s="143">
        <v>-1</v>
      </c>
      <c r="AJ4296" s="143">
        <v>0</v>
      </c>
      <c r="AM4296" s="143" t="s">
        <v>383</v>
      </c>
      <c r="AN4296" s="143">
        <v>-1</v>
      </c>
      <c r="AQ4296" s="143">
        <v>672</v>
      </c>
      <c r="AR4296" s="143" t="s">
        <v>297</v>
      </c>
      <c r="AT4296" s="143" t="s">
        <v>366</v>
      </c>
      <c r="AV4296" s="143">
        <v>61.196867459229097</v>
      </c>
      <c r="AW4296" s="143">
        <v>1.9000343838</v>
      </c>
    </row>
    <row r="4297" spans="1:49" x14ac:dyDescent="0.25">
      <c r="A4297" s="153">
        <v>820000</v>
      </c>
      <c r="B4297" s="153">
        <v>2500000</v>
      </c>
      <c r="C4297" s="153">
        <v>2500000</v>
      </c>
      <c r="D4297" s="143" t="s">
        <v>360</v>
      </c>
      <c r="E4297" s="143" t="s">
        <v>73</v>
      </c>
      <c r="F4297" s="143" t="s">
        <v>378</v>
      </c>
      <c r="G4297" s="143" t="s">
        <v>379</v>
      </c>
      <c r="H4297" s="143">
        <v>0.59</v>
      </c>
      <c r="I4297" s="143">
        <v>0.64</v>
      </c>
      <c r="J4297" s="143" t="s">
        <v>366</v>
      </c>
      <c r="K4297" s="143">
        <v>0.15978080184655999</v>
      </c>
      <c r="L4297" s="143">
        <v>3486.0266845767801</v>
      </c>
      <c r="M4297" s="143">
        <v>7.0309323707081797</v>
      </c>
      <c r="N4297" s="143">
        <v>0.95560064183279003</v>
      </c>
      <c r="O4297" s="143">
        <v>1.1234080119207099</v>
      </c>
      <c r="P4297" s="143">
        <v>0.15268663679712999</v>
      </c>
      <c r="Q4297" s="143">
        <v>557.00013892019297</v>
      </c>
      <c r="R4297" s="143">
        <v>8110</v>
      </c>
      <c r="S4297" s="143" t="s">
        <v>410</v>
      </c>
      <c r="T4297" s="143">
        <v>8110</v>
      </c>
      <c r="U4297" s="143" t="s">
        <v>385</v>
      </c>
      <c r="V4297" s="143" t="s">
        <v>366</v>
      </c>
      <c r="Z4297" s="143">
        <v>0</v>
      </c>
      <c r="AA4297" s="143">
        <v>1</v>
      </c>
      <c r="AB4297" s="143">
        <v>1.1234080119207099</v>
      </c>
      <c r="AC4297" s="143">
        <v>0.15268663679712999</v>
      </c>
      <c r="AD4297" s="143">
        <v>1034.0364019650401</v>
      </c>
      <c r="AF4297" s="143">
        <v>-1</v>
      </c>
      <c r="AG4297" s="143">
        <v>-1</v>
      </c>
      <c r="AH4297" s="143">
        <v>-1</v>
      </c>
      <c r="AI4297" s="143">
        <v>-1</v>
      </c>
      <c r="AJ4297" s="143">
        <v>0</v>
      </c>
      <c r="AM4297" s="143" t="s">
        <v>383</v>
      </c>
      <c r="AN4297" s="143">
        <v>-1</v>
      </c>
      <c r="AQ4297" s="143">
        <v>666</v>
      </c>
      <c r="AR4297" s="143" t="s">
        <v>297</v>
      </c>
      <c r="AT4297" s="143" t="s">
        <v>366</v>
      </c>
      <c r="AV4297" s="143">
        <v>131.14318913294301</v>
      </c>
      <c r="AW4297" s="143">
        <v>0.83863455149999999</v>
      </c>
    </row>
    <row r="4298" spans="1:49" x14ac:dyDescent="0.25">
      <c r="A4298" s="153">
        <v>820000</v>
      </c>
      <c r="B4298" s="153">
        <v>2500000</v>
      </c>
      <c r="C4298" s="153">
        <v>2500000</v>
      </c>
      <c r="D4298" s="143" t="s">
        <v>360</v>
      </c>
      <c r="E4298" s="143" t="s">
        <v>73</v>
      </c>
      <c r="F4298" s="143" t="s">
        <v>378</v>
      </c>
      <c r="G4298" s="143" t="s">
        <v>379</v>
      </c>
      <c r="H4298" s="143">
        <v>0.59</v>
      </c>
      <c r="I4298" s="143">
        <v>0.64</v>
      </c>
      <c r="J4298" s="143" t="s">
        <v>363</v>
      </c>
      <c r="K4298" s="143">
        <v>0.21901145610065001</v>
      </c>
      <c r="L4298" s="143">
        <v>3486.0266845767801</v>
      </c>
      <c r="M4298" s="143">
        <v>7.0309323707081797</v>
      </c>
      <c r="N4298" s="143">
        <v>0.95560064183279003</v>
      </c>
      <c r="O4298" s="143">
        <v>1.5398547362539901</v>
      </c>
      <c r="P4298" s="143">
        <v>0.20928748801850999</v>
      </c>
      <c r="Q4298" s="143">
        <v>763.47978019488198</v>
      </c>
      <c r="R4298" s="143">
        <v>3100</v>
      </c>
      <c r="S4298" s="143" t="s">
        <v>371</v>
      </c>
      <c r="T4298" s="143">
        <v>3100</v>
      </c>
      <c r="U4298" s="143" t="s">
        <v>385</v>
      </c>
      <c r="V4298" s="143" t="s">
        <v>366</v>
      </c>
      <c r="Y4298" s="143" t="s">
        <v>363</v>
      </c>
      <c r="Z4298" s="143">
        <v>0</v>
      </c>
      <c r="AA4298" s="143">
        <v>1</v>
      </c>
      <c r="AB4298" s="143">
        <v>1.5398547362539901</v>
      </c>
      <c r="AC4298" s="143">
        <v>0.20928748801850999</v>
      </c>
      <c r="AD4298" s="143">
        <v>763.47978019488198</v>
      </c>
      <c r="AF4298" s="143">
        <v>-1</v>
      </c>
      <c r="AG4298" s="143">
        <v>-1</v>
      </c>
      <c r="AH4298" s="143">
        <v>-1</v>
      </c>
      <c r="AI4298" s="143">
        <v>-1</v>
      </c>
      <c r="AJ4298" s="143">
        <v>0</v>
      </c>
      <c r="AM4298" s="143" t="s">
        <v>383</v>
      </c>
      <c r="AN4298" s="143">
        <v>-1</v>
      </c>
      <c r="AQ4298" s="143">
        <v>666</v>
      </c>
      <c r="AR4298" s="143" t="s">
        <v>297</v>
      </c>
      <c r="AT4298" s="143" t="s">
        <v>366</v>
      </c>
      <c r="AV4298" s="143">
        <v>138.10356847632599</v>
      </c>
      <c r="AW4298" s="143">
        <v>0.61920501230000002</v>
      </c>
    </row>
    <row r="4299" spans="1:49" x14ac:dyDescent="0.25">
      <c r="A4299" s="153">
        <v>820000</v>
      </c>
      <c r="B4299" s="153">
        <v>2500000</v>
      </c>
      <c r="C4299" s="153">
        <v>2500000</v>
      </c>
      <c r="D4299" s="143" t="s">
        <v>360</v>
      </c>
      <c r="E4299" s="143" t="s">
        <v>73</v>
      </c>
      <c r="F4299" s="143" t="s">
        <v>378</v>
      </c>
      <c r="G4299" s="143" t="s">
        <v>379</v>
      </c>
      <c r="H4299" s="143">
        <v>0.59</v>
      </c>
      <c r="I4299" s="143">
        <v>0.64</v>
      </c>
      <c r="J4299" s="143" t="s">
        <v>366</v>
      </c>
      <c r="K4299" s="143">
        <v>0.19163016410459</v>
      </c>
      <c r="L4299" s="143">
        <v>3961.5826891992501</v>
      </c>
      <c r="M4299" s="143">
        <v>9.7492815806257394</v>
      </c>
      <c r="N4299" s="143">
        <v>1.3102214535987899</v>
      </c>
      <c r="O4299" s="143">
        <v>1.8682564291972501</v>
      </c>
      <c r="P4299" s="143">
        <v>0.25107795216649997</v>
      </c>
      <c r="Q4299" s="143">
        <v>759.15874084519203</v>
      </c>
      <c r="R4299" s="143">
        <v>1400</v>
      </c>
      <c r="S4299" s="143" t="s">
        <v>389</v>
      </c>
      <c r="T4299" s="143">
        <v>1400</v>
      </c>
      <c r="U4299" s="143" t="s">
        <v>385</v>
      </c>
      <c r="V4299" s="143" t="s">
        <v>366</v>
      </c>
      <c r="Z4299" s="143">
        <v>0</v>
      </c>
      <c r="AA4299" s="143">
        <v>1</v>
      </c>
      <c r="AB4299" s="143">
        <v>1.8682564291972501</v>
      </c>
      <c r="AC4299" s="143">
        <v>0.25107795216649997</v>
      </c>
      <c r="AD4299" s="143">
        <v>2313.96245186533</v>
      </c>
      <c r="AF4299" s="143">
        <v>-1</v>
      </c>
      <c r="AG4299" s="143">
        <v>-1</v>
      </c>
      <c r="AH4299" s="143">
        <v>-1</v>
      </c>
      <c r="AI4299" s="143">
        <v>-1</v>
      </c>
      <c r="AJ4299" s="143">
        <v>0</v>
      </c>
      <c r="AM4299" s="143" t="s">
        <v>383</v>
      </c>
      <c r="AN4299" s="143">
        <v>-1</v>
      </c>
      <c r="AQ4299" s="143">
        <v>653</v>
      </c>
      <c r="AR4299" s="143" t="s">
        <v>297</v>
      </c>
      <c r="AT4299" s="143" t="s">
        <v>366</v>
      </c>
      <c r="AV4299" s="143">
        <v>135.719811986064</v>
      </c>
      <c r="AW4299" s="143">
        <v>1.8766929860999999</v>
      </c>
    </row>
    <row r="4300" spans="1:49" x14ac:dyDescent="0.25">
      <c r="A4300" s="153">
        <v>820000</v>
      </c>
      <c r="B4300" s="153">
        <v>2500000</v>
      </c>
      <c r="C4300" s="153">
        <v>2500000</v>
      </c>
      <c r="D4300" s="143" t="s">
        <v>360</v>
      </c>
      <c r="E4300" s="143" t="s">
        <v>73</v>
      </c>
      <c r="F4300" s="143" t="s">
        <v>378</v>
      </c>
      <c r="G4300" s="143" t="s">
        <v>379</v>
      </c>
      <c r="H4300" s="143">
        <v>0.59</v>
      </c>
      <c r="I4300" s="143">
        <v>0.64</v>
      </c>
      <c r="J4300" s="143" t="s">
        <v>363</v>
      </c>
      <c r="K4300" s="143">
        <v>0.57096100730154997</v>
      </c>
      <c r="L4300" s="143">
        <v>3203.8131809351498</v>
      </c>
      <c r="M4300" s="143">
        <v>6.2893229570882996</v>
      </c>
      <c r="N4300" s="143">
        <v>0.86281420409815002</v>
      </c>
      <c r="O4300" s="143">
        <v>3.5909581708239</v>
      </c>
      <c r="P4300" s="143">
        <v>0.49263326708596</v>
      </c>
      <c r="Q4300" s="143">
        <v>1829.2524009927099</v>
      </c>
      <c r="R4300" s="143">
        <v>3100</v>
      </c>
      <c r="S4300" s="143" t="s">
        <v>371</v>
      </c>
      <c r="T4300" s="143">
        <v>3100</v>
      </c>
      <c r="U4300" s="143" t="s">
        <v>385</v>
      </c>
      <c r="V4300" s="143" t="s">
        <v>366</v>
      </c>
      <c r="Y4300" s="143" t="s">
        <v>363</v>
      </c>
      <c r="Z4300" s="143">
        <v>0</v>
      </c>
      <c r="AA4300" s="143">
        <v>1</v>
      </c>
      <c r="AB4300" s="143">
        <v>3.5909581708239</v>
      </c>
      <c r="AC4300" s="143">
        <v>0.49263326708596</v>
      </c>
      <c r="AD4300" s="143">
        <v>1829.2524009927099</v>
      </c>
      <c r="AF4300" s="143">
        <v>-1</v>
      </c>
      <c r="AG4300" s="143">
        <v>-1</v>
      </c>
      <c r="AH4300" s="143">
        <v>-1</v>
      </c>
      <c r="AI4300" s="143">
        <v>-1</v>
      </c>
      <c r="AJ4300" s="143">
        <v>0</v>
      </c>
      <c r="AM4300" s="143" t="s">
        <v>383</v>
      </c>
      <c r="AN4300" s="143">
        <v>-1</v>
      </c>
      <c r="AQ4300" s="143">
        <v>658</v>
      </c>
      <c r="AR4300" s="143" t="s">
        <v>297</v>
      </c>
      <c r="AT4300" s="143" t="s">
        <v>366</v>
      </c>
      <c r="AV4300" s="143">
        <v>200.81362612952299</v>
      </c>
      <c r="AW4300" s="143">
        <v>1.4835785896</v>
      </c>
    </row>
    <row r="4301" spans="1:49" x14ac:dyDescent="0.25">
      <c r="A4301" s="153">
        <v>820000</v>
      </c>
      <c r="B4301" s="153">
        <v>2500000</v>
      </c>
      <c r="C4301" s="153">
        <v>2500000</v>
      </c>
      <c r="D4301" s="143" t="s">
        <v>360</v>
      </c>
      <c r="E4301" s="143" t="s">
        <v>73</v>
      </c>
      <c r="F4301" s="143" t="s">
        <v>378</v>
      </c>
      <c r="G4301" s="143" t="s">
        <v>379</v>
      </c>
      <c r="H4301" s="143">
        <v>0.59</v>
      </c>
      <c r="I4301" s="143">
        <v>0.64</v>
      </c>
      <c r="J4301" s="143" t="s">
        <v>363</v>
      </c>
      <c r="K4301" s="143">
        <v>0.10481191264796</v>
      </c>
      <c r="L4301" s="143">
        <v>3341.2238043157399</v>
      </c>
      <c r="M4301" s="143">
        <v>6.6303991741737596</v>
      </c>
      <c r="N4301" s="143">
        <v>0.90383464641338995</v>
      </c>
      <c r="O4301" s="143">
        <v>0.69494481906464001</v>
      </c>
      <c r="P4301" s="143">
        <v>9.4732638008080003E-2</v>
      </c>
      <c r="Q4301" s="143">
        <v>350.20005751524297</v>
      </c>
      <c r="R4301" s="143">
        <v>3100</v>
      </c>
      <c r="S4301" s="143" t="s">
        <v>371</v>
      </c>
      <c r="T4301" s="143">
        <v>3100</v>
      </c>
      <c r="U4301" s="143" t="s">
        <v>385</v>
      </c>
      <c r="V4301" s="143" t="s">
        <v>366</v>
      </c>
      <c r="Y4301" s="143" t="s">
        <v>363</v>
      </c>
      <c r="Z4301" s="143">
        <v>0</v>
      </c>
      <c r="AA4301" s="143">
        <v>1</v>
      </c>
      <c r="AB4301" s="143">
        <v>0.69494481906464001</v>
      </c>
      <c r="AC4301" s="143">
        <v>9.4732638008080003E-2</v>
      </c>
      <c r="AD4301" s="143">
        <v>1405.5246884006001</v>
      </c>
      <c r="AF4301" s="143">
        <v>-1</v>
      </c>
      <c r="AG4301" s="143">
        <v>-1</v>
      </c>
      <c r="AH4301" s="143">
        <v>-1</v>
      </c>
      <c r="AI4301" s="143">
        <v>-1</v>
      </c>
      <c r="AJ4301" s="143">
        <v>0</v>
      </c>
      <c r="AM4301" s="143" t="s">
        <v>383</v>
      </c>
      <c r="AN4301" s="143">
        <v>-1</v>
      </c>
      <c r="AQ4301" s="143">
        <v>662</v>
      </c>
      <c r="AR4301" s="143" t="s">
        <v>297</v>
      </c>
      <c r="AT4301" s="143" t="s">
        <v>366</v>
      </c>
      <c r="AV4301" s="143">
        <v>104.997920326749</v>
      </c>
      <c r="AW4301" s="143">
        <v>1.1399226994</v>
      </c>
    </row>
    <row r="4302" spans="1:49" x14ac:dyDescent="0.25">
      <c r="A4302" s="153">
        <v>820000</v>
      </c>
      <c r="B4302" s="153">
        <v>2500000</v>
      </c>
      <c r="C4302" s="153">
        <v>2500000</v>
      </c>
      <c r="D4302" s="143" t="s">
        <v>360</v>
      </c>
      <c r="E4302" s="143" t="s">
        <v>73</v>
      </c>
      <c r="F4302" s="143" t="s">
        <v>378</v>
      </c>
      <c r="G4302" s="143" t="s">
        <v>379</v>
      </c>
      <c r="H4302" s="143">
        <v>0.59</v>
      </c>
      <c r="I4302" s="143">
        <v>0.64</v>
      </c>
      <c r="J4302" s="143" t="s">
        <v>366</v>
      </c>
      <c r="K4302" s="143">
        <v>1.1712270748999999E-2</v>
      </c>
      <c r="L4302" s="143">
        <v>3207.6409544273902</v>
      </c>
      <c r="M4302" s="143">
        <v>6.2878328195899202</v>
      </c>
      <c r="N4302" s="143">
        <v>0.86292897914611999</v>
      </c>
      <c r="O4302" s="143">
        <v>7.364480040752E-2</v>
      </c>
      <c r="P4302" s="143">
        <v>1.0106857840920001E-2</v>
      </c>
      <c r="Q4302" s="143">
        <v>37.568759323856902</v>
      </c>
      <c r="R4302" s="143">
        <v>8110</v>
      </c>
      <c r="S4302" s="143" t="s">
        <v>410</v>
      </c>
      <c r="T4302" s="143">
        <v>8110</v>
      </c>
      <c r="U4302" s="143" t="s">
        <v>385</v>
      </c>
      <c r="V4302" s="143" t="s">
        <v>366</v>
      </c>
      <c r="Z4302" s="143">
        <v>0</v>
      </c>
      <c r="AA4302" s="143">
        <v>1</v>
      </c>
      <c r="AB4302" s="143">
        <v>7.364480040752E-2</v>
      </c>
      <c r="AC4302" s="143">
        <v>1.0106857840920001E-2</v>
      </c>
      <c r="AD4302" s="143">
        <v>37.568759323855602</v>
      </c>
      <c r="AF4302" s="143">
        <v>-1</v>
      </c>
      <c r="AG4302" s="143">
        <v>-1</v>
      </c>
      <c r="AH4302" s="143">
        <v>-1</v>
      </c>
      <c r="AI4302" s="143">
        <v>-1</v>
      </c>
      <c r="AJ4302" s="143">
        <v>0</v>
      </c>
      <c r="AM4302" s="143" t="s">
        <v>383</v>
      </c>
      <c r="AN4302" s="143">
        <v>-1</v>
      </c>
      <c r="AQ4302" s="143">
        <v>666</v>
      </c>
      <c r="AR4302" s="143" t="s">
        <v>297</v>
      </c>
      <c r="AT4302" s="143" t="s">
        <v>366</v>
      </c>
      <c r="AV4302" s="143">
        <v>35.2601330408691</v>
      </c>
      <c r="AW4302" s="143">
        <v>3.0469391200000001E-2</v>
      </c>
    </row>
    <row r="4303" spans="1:49" x14ac:dyDescent="0.25">
      <c r="A4303" s="153">
        <v>820000</v>
      </c>
      <c r="B4303" s="153">
        <v>2500000</v>
      </c>
      <c r="C4303" s="153">
        <v>2500000</v>
      </c>
      <c r="D4303" s="143" t="s">
        <v>360</v>
      </c>
      <c r="E4303" s="143" t="s">
        <v>73</v>
      </c>
      <c r="F4303" s="143" t="s">
        <v>378</v>
      </c>
      <c r="G4303" s="143" t="s">
        <v>379</v>
      </c>
      <c r="H4303" s="143">
        <v>0.59</v>
      </c>
      <c r="I4303" s="143">
        <v>0.64</v>
      </c>
      <c r="J4303" s="143" t="s">
        <v>363</v>
      </c>
      <c r="K4303" s="143">
        <v>0.60605118287287996</v>
      </c>
      <c r="L4303" s="143">
        <v>3207.6409544273902</v>
      </c>
      <c r="M4303" s="143">
        <v>6.2878328195899202</v>
      </c>
      <c r="N4303" s="143">
        <v>0.86292897914611999</v>
      </c>
      <c r="O4303" s="143">
        <v>3.8107485180193801</v>
      </c>
      <c r="P4303" s="143">
        <v>0.52297912854678996</v>
      </c>
      <c r="Q4303" s="143">
        <v>1943.9945946622099</v>
      </c>
      <c r="R4303" s="143">
        <v>3100</v>
      </c>
      <c r="S4303" s="143" t="s">
        <v>371</v>
      </c>
      <c r="T4303" s="143">
        <v>3100</v>
      </c>
      <c r="U4303" s="143" t="s">
        <v>385</v>
      </c>
      <c r="V4303" s="143" t="s">
        <v>366</v>
      </c>
      <c r="Y4303" s="143" t="s">
        <v>363</v>
      </c>
      <c r="Z4303" s="143">
        <v>0</v>
      </c>
      <c r="AA4303" s="143">
        <v>1</v>
      </c>
      <c r="AB4303" s="143">
        <v>3.8107485180193801</v>
      </c>
      <c r="AC4303" s="143">
        <v>0.52297912854678996</v>
      </c>
      <c r="AD4303" s="143">
        <v>1943.9945946622099</v>
      </c>
      <c r="AF4303" s="143">
        <v>-1</v>
      </c>
      <c r="AG4303" s="143">
        <v>-1</v>
      </c>
      <c r="AH4303" s="143">
        <v>-1</v>
      </c>
      <c r="AI4303" s="143">
        <v>-1</v>
      </c>
      <c r="AJ4303" s="143">
        <v>0</v>
      </c>
      <c r="AM4303" s="143" t="s">
        <v>383</v>
      </c>
      <c r="AN4303" s="143">
        <v>-1</v>
      </c>
      <c r="AQ4303" s="143">
        <v>666</v>
      </c>
      <c r="AR4303" s="143" t="s">
        <v>297</v>
      </c>
      <c r="AT4303" s="143" t="s">
        <v>366</v>
      </c>
      <c r="AV4303" s="143">
        <v>194.62306303697201</v>
      </c>
      <c r="AW4303" s="143">
        <v>1.5766379519</v>
      </c>
    </row>
    <row r="4304" spans="1:49" x14ac:dyDescent="0.25">
      <c r="A4304" s="153">
        <v>820000</v>
      </c>
      <c r="B4304" s="153">
        <v>2500000</v>
      </c>
      <c r="C4304" s="153">
        <v>2500000</v>
      </c>
      <c r="D4304" s="143" t="s">
        <v>360</v>
      </c>
      <c r="E4304" s="143" t="s">
        <v>73</v>
      </c>
      <c r="F4304" s="143" t="s">
        <v>378</v>
      </c>
      <c r="G4304" s="143" t="s">
        <v>379</v>
      </c>
      <c r="H4304" s="143">
        <v>0.59</v>
      </c>
      <c r="I4304" s="143">
        <v>0.64</v>
      </c>
      <c r="J4304" s="143" t="s">
        <v>366</v>
      </c>
      <c r="K4304" s="143">
        <v>9.1496189729420002E-2</v>
      </c>
      <c r="L4304" s="143">
        <v>3160.5930500367899</v>
      </c>
      <c r="M4304" s="143">
        <v>6.1861725033305399</v>
      </c>
      <c r="N4304" s="143">
        <v>0.84758371858804005</v>
      </c>
      <c r="O4304" s="143">
        <v>0.56601121306368996</v>
      </c>
      <c r="P4304" s="143">
        <v>7.7550680727500002E-2</v>
      </c>
      <c r="Q4304" s="143">
        <v>289.18222136367399</v>
      </c>
      <c r="R4304" s="143">
        <v>1920</v>
      </c>
      <c r="S4304" s="143" t="s">
        <v>417</v>
      </c>
      <c r="T4304" s="143">
        <v>1920</v>
      </c>
      <c r="U4304" s="143" t="s">
        <v>385</v>
      </c>
      <c r="V4304" s="143" t="s">
        <v>366</v>
      </c>
      <c r="Z4304" s="143">
        <v>0</v>
      </c>
      <c r="AA4304" s="143">
        <v>1</v>
      </c>
      <c r="AB4304" s="143">
        <v>0.56601121306368996</v>
      </c>
      <c r="AC4304" s="143">
        <v>7.7550680727500002E-2</v>
      </c>
      <c r="AD4304" s="143">
        <v>1942.3950510139</v>
      </c>
      <c r="AF4304" s="143">
        <v>-1</v>
      </c>
      <c r="AG4304" s="143">
        <v>-1</v>
      </c>
      <c r="AH4304" s="143">
        <v>-1</v>
      </c>
      <c r="AI4304" s="143">
        <v>-1</v>
      </c>
      <c r="AJ4304" s="143">
        <v>0</v>
      </c>
      <c r="AM4304" s="143" t="s">
        <v>383</v>
      </c>
      <c r="AN4304" s="143">
        <v>-1</v>
      </c>
      <c r="AQ4304" s="143">
        <v>658</v>
      </c>
      <c r="AR4304" s="143" t="s">
        <v>297</v>
      </c>
      <c r="AT4304" s="143" t="s">
        <v>366</v>
      </c>
      <c r="AV4304" s="143">
        <v>113.90289938172501</v>
      </c>
      <c r="AW4304" s="143">
        <v>1.575340674</v>
      </c>
    </row>
    <row r="4305" spans="1:49" x14ac:dyDescent="0.25">
      <c r="A4305" s="153">
        <v>820000</v>
      </c>
      <c r="B4305" s="153">
        <v>2500000</v>
      </c>
      <c r="C4305" s="153">
        <v>2500000</v>
      </c>
      <c r="D4305" s="143" t="s">
        <v>360</v>
      </c>
      <c r="E4305" s="143" t="s">
        <v>73</v>
      </c>
      <c r="F4305" s="143" t="s">
        <v>378</v>
      </c>
      <c r="G4305" s="143" t="s">
        <v>379</v>
      </c>
      <c r="H4305" s="143">
        <v>0.59</v>
      </c>
      <c r="I4305" s="143">
        <v>0.64</v>
      </c>
      <c r="J4305" s="143" t="s">
        <v>366</v>
      </c>
      <c r="K4305" s="143">
        <v>9.1262051235000005E-4</v>
      </c>
      <c r="L4305" s="143">
        <v>3783.8168477992099</v>
      </c>
      <c r="M4305" s="143">
        <v>8.0173381827980297</v>
      </c>
      <c r="N4305" s="143">
        <v>1.0737632093578</v>
      </c>
      <c r="O4305" s="143">
        <v>7.3167872801100002E-3</v>
      </c>
      <c r="P4305" s="143">
        <v>9.7993833027000001E-4</v>
      </c>
      <c r="Q4305" s="143">
        <v>3.4531888702997802</v>
      </c>
      <c r="R4305" s="143">
        <v>8110</v>
      </c>
      <c r="S4305" s="143" t="s">
        <v>410</v>
      </c>
      <c r="T4305" s="143">
        <v>8110</v>
      </c>
      <c r="U4305" s="143" t="s">
        <v>385</v>
      </c>
      <c r="V4305" s="143" t="s">
        <v>366</v>
      </c>
      <c r="Z4305" s="143">
        <v>0</v>
      </c>
      <c r="AA4305" s="143">
        <v>1</v>
      </c>
      <c r="AB4305" s="143">
        <v>7.3167872801100002E-3</v>
      </c>
      <c r="AC4305" s="143">
        <v>9.7993833027000001E-4</v>
      </c>
      <c r="AD4305" s="143">
        <v>1251.2056517109399</v>
      </c>
      <c r="AF4305" s="143">
        <v>-1</v>
      </c>
      <c r="AG4305" s="143">
        <v>-1</v>
      </c>
      <c r="AH4305" s="143">
        <v>-1</v>
      </c>
      <c r="AI4305" s="143">
        <v>-1</v>
      </c>
      <c r="AJ4305" s="143">
        <v>0</v>
      </c>
      <c r="AM4305" s="143" t="s">
        <v>383</v>
      </c>
      <c r="AN4305" s="143">
        <v>-1</v>
      </c>
      <c r="AQ4305" s="143">
        <v>672</v>
      </c>
      <c r="AR4305" s="143" t="s">
        <v>297</v>
      </c>
      <c r="AT4305" s="143" t="s">
        <v>366</v>
      </c>
      <c r="AV4305" s="143">
        <v>28.680722018066898</v>
      </c>
      <c r="AW4305" s="143">
        <v>1.0147653298999999</v>
      </c>
    </row>
    <row r="4306" spans="1:49" x14ac:dyDescent="0.25">
      <c r="A4306" s="153">
        <v>820000</v>
      </c>
      <c r="B4306" s="153">
        <v>2500000</v>
      </c>
      <c r="C4306" s="153">
        <v>2500000</v>
      </c>
      <c r="D4306" s="143" t="s">
        <v>360</v>
      </c>
      <c r="E4306" s="143" t="s">
        <v>73</v>
      </c>
      <c r="F4306" s="143" t="s">
        <v>378</v>
      </c>
      <c r="G4306" s="143" t="s">
        <v>379</v>
      </c>
      <c r="H4306" s="143">
        <v>0.59</v>
      </c>
      <c r="I4306" s="143">
        <v>0.64</v>
      </c>
      <c r="J4306" s="143" t="s">
        <v>366</v>
      </c>
      <c r="K4306" s="143">
        <v>8.0233995808439998E-2</v>
      </c>
      <c r="L4306" s="143">
        <v>3783.8168477992099</v>
      </c>
      <c r="M4306" s="143">
        <v>8.0173381827980297</v>
      </c>
      <c r="N4306" s="143">
        <v>1.0737632093578</v>
      </c>
      <c r="O4306" s="143">
        <v>0.64326307815351003</v>
      </c>
      <c r="P4306" s="143">
        <v>8.6152312838869996E-2</v>
      </c>
      <c r="Q4306" s="143">
        <v>303.59074510624902</v>
      </c>
      <c r="R4306" s="143">
        <v>8110</v>
      </c>
      <c r="S4306" s="143" t="s">
        <v>410</v>
      </c>
      <c r="T4306" s="143">
        <v>8110</v>
      </c>
      <c r="U4306" s="143" t="s">
        <v>385</v>
      </c>
      <c r="V4306" s="143" t="s">
        <v>366</v>
      </c>
      <c r="Z4306" s="143">
        <v>0</v>
      </c>
      <c r="AA4306" s="143">
        <v>1</v>
      </c>
      <c r="AB4306" s="143">
        <v>0.64326307815351003</v>
      </c>
      <c r="AC4306" s="143">
        <v>8.6152312838869996E-2</v>
      </c>
      <c r="AD4306" s="143">
        <v>1046.9422149924501</v>
      </c>
      <c r="AF4306" s="143">
        <v>-1</v>
      </c>
      <c r="AG4306" s="143">
        <v>-1</v>
      </c>
      <c r="AH4306" s="143">
        <v>-1</v>
      </c>
      <c r="AI4306" s="143">
        <v>-1</v>
      </c>
      <c r="AJ4306" s="143">
        <v>0</v>
      </c>
      <c r="AM4306" s="143" t="s">
        <v>383</v>
      </c>
      <c r="AN4306" s="143">
        <v>-1</v>
      </c>
      <c r="AQ4306" s="143">
        <v>672</v>
      </c>
      <c r="AR4306" s="143" t="s">
        <v>297</v>
      </c>
      <c r="AT4306" s="143" t="s">
        <v>366</v>
      </c>
      <c r="AV4306" s="143">
        <v>111.028552586397</v>
      </c>
      <c r="AW4306" s="143">
        <v>0.84910155310000002</v>
      </c>
    </row>
    <row r="4307" spans="1:49" x14ac:dyDescent="0.25">
      <c r="A4307" s="153">
        <v>820000</v>
      </c>
      <c r="B4307" s="153">
        <v>2500000</v>
      </c>
      <c r="C4307" s="153">
        <v>2500000</v>
      </c>
      <c r="D4307" s="143" t="s">
        <v>360</v>
      </c>
      <c r="E4307" s="143" t="s">
        <v>73</v>
      </c>
      <c r="F4307" s="143" t="s">
        <v>378</v>
      </c>
      <c r="G4307" s="143" t="s">
        <v>379</v>
      </c>
      <c r="H4307" s="143">
        <v>0.59</v>
      </c>
      <c r="I4307" s="143">
        <v>0.64</v>
      </c>
      <c r="J4307" s="143" t="s">
        <v>366</v>
      </c>
      <c r="K4307" s="143">
        <v>7.2358776861000001E-4</v>
      </c>
      <c r="L4307" s="143">
        <v>3814.8141768949499</v>
      </c>
      <c r="M4307" s="143">
        <v>7.9056748877632197</v>
      </c>
      <c r="N4307" s="143">
        <v>1.14172089805029</v>
      </c>
      <c r="O4307" s="143">
        <v>5.7204496514499997E-3</v>
      </c>
      <c r="P4307" s="143">
        <v>8.2613527699999995E-4</v>
      </c>
      <c r="Q4307" s="143">
        <v>2.7603528779517301</v>
      </c>
      <c r="R4307" s="143">
        <v>1300</v>
      </c>
      <c r="S4307" s="143" t="s">
        <v>401</v>
      </c>
      <c r="T4307" s="143">
        <v>1300</v>
      </c>
      <c r="U4307" s="143" t="s">
        <v>385</v>
      </c>
      <c r="V4307" s="143" t="s">
        <v>366</v>
      </c>
      <c r="Z4307" s="143">
        <v>0</v>
      </c>
      <c r="AA4307" s="143">
        <v>1</v>
      </c>
      <c r="AB4307" s="143">
        <v>5.7204496514499997E-3</v>
      </c>
      <c r="AC4307" s="143">
        <v>8.2613527699999995E-4</v>
      </c>
      <c r="AD4307" s="143">
        <v>2.76035287795247</v>
      </c>
      <c r="AF4307" s="143">
        <v>-1</v>
      </c>
      <c r="AG4307" s="143">
        <v>-1</v>
      </c>
      <c r="AH4307" s="143">
        <v>-1</v>
      </c>
      <c r="AI4307" s="143">
        <v>-1</v>
      </c>
      <c r="AJ4307" s="143">
        <v>0</v>
      </c>
      <c r="AM4307" s="143" t="s">
        <v>383</v>
      </c>
      <c r="AN4307" s="143">
        <v>-1</v>
      </c>
      <c r="AQ4307" s="143">
        <v>679</v>
      </c>
      <c r="AR4307" s="143" t="s">
        <v>297</v>
      </c>
      <c r="AT4307" s="143" t="s">
        <v>366</v>
      </c>
      <c r="AV4307" s="143">
        <v>9.7860012304694397</v>
      </c>
      <c r="AW4307" s="143">
        <v>2.2387290000000001E-3</v>
      </c>
    </row>
    <row r="4308" spans="1:49" x14ac:dyDescent="0.25">
      <c r="A4308" s="153">
        <v>820000</v>
      </c>
      <c r="B4308" s="153">
        <v>2500000</v>
      </c>
      <c r="C4308" s="153">
        <v>2500000</v>
      </c>
      <c r="D4308" s="143" t="s">
        <v>360</v>
      </c>
      <c r="E4308" s="143" t="s">
        <v>73</v>
      </c>
      <c r="F4308" s="143" t="s">
        <v>378</v>
      </c>
      <c r="G4308" s="143" t="s">
        <v>379</v>
      </c>
      <c r="H4308" s="143">
        <v>0.59</v>
      </c>
      <c r="I4308" s="143">
        <v>0.64</v>
      </c>
      <c r="J4308" s="143" t="s">
        <v>366</v>
      </c>
      <c r="K4308" s="143">
        <v>9.6362146328270004E-2</v>
      </c>
      <c r="L4308" s="143">
        <v>3814.8141768949499</v>
      </c>
      <c r="M4308" s="143">
        <v>7.9056748877632197</v>
      </c>
      <c r="N4308" s="143">
        <v>1.14172089805029</v>
      </c>
      <c r="O4308" s="143">
        <v>0.76180780035841</v>
      </c>
      <c r="P4308" s="143">
        <v>0.11001867624397001</v>
      </c>
      <c r="Q4308" s="143">
        <v>367.60368192913302</v>
      </c>
      <c r="R4308" s="143">
        <v>8310</v>
      </c>
      <c r="S4308" s="143" t="s">
        <v>400</v>
      </c>
      <c r="T4308" s="143">
        <v>8310</v>
      </c>
      <c r="U4308" s="143" t="s">
        <v>385</v>
      </c>
      <c r="V4308" s="143" t="s">
        <v>366</v>
      </c>
      <c r="Z4308" s="143">
        <v>0</v>
      </c>
      <c r="AA4308" s="143">
        <v>1</v>
      </c>
      <c r="AB4308" s="143">
        <v>0.76180780035841</v>
      </c>
      <c r="AC4308" s="143">
        <v>0.11001867624397001</v>
      </c>
      <c r="AD4308" s="143">
        <v>2153.5932199552199</v>
      </c>
      <c r="AF4308" s="143">
        <v>-1</v>
      </c>
      <c r="AG4308" s="143">
        <v>-1</v>
      </c>
      <c r="AH4308" s="143">
        <v>-1</v>
      </c>
      <c r="AI4308" s="143">
        <v>-1</v>
      </c>
      <c r="AJ4308" s="143">
        <v>0</v>
      </c>
      <c r="AM4308" s="143" t="s">
        <v>383</v>
      </c>
      <c r="AN4308" s="143">
        <v>-1</v>
      </c>
      <c r="AQ4308" s="143">
        <v>679</v>
      </c>
      <c r="AR4308" s="143" t="s">
        <v>297</v>
      </c>
      <c r="AT4308" s="143" t="s">
        <v>366</v>
      </c>
      <c r="AV4308" s="143">
        <v>100.425529896451</v>
      </c>
      <c r="AW4308" s="143">
        <v>1.7466287266</v>
      </c>
    </row>
    <row r="4309" spans="1:49" x14ac:dyDescent="0.25">
      <c r="A4309" s="153">
        <v>820000</v>
      </c>
      <c r="B4309" s="153">
        <v>2500000</v>
      </c>
      <c r="C4309" s="153">
        <v>2500000</v>
      </c>
      <c r="D4309" s="143" t="s">
        <v>360</v>
      </c>
      <c r="E4309" s="143" t="s">
        <v>73</v>
      </c>
      <c r="F4309" s="143" t="s">
        <v>378</v>
      </c>
      <c r="G4309" s="143" t="s">
        <v>379</v>
      </c>
      <c r="H4309" s="143">
        <v>0.59</v>
      </c>
      <c r="I4309" s="143">
        <v>0.64</v>
      </c>
      <c r="J4309" s="143" t="s">
        <v>395</v>
      </c>
      <c r="K4309" s="143">
        <v>5.6042050969100001E-3</v>
      </c>
      <c r="L4309" s="143">
        <v>3825.8406488772398</v>
      </c>
      <c r="M4309" s="143">
        <v>8.1280944879955594</v>
      </c>
      <c r="N4309" s="143">
        <v>1.0888210982814801</v>
      </c>
      <c r="O4309" s="143">
        <v>4.5551508557799998E-2</v>
      </c>
      <c r="P4309" s="143">
        <v>6.1019767486099998E-3</v>
      </c>
      <c r="Q4309" s="143">
        <v>21.440795664410899</v>
      </c>
      <c r="R4309" s="143">
        <v>8140</v>
      </c>
      <c r="S4309" s="143" t="s">
        <v>369</v>
      </c>
      <c r="T4309" s="143">
        <v>8140</v>
      </c>
      <c r="U4309" s="143" t="s">
        <v>395</v>
      </c>
      <c r="V4309" s="143" t="s">
        <v>395</v>
      </c>
      <c r="Z4309" s="143">
        <v>0</v>
      </c>
      <c r="AA4309" s="143">
        <v>1</v>
      </c>
      <c r="AB4309" s="143">
        <v>4.5551508557799998E-2</v>
      </c>
      <c r="AC4309" s="143">
        <v>6.1019767486099998E-3</v>
      </c>
      <c r="AD4309" s="143">
        <v>164.56506125187801</v>
      </c>
      <c r="AF4309" s="143">
        <v>-1</v>
      </c>
      <c r="AG4309" s="143">
        <v>-1</v>
      </c>
      <c r="AH4309" s="143">
        <v>-1</v>
      </c>
      <c r="AI4309" s="143">
        <v>-1</v>
      </c>
      <c r="AJ4309" s="143">
        <v>0</v>
      </c>
      <c r="AM4309" s="143" t="s">
        <v>383</v>
      </c>
      <c r="AN4309" s="143">
        <v>-1</v>
      </c>
      <c r="AQ4309" s="143">
        <v>661</v>
      </c>
      <c r="AR4309" s="143" t="s">
        <v>297</v>
      </c>
      <c r="AT4309" s="143" t="s">
        <v>366</v>
      </c>
      <c r="AV4309" s="143">
        <v>49.973057318446202</v>
      </c>
      <c r="AW4309" s="143">
        <v>0.13346720300000001</v>
      </c>
    </row>
    <row r="4310" spans="1:49" x14ac:dyDescent="0.25">
      <c r="A4310" s="153">
        <v>820000</v>
      </c>
      <c r="B4310" s="153">
        <v>2500000</v>
      </c>
      <c r="C4310" s="153">
        <v>2500000</v>
      </c>
      <c r="D4310" s="143" t="s">
        <v>360</v>
      </c>
      <c r="E4310" s="143" t="s">
        <v>73</v>
      </c>
      <c r="F4310" s="143" t="s">
        <v>378</v>
      </c>
      <c r="G4310" s="143" t="s">
        <v>379</v>
      </c>
      <c r="H4310" s="143">
        <v>0.59</v>
      </c>
      <c r="I4310" s="143">
        <v>0.64</v>
      </c>
      <c r="J4310" s="143" t="s">
        <v>366</v>
      </c>
      <c r="K4310" s="143">
        <v>1.303451273105E-2</v>
      </c>
      <c r="L4310" s="143">
        <v>3825.8406488772398</v>
      </c>
      <c r="M4310" s="143">
        <v>8.1280944879955594</v>
      </c>
      <c r="N4310" s="143">
        <v>1.0888210982814801</v>
      </c>
      <c r="O4310" s="143">
        <v>0.10594575108302</v>
      </c>
      <c r="P4310" s="143">
        <v>1.4192252467390001E-2</v>
      </c>
      <c r="Q4310" s="143">
        <v>49.867968644789599</v>
      </c>
      <c r="R4310" s="143">
        <v>8140</v>
      </c>
      <c r="S4310" s="143" t="s">
        <v>369</v>
      </c>
      <c r="T4310" s="143">
        <v>8140</v>
      </c>
      <c r="U4310" s="143" t="s">
        <v>385</v>
      </c>
      <c r="V4310" s="143" t="s">
        <v>366</v>
      </c>
      <c r="Z4310" s="143">
        <v>0</v>
      </c>
      <c r="AA4310" s="143">
        <v>1</v>
      </c>
      <c r="AB4310" s="143">
        <v>0.10594575108302</v>
      </c>
      <c r="AC4310" s="143">
        <v>1.4192252467390001E-2</v>
      </c>
      <c r="AD4310" s="143">
        <v>81.9644421835918</v>
      </c>
      <c r="AF4310" s="143">
        <v>-1</v>
      </c>
      <c r="AG4310" s="143">
        <v>-1</v>
      </c>
      <c r="AH4310" s="143">
        <v>-1</v>
      </c>
      <c r="AI4310" s="143">
        <v>-1</v>
      </c>
      <c r="AJ4310" s="143">
        <v>0</v>
      </c>
      <c r="AM4310" s="143" t="s">
        <v>383</v>
      </c>
      <c r="AN4310" s="143">
        <v>-1</v>
      </c>
      <c r="AQ4310" s="143">
        <v>661</v>
      </c>
      <c r="AR4310" s="143" t="s">
        <v>297</v>
      </c>
      <c r="AT4310" s="143" t="s">
        <v>366</v>
      </c>
      <c r="AV4310" s="143">
        <v>52.8734137040368</v>
      </c>
      <c r="AW4310" s="143">
        <v>6.6475622200000001E-2</v>
      </c>
    </row>
    <row r="4311" spans="1:49" x14ac:dyDescent="0.25">
      <c r="A4311" s="153">
        <v>820000</v>
      </c>
      <c r="B4311" s="153">
        <v>2500000</v>
      </c>
      <c r="C4311" s="153">
        <v>2500000</v>
      </c>
      <c r="D4311" s="143" t="s">
        <v>360</v>
      </c>
      <c r="E4311" s="143" t="s">
        <v>73</v>
      </c>
      <c r="F4311" s="143" t="s">
        <v>378</v>
      </c>
      <c r="G4311" s="143" t="s">
        <v>379</v>
      </c>
      <c r="H4311" s="143">
        <v>0.59</v>
      </c>
      <c r="I4311" s="143">
        <v>0.64</v>
      </c>
      <c r="J4311" s="143" t="s">
        <v>366</v>
      </c>
      <c r="K4311" s="143">
        <v>1.460031666195E-2</v>
      </c>
      <c r="L4311" s="143">
        <v>3812.6112811263101</v>
      </c>
      <c r="M4311" s="143">
        <v>8.0306056593741193</v>
      </c>
      <c r="N4311" s="143">
        <v>1.08911916614411</v>
      </c>
      <c r="O4311" s="143">
        <v>0.11724938561415001</v>
      </c>
      <c r="P4311" s="143">
        <v>1.5901484708310001E-2</v>
      </c>
      <c r="Q4311" s="143">
        <v>55.66533201339</v>
      </c>
      <c r="R4311" s="143">
        <v>8140</v>
      </c>
      <c r="S4311" s="143" t="s">
        <v>369</v>
      </c>
      <c r="T4311" s="143">
        <v>8140</v>
      </c>
      <c r="U4311" s="143" t="s">
        <v>385</v>
      </c>
      <c r="V4311" s="143" t="s">
        <v>366</v>
      </c>
      <c r="Z4311" s="143">
        <v>0</v>
      </c>
      <c r="AA4311" s="143">
        <v>1</v>
      </c>
      <c r="AB4311" s="143">
        <v>0.11724938561415001</v>
      </c>
      <c r="AC4311" s="143">
        <v>1.5901484708310001E-2</v>
      </c>
      <c r="AD4311" s="143">
        <v>364.96203949595201</v>
      </c>
      <c r="AF4311" s="143">
        <v>-1</v>
      </c>
      <c r="AG4311" s="143">
        <v>-1</v>
      </c>
      <c r="AH4311" s="143">
        <v>-1</v>
      </c>
      <c r="AI4311" s="143">
        <v>-1</v>
      </c>
      <c r="AJ4311" s="143">
        <v>0</v>
      </c>
      <c r="AM4311" s="143" t="s">
        <v>383</v>
      </c>
      <c r="AN4311" s="143">
        <v>-1</v>
      </c>
      <c r="AQ4311" s="143">
        <v>666</v>
      </c>
      <c r="AR4311" s="143" t="s">
        <v>297</v>
      </c>
      <c r="AT4311" s="143" t="s">
        <v>366</v>
      </c>
      <c r="AV4311" s="143">
        <v>43.167899761068199</v>
      </c>
      <c r="AW4311" s="143">
        <v>0.29599516590000002</v>
      </c>
    </row>
    <row r="4312" spans="1:49" x14ac:dyDescent="0.25">
      <c r="A4312" s="153">
        <v>820000</v>
      </c>
      <c r="B4312" s="153">
        <v>2500000</v>
      </c>
      <c r="C4312" s="153">
        <v>2500000</v>
      </c>
      <c r="D4312" s="143" t="s">
        <v>360</v>
      </c>
      <c r="E4312" s="143" t="s">
        <v>73</v>
      </c>
      <c r="F4312" s="143" t="s">
        <v>378</v>
      </c>
      <c r="G4312" s="143" t="s">
        <v>379</v>
      </c>
      <c r="H4312" s="143">
        <v>0.59</v>
      </c>
      <c r="I4312" s="143">
        <v>0.64</v>
      </c>
      <c r="J4312" s="143" t="s">
        <v>363</v>
      </c>
      <c r="K4312" s="143">
        <v>0.45734269833322</v>
      </c>
      <c r="L4312" s="143">
        <v>3124.65889405913</v>
      </c>
      <c r="M4312" s="143">
        <v>6.6616861367569404</v>
      </c>
      <c r="N4312" s="143">
        <v>0.83254800726300004</v>
      </c>
      <c r="O4312" s="143">
        <v>3.0466735132334302</v>
      </c>
      <c r="P4312" s="143">
        <v>0.38075975213361002</v>
      </c>
      <c r="Q4312" s="143">
        <v>1429.0399299799001</v>
      </c>
      <c r="R4312" s="143">
        <v>3100</v>
      </c>
      <c r="S4312" s="143" t="s">
        <v>371</v>
      </c>
      <c r="T4312" s="143">
        <v>3100</v>
      </c>
      <c r="U4312" s="143" t="s">
        <v>385</v>
      </c>
      <c r="V4312" s="143" t="s">
        <v>366</v>
      </c>
      <c r="Y4312" s="143" t="s">
        <v>363</v>
      </c>
      <c r="Z4312" s="143">
        <v>0</v>
      </c>
      <c r="AA4312" s="143">
        <v>1</v>
      </c>
      <c r="AB4312" s="143">
        <v>3.0466735132334302</v>
      </c>
      <c r="AC4312" s="143">
        <v>0.38075975213361002</v>
      </c>
      <c r="AD4312" s="143">
        <v>1930.3000705034001</v>
      </c>
      <c r="AF4312" s="143">
        <v>-1</v>
      </c>
      <c r="AG4312" s="143">
        <v>-1</v>
      </c>
      <c r="AH4312" s="143">
        <v>-1</v>
      </c>
      <c r="AI4312" s="143">
        <v>-1</v>
      </c>
      <c r="AJ4312" s="143">
        <v>0</v>
      </c>
      <c r="AM4312" s="143" t="s">
        <v>383</v>
      </c>
      <c r="AN4312" s="143">
        <v>-1</v>
      </c>
      <c r="AQ4312" s="143">
        <v>654</v>
      </c>
      <c r="AR4312" s="143" t="s">
        <v>297</v>
      </c>
      <c r="AT4312" s="143" t="s">
        <v>366</v>
      </c>
      <c r="AV4312" s="143">
        <v>193.23975669961001</v>
      </c>
      <c r="AW4312" s="143">
        <v>1.5655312818</v>
      </c>
    </row>
    <row r="4313" spans="1:49" x14ac:dyDescent="0.25">
      <c r="A4313" s="153">
        <v>820000</v>
      </c>
      <c r="B4313" s="153">
        <v>2500000</v>
      </c>
      <c r="C4313" s="153">
        <v>2500000</v>
      </c>
      <c r="D4313" s="143" t="s">
        <v>360</v>
      </c>
      <c r="E4313" s="143" t="s">
        <v>73</v>
      </c>
      <c r="F4313" s="143" t="s">
        <v>378</v>
      </c>
      <c r="G4313" s="143" t="s">
        <v>379</v>
      </c>
      <c r="H4313" s="143">
        <v>0.59</v>
      </c>
      <c r="I4313" s="143">
        <v>0.64</v>
      </c>
      <c r="J4313" s="143" t="s">
        <v>363</v>
      </c>
      <c r="K4313" s="143">
        <v>1.0777055998580001E-2</v>
      </c>
      <c r="L4313" s="143">
        <v>3071.2715631759102</v>
      </c>
      <c r="M4313" s="143">
        <v>7.2378377502389402</v>
      </c>
      <c r="N4313" s="143">
        <v>0.80839761426795997</v>
      </c>
      <c r="O4313" s="143">
        <v>7.8002582742979998E-2</v>
      </c>
      <c r="P4313" s="143">
        <v>8.7121463580800002E-3</v>
      </c>
      <c r="Q4313" s="143">
        <v>33.099265623202399</v>
      </c>
      <c r="R4313" s="143">
        <v>3100</v>
      </c>
      <c r="S4313" s="143" t="s">
        <v>371</v>
      </c>
      <c r="T4313" s="143">
        <v>3100</v>
      </c>
      <c r="U4313" s="143" t="s">
        <v>385</v>
      </c>
      <c r="V4313" s="143" t="s">
        <v>366</v>
      </c>
      <c r="Y4313" s="143" t="s">
        <v>363</v>
      </c>
      <c r="Z4313" s="143">
        <v>0</v>
      </c>
      <c r="AA4313" s="143">
        <v>1</v>
      </c>
      <c r="AB4313" s="143">
        <v>7.8002582742979998E-2</v>
      </c>
      <c r="AC4313" s="143">
        <v>8.7121463580800002E-3</v>
      </c>
      <c r="AD4313" s="143">
        <v>1897.3193288677701</v>
      </c>
      <c r="AF4313" s="143">
        <v>-1</v>
      </c>
      <c r="AG4313" s="143">
        <v>-1</v>
      </c>
      <c r="AH4313" s="143">
        <v>-1</v>
      </c>
      <c r="AI4313" s="143">
        <v>-1</v>
      </c>
      <c r="AJ4313" s="143">
        <v>0</v>
      </c>
      <c r="AM4313" s="143" t="s">
        <v>383</v>
      </c>
      <c r="AN4313" s="143">
        <v>-1</v>
      </c>
      <c r="AQ4313" s="143">
        <v>655</v>
      </c>
      <c r="AR4313" s="143" t="s">
        <v>297</v>
      </c>
      <c r="AT4313" s="143" t="s">
        <v>366</v>
      </c>
      <c r="AV4313" s="143">
        <v>49.368328406733802</v>
      </c>
      <c r="AW4313" s="143">
        <v>1.5387829107</v>
      </c>
    </row>
    <row r="4314" spans="1:49" x14ac:dyDescent="0.25">
      <c r="A4314" s="153">
        <v>820000</v>
      </c>
      <c r="B4314" s="153">
        <v>2500000</v>
      </c>
      <c r="C4314" s="153">
        <v>2500000</v>
      </c>
      <c r="D4314" s="143" t="s">
        <v>360</v>
      </c>
      <c r="E4314" s="143" t="s">
        <v>73</v>
      </c>
      <c r="F4314" s="143" t="s">
        <v>378</v>
      </c>
      <c r="G4314" s="143" t="s">
        <v>379</v>
      </c>
      <c r="H4314" s="143">
        <v>0.59</v>
      </c>
      <c r="I4314" s="143">
        <v>0.64</v>
      </c>
      <c r="J4314" s="143" t="s">
        <v>366</v>
      </c>
      <c r="K4314" s="143">
        <v>0.23293682868651</v>
      </c>
      <c r="L4314" s="143">
        <v>3761.4204530911702</v>
      </c>
      <c r="M4314" s="143">
        <v>7.4815161160163397</v>
      </c>
      <c r="N4314" s="143">
        <v>1.03595619900296</v>
      </c>
      <c r="O4314" s="143">
        <v>1.74272063783188</v>
      </c>
      <c r="P4314" s="143">
        <v>0.24131235165387999</v>
      </c>
      <c r="Q4314" s="143">
        <v>876.17335169964394</v>
      </c>
      <c r="R4314" s="143">
        <v>1800</v>
      </c>
      <c r="S4314" s="143" t="s">
        <v>415</v>
      </c>
      <c r="T4314" s="143">
        <v>1800</v>
      </c>
      <c r="U4314" s="143" t="s">
        <v>385</v>
      </c>
      <c r="V4314" s="143" t="s">
        <v>366</v>
      </c>
      <c r="Z4314" s="143">
        <v>0</v>
      </c>
      <c r="AA4314" s="143">
        <v>1</v>
      </c>
      <c r="AB4314" s="143">
        <v>1.74272063783188</v>
      </c>
      <c r="AC4314" s="143">
        <v>0.24131235165387999</v>
      </c>
      <c r="AD4314" s="143">
        <v>2323.6680900584201</v>
      </c>
      <c r="AF4314" s="143">
        <v>-1</v>
      </c>
      <c r="AG4314" s="143">
        <v>-1</v>
      </c>
      <c r="AH4314" s="143">
        <v>-1</v>
      </c>
      <c r="AI4314" s="143">
        <v>-1</v>
      </c>
      <c r="AJ4314" s="143">
        <v>0</v>
      </c>
      <c r="AM4314" s="143" t="s">
        <v>383</v>
      </c>
      <c r="AN4314" s="143">
        <v>-1</v>
      </c>
      <c r="AQ4314" s="143">
        <v>665</v>
      </c>
      <c r="AR4314" s="143" t="s">
        <v>297</v>
      </c>
      <c r="AT4314" s="143" t="s">
        <v>366</v>
      </c>
      <c r="AV4314" s="143">
        <v>140.88589929314401</v>
      </c>
      <c r="AW4314" s="143">
        <v>1.8845645499000001</v>
      </c>
    </row>
    <row r="4315" spans="1:49" x14ac:dyDescent="0.25">
      <c r="A4315" s="153">
        <v>820000</v>
      </c>
      <c r="B4315" s="153">
        <v>2500000</v>
      </c>
      <c r="C4315" s="153">
        <v>2500000</v>
      </c>
      <c r="D4315" s="143" t="s">
        <v>360</v>
      </c>
      <c r="E4315" s="143" t="s">
        <v>73</v>
      </c>
      <c r="F4315" s="143" t="s">
        <v>378</v>
      </c>
      <c r="G4315" s="143" t="s">
        <v>379</v>
      </c>
      <c r="H4315" s="143">
        <v>0.59</v>
      </c>
      <c r="I4315" s="143">
        <v>0.64</v>
      </c>
      <c r="J4315" s="143" t="s">
        <v>363</v>
      </c>
      <c r="K4315" s="143">
        <v>0.18408794429570999</v>
      </c>
      <c r="L4315" s="143">
        <v>3135.2706545750302</v>
      </c>
      <c r="M4315" s="143">
        <v>6.9300291185972096</v>
      </c>
      <c r="N4315" s="143">
        <v>0.83184064549138004</v>
      </c>
      <c r="O4315" s="143">
        <v>1.27573481435197</v>
      </c>
      <c r="P4315" s="143">
        <v>0.15313183441011999</v>
      </c>
      <c r="Q4315" s="143">
        <v>577.16552961138598</v>
      </c>
      <c r="R4315" s="143">
        <v>3100</v>
      </c>
      <c r="S4315" s="143" t="s">
        <v>371</v>
      </c>
      <c r="T4315" s="143">
        <v>3100</v>
      </c>
      <c r="U4315" s="143" t="s">
        <v>385</v>
      </c>
      <c r="V4315" s="143" t="s">
        <v>366</v>
      </c>
      <c r="Y4315" s="143" t="s">
        <v>363</v>
      </c>
      <c r="Z4315" s="143">
        <v>0</v>
      </c>
      <c r="AA4315" s="143">
        <v>1</v>
      </c>
      <c r="AB4315" s="143">
        <v>1.27573481435197</v>
      </c>
      <c r="AC4315" s="143">
        <v>0.15313183441011999</v>
      </c>
      <c r="AD4315" s="143">
        <v>1936.8556277539301</v>
      </c>
      <c r="AF4315" s="143">
        <v>-1</v>
      </c>
      <c r="AG4315" s="143">
        <v>-1</v>
      </c>
      <c r="AH4315" s="143">
        <v>-1</v>
      </c>
      <c r="AI4315" s="143">
        <v>-1</v>
      </c>
      <c r="AJ4315" s="143">
        <v>0</v>
      </c>
      <c r="AM4315" s="143" t="s">
        <v>383</v>
      </c>
      <c r="AN4315" s="143">
        <v>-1</v>
      </c>
      <c r="AQ4315" s="143">
        <v>654</v>
      </c>
      <c r="AR4315" s="143" t="s">
        <v>297</v>
      </c>
      <c r="AT4315" s="143" t="s">
        <v>366</v>
      </c>
      <c r="AV4315" s="143">
        <v>124.584656434699</v>
      </c>
      <c r="AW4315" s="143">
        <v>1.5708480355000001</v>
      </c>
    </row>
    <row r="4316" spans="1:49" x14ac:dyDescent="0.25">
      <c r="A4316" s="153">
        <v>820000</v>
      </c>
      <c r="B4316" s="153">
        <v>2500000</v>
      </c>
      <c r="C4316" s="153">
        <v>2500000</v>
      </c>
      <c r="D4316" s="143" t="s">
        <v>360</v>
      </c>
      <c r="E4316" s="143" t="s">
        <v>73</v>
      </c>
      <c r="F4316" s="143" t="s">
        <v>378</v>
      </c>
      <c r="G4316" s="143" t="s">
        <v>379</v>
      </c>
      <c r="H4316" s="143">
        <v>0.59</v>
      </c>
      <c r="I4316" s="143">
        <v>0.64</v>
      </c>
      <c r="J4316" s="143" t="s">
        <v>363</v>
      </c>
      <c r="K4316" s="143">
        <v>0.1104746119924</v>
      </c>
      <c r="L4316" s="143">
        <v>3135.2706545750302</v>
      </c>
      <c r="M4316" s="143">
        <v>6.9300291185972096</v>
      </c>
      <c r="N4316" s="143">
        <v>0.83184064549138004</v>
      </c>
      <c r="O4316" s="143">
        <v>0.76559227797310003</v>
      </c>
      <c r="P4316" s="143">
        <v>9.1897272550169995E-2</v>
      </c>
      <c r="Q4316" s="143">
        <v>346.36780905535602</v>
      </c>
      <c r="R4316" s="143">
        <v>3100</v>
      </c>
      <c r="S4316" s="143" t="s">
        <v>371</v>
      </c>
      <c r="T4316" s="143">
        <v>3100</v>
      </c>
      <c r="U4316" s="143" t="s">
        <v>385</v>
      </c>
      <c r="V4316" s="143" t="s">
        <v>366</v>
      </c>
      <c r="Y4316" s="143" t="s">
        <v>363</v>
      </c>
      <c r="Z4316" s="143">
        <v>0</v>
      </c>
      <c r="AA4316" s="143">
        <v>1</v>
      </c>
      <c r="AB4316" s="143">
        <v>0.76559227797310003</v>
      </c>
      <c r="AC4316" s="143">
        <v>9.1897272550169995E-2</v>
      </c>
      <c r="AD4316" s="143">
        <v>1936.8556277539301</v>
      </c>
      <c r="AF4316" s="143">
        <v>-1</v>
      </c>
      <c r="AG4316" s="143">
        <v>-1</v>
      </c>
      <c r="AH4316" s="143">
        <v>-1</v>
      </c>
      <c r="AI4316" s="143">
        <v>-1</v>
      </c>
      <c r="AJ4316" s="143">
        <v>0</v>
      </c>
      <c r="AM4316" s="143" t="s">
        <v>383</v>
      </c>
      <c r="AN4316" s="143">
        <v>-1</v>
      </c>
      <c r="AQ4316" s="143">
        <v>658</v>
      </c>
      <c r="AR4316" s="143" t="s">
        <v>297</v>
      </c>
      <c r="AT4316" s="143" t="s">
        <v>366</v>
      </c>
      <c r="AV4316" s="143">
        <v>117.88402827916499</v>
      </c>
      <c r="AW4316" s="143">
        <v>1.5708480355000001</v>
      </c>
    </row>
    <row r="4317" spans="1:49" x14ac:dyDescent="0.25">
      <c r="A4317" s="153">
        <v>820000</v>
      </c>
      <c r="B4317" s="153">
        <v>2500000</v>
      </c>
      <c r="C4317" s="153">
        <v>2500000</v>
      </c>
      <c r="D4317" s="143" t="s">
        <v>360</v>
      </c>
      <c r="E4317" s="143" t="s">
        <v>73</v>
      </c>
      <c r="F4317" s="143" t="s">
        <v>378</v>
      </c>
      <c r="G4317" s="143" t="s">
        <v>379</v>
      </c>
      <c r="H4317" s="143">
        <v>0.59</v>
      </c>
      <c r="I4317" s="143">
        <v>0.64</v>
      </c>
      <c r="J4317" s="143" t="s">
        <v>366</v>
      </c>
      <c r="K4317" s="143">
        <v>8.1886112736800007E-2</v>
      </c>
      <c r="L4317" s="143">
        <v>3801.2512437087598</v>
      </c>
      <c r="M4317" s="143">
        <v>8.06233338457122</v>
      </c>
      <c r="N4317" s="143">
        <v>1.07956128628047</v>
      </c>
      <c r="O4317" s="143">
        <v>0.66019314045072996</v>
      </c>
      <c r="P4317" s="143">
        <v>8.8401077194649999E-2</v>
      </c>
      <c r="Q4317" s="143">
        <v>311.26968788327099</v>
      </c>
      <c r="R4317" s="143">
        <v>8110</v>
      </c>
      <c r="S4317" s="143" t="s">
        <v>410</v>
      </c>
      <c r="T4317" s="143">
        <v>8110</v>
      </c>
      <c r="U4317" s="143" t="s">
        <v>385</v>
      </c>
      <c r="V4317" s="143" t="s">
        <v>366</v>
      </c>
      <c r="Z4317" s="143">
        <v>0</v>
      </c>
      <c r="AA4317" s="143">
        <v>1</v>
      </c>
      <c r="AB4317" s="143">
        <v>0.66019314045072996</v>
      </c>
      <c r="AC4317" s="143">
        <v>8.8401077194649999E-2</v>
      </c>
      <c r="AD4317" s="143">
        <v>2348.27409701037</v>
      </c>
      <c r="AF4317" s="143">
        <v>-1</v>
      </c>
      <c r="AG4317" s="143">
        <v>-1</v>
      </c>
      <c r="AH4317" s="143">
        <v>-1</v>
      </c>
      <c r="AI4317" s="143">
        <v>-1</v>
      </c>
      <c r="AJ4317" s="143">
        <v>0</v>
      </c>
      <c r="AM4317" s="143" t="s">
        <v>383</v>
      </c>
      <c r="AN4317" s="143">
        <v>-1</v>
      </c>
      <c r="AQ4317" s="143">
        <v>660</v>
      </c>
      <c r="AR4317" s="143" t="s">
        <v>297</v>
      </c>
      <c r="AT4317" s="143" t="s">
        <v>366</v>
      </c>
      <c r="AV4317" s="143">
        <v>113.323488923372</v>
      </c>
      <c r="AW4317" s="143">
        <v>1.9045207599</v>
      </c>
    </row>
    <row r="4318" spans="1:49" x14ac:dyDescent="0.25">
      <c r="A4318" s="153">
        <v>820000</v>
      </c>
      <c r="B4318" s="153">
        <v>2500000</v>
      </c>
      <c r="C4318" s="153">
        <v>2500000</v>
      </c>
      <c r="D4318" s="143" t="s">
        <v>360</v>
      </c>
      <c r="E4318" s="143" t="s">
        <v>73</v>
      </c>
      <c r="F4318" s="143" t="s">
        <v>378</v>
      </c>
      <c r="G4318" s="143" t="s">
        <v>379</v>
      </c>
      <c r="H4318" s="143">
        <v>0.59</v>
      </c>
      <c r="I4318" s="143">
        <v>0.64</v>
      </c>
      <c r="J4318" s="143" t="s">
        <v>366</v>
      </c>
      <c r="K4318" s="143">
        <v>1.6268396474380001E-2</v>
      </c>
      <c r="L4318" s="143">
        <v>3791.0543921640001</v>
      </c>
      <c r="M4318" s="143">
        <v>8.0976999027746199</v>
      </c>
      <c r="N4318" s="143">
        <v>1.08177133716296</v>
      </c>
      <c r="O4318" s="143">
        <v>0.13173659254893</v>
      </c>
      <c r="P4318" s="143">
        <v>1.7598685007590001E-2</v>
      </c>
      <c r="Q4318" s="143">
        <v>61.674375907686297</v>
      </c>
      <c r="R4318" s="143">
        <v>8110</v>
      </c>
      <c r="S4318" s="143" t="s">
        <v>410</v>
      </c>
      <c r="T4318" s="143">
        <v>8110</v>
      </c>
      <c r="U4318" s="143" t="s">
        <v>385</v>
      </c>
      <c r="V4318" s="143" t="s">
        <v>366</v>
      </c>
      <c r="Z4318" s="143">
        <v>0</v>
      </c>
      <c r="AA4318" s="143">
        <v>1</v>
      </c>
      <c r="AB4318" s="143">
        <v>0.13173659254893</v>
      </c>
      <c r="AC4318" s="143">
        <v>1.7598685007590001E-2</v>
      </c>
      <c r="AD4318" s="143">
        <v>2341.9748540843998</v>
      </c>
      <c r="AF4318" s="143">
        <v>-1</v>
      </c>
      <c r="AG4318" s="143">
        <v>-1</v>
      </c>
      <c r="AH4318" s="143">
        <v>-1</v>
      </c>
      <c r="AI4318" s="143">
        <v>-1</v>
      </c>
      <c r="AJ4318" s="143">
        <v>0</v>
      </c>
      <c r="AM4318" s="143" t="s">
        <v>383</v>
      </c>
      <c r="AN4318" s="143">
        <v>-1</v>
      </c>
      <c r="AQ4318" s="143">
        <v>675</v>
      </c>
      <c r="AR4318" s="143" t="s">
        <v>297</v>
      </c>
      <c r="AT4318" s="143" t="s">
        <v>366</v>
      </c>
      <c r="AV4318" s="143">
        <v>33.253476817677402</v>
      </c>
      <c r="AW4318" s="143">
        <v>1.8994118848999999</v>
      </c>
    </row>
    <row r="4319" spans="1:49" x14ac:dyDescent="0.25">
      <c r="A4319" s="153">
        <v>820000</v>
      </c>
      <c r="B4319" s="153">
        <v>2500000</v>
      </c>
      <c r="C4319" s="153">
        <v>2500000</v>
      </c>
      <c r="D4319" s="143" t="s">
        <v>360</v>
      </c>
      <c r="E4319" s="143" t="s">
        <v>73</v>
      </c>
      <c r="F4319" s="143" t="s">
        <v>378</v>
      </c>
      <c r="G4319" s="143" t="s">
        <v>379</v>
      </c>
      <c r="H4319" s="143">
        <v>0.59</v>
      </c>
      <c r="I4319" s="143">
        <v>0.64</v>
      </c>
      <c r="J4319" s="143" t="s">
        <v>395</v>
      </c>
      <c r="K4319" s="143">
        <v>1.3619885860000001E-5</v>
      </c>
      <c r="L4319" s="143">
        <v>3625.0560069592502</v>
      </c>
      <c r="M4319" s="143">
        <v>7.2141527885966301</v>
      </c>
      <c r="N4319" s="143">
        <v>0.98597254780472998</v>
      </c>
      <c r="O4319" s="143">
        <v>9.8255937610000003E-5</v>
      </c>
      <c r="P4319" s="143">
        <v>1.342883357E-5</v>
      </c>
      <c r="Q4319" s="143">
        <v>4.9372849079890001E-2</v>
      </c>
      <c r="R4319" s="143">
        <v>8140</v>
      </c>
      <c r="S4319" s="143" t="s">
        <v>369</v>
      </c>
      <c r="T4319" s="143">
        <v>8140</v>
      </c>
      <c r="U4319" s="143" t="s">
        <v>395</v>
      </c>
      <c r="V4319" s="143" t="s">
        <v>395</v>
      </c>
      <c r="Z4319" s="143">
        <v>0</v>
      </c>
      <c r="AA4319" s="143">
        <v>1</v>
      </c>
      <c r="AB4319" s="143">
        <v>9.8255937610000003E-5</v>
      </c>
      <c r="AC4319" s="143">
        <v>1.342883357E-5</v>
      </c>
      <c r="AD4319" s="143">
        <v>4.9372849078349997E-2</v>
      </c>
      <c r="AF4319" s="143">
        <v>-1</v>
      </c>
      <c r="AG4319" s="143">
        <v>-1</v>
      </c>
      <c r="AH4319" s="143">
        <v>-1</v>
      </c>
      <c r="AI4319" s="143">
        <v>-1</v>
      </c>
      <c r="AJ4319" s="143">
        <v>0</v>
      </c>
      <c r="AM4319" s="143" t="s">
        <v>383</v>
      </c>
      <c r="AN4319" s="143">
        <v>-1</v>
      </c>
      <c r="AQ4319" s="143">
        <v>658</v>
      </c>
      <c r="AR4319" s="143" t="s">
        <v>297</v>
      </c>
      <c r="AT4319" s="143" t="s">
        <v>366</v>
      </c>
      <c r="AV4319" s="143">
        <v>12.8376626958194</v>
      </c>
      <c r="AW4319" s="143">
        <v>4.0042900000000002E-5</v>
      </c>
    </row>
    <row r="4320" spans="1:49" x14ac:dyDescent="0.25">
      <c r="A4320" s="153">
        <v>820000</v>
      </c>
      <c r="B4320" s="153">
        <v>2500000</v>
      </c>
      <c r="C4320" s="153">
        <v>2500000</v>
      </c>
      <c r="D4320" s="143" t="s">
        <v>360</v>
      </c>
      <c r="E4320" s="143" t="s">
        <v>73</v>
      </c>
      <c r="F4320" s="143" t="s">
        <v>378</v>
      </c>
      <c r="G4320" s="143" t="s">
        <v>379</v>
      </c>
      <c r="H4320" s="143">
        <v>0.59</v>
      </c>
      <c r="I4320" s="143">
        <v>0.64</v>
      </c>
      <c r="J4320" s="143" t="s">
        <v>366</v>
      </c>
      <c r="K4320" s="143">
        <v>1.0967832889700001E-3</v>
      </c>
      <c r="L4320" s="143">
        <v>3625.0560069592502</v>
      </c>
      <c r="M4320" s="143">
        <v>7.2141527885966301</v>
      </c>
      <c r="N4320" s="143">
        <v>0.98597254780472998</v>
      </c>
      <c r="O4320" s="143">
        <v>7.9123622226699997E-3</v>
      </c>
      <c r="P4320" s="143">
        <v>1.08139821382E-3</v>
      </c>
      <c r="Q4320" s="143">
        <v>3.9759008500458499</v>
      </c>
      <c r="R4320" s="143">
        <v>8140</v>
      </c>
      <c r="S4320" s="143" t="s">
        <v>369</v>
      </c>
      <c r="T4320" s="143">
        <v>8140</v>
      </c>
      <c r="U4320" s="143" t="s">
        <v>385</v>
      </c>
      <c r="V4320" s="143" t="s">
        <v>366</v>
      </c>
      <c r="Z4320" s="143">
        <v>0</v>
      </c>
      <c r="AA4320" s="143">
        <v>1</v>
      </c>
      <c r="AB4320" s="143">
        <v>7.9123622226699997E-3</v>
      </c>
      <c r="AC4320" s="143">
        <v>1.08139821382E-3</v>
      </c>
      <c r="AD4320" s="143">
        <v>3.9759008500461701</v>
      </c>
      <c r="AF4320" s="143">
        <v>-1</v>
      </c>
      <c r="AG4320" s="143">
        <v>-1</v>
      </c>
      <c r="AH4320" s="143">
        <v>-1</v>
      </c>
      <c r="AI4320" s="143">
        <v>-1</v>
      </c>
      <c r="AJ4320" s="143">
        <v>0</v>
      </c>
      <c r="AM4320" s="143" t="s">
        <v>383</v>
      </c>
      <c r="AN4320" s="143">
        <v>-1</v>
      </c>
      <c r="AQ4320" s="143">
        <v>658</v>
      </c>
      <c r="AR4320" s="143" t="s">
        <v>297</v>
      </c>
      <c r="AT4320" s="143" t="s">
        <v>366</v>
      </c>
      <c r="AV4320" s="143">
        <v>20.512843172674</v>
      </c>
      <c r="AW4320" s="143">
        <v>3.2245748999999999E-3</v>
      </c>
    </row>
    <row r="4321" spans="1:49" x14ac:dyDescent="0.25">
      <c r="A4321" s="153">
        <v>820000</v>
      </c>
      <c r="B4321" s="153">
        <v>2500000</v>
      </c>
      <c r="C4321" s="153">
        <v>2500000</v>
      </c>
      <c r="D4321" s="143" t="s">
        <v>360</v>
      </c>
      <c r="E4321" s="143" t="s">
        <v>73</v>
      </c>
      <c r="F4321" s="143" t="s">
        <v>378</v>
      </c>
      <c r="G4321" s="143" t="s">
        <v>379</v>
      </c>
      <c r="H4321" s="143">
        <v>0.59</v>
      </c>
      <c r="I4321" s="143">
        <v>0.64</v>
      </c>
      <c r="J4321" s="143" t="s">
        <v>366</v>
      </c>
      <c r="K4321" s="143">
        <v>2.5844688401389999E-2</v>
      </c>
      <c r="L4321" s="143">
        <v>3625.0560069592502</v>
      </c>
      <c r="M4321" s="143">
        <v>7.2141527885966301</v>
      </c>
      <c r="N4321" s="143">
        <v>0.98597254780472998</v>
      </c>
      <c r="O4321" s="143">
        <v>0.18644753090134999</v>
      </c>
      <c r="P4321" s="143">
        <v>2.5482153270340001E-2</v>
      </c>
      <c r="Q4321" s="143">
        <v>93.688442937477902</v>
      </c>
      <c r="R4321" s="143">
        <v>1920</v>
      </c>
      <c r="S4321" s="143" t="s">
        <v>417</v>
      </c>
      <c r="T4321" s="143">
        <v>1920</v>
      </c>
      <c r="U4321" s="143" t="s">
        <v>385</v>
      </c>
      <c r="V4321" s="143" t="s">
        <v>366</v>
      </c>
      <c r="Z4321" s="143">
        <v>0</v>
      </c>
      <c r="AA4321" s="143">
        <v>1</v>
      </c>
      <c r="AB4321" s="143">
        <v>0.18644753090134999</v>
      </c>
      <c r="AC4321" s="143">
        <v>2.5482153270340001E-2</v>
      </c>
      <c r="AD4321" s="143">
        <v>93.688442937476097</v>
      </c>
      <c r="AF4321" s="143">
        <v>-1</v>
      </c>
      <c r="AG4321" s="143">
        <v>-1</v>
      </c>
      <c r="AH4321" s="143">
        <v>-1</v>
      </c>
      <c r="AI4321" s="143">
        <v>-1</v>
      </c>
      <c r="AJ4321" s="143">
        <v>0</v>
      </c>
      <c r="AM4321" s="143" t="s">
        <v>383</v>
      </c>
      <c r="AN4321" s="143">
        <v>-1</v>
      </c>
      <c r="AQ4321" s="143">
        <v>658</v>
      </c>
      <c r="AR4321" s="143" t="s">
        <v>297</v>
      </c>
      <c r="AT4321" s="143" t="s">
        <v>366</v>
      </c>
      <c r="AV4321" s="143">
        <v>47.226448638980401</v>
      </c>
      <c r="AW4321" s="143">
        <v>7.5984138600000001E-2</v>
      </c>
    </row>
    <row r="4322" spans="1:49" x14ac:dyDescent="0.25">
      <c r="A4322" s="153">
        <v>820000</v>
      </c>
      <c r="B4322" s="153">
        <v>2500000</v>
      </c>
      <c r="C4322" s="153">
        <v>2500000</v>
      </c>
      <c r="D4322" s="143" t="s">
        <v>360</v>
      </c>
      <c r="E4322" s="143" t="s">
        <v>73</v>
      </c>
      <c r="F4322" s="143" t="s">
        <v>378</v>
      </c>
      <c r="G4322" s="143" t="s">
        <v>379</v>
      </c>
      <c r="H4322" s="143">
        <v>0.59</v>
      </c>
      <c r="I4322" s="143">
        <v>0.64</v>
      </c>
      <c r="J4322" s="143" t="s">
        <v>366</v>
      </c>
      <c r="K4322" s="143">
        <v>2.5762838242E-4</v>
      </c>
      <c r="L4322" s="143">
        <v>3728.5675065606001</v>
      </c>
      <c r="M4322" s="143">
        <v>8.7729808232316007</v>
      </c>
      <c r="N4322" s="143">
        <v>1.1596007131024599</v>
      </c>
      <c r="O4322" s="143">
        <v>2.26016885851E-3</v>
      </c>
      <c r="P4322" s="143">
        <v>2.9874605597000003E-4</v>
      </c>
      <c r="Q4322" s="143">
        <v>0.96058481547015995</v>
      </c>
      <c r="R4322" s="143">
        <v>8140</v>
      </c>
      <c r="S4322" s="143" t="s">
        <v>369</v>
      </c>
      <c r="T4322" s="143">
        <v>8140</v>
      </c>
      <c r="U4322" s="143" t="s">
        <v>385</v>
      </c>
      <c r="V4322" s="143" t="s">
        <v>366</v>
      </c>
      <c r="Z4322" s="143">
        <v>0</v>
      </c>
      <c r="AA4322" s="143">
        <v>1</v>
      </c>
      <c r="AB4322" s="143">
        <v>2.26016885851E-3</v>
      </c>
      <c r="AC4322" s="143">
        <v>2.9874605597000003E-4</v>
      </c>
      <c r="AD4322" s="143">
        <v>755.07663585078296</v>
      </c>
      <c r="AF4322" s="143">
        <v>-1</v>
      </c>
      <c r="AG4322" s="143">
        <v>-1</v>
      </c>
      <c r="AH4322" s="143">
        <v>-1</v>
      </c>
      <c r="AI4322" s="143">
        <v>-1</v>
      </c>
      <c r="AJ4322" s="143">
        <v>0</v>
      </c>
      <c r="AM4322" s="143" t="s">
        <v>383</v>
      </c>
      <c r="AN4322" s="143">
        <v>-1</v>
      </c>
      <c r="AQ4322" s="143">
        <v>653</v>
      </c>
      <c r="AR4322" s="143" t="s">
        <v>297</v>
      </c>
      <c r="AT4322" s="143" t="s">
        <v>366</v>
      </c>
      <c r="AV4322" s="143">
        <v>12.6167706979258</v>
      </c>
      <c r="AW4322" s="143">
        <v>0.61238981010000004</v>
      </c>
    </row>
    <row r="4323" spans="1:49" x14ac:dyDescent="0.25">
      <c r="A4323" s="153">
        <v>820000</v>
      </c>
      <c r="B4323" s="153">
        <v>2500000</v>
      </c>
      <c r="C4323" s="153">
        <v>2500000</v>
      </c>
      <c r="D4323" s="143" t="s">
        <v>360</v>
      </c>
      <c r="E4323" s="143" t="s">
        <v>73</v>
      </c>
      <c r="F4323" s="143" t="s">
        <v>378</v>
      </c>
      <c r="G4323" s="143" t="s">
        <v>379</v>
      </c>
      <c r="H4323" s="143">
        <v>0.59</v>
      </c>
      <c r="I4323" s="143">
        <v>0.64</v>
      </c>
      <c r="J4323" s="143" t="s">
        <v>366</v>
      </c>
      <c r="K4323" s="143">
        <v>6.3256321994999999E-4</v>
      </c>
      <c r="L4323" s="143">
        <v>3728.5675065606001</v>
      </c>
      <c r="M4323" s="143">
        <v>8.7729808232316007</v>
      </c>
      <c r="N4323" s="143">
        <v>1.1596007131024599</v>
      </c>
      <c r="O4323" s="143">
        <v>5.5494649981499998E-3</v>
      </c>
      <c r="P4323" s="143">
        <v>7.3352076094000001E-4</v>
      </c>
      <c r="Q4323" s="143">
        <v>2.3585546677732898</v>
      </c>
      <c r="R4323" s="143">
        <v>8140</v>
      </c>
      <c r="S4323" s="143" t="s">
        <v>369</v>
      </c>
      <c r="T4323" s="143">
        <v>8140</v>
      </c>
      <c r="U4323" s="143" t="s">
        <v>385</v>
      </c>
      <c r="V4323" s="143" t="s">
        <v>366</v>
      </c>
      <c r="Z4323" s="143">
        <v>0</v>
      </c>
      <c r="AA4323" s="143">
        <v>1</v>
      </c>
      <c r="AB4323" s="143">
        <v>5.5494649981499998E-3</v>
      </c>
      <c r="AC4323" s="143">
        <v>7.3352076094000001E-4</v>
      </c>
      <c r="AD4323" s="143">
        <v>755.07663585078296</v>
      </c>
      <c r="AF4323" s="143">
        <v>-1</v>
      </c>
      <c r="AG4323" s="143">
        <v>-1</v>
      </c>
      <c r="AH4323" s="143">
        <v>-1</v>
      </c>
      <c r="AI4323" s="143">
        <v>-1</v>
      </c>
      <c r="AJ4323" s="143">
        <v>0</v>
      </c>
      <c r="AM4323" s="143" t="s">
        <v>383</v>
      </c>
      <c r="AN4323" s="143">
        <v>-1</v>
      </c>
      <c r="AQ4323" s="143">
        <v>654</v>
      </c>
      <c r="AR4323" s="143" t="s">
        <v>297</v>
      </c>
      <c r="AT4323" s="143" t="s">
        <v>366</v>
      </c>
      <c r="AV4323" s="143">
        <v>28.136176320777999</v>
      </c>
      <c r="AW4323" s="143">
        <v>0.61238981010000004</v>
      </c>
    </row>
    <row r="4324" spans="1:49" x14ac:dyDescent="0.25">
      <c r="A4324" s="153">
        <v>820000</v>
      </c>
      <c r="B4324" s="153">
        <v>2500000</v>
      </c>
      <c r="C4324" s="153">
        <v>2500000</v>
      </c>
      <c r="D4324" s="143" t="s">
        <v>360</v>
      </c>
      <c r="E4324" s="143" t="s">
        <v>73</v>
      </c>
      <c r="F4324" s="143" t="s">
        <v>378</v>
      </c>
      <c r="G4324" s="143" t="s">
        <v>379</v>
      </c>
      <c r="H4324" s="143">
        <v>0.59</v>
      </c>
      <c r="I4324" s="143">
        <v>0.64</v>
      </c>
      <c r="J4324" s="143" t="s">
        <v>363</v>
      </c>
      <c r="K4324" s="143">
        <v>0.14669567400878999</v>
      </c>
      <c r="L4324" s="143">
        <v>3728.5675065606001</v>
      </c>
      <c r="M4324" s="143">
        <v>8.7729808232316007</v>
      </c>
      <c r="N4324" s="143">
        <v>1.1596007131024599</v>
      </c>
      <c r="O4324" s="143">
        <v>1.2869583349302001</v>
      </c>
      <c r="P4324" s="143">
        <v>0.17010840818963999</v>
      </c>
      <c r="Q4324" s="143">
        <v>546.96472346220298</v>
      </c>
      <c r="R4324" s="143">
        <v>3100</v>
      </c>
      <c r="S4324" s="143" t="s">
        <v>371</v>
      </c>
      <c r="T4324" s="143">
        <v>3100</v>
      </c>
      <c r="U4324" s="143" t="s">
        <v>385</v>
      </c>
      <c r="V4324" s="143" t="s">
        <v>366</v>
      </c>
      <c r="Y4324" s="143" t="s">
        <v>363</v>
      </c>
      <c r="Z4324" s="143">
        <v>0</v>
      </c>
      <c r="AA4324" s="143">
        <v>1</v>
      </c>
      <c r="AB4324" s="143">
        <v>1.2869583349302001</v>
      </c>
      <c r="AC4324" s="143">
        <v>0.17010840818963999</v>
      </c>
      <c r="AD4324" s="143">
        <v>564.22883203410504</v>
      </c>
      <c r="AF4324" s="143">
        <v>-1</v>
      </c>
      <c r="AG4324" s="143">
        <v>-1</v>
      </c>
      <c r="AH4324" s="143">
        <v>-1</v>
      </c>
      <c r="AI4324" s="143">
        <v>-1</v>
      </c>
      <c r="AJ4324" s="143">
        <v>0</v>
      </c>
      <c r="AM4324" s="143" t="s">
        <v>383</v>
      </c>
      <c r="AN4324" s="143">
        <v>-1</v>
      </c>
      <c r="AQ4324" s="143">
        <v>654</v>
      </c>
      <c r="AR4324" s="143" t="s">
        <v>297</v>
      </c>
      <c r="AT4324" s="143" t="s">
        <v>366</v>
      </c>
      <c r="AV4324" s="143">
        <v>125.262751297238</v>
      </c>
      <c r="AW4324" s="143">
        <v>0.45760651419999998</v>
      </c>
    </row>
    <row r="4325" spans="1:49" x14ac:dyDescent="0.25">
      <c r="A4325" s="153">
        <v>820000</v>
      </c>
      <c r="B4325" s="153">
        <v>2500000</v>
      </c>
      <c r="C4325" s="153">
        <v>2500000</v>
      </c>
      <c r="D4325" s="143" t="s">
        <v>360</v>
      </c>
      <c r="E4325" s="143" t="s">
        <v>73</v>
      </c>
      <c r="F4325" s="143" t="s">
        <v>378</v>
      </c>
      <c r="G4325" s="143" t="s">
        <v>379</v>
      </c>
      <c r="H4325" s="143">
        <v>0.59</v>
      </c>
      <c r="I4325" s="143">
        <v>0.64</v>
      </c>
      <c r="J4325" s="143" t="s">
        <v>366</v>
      </c>
      <c r="K4325" s="143">
        <v>0.17389288446595</v>
      </c>
      <c r="L4325" s="143">
        <v>3728.5675065606001</v>
      </c>
      <c r="M4325" s="143">
        <v>8.7729808232316007</v>
      </c>
      <c r="N4325" s="143">
        <v>1.1596007131024599</v>
      </c>
      <c r="O4325" s="143">
        <v>1.52555894071627</v>
      </c>
      <c r="P4325" s="143">
        <v>0.20164631283017001</v>
      </c>
      <c r="Q4325" s="143">
        <v>648.37135864186803</v>
      </c>
      <c r="R4325" s="143">
        <v>1400</v>
      </c>
      <c r="S4325" s="143" t="s">
        <v>389</v>
      </c>
      <c r="T4325" s="143">
        <v>1400</v>
      </c>
      <c r="U4325" s="143" t="s">
        <v>385</v>
      </c>
      <c r="V4325" s="143" t="s">
        <v>366</v>
      </c>
      <c r="Z4325" s="143">
        <v>0</v>
      </c>
      <c r="AA4325" s="143">
        <v>1</v>
      </c>
      <c r="AB4325" s="143">
        <v>1.52555894071627</v>
      </c>
      <c r="AC4325" s="143">
        <v>0.20164631283017001</v>
      </c>
      <c r="AD4325" s="143">
        <v>984.06727306002301</v>
      </c>
      <c r="AF4325" s="143">
        <v>-1</v>
      </c>
      <c r="AG4325" s="143">
        <v>-1</v>
      </c>
      <c r="AH4325" s="143">
        <v>-1</v>
      </c>
      <c r="AI4325" s="143">
        <v>-1</v>
      </c>
      <c r="AJ4325" s="143">
        <v>0</v>
      </c>
      <c r="AM4325" s="143" t="s">
        <v>383</v>
      </c>
      <c r="AN4325" s="143">
        <v>-1</v>
      </c>
      <c r="AQ4325" s="143">
        <v>653</v>
      </c>
      <c r="AR4325" s="143" t="s">
        <v>297</v>
      </c>
      <c r="AT4325" s="143" t="s">
        <v>366</v>
      </c>
      <c r="AV4325" s="143">
        <v>115.27315688551499</v>
      </c>
      <c r="AW4325" s="143">
        <v>0.79810808850000003</v>
      </c>
    </row>
    <row r="4326" spans="1:49" x14ac:dyDescent="0.25">
      <c r="A4326" s="153">
        <v>820000</v>
      </c>
      <c r="B4326" s="153">
        <v>2500000</v>
      </c>
      <c r="C4326" s="153">
        <v>2500000</v>
      </c>
      <c r="D4326" s="143" t="s">
        <v>360</v>
      </c>
      <c r="E4326" s="143" t="s">
        <v>73</v>
      </c>
      <c r="F4326" s="143" t="s">
        <v>378</v>
      </c>
      <c r="G4326" s="143" t="s">
        <v>379</v>
      </c>
      <c r="H4326" s="143">
        <v>0.59</v>
      </c>
      <c r="I4326" s="143">
        <v>0.64</v>
      </c>
      <c r="J4326" s="143" t="s">
        <v>366</v>
      </c>
      <c r="K4326" s="143">
        <v>2.5805713903999999E-3</v>
      </c>
      <c r="L4326" s="143">
        <v>3517.3834964082498</v>
      </c>
      <c r="M4326" s="143">
        <v>8.1989456921000095</v>
      </c>
      <c r="N4326" s="143">
        <v>1.03048584013512</v>
      </c>
      <c r="O4326" s="143">
        <v>2.1157964684490001E-2</v>
      </c>
      <c r="P4326" s="143">
        <v>2.6592422772600001E-3</v>
      </c>
      <c r="Q4326" s="143">
        <v>9.0768592199032891</v>
      </c>
      <c r="R4326" s="143">
        <v>8140</v>
      </c>
      <c r="S4326" s="143" t="s">
        <v>369</v>
      </c>
      <c r="T4326" s="143">
        <v>8140</v>
      </c>
      <c r="U4326" s="143" t="s">
        <v>385</v>
      </c>
      <c r="V4326" s="143" t="s">
        <v>366</v>
      </c>
      <c r="Z4326" s="143">
        <v>0</v>
      </c>
      <c r="AA4326" s="143">
        <v>1</v>
      </c>
      <c r="AB4326" s="143">
        <v>2.1157964684490001E-2</v>
      </c>
      <c r="AC4326" s="143">
        <v>2.6592422772600001E-3</v>
      </c>
      <c r="AD4326" s="143">
        <v>725.72863891511099</v>
      </c>
      <c r="AF4326" s="143">
        <v>-1</v>
      </c>
      <c r="AG4326" s="143">
        <v>-1</v>
      </c>
      <c r="AH4326" s="143">
        <v>-1</v>
      </c>
      <c r="AI4326" s="143">
        <v>-1</v>
      </c>
      <c r="AJ4326" s="143">
        <v>0</v>
      </c>
      <c r="AM4326" s="143" t="s">
        <v>383</v>
      </c>
      <c r="AN4326" s="143">
        <v>-1</v>
      </c>
      <c r="AQ4326" s="143">
        <v>654</v>
      </c>
      <c r="AR4326" s="143" t="s">
        <v>297</v>
      </c>
      <c r="AT4326" s="143" t="s">
        <v>366</v>
      </c>
      <c r="AV4326" s="143">
        <v>35.839804860097999</v>
      </c>
      <c r="AW4326" s="143">
        <v>0.58858770390000004</v>
      </c>
    </row>
    <row r="4327" spans="1:49" x14ac:dyDescent="0.25">
      <c r="A4327" s="153">
        <v>820000</v>
      </c>
      <c r="B4327" s="153">
        <v>2500000</v>
      </c>
      <c r="C4327" s="153">
        <v>2500000</v>
      </c>
      <c r="D4327" s="143" t="s">
        <v>360</v>
      </c>
      <c r="E4327" s="143" t="s">
        <v>73</v>
      </c>
      <c r="F4327" s="143" t="s">
        <v>378</v>
      </c>
      <c r="G4327" s="143" t="s">
        <v>379</v>
      </c>
      <c r="H4327" s="143">
        <v>0.59</v>
      </c>
      <c r="I4327" s="143">
        <v>0.64</v>
      </c>
      <c r="J4327" s="143" t="s">
        <v>363</v>
      </c>
      <c r="K4327" s="143">
        <v>9.8925025951100004E-2</v>
      </c>
      <c r="L4327" s="143">
        <v>3517.3834964082498</v>
      </c>
      <c r="M4327" s="143">
        <v>8.1989456921000095</v>
      </c>
      <c r="N4327" s="143">
        <v>1.03048584013512</v>
      </c>
      <c r="O4327" s="143">
        <v>0.81108091536265003</v>
      </c>
      <c r="P4327" s="143">
        <v>0.10194083847759999</v>
      </c>
      <c r="Q4327" s="143">
        <v>347.95725366215697</v>
      </c>
      <c r="R4327" s="143">
        <v>3100</v>
      </c>
      <c r="S4327" s="143" t="s">
        <v>371</v>
      </c>
      <c r="T4327" s="143">
        <v>3100</v>
      </c>
      <c r="U4327" s="143" t="s">
        <v>385</v>
      </c>
      <c r="V4327" s="143" t="s">
        <v>366</v>
      </c>
      <c r="Y4327" s="143" t="s">
        <v>363</v>
      </c>
      <c r="Z4327" s="143">
        <v>0</v>
      </c>
      <c r="AA4327" s="143">
        <v>1</v>
      </c>
      <c r="AB4327" s="143">
        <v>0.81108091536265003</v>
      </c>
      <c r="AC4327" s="143">
        <v>0.10194083847759999</v>
      </c>
      <c r="AD4327" s="143">
        <v>1071.7687187942599</v>
      </c>
      <c r="AF4327" s="143">
        <v>-1</v>
      </c>
      <c r="AG4327" s="143">
        <v>-1</v>
      </c>
      <c r="AH4327" s="143">
        <v>-1</v>
      </c>
      <c r="AI4327" s="143">
        <v>-1</v>
      </c>
      <c r="AJ4327" s="143">
        <v>0</v>
      </c>
      <c r="AM4327" s="143" t="s">
        <v>383</v>
      </c>
      <c r="AN4327" s="143">
        <v>-1</v>
      </c>
      <c r="AQ4327" s="143">
        <v>654</v>
      </c>
      <c r="AR4327" s="143" t="s">
        <v>297</v>
      </c>
      <c r="AT4327" s="143" t="s">
        <v>366</v>
      </c>
      <c r="AV4327" s="143">
        <v>80.590171880719595</v>
      </c>
      <c r="AW4327" s="143">
        <v>0.86923659269999998</v>
      </c>
    </row>
    <row r="4328" spans="1:49" x14ac:dyDescent="0.25">
      <c r="A4328" s="153">
        <v>820000</v>
      </c>
      <c r="B4328" s="153">
        <v>2500000</v>
      </c>
      <c r="C4328" s="153">
        <v>2500000</v>
      </c>
      <c r="D4328" s="143" t="s">
        <v>360</v>
      </c>
      <c r="E4328" s="143" t="s">
        <v>73</v>
      </c>
      <c r="F4328" s="143" t="s">
        <v>378</v>
      </c>
      <c r="G4328" s="143" t="s">
        <v>379</v>
      </c>
      <c r="H4328" s="143">
        <v>0.59</v>
      </c>
      <c r="I4328" s="143">
        <v>0.64</v>
      </c>
      <c r="J4328" s="143" t="s">
        <v>366</v>
      </c>
      <c r="K4328" s="143">
        <v>6.934500379413E-2</v>
      </c>
      <c r="L4328" s="143">
        <v>3517.3834964082498</v>
      </c>
      <c r="M4328" s="143">
        <v>8.1989456921000095</v>
      </c>
      <c r="N4328" s="143">
        <v>1.03048584013512</v>
      </c>
      <c r="O4328" s="143">
        <v>0.56855592012658995</v>
      </c>
      <c r="P4328" s="143">
        <v>7.1459044493970003E-2</v>
      </c>
      <c r="Q4328" s="143">
        <v>243.91297190386501</v>
      </c>
      <c r="R4328" s="143">
        <v>1400</v>
      </c>
      <c r="S4328" s="143" t="s">
        <v>389</v>
      </c>
      <c r="T4328" s="143">
        <v>1400</v>
      </c>
      <c r="U4328" s="143" t="s">
        <v>385</v>
      </c>
      <c r="V4328" s="143" t="s">
        <v>366</v>
      </c>
      <c r="Z4328" s="143">
        <v>0</v>
      </c>
      <c r="AA4328" s="143">
        <v>1</v>
      </c>
      <c r="AB4328" s="143">
        <v>0.56855592012658995</v>
      </c>
      <c r="AC4328" s="143">
        <v>7.1459044493970003E-2</v>
      </c>
      <c r="AD4328" s="143">
        <v>375.41361923009202</v>
      </c>
      <c r="AF4328" s="143">
        <v>-1</v>
      </c>
      <c r="AG4328" s="143">
        <v>-1</v>
      </c>
      <c r="AH4328" s="143">
        <v>-1</v>
      </c>
      <c r="AI4328" s="143">
        <v>-1</v>
      </c>
      <c r="AJ4328" s="143">
        <v>0</v>
      </c>
      <c r="AM4328" s="143" t="s">
        <v>383</v>
      </c>
      <c r="AN4328" s="143">
        <v>-1</v>
      </c>
      <c r="AQ4328" s="143">
        <v>653</v>
      </c>
      <c r="AR4328" s="143" t="s">
        <v>297</v>
      </c>
      <c r="AT4328" s="143" t="s">
        <v>366</v>
      </c>
      <c r="AV4328" s="143">
        <v>115.044690861676</v>
      </c>
      <c r="AW4328" s="143">
        <v>0.3044717106</v>
      </c>
    </row>
    <row r="4329" spans="1:49" x14ac:dyDescent="0.25">
      <c r="A4329" s="153">
        <v>820000</v>
      </c>
      <c r="B4329" s="153">
        <v>2500000</v>
      </c>
      <c r="C4329" s="153">
        <v>2500000</v>
      </c>
      <c r="D4329" s="143" t="s">
        <v>360</v>
      </c>
      <c r="E4329" s="143" t="s">
        <v>73</v>
      </c>
      <c r="F4329" s="143" t="s">
        <v>378</v>
      </c>
      <c r="G4329" s="143" t="s">
        <v>379</v>
      </c>
      <c r="H4329" s="143">
        <v>0.59</v>
      </c>
      <c r="I4329" s="143">
        <v>0.64</v>
      </c>
      <c r="J4329" s="143" t="s">
        <v>366</v>
      </c>
      <c r="K4329" s="143">
        <v>0.60815636333014</v>
      </c>
      <c r="L4329" s="143">
        <v>3792.1781237621799</v>
      </c>
      <c r="M4329" s="143">
        <v>7.6223081170357503</v>
      </c>
      <c r="N4329" s="143">
        <v>1.03928739187293</v>
      </c>
      <c r="O4329" s="143">
        <v>4.6355551846382799</v>
      </c>
      <c r="P4329" s="143">
        <v>0.63204924069630997</v>
      </c>
      <c r="Q4329" s="143">
        <v>2306.2372568473202</v>
      </c>
      <c r="R4329" s="143">
        <v>1860</v>
      </c>
      <c r="S4329" s="143" t="s">
        <v>411</v>
      </c>
      <c r="T4329" s="143">
        <v>1860</v>
      </c>
      <c r="U4329" s="143" t="s">
        <v>385</v>
      </c>
      <c r="V4329" s="143" t="s">
        <v>366</v>
      </c>
      <c r="Z4329" s="143">
        <v>0</v>
      </c>
      <c r="AA4329" s="143">
        <v>1</v>
      </c>
      <c r="AB4329" s="143">
        <v>4.6355551846382799</v>
      </c>
      <c r="AC4329" s="143">
        <v>0.63204924069630997</v>
      </c>
      <c r="AD4329" s="143">
        <v>2342.6690544846801</v>
      </c>
      <c r="AF4329" s="143">
        <v>-1</v>
      </c>
      <c r="AG4329" s="143">
        <v>-1</v>
      </c>
      <c r="AH4329" s="143">
        <v>-1</v>
      </c>
      <c r="AI4329" s="143">
        <v>-1</v>
      </c>
      <c r="AJ4329" s="143">
        <v>0</v>
      </c>
      <c r="AM4329" s="143" t="s">
        <v>383</v>
      </c>
      <c r="AN4329" s="143">
        <v>-1</v>
      </c>
      <c r="AQ4329" s="143">
        <v>678</v>
      </c>
      <c r="AR4329" s="143" t="s">
        <v>297</v>
      </c>
      <c r="AT4329" s="143" t="s">
        <v>366</v>
      </c>
      <c r="AV4329" s="143">
        <v>195.63346214741401</v>
      </c>
      <c r="AW4329" s="143">
        <v>1.8999749023000001</v>
      </c>
    </row>
    <row r="4330" spans="1:49" x14ac:dyDescent="0.25">
      <c r="A4330" s="153">
        <v>820000</v>
      </c>
      <c r="B4330" s="153">
        <v>2500000</v>
      </c>
      <c r="C4330" s="153">
        <v>2500000</v>
      </c>
      <c r="D4330" s="143" t="s">
        <v>360</v>
      </c>
      <c r="E4330" s="143" t="s">
        <v>73</v>
      </c>
      <c r="F4330" s="143" t="s">
        <v>378</v>
      </c>
      <c r="G4330" s="143" t="s">
        <v>379</v>
      </c>
      <c r="H4330" s="143">
        <v>0.59</v>
      </c>
      <c r="I4330" s="143">
        <v>0.64</v>
      </c>
      <c r="J4330" s="143" t="s">
        <v>366</v>
      </c>
      <c r="K4330" s="143">
        <v>5.7672192833570002E-2</v>
      </c>
      <c r="L4330" s="143">
        <v>3761.5188185279899</v>
      </c>
      <c r="M4330" s="143">
        <v>7.4692575054969801</v>
      </c>
      <c r="N4330" s="143">
        <v>1.0337284347205</v>
      </c>
      <c r="O4330" s="143">
        <v>0.43076845918065998</v>
      </c>
      <c r="P4330" s="143">
        <v>5.9617385624749997E-2</v>
      </c>
      <c r="Q4330" s="143">
        <v>216.93503864927499</v>
      </c>
      <c r="R4330" s="143">
        <v>1800</v>
      </c>
      <c r="S4330" s="143" t="s">
        <v>415</v>
      </c>
      <c r="T4330" s="143">
        <v>1800</v>
      </c>
      <c r="U4330" s="143" t="s">
        <v>385</v>
      </c>
      <c r="V4330" s="143" t="s">
        <v>366</v>
      </c>
      <c r="Z4330" s="143">
        <v>0</v>
      </c>
      <c r="AA4330" s="143">
        <v>1</v>
      </c>
      <c r="AB4330" s="143">
        <v>0.43076845918065998</v>
      </c>
      <c r="AC4330" s="143">
        <v>5.9617385624749997E-2</v>
      </c>
      <c r="AD4330" s="143">
        <v>2323.7288561109999</v>
      </c>
      <c r="AF4330" s="143">
        <v>-1</v>
      </c>
      <c r="AG4330" s="143">
        <v>-1</v>
      </c>
      <c r="AH4330" s="143">
        <v>-1</v>
      </c>
      <c r="AI4330" s="143">
        <v>-1</v>
      </c>
      <c r="AJ4330" s="143">
        <v>0</v>
      </c>
      <c r="AM4330" s="143" t="s">
        <v>383</v>
      </c>
      <c r="AN4330" s="143">
        <v>-1</v>
      </c>
      <c r="AQ4330" s="143">
        <v>663</v>
      </c>
      <c r="AR4330" s="143" t="s">
        <v>297</v>
      </c>
      <c r="AT4330" s="143" t="s">
        <v>366</v>
      </c>
      <c r="AV4330" s="143">
        <v>63.739713157402299</v>
      </c>
      <c r="AW4330" s="143">
        <v>1.884613833</v>
      </c>
    </row>
    <row r="4331" spans="1:49" x14ac:dyDescent="0.25">
      <c r="A4331" s="153">
        <v>820000</v>
      </c>
      <c r="B4331" s="153">
        <v>2500000</v>
      </c>
      <c r="C4331" s="153">
        <v>2500000</v>
      </c>
      <c r="D4331" s="143" t="s">
        <v>360</v>
      </c>
      <c r="E4331" s="143" t="s">
        <v>73</v>
      </c>
      <c r="F4331" s="143" t="s">
        <v>378</v>
      </c>
      <c r="G4331" s="143" t="s">
        <v>379</v>
      </c>
      <c r="H4331" s="143">
        <v>0.59</v>
      </c>
      <c r="I4331" s="143">
        <v>0.64</v>
      </c>
      <c r="J4331" s="143" t="s">
        <v>366</v>
      </c>
      <c r="K4331" s="143">
        <v>0.23052983291571999</v>
      </c>
      <c r="L4331" s="143">
        <v>3761.5188185279899</v>
      </c>
      <c r="M4331" s="143">
        <v>7.4692575054969801</v>
      </c>
      <c r="N4331" s="143">
        <v>1.0337284347205</v>
      </c>
      <c r="O4331" s="143">
        <v>1.72188668474673</v>
      </c>
      <c r="P4331" s="143">
        <v>0.23830524333634001</v>
      </c>
      <c r="Q4331" s="143">
        <v>867.14230474460703</v>
      </c>
      <c r="R4331" s="143">
        <v>1800</v>
      </c>
      <c r="S4331" s="143" t="s">
        <v>415</v>
      </c>
      <c r="T4331" s="143">
        <v>1800</v>
      </c>
      <c r="U4331" s="143" t="s">
        <v>385</v>
      </c>
      <c r="V4331" s="143" t="s">
        <v>366</v>
      </c>
      <c r="Z4331" s="143">
        <v>0</v>
      </c>
      <c r="AA4331" s="143">
        <v>1</v>
      </c>
      <c r="AB4331" s="143">
        <v>1.72188668474673</v>
      </c>
      <c r="AC4331" s="143">
        <v>0.23830524333634001</v>
      </c>
      <c r="AD4331" s="143">
        <v>2323.7288561109999</v>
      </c>
      <c r="AF4331" s="143">
        <v>-1</v>
      </c>
      <c r="AG4331" s="143">
        <v>-1</v>
      </c>
      <c r="AH4331" s="143">
        <v>-1</v>
      </c>
      <c r="AI4331" s="143">
        <v>-1</v>
      </c>
      <c r="AJ4331" s="143">
        <v>0</v>
      </c>
      <c r="AM4331" s="143" t="s">
        <v>383</v>
      </c>
      <c r="AN4331" s="143">
        <v>-1</v>
      </c>
      <c r="AQ4331" s="143">
        <v>664</v>
      </c>
      <c r="AR4331" s="143" t="s">
        <v>297</v>
      </c>
      <c r="AT4331" s="143" t="s">
        <v>366</v>
      </c>
      <c r="AV4331" s="143">
        <v>137.40142911195801</v>
      </c>
      <c r="AW4331" s="143">
        <v>1.884613833</v>
      </c>
    </row>
    <row r="4332" spans="1:49" x14ac:dyDescent="0.25">
      <c r="A4332" s="153">
        <v>820000</v>
      </c>
      <c r="B4332" s="153">
        <v>2500000</v>
      </c>
      <c r="C4332" s="153">
        <v>2500000</v>
      </c>
      <c r="D4332" s="143" t="s">
        <v>360</v>
      </c>
      <c r="E4332" s="143" t="s">
        <v>73</v>
      </c>
      <c r="F4332" s="143" t="s">
        <v>378</v>
      </c>
      <c r="G4332" s="143" t="s">
        <v>379</v>
      </c>
      <c r="H4332" s="143">
        <v>0.59</v>
      </c>
      <c r="I4332" s="143">
        <v>0.64</v>
      </c>
      <c r="J4332" s="143" t="s">
        <v>363</v>
      </c>
      <c r="K4332" s="143">
        <v>0.17368357229067</v>
      </c>
      <c r="L4332" s="143">
        <v>3558.1938908923398</v>
      </c>
      <c r="M4332" s="143">
        <v>7.06695766863752</v>
      </c>
      <c r="N4332" s="143">
        <v>0.96681087620420003</v>
      </c>
      <c r="O4332" s="143">
        <v>1.2274144531159601</v>
      </c>
      <c r="P4332" s="143">
        <v>0.16791916670862</v>
      </c>
      <c r="Q4332" s="143">
        <v>617.99982587304896</v>
      </c>
      <c r="R4332" s="143">
        <v>3100</v>
      </c>
      <c r="S4332" s="143" t="s">
        <v>371</v>
      </c>
      <c r="T4332" s="143">
        <v>3100</v>
      </c>
      <c r="U4332" s="143" t="s">
        <v>385</v>
      </c>
      <c r="V4332" s="143" t="s">
        <v>366</v>
      </c>
      <c r="Y4332" s="143" t="s">
        <v>363</v>
      </c>
      <c r="Z4332" s="143">
        <v>0</v>
      </c>
      <c r="AA4332" s="143">
        <v>1</v>
      </c>
      <c r="AB4332" s="143">
        <v>1.2274144531159601</v>
      </c>
      <c r="AC4332" s="143">
        <v>0.16791916670862</v>
      </c>
      <c r="AD4332" s="143">
        <v>617.99982587304896</v>
      </c>
      <c r="AF4332" s="143">
        <v>-1</v>
      </c>
      <c r="AG4332" s="143">
        <v>-1</v>
      </c>
      <c r="AH4332" s="143">
        <v>-1</v>
      </c>
      <c r="AI4332" s="143">
        <v>-1</v>
      </c>
      <c r="AJ4332" s="143">
        <v>0</v>
      </c>
      <c r="AM4332" s="143" t="s">
        <v>383</v>
      </c>
      <c r="AN4332" s="143">
        <v>-1</v>
      </c>
      <c r="AQ4332" s="143">
        <v>658</v>
      </c>
      <c r="AR4332" s="143" t="s">
        <v>297</v>
      </c>
      <c r="AT4332" s="143" t="s">
        <v>366</v>
      </c>
      <c r="AV4332" s="143">
        <v>109.737559953698</v>
      </c>
      <c r="AW4332" s="143">
        <v>0.50121640379999999</v>
      </c>
    </row>
    <row r="4333" spans="1:49" x14ac:dyDescent="0.25">
      <c r="A4333" s="153">
        <v>820000</v>
      </c>
      <c r="B4333" s="153">
        <v>2500000</v>
      </c>
      <c r="C4333" s="153">
        <v>2500000</v>
      </c>
      <c r="D4333" s="143" t="s">
        <v>360</v>
      </c>
      <c r="E4333" s="143" t="s">
        <v>73</v>
      </c>
      <c r="F4333" s="143" t="s">
        <v>378</v>
      </c>
      <c r="G4333" s="143" t="s">
        <v>379</v>
      </c>
      <c r="H4333" s="143">
        <v>0.59</v>
      </c>
      <c r="I4333" s="143">
        <v>0.64</v>
      </c>
      <c r="J4333" s="143" t="s">
        <v>366</v>
      </c>
      <c r="K4333" s="143">
        <v>0.58131229699331999</v>
      </c>
      <c r="L4333" s="143">
        <v>3989.5919754679499</v>
      </c>
      <c r="M4333" s="143">
        <v>9.0525076424583304</v>
      </c>
      <c r="N4333" s="143">
        <v>1.2266827166120799</v>
      </c>
      <c r="O4333" s="143">
        <v>5.2623340111870496</v>
      </c>
      <c r="P4333" s="143">
        <v>0.71308574767577004</v>
      </c>
      <c r="Q4333" s="143">
        <v>2319.1988753254</v>
      </c>
      <c r="R4333" s="143">
        <v>1400</v>
      </c>
      <c r="S4333" s="143" t="s">
        <v>389</v>
      </c>
      <c r="T4333" s="143">
        <v>1400</v>
      </c>
      <c r="U4333" s="143" t="s">
        <v>385</v>
      </c>
      <c r="V4333" s="143" t="s">
        <v>366</v>
      </c>
      <c r="Z4333" s="143">
        <v>0</v>
      </c>
      <c r="AA4333" s="143">
        <v>1</v>
      </c>
      <c r="AB4333" s="143">
        <v>5.2623340111870496</v>
      </c>
      <c r="AC4333" s="143">
        <v>0.71308574767577004</v>
      </c>
      <c r="AD4333" s="143">
        <v>2451.5042873094299</v>
      </c>
      <c r="AF4333" s="143">
        <v>-1</v>
      </c>
      <c r="AG4333" s="143">
        <v>-1</v>
      </c>
      <c r="AH4333" s="143">
        <v>-1</v>
      </c>
      <c r="AI4333" s="143">
        <v>-1</v>
      </c>
      <c r="AJ4333" s="143">
        <v>0</v>
      </c>
      <c r="AM4333" s="143" t="s">
        <v>383</v>
      </c>
      <c r="AN4333" s="143">
        <v>-1</v>
      </c>
      <c r="AQ4333" s="143">
        <v>653</v>
      </c>
      <c r="AR4333" s="143" t="s">
        <v>297</v>
      </c>
      <c r="AT4333" s="143" t="s">
        <v>366</v>
      </c>
      <c r="AV4333" s="143">
        <v>196.00880120122699</v>
      </c>
      <c r="AW4333" s="143">
        <v>1.988243542</v>
      </c>
    </row>
    <row r="4334" spans="1:49" x14ac:dyDescent="0.25">
      <c r="A4334" s="153">
        <v>820000</v>
      </c>
      <c r="B4334" s="153">
        <v>2500000</v>
      </c>
      <c r="C4334" s="153">
        <v>2500000</v>
      </c>
      <c r="D4334" s="143" t="s">
        <v>360</v>
      </c>
      <c r="E4334" s="143" t="s">
        <v>73</v>
      </c>
      <c r="F4334" s="143" t="s">
        <v>378</v>
      </c>
      <c r="G4334" s="143" t="s">
        <v>379</v>
      </c>
      <c r="H4334" s="143">
        <v>0.59</v>
      </c>
      <c r="I4334" s="143">
        <v>0.64</v>
      </c>
      <c r="J4334" s="143" t="s">
        <v>366</v>
      </c>
      <c r="K4334" s="143">
        <v>1.372297892522E-2</v>
      </c>
      <c r="L4334" s="143">
        <v>3793.4737319810101</v>
      </c>
      <c r="M4334" s="143">
        <v>8.1049316120217103</v>
      </c>
      <c r="N4334" s="143">
        <v>1.0826466017724601</v>
      </c>
      <c r="O4334" s="143">
        <v>0.11122380570219</v>
      </c>
      <c r="P4334" s="143">
        <v>1.485713649959E-2</v>
      </c>
      <c r="Q4334" s="143">
        <v>52.057760077385197</v>
      </c>
      <c r="R4334" s="143">
        <v>8110</v>
      </c>
      <c r="S4334" s="143" t="s">
        <v>410</v>
      </c>
      <c r="T4334" s="143">
        <v>8110</v>
      </c>
      <c r="U4334" s="143" t="s">
        <v>385</v>
      </c>
      <c r="V4334" s="143" t="s">
        <v>366</v>
      </c>
      <c r="Z4334" s="143">
        <v>0</v>
      </c>
      <c r="AA4334" s="143">
        <v>1</v>
      </c>
      <c r="AB4334" s="143">
        <v>0.11122380570219</v>
      </c>
      <c r="AC4334" s="143">
        <v>1.485713649959E-2</v>
      </c>
      <c r="AD4334" s="143">
        <v>1251.9791645180201</v>
      </c>
      <c r="AF4334" s="143">
        <v>-1</v>
      </c>
      <c r="AG4334" s="143">
        <v>-1</v>
      </c>
      <c r="AH4334" s="143">
        <v>-1</v>
      </c>
      <c r="AI4334" s="143">
        <v>-1</v>
      </c>
      <c r="AJ4334" s="143">
        <v>0</v>
      </c>
      <c r="AM4334" s="143" t="s">
        <v>383</v>
      </c>
      <c r="AN4334" s="143">
        <v>-1</v>
      </c>
      <c r="AQ4334" s="143">
        <v>666</v>
      </c>
      <c r="AR4334" s="143" t="s">
        <v>297</v>
      </c>
      <c r="AT4334" s="143" t="s">
        <v>366</v>
      </c>
      <c r="AV4334" s="143">
        <v>43.570546709863898</v>
      </c>
      <c r="AW4334" s="143">
        <v>1.0153926719999999</v>
      </c>
    </row>
    <row r="4335" spans="1:49" x14ac:dyDescent="0.25">
      <c r="A4335" s="153">
        <v>820000</v>
      </c>
      <c r="B4335" s="153">
        <v>2500000</v>
      </c>
      <c r="C4335" s="153">
        <v>2500000</v>
      </c>
      <c r="D4335" s="143" t="s">
        <v>360</v>
      </c>
      <c r="E4335" s="143" t="s">
        <v>73</v>
      </c>
      <c r="F4335" s="143" t="s">
        <v>378</v>
      </c>
      <c r="G4335" s="143" t="s">
        <v>379</v>
      </c>
      <c r="H4335" s="143">
        <v>0.59</v>
      </c>
      <c r="I4335" s="143">
        <v>0.64</v>
      </c>
      <c r="J4335" s="143" t="s">
        <v>366</v>
      </c>
      <c r="K4335" s="143">
        <v>7.4159796217939999E-2</v>
      </c>
      <c r="L4335" s="143">
        <v>3623.73809960683</v>
      </c>
      <c r="M4335" s="143">
        <v>6.7968812151603304</v>
      </c>
      <c r="N4335" s="143">
        <v>0.96504888097051</v>
      </c>
      <c r="O4335" s="143">
        <v>0.50405532583386004</v>
      </c>
      <c r="P4335" s="143">
        <v>7.1567828353129997E-2</v>
      </c>
      <c r="Q4335" s="143">
        <v>268.73567901404601</v>
      </c>
      <c r="R4335" s="143">
        <v>8110</v>
      </c>
      <c r="S4335" s="143" t="s">
        <v>410</v>
      </c>
      <c r="T4335" s="143">
        <v>8110</v>
      </c>
      <c r="U4335" s="143" t="s">
        <v>385</v>
      </c>
      <c r="V4335" s="143" t="s">
        <v>366</v>
      </c>
      <c r="Z4335" s="143">
        <v>0</v>
      </c>
      <c r="AA4335" s="143">
        <v>1</v>
      </c>
      <c r="AB4335" s="143">
        <v>0.50405532583386004</v>
      </c>
      <c r="AC4335" s="143">
        <v>7.1567828353129997E-2</v>
      </c>
      <c r="AD4335" s="143">
        <v>268.73567901404402</v>
      </c>
      <c r="AF4335" s="143">
        <v>-1</v>
      </c>
      <c r="AG4335" s="143">
        <v>-1</v>
      </c>
      <c r="AH4335" s="143">
        <v>-1</v>
      </c>
      <c r="AI4335" s="143">
        <v>-1</v>
      </c>
      <c r="AJ4335" s="143">
        <v>0</v>
      </c>
      <c r="AM4335" s="143" t="s">
        <v>383</v>
      </c>
      <c r="AN4335" s="143">
        <v>-1</v>
      </c>
      <c r="AQ4335" s="143">
        <v>675</v>
      </c>
      <c r="AR4335" s="143" t="s">
        <v>297</v>
      </c>
      <c r="AT4335" s="143" t="s">
        <v>366</v>
      </c>
      <c r="AV4335" s="143">
        <v>95.800450982122101</v>
      </c>
      <c r="AW4335" s="143">
        <v>0.21795269989999999</v>
      </c>
    </row>
    <row r="4336" spans="1:49" x14ac:dyDescent="0.25">
      <c r="A4336" s="153">
        <v>820000</v>
      </c>
      <c r="B4336" s="153">
        <v>2500000</v>
      </c>
      <c r="C4336" s="153">
        <v>2500000</v>
      </c>
      <c r="D4336" s="143" t="s">
        <v>360</v>
      </c>
      <c r="E4336" s="143" t="s">
        <v>73</v>
      </c>
      <c r="F4336" s="143" t="s">
        <v>378</v>
      </c>
      <c r="G4336" s="143" t="s">
        <v>379</v>
      </c>
      <c r="H4336" s="143">
        <v>0.59</v>
      </c>
      <c r="I4336" s="143">
        <v>0.64</v>
      </c>
      <c r="J4336" s="143" t="s">
        <v>366</v>
      </c>
      <c r="K4336" s="143">
        <v>0.25015047781922001</v>
      </c>
      <c r="L4336" s="143">
        <v>3623.73809960683</v>
      </c>
      <c r="M4336" s="143">
        <v>6.7968812151603304</v>
      </c>
      <c r="N4336" s="143">
        <v>0.96504888097051</v>
      </c>
      <c r="O4336" s="143">
        <v>1.7002430836528499</v>
      </c>
      <c r="P4336" s="143">
        <v>0.24140743869368</v>
      </c>
      <c r="Q4336" s="143">
        <v>906.47981710836802</v>
      </c>
      <c r="R4336" s="143">
        <v>1460</v>
      </c>
      <c r="S4336" s="143" t="s">
        <v>408</v>
      </c>
      <c r="T4336" s="143">
        <v>1460</v>
      </c>
      <c r="U4336" s="143" t="s">
        <v>385</v>
      </c>
      <c r="V4336" s="143" t="s">
        <v>366</v>
      </c>
      <c r="Z4336" s="143">
        <v>0</v>
      </c>
      <c r="AA4336" s="143">
        <v>1</v>
      </c>
      <c r="AB4336" s="143">
        <v>1.7002430836528499</v>
      </c>
      <c r="AC4336" s="143">
        <v>0.24140743869368</v>
      </c>
      <c r="AD4336" s="143">
        <v>1861.3748386421801</v>
      </c>
      <c r="AF4336" s="143">
        <v>-1</v>
      </c>
      <c r="AG4336" s="143">
        <v>-1</v>
      </c>
      <c r="AH4336" s="143">
        <v>-1</v>
      </c>
      <c r="AI4336" s="143">
        <v>-1</v>
      </c>
      <c r="AJ4336" s="143">
        <v>0</v>
      </c>
      <c r="AM4336" s="143" t="s">
        <v>383</v>
      </c>
      <c r="AN4336" s="143">
        <v>-1</v>
      </c>
      <c r="AQ4336" s="143">
        <v>675</v>
      </c>
      <c r="AR4336" s="143" t="s">
        <v>297</v>
      </c>
      <c r="AT4336" s="143" t="s">
        <v>366</v>
      </c>
      <c r="AV4336" s="143">
        <v>160.467918054069</v>
      </c>
      <c r="AW4336" s="143">
        <v>1.5096308505</v>
      </c>
    </row>
    <row r="4337" spans="1:49" x14ac:dyDescent="0.25">
      <c r="A4337" s="153">
        <v>820000</v>
      </c>
      <c r="B4337" s="153">
        <v>2500000</v>
      </c>
      <c r="C4337" s="153">
        <v>2500000</v>
      </c>
      <c r="D4337" s="143" t="s">
        <v>360</v>
      </c>
      <c r="E4337" s="143" t="s">
        <v>73</v>
      </c>
      <c r="F4337" s="143" t="s">
        <v>378</v>
      </c>
      <c r="G4337" s="143" t="s">
        <v>379</v>
      </c>
      <c r="H4337" s="143">
        <v>0.59</v>
      </c>
      <c r="I4337" s="143">
        <v>0.64</v>
      </c>
      <c r="J4337" s="143" t="s">
        <v>363</v>
      </c>
      <c r="K4337" s="143">
        <v>0.40420354056840002</v>
      </c>
      <c r="L4337" s="143">
        <v>3028.1924797322699</v>
      </c>
      <c r="M4337" s="143">
        <v>5.9531581432925398</v>
      </c>
      <c r="N4337" s="143">
        <v>0.81407905310174999</v>
      </c>
      <c r="O4337" s="143">
        <v>2.4062875990824799</v>
      </c>
      <c r="P4337" s="143">
        <v>0.32905363556630002</v>
      </c>
      <c r="Q4337" s="143">
        <v>1224.0061218303999</v>
      </c>
      <c r="R4337" s="143">
        <v>3100</v>
      </c>
      <c r="S4337" s="143" t="s">
        <v>371</v>
      </c>
      <c r="T4337" s="143">
        <v>3100</v>
      </c>
      <c r="U4337" s="143" t="s">
        <v>385</v>
      </c>
      <c r="V4337" s="143" t="s">
        <v>366</v>
      </c>
      <c r="Y4337" s="143" t="s">
        <v>363</v>
      </c>
      <c r="Z4337" s="143">
        <v>0</v>
      </c>
      <c r="AA4337" s="143">
        <v>1</v>
      </c>
      <c r="AB4337" s="143">
        <v>2.4062875990824799</v>
      </c>
      <c r="AC4337" s="143">
        <v>0.32905363556630002</v>
      </c>
      <c r="AD4337" s="143">
        <v>1870.7066452778099</v>
      </c>
      <c r="AF4337" s="143">
        <v>-1</v>
      </c>
      <c r="AG4337" s="143">
        <v>-1</v>
      </c>
      <c r="AH4337" s="143">
        <v>-1</v>
      </c>
      <c r="AI4337" s="143">
        <v>-1</v>
      </c>
      <c r="AJ4337" s="143">
        <v>0</v>
      </c>
      <c r="AM4337" s="143" t="s">
        <v>383</v>
      </c>
      <c r="AN4337" s="143">
        <v>-1</v>
      </c>
      <c r="AQ4337" s="143">
        <v>659</v>
      </c>
      <c r="AR4337" s="143" t="s">
        <v>297</v>
      </c>
      <c r="AT4337" s="143" t="s">
        <v>366</v>
      </c>
      <c r="AV4337" s="143">
        <v>166.28055772383999</v>
      </c>
      <c r="AW4337" s="143">
        <v>1.5171992257</v>
      </c>
    </row>
    <row r="4338" spans="1:49" x14ac:dyDescent="0.25">
      <c r="A4338" s="153">
        <v>820000</v>
      </c>
      <c r="B4338" s="153">
        <v>2500000</v>
      </c>
      <c r="C4338" s="153">
        <v>2500000</v>
      </c>
      <c r="D4338" s="143" t="s">
        <v>360</v>
      </c>
      <c r="E4338" s="143" t="s">
        <v>73</v>
      </c>
      <c r="F4338" s="143" t="s">
        <v>378</v>
      </c>
      <c r="G4338" s="143" t="s">
        <v>379</v>
      </c>
      <c r="H4338" s="143">
        <v>0.59</v>
      </c>
      <c r="I4338" s="143">
        <v>0.64</v>
      </c>
      <c r="J4338" s="143" t="s">
        <v>363</v>
      </c>
      <c r="K4338" s="143">
        <v>0.12137985892715999</v>
      </c>
      <c r="L4338" s="143">
        <v>3496.6289015943998</v>
      </c>
      <c r="M4338" s="143">
        <v>7.5280249148243596</v>
      </c>
      <c r="N4338" s="143">
        <v>0.95350341141837003</v>
      </c>
      <c r="O4338" s="143">
        <v>0.91375060216152004</v>
      </c>
      <c r="P4338" s="143">
        <v>0.11573610956452</v>
      </c>
      <c r="Q4338" s="143">
        <v>424.42032279615802</v>
      </c>
      <c r="R4338" s="143">
        <v>3100</v>
      </c>
      <c r="S4338" s="143" t="s">
        <v>371</v>
      </c>
      <c r="T4338" s="143">
        <v>3100</v>
      </c>
      <c r="U4338" s="143" t="s">
        <v>385</v>
      </c>
      <c r="V4338" s="143" t="s">
        <v>366</v>
      </c>
      <c r="Y4338" s="143" t="s">
        <v>363</v>
      </c>
      <c r="Z4338" s="143">
        <v>0</v>
      </c>
      <c r="AA4338" s="143">
        <v>1</v>
      </c>
      <c r="AB4338" s="143">
        <v>0.91375060216152004</v>
      </c>
      <c r="AC4338" s="143">
        <v>0.11573610956452</v>
      </c>
      <c r="AD4338" s="143">
        <v>1143.6630135765499</v>
      </c>
      <c r="AF4338" s="143">
        <v>-1</v>
      </c>
      <c r="AG4338" s="143">
        <v>-1</v>
      </c>
      <c r="AH4338" s="143">
        <v>-1</v>
      </c>
      <c r="AI4338" s="143">
        <v>-1</v>
      </c>
      <c r="AJ4338" s="143">
        <v>0</v>
      </c>
      <c r="AM4338" s="143" t="s">
        <v>383</v>
      </c>
      <c r="AN4338" s="143">
        <v>-1</v>
      </c>
      <c r="AQ4338" s="143">
        <v>669</v>
      </c>
      <c r="AR4338" s="143" t="s">
        <v>297</v>
      </c>
      <c r="AT4338" s="143" t="s">
        <v>366</v>
      </c>
      <c r="AV4338" s="143">
        <v>133.001856704826</v>
      </c>
      <c r="AW4338" s="143">
        <v>0.92754502319999999</v>
      </c>
    </row>
    <row r="4339" spans="1:49" x14ac:dyDescent="0.25">
      <c r="A4339" s="153">
        <v>820000</v>
      </c>
      <c r="B4339" s="153">
        <v>2500000</v>
      </c>
      <c r="C4339" s="153">
        <v>2500000</v>
      </c>
      <c r="D4339" s="143" t="s">
        <v>360</v>
      </c>
      <c r="E4339" s="143" t="s">
        <v>73</v>
      </c>
      <c r="F4339" s="143" t="s">
        <v>378</v>
      </c>
      <c r="G4339" s="143" t="s">
        <v>379</v>
      </c>
      <c r="H4339" s="143">
        <v>0.59</v>
      </c>
      <c r="I4339" s="143">
        <v>0.64</v>
      </c>
      <c r="J4339" s="143" t="s">
        <v>366</v>
      </c>
      <c r="K4339" s="143">
        <v>0.13128893218957</v>
      </c>
      <c r="L4339" s="143">
        <v>3496.6289015943998</v>
      </c>
      <c r="M4339" s="143">
        <v>7.5280249148243596</v>
      </c>
      <c r="N4339" s="143">
        <v>0.95350341141837003</v>
      </c>
      <c r="O4339" s="143">
        <v>0.98834635256382997</v>
      </c>
      <c r="P4339" s="143">
        <v>0.12518444472422999</v>
      </c>
      <c r="Q4339" s="143">
        <v>459.06867475354898</v>
      </c>
      <c r="R4339" s="143">
        <v>8110</v>
      </c>
      <c r="S4339" s="143" t="s">
        <v>410</v>
      </c>
      <c r="T4339" s="143">
        <v>8110</v>
      </c>
      <c r="U4339" s="143" t="s">
        <v>385</v>
      </c>
      <c r="V4339" s="143" t="s">
        <v>366</v>
      </c>
      <c r="Z4339" s="143">
        <v>0</v>
      </c>
      <c r="AA4339" s="143">
        <v>1</v>
      </c>
      <c r="AB4339" s="143">
        <v>0.98834635256382997</v>
      </c>
      <c r="AC4339" s="143">
        <v>0.12518444472422999</v>
      </c>
      <c r="AD4339" s="143">
        <v>1016.42653326979</v>
      </c>
      <c r="AF4339" s="143">
        <v>-1</v>
      </c>
      <c r="AG4339" s="143">
        <v>-1</v>
      </c>
      <c r="AH4339" s="143">
        <v>-1</v>
      </c>
      <c r="AI4339" s="143">
        <v>-1</v>
      </c>
      <c r="AJ4339" s="143">
        <v>0</v>
      </c>
      <c r="AM4339" s="143" t="s">
        <v>383</v>
      </c>
      <c r="AN4339" s="143">
        <v>-1</v>
      </c>
      <c r="AQ4339" s="143">
        <v>669</v>
      </c>
      <c r="AR4339" s="143" t="s">
        <v>297</v>
      </c>
      <c r="AT4339" s="143" t="s">
        <v>366</v>
      </c>
      <c r="AV4339" s="143">
        <v>98.889940216500904</v>
      </c>
      <c r="AW4339" s="143">
        <v>0.82435241950000004</v>
      </c>
    </row>
    <row r="4340" spans="1:49" x14ac:dyDescent="0.25">
      <c r="A4340" s="153">
        <v>820000</v>
      </c>
      <c r="B4340" s="153">
        <v>2500000</v>
      </c>
      <c r="C4340" s="153">
        <v>2500000</v>
      </c>
      <c r="D4340" s="143" t="s">
        <v>360</v>
      </c>
      <c r="E4340" s="143" t="s">
        <v>73</v>
      </c>
      <c r="F4340" s="143" t="s">
        <v>378</v>
      </c>
      <c r="G4340" s="143" t="s">
        <v>379</v>
      </c>
      <c r="H4340" s="143">
        <v>0.59</v>
      </c>
      <c r="I4340" s="143">
        <v>0.64</v>
      </c>
      <c r="J4340" s="143" t="s">
        <v>363</v>
      </c>
      <c r="K4340" s="143">
        <v>0.24826542227868001</v>
      </c>
      <c r="L4340" s="143">
        <v>3444.4896851315102</v>
      </c>
      <c r="M4340" s="143">
        <v>6.8093921173118197</v>
      </c>
      <c r="N4340" s="143">
        <v>0.93059030517676</v>
      </c>
      <c r="O4340" s="143">
        <v>1.6905366094655301</v>
      </c>
      <c r="P4340" s="143">
        <v>0.23103339508314999</v>
      </c>
      <c r="Q4340" s="143">
        <v>855.14768621373105</v>
      </c>
      <c r="R4340" s="143">
        <v>3100</v>
      </c>
      <c r="S4340" s="143" t="s">
        <v>371</v>
      </c>
      <c r="T4340" s="143">
        <v>3100</v>
      </c>
      <c r="U4340" s="143" t="s">
        <v>385</v>
      </c>
      <c r="V4340" s="143" t="s">
        <v>366</v>
      </c>
      <c r="Y4340" s="143" t="s">
        <v>363</v>
      </c>
      <c r="Z4340" s="143">
        <v>0</v>
      </c>
      <c r="AA4340" s="143">
        <v>1</v>
      </c>
      <c r="AB4340" s="143">
        <v>1.6905366094655301</v>
      </c>
      <c r="AC4340" s="143">
        <v>0.23103339508314999</v>
      </c>
      <c r="AD4340" s="143">
        <v>1531.4990684684699</v>
      </c>
      <c r="AF4340" s="143">
        <v>-1</v>
      </c>
      <c r="AG4340" s="143">
        <v>-1</v>
      </c>
      <c r="AH4340" s="143">
        <v>-1</v>
      </c>
      <c r="AI4340" s="143">
        <v>-1</v>
      </c>
      <c r="AJ4340" s="143">
        <v>0</v>
      </c>
      <c r="AM4340" s="143" t="s">
        <v>383</v>
      </c>
      <c r="AN4340" s="143">
        <v>-1</v>
      </c>
      <c r="AQ4340" s="143">
        <v>672</v>
      </c>
      <c r="AR4340" s="143" t="s">
        <v>297</v>
      </c>
      <c r="AT4340" s="143" t="s">
        <v>366</v>
      </c>
      <c r="AV4340" s="143">
        <v>162.71533640992899</v>
      </c>
      <c r="AW4340" s="143">
        <v>1.2420917019</v>
      </c>
    </row>
    <row r="4341" spans="1:49" x14ac:dyDescent="0.25">
      <c r="A4341" s="153">
        <v>820000</v>
      </c>
      <c r="B4341" s="153">
        <v>2500000</v>
      </c>
      <c r="C4341" s="153">
        <v>2500000</v>
      </c>
      <c r="D4341" s="143" t="s">
        <v>360</v>
      </c>
      <c r="E4341" s="143" t="s">
        <v>73</v>
      </c>
      <c r="F4341" s="143" t="s">
        <v>378</v>
      </c>
      <c r="G4341" s="143" t="s">
        <v>379</v>
      </c>
      <c r="H4341" s="143">
        <v>0.59</v>
      </c>
      <c r="I4341" s="143">
        <v>0.64</v>
      </c>
      <c r="J4341" s="143" t="s">
        <v>366</v>
      </c>
      <c r="K4341" s="143">
        <v>2.6385123178599999E-2</v>
      </c>
      <c r="L4341" s="143">
        <v>3444.4896851315102</v>
      </c>
      <c r="M4341" s="143">
        <v>6.8093921173118197</v>
      </c>
      <c r="N4341" s="143">
        <v>0.93059030517676</v>
      </c>
      <c r="O4341" s="143">
        <v>0.17966664978668001</v>
      </c>
      <c r="P4341" s="143">
        <v>2.45537398309E-2</v>
      </c>
      <c r="Q4341" s="143">
        <v>90.883284629622295</v>
      </c>
      <c r="R4341" s="143">
        <v>8110</v>
      </c>
      <c r="S4341" s="143" t="s">
        <v>410</v>
      </c>
      <c r="T4341" s="143">
        <v>8110</v>
      </c>
      <c r="U4341" s="143" t="s">
        <v>385</v>
      </c>
      <c r="V4341" s="143" t="s">
        <v>366</v>
      </c>
      <c r="Z4341" s="143">
        <v>0</v>
      </c>
      <c r="AA4341" s="143">
        <v>1</v>
      </c>
      <c r="AB4341" s="143">
        <v>0.17966664978668001</v>
      </c>
      <c r="AC4341" s="143">
        <v>2.45537398309E-2</v>
      </c>
      <c r="AD4341" s="143">
        <v>90.883284629623702</v>
      </c>
      <c r="AF4341" s="143">
        <v>-1</v>
      </c>
      <c r="AG4341" s="143">
        <v>-1</v>
      </c>
      <c r="AH4341" s="143">
        <v>-1</v>
      </c>
      <c r="AI4341" s="143">
        <v>-1</v>
      </c>
      <c r="AJ4341" s="143">
        <v>0</v>
      </c>
      <c r="AM4341" s="143" t="s">
        <v>383</v>
      </c>
      <c r="AN4341" s="143">
        <v>-1</v>
      </c>
      <c r="AQ4341" s="143">
        <v>672</v>
      </c>
      <c r="AR4341" s="143" t="s">
        <v>297</v>
      </c>
      <c r="AT4341" s="143" t="s">
        <v>366</v>
      </c>
      <c r="AV4341" s="143">
        <v>62.6268645109487</v>
      </c>
      <c r="AW4341" s="143">
        <v>7.3709071099999995E-2</v>
      </c>
    </row>
    <row r="4342" spans="1:49" x14ac:dyDescent="0.25">
      <c r="A4342" s="153">
        <v>820000</v>
      </c>
      <c r="B4342" s="153">
        <v>2500000</v>
      </c>
      <c r="C4342" s="153">
        <v>2500000</v>
      </c>
      <c r="D4342" s="143" t="s">
        <v>360</v>
      </c>
      <c r="E4342" s="143" t="s">
        <v>73</v>
      </c>
      <c r="F4342" s="143" t="s">
        <v>378</v>
      </c>
      <c r="G4342" s="143" t="s">
        <v>379</v>
      </c>
      <c r="H4342" s="143">
        <v>0.59</v>
      </c>
      <c r="I4342" s="143">
        <v>0.64</v>
      </c>
      <c r="J4342" s="143" t="s">
        <v>366</v>
      </c>
      <c r="K4342" s="143">
        <v>0.14675540862013001</v>
      </c>
      <c r="L4342" s="143">
        <v>3444.4896851315102</v>
      </c>
      <c r="M4342" s="143">
        <v>6.8093921173118197</v>
      </c>
      <c r="N4342" s="143">
        <v>0.93059030517676</v>
      </c>
      <c r="O4342" s="143">
        <v>0.99931512263083999</v>
      </c>
      <c r="P4342" s="143">
        <v>0.13656916049414999</v>
      </c>
      <c r="Q4342" s="143">
        <v>505.49749122932502</v>
      </c>
      <c r="R4342" s="143">
        <v>8110</v>
      </c>
      <c r="S4342" s="143" t="s">
        <v>410</v>
      </c>
      <c r="T4342" s="143">
        <v>8110</v>
      </c>
      <c r="U4342" s="143" t="s">
        <v>385</v>
      </c>
      <c r="V4342" s="143" t="s">
        <v>366</v>
      </c>
      <c r="Z4342" s="143">
        <v>0</v>
      </c>
      <c r="AA4342" s="143">
        <v>1</v>
      </c>
      <c r="AB4342" s="143">
        <v>0.99931512263083999</v>
      </c>
      <c r="AC4342" s="143">
        <v>0.13656916049414999</v>
      </c>
      <c r="AD4342" s="143">
        <v>505.49749122932502</v>
      </c>
      <c r="AF4342" s="143">
        <v>-1</v>
      </c>
      <c r="AG4342" s="143">
        <v>-1</v>
      </c>
      <c r="AH4342" s="143">
        <v>-1</v>
      </c>
      <c r="AI4342" s="143">
        <v>-1</v>
      </c>
      <c r="AJ4342" s="143">
        <v>0</v>
      </c>
      <c r="AM4342" s="143" t="s">
        <v>383</v>
      </c>
      <c r="AN4342" s="143">
        <v>-1</v>
      </c>
      <c r="AQ4342" s="143">
        <v>672</v>
      </c>
      <c r="AR4342" s="143" t="s">
        <v>297</v>
      </c>
      <c r="AT4342" s="143" t="s">
        <v>366</v>
      </c>
      <c r="AV4342" s="143">
        <v>101.573590869641</v>
      </c>
      <c r="AW4342" s="143">
        <v>0.40997363440000001</v>
      </c>
    </row>
    <row r="4343" spans="1:49" x14ac:dyDescent="0.25">
      <c r="A4343" s="153">
        <v>820000</v>
      </c>
      <c r="B4343" s="153">
        <v>2500000</v>
      </c>
      <c r="C4343" s="153">
        <v>2500000</v>
      </c>
      <c r="D4343" s="143" t="s">
        <v>360</v>
      </c>
      <c r="E4343" s="143" t="s">
        <v>73</v>
      </c>
      <c r="F4343" s="143" t="s">
        <v>378</v>
      </c>
      <c r="G4343" s="143" t="s">
        <v>379</v>
      </c>
      <c r="H4343" s="143">
        <v>0.59</v>
      </c>
      <c r="I4343" s="143">
        <v>0.64</v>
      </c>
      <c r="J4343" s="143" t="s">
        <v>363</v>
      </c>
      <c r="K4343" s="143">
        <v>6.2984023679209994E-2</v>
      </c>
      <c r="L4343" s="143">
        <v>3371.2112005607401</v>
      </c>
      <c r="M4343" s="143">
        <v>6.6917099810025897</v>
      </c>
      <c r="N4343" s="143">
        <v>0.91213585293960997</v>
      </c>
      <c r="O4343" s="143">
        <v>0.42147081989787999</v>
      </c>
      <c r="P4343" s="143">
        <v>5.7449986160200001E-2</v>
      </c>
      <c r="Q4343" s="143">
        <v>212.332446083739</v>
      </c>
      <c r="R4343" s="143">
        <v>3100</v>
      </c>
      <c r="S4343" s="143" t="s">
        <v>371</v>
      </c>
      <c r="T4343" s="143">
        <v>3100</v>
      </c>
      <c r="U4343" s="143" t="s">
        <v>385</v>
      </c>
      <c r="V4343" s="143" t="s">
        <v>366</v>
      </c>
      <c r="Y4343" s="143" t="s">
        <v>363</v>
      </c>
      <c r="Z4343" s="143">
        <v>0</v>
      </c>
      <c r="AA4343" s="143">
        <v>1</v>
      </c>
      <c r="AB4343" s="143">
        <v>0.42147081989787999</v>
      </c>
      <c r="AC4343" s="143">
        <v>5.7449986160200001E-2</v>
      </c>
      <c r="AD4343" s="143">
        <v>1314.44199148997</v>
      </c>
      <c r="AF4343" s="143">
        <v>-1</v>
      </c>
      <c r="AG4343" s="143">
        <v>-1</v>
      </c>
      <c r="AH4343" s="143">
        <v>-1</v>
      </c>
      <c r="AI4343" s="143">
        <v>-1</v>
      </c>
      <c r="AJ4343" s="143">
        <v>0</v>
      </c>
      <c r="AM4343" s="143" t="s">
        <v>383</v>
      </c>
      <c r="AN4343" s="143">
        <v>-1</v>
      </c>
      <c r="AQ4343" s="143">
        <v>662</v>
      </c>
      <c r="AR4343" s="143" t="s">
        <v>297</v>
      </c>
      <c r="AT4343" s="143" t="s">
        <v>366</v>
      </c>
      <c r="AV4343" s="143">
        <v>116.490243910133</v>
      </c>
      <c r="AW4343" s="143">
        <v>1.0660518990000001</v>
      </c>
    </row>
    <row r="4344" spans="1:49" x14ac:dyDescent="0.25">
      <c r="A4344" s="153">
        <v>820000</v>
      </c>
      <c r="B4344" s="153">
        <v>2500000</v>
      </c>
      <c r="C4344" s="153">
        <v>2500000</v>
      </c>
      <c r="D4344" s="143" t="s">
        <v>360</v>
      </c>
      <c r="E4344" s="143" t="s">
        <v>73</v>
      </c>
      <c r="F4344" s="143" t="s">
        <v>378</v>
      </c>
      <c r="G4344" s="143" t="s">
        <v>379</v>
      </c>
      <c r="H4344" s="143">
        <v>0.59</v>
      </c>
      <c r="I4344" s="143">
        <v>0.64</v>
      </c>
      <c r="J4344" s="143" t="s">
        <v>366</v>
      </c>
      <c r="K4344" s="143">
        <v>3.3379689708309998E-2</v>
      </c>
      <c r="L4344" s="143">
        <v>3810.8381908188599</v>
      </c>
      <c r="M4344" s="143">
        <v>7.9123752887141503</v>
      </c>
      <c r="N4344" s="143">
        <v>1.110779816582</v>
      </c>
      <c r="O4344" s="143">
        <v>0.26411263199299001</v>
      </c>
      <c r="P4344" s="143">
        <v>3.7077485611759997E-2</v>
      </c>
      <c r="Q4344" s="143">
        <v>127.20459633811799</v>
      </c>
      <c r="R4344" s="143">
        <v>8110</v>
      </c>
      <c r="S4344" s="143" t="s">
        <v>410</v>
      </c>
      <c r="T4344" s="143">
        <v>8110</v>
      </c>
      <c r="U4344" s="143" t="s">
        <v>385</v>
      </c>
      <c r="V4344" s="143" t="s">
        <v>366</v>
      </c>
      <c r="Z4344" s="143">
        <v>0</v>
      </c>
      <c r="AA4344" s="143">
        <v>1</v>
      </c>
      <c r="AB4344" s="143">
        <v>0.26411263199299001</v>
      </c>
      <c r="AC4344" s="143">
        <v>3.7077485611759997E-2</v>
      </c>
      <c r="AD4344" s="143">
        <v>810.50456446717396</v>
      </c>
      <c r="AF4344" s="143">
        <v>-1</v>
      </c>
      <c r="AG4344" s="143">
        <v>-1</v>
      </c>
      <c r="AH4344" s="143">
        <v>-1</v>
      </c>
      <c r="AI4344" s="143">
        <v>-1</v>
      </c>
      <c r="AJ4344" s="143">
        <v>0</v>
      </c>
      <c r="AM4344" s="143" t="s">
        <v>383</v>
      </c>
      <c r="AN4344" s="143">
        <v>-1</v>
      </c>
      <c r="AQ4344" s="143">
        <v>671</v>
      </c>
      <c r="AR4344" s="143" t="s">
        <v>297</v>
      </c>
      <c r="AT4344" s="143" t="s">
        <v>366</v>
      </c>
      <c r="AV4344" s="143">
        <v>60.970287053150798</v>
      </c>
      <c r="AW4344" s="143">
        <v>0.65734352350000003</v>
      </c>
    </row>
    <row r="4345" spans="1:49" x14ac:dyDescent="0.25">
      <c r="A4345" s="153">
        <v>820000</v>
      </c>
      <c r="B4345" s="153">
        <v>2500000</v>
      </c>
      <c r="C4345" s="153">
        <v>2500000</v>
      </c>
      <c r="D4345" s="143" t="s">
        <v>360</v>
      </c>
      <c r="E4345" s="143" t="s">
        <v>73</v>
      </c>
      <c r="F4345" s="143" t="s">
        <v>378</v>
      </c>
      <c r="G4345" s="143" t="s">
        <v>379</v>
      </c>
      <c r="H4345" s="143">
        <v>0.59</v>
      </c>
      <c r="I4345" s="143">
        <v>0.64</v>
      </c>
      <c r="J4345" s="143" t="s">
        <v>366</v>
      </c>
      <c r="K4345" s="143">
        <v>1.3657298855E-4</v>
      </c>
      <c r="L4345" s="143">
        <v>3790.70663459655</v>
      </c>
      <c r="M4345" s="143">
        <v>8.1108029161069801</v>
      </c>
      <c r="N4345" s="143">
        <v>1.08291252953331</v>
      </c>
      <c r="O4345" s="143">
        <v>1.10771659381E-3</v>
      </c>
      <c r="P4345" s="143">
        <v>1.4789660049999999E-4</v>
      </c>
      <c r="Q4345" s="143">
        <v>0.51770813381452996</v>
      </c>
      <c r="R4345" s="143">
        <v>8110</v>
      </c>
      <c r="S4345" s="143" t="s">
        <v>410</v>
      </c>
      <c r="T4345" s="143">
        <v>8110</v>
      </c>
      <c r="U4345" s="143" t="s">
        <v>385</v>
      </c>
      <c r="V4345" s="143" t="s">
        <v>366</v>
      </c>
      <c r="Z4345" s="143">
        <v>0</v>
      </c>
      <c r="AA4345" s="143">
        <v>1</v>
      </c>
      <c r="AB4345" s="143">
        <v>1.10771659381E-3</v>
      </c>
      <c r="AC4345" s="143">
        <v>1.4789660049999999E-4</v>
      </c>
      <c r="AD4345" s="143">
        <v>3.5094987977783401</v>
      </c>
      <c r="AF4345" s="143">
        <v>-1</v>
      </c>
      <c r="AG4345" s="143">
        <v>-1</v>
      </c>
      <c r="AH4345" s="143">
        <v>-1</v>
      </c>
      <c r="AI4345" s="143">
        <v>-1</v>
      </c>
      <c r="AJ4345" s="143">
        <v>0</v>
      </c>
      <c r="AM4345" s="143" t="s">
        <v>383</v>
      </c>
      <c r="AN4345" s="143">
        <v>-1</v>
      </c>
      <c r="AQ4345" s="143">
        <v>672</v>
      </c>
      <c r="AR4345" s="143" t="s">
        <v>297</v>
      </c>
      <c r="AT4345" s="143" t="s">
        <v>366</v>
      </c>
      <c r="AV4345" s="143">
        <v>4.2286771331955197</v>
      </c>
      <c r="AW4345" s="143">
        <v>2.8463087999999999E-3</v>
      </c>
    </row>
    <row r="4346" spans="1:49" x14ac:dyDescent="0.25">
      <c r="A4346" s="153">
        <v>820000</v>
      </c>
      <c r="B4346" s="153">
        <v>2500000</v>
      </c>
      <c r="C4346" s="153">
        <v>2500000</v>
      </c>
      <c r="D4346" s="143" t="s">
        <v>360</v>
      </c>
      <c r="E4346" s="143" t="s">
        <v>73</v>
      </c>
      <c r="F4346" s="143" t="s">
        <v>378</v>
      </c>
      <c r="G4346" s="143" t="s">
        <v>379</v>
      </c>
      <c r="H4346" s="143">
        <v>0.59</v>
      </c>
      <c r="I4346" s="143">
        <v>0.64</v>
      </c>
      <c r="J4346" s="143" t="s">
        <v>366</v>
      </c>
      <c r="K4346" s="143">
        <v>4.0491132762690001E-2</v>
      </c>
      <c r="L4346" s="143">
        <v>3637.0331675931302</v>
      </c>
      <c r="M4346" s="143">
        <v>7.5845333357477696</v>
      </c>
      <c r="N4346" s="143">
        <v>1.0193204779112499</v>
      </c>
      <c r="O4346" s="143">
        <v>0.30710634624087002</v>
      </c>
      <c r="P4346" s="143">
        <v>4.1273440798840003E-2</v>
      </c>
      <c r="Q4346" s="143">
        <v>147.26759285135299</v>
      </c>
      <c r="R4346" s="143">
        <v>8110</v>
      </c>
      <c r="S4346" s="143" t="s">
        <v>410</v>
      </c>
      <c r="T4346" s="143">
        <v>8110</v>
      </c>
      <c r="U4346" s="143" t="s">
        <v>385</v>
      </c>
      <c r="V4346" s="143" t="s">
        <v>366</v>
      </c>
      <c r="Z4346" s="143">
        <v>0</v>
      </c>
      <c r="AA4346" s="143">
        <v>1</v>
      </c>
      <c r="AB4346" s="143">
        <v>0.30710634624087002</v>
      </c>
      <c r="AC4346" s="143">
        <v>4.1273440798840003E-2</v>
      </c>
      <c r="AD4346" s="143">
        <v>699.19827326043298</v>
      </c>
      <c r="AF4346" s="143">
        <v>-1</v>
      </c>
      <c r="AG4346" s="143">
        <v>-1</v>
      </c>
      <c r="AH4346" s="143">
        <v>-1</v>
      </c>
      <c r="AI4346" s="143">
        <v>-1</v>
      </c>
      <c r="AJ4346" s="143">
        <v>0</v>
      </c>
      <c r="AM4346" s="143" t="s">
        <v>383</v>
      </c>
      <c r="AN4346" s="143">
        <v>-1</v>
      </c>
      <c r="AQ4346" s="143">
        <v>666</v>
      </c>
      <c r="AR4346" s="143" t="s">
        <v>297</v>
      </c>
      <c r="AT4346" s="143" t="s">
        <v>366</v>
      </c>
      <c r="AV4346" s="143">
        <v>53.625932393288302</v>
      </c>
      <c r="AW4346" s="143">
        <v>0.56707078119999998</v>
      </c>
    </row>
    <row r="4347" spans="1:49" x14ac:dyDescent="0.25">
      <c r="A4347" s="153">
        <v>820000</v>
      </c>
      <c r="B4347" s="153">
        <v>2500000</v>
      </c>
      <c r="C4347" s="153">
        <v>2500000</v>
      </c>
      <c r="D4347" s="143" t="s">
        <v>360</v>
      </c>
      <c r="E4347" s="143" t="s">
        <v>73</v>
      </c>
      <c r="F4347" s="143" t="s">
        <v>378</v>
      </c>
      <c r="G4347" s="143" t="s">
        <v>379</v>
      </c>
      <c r="H4347" s="143">
        <v>0.59</v>
      </c>
      <c r="I4347" s="143">
        <v>0.64</v>
      </c>
      <c r="J4347" s="143" t="s">
        <v>366</v>
      </c>
      <c r="K4347" s="143">
        <v>2.6402665022119999E-2</v>
      </c>
      <c r="L4347" s="143">
        <v>3637.0331675931302</v>
      </c>
      <c r="M4347" s="143">
        <v>7.5845333357477696</v>
      </c>
      <c r="N4347" s="143">
        <v>1.0193204779112499</v>
      </c>
      <c r="O4347" s="143">
        <v>0.20025189301285001</v>
      </c>
      <c r="P4347" s="143">
        <v>2.6912777128470001E-2</v>
      </c>
      <c r="Q4347" s="143">
        <v>96.027368398301505</v>
      </c>
      <c r="R4347" s="143">
        <v>8110</v>
      </c>
      <c r="S4347" s="143" t="s">
        <v>410</v>
      </c>
      <c r="T4347" s="143">
        <v>8110</v>
      </c>
      <c r="U4347" s="143" t="s">
        <v>385</v>
      </c>
      <c r="V4347" s="143" t="s">
        <v>366</v>
      </c>
      <c r="Z4347" s="143">
        <v>0</v>
      </c>
      <c r="AA4347" s="143">
        <v>1</v>
      </c>
      <c r="AB4347" s="143">
        <v>0.20025189301285001</v>
      </c>
      <c r="AC4347" s="143">
        <v>2.6912777128470001E-2</v>
      </c>
      <c r="AD4347" s="143">
        <v>117.887590440449</v>
      </c>
      <c r="AF4347" s="143">
        <v>-1</v>
      </c>
      <c r="AG4347" s="143">
        <v>-1</v>
      </c>
      <c r="AH4347" s="143">
        <v>-1</v>
      </c>
      <c r="AI4347" s="143">
        <v>-1</v>
      </c>
      <c r="AJ4347" s="143">
        <v>0</v>
      </c>
      <c r="AM4347" s="143" t="s">
        <v>383</v>
      </c>
      <c r="AN4347" s="143">
        <v>-1</v>
      </c>
      <c r="AQ4347" s="143">
        <v>666</v>
      </c>
      <c r="AR4347" s="143" t="s">
        <v>297</v>
      </c>
      <c r="AT4347" s="143" t="s">
        <v>366</v>
      </c>
      <c r="AV4347" s="143">
        <v>47.225146278912099</v>
      </c>
      <c r="AW4347" s="143">
        <v>9.5610373400000004E-2</v>
      </c>
    </row>
    <row r="4348" spans="1:49" x14ac:dyDescent="0.25">
      <c r="A4348" s="153">
        <v>820000</v>
      </c>
      <c r="B4348" s="153">
        <v>2500000</v>
      </c>
      <c r="C4348" s="153">
        <v>2500000</v>
      </c>
      <c r="D4348" s="143" t="s">
        <v>360</v>
      </c>
      <c r="E4348" s="143" t="s">
        <v>73</v>
      </c>
      <c r="F4348" s="143" t="s">
        <v>378</v>
      </c>
      <c r="G4348" s="143" t="s">
        <v>379</v>
      </c>
      <c r="H4348" s="143">
        <v>0.59</v>
      </c>
      <c r="I4348" s="143">
        <v>0.64</v>
      </c>
      <c r="J4348" s="143" t="s">
        <v>366</v>
      </c>
      <c r="K4348" s="143">
        <v>3.4226288450900002E-3</v>
      </c>
      <c r="L4348" s="143">
        <v>3637.0331675931302</v>
      </c>
      <c r="M4348" s="143">
        <v>7.5845333357477696</v>
      </c>
      <c r="N4348" s="143">
        <v>1.0193204779112499</v>
      </c>
      <c r="O4348" s="143">
        <v>2.595904257148E-2</v>
      </c>
      <c r="P4348" s="143">
        <v>3.48875567009E-3</v>
      </c>
      <c r="Q4348" s="143">
        <v>12.448214629956899</v>
      </c>
      <c r="R4348" s="143">
        <v>8110</v>
      </c>
      <c r="S4348" s="143" t="s">
        <v>410</v>
      </c>
      <c r="T4348" s="143">
        <v>8110</v>
      </c>
      <c r="U4348" s="143" t="s">
        <v>385</v>
      </c>
      <c r="V4348" s="143" t="s">
        <v>366</v>
      </c>
      <c r="Z4348" s="143">
        <v>0</v>
      </c>
      <c r="AA4348" s="143">
        <v>1</v>
      </c>
      <c r="AB4348" s="143">
        <v>2.595904257148E-2</v>
      </c>
      <c r="AC4348" s="143">
        <v>3.48875567009E-3</v>
      </c>
      <c r="AD4348" s="143">
        <v>839.06854697722895</v>
      </c>
      <c r="AF4348" s="143">
        <v>-1</v>
      </c>
      <c r="AG4348" s="143">
        <v>-1</v>
      </c>
      <c r="AH4348" s="143">
        <v>-1</v>
      </c>
      <c r="AI4348" s="143">
        <v>-1</v>
      </c>
      <c r="AJ4348" s="143">
        <v>0</v>
      </c>
      <c r="AM4348" s="143" t="s">
        <v>383</v>
      </c>
      <c r="AN4348" s="143">
        <v>-1</v>
      </c>
      <c r="AQ4348" s="143">
        <v>666</v>
      </c>
      <c r="AR4348" s="143" t="s">
        <v>297</v>
      </c>
      <c r="AT4348" s="143" t="s">
        <v>366</v>
      </c>
      <c r="AV4348" s="143">
        <v>16.850301468955099</v>
      </c>
      <c r="AW4348" s="143">
        <v>0.68050977050000006</v>
      </c>
    </row>
    <row r="4349" spans="1:49" x14ac:dyDescent="0.25">
      <c r="A4349" s="153">
        <v>820000</v>
      </c>
      <c r="B4349" s="153">
        <v>2500000</v>
      </c>
      <c r="C4349" s="153">
        <v>2500000</v>
      </c>
      <c r="D4349" s="143" t="s">
        <v>360</v>
      </c>
      <c r="E4349" s="143" t="s">
        <v>73</v>
      </c>
      <c r="F4349" s="143" t="s">
        <v>378</v>
      </c>
      <c r="G4349" s="143" t="s">
        <v>379</v>
      </c>
      <c r="H4349" s="143">
        <v>0.59</v>
      </c>
      <c r="I4349" s="143">
        <v>0.64</v>
      </c>
      <c r="J4349" s="143" t="s">
        <v>366</v>
      </c>
      <c r="K4349" s="143">
        <v>2.1815253503570001E-2</v>
      </c>
      <c r="L4349" s="143">
        <v>3222.01082301625</v>
      </c>
      <c r="M4349" s="143">
        <v>6.7408745720009904</v>
      </c>
      <c r="N4349" s="143">
        <v>0.91242529316008003</v>
      </c>
      <c r="O4349" s="143">
        <v>0.14705388762398999</v>
      </c>
      <c r="P4349" s="143">
        <v>1.9904789073360001E-2</v>
      </c>
      <c r="Q4349" s="143">
        <v>70.2889828953586</v>
      </c>
      <c r="R4349" s="143">
        <v>1400</v>
      </c>
      <c r="S4349" s="143" t="s">
        <v>389</v>
      </c>
      <c r="T4349" s="143">
        <v>1400</v>
      </c>
      <c r="U4349" s="143" t="s">
        <v>385</v>
      </c>
      <c r="V4349" s="143" t="s">
        <v>366</v>
      </c>
      <c r="Z4349" s="143">
        <v>0</v>
      </c>
      <c r="AA4349" s="143">
        <v>1</v>
      </c>
      <c r="AB4349" s="143">
        <v>0.14705388762398999</v>
      </c>
      <c r="AC4349" s="143">
        <v>1.9904789073360001E-2</v>
      </c>
      <c r="AD4349" s="143">
        <v>228.309392559732</v>
      </c>
      <c r="AF4349" s="143">
        <v>-1</v>
      </c>
      <c r="AG4349" s="143">
        <v>-1</v>
      </c>
      <c r="AH4349" s="143">
        <v>-1</v>
      </c>
      <c r="AI4349" s="143">
        <v>-1</v>
      </c>
      <c r="AJ4349" s="143">
        <v>0</v>
      </c>
      <c r="AM4349" s="143" t="s">
        <v>383</v>
      </c>
      <c r="AN4349" s="143">
        <v>-1</v>
      </c>
      <c r="AQ4349" s="143">
        <v>653</v>
      </c>
      <c r="AR4349" s="143" t="s">
        <v>297</v>
      </c>
      <c r="AT4349" s="143" t="s">
        <v>366</v>
      </c>
      <c r="AV4349" s="143">
        <v>60.226834306215601</v>
      </c>
      <c r="AW4349" s="143">
        <v>0.18516576849999999</v>
      </c>
    </row>
    <row r="4350" spans="1:49" x14ac:dyDescent="0.25">
      <c r="A4350" s="153">
        <v>820000</v>
      </c>
      <c r="B4350" s="153">
        <v>2500000</v>
      </c>
      <c r="C4350" s="153">
        <v>2500000</v>
      </c>
      <c r="D4350" s="143" t="s">
        <v>360</v>
      </c>
      <c r="E4350" s="143" t="s">
        <v>73</v>
      </c>
      <c r="F4350" s="143" t="s">
        <v>378</v>
      </c>
      <c r="G4350" s="143" t="s">
        <v>379</v>
      </c>
      <c r="H4350" s="143">
        <v>0.59</v>
      </c>
      <c r="I4350" s="143">
        <v>0.64</v>
      </c>
      <c r="J4350" s="143" t="s">
        <v>363</v>
      </c>
      <c r="K4350" s="143">
        <v>0.31139024398488002</v>
      </c>
      <c r="L4350" s="143">
        <v>3480.6294685182602</v>
      </c>
      <c r="M4350" s="143">
        <v>6.8966787499098601</v>
      </c>
      <c r="N4350" s="143">
        <v>0.94404104351662999</v>
      </c>
      <c r="O4350" s="143">
        <v>2.1475584786197701</v>
      </c>
      <c r="P4350" s="143">
        <v>0.29396517087238</v>
      </c>
      <c r="Q4350" s="143">
        <v>1083.83405942287</v>
      </c>
      <c r="R4350" s="143">
        <v>3100</v>
      </c>
      <c r="S4350" s="143" t="s">
        <v>371</v>
      </c>
      <c r="T4350" s="143">
        <v>3100</v>
      </c>
      <c r="U4350" s="143" t="s">
        <v>385</v>
      </c>
      <c r="V4350" s="143" t="s">
        <v>366</v>
      </c>
      <c r="Y4350" s="143" t="s">
        <v>363</v>
      </c>
      <c r="Z4350" s="143">
        <v>0</v>
      </c>
      <c r="AA4350" s="143">
        <v>1</v>
      </c>
      <c r="AB4350" s="143">
        <v>2.1475584786197701</v>
      </c>
      <c r="AC4350" s="143">
        <v>0.29396517087238</v>
      </c>
      <c r="AD4350" s="143">
        <v>1083.83405942287</v>
      </c>
      <c r="AF4350" s="143">
        <v>-1</v>
      </c>
      <c r="AG4350" s="143">
        <v>-1</v>
      </c>
      <c r="AH4350" s="143">
        <v>-1</v>
      </c>
      <c r="AI4350" s="143">
        <v>-1</v>
      </c>
      <c r="AJ4350" s="143">
        <v>0</v>
      </c>
      <c r="AM4350" s="143" t="s">
        <v>383</v>
      </c>
      <c r="AN4350" s="143">
        <v>-1</v>
      </c>
      <c r="AQ4350" s="143">
        <v>658</v>
      </c>
      <c r="AR4350" s="143" t="s">
        <v>297</v>
      </c>
      <c r="AT4350" s="143" t="s">
        <v>366</v>
      </c>
      <c r="AV4350" s="143">
        <v>150.708838364591</v>
      </c>
      <c r="AW4350" s="143">
        <v>0.87902194600000005</v>
      </c>
    </row>
    <row r="4351" spans="1:49" x14ac:dyDescent="0.25">
      <c r="A4351" s="153">
        <v>820000</v>
      </c>
      <c r="B4351" s="153">
        <v>2500000</v>
      </c>
      <c r="C4351" s="153">
        <v>2500000</v>
      </c>
      <c r="D4351" s="143" t="s">
        <v>360</v>
      </c>
      <c r="E4351" s="143" t="s">
        <v>73</v>
      </c>
      <c r="F4351" s="143" t="s">
        <v>378</v>
      </c>
      <c r="G4351" s="143" t="s">
        <v>379</v>
      </c>
      <c r="H4351" s="143">
        <v>0.59</v>
      </c>
      <c r="I4351" s="143">
        <v>0.64</v>
      </c>
      <c r="J4351" s="143" t="s">
        <v>363</v>
      </c>
      <c r="K4351" s="143">
        <v>0.13751237380476999</v>
      </c>
      <c r="L4351" s="143">
        <v>3140.8435662586799</v>
      </c>
      <c r="M4351" s="143">
        <v>6.1870702171190999</v>
      </c>
      <c r="N4351" s="143">
        <v>0.84418431873419997</v>
      </c>
      <c r="O4351" s="143">
        <v>0.85079871245285998</v>
      </c>
      <c r="P4351" s="143">
        <v>0.1160857895979</v>
      </c>
      <c r="Q4351" s="143">
        <v>431.90485454568397</v>
      </c>
      <c r="R4351" s="143">
        <v>3100</v>
      </c>
      <c r="S4351" s="143" t="s">
        <v>371</v>
      </c>
      <c r="T4351" s="143">
        <v>3100</v>
      </c>
      <c r="U4351" s="143" t="s">
        <v>385</v>
      </c>
      <c r="V4351" s="143" t="s">
        <v>366</v>
      </c>
      <c r="Y4351" s="143" t="s">
        <v>363</v>
      </c>
      <c r="Z4351" s="143">
        <v>0</v>
      </c>
      <c r="AA4351" s="143">
        <v>1</v>
      </c>
      <c r="AB4351" s="143">
        <v>0.85079871245285998</v>
      </c>
      <c r="AC4351" s="143">
        <v>0.1160857895979</v>
      </c>
      <c r="AD4351" s="143">
        <v>1299.14669957506</v>
      </c>
      <c r="AF4351" s="143">
        <v>-1</v>
      </c>
      <c r="AG4351" s="143">
        <v>-1</v>
      </c>
      <c r="AH4351" s="143">
        <v>-1</v>
      </c>
      <c r="AI4351" s="143">
        <v>-1</v>
      </c>
      <c r="AJ4351" s="143">
        <v>0</v>
      </c>
      <c r="AM4351" s="143" t="s">
        <v>383</v>
      </c>
      <c r="AN4351" s="143">
        <v>-1</v>
      </c>
      <c r="AQ4351" s="143">
        <v>666</v>
      </c>
      <c r="AR4351" s="143" t="s">
        <v>297</v>
      </c>
      <c r="AT4351" s="143" t="s">
        <v>366</v>
      </c>
      <c r="AV4351" s="143">
        <v>97.726469028616904</v>
      </c>
      <c r="AW4351" s="143">
        <v>1.0536469583000001</v>
      </c>
    </row>
    <row r="4352" spans="1:49" x14ac:dyDescent="0.25">
      <c r="A4352" s="153">
        <v>820000</v>
      </c>
      <c r="B4352" s="153">
        <v>2500000</v>
      </c>
      <c r="C4352" s="153">
        <v>2500000</v>
      </c>
      <c r="D4352" s="143" t="s">
        <v>360</v>
      </c>
      <c r="E4352" s="143" t="s">
        <v>73</v>
      </c>
      <c r="F4352" s="143" t="s">
        <v>378</v>
      </c>
      <c r="G4352" s="143" t="s">
        <v>379</v>
      </c>
      <c r="H4352" s="143">
        <v>0.59</v>
      </c>
      <c r="I4352" s="143">
        <v>0.64</v>
      </c>
      <c r="J4352" s="143" t="s">
        <v>363</v>
      </c>
      <c r="K4352" s="143">
        <v>0.11114185172598</v>
      </c>
      <c r="L4352" s="143">
        <v>3140.8435662586799</v>
      </c>
      <c r="M4352" s="143">
        <v>6.1870702171190999</v>
      </c>
      <c r="N4352" s="143">
        <v>0.84418431873419997</v>
      </c>
      <c r="O4352" s="143">
        <v>0.68764244068930003</v>
      </c>
      <c r="P4352" s="143">
        <v>9.3824208382149998E-2</v>
      </c>
      <c r="Q4352" s="143">
        <v>349.07916993563703</v>
      </c>
      <c r="R4352" s="143">
        <v>3100</v>
      </c>
      <c r="S4352" s="143" t="s">
        <v>371</v>
      </c>
      <c r="T4352" s="143">
        <v>3100</v>
      </c>
      <c r="U4352" s="143" t="s">
        <v>385</v>
      </c>
      <c r="V4352" s="143" t="s">
        <v>366</v>
      </c>
      <c r="Y4352" s="143" t="s">
        <v>363</v>
      </c>
      <c r="Z4352" s="143">
        <v>0</v>
      </c>
      <c r="AA4352" s="143">
        <v>1</v>
      </c>
      <c r="AB4352" s="143">
        <v>0.68764244068930003</v>
      </c>
      <c r="AC4352" s="143">
        <v>9.3824208382149998E-2</v>
      </c>
      <c r="AD4352" s="143">
        <v>641.15166920298395</v>
      </c>
      <c r="AF4352" s="143">
        <v>-1</v>
      </c>
      <c r="AG4352" s="143">
        <v>-1</v>
      </c>
      <c r="AH4352" s="143">
        <v>-1</v>
      </c>
      <c r="AI4352" s="143">
        <v>-1</v>
      </c>
      <c r="AJ4352" s="143">
        <v>0</v>
      </c>
      <c r="AM4352" s="143" t="s">
        <v>383</v>
      </c>
      <c r="AN4352" s="143">
        <v>-1</v>
      </c>
      <c r="AQ4352" s="143">
        <v>666</v>
      </c>
      <c r="AR4352" s="143" t="s">
        <v>297</v>
      </c>
      <c r="AT4352" s="143" t="s">
        <v>366</v>
      </c>
      <c r="AV4352" s="143">
        <v>86.192097849485506</v>
      </c>
      <c r="AW4352" s="143">
        <v>0.51999324349999998</v>
      </c>
    </row>
    <row r="4353" spans="1:49" x14ac:dyDescent="0.25">
      <c r="A4353" s="153">
        <v>820000</v>
      </c>
      <c r="B4353" s="153">
        <v>2500000</v>
      </c>
      <c r="C4353" s="153">
        <v>2500000</v>
      </c>
      <c r="D4353" s="143" t="s">
        <v>360</v>
      </c>
      <c r="E4353" s="143" t="s">
        <v>73</v>
      </c>
      <c r="F4353" s="143" t="s">
        <v>378</v>
      </c>
      <c r="G4353" s="143" t="s">
        <v>379</v>
      </c>
      <c r="H4353" s="143">
        <v>0.59</v>
      </c>
      <c r="I4353" s="143">
        <v>0.64</v>
      </c>
      <c r="J4353" s="143" t="s">
        <v>363</v>
      </c>
      <c r="K4353" s="143">
        <v>1.909196345476E-2</v>
      </c>
      <c r="L4353" s="143">
        <v>3782.6607137038</v>
      </c>
      <c r="M4353" s="143">
        <v>7.5512025316521001</v>
      </c>
      <c r="N4353" s="143">
        <v>1.03440497958651</v>
      </c>
      <c r="O4353" s="143">
        <v>0.14416728277379001</v>
      </c>
      <c r="P4353" s="143">
        <v>1.974882206768E-2</v>
      </c>
      <c r="Q4353" s="143">
        <v>72.218420107789299</v>
      </c>
      <c r="R4353" s="143">
        <v>3100</v>
      </c>
      <c r="S4353" s="143" t="s">
        <v>371</v>
      </c>
      <c r="T4353" s="143">
        <v>3100</v>
      </c>
      <c r="U4353" s="143" t="s">
        <v>385</v>
      </c>
      <c r="V4353" s="143" t="s">
        <v>366</v>
      </c>
      <c r="Y4353" s="143" t="s">
        <v>363</v>
      </c>
      <c r="Z4353" s="143">
        <v>0</v>
      </c>
      <c r="AA4353" s="143">
        <v>1</v>
      </c>
      <c r="AB4353" s="143">
        <v>0.14416728277379001</v>
      </c>
      <c r="AC4353" s="143">
        <v>1.974882206768E-2</v>
      </c>
      <c r="AD4353" s="143">
        <v>137.660221412722</v>
      </c>
      <c r="AF4353" s="143">
        <v>-1</v>
      </c>
      <c r="AG4353" s="143">
        <v>-1</v>
      </c>
      <c r="AH4353" s="143">
        <v>-1</v>
      </c>
      <c r="AI4353" s="143">
        <v>-1</v>
      </c>
      <c r="AJ4353" s="143">
        <v>0</v>
      </c>
      <c r="AM4353" s="143" t="s">
        <v>383</v>
      </c>
      <c r="AN4353" s="143">
        <v>-1</v>
      </c>
      <c r="AQ4353" s="143">
        <v>670</v>
      </c>
      <c r="AR4353" s="143" t="s">
        <v>297</v>
      </c>
      <c r="AT4353" s="143" t="s">
        <v>366</v>
      </c>
      <c r="AV4353" s="143">
        <v>36.721074638278502</v>
      </c>
      <c r="AW4353" s="143">
        <v>0.1116465705</v>
      </c>
    </row>
    <row r="4354" spans="1:49" x14ac:dyDescent="0.25">
      <c r="A4354" s="153">
        <v>820000</v>
      </c>
      <c r="B4354" s="153">
        <v>2500000</v>
      </c>
      <c r="C4354" s="153">
        <v>2500000</v>
      </c>
      <c r="D4354" s="143" t="s">
        <v>360</v>
      </c>
      <c r="E4354" s="143" t="s">
        <v>73</v>
      </c>
      <c r="F4354" s="143" t="s">
        <v>378</v>
      </c>
      <c r="G4354" s="143" t="s">
        <v>379</v>
      </c>
      <c r="H4354" s="143">
        <v>0.59</v>
      </c>
      <c r="I4354" s="143">
        <v>0.64</v>
      </c>
      <c r="J4354" s="143" t="s">
        <v>366</v>
      </c>
      <c r="K4354" s="143">
        <v>8.8530693772460006E-2</v>
      </c>
      <c r="L4354" s="143">
        <v>3782.6607137038</v>
      </c>
      <c r="M4354" s="143">
        <v>7.5512025316521001</v>
      </c>
      <c r="N4354" s="143">
        <v>1.03440497958651</v>
      </c>
      <c r="O4354" s="143">
        <v>0.66851319894351002</v>
      </c>
      <c r="P4354" s="143">
        <v>9.1576590484479997E-2</v>
      </c>
      <c r="Q4354" s="143">
        <v>334.88157729002597</v>
      </c>
      <c r="R4354" s="143">
        <v>1550</v>
      </c>
      <c r="S4354" s="143" t="s">
        <v>399</v>
      </c>
      <c r="T4354" s="143">
        <v>1550</v>
      </c>
      <c r="U4354" s="143" t="s">
        <v>385</v>
      </c>
      <c r="V4354" s="143" t="s">
        <v>366</v>
      </c>
      <c r="Z4354" s="143">
        <v>0</v>
      </c>
      <c r="AA4354" s="143">
        <v>1</v>
      </c>
      <c r="AB4354" s="143">
        <v>0.66851319894351002</v>
      </c>
      <c r="AC4354" s="143">
        <v>9.1576590484479997E-2</v>
      </c>
      <c r="AD4354" s="143">
        <v>334.88157729002398</v>
      </c>
      <c r="AF4354" s="143">
        <v>-1</v>
      </c>
      <c r="AG4354" s="143">
        <v>-1</v>
      </c>
      <c r="AH4354" s="143">
        <v>-1</v>
      </c>
      <c r="AI4354" s="143">
        <v>-1</v>
      </c>
      <c r="AJ4354" s="143">
        <v>0</v>
      </c>
      <c r="AM4354" s="143" t="s">
        <v>383</v>
      </c>
      <c r="AN4354" s="143">
        <v>-1</v>
      </c>
      <c r="AQ4354" s="143">
        <v>670</v>
      </c>
      <c r="AR4354" s="143" t="s">
        <v>297</v>
      </c>
      <c r="AT4354" s="143" t="s">
        <v>366</v>
      </c>
      <c r="AV4354" s="143">
        <v>84.288233644799703</v>
      </c>
      <c r="AW4354" s="143">
        <v>0.2715990083</v>
      </c>
    </row>
    <row r="4355" spans="1:49" x14ac:dyDescent="0.25">
      <c r="A4355" s="153">
        <v>820000</v>
      </c>
      <c r="B4355" s="153">
        <v>2500000</v>
      </c>
      <c r="C4355" s="153">
        <v>2500000</v>
      </c>
      <c r="D4355" s="143" t="s">
        <v>360</v>
      </c>
      <c r="E4355" s="143" t="s">
        <v>73</v>
      </c>
      <c r="F4355" s="143" t="s">
        <v>378</v>
      </c>
      <c r="G4355" s="143" t="s">
        <v>379</v>
      </c>
      <c r="H4355" s="143">
        <v>0.59</v>
      </c>
      <c r="I4355" s="143">
        <v>0.64</v>
      </c>
      <c r="J4355" s="143" t="s">
        <v>363</v>
      </c>
      <c r="K4355" s="143">
        <v>7.4041477587419996E-2</v>
      </c>
      <c r="L4355" s="143">
        <v>3136.23005804472</v>
      </c>
      <c r="M4355" s="143">
        <v>7.2298144490163798</v>
      </c>
      <c r="N4355" s="143">
        <v>0.82886849527196005</v>
      </c>
      <c r="O4355" s="143">
        <v>0.53530614448807001</v>
      </c>
      <c r="P4355" s="143">
        <v>6.1370648115600002E-2</v>
      </c>
      <c r="Q4355" s="143">
        <v>232.211107551721</v>
      </c>
      <c r="R4355" s="143">
        <v>3100</v>
      </c>
      <c r="S4355" s="143" t="s">
        <v>371</v>
      </c>
      <c r="T4355" s="143">
        <v>3100</v>
      </c>
      <c r="U4355" s="143" t="s">
        <v>385</v>
      </c>
      <c r="V4355" s="143" t="s">
        <v>366</v>
      </c>
      <c r="Y4355" s="143" t="s">
        <v>363</v>
      </c>
      <c r="Z4355" s="143">
        <v>0</v>
      </c>
      <c r="AA4355" s="143">
        <v>1</v>
      </c>
      <c r="AB4355" s="143">
        <v>0.53530614448807001</v>
      </c>
      <c r="AC4355" s="143">
        <v>6.1370648115600002E-2</v>
      </c>
      <c r="AD4355" s="143">
        <v>1909.61983307384</v>
      </c>
      <c r="AF4355" s="143">
        <v>-1</v>
      </c>
      <c r="AG4355" s="143">
        <v>-1</v>
      </c>
      <c r="AH4355" s="143">
        <v>-1</v>
      </c>
      <c r="AI4355" s="143">
        <v>-1</v>
      </c>
      <c r="AJ4355" s="143">
        <v>0</v>
      </c>
      <c r="AM4355" s="143" t="s">
        <v>383</v>
      </c>
      <c r="AN4355" s="143">
        <v>-1</v>
      </c>
      <c r="AQ4355" s="143">
        <v>658</v>
      </c>
      <c r="AR4355" s="143" t="s">
        <v>297</v>
      </c>
      <c r="AT4355" s="143" t="s">
        <v>366</v>
      </c>
      <c r="AV4355" s="143">
        <v>88.522010585456997</v>
      </c>
      <c r="AW4355" s="143">
        <v>1.5487589887</v>
      </c>
    </row>
    <row r="4356" spans="1:49" x14ac:dyDescent="0.25">
      <c r="A4356" s="153">
        <v>820000</v>
      </c>
      <c r="B4356" s="153">
        <v>2500000</v>
      </c>
      <c r="C4356" s="153">
        <v>2500000</v>
      </c>
      <c r="D4356" s="143" t="s">
        <v>360</v>
      </c>
      <c r="E4356" s="143" t="s">
        <v>73</v>
      </c>
      <c r="F4356" s="143" t="s">
        <v>378</v>
      </c>
      <c r="G4356" s="143" t="s">
        <v>379</v>
      </c>
      <c r="H4356" s="143">
        <v>0.59</v>
      </c>
      <c r="I4356" s="143">
        <v>0.64</v>
      </c>
      <c r="J4356" s="143" t="s">
        <v>363</v>
      </c>
      <c r="K4356" s="143">
        <v>0.59100613463855001</v>
      </c>
      <c r="L4356" s="143">
        <v>3156.7270634371398</v>
      </c>
      <c r="M4356" s="143">
        <v>6.1853486183784803</v>
      </c>
      <c r="N4356" s="143">
        <v>0.84892829538373005</v>
      </c>
      <c r="O4356" s="143">
        <v>3.6555789783398001</v>
      </c>
      <c r="P4356" s="143">
        <v>0.50172183044004004</v>
      </c>
      <c r="Q4356" s="143">
        <v>1865.6450598709</v>
      </c>
      <c r="R4356" s="143">
        <v>3100</v>
      </c>
      <c r="S4356" s="143" t="s">
        <v>371</v>
      </c>
      <c r="T4356" s="143">
        <v>3100</v>
      </c>
      <c r="U4356" s="143" t="s">
        <v>385</v>
      </c>
      <c r="V4356" s="143" t="s">
        <v>366</v>
      </c>
      <c r="Y4356" s="143" t="s">
        <v>363</v>
      </c>
      <c r="Z4356" s="143">
        <v>0</v>
      </c>
      <c r="AA4356" s="143">
        <v>1</v>
      </c>
      <c r="AB4356" s="143">
        <v>3.6555789783398001</v>
      </c>
      <c r="AC4356" s="143">
        <v>0.50172183044004004</v>
      </c>
      <c r="AD4356" s="143">
        <v>1865.6450598709</v>
      </c>
      <c r="AF4356" s="143">
        <v>-1</v>
      </c>
      <c r="AG4356" s="143">
        <v>-1</v>
      </c>
      <c r="AH4356" s="143">
        <v>-1</v>
      </c>
      <c r="AI4356" s="143">
        <v>-1</v>
      </c>
      <c r="AJ4356" s="143">
        <v>0</v>
      </c>
      <c r="AM4356" s="143" t="s">
        <v>383</v>
      </c>
      <c r="AN4356" s="143">
        <v>-1</v>
      </c>
      <c r="AQ4356" s="143">
        <v>666</v>
      </c>
      <c r="AR4356" s="143" t="s">
        <v>297</v>
      </c>
      <c r="AT4356" s="143" t="s">
        <v>366</v>
      </c>
      <c r="AV4356" s="143">
        <v>192.86397317324901</v>
      </c>
      <c r="AW4356" s="143">
        <v>1.5130941280000001</v>
      </c>
    </row>
    <row r="4357" spans="1:49" x14ac:dyDescent="0.25">
      <c r="A4357" s="153">
        <v>820000</v>
      </c>
      <c r="B4357" s="153">
        <v>2500000</v>
      </c>
      <c r="C4357" s="153">
        <v>2500000</v>
      </c>
      <c r="D4357" s="143" t="s">
        <v>360</v>
      </c>
      <c r="E4357" s="143" t="s">
        <v>73</v>
      </c>
      <c r="F4357" s="143" t="s">
        <v>378</v>
      </c>
      <c r="G4357" s="143" t="s">
        <v>379</v>
      </c>
      <c r="H4357" s="143">
        <v>0.59</v>
      </c>
      <c r="I4357" s="143">
        <v>0.64</v>
      </c>
      <c r="J4357" s="143" t="s">
        <v>363</v>
      </c>
      <c r="K4357" s="143">
        <v>2.6757318845240002E-2</v>
      </c>
      <c r="L4357" s="143">
        <v>3156.7270634371398</v>
      </c>
      <c r="M4357" s="143">
        <v>6.1853486183784803</v>
      </c>
      <c r="N4357" s="143">
        <v>0.84892829538373005</v>
      </c>
      <c r="O4357" s="143">
        <v>0.16550334515095999</v>
      </c>
      <c r="P4357" s="143">
        <v>2.2715045076330001E-2</v>
      </c>
      <c r="Q4357" s="143">
        <v>84.465552543811</v>
      </c>
      <c r="R4357" s="143">
        <v>3100</v>
      </c>
      <c r="S4357" s="143" t="s">
        <v>371</v>
      </c>
      <c r="T4357" s="143">
        <v>3100</v>
      </c>
      <c r="U4357" s="143" t="s">
        <v>385</v>
      </c>
      <c r="V4357" s="143" t="s">
        <v>366</v>
      </c>
      <c r="Y4357" s="143" t="s">
        <v>363</v>
      </c>
      <c r="Z4357" s="143">
        <v>0</v>
      </c>
      <c r="AA4357" s="143">
        <v>1</v>
      </c>
      <c r="AB4357" s="143">
        <v>0.16550334515095999</v>
      </c>
      <c r="AC4357" s="143">
        <v>2.2715045076330001E-2</v>
      </c>
      <c r="AD4357" s="143">
        <v>84.465552543811597</v>
      </c>
      <c r="AF4357" s="143">
        <v>-1</v>
      </c>
      <c r="AG4357" s="143">
        <v>-1</v>
      </c>
      <c r="AH4357" s="143">
        <v>-1</v>
      </c>
      <c r="AI4357" s="143">
        <v>-1</v>
      </c>
      <c r="AJ4357" s="143">
        <v>0</v>
      </c>
      <c r="AM4357" s="143" t="s">
        <v>383</v>
      </c>
      <c r="AN4357" s="143">
        <v>-1</v>
      </c>
      <c r="AQ4357" s="143">
        <v>666</v>
      </c>
      <c r="AR4357" s="143" t="s">
        <v>297</v>
      </c>
      <c r="AT4357" s="143" t="s">
        <v>366</v>
      </c>
      <c r="AV4357" s="143">
        <v>60.696536431956901</v>
      </c>
      <c r="AW4357" s="143">
        <v>6.8504097799999997E-2</v>
      </c>
    </row>
    <row r="4358" spans="1:49" x14ac:dyDescent="0.25">
      <c r="A4358" s="153">
        <v>820000</v>
      </c>
      <c r="B4358" s="153">
        <v>2500000</v>
      </c>
      <c r="C4358" s="153">
        <v>2500000</v>
      </c>
      <c r="D4358" s="143" t="s">
        <v>360</v>
      </c>
      <c r="E4358" s="143" t="s">
        <v>73</v>
      </c>
      <c r="F4358" s="143" t="s">
        <v>378</v>
      </c>
      <c r="G4358" s="143" t="s">
        <v>379</v>
      </c>
      <c r="H4358" s="143">
        <v>0.59</v>
      </c>
      <c r="I4358" s="143">
        <v>0.64</v>
      </c>
      <c r="J4358" s="143" t="s">
        <v>366</v>
      </c>
      <c r="K4358" s="143">
        <v>8.2790223342900007E-3</v>
      </c>
      <c r="L4358" s="143">
        <v>1417.86630657978</v>
      </c>
      <c r="M4358" s="143">
        <v>2.8859371081622598</v>
      </c>
      <c r="N4358" s="143">
        <v>0.40241324568747999</v>
      </c>
      <c r="O4358" s="143">
        <v>2.389273777384E-2</v>
      </c>
      <c r="P4358" s="143">
        <v>3.3315882486600001E-3</v>
      </c>
      <c r="Q4358" s="143">
        <v>11.7385468192155</v>
      </c>
      <c r="R4358" s="143">
        <v>1800</v>
      </c>
      <c r="S4358" s="143" t="s">
        <v>415</v>
      </c>
      <c r="T4358" s="143">
        <v>1800</v>
      </c>
      <c r="U4358" s="143" t="s">
        <v>385</v>
      </c>
      <c r="V4358" s="143" t="s">
        <v>366</v>
      </c>
      <c r="Z4358" s="143">
        <v>0</v>
      </c>
      <c r="AA4358" s="143">
        <v>1</v>
      </c>
      <c r="AB4358" s="143">
        <v>2.389273777384E-2</v>
      </c>
      <c r="AC4358" s="143">
        <v>3.3315882486600001E-3</v>
      </c>
      <c r="AD4358" s="143">
        <v>361.269946710586</v>
      </c>
      <c r="AF4358" s="143">
        <v>-1</v>
      </c>
      <c r="AG4358" s="143">
        <v>-1</v>
      </c>
      <c r="AH4358" s="143">
        <v>-1</v>
      </c>
      <c r="AI4358" s="143">
        <v>-1</v>
      </c>
      <c r="AJ4358" s="143">
        <v>0</v>
      </c>
      <c r="AM4358" s="143" t="s">
        <v>383</v>
      </c>
      <c r="AN4358" s="143">
        <v>-1</v>
      </c>
      <c r="AQ4358" s="143">
        <v>665</v>
      </c>
      <c r="AR4358" s="143" t="s">
        <v>297</v>
      </c>
      <c r="AT4358" s="143" t="s">
        <v>366</v>
      </c>
      <c r="AV4358" s="143">
        <v>62.778833628277802</v>
      </c>
      <c r="AW4358" s="143">
        <v>0.29300076780000001</v>
      </c>
    </row>
    <row r="4359" spans="1:49" x14ac:dyDescent="0.25">
      <c r="A4359" s="153">
        <v>820000</v>
      </c>
      <c r="B4359" s="153">
        <v>2500000</v>
      </c>
      <c r="C4359" s="153">
        <v>2500000</v>
      </c>
      <c r="D4359" s="143" t="s">
        <v>360</v>
      </c>
      <c r="E4359" s="143" t="s">
        <v>73</v>
      </c>
      <c r="F4359" s="143" t="s">
        <v>378</v>
      </c>
      <c r="G4359" s="143" t="s">
        <v>379</v>
      </c>
      <c r="H4359" s="143">
        <v>0.59</v>
      </c>
      <c r="I4359" s="143">
        <v>0.64</v>
      </c>
      <c r="J4359" s="143" t="s">
        <v>366</v>
      </c>
      <c r="K4359" s="143">
        <v>0.61665439007276002</v>
      </c>
      <c r="L4359" s="143">
        <v>3803.2033253558898</v>
      </c>
      <c r="M4359" s="143">
        <v>7.6064444265809996</v>
      </c>
      <c r="N4359" s="143">
        <v>1.03890242157167</v>
      </c>
      <c r="O4359" s="143">
        <v>4.6905473484957199</v>
      </c>
      <c r="P4359" s="143">
        <v>0.64064373911939998</v>
      </c>
      <c r="Q4359" s="143">
        <v>2345.2620269200602</v>
      </c>
      <c r="R4359" s="143">
        <v>8110</v>
      </c>
      <c r="S4359" s="143" t="s">
        <v>410</v>
      </c>
      <c r="T4359" s="143">
        <v>8110</v>
      </c>
      <c r="U4359" s="143" t="s">
        <v>385</v>
      </c>
      <c r="V4359" s="143" t="s">
        <v>366</v>
      </c>
      <c r="Z4359" s="143">
        <v>0</v>
      </c>
      <c r="AA4359" s="143">
        <v>1</v>
      </c>
      <c r="AB4359" s="143">
        <v>4.6905473484957199</v>
      </c>
      <c r="AC4359" s="143">
        <v>0.64064373911939998</v>
      </c>
      <c r="AD4359" s="143">
        <v>2345.2620269200602</v>
      </c>
      <c r="AF4359" s="143">
        <v>-1</v>
      </c>
      <c r="AG4359" s="143">
        <v>-1</v>
      </c>
      <c r="AH4359" s="143">
        <v>-1</v>
      </c>
      <c r="AI4359" s="143">
        <v>-1</v>
      </c>
      <c r="AJ4359" s="143">
        <v>0</v>
      </c>
      <c r="AM4359" s="143" t="s">
        <v>383</v>
      </c>
      <c r="AN4359" s="143">
        <v>-1</v>
      </c>
      <c r="AQ4359" s="143">
        <v>666</v>
      </c>
      <c r="AR4359" s="143" t="s">
        <v>297</v>
      </c>
      <c r="AT4359" s="143" t="s">
        <v>366</v>
      </c>
      <c r="AV4359" s="143">
        <v>198.349128375259</v>
      </c>
      <c r="AW4359" s="143">
        <v>1.9020778807000001</v>
      </c>
    </row>
    <row r="4360" spans="1:49" x14ac:dyDescent="0.25">
      <c r="A4360" s="153">
        <v>820000</v>
      </c>
      <c r="B4360" s="153">
        <v>2500000</v>
      </c>
      <c r="C4360" s="153">
        <v>2500000</v>
      </c>
      <c r="D4360" s="143" t="s">
        <v>360</v>
      </c>
      <c r="E4360" s="143" t="s">
        <v>73</v>
      </c>
      <c r="F4360" s="143" t="s">
        <v>378</v>
      </c>
      <c r="G4360" s="143" t="s">
        <v>379</v>
      </c>
      <c r="H4360" s="143">
        <v>0.59</v>
      </c>
      <c r="I4360" s="143">
        <v>0.64</v>
      </c>
      <c r="J4360" s="143" t="s">
        <v>366</v>
      </c>
      <c r="K4360" s="143">
        <v>5.6977429049600001E-2</v>
      </c>
      <c r="L4360" s="143">
        <v>3061.96546893804</v>
      </c>
      <c r="M4360" s="143">
        <v>6.0156703319671303</v>
      </c>
      <c r="N4360" s="143">
        <v>0.82490815325317002</v>
      </c>
      <c r="O4360" s="143">
        <v>0.34275742952544003</v>
      </c>
      <c r="P4360" s="143">
        <v>4.7001145774410003E-2</v>
      </c>
      <c r="Q4360" s="143">
        <v>174.462920258742</v>
      </c>
      <c r="R4360" s="143">
        <v>8110</v>
      </c>
      <c r="S4360" s="143" t="s">
        <v>410</v>
      </c>
      <c r="T4360" s="143">
        <v>8110</v>
      </c>
      <c r="U4360" s="143" t="s">
        <v>385</v>
      </c>
      <c r="V4360" s="143" t="s">
        <v>366</v>
      </c>
      <c r="Z4360" s="143">
        <v>0</v>
      </c>
      <c r="AA4360" s="143">
        <v>1</v>
      </c>
      <c r="AB4360" s="143">
        <v>0.34275742952544003</v>
      </c>
      <c r="AC4360" s="143">
        <v>4.7001145774410003E-2</v>
      </c>
      <c r="AD4360" s="143">
        <v>174.462920258743</v>
      </c>
      <c r="AF4360" s="143">
        <v>-1</v>
      </c>
      <c r="AG4360" s="143">
        <v>-1</v>
      </c>
      <c r="AH4360" s="143">
        <v>-1</v>
      </c>
      <c r="AI4360" s="143">
        <v>-1</v>
      </c>
      <c r="AJ4360" s="143">
        <v>0</v>
      </c>
      <c r="AM4360" s="143" t="s">
        <v>383</v>
      </c>
      <c r="AN4360" s="143">
        <v>-1</v>
      </c>
      <c r="AQ4360" s="143">
        <v>659</v>
      </c>
      <c r="AR4360" s="143" t="s">
        <v>297</v>
      </c>
      <c r="AT4360" s="143" t="s">
        <v>366</v>
      </c>
      <c r="AV4360" s="143">
        <v>89.153376060173102</v>
      </c>
      <c r="AW4360" s="143">
        <v>0.14149466359999999</v>
      </c>
    </row>
    <row r="4361" spans="1:49" x14ac:dyDescent="0.25">
      <c r="A4361" s="153">
        <v>820000</v>
      </c>
      <c r="B4361" s="153">
        <v>2500000</v>
      </c>
      <c r="C4361" s="153">
        <v>2500000</v>
      </c>
      <c r="D4361" s="143" t="s">
        <v>360</v>
      </c>
      <c r="E4361" s="143" t="s">
        <v>73</v>
      </c>
      <c r="F4361" s="143" t="s">
        <v>378</v>
      </c>
      <c r="G4361" s="143" t="s">
        <v>379</v>
      </c>
      <c r="H4361" s="143">
        <v>0.59</v>
      </c>
      <c r="I4361" s="143">
        <v>0.64</v>
      </c>
      <c r="J4361" s="143" t="s">
        <v>363</v>
      </c>
      <c r="K4361" s="143">
        <v>0.55112620520915001</v>
      </c>
      <c r="L4361" s="143">
        <v>3061.96546893804</v>
      </c>
      <c r="M4361" s="143">
        <v>6.0156703319671303</v>
      </c>
      <c r="N4361" s="143">
        <v>0.82490815325317002</v>
      </c>
      <c r="O4361" s="143">
        <v>3.3153935618463599</v>
      </c>
      <c r="P4361" s="143">
        <v>0.45462850014850997</v>
      </c>
      <c r="Q4361" s="143">
        <v>1687.5294093773</v>
      </c>
      <c r="R4361" s="143">
        <v>3100</v>
      </c>
      <c r="S4361" s="143" t="s">
        <v>371</v>
      </c>
      <c r="T4361" s="143">
        <v>3100</v>
      </c>
      <c r="U4361" s="143" t="s">
        <v>385</v>
      </c>
      <c r="V4361" s="143" t="s">
        <v>366</v>
      </c>
      <c r="Y4361" s="143" t="s">
        <v>363</v>
      </c>
      <c r="Z4361" s="143">
        <v>0</v>
      </c>
      <c r="AA4361" s="143">
        <v>1</v>
      </c>
      <c r="AB4361" s="143">
        <v>3.3153935618463599</v>
      </c>
      <c r="AC4361" s="143">
        <v>0.45462850014850997</v>
      </c>
      <c r="AD4361" s="143">
        <v>1717.10744185778</v>
      </c>
      <c r="AF4361" s="143">
        <v>-1</v>
      </c>
      <c r="AG4361" s="143">
        <v>-1</v>
      </c>
      <c r="AH4361" s="143">
        <v>-1</v>
      </c>
      <c r="AI4361" s="143">
        <v>-1</v>
      </c>
      <c r="AJ4361" s="143">
        <v>0</v>
      </c>
      <c r="AM4361" s="143" t="s">
        <v>383</v>
      </c>
      <c r="AN4361" s="143">
        <v>-1</v>
      </c>
      <c r="AQ4361" s="143">
        <v>659</v>
      </c>
      <c r="AR4361" s="143" t="s">
        <v>297</v>
      </c>
      <c r="AT4361" s="143" t="s">
        <v>366</v>
      </c>
      <c r="AV4361" s="143">
        <v>185.44665752277101</v>
      </c>
      <c r="AW4361" s="143">
        <v>1.3926256625</v>
      </c>
    </row>
    <row r="4362" spans="1:49" x14ac:dyDescent="0.25">
      <c r="A4362" s="153">
        <v>820000</v>
      </c>
      <c r="B4362" s="153">
        <v>2500000</v>
      </c>
      <c r="C4362" s="153">
        <v>2500000</v>
      </c>
      <c r="D4362" s="143" t="s">
        <v>360</v>
      </c>
      <c r="E4362" s="143" t="s">
        <v>73</v>
      </c>
      <c r="F4362" s="143" t="s">
        <v>378</v>
      </c>
      <c r="G4362" s="143" t="s">
        <v>379</v>
      </c>
      <c r="H4362" s="143">
        <v>0.59</v>
      </c>
      <c r="I4362" s="143">
        <v>0.64</v>
      </c>
      <c r="J4362" s="143" t="s">
        <v>366</v>
      </c>
      <c r="K4362" s="143">
        <v>5.179358385439E-2</v>
      </c>
      <c r="L4362" s="143">
        <v>3818.8350902871098</v>
      </c>
      <c r="M4362" s="143">
        <v>7.9812127963538204</v>
      </c>
      <c r="N4362" s="143">
        <v>1.0908298054493499</v>
      </c>
      <c r="O4362" s="143">
        <v>0.41337561422773</v>
      </c>
      <c r="P4362" s="143">
        <v>5.649798499941E-2</v>
      </c>
      <c r="Q4362" s="143">
        <v>197.791155474899</v>
      </c>
      <c r="R4362" s="143">
        <v>1200</v>
      </c>
      <c r="S4362" s="143" t="s">
        <v>398</v>
      </c>
      <c r="T4362" s="143">
        <v>1200</v>
      </c>
      <c r="U4362" s="143" t="s">
        <v>385</v>
      </c>
      <c r="V4362" s="143" t="s">
        <v>366</v>
      </c>
      <c r="Z4362" s="143">
        <v>0</v>
      </c>
      <c r="AA4362" s="143">
        <v>1</v>
      </c>
      <c r="AB4362" s="143">
        <v>0.41337561422773</v>
      </c>
      <c r="AC4362" s="143">
        <v>5.649798499941E-2</v>
      </c>
      <c r="AD4362" s="143">
        <v>856.35826426900996</v>
      </c>
      <c r="AF4362" s="143">
        <v>-1</v>
      </c>
      <c r="AG4362" s="143">
        <v>-1</v>
      </c>
      <c r="AH4362" s="143">
        <v>-1</v>
      </c>
      <c r="AI4362" s="143">
        <v>-1</v>
      </c>
      <c r="AJ4362" s="143">
        <v>0</v>
      </c>
      <c r="AM4362" s="143" t="s">
        <v>383</v>
      </c>
      <c r="AN4362" s="143">
        <v>-1</v>
      </c>
      <c r="AQ4362" s="143">
        <v>652</v>
      </c>
      <c r="AR4362" s="143" t="s">
        <v>297</v>
      </c>
      <c r="AT4362" s="143" t="s">
        <v>366</v>
      </c>
      <c r="AV4362" s="143">
        <v>59.2704409173908</v>
      </c>
      <c r="AW4362" s="143">
        <v>0.69453224999999996</v>
      </c>
    </row>
    <row r="4363" spans="1:49" x14ac:dyDescent="0.25">
      <c r="A4363" s="153">
        <v>820000</v>
      </c>
      <c r="B4363" s="153">
        <v>2500000</v>
      </c>
      <c r="C4363" s="153">
        <v>2500000</v>
      </c>
      <c r="D4363" s="143" t="s">
        <v>360</v>
      </c>
      <c r="E4363" s="143" t="s">
        <v>73</v>
      </c>
      <c r="F4363" s="143" t="s">
        <v>378</v>
      </c>
      <c r="G4363" s="143" t="s">
        <v>379</v>
      </c>
      <c r="H4363" s="143">
        <v>0.59</v>
      </c>
      <c r="I4363" s="143">
        <v>0.64</v>
      </c>
      <c r="J4363" s="143" t="s">
        <v>366</v>
      </c>
      <c r="K4363" s="143">
        <v>0.14782318764713001</v>
      </c>
      <c r="L4363" s="143">
        <v>3366.6304661252998</v>
      </c>
      <c r="M4363" s="143">
        <v>6.6924177354223904</v>
      </c>
      <c r="N4363" s="143">
        <v>0.91470058033576995</v>
      </c>
      <c r="O4363" s="143">
        <v>0.98929452271636997</v>
      </c>
      <c r="P4363" s="143">
        <v>0.13521395552792001</v>
      </c>
      <c r="Q4363" s="143">
        <v>497.66604713260898</v>
      </c>
      <c r="R4363" s="143">
        <v>8110</v>
      </c>
      <c r="S4363" s="143" t="s">
        <v>410</v>
      </c>
      <c r="T4363" s="143">
        <v>8110</v>
      </c>
      <c r="U4363" s="143" t="s">
        <v>385</v>
      </c>
      <c r="V4363" s="143" t="s">
        <v>366</v>
      </c>
      <c r="Z4363" s="143">
        <v>0</v>
      </c>
      <c r="AA4363" s="143">
        <v>1</v>
      </c>
      <c r="AB4363" s="143">
        <v>0.98929452271636997</v>
      </c>
      <c r="AC4363" s="143">
        <v>0.13521395552792001</v>
      </c>
      <c r="AD4363" s="143">
        <v>676.59949670166702</v>
      </c>
      <c r="AF4363" s="143">
        <v>-1</v>
      </c>
      <c r="AG4363" s="143">
        <v>-1</v>
      </c>
      <c r="AH4363" s="143">
        <v>-1</v>
      </c>
      <c r="AI4363" s="143">
        <v>-1</v>
      </c>
      <c r="AJ4363" s="143">
        <v>0</v>
      </c>
      <c r="AM4363" s="143" t="s">
        <v>383</v>
      </c>
      <c r="AN4363" s="143">
        <v>-1</v>
      </c>
      <c r="AQ4363" s="143">
        <v>666</v>
      </c>
      <c r="AR4363" s="143" t="s">
        <v>297</v>
      </c>
      <c r="AT4363" s="143" t="s">
        <v>366</v>
      </c>
      <c r="AV4363" s="143">
        <v>125.208835615594</v>
      </c>
      <c r="AW4363" s="143">
        <v>0.54874249529999997</v>
      </c>
    </row>
    <row r="4364" spans="1:49" x14ac:dyDescent="0.25">
      <c r="A4364" s="153">
        <v>820000</v>
      </c>
      <c r="B4364" s="153">
        <v>2500000</v>
      </c>
      <c r="C4364" s="153">
        <v>2500000</v>
      </c>
      <c r="D4364" s="143" t="s">
        <v>360</v>
      </c>
      <c r="E4364" s="143" t="s">
        <v>73</v>
      </c>
      <c r="F4364" s="143" t="s">
        <v>378</v>
      </c>
      <c r="G4364" s="143" t="s">
        <v>379</v>
      </c>
      <c r="H4364" s="143">
        <v>0.59</v>
      </c>
      <c r="I4364" s="143">
        <v>0.64</v>
      </c>
      <c r="J4364" s="143" t="s">
        <v>363</v>
      </c>
      <c r="K4364" s="143">
        <v>0.41668525792703998</v>
      </c>
      <c r="L4364" s="143">
        <v>3366.6304661252998</v>
      </c>
      <c r="M4364" s="143">
        <v>6.6924177354223904</v>
      </c>
      <c r="N4364" s="143">
        <v>0.91470058033576995</v>
      </c>
      <c r="O4364" s="143">
        <v>2.7886318102399898</v>
      </c>
      <c r="P4364" s="143">
        <v>0.38114224724321999</v>
      </c>
      <c r="Q4364" s="143">
        <v>1402.8252841224601</v>
      </c>
      <c r="R4364" s="143">
        <v>3100</v>
      </c>
      <c r="S4364" s="143" t="s">
        <v>371</v>
      </c>
      <c r="T4364" s="143">
        <v>3100</v>
      </c>
      <c r="U4364" s="143" t="s">
        <v>385</v>
      </c>
      <c r="V4364" s="143" t="s">
        <v>366</v>
      </c>
      <c r="Y4364" s="143" t="s">
        <v>363</v>
      </c>
      <c r="Z4364" s="143">
        <v>0</v>
      </c>
      <c r="AA4364" s="143">
        <v>1</v>
      </c>
      <c r="AB4364" s="143">
        <v>2.7886318102399898</v>
      </c>
      <c r="AC4364" s="143">
        <v>0.38114224724321999</v>
      </c>
      <c r="AD4364" s="143">
        <v>1402.8252841224601</v>
      </c>
      <c r="AF4364" s="143">
        <v>-1</v>
      </c>
      <c r="AG4364" s="143">
        <v>-1</v>
      </c>
      <c r="AH4364" s="143">
        <v>-1</v>
      </c>
      <c r="AI4364" s="143">
        <v>-1</v>
      </c>
      <c r="AJ4364" s="143">
        <v>0</v>
      </c>
      <c r="AM4364" s="143" t="s">
        <v>383</v>
      </c>
      <c r="AN4364" s="143">
        <v>-1</v>
      </c>
      <c r="AQ4364" s="143">
        <v>666</v>
      </c>
      <c r="AR4364" s="143" t="s">
        <v>297</v>
      </c>
      <c r="AT4364" s="143" t="s">
        <v>366</v>
      </c>
      <c r="AV4364" s="143">
        <v>170.10270768826101</v>
      </c>
      <c r="AW4364" s="143">
        <v>1.1377334016</v>
      </c>
    </row>
    <row r="4365" spans="1:49" x14ac:dyDescent="0.25">
      <c r="A4365" s="153">
        <v>820000</v>
      </c>
      <c r="B4365" s="153">
        <v>2500000</v>
      </c>
      <c r="C4365" s="153">
        <v>2500000</v>
      </c>
      <c r="D4365" s="143" t="s">
        <v>360</v>
      </c>
      <c r="E4365" s="143" t="s">
        <v>73</v>
      </c>
      <c r="F4365" s="143" t="s">
        <v>378</v>
      </c>
      <c r="G4365" s="143" t="s">
        <v>379</v>
      </c>
      <c r="H4365" s="143">
        <v>0.59</v>
      </c>
      <c r="I4365" s="143">
        <v>0.64</v>
      </c>
      <c r="J4365" s="143" t="s">
        <v>363</v>
      </c>
      <c r="K4365" s="143">
        <v>1.418204233512E-2</v>
      </c>
      <c r="L4365" s="143">
        <v>3731.19161994264</v>
      </c>
      <c r="M4365" s="143">
        <v>7.86027414019535</v>
      </c>
      <c r="N4365" s="143">
        <v>1.0455833758835</v>
      </c>
      <c r="O4365" s="143">
        <v>0.11147474062194</v>
      </c>
      <c r="P4365" s="143">
        <v>1.482850770168E-2</v>
      </c>
      <c r="Q4365" s="143">
        <v>52.915917514493799</v>
      </c>
      <c r="R4365" s="143">
        <v>3100</v>
      </c>
      <c r="S4365" s="143" t="s">
        <v>371</v>
      </c>
      <c r="T4365" s="143">
        <v>3100</v>
      </c>
      <c r="U4365" s="143" t="s">
        <v>385</v>
      </c>
      <c r="V4365" s="143" t="s">
        <v>366</v>
      </c>
      <c r="Y4365" s="143" t="s">
        <v>363</v>
      </c>
      <c r="Z4365" s="143">
        <v>0</v>
      </c>
      <c r="AA4365" s="143">
        <v>1</v>
      </c>
      <c r="AB4365" s="143">
        <v>0.11147474062194</v>
      </c>
      <c r="AC4365" s="143">
        <v>1.482850770168E-2</v>
      </c>
      <c r="AD4365" s="143">
        <v>249.01500811929</v>
      </c>
      <c r="AF4365" s="143">
        <v>-1</v>
      </c>
      <c r="AG4365" s="143">
        <v>-1</v>
      </c>
      <c r="AH4365" s="143">
        <v>-1</v>
      </c>
      <c r="AI4365" s="143">
        <v>-1</v>
      </c>
      <c r="AJ4365" s="143">
        <v>0</v>
      </c>
      <c r="AM4365" s="143" t="s">
        <v>383</v>
      </c>
      <c r="AN4365" s="143">
        <v>-1</v>
      </c>
      <c r="AQ4365" s="143">
        <v>655</v>
      </c>
      <c r="AR4365" s="143" t="s">
        <v>297</v>
      </c>
      <c r="AT4365" s="143" t="s">
        <v>366</v>
      </c>
      <c r="AV4365" s="143">
        <v>37.879851438382801</v>
      </c>
      <c r="AW4365" s="143">
        <v>0.2019586441</v>
      </c>
    </row>
    <row r="4366" spans="1:49" x14ac:dyDescent="0.25">
      <c r="A4366" s="153">
        <v>820000</v>
      </c>
      <c r="B4366" s="153">
        <v>2500000</v>
      </c>
      <c r="C4366" s="153">
        <v>2500000</v>
      </c>
      <c r="D4366" s="143" t="s">
        <v>360</v>
      </c>
      <c r="E4366" s="143" t="s">
        <v>73</v>
      </c>
      <c r="F4366" s="143" t="s">
        <v>378</v>
      </c>
      <c r="G4366" s="143" t="s">
        <v>379</v>
      </c>
      <c r="H4366" s="143">
        <v>0.59</v>
      </c>
      <c r="I4366" s="143">
        <v>0.64</v>
      </c>
      <c r="J4366" s="143" t="s">
        <v>366</v>
      </c>
      <c r="K4366" s="143">
        <v>0.61776345339174998</v>
      </c>
      <c r="L4366" s="143">
        <v>3992.3169531431599</v>
      </c>
      <c r="M4366" s="143">
        <v>8.8813700088318299</v>
      </c>
      <c r="N4366" s="143">
        <v>1.2060909970957201</v>
      </c>
      <c r="O4366" s="143">
        <v>5.4865858075058798</v>
      </c>
      <c r="P4366" s="143">
        <v>0.74507893947055004</v>
      </c>
      <c r="Q4366" s="143">
        <v>2466.3075080081499</v>
      </c>
      <c r="R4366" s="143">
        <v>1400</v>
      </c>
      <c r="S4366" s="143" t="s">
        <v>389</v>
      </c>
      <c r="T4366" s="143">
        <v>1400</v>
      </c>
      <c r="U4366" s="143" t="s">
        <v>385</v>
      </c>
      <c r="V4366" s="143" t="s">
        <v>366</v>
      </c>
      <c r="Z4366" s="143">
        <v>0</v>
      </c>
      <c r="AA4366" s="143">
        <v>1</v>
      </c>
      <c r="AB4366" s="143">
        <v>5.4865858075058798</v>
      </c>
      <c r="AC4366" s="143">
        <v>0.74507893947055004</v>
      </c>
      <c r="AD4366" s="143">
        <v>2466.3075080081499</v>
      </c>
      <c r="AF4366" s="143">
        <v>-1</v>
      </c>
      <c r="AG4366" s="143">
        <v>-1</v>
      </c>
      <c r="AH4366" s="143">
        <v>-1</v>
      </c>
      <c r="AI4366" s="143">
        <v>-1</v>
      </c>
      <c r="AJ4366" s="143">
        <v>0</v>
      </c>
      <c r="AM4366" s="143" t="s">
        <v>383</v>
      </c>
      <c r="AN4366" s="143">
        <v>-1</v>
      </c>
      <c r="AQ4366" s="143">
        <v>653</v>
      </c>
      <c r="AR4366" s="143" t="s">
        <v>297</v>
      </c>
      <c r="AT4366" s="143" t="s">
        <v>366</v>
      </c>
      <c r="AV4366" s="143">
        <v>199.999999955296</v>
      </c>
      <c r="AW4366" s="143">
        <v>2.0002493981999998</v>
      </c>
    </row>
    <row r="4367" spans="1:49" x14ac:dyDescent="0.25">
      <c r="A4367" s="153">
        <v>820000</v>
      </c>
      <c r="B4367" s="153">
        <v>2500000</v>
      </c>
      <c r="C4367" s="153">
        <v>2500000</v>
      </c>
      <c r="D4367" s="143" t="s">
        <v>360</v>
      </c>
      <c r="E4367" s="143" t="s">
        <v>73</v>
      </c>
      <c r="F4367" s="143" t="s">
        <v>378</v>
      </c>
      <c r="G4367" s="143" t="s">
        <v>379</v>
      </c>
      <c r="H4367" s="143">
        <v>0.59</v>
      </c>
      <c r="I4367" s="143">
        <v>0.64</v>
      </c>
      <c r="J4367" s="143" t="s">
        <v>395</v>
      </c>
      <c r="K4367" s="143">
        <v>6.2977500786199998E-3</v>
      </c>
      <c r="L4367" s="143">
        <v>3625.0560069592502</v>
      </c>
      <c r="M4367" s="143">
        <v>7.2141527885966301</v>
      </c>
      <c r="N4367" s="143">
        <v>0.98597254780472998</v>
      </c>
      <c r="O4367" s="143">
        <v>4.5432931291579999E-2</v>
      </c>
      <c r="P4367" s="143">
        <v>6.2094086904499997E-3</v>
      </c>
      <c r="Q4367" s="143">
        <v>22.829696752840398</v>
      </c>
      <c r="R4367" s="143">
        <v>8140</v>
      </c>
      <c r="S4367" s="143" t="s">
        <v>369</v>
      </c>
      <c r="T4367" s="143">
        <v>8140</v>
      </c>
      <c r="U4367" s="143" t="s">
        <v>395</v>
      </c>
      <c r="V4367" s="143" t="s">
        <v>395</v>
      </c>
      <c r="Z4367" s="143">
        <v>0</v>
      </c>
      <c r="AA4367" s="143">
        <v>1</v>
      </c>
      <c r="AB4367" s="143">
        <v>4.5432931291579999E-2</v>
      </c>
      <c r="AC4367" s="143">
        <v>6.2094086904499997E-3</v>
      </c>
      <c r="AD4367" s="143">
        <v>22.829696752839801</v>
      </c>
      <c r="AF4367" s="143">
        <v>-1</v>
      </c>
      <c r="AG4367" s="143">
        <v>-1</v>
      </c>
      <c r="AH4367" s="143">
        <v>-1</v>
      </c>
      <c r="AI4367" s="143">
        <v>-1</v>
      </c>
      <c r="AJ4367" s="143">
        <v>0</v>
      </c>
      <c r="AM4367" s="143" t="s">
        <v>383</v>
      </c>
      <c r="AN4367" s="143">
        <v>-1</v>
      </c>
      <c r="AQ4367" s="143">
        <v>658</v>
      </c>
      <c r="AR4367" s="143" t="s">
        <v>297</v>
      </c>
      <c r="AT4367" s="143" t="s">
        <v>366</v>
      </c>
      <c r="AV4367" s="143">
        <v>61.072375624609201</v>
      </c>
      <c r="AW4367" s="143">
        <v>1.85155691E-2</v>
      </c>
    </row>
    <row r="4368" spans="1:49" x14ac:dyDescent="0.25">
      <c r="A4368" s="153">
        <v>820000</v>
      </c>
      <c r="B4368" s="153">
        <v>2500000</v>
      </c>
      <c r="C4368" s="153">
        <v>2500000</v>
      </c>
      <c r="D4368" s="143" t="s">
        <v>360</v>
      </c>
      <c r="E4368" s="143" t="s">
        <v>73</v>
      </c>
      <c r="F4368" s="143" t="s">
        <v>378</v>
      </c>
      <c r="G4368" s="143" t="s">
        <v>379</v>
      </c>
      <c r="H4368" s="143">
        <v>0.59</v>
      </c>
      <c r="I4368" s="143">
        <v>0.64</v>
      </c>
      <c r="J4368" s="143" t="s">
        <v>366</v>
      </c>
      <c r="K4368" s="143">
        <v>3.9576061615899999E-3</v>
      </c>
      <c r="L4368" s="143">
        <v>3625.0560069592502</v>
      </c>
      <c r="M4368" s="143">
        <v>7.2141527885966301</v>
      </c>
      <c r="N4368" s="143">
        <v>0.98597254780472998</v>
      </c>
      <c r="O4368" s="143">
        <v>2.8550775526839999E-2</v>
      </c>
      <c r="P4368" s="143">
        <v>3.9020910303500002E-3</v>
      </c>
      <c r="Q4368" s="143">
        <v>14.346543989272501</v>
      </c>
      <c r="R4368" s="143">
        <v>8140</v>
      </c>
      <c r="S4368" s="143" t="s">
        <v>369</v>
      </c>
      <c r="T4368" s="143">
        <v>8140</v>
      </c>
      <c r="U4368" s="143" t="s">
        <v>385</v>
      </c>
      <c r="V4368" s="143" t="s">
        <v>366</v>
      </c>
      <c r="Z4368" s="143">
        <v>0</v>
      </c>
      <c r="AA4368" s="143">
        <v>1</v>
      </c>
      <c r="AB4368" s="143">
        <v>2.8550775526839999E-2</v>
      </c>
      <c r="AC4368" s="143">
        <v>3.9020910303500002E-3</v>
      </c>
      <c r="AD4368" s="143">
        <v>14.346543989271799</v>
      </c>
      <c r="AF4368" s="143">
        <v>-1</v>
      </c>
      <c r="AG4368" s="143">
        <v>-1</v>
      </c>
      <c r="AH4368" s="143">
        <v>-1</v>
      </c>
      <c r="AI4368" s="143">
        <v>-1</v>
      </c>
      <c r="AJ4368" s="143">
        <v>0</v>
      </c>
      <c r="AM4368" s="143" t="s">
        <v>383</v>
      </c>
      <c r="AN4368" s="143">
        <v>-1</v>
      </c>
      <c r="AQ4368" s="143">
        <v>658</v>
      </c>
      <c r="AR4368" s="143" t="s">
        <v>297</v>
      </c>
      <c r="AT4368" s="143" t="s">
        <v>366</v>
      </c>
      <c r="AV4368" s="143">
        <v>16.375175384186299</v>
      </c>
      <c r="AW4368" s="143">
        <v>1.1635477700000001E-2</v>
      </c>
    </row>
    <row r="4369" spans="1:49" x14ac:dyDescent="0.25">
      <c r="A4369" s="153">
        <v>820000</v>
      </c>
      <c r="B4369" s="153">
        <v>2500000</v>
      </c>
      <c r="C4369" s="153">
        <v>2500000</v>
      </c>
      <c r="D4369" s="143" t="s">
        <v>360</v>
      </c>
      <c r="E4369" s="143" t="s">
        <v>73</v>
      </c>
      <c r="F4369" s="143" t="s">
        <v>378</v>
      </c>
      <c r="G4369" s="143" t="s">
        <v>379</v>
      </c>
      <c r="H4369" s="143">
        <v>0.59</v>
      </c>
      <c r="I4369" s="143">
        <v>0.64</v>
      </c>
      <c r="J4369" s="143" t="s">
        <v>366</v>
      </c>
      <c r="K4369" s="143">
        <v>0.14896595736686</v>
      </c>
      <c r="L4369" s="143">
        <v>3625.0560069592502</v>
      </c>
      <c r="M4369" s="143">
        <v>7.2141527885966301</v>
      </c>
      <c r="N4369" s="143">
        <v>0.98597254780472998</v>
      </c>
      <c r="O4369" s="143">
        <v>1.0746631767441199</v>
      </c>
      <c r="P4369" s="143">
        <v>0.14687634452116999</v>
      </c>
      <c r="Q4369" s="143">
        <v>540.00993858518598</v>
      </c>
      <c r="R4369" s="143">
        <v>1920</v>
      </c>
      <c r="S4369" s="143" t="s">
        <v>417</v>
      </c>
      <c r="T4369" s="143">
        <v>1920</v>
      </c>
      <c r="U4369" s="143" t="s">
        <v>385</v>
      </c>
      <c r="V4369" s="143" t="s">
        <v>366</v>
      </c>
      <c r="Z4369" s="143">
        <v>0</v>
      </c>
      <c r="AA4369" s="143">
        <v>1</v>
      </c>
      <c r="AB4369" s="143">
        <v>1.0746631767441199</v>
      </c>
      <c r="AC4369" s="143">
        <v>0.14687634452116999</v>
      </c>
      <c r="AD4369" s="143">
        <v>589.58228377572595</v>
      </c>
      <c r="AF4369" s="143">
        <v>-1</v>
      </c>
      <c r="AG4369" s="143">
        <v>-1</v>
      </c>
      <c r="AH4369" s="143">
        <v>-1</v>
      </c>
      <c r="AI4369" s="143">
        <v>-1</v>
      </c>
      <c r="AJ4369" s="143">
        <v>0</v>
      </c>
      <c r="AM4369" s="143" t="s">
        <v>383</v>
      </c>
      <c r="AN4369" s="143">
        <v>-1</v>
      </c>
      <c r="AQ4369" s="143">
        <v>658</v>
      </c>
      <c r="AR4369" s="143" t="s">
        <v>297</v>
      </c>
      <c r="AT4369" s="143" t="s">
        <v>366</v>
      </c>
      <c r="AV4369" s="143">
        <v>130.96134817125599</v>
      </c>
      <c r="AW4369" s="143">
        <v>0.47816892439999997</v>
      </c>
    </row>
    <row r="4370" spans="1:49" x14ac:dyDescent="0.25">
      <c r="A4370" s="153">
        <v>820000</v>
      </c>
      <c r="B4370" s="153">
        <v>2500000</v>
      </c>
      <c r="C4370" s="153">
        <v>2500000</v>
      </c>
      <c r="D4370" s="143" t="s">
        <v>360</v>
      </c>
      <c r="E4370" s="143" t="s">
        <v>73</v>
      </c>
      <c r="F4370" s="143" t="s">
        <v>378</v>
      </c>
      <c r="G4370" s="143" t="s">
        <v>379</v>
      </c>
      <c r="H4370" s="143">
        <v>0.59</v>
      </c>
      <c r="I4370" s="143">
        <v>0.64</v>
      </c>
      <c r="J4370" s="143" t="s">
        <v>366</v>
      </c>
      <c r="K4370" s="143">
        <v>0.41037350511005</v>
      </c>
      <c r="L4370" s="143">
        <v>3136.4967795921398</v>
      </c>
      <c r="M4370" s="143">
        <v>6.2196826019232603</v>
      </c>
      <c r="N4370" s="143">
        <v>0.86042893263870002</v>
      </c>
      <c r="O4370" s="143">
        <v>2.5523929500232501</v>
      </c>
      <c r="P4370" s="143">
        <v>0.35309723698503998</v>
      </c>
      <c r="Q4370" s="143">
        <v>1287.13517720761</v>
      </c>
      <c r="R4370" s="143">
        <v>1800</v>
      </c>
      <c r="S4370" s="143" t="s">
        <v>415</v>
      </c>
      <c r="T4370" s="143">
        <v>1800</v>
      </c>
      <c r="U4370" s="143" t="s">
        <v>385</v>
      </c>
      <c r="V4370" s="143" t="s">
        <v>366</v>
      </c>
      <c r="Z4370" s="143">
        <v>0</v>
      </c>
      <c r="AA4370" s="143">
        <v>1</v>
      </c>
      <c r="AB4370" s="143">
        <v>2.5523929500232501</v>
      </c>
      <c r="AC4370" s="143">
        <v>0.35309723698503998</v>
      </c>
      <c r="AD4370" s="143">
        <v>1628.18320675973</v>
      </c>
      <c r="AF4370" s="143">
        <v>-1</v>
      </c>
      <c r="AG4370" s="143">
        <v>-1</v>
      </c>
      <c r="AH4370" s="143">
        <v>-1</v>
      </c>
      <c r="AI4370" s="143">
        <v>-1</v>
      </c>
      <c r="AJ4370" s="143">
        <v>0</v>
      </c>
      <c r="AM4370" s="143" t="s">
        <v>383</v>
      </c>
      <c r="AN4370" s="143">
        <v>-1</v>
      </c>
      <c r="AQ4370" s="143">
        <v>665</v>
      </c>
      <c r="AR4370" s="143" t="s">
        <v>297</v>
      </c>
      <c r="AT4370" s="143" t="s">
        <v>366</v>
      </c>
      <c r="AV4370" s="143">
        <v>166.485696953298</v>
      </c>
      <c r="AW4370" s="143">
        <v>1.3205054394</v>
      </c>
    </row>
    <row r="4371" spans="1:49" x14ac:dyDescent="0.25">
      <c r="A4371" s="153">
        <v>820000</v>
      </c>
      <c r="B4371" s="153">
        <v>2500000</v>
      </c>
      <c r="C4371" s="153">
        <v>2500000</v>
      </c>
      <c r="D4371" s="143" t="s">
        <v>360</v>
      </c>
      <c r="E4371" s="143" t="s">
        <v>73</v>
      </c>
      <c r="F4371" s="143" t="s">
        <v>378</v>
      </c>
      <c r="G4371" s="143" t="s">
        <v>379</v>
      </c>
      <c r="H4371" s="143">
        <v>0.59</v>
      </c>
      <c r="I4371" s="143">
        <v>0.64</v>
      </c>
      <c r="J4371" s="143" t="s">
        <v>366</v>
      </c>
      <c r="K4371" s="143">
        <v>0.28311131682871998</v>
      </c>
      <c r="L4371" s="143">
        <v>3467.2805245849599</v>
      </c>
      <c r="M4371" s="143">
        <v>6.9417915105132302</v>
      </c>
      <c r="N4371" s="143">
        <v>0.94682155437268001</v>
      </c>
      <c r="O4371" s="143">
        <v>1.96529973569184</v>
      </c>
      <c r="P4371" s="143">
        <v>0.26805589706026001</v>
      </c>
      <c r="Q4371" s="143">
        <v>981.62635512983195</v>
      </c>
      <c r="R4371" s="143">
        <v>8110</v>
      </c>
      <c r="S4371" s="143" t="s">
        <v>410</v>
      </c>
      <c r="T4371" s="143">
        <v>8110</v>
      </c>
      <c r="U4371" s="143" t="s">
        <v>385</v>
      </c>
      <c r="V4371" s="143" t="s">
        <v>366</v>
      </c>
      <c r="Z4371" s="143">
        <v>0</v>
      </c>
      <c r="AA4371" s="143">
        <v>1</v>
      </c>
      <c r="AB4371" s="143">
        <v>1.96529973569184</v>
      </c>
      <c r="AC4371" s="143">
        <v>0.26805589706026001</v>
      </c>
      <c r="AD4371" s="143">
        <v>1217.4913997952799</v>
      </c>
      <c r="AF4371" s="143">
        <v>-1</v>
      </c>
      <c r="AG4371" s="143">
        <v>-1</v>
      </c>
      <c r="AH4371" s="143">
        <v>-1</v>
      </c>
      <c r="AI4371" s="143">
        <v>-1</v>
      </c>
      <c r="AJ4371" s="143">
        <v>0</v>
      </c>
      <c r="AM4371" s="143" t="s">
        <v>383</v>
      </c>
      <c r="AN4371" s="143">
        <v>-1</v>
      </c>
      <c r="AQ4371" s="143">
        <v>659</v>
      </c>
      <c r="AR4371" s="143" t="s">
        <v>297</v>
      </c>
      <c r="AT4371" s="143" t="s">
        <v>366</v>
      </c>
      <c r="AV4371" s="143">
        <v>150.84565133491699</v>
      </c>
      <c r="AW4371" s="143">
        <v>0.98742205989999998</v>
      </c>
    </row>
    <row r="4372" spans="1:49" x14ac:dyDescent="0.25">
      <c r="A4372" s="153">
        <v>820000</v>
      </c>
      <c r="B4372" s="153">
        <v>2500000</v>
      </c>
      <c r="C4372" s="153">
        <v>2500000</v>
      </c>
      <c r="D4372" s="143" t="s">
        <v>360</v>
      </c>
      <c r="E4372" s="143" t="s">
        <v>73</v>
      </c>
      <c r="F4372" s="143" t="s">
        <v>378</v>
      </c>
      <c r="G4372" s="143" t="s">
        <v>379</v>
      </c>
      <c r="H4372" s="143">
        <v>0.59</v>
      </c>
      <c r="I4372" s="143">
        <v>0.64</v>
      </c>
      <c r="J4372" s="143" t="s">
        <v>363</v>
      </c>
      <c r="K4372" s="143">
        <v>0.11222695910269</v>
      </c>
      <c r="L4372" s="143">
        <v>3467.2805245849599</v>
      </c>
      <c r="M4372" s="143">
        <v>6.9417915105132302</v>
      </c>
      <c r="N4372" s="143">
        <v>0.94682155437268001</v>
      </c>
      <c r="O4372" s="143">
        <v>0.77905615194980005</v>
      </c>
      <c r="P4372" s="143">
        <v>0.10625890386013</v>
      </c>
      <c r="Q4372" s="143">
        <v>389.122349630168</v>
      </c>
      <c r="R4372" s="143">
        <v>3100</v>
      </c>
      <c r="S4372" s="143" t="s">
        <v>371</v>
      </c>
      <c r="T4372" s="143">
        <v>3100</v>
      </c>
      <c r="U4372" s="143" t="s">
        <v>385</v>
      </c>
      <c r="V4372" s="143" t="s">
        <v>366</v>
      </c>
      <c r="Y4372" s="143" t="s">
        <v>363</v>
      </c>
      <c r="Z4372" s="143">
        <v>0</v>
      </c>
      <c r="AA4372" s="143">
        <v>1</v>
      </c>
      <c r="AB4372" s="143">
        <v>0.77905615194980005</v>
      </c>
      <c r="AC4372" s="143">
        <v>0.10625890386013</v>
      </c>
      <c r="AD4372" s="143">
        <v>408.42302966629097</v>
      </c>
      <c r="AF4372" s="143">
        <v>-1</v>
      </c>
      <c r="AG4372" s="143">
        <v>-1</v>
      </c>
      <c r="AH4372" s="143">
        <v>-1</v>
      </c>
      <c r="AI4372" s="143">
        <v>-1</v>
      </c>
      <c r="AJ4372" s="143">
        <v>0</v>
      </c>
      <c r="AM4372" s="143" t="s">
        <v>383</v>
      </c>
      <c r="AN4372" s="143">
        <v>-1</v>
      </c>
      <c r="AQ4372" s="143">
        <v>659</v>
      </c>
      <c r="AR4372" s="143" t="s">
        <v>297</v>
      </c>
      <c r="AT4372" s="143" t="s">
        <v>366</v>
      </c>
      <c r="AV4372" s="143">
        <v>109.575547544534</v>
      </c>
      <c r="AW4372" s="143">
        <v>0.33124333309999998</v>
      </c>
    </row>
    <row r="4373" spans="1:49" x14ac:dyDescent="0.25">
      <c r="A4373" s="153">
        <v>820000</v>
      </c>
      <c r="B4373" s="153">
        <v>2500000</v>
      </c>
      <c r="C4373" s="153">
        <v>2500000</v>
      </c>
      <c r="D4373" s="143" t="s">
        <v>360</v>
      </c>
      <c r="E4373" s="143" t="s">
        <v>73</v>
      </c>
      <c r="F4373" s="143" t="s">
        <v>378</v>
      </c>
      <c r="G4373" s="143" t="s">
        <v>379</v>
      </c>
      <c r="H4373" s="143">
        <v>0.59</v>
      </c>
      <c r="I4373" s="143">
        <v>0.64</v>
      </c>
      <c r="J4373" s="143" t="s">
        <v>363</v>
      </c>
      <c r="K4373" s="143">
        <v>0.13878943359938001</v>
      </c>
      <c r="L4373" s="143">
        <v>3467.2805245849599</v>
      </c>
      <c r="M4373" s="143">
        <v>6.9417915105132302</v>
      </c>
      <c r="N4373" s="143">
        <v>0.94682155437268001</v>
      </c>
      <c r="O4373" s="143">
        <v>0.96344731190914001</v>
      </c>
      <c r="P4373" s="143">
        <v>0.13140882725107</v>
      </c>
      <c r="Q4373" s="143">
        <v>481.22190013732302</v>
      </c>
      <c r="R4373" s="143">
        <v>3100</v>
      </c>
      <c r="S4373" s="143" t="s">
        <v>371</v>
      </c>
      <c r="T4373" s="143">
        <v>3100</v>
      </c>
      <c r="U4373" s="143" t="s">
        <v>385</v>
      </c>
      <c r="V4373" s="143" t="s">
        <v>366</v>
      </c>
      <c r="Y4373" s="143" t="s">
        <v>363</v>
      </c>
      <c r="Z4373" s="143">
        <v>0</v>
      </c>
      <c r="AA4373" s="143">
        <v>1</v>
      </c>
      <c r="AB4373" s="143">
        <v>0.96344731190914001</v>
      </c>
      <c r="AC4373" s="143">
        <v>0.13140882725107</v>
      </c>
      <c r="AD4373" s="143">
        <v>516.04476256070302</v>
      </c>
      <c r="AF4373" s="143">
        <v>-1</v>
      </c>
      <c r="AG4373" s="143">
        <v>-1</v>
      </c>
      <c r="AH4373" s="143">
        <v>-1</v>
      </c>
      <c r="AI4373" s="143">
        <v>-1</v>
      </c>
      <c r="AJ4373" s="143">
        <v>0</v>
      </c>
      <c r="AM4373" s="143" t="s">
        <v>383</v>
      </c>
      <c r="AN4373" s="143">
        <v>-1</v>
      </c>
      <c r="AQ4373" s="143">
        <v>659</v>
      </c>
      <c r="AR4373" s="143" t="s">
        <v>297</v>
      </c>
      <c r="AT4373" s="143" t="s">
        <v>366</v>
      </c>
      <c r="AV4373" s="143">
        <v>105.752651587165</v>
      </c>
      <c r="AW4373" s="143">
        <v>0.41852778800000001</v>
      </c>
    </row>
    <row r="4374" spans="1:49" x14ac:dyDescent="0.25">
      <c r="A4374" s="153">
        <v>830000</v>
      </c>
      <c r="B4374" s="153">
        <v>1400000</v>
      </c>
      <c r="C4374" s="153">
        <v>1400000</v>
      </c>
      <c r="D4374" s="143" t="s">
        <v>360</v>
      </c>
      <c r="E4374" s="143" t="s">
        <v>73</v>
      </c>
      <c r="F4374" s="143" t="s">
        <v>378</v>
      </c>
      <c r="G4374" s="143" t="s">
        <v>379</v>
      </c>
      <c r="H4374" s="143">
        <v>0.59</v>
      </c>
      <c r="I4374" s="143">
        <v>0.64</v>
      </c>
      <c r="J4374" s="143" t="s">
        <v>366</v>
      </c>
      <c r="K4374" s="143">
        <v>0.29471442347124999</v>
      </c>
      <c r="L4374" s="143">
        <v>3802.8777656698999</v>
      </c>
      <c r="M4374" s="143">
        <v>7.8608993958522797</v>
      </c>
      <c r="N4374" s="143">
        <v>1.0616680219177099</v>
      </c>
      <c r="O4374" s="143">
        <v>2.3167204334141598</v>
      </c>
      <c r="P4374" s="143">
        <v>0.31288887899735002</v>
      </c>
      <c r="Q4374" s="143">
        <v>1120.7629282410701</v>
      </c>
      <c r="R4374" s="143">
        <v>1730</v>
      </c>
      <c r="S4374" s="143" t="s">
        <v>368</v>
      </c>
      <c r="T4374" s="143">
        <v>1730</v>
      </c>
      <c r="U4374" s="143" t="s">
        <v>385</v>
      </c>
      <c r="V4374" s="143" t="s">
        <v>366</v>
      </c>
      <c r="Z4374" s="143">
        <v>0</v>
      </c>
      <c r="AA4374" s="143">
        <v>1</v>
      </c>
      <c r="AB4374" s="143">
        <v>2.3167204334141598</v>
      </c>
      <c r="AC4374" s="143">
        <v>0.31288887899735002</v>
      </c>
      <c r="AD4374" s="143">
        <v>2349.2789026597102</v>
      </c>
      <c r="AF4374" s="143">
        <v>-1</v>
      </c>
      <c r="AG4374" s="143">
        <v>-1</v>
      </c>
      <c r="AH4374" s="143">
        <v>-1</v>
      </c>
      <c r="AI4374" s="143">
        <v>-1</v>
      </c>
      <c r="AJ4374" s="143">
        <v>0</v>
      </c>
      <c r="AM4374" s="143" t="s">
        <v>383</v>
      </c>
      <c r="AN4374" s="143">
        <v>-1</v>
      </c>
      <c r="AQ4374" s="143">
        <v>670</v>
      </c>
      <c r="AR4374" s="143" t="s">
        <v>297</v>
      </c>
      <c r="AT4374" s="143" t="s">
        <v>366</v>
      </c>
      <c r="AV4374" s="143">
        <v>159.81316120490499</v>
      </c>
      <c r="AW4374" s="143">
        <v>1.9053356875</v>
      </c>
    </row>
    <row r="4375" spans="1:49" x14ac:dyDescent="0.25">
      <c r="A4375" s="153">
        <v>830000</v>
      </c>
      <c r="B4375" s="153">
        <v>1400000</v>
      </c>
      <c r="C4375" s="153">
        <v>1400000</v>
      </c>
      <c r="D4375" s="143" t="s">
        <v>360</v>
      </c>
      <c r="E4375" s="143" t="s">
        <v>73</v>
      </c>
      <c r="F4375" s="143" t="s">
        <v>378</v>
      </c>
      <c r="G4375" s="143" t="s">
        <v>379</v>
      </c>
      <c r="H4375" s="143">
        <v>0.59</v>
      </c>
      <c r="I4375" s="143">
        <v>0.64</v>
      </c>
      <c r="J4375" s="143" t="s">
        <v>366</v>
      </c>
      <c r="K4375" s="143">
        <v>0.17384294411445</v>
      </c>
      <c r="L4375" s="143">
        <v>3807.4139635153401</v>
      </c>
      <c r="M4375" s="143">
        <v>7.6245515291324599</v>
      </c>
      <c r="N4375" s="143">
        <v>1.0409203543404399</v>
      </c>
      <c r="O4375" s="143">
        <v>1.32547448537672</v>
      </c>
      <c r="P4375" s="143">
        <v>0.18095665898720001</v>
      </c>
      <c r="Q4375" s="143">
        <v>661.892052879978</v>
      </c>
      <c r="R4375" s="143">
        <v>1730</v>
      </c>
      <c r="S4375" s="143" t="s">
        <v>368</v>
      </c>
      <c r="T4375" s="143">
        <v>1730</v>
      </c>
      <c r="U4375" s="143" t="s">
        <v>385</v>
      </c>
      <c r="V4375" s="143" t="s">
        <v>366</v>
      </c>
      <c r="Z4375" s="143">
        <v>0</v>
      </c>
      <c r="AA4375" s="143">
        <v>1</v>
      </c>
      <c r="AB4375" s="143">
        <v>1.32547448537672</v>
      </c>
      <c r="AC4375" s="143">
        <v>0.18095665898720001</v>
      </c>
      <c r="AD4375" s="143">
        <v>2352.0811993818102</v>
      </c>
      <c r="AF4375" s="143">
        <v>-1</v>
      </c>
      <c r="AG4375" s="143">
        <v>-1</v>
      </c>
      <c r="AH4375" s="143">
        <v>-1</v>
      </c>
      <c r="AI4375" s="143">
        <v>-1</v>
      </c>
      <c r="AJ4375" s="143">
        <v>0</v>
      </c>
      <c r="AM4375" s="143" t="s">
        <v>383</v>
      </c>
      <c r="AN4375" s="143">
        <v>-1</v>
      </c>
      <c r="AQ4375" s="143">
        <v>670</v>
      </c>
      <c r="AR4375" s="143" t="s">
        <v>297</v>
      </c>
      <c r="AT4375" s="143" t="s">
        <v>366</v>
      </c>
      <c r="AV4375" s="143">
        <v>131.03681345498401</v>
      </c>
      <c r="AW4375" s="143">
        <v>1.9076084341999999</v>
      </c>
    </row>
    <row r="4376" spans="1:49" x14ac:dyDescent="0.25">
      <c r="A4376" s="153">
        <v>830000</v>
      </c>
      <c r="B4376" s="153">
        <v>1400000</v>
      </c>
      <c r="C4376" s="153">
        <v>1400000</v>
      </c>
      <c r="D4376" s="143" t="s">
        <v>360</v>
      </c>
      <c r="E4376" s="143" t="s">
        <v>73</v>
      </c>
      <c r="F4376" s="143" t="s">
        <v>378</v>
      </c>
      <c r="G4376" s="143" t="s">
        <v>379</v>
      </c>
      <c r="H4376" s="143">
        <v>0.59</v>
      </c>
      <c r="I4376" s="143">
        <v>0.64</v>
      </c>
      <c r="J4376" s="143" t="s">
        <v>366</v>
      </c>
      <c r="K4376" s="143">
        <v>0.10447490649417</v>
      </c>
      <c r="L4376" s="143">
        <v>3814.2230089915502</v>
      </c>
      <c r="M4376" s="143">
        <v>7.7211884734118899</v>
      </c>
      <c r="N4376" s="143">
        <v>1.0650800457838401</v>
      </c>
      <c r="O4376" s="143">
        <v>0.80667044378357</v>
      </c>
      <c r="P4376" s="143">
        <v>0.11127413819206999</v>
      </c>
      <c r="Q4376" s="143">
        <v>398.49059221230402</v>
      </c>
      <c r="R4376" s="143">
        <v>1730</v>
      </c>
      <c r="S4376" s="143" t="s">
        <v>368</v>
      </c>
      <c r="T4376" s="143">
        <v>1730</v>
      </c>
      <c r="U4376" s="143" t="s">
        <v>385</v>
      </c>
      <c r="V4376" s="143" t="s">
        <v>366</v>
      </c>
      <c r="Z4376" s="143">
        <v>0</v>
      </c>
      <c r="AA4376" s="143">
        <v>1</v>
      </c>
      <c r="AB4376" s="143">
        <v>0.80667044378357</v>
      </c>
      <c r="AC4376" s="143">
        <v>0.11127413819206999</v>
      </c>
      <c r="AD4376" s="143">
        <v>1642.4835692854199</v>
      </c>
      <c r="AF4376" s="143">
        <v>-1</v>
      </c>
      <c r="AG4376" s="143">
        <v>-1</v>
      </c>
      <c r="AH4376" s="143">
        <v>-1</v>
      </c>
      <c r="AI4376" s="143">
        <v>-1</v>
      </c>
      <c r="AJ4376" s="143">
        <v>0</v>
      </c>
      <c r="AM4376" s="143" t="s">
        <v>383</v>
      </c>
      <c r="AN4376" s="143">
        <v>-1</v>
      </c>
      <c r="AQ4376" s="143">
        <v>670</v>
      </c>
      <c r="AR4376" s="143" t="s">
        <v>297</v>
      </c>
      <c r="AT4376" s="143" t="s">
        <v>366</v>
      </c>
      <c r="AV4376" s="143">
        <v>118.164595664152</v>
      </c>
      <c r="AW4376" s="143">
        <v>1.3321034624999999</v>
      </c>
    </row>
    <row r="4377" spans="1:49" x14ac:dyDescent="0.25">
      <c r="A4377" s="153">
        <v>830000</v>
      </c>
      <c r="B4377" s="153">
        <v>1400000</v>
      </c>
      <c r="C4377" s="153">
        <v>1400000</v>
      </c>
      <c r="D4377" s="143" t="s">
        <v>360</v>
      </c>
      <c r="E4377" s="143" t="s">
        <v>73</v>
      </c>
      <c r="F4377" s="143" t="s">
        <v>378</v>
      </c>
      <c r="G4377" s="143" t="s">
        <v>379</v>
      </c>
      <c r="H4377" s="143">
        <v>0.59</v>
      </c>
      <c r="I4377" s="143">
        <v>0.64</v>
      </c>
      <c r="J4377" s="143" t="s">
        <v>366</v>
      </c>
      <c r="K4377" s="143">
        <v>0.23741742543579</v>
      </c>
      <c r="L4377" s="143">
        <v>3814.2230089915502</v>
      </c>
      <c r="M4377" s="143">
        <v>7.7211884734118899</v>
      </c>
      <c r="N4377" s="143">
        <v>1.0650800457838401</v>
      </c>
      <c r="O4377" s="143">
        <v>1.833144688662</v>
      </c>
      <c r="P4377" s="143">
        <v>0.25286856235304001</v>
      </c>
      <c r="Q4377" s="143">
        <v>905.56300683275197</v>
      </c>
      <c r="R4377" s="143">
        <v>1730</v>
      </c>
      <c r="S4377" s="143" t="s">
        <v>368</v>
      </c>
      <c r="T4377" s="143">
        <v>1730</v>
      </c>
      <c r="U4377" s="143" t="s">
        <v>385</v>
      </c>
      <c r="V4377" s="143" t="s">
        <v>366</v>
      </c>
      <c r="Z4377" s="143">
        <v>0</v>
      </c>
      <c r="AA4377" s="143">
        <v>1</v>
      </c>
      <c r="AB4377" s="143">
        <v>1.833144688662</v>
      </c>
      <c r="AC4377" s="143">
        <v>0.25286856235304001</v>
      </c>
      <c r="AD4377" s="143">
        <v>1642.4835692854199</v>
      </c>
      <c r="AF4377" s="143">
        <v>-1</v>
      </c>
      <c r="AG4377" s="143">
        <v>-1</v>
      </c>
      <c r="AH4377" s="143">
        <v>-1</v>
      </c>
      <c r="AI4377" s="143">
        <v>-1</v>
      </c>
      <c r="AJ4377" s="143">
        <v>0</v>
      </c>
      <c r="AM4377" s="143" t="s">
        <v>383</v>
      </c>
      <c r="AN4377" s="143">
        <v>-1</v>
      </c>
      <c r="AQ4377" s="143">
        <v>674</v>
      </c>
      <c r="AR4377" s="143" t="s">
        <v>297</v>
      </c>
      <c r="AT4377" s="143" t="s">
        <v>366</v>
      </c>
      <c r="AV4377" s="143">
        <v>130.07396673089499</v>
      </c>
      <c r="AW4377" s="143">
        <v>1.3321034624999999</v>
      </c>
    </row>
    <row r="4378" spans="1:49" x14ac:dyDescent="0.25">
      <c r="A4378" s="153">
        <v>830000</v>
      </c>
      <c r="B4378" s="153">
        <v>1400000</v>
      </c>
      <c r="C4378" s="153">
        <v>1400000</v>
      </c>
      <c r="D4378" s="143" t="s">
        <v>360</v>
      </c>
      <c r="E4378" s="143" t="s">
        <v>73</v>
      </c>
      <c r="F4378" s="143" t="s">
        <v>378</v>
      </c>
      <c r="G4378" s="143" t="s">
        <v>379</v>
      </c>
      <c r="H4378" s="143">
        <v>0.59</v>
      </c>
      <c r="I4378" s="143">
        <v>0.64</v>
      </c>
      <c r="J4378" s="143" t="s">
        <v>366</v>
      </c>
      <c r="K4378" s="143">
        <v>1.0710959760499999E-3</v>
      </c>
      <c r="L4378" s="143">
        <v>3813.8599435563501</v>
      </c>
      <c r="M4378" s="143">
        <v>7.9476382753698198</v>
      </c>
      <c r="N4378" s="143">
        <v>1.0954942477968601</v>
      </c>
      <c r="O4378" s="143">
        <v>8.5126833758599994E-3</v>
      </c>
      <c r="P4378" s="143">
        <v>1.1733794805999999E-3</v>
      </c>
      <c r="Q4378" s="143">
        <v>4.0850100387691102</v>
      </c>
      <c r="R4378" s="143">
        <v>1730</v>
      </c>
      <c r="S4378" s="143" t="s">
        <v>368</v>
      </c>
      <c r="T4378" s="143">
        <v>1730</v>
      </c>
      <c r="U4378" s="143" t="s">
        <v>385</v>
      </c>
      <c r="V4378" s="143" t="s">
        <v>366</v>
      </c>
      <c r="Z4378" s="143">
        <v>0</v>
      </c>
      <c r="AA4378" s="143">
        <v>1</v>
      </c>
      <c r="AB4378" s="143">
        <v>8.5126833758599994E-3</v>
      </c>
      <c r="AC4378" s="143">
        <v>1.1733794805999999E-3</v>
      </c>
      <c r="AD4378" s="143">
        <v>1264.58704614828</v>
      </c>
      <c r="AF4378" s="143">
        <v>-1</v>
      </c>
      <c r="AG4378" s="143">
        <v>-1</v>
      </c>
      <c r="AH4378" s="143">
        <v>-1</v>
      </c>
      <c r="AI4378" s="143">
        <v>-1</v>
      </c>
      <c r="AJ4378" s="143">
        <v>0</v>
      </c>
      <c r="AM4378" s="143" t="s">
        <v>383</v>
      </c>
      <c r="AN4378" s="143">
        <v>-1</v>
      </c>
      <c r="AQ4378" s="143">
        <v>674</v>
      </c>
      <c r="AR4378" s="143" t="s">
        <v>297</v>
      </c>
      <c r="AT4378" s="143" t="s">
        <v>366</v>
      </c>
      <c r="AV4378" s="143">
        <v>15.020010030244</v>
      </c>
      <c r="AW4378" s="143">
        <v>1.0256180423000001</v>
      </c>
    </row>
    <row r="4379" spans="1:49" x14ac:dyDescent="0.25">
      <c r="A4379" s="153">
        <v>830000</v>
      </c>
      <c r="B4379" s="153">
        <v>1400000</v>
      </c>
      <c r="C4379" s="153">
        <v>1400000</v>
      </c>
      <c r="D4379" s="143" t="s">
        <v>360</v>
      </c>
      <c r="E4379" s="143" t="s">
        <v>73</v>
      </c>
      <c r="F4379" s="143" t="s">
        <v>378</v>
      </c>
      <c r="G4379" s="143" t="s">
        <v>379</v>
      </c>
      <c r="H4379" s="143">
        <v>0.59</v>
      </c>
      <c r="I4379" s="143">
        <v>0.64</v>
      </c>
      <c r="J4379" s="143" t="s">
        <v>366</v>
      </c>
      <c r="K4379" s="143">
        <v>0.14061739532930001</v>
      </c>
      <c r="L4379" s="143">
        <v>3823.01159705901</v>
      </c>
      <c r="M4379" s="143">
        <v>7.6330266041757397</v>
      </c>
      <c r="N4379" s="143">
        <v>1.0594273216602501</v>
      </c>
      <c r="O4379" s="143">
        <v>1.07333631955844</v>
      </c>
      <c r="P4379" s="143">
        <v>0.14897391051256001</v>
      </c>
      <c r="Q4379" s="143">
        <v>537.58193309214596</v>
      </c>
      <c r="R4379" s="143">
        <v>1730</v>
      </c>
      <c r="S4379" s="143" t="s">
        <v>368</v>
      </c>
      <c r="T4379" s="143">
        <v>1730</v>
      </c>
      <c r="U4379" s="143" t="s">
        <v>385</v>
      </c>
      <c r="V4379" s="143" t="s">
        <v>366</v>
      </c>
      <c r="Z4379" s="143">
        <v>0</v>
      </c>
      <c r="AA4379" s="143">
        <v>1</v>
      </c>
      <c r="AB4379" s="143">
        <v>1.07333631955844</v>
      </c>
      <c r="AC4379" s="143">
        <v>0.14897391051256001</v>
      </c>
      <c r="AD4379" s="143">
        <v>1163.6885383630599</v>
      </c>
      <c r="AF4379" s="143">
        <v>-1</v>
      </c>
      <c r="AG4379" s="143">
        <v>-1</v>
      </c>
      <c r="AH4379" s="143">
        <v>-1</v>
      </c>
      <c r="AI4379" s="143">
        <v>-1</v>
      </c>
      <c r="AJ4379" s="143">
        <v>0</v>
      </c>
      <c r="AM4379" s="143" t="s">
        <v>383</v>
      </c>
      <c r="AN4379" s="143">
        <v>-1</v>
      </c>
      <c r="AQ4379" s="143">
        <v>670</v>
      </c>
      <c r="AR4379" s="143" t="s">
        <v>297</v>
      </c>
      <c r="AT4379" s="143" t="s">
        <v>366</v>
      </c>
      <c r="AV4379" s="143">
        <v>94.822767698219195</v>
      </c>
      <c r="AW4379" s="143">
        <v>0.94378632470000001</v>
      </c>
    </row>
    <row r="4380" spans="1:49" x14ac:dyDescent="0.25">
      <c r="A4380" s="153">
        <v>830000</v>
      </c>
      <c r="B4380" s="153">
        <v>1400000</v>
      </c>
      <c r="C4380" s="153">
        <v>1400000</v>
      </c>
      <c r="D4380" s="143" t="s">
        <v>360</v>
      </c>
      <c r="E4380" s="143" t="s">
        <v>73</v>
      </c>
      <c r="F4380" s="143" t="s">
        <v>378</v>
      </c>
      <c r="G4380" s="143" t="s">
        <v>379</v>
      </c>
      <c r="H4380" s="143">
        <v>0.59</v>
      </c>
      <c r="I4380" s="143">
        <v>0.64</v>
      </c>
      <c r="J4380" s="143" t="s">
        <v>366</v>
      </c>
      <c r="K4380" s="143">
        <v>0.13988514402356</v>
      </c>
      <c r="L4380" s="143">
        <v>3823.01159705901</v>
      </c>
      <c r="M4380" s="143">
        <v>7.6330266041757397</v>
      </c>
      <c r="N4380" s="143">
        <v>1.0594273216602501</v>
      </c>
      <c r="O4380" s="143">
        <v>1.0677470258608299</v>
      </c>
      <c r="P4380" s="143">
        <v>0.14819814347294</v>
      </c>
      <c r="Q4380" s="143">
        <v>534.78252785836298</v>
      </c>
      <c r="R4380" s="143">
        <v>1730</v>
      </c>
      <c r="S4380" s="143" t="s">
        <v>368</v>
      </c>
      <c r="T4380" s="143">
        <v>1730</v>
      </c>
      <c r="U4380" s="143" t="s">
        <v>385</v>
      </c>
      <c r="V4380" s="143" t="s">
        <v>366</v>
      </c>
      <c r="Z4380" s="143">
        <v>0</v>
      </c>
      <c r="AA4380" s="143">
        <v>1</v>
      </c>
      <c r="AB4380" s="143">
        <v>1.0677470258608299</v>
      </c>
      <c r="AC4380" s="143">
        <v>0.14819814347294</v>
      </c>
      <c r="AD4380" s="143">
        <v>1163.6885383630599</v>
      </c>
      <c r="AF4380" s="143">
        <v>-1</v>
      </c>
      <c r="AG4380" s="143">
        <v>-1</v>
      </c>
      <c r="AH4380" s="143">
        <v>-1</v>
      </c>
      <c r="AI4380" s="143">
        <v>-1</v>
      </c>
      <c r="AJ4380" s="143">
        <v>0</v>
      </c>
      <c r="AM4380" s="143" t="s">
        <v>383</v>
      </c>
      <c r="AN4380" s="143">
        <v>-1</v>
      </c>
      <c r="AQ4380" s="143">
        <v>674</v>
      </c>
      <c r="AR4380" s="143" t="s">
        <v>297</v>
      </c>
      <c r="AT4380" s="143" t="s">
        <v>366</v>
      </c>
      <c r="AV4380" s="143">
        <v>96.519528355924706</v>
      </c>
      <c r="AW4380" s="143">
        <v>0.94378632470000001</v>
      </c>
    </row>
    <row r="4381" spans="1:49" x14ac:dyDescent="0.25">
      <c r="A4381" s="153">
        <v>830000</v>
      </c>
      <c r="B4381" s="153">
        <v>1400000</v>
      </c>
      <c r="C4381" s="153">
        <v>1400000</v>
      </c>
      <c r="D4381" s="143" t="s">
        <v>360</v>
      </c>
      <c r="E4381" s="143" t="s">
        <v>73</v>
      </c>
      <c r="F4381" s="143" t="s">
        <v>378</v>
      </c>
      <c r="G4381" s="143" t="s">
        <v>379</v>
      </c>
      <c r="H4381" s="143">
        <v>0.59</v>
      </c>
      <c r="I4381" s="143">
        <v>0.64</v>
      </c>
      <c r="J4381" s="143" t="s">
        <v>366</v>
      </c>
      <c r="K4381" s="143">
        <v>1.55393397972E-3</v>
      </c>
      <c r="L4381" s="143">
        <v>3765.0446028116698</v>
      </c>
      <c r="M4381" s="143">
        <v>7.7692964287175901</v>
      </c>
      <c r="N4381" s="143">
        <v>1.0493169409851699</v>
      </c>
      <c r="O4381" s="143">
        <v>1.207297371914E-2</v>
      </c>
      <c r="P4381" s="143">
        <v>1.63056925009E-3</v>
      </c>
      <c r="Q4381" s="143">
        <v>5.8506307434892797</v>
      </c>
      <c r="R4381" s="143">
        <v>1730</v>
      </c>
      <c r="S4381" s="143" t="s">
        <v>368</v>
      </c>
      <c r="T4381" s="143">
        <v>1730</v>
      </c>
      <c r="U4381" s="143" t="s">
        <v>385</v>
      </c>
      <c r="V4381" s="143" t="s">
        <v>366</v>
      </c>
      <c r="Z4381" s="143">
        <v>0</v>
      </c>
      <c r="AA4381" s="143">
        <v>1</v>
      </c>
      <c r="AB4381" s="143">
        <v>1.207297371914E-2</v>
      </c>
      <c r="AC4381" s="143">
        <v>1.63056925009E-3</v>
      </c>
      <c r="AD4381" s="143">
        <v>1894.75326634926</v>
      </c>
      <c r="AF4381" s="143">
        <v>-1</v>
      </c>
      <c r="AG4381" s="143">
        <v>-1</v>
      </c>
      <c r="AH4381" s="143">
        <v>-1</v>
      </c>
      <c r="AI4381" s="143">
        <v>-1</v>
      </c>
      <c r="AJ4381" s="143">
        <v>0</v>
      </c>
      <c r="AM4381" s="143" t="s">
        <v>383</v>
      </c>
      <c r="AN4381" s="143">
        <v>-1</v>
      </c>
      <c r="AQ4381" s="143">
        <v>670</v>
      </c>
      <c r="AR4381" s="143" t="s">
        <v>297</v>
      </c>
      <c r="AT4381" s="143" t="s">
        <v>366</v>
      </c>
      <c r="AV4381" s="143">
        <v>14.270600932680599</v>
      </c>
      <c r="AW4381" s="143">
        <v>1.5367017569999999</v>
      </c>
    </row>
    <row r="4382" spans="1:49" x14ac:dyDescent="0.25">
      <c r="A4382" s="153">
        <v>830000</v>
      </c>
      <c r="B4382" s="153">
        <v>1400000</v>
      </c>
      <c r="C4382" s="153">
        <v>1400000</v>
      </c>
      <c r="D4382" s="143" t="s">
        <v>360</v>
      </c>
      <c r="E4382" s="143" t="s">
        <v>73</v>
      </c>
      <c r="F4382" s="143" t="s">
        <v>378</v>
      </c>
      <c r="G4382" s="143" t="s">
        <v>379</v>
      </c>
      <c r="H4382" s="143">
        <v>0.59</v>
      </c>
      <c r="I4382" s="143">
        <v>0.64</v>
      </c>
      <c r="J4382" s="143" t="s">
        <v>366</v>
      </c>
      <c r="K4382" s="143">
        <v>2.8623333396E-4</v>
      </c>
      <c r="L4382" s="143">
        <v>3819.6050879555801</v>
      </c>
      <c r="M4382" s="143">
        <v>7.9168124323403903</v>
      </c>
      <c r="N4382" s="143">
        <v>1.1207237966835799</v>
      </c>
      <c r="O4382" s="143">
        <v>2.26605561686E-3</v>
      </c>
      <c r="P4382" s="143">
        <v>3.2078850877E-4</v>
      </c>
      <c r="Q4382" s="143">
        <v>1.0932982987437401</v>
      </c>
      <c r="R4382" s="143">
        <v>1730</v>
      </c>
      <c r="S4382" s="143" t="s">
        <v>368</v>
      </c>
      <c r="T4382" s="143">
        <v>1730</v>
      </c>
      <c r="U4382" s="143" t="s">
        <v>385</v>
      </c>
      <c r="V4382" s="143" t="s">
        <v>366</v>
      </c>
      <c r="Z4382" s="143">
        <v>0</v>
      </c>
      <c r="AA4382" s="143">
        <v>1</v>
      </c>
      <c r="AB4382" s="143">
        <v>2.26605561686E-3</v>
      </c>
      <c r="AC4382" s="143">
        <v>3.2078850877E-4</v>
      </c>
      <c r="AD4382" s="143">
        <v>688.62536717937905</v>
      </c>
      <c r="AF4382" s="143">
        <v>-1</v>
      </c>
      <c r="AG4382" s="143">
        <v>-1</v>
      </c>
      <c r="AH4382" s="143">
        <v>-1</v>
      </c>
      <c r="AI4382" s="143">
        <v>-1</v>
      </c>
      <c r="AJ4382" s="143">
        <v>0</v>
      </c>
      <c r="AM4382" s="143" t="s">
        <v>383</v>
      </c>
      <c r="AN4382" s="143">
        <v>-1</v>
      </c>
      <c r="AQ4382" s="143">
        <v>670</v>
      </c>
      <c r="AR4382" s="143" t="s">
        <v>297</v>
      </c>
      <c r="AT4382" s="143" t="s">
        <v>366</v>
      </c>
      <c r="AV4382" s="143">
        <v>7.0290848801383197</v>
      </c>
      <c r="AW4382" s="143">
        <v>0.55849583709999995</v>
      </c>
    </row>
    <row r="4383" spans="1:49" x14ac:dyDescent="0.25">
      <c r="A4383" s="153">
        <v>830000</v>
      </c>
      <c r="B4383" s="153">
        <v>1400000</v>
      </c>
      <c r="C4383" s="153">
        <v>1400000</v>
      </c>
      <c r="D4383" s="143" t="s">
        <v>360</v>
      </c>
      <c r="E4383" s="143" t="s">
        <v>73</v>
      </c>
      <c r="F4383" s="143" t="s">
        <v>378</v>
      </c>
      <c r="G4383" s="143" t="s">
        <v>379</v>
      </c>
      <c r="H4383" s="143">
        <v>0.59</v>
      </c>
      <c r="I4383" s="143">
        <v>0.64</v>
      </c>
      <c r="J4383" s="143" t="s">
        <v>366</v>
      </c>
      <c r="K4383" s="143">
        <v>0.29474731991871</v>
      </c>
      <c r="L4383" s="143">
        <v>3806.0048253069999</v>
      </c>
      <c r="M4383" s="143">
        <v>7.70064348078576</v>
      </c>
      <c r="N4383" s="143">
        <v>1.04760486473897</v>
      </c>
      <c r="O4383" s="143">
        <v>2.2697440276110998</v>
      </c>
      <c r="P4383" s="143">
        <v>0.30877872621560998</v>
      </c>
      <c r="Q4383" s="143">
        <v>1121.8097218569201</v>
      </c>
      <c r="R4383" s="143">
        <v>1730</v>
      </c>
      <c r="S4383" s="143" t="s">
        <v>368</v>
      </c>
      <c r="T4383" s="143">
        <v>1730</v>
      </c>
      <c r="U4383" s="143" t="s">
        <v>385</v>
      </c>
      <c r="V4383" s="143" t="s">
        <v>366</v>
      </c>
      <c r="Z4383" s="143">
        <v>0</v>
      </c>
      <c r="AA4383" s="143">
        <v>1</v>
      </c>
      <c r="AB4383" s="143">
        <v>2.2697440276110998</v>
      </c>
      <c r="AC4383" s="143">
        <v>0.30877872621560998</v>
      </c>
      <c r="AD4383" s="143">
        <v>2351.2106859963401</v>
      </c>
      <c r="AF4383" s="143">
        <v>-1</v>
      </c>
      <c r="AG4383" s="143">
        <v>-1</v>
      </c>
      <c r="AH4383" s="143">
        <v>-1</v>
      </c>
      <c r="AI4383" s="143">
        <v>-1</v>
      </c>
      <c r="AJ4383" s="143">
        <v>0</v>
      </c>
      <c r="AM4383" s="143" t="s">
        <v>383</v>
      </c>
      <c r="AN4383" s="143">
        <v>-1</v>
      </c>
      <c r="AQ4383" s="143">
        <v>670</v>
      </c>
      <c r="AR4383" s="143" t="s">
        <v>297</v>
      </c>
      <c r="AT4383" s="143" t="s">
        <v>366</v>
      </c>
      <c r="AV4383" s="143">
        <v>157.74920917809499</v>
      </c>
      <c r="AW4383" s="143">
        <v>1.9069024216999999</v>
      </c>
    </row>
    <row r="4384" spans="1:49" x14ac:dyDescent="0.25">
      <c r="A4384" s="153">
        <v>830000</v>
      </c>
      <c r="B4384" s="153">
        <v>1400000</v>
      </c>
      <c r="C4384" s="153">
        <v>1400000</v>
      </c>
      <c r="D4384" s="143" t="s">
        <v>360</v>
      </c>
      <c r="E4384" s="143" t="s">
        <v>73</v>
      </c>
      <c r="F4384" s="143" t="s">
        <v>378</v>
      </c>
      <c r="G4384" s="143" t="s">
        <v>379</v>
      </c>
      <c r="H4384" s="143">
        <v>0.59</v>
      </c>
      <c r="I4384" s="143">
        <v>0.64</v>
      </c>
      <c r="J4384" s="143" t="s">
        <v>366</v>
      </c>
      <c r="K4384" s="143">
        <v>8.5251808843699994E-3</v>
      </c>
      <c r="L4384" s="143">
        <v>3782.6607137038</v>
      </c>
      <c r="M4384" s="143">
        <v>7.5512025316521001</v>
      </c>
      <c r="N4384" s="143">
        <v>1.03440497958651</v>
      </c>
      <c r="O4384" s="143">
        <v>6.4375367476890002E-2</v>
      </c>
      <c r="P4384" s="143">
        <v>8.8184895586699997E-3</v>
      </c>
      <c r="Q4384" s="143">
        <v>32.247866808547698</v>
      </c>
      <c r="R4384" s="143">
        <v>1730</v>
      </c>
      <c r="S4384" s="143" t="s">
        <v>368</v>
      </c>
      <c r="T4384" s="143">
        <v>1730</v>
      </c>
      <c r="U4384" s="143" t="s">
        <v>385</v>
      </c>
      <c r="V4384" s="143" t="s">
        <v>366</v>
      </c>
      <c r="Z4384" s="143">
        <v>0</v>
      </c>
      <c r="AA4384" s="143">
        <v>1</v>
      </c>
      <c r="AB4384" s="143">
        <v>6.4375367476890002E-2</v>
      </c>
      <c r="AC4384" s="143">
        <v>8.8184895586699997E-3</v>
      </c>
      <c r="AD4384" s="143">
        <v>1864.2478401241699</v>
      </c>
      <c r="AF4384" s="143">
        <v>-1</v>
      </c>
      <c r="AG4384" s="143">
        <v>-1</v>
      </c>
      <c r="AH4384" s="143">
        <v>-1</v>
      </c>
      <c r="AI4384" s="143">
        <v>-1</v>
      </c>
      <c r="AJ4384" s="143">
        <v>0</v>
      </c>
      <c r="AM4384" s="143" t="s">
        <v>383</v>
      </c>
      <c r="AN4384" s="143">
        <v>-1</v>
      </c>
      <c r="AQ4384" s="143">
        <v>670</v>
      </c>
      <c r="AR4384" s="143" t="s">
        <v>297</v>
      </c>
      <c r="AT4384" s="143" t="s">
        <v>366</v>
      </c>
      <c r="AV4384" s="143">
        <v>33.463992488169303</v>
      </c>
      <c r="AW4384" s="143">
        <v>1.5119609409000001</v>
      </c>
    </row>
    <row r="4385" spans="1:49" x14ac:dyDescent="0.25">
      <c r="A4385" s="153">
        <v>830000</v>
      </c>
      <c r="B4385" s="153">
        <v>2400000</v>
      </c>
      <c r="C4385" s="153">
        <v>2400000</v>
      </c>
      <c r="D4385" s="143" t="s">
        <v>360</v>
      </c>
      <c r="E4385" s="143" t="s">
        <v>73</v>
      </c>
      <c r="F4385" s="143" t="s">
        <v>378</v>
      </c>
      <c r="G4385" s="143" t="s">
        <v>379</v>
      </c>
      <c r="H4385" s="143">
        <v>0.59</v>
      </c>
      <c r="I4385" s="143">
        <v>0.64</v>
      </c>
      <c r="J4385" s="143" t="s">
        <v>366</v>
      </c>
      <c r="K4385" s="143">
        <v>0.12544139644384</v>
      </c>
      <c r="L4385" s="143">
        <v>3831.1152011785798</v>
      </c>
      <c r="M4385" s="143">
        <v>7.7031657405640699</v>
      </c>
      <c r="N4385" s="143">
        <v>1.09627533899081</v>
      </c>
      <c r="O4385" s="143">
        <v>0.96629586753476004</v>
      </c>
      <c r="P4385" s="143">
        <v>0.13751830940995999</v>
      </c>
      <c r="Q4385" s="143">
        <v>480.58044077309501</v>
      </c>
      <c r="R4385" s="143">
        <v>1550</v>
      </c>
      <c r="S4385" s="143" t="s">
        <v>399</v>
      </c>
      <c r="T4385" s="143">
        <v>1550</v>
      </c>
      <c r="U4385" s="143" t="s">
        <v>385</v>
      </c>
      <c r="V4385" s="143" t="s">
        <v>366</v>
      </c>
      <c r="Z4385" s="143">
        <v>0</v>
      </c>
      <c r="AA4385" s="143">
        <v>1</v>
      </c>
      <c r="AB4385" s="143">
        <v>0.96629586753476004</v>
      </c>
      <c r="AC4385" s="143">
        <v>0.13751830940995999</v>
      </c>
      <c r="AD4385" s="143">
        <v>2366.7229580797198</v>
      </c>
      <c r="AF4385" s="143">
        <v>-1</v>
      </c>
      <c r="AG4385" s="143">
        <v>-1</v>
      </c>
      <c r="AH4385" s="143">
        <v>-1</v>
      </c>
      <c r="AI4385" s="143">
        <v>-1</v>
      </c>
      <c r="AJ4385" s="143">
        <v>0</v>
      </c>
      <c r="AM4385" s="143" t="s">
        <v>383</v>
      </c>
      <c r="AN4385" s="143">
        <v>-1</v>
      </c>
      <c r="AQ4385" s="143">
        <v>674</v>
      </c>
      <c r="AR4385" s="143" t="s">
        <v>297</v>
      </c>
      <c r="AT4385" s="143" t="s">
        <v>366</v>
      </c>
      <c r="AV4385" s="143">
        <v>105.89839483882901</v>
      </c>
      <c r="AW4385" s="143">
        <v>1.9194833399</v>
      </c>
    </row>
    <row r="4386" spans="1:49" x14ac:dyDescent="0.25">
      <c r="A4386" s="153">
        <v>830000</v>
      </c>
      <c r="B4386" s="153">
        <v>2400000</v>
      </c>
      <c r="C4386" s="153">
        <v>2400000</v>
      </c>
      <c r="D4386" s="143" t="s">
        <v>360</v>
      </c>
      <c r="E4386" s="143" t="s">
        <v>73</v>
      </c>
      <c r="F4386" s="143" t="s">
        <v>378</v>
      </c>
      <c r="G4386" s="143" t="s">
        <v>379</v>
      </c>
      <c r="H4386" s="143">
        <v>0.59</v>
      </c>
      <c r="I4386" s="143">
        <v>0.64</v>
      </c>
      <c r="J4386" s="143" t="s">
        <v>366</v>
      </c>
      <c r="K4386" s="143">
        <v>8.0308247700129995E-2</v>
      </c>
      <c r="L4386" s="143">
        <v>3834.5701726863899</v>
      </c>
      <c r="M4386" s="143">
        <v>7.7263543658452898</v>
      </c>
      <c r="N4386" s="143">
        <v>1.1021433311220299</v>
      </c>
      <c r="O4386" s="143">
        <v>0.62048998023129998</v>
      </c>
      <c r="P4386" s="143">
        <v>8.8511199636789994E-2</v>
      </c>
      <c r="Q4386" s="143">
        <v>307.94761125164001</v>
      </c>
      <c r="R4386" s="143">
        <v>1550</v>
      </c>
      <c r="S4386" s="143" t="s">
        <v>399</v>
      </c>
      <c r="T4386" s="143">
        <v>1550</v>
      </c>
      <c r="U4386" s="143" t="s">
        <v>385</v>
      </c>
      <c r="V4386" s="143" t="s">
        <v>366</v>
      </c>
      <c r="Z4386" s="143">
        <v>0</v>
      </c>
      <c r="AA4386" s="143">
        <v>1</v>
      </c>
      <c r="AB4386" s="143">
        <v>0.62048998023129998</v>
      </c>
      <c r="AC4386" s="143">
        <v>8.8511199636789994E-2</v>
      </c>
      <c r="AD4386" s="143">
        <v>2368.85731329896</v>
      </c>
      <c r="AF4386" s="143">
        <v>-1</v>
      </c>
      <c r="AG4386" s="143">
        <v>-1</v>
      </c>
      <c r="AH4386" s="143">
        <v>-1</v>
      </c>
      <c r="AI4386" s="143">
        <v>-1</v>
      </c>
      <c r="AJ4386" s="143">
        <v>0</v>
      </c>
      <c r="AM4386" s="143" t="s">
        <v>383</v>
      </c>
      <c r="AN4386" s="143">
        <v>-1</v>
      </c>
      <c r="AQ4386" s="143">
        <v>674</v>
      </c>
      <c r="AR4386" s="143" t="s">
        <v>297</v>
      </c>
      <c r="AT4386" s="143" t="s">
        <v>366</v>
      </c>
      <c r="AV4386" s="143">
        <v>103.673878854986</v>
      </c>
      <c r="AW4386" s="143">
        <v>1.9212143660000001</v>
      </c>
    </row>
    <row r="4387" spans="1:49" x14ac:dyDescent="0.25">
      <c r="A4387" s="153">
        <v>830000</v>
      </c>
      <c r="B4387" s="153">
        <v>2400000</v>
      </c>
      <c r="C4387" s="153">
        <v>2400000</v>
      </c>
      <c r="D4387" s="143" t="s">
        <v>360</v>
      </c>
      <c r="E4387" s="143" t="s">
        <v>73</v>
      </c>
      <c r="F4387" s="143" t="s">
        <v>378</v>
      </c>
      <c r="G4387" s="143" t="s">
        <v>379</v>
      </c>
      <c r="H4387" s="143">
        <v>0.59</v>
      </c>
      <c r="I4387" s="143">
        <v>0.64</v>
      </c>
      <c r="J4387" s="143" t="s">
        <v>366</v>
      </c>
      <c r="K4387" s="143">
        <v>5.5248082353800002E-3</v>
      </c>
      <c r="L4387" s="143">
        <v>3829.9765048266399</v>
      </c>
      <c r="M4387" s="143">
        <v>7.5912855181659902</v>
      </c>
      <c r="N4387" s="143">
        <v>1.0541746393314599</v>
      </c>
      <c r="O4387" s="143">
        <v>4.1940396747899997E-2</v>
      </c>
      <c r="P4387" s="143">
        <v>5.8241127289100003E-3</v>
      </c>
      <c r="Q4387" s="143">
        <v>21.159885735189601</v>
      </c>
      <c r="R4387" s="143">
        <v>8110</v>
      </c>
      <c r="S4387" s="143" t="s">
        <v>410</v>
      </c>
      <c r="T4387" s="143">
        <v>8110</v>
      </c>
      <c r="U4387" s="143" t="s">
        <v>385</v>
      </c>
      <c r="V4387" s="143" t="s">
        <v>366</v>
      </c>
      <c r="Z4387" s="143">
        <v>0</v>
      </c>
      <c r="AA4387" s="143">
        <v>1</v>
      </c>
      <c r="AB4387" s="143">
        <v>4.1940396747899997E-2</v>
      </c>
      <c r="AC4387" s="143">
        <v>5.8241127289100003E-3</v>
      </c>
      <c r="AD4387" s="143">
        <v>562.90000243890904</v>
      </c>
      <c r="AF4387" s="143">
        <v>-1</v>
      </c>
      <c r="AG4387" s="143">
        <v>-1</v>
      </c>
      <c r="AH4387" s="143">
        <v>-1</v>
      </c>
      <c r="AI4387" s="143">
        <v>-1</v>
      </c>
      <c r="AJ4387" s="143">
        <v>0</v>
      </c>
      <c r="AM4387" s="143" t="s">
        <v>383</v>
      </c>
      <c r="AN4387" s="143">
        <v>-1</v>
      </c>
      <c r="AQ4387" s="143">
        <v>674</v>
      </c>
      <c r="AR4387" s="143" t="s">
        <v>297</v>
      </c>
      <c r="AT4387" s="143" t="s">
        <v>366</v>
      </c>
      <c r="AV4387" s="143">
        <v>21.5964797678655</v>
      </c>
      <c r="AW4387" s="143">
        <v>0.45652879349999997</v>
      </c>
    </row>
    <row r="4388" spans="1:49" x14ac:dyDescent="0.25">
      <c r="A4388" s="153">
        <v>830000</v>
      </c>
      <c r="B4388" s="153">
        <v>2400000</v>
      </c>
      <c r="C4388" s="153">
        <v>2400000</v>
      </c>
      <c r="D4388" s="143" t="s">
        <v>360</v>
      </c>
      <c r="E4388" s="143" t="s">
        <v>73</v>
      </c>
      <c r="F4388" s="143" t="s">
        <v>378</v>
      </c>
      <c r="G4388" s="143" t="s">
        <v>379</v>
      </c>
      <c r="H4388" s="143">
        <v>0.59</v>
      </c>
      <c r="I4388" s="143">
        <v>0.64</v>
      </c>
      <c r="J4388" s="143" t="s">
        <v>366</v>
      </c>
      <c r="K4388" s="143">
        <v>0.22088110355703999</v>
      </c>
      <c r="L4388" s="143">
        <v>3829.9765048266399</v>
      </c>
      <c r="M4388" s="143">
        <v>7.5912855181659902</v>
      </c>
      <c r="N4388" s="143">
        <v>1.0541746393314599</v>
      </c>
      <c r="O4388" s="143">
        <v>1.67677152266912</v>
      </c>
      <c r="P4388" s="143">
        <v>0.23284725767737999</v>
      </c>
      <c r="Q4388" s="143">
        <v>845.96943698366294</v>
      </c>
      <c r="R4388" s="143">
        <v>1550</v>
      </c>
      <c r="S4388" s="143" t="s">
        <v>399</v>
      </c>
      <c r="T4388" s="143">
        <v>1550</v>
      </c>
      <c r="U4388" s="143" t="s">
        <v>385</v>
      </c>
      <c r="V4388" s="143" t="s">
        <v>366</v>
      </c>
      <c r="Z4388" s="143">
        <v>0</v>
      </c>
      <c r="AA4388" s="143">
        <v>1</v>
      </c>
      <c r="AB4388" s="143">
        <v>1.67677152266912</v>
      </c>
      <c r="AC4388" s="143">
        <v>0.23284725767737999</v>
      </c>
      <c r="AD4388" s="143">
        <v>1803.1195102090501</v>
      </c>
      <c r="AF4388" s="143">
        <v>-1</v>
      </c>
      <c r="AG4388" s="143">
        <v>-1</v>
      </c>
      <c r="AH4388" s="143">
        <v>-1</v>
      </c>
      <c r="AI4388" s="143">
        <v>-1</v>
      </c>
      <c r="AJ4388" s="143">
        <v>0</v>
      </c>
      <c r="AM4388" s="143" t="s">
        <v>383</v>
      </c>
      <c r="AN4388" s="143">
        <v>-1</v>
      </c>
      <c r="AQ4388" s="143">
        <v>674</v>
      </c>
      <c r="AR4388" s="143" t="s">
        <v>297</v>
      </c>
      <c r="AT4388" s="143" t="s">
        <v>366</v>
      </c>
      <c r="AV4388" s="143">
        <v>135.14621487479101</v>
      </c>
      <c r="AW4388" s="143">
        <v>1.462384031</v>
      </c>
    </row>
    <row r="4389" spans="1:49" x14ac:dyDescent="0.25">
      <c r="A4389" s="153">
        <v>830000</v>
      </c>
      <c r="B4389" s="153">
        <v>2400000</v>
      </c>
      <c r="C4389" s="153">
        <v>2400000</v>
      </c>
      <c r="D4389" s="143" t="s">
        <v>360</v>
      </c>
      <c r="E4389" s="143" t="s">
        <v>73</v>
      </c>
      <c r="F4389" s="143" t="s">
        <v>378</v>
      </c>
      <c r="G4389" s="143" t="s">
        <v>379</v>
      </c>
      <c r="H4389" s="143">
        <v>0.59</v>
      </c>
      <c r="I4389" s="143">
        <v>0.64</v>
      </c>
      <c r="J4389" s="143" t="s">
        <v>366</v>
      </c>
      <c r="K4389" s="143">
        <v>0.59036374869091002</v>
      </c>
      <c r="L4389" s="143">
        <v>3837.5277633283599</v>
      </c>
      <c r="M4389" s="143">
        <v>7.5864774758479596</v>
      </c>
      <c r="N4389" s="143">
        <v>1.0591813069310001</v>
      </c>
      <c r="O4389" s="143">
        <v>4.4787812820007602</v>
      </c>
      <c r="P4389" s="143">
        <v>0.62530224690311997</v>
      </c>
      <c r="Q4389" s="143">
        <v>2265.5372760639698</v>
      </c>
      <c r="R4389" s="143">
        <v>1550</v>
      </c>
      <c r="S4389" s="143" t="s">
        <v>399</v>
      </c>
      <c r="T4389" s="143">
        <v>1550</v>
      </c>
      <c r="U4389" s="143" t="s">
        <v>385</v>
      </c>
      <c r="V4389" s="143" t="s">
        <v>366</v>
      </c>
      <c r="Z4389" s="143">
        <v>0</v>
      </c>
      <c r="AA4389" s="143">
        <v>1</v>
      </c>
      <c r="AB4389" s="143">
        <v>4.4787812820007602</v>
      </c>
      <c r="AC4389" s="143">
        <v>0.62530224690311997</v>
      </c>
      <c r="AD4389" s="143">
        <v>2370.6844050618001</v>
      </c>
      <c r="AF4389" s="143">
        <v>-1</v>
      </c>
      <c r="AG4389" s="143">
        <v>-1</v>
      </c>
      <c r="AH4389" s="143">
        <v>-1</v>
      </c>
      <c r="AI4389" s="143">
        <v>-1</v>
      </c>
      <c r="AJ4389" s="143">
        <v>0</v>
      </c>
      <c r="AM4389" s="143" t="s">
        <v>383</v>
      </c>
      <c r="AN4389" s="143">
        <v>-1</v>
      </c>
      <c r="AQ4389" s="143">
        <v>674</v>
      </c>
      <c r="AR4389" s="143" t="s">
        <v>297</v>
      </c>
      <c r="AT4389" s="143" t="s">
        <v>366</v>
      </c>
      <c r="AV4389" s="143">
        <v>189.97168850702499</v>
      </c>
      <c r="AW4389" s="143">
        <v>1.9226961923000001</v>
      </c>
    </row>
    <row r="4390" spans="1:49" x14ac:dyDescent="0.25">
      <c r="A4390" s="153">
        <v>830000</v>
      </c>
      <c r="B4390" s="153">
        <v>2400000</v>
      </c>
      <c r="C4390" s="153">
        <v>2400000</v>
      </c>
      <c r="D4390" s="143" t="s">
        <v>360</v>
      </c>
      <c r="E4390" s="143" t="s">
        <v>73</v>
      </c>
      <c r="F4390" s="143" t="s">
        <v>378</v>
      </c>
      <c r="G4390" s="143" t="s">
        <v>379</v>
      </c>
      <c r="H4390" s="143">
        <v>0.59</v>
      </c>
      <c r="I4390" s="143">
        <v>0.64</v>
      </c>
      <c r="J4390" s="143" t="s">
        <v>366</v>
      </c>
      <c r="K4390" s="143">
        <v>0.61776345359886997</v>
      </c>
      <c r="L4390" s="143">
        <v>3837.5828933518001</v>
      </c>
      <c r="M4390" s="143">
        <v>7.5850598671142997</v>
      </c>
      <c r="N4390" s="143">
        <v>1.05873790318826</v>
      </c>
      <c r="O4390" s="143">
        <v>4.6857727792627397</v>
      </c>
      <c r="P4390" s="143">
        <v>0.65404958352960996</v>
      </c>
      <c r="Q4390" s="143">
        <v>2370.7184616689601</v>
      </c>
      <c r="R4390" s="143">
        <v>1550</v>
      </c>
      <c r="S4390" s="143" t="s">
        <v>399</v>
      </c>
      <c r="T4390" s="143">
        <v>1550</v>
      </c>
      <c r="U4390" s="143" t="s">
        <v>385</v>
      </c>
      <c r="V4390" s="143" t="s">
        <v>366</v>
      </c>
      <c r="Z4390" s="143">
        <v>0</v>
      </c>
      <c r="AA4390" s="143">
        <v>1</v>
      </c>
      <c r="AB4390" s="143">
        <v>4.6857727792627397</v>
      </c>
      <c r="AC4390" s="143">
        <v>0.65404958352960996</v>
      </c>
      <c r="AD4390" s="143">
        <v>2370.7184616689601</v>
      </c>
      <c r="AF4390" s="143">
        <v>-1</v>
      </c>
      <c r="AG4390" s="143">
        <v>-1</v>
      </c>
      <c r="AH4390" s="143">
        <v>-1</v>
      </c>
      <c r="AI4390" s="143">
        <v>-1</v>
      </c>
      <c r="AJ4390" s="143">
        <v>0</v>
      </c>
      <c r="AM4390" s="143" t="s">
        <v>383</v>
      </c>
      <c r="AN4390" s="143">
        <v>-1</v>
      </c>
      <c r="AQ4390" s="143">
        <v>674</v>
      </c>
      <c r="AR4390" s="143" t="s">
        <v>297</v>
      </c>
      <c r="AT4390" s="143" t="s">
        <v>366</v>
      </c>
      <c r="AV4390" s="143">
        <v>199.99999998882399</v>
      </c>
      <c r="AW4390" s="143">
        <v>1.9227238132</v>
      </c>
    </row>
    <row r="4391" spans="1:49" x14ac:dyDescent="0.25">
      <c r="A4391" s="153">
        <v>830000</v>
      </c>
      <c r="B4391" s="153">
        <v>2400000</v>
      </c>
      <c r="C4391" s="153">
        <v>2400000</v>
      </c>
      <c r="D4391" s="143" t="s">
        <v>360</v>
      </c>
      <c r="E4391" s="143" t="s">
        <v>73</v>
      </c>
      <c r="F4391" s="143" t="s">
        <v>378</v>
      </c>
      <c r="G4391" s="143" t="s">
        <v>379</v>
      </c>
      <c r="H4391" s="143">
        <v>0.59</v>
      </c>
      <c r="I4391" s="143">
        <v>0.64</v>
      </c>
      <c r="J4391" s="143" t="s">
        <v>366</v>
      </c>
      <c r="K4391" s="143">
        <v>0.54976957173603003</v>
      </c>
      <c r="L4391" s="143">
        <v>3836.5218172739601</v>
      </c>
      <c r="M4391" s="143">
        <v>7.6119922171677104</v>
      </c>
      <c r="N4391" s="143">
        <v>1.06716623382652</v>
      </c>
      <c r="O4391" s="143">
        <v>4.1848417012902797</v>
      </c>
      <c r="P4391" s="143">
        <v>0.58669552334194996</v>
      </c>
      <c r="Q4391" s="143">
        <v>2109.2029564386398</v>
      </c>
      <c r="R4391" s="143">
        <v>1550</v>
      </c>
      <c r="S4391" s="143" t="s">
        <v>399</v>
      </c>
      <c r="T4391" s="143">
        <v>1550</v>
      </c>
      <c r="U4391" s="143" t="s">
        <v>385</v>
      </c>
      <c r="V4391" s="143" t="s">
        <v>366</v>
      </c>
      <c r="Z4391" s="143">
        <v>0</v>
      </c>
      <c r="AA4391" s="143">
        <v>1</v>
      </c>
      <c r="AB4391" s="143">
        <v>4.1848417012902797</v>
      </c>
      <c r="AC4391" s="143">
        <v>0.58669552334194996</v>
      </c>
      <c r="AD4391" s="143">
        <v>2370.0629683529201</v>
      </c>
      <c r="AF4391" s="143">
        <v>-1</v>
      </c>
      <c r="AG4391" s="143">
        <v>-1</v>
      </c>
      <c r="AH4391" s="143">
        <v>-1</v>
      </c>
      <c r="AI4391" s="143">
        <v>-1</v>
      </c>
      <c r="AJ4391" s="143">
        <v>0</v>
      </c>
      <c r="AM4391" s="143" t="s">
        <v>383</v>
      </c>
      <c r="AN4391" s="143">
        <v>-1</v>
      </c>
      <c r="AQ4391" s="143">
        <v>674</v>
      </c>
      <c r="AR4391" s="143" t="s">
        <v>297</v>
      </c>
      <c r="AT4391" s="143" t="s">
        <v>366</v>
      </c>
      <c r="AV4391" s="143">
        <v>203.22948936632699</v>
      </c>
      <c r="AW4391" s="143">
        <v>1.9221921883999999</v>
      </c>
    </row>
    <row r="4392" spans="1:49" x14ac:dyDescent="0.25">
      <c r="A4392" s="153">
        <v>830000</v>
      </c>
      <c r="B4392" s="153">
        <v>2400000</v>
      </c>
      <c r="C4392" s="153">
        <v>2400000</v>
      </c>
      <c r="D4392" s="143" t="s">
        <v>360</v>
      </c>
      <c r="E4392" s="143" t="s">
        <v>73</v>
      </c>
      <c r="F4392" s="143" t="s">
        <v>378</v>
      </c>
      <c r="G4392" s="143" t="s">
        <v>379</v>
      </c>
      <c r="H4392" s="143">
        <v>0.59</v>
      </c>
      <c r="I4392" s="143">
        <v>0.64</v>
      </c>
      <c r="J4392" s="143" t="s">
        <v>366</v>
      </c>
      <c r="K4392" s="143">
        <v>0.23835035452025</v>
      </c>
      <c r="L4392" s="143">
        <v>3448.16567408326</v>
      </c>
      <c r="M4392" s="143">
        <v>6.9470357836729599</v>
      </c>
      <c r="N4392" s="143">
        <v>0.99085825037662001</v>
      </c>
      <c r="O4392" s="143">
        <v>1.65582844190337</v>
      </c>
      <c r="P4392" s="143">
        <v>0.23617141525658999</v>
      </c>
      <c r="Q4392" s="143">
        <v>821.87151086233098</v>
      </c>
      <c r="R4392" s="143">
        <v>1550</v>
      </c>
      <c r="S4392" s="143" t="s">
        <v>399</v>
      </c>
      <c r="T4392" s="143">
        <v>1550</v>
      </c>
      <c r="U4392" s="143" t="s">
        <v>385</v>
      </c>
      <c r="V4392" s="143" t="s">
        <v>366</v>
      </c>
      <c r="Z4392" s="143">
        <v>0</v>
      </c>
      <c r="AA4392" s="143">
        <v>1</v>
      </c>
      <c r="AB4392" s="143">
        <v>1.65582844190337</v>
      </c>
      <c r="AC4392" s="143">
        <v>0.23617141525658999</v>
      </c>
      <c r="AD4392" s="143">
        <v>1909.6063012951799</v>
      </c>
      <c r="AF4392" s="143">
        <v>-1</v>
      </c>
      <c r="AG4392" s="143">
        <v>-1</v>
      </c>
      <c r="AH4392" s="143">
        <v>-1</v>
      </c>
      <c r="AI4392" s="143">
        <v>-1</v>
      </c>
      <c r="AJ4392" s="143">
        <v>0</v>
      </c>
      <c r="AM4392" s="143" t="s">
        <v>383</v>
      </c>
      <c r="AN4392" s="143">
        <v>-1</v>
      </c>
      <c r="AQ4392" s="143">
        <v>674</v>
      </c>
      <c r="AR4392" s="143" t="s">
        <v>297</v>
      </c>
      <c r="AT4392" s="143" t="s">
        <v>366</v>
      </c>
      <c r="AV4392" s="143">
        <v>163.658468768109</v>
      </c>
      <c r="AW4392" s="143">
        <v>1.5487480140000001</v>
      </c>
    </row>
    <row r="4393" spans="1:49" x14ac:dyDescent="0.25">
      <c r="A4393" s="153">
        <v>830000</v>
      </c>
      <c r="B4393" s="153">
        <v>2400000</v>
      </c>
      <c r="C4393" s="153">
        <v>2400000</v>
      </c>
      <c r="D4393" s="143" t="s">
        <v>360</v>
      </c>
      <c r="E4393" s="143" t="s">
        <v>73</v>
      </c>
      <c r="F4393" s="143" t="s">
        <v>378</v>
      </c>
      <c r="G4393" s="143" t="s">
        <v>379</v>
      </c>
      <c r="H4393" s="143">
        <v>0.59</v>
      </c>
      <c r="I4393" s="143">
        <v>0.64</v>
      </c>
      <c r="J4393" s="143" t="s">
        <v>366</v>
      </c>
      <c r="K4393" s="143">
        <v>0.24594613202144999</v>
      </c>
      <c r="L4393" s="143">
        <v>3789.1700965657401</v>
      </c>
      <c r="M4393" s="143">
        <v>7.8796278673626396</v>
      </c>
      <c r="N4393" s="143">
        <v>1.06205752471796</v>
      </c>
      <c r="O4393" s="143">
        <v>1.93796399574626</v>
      </c>
      <c r="P4393" s="143">
        <v>0.26120894018864999</v>
      </c>
      <c r="Q4393" s="143">
        <v>931.93172882168801</v>
      </c>
      <c r="R4393" s="143">
        <v>1860</v>
      </c>
      <c r="S4393" s="143" t="s">
        <v>411</v>
      </c>
      <c r="T4393" s="143">
        <v>1860</v>
      </c>
      <c r="U4393" s="143" t="s">
        <v>385</v>
      </c>
      <c r="V4393" s="143" t="s">
        <v>366</v>
      </c>
      <c r="Z4393" s="143">
        <v>0</v>
      </c>
      <c r="AA4393" s="143">
        <v>1</v>
      </c>
      <c r="AB4393" s="143">
        <v>1.93796399574626</v>
      </c>
      <c r="AC4393" s="143">
        <v>0.26120894018864999</v>
      </c>
      <c r="AD4393" s="143">
        <v>2340.81080556403</v>
      </c>
      <c r="AF4393" s="143">
        <v>-1</v>
      </c>
      <c r="AG4393" s="143">
        <v>-1</v>
      </c>
      <c r="AH4393" s="143">
        <v>-1</v>
      </c>
      <c r="AI4393" s="143">
        <v>-1</v>
      </c>
      <c r="AJ4393" s="143">
        <v>0</v>
      </c>
      <c r="AM4393" s="143" t="s">
        <v>383</v>
      </c>
      <c r="AN4393" s="143">
        <v>-1</v>
      </c>
      <c r="AQ4393" s="143">
        <v>676</v>
      </c>
      <c r="AR4393" s="143" t="s">
        <v>297</v>
      </c>
      <c r="AT4393" s="143" t="s">
        <v>366</v>
      </c>
      <c r="AV4393" s="143">
        <v>129.90986189440699</v>
      </c>
      <c r="AW4393" s="143">
        <v>1.8984678066</v>
      </c>
    </row>
    <row r="4394" spans="1:49" x14ac:dyDescent="0.25">
      <c r="A4394" s="153">
        <v>830000</v>
      </c>
      <c r="B4394" s="153">
        <v>2400000</v>
      </c>
      <c r="C4394" s="153">
        <v>2400000</v>
      </c>
      <c r="D4394" s="143" t="s">
        <v>360</v>
      </c>
      <c r="E4394" s="143" t="s">
        <v>73</v>
      </c>
      <c r="F4394" s="143" t="s">
        <v>378</v>
      </c>
      <c r="G4394" s="143" t="s">
        <v>379</v>
      </c>
      <c r="H4394" s="143">
        <v>0.59</v>
      </c>
      <c r="I4394" s="143">
        <v>0.64</v>
      </c>
      <c r="J4394" s="143" t="s">
        <v>366</v>
      </c>
      <c r="K4394" s="143">
        <v>1.002431970067E-2</v>
      </c>
      <c r="L4394" s="143">
        <v>3837.5828933518001</v>
      </c>
      <c r="M4394" s="143">
        <v>7.5850598671142997</v>
      </c>
      <c r="N4394" s="143">
        <v>1.05873790318826</v>
      </c>
      <c r="O4394" s="143">
        <v>7.6035065056670001E-2</v>
      </c>
      <c r="P4394" s="143">
        <v>1.0613127220769999E-2</v>
      </c>
      <c r="Q4394" s="143">
        <v>38.4691578007807</v>
      </c>
      <c r="R4394" s="143">
        <v>1550</v>
      </c>
      <c r="S4394" s="143" t="s">
        <v>399</v>
      </c>
      <c r="T4394" s="143">
        <v>1550</v>
      </c>
      <c r="U4394" s="143" t="s">
        <v>385</v>
      </c>
      <c r="V4394" s="143" t="s">
        <v>366</v>
      </c>
      <c r="Z4394" s="143">
        <v>0</v>
      </c>
      <c r="AA4394" s="143">
        <v>1</v>
      </c>
      <c r="AB4394" s="143">
        <v>7.6035065056670001E-2</v>
      </c>
      <c r="AC4394" s="143">
        <v>1.0613127220769999E-2</v>
      </c>
      <c r="AD4394" s="143">
        <v>2370.7184627287602</v>
      </c>
      <c r="AF4394" s="143">
        <v>-1</v>
      </c>
      <c r="AG4394" s="143">
        <v>-1</v>
      </c>
      <c r="AH4394" s="143">
        <v>-1</v>
      </c>
      <c r="AI4394" s="143">
        <v>-1</v>
      </c>
      <c r="AJ4394" s="143">
        <v>0</v>
      </c>
      <c r="AM4394" s="143" t="s">
        <v>383</v>
      </c>
      <c r="AN4394" s="143">
        <v>-1</v>
      </c>
      <c r="AQ4394" s="143">
        <v>674</v>
      </c>
      <c r="AR4394" s="143" t="s">
        <v>297</v>
      </c>
      <c r="AT4394" s="143" t="s">
        <v>366</v>
      </c>
      <c r="AV4394" s="143">
        <v>32.192821332981602</v>
      </c>
      <c r="AW4394" s="143">
        <v>1.9227238141</v>
      </c>
    </row>
    <row r="4395" spans="1:49" x14ac:dyDescent="0.25">
      <c r="A4395" s="153">
        <v>830000</v>
      </c>
      <c r="B4395" s="153">
        <v>2400000</v>
      </c>
      <c r="C4395" s="153">
        <v>2400000</v>
      </c>
      <c r="D4395" s="143" t="s">
        <v>360</v>
      </c>
      <c r="E4395" s="143" t="s">
        <v>73</v>
      </c>
      <c r="F4395" s="143" t="s">
        <v>378</v>
      </c>
      <c r="G4395" s="143" t="s">
        <v>379</v>
      </c>
      <c r="H4395" s="143">
        <v>0.59</v>
      </c>
      <c r="I4395" s="143">
        <v>0.64</v>
      </c>
      <c r="J4395" s="143" t="s">
        <v>366</v>
      </c>
      <c r="K4395" s="143">
        <v>0.11808044670086</v>
      </c>
      <c r="L4395" s="143">
        <v>3830.2814141179401</v>
      </c>
      <c r="M4395" s="143">
        <v>7.7839994905737697</v>
      </c>
      <c r="N4395" s="143">
        <v>1.1208244702850101</v>
      </c>
      <c r="O4395" s="143">
        <v>0.91913813696627999</v>
      </c>
      <c r="P4395" s="143">
        <v>0.13234745412450999</v>
      </c>
      <c r="Q4395" s="143">
        <v>452.28134036907898</v>
      </c>
      <c r="R4395" s="143">
        <v>1550</v>
      </c>
      <c r="S4395" s="143" t="s">
        <v>399</v>
      </c>
      <c r="T4395" s="143">
        <v>1550</v>
      </c>
      <c r="U4395" s="143" t="s">
        <v>385</v>
      </c>
      <c r="V4395" s="143" t="s">
        <v>366</v>
      </c>
      <c r="Z4395" s="143">
        <v>0</v>
      </c>
      <c r="AA4395" s="143">
        <v>1</v>
      </c>
      <c r="AB4395" s="143">
        <v>0.91913813696627999</v>
      </c>
      <c r="AC4395" s="143">
        <v>0.13234745412450999</v>
      </c>
      <c r="AD4395" s="143">
        <v>2366.2078747292198</v>
      </c>
      <c r="AF4395" s="143">
        <v>-1</v>
      </c>
      <c r="AG4395" s="143">
        <v>-1</v>
      </c>
      <c r="AH4395" s="143">
        <v>-1</v>
      </c>
      <c r="AI4395" s="143">
        <v>-1</v>
      </c>
      <c r="AJ4395" s="143">
        <v>0</v>
      </c>
      <c r="AM4395" s="143" t="s">
        <v>383</v>
      </c>
      <c r="AN4395" s="143">
        <v>-1</v>
      </c>
      <c r="AQ4395" s="143">
        <v>674</v>
      </c>
      <c r="AR4395" s="143" t="s">
        <v>297</v>
      </c>
      <c r="AT4395" s="143" t="s">
        <v>366</v>
      </c>
      <c r="AV4395" s="143">
        <v>123.122797296461</v>
      </c>
      <c r="AW4395" s="143">
        <v>1.9190655917999999</v>
      </c>
    </row>
    <row r="4396" spans="1:49" x14ac:dyDescent="0.25">
      <c r="A4396" s="153">
        <v>830000</v>
      </c>
      <c r="B4396" s="153">
        <v>2400000</v>
      </c>
      <c r="C4396" s="153">
        <v>2400000</v>
      </c>
      <c r="D4396" s="143" t="s">
        <v>360</v>
      </c>
      <c r="E4396" s="143" t="s">
        <v>73</v>
      </c>
      <c r="F4396" s="143" t="s">
        <v>378</v>
      </c>
      <c r="G4396" s="143" t="s">
        <v>379</v>
      </c>
      <c r="H4396" s="143">
        <v>0.59</v>
      </c>
      <c r="I4396" s="143">
        <v>0.64</v>
      </c>
      <c r="J4396" s="143" t="s">
        <v>366</v>
      </c>
      <c r="K4396" s="143">
        <v>8.4316574865479998E-2</v>
      </c>
      <c r="L4396" s="143">
        <v>3814.2230089915502</v>
      </c>
      <c r="M4396" s="143">
        <v>7.7211884734118899</v>
      </c>
      <c r="N4396" s="143">
        <v>1.0650800457838401</v>
      </c>
      <c r="O4396" s="143">
        <v>0.65102416596892998</v>
      </c>
      <c r="P4396" s="143">
        <v>8.9803901418059995E-2</v>
      </c>
      <c r="Q4396" s="143">
        <v>321.60221989128303</v>
      </c>
      <c r="R4396" s="143">
        <v>1550</v>
      </c>
      <c r="S4396" s="143" t="s">
        <v>399</v>
      </c>
      <c r="T4396" s="143">
        <v>1550</v>
      </c>
      <c r="U4396" s="143" t="s">
        <v>385</v>
      </c>
      <c r="V4396" s="143" t="s">
        <v>366</v>
      </c>
      <c r="Z4396" s="143">
        <v>0</v>
      </c>
      <c r="AA4396" s="143">
        <v>1</v>
      </c>
      <c r="AB4396" s="143">
        <v>0.65102416596892998</v>
      </c>
      <c r="AC4396" s="143">
        <v>8.9803901418059995E-2</v>
      </c>
      <c r="AD4396" s="143">
        <v>713.80398979531105</v>
      </c>
      <c r="AF4396" s="143">
        <v>-1</v>
      </c>
      <c r="AG4396" s="143">
        <v>-1</v>
      </c>
      <c r="AH4396" s="143">
        <v>-1</v>
      </c>
      <c r="AI4396" s="143">
        <v>-1</v>
      </c>
      <c r="AJ4396" s="143">
        <v>0</v>
      </c>
      <c r="AM4396" s="143" t="s">
        <v>383</v>
      </c>
      <c r="AN4396" s="143">
        <v>-1</v>
      </c>
      <c r="AQ4396" s="143">
        <v>674</v>
      </c>
      <c r="AR4396" s="143" t="s">
        <v>297</v>
      </c>
      <c r="AT4396" s="143" t="s">
        <v>366</v>
      </c>
      <c r="AV4396" s="143">
        <v>106.91136488159199</v>
      </c>
      <c r="AW4396" s="143">
        <v>0.57891645560000005</v>
      </c>
    </row>
    <row r="4397" spans="1:49" x14ac:dyDescent="0.25">
      <c r="A4397" s="153">
        <v>830000</v>
      </c>
      <c r="B4397" s="153">
        <v>2400000</v>
      </c>
      <c r="C4397" s="153">
        <v>2400000</v>
      </c>
      <c r="D4397" s="143" t="s">
        <v>360</v>
      </c>
      <c r="E4397" s="143" t="s">
        <v>73</v>
      </c>
      <c r="F4397" s="143" t="s">
        <v>378</v>
      </c>
      <c r="G4397" s="143" t="s">
        <v>379</v>
      </c>
      <c r="H4397" s="143">
        <v>0.59</v>
      </c>
      <c r="I4397" s="143">
        <v>0.64</v>
      </c>
      <c r="J4397" s="143" t="s">
        <v>366</v>
      </c>
      <c r="K4397" s="143">
        <v>0.10342498776252999</v>
      </c>
      <c r="L4397" s="143">
        <v>3813.8599435563501</v>
      </c>
      <c r="M4397" s="143">
        <v>7.9476382753698198</v>
      </c>
      <c r="N4397" s="143">
        <v>1.0954942477968601</v>
      </c>
      <c r="O4397" s="143">
        <v>0.82198439137117996</v>
      </c>
      <c r="P4397" s="143">
        <v>0.11330147917232</v>
      </c>
      <c r="Q4397" s="143">
        <v>394.44841799034202</v>
      </c>
      <c r="R4397" s="143">
        <v>1550</v>
      </c>
      <c r="S4397" s="143" t="s">
        <v>399</v>
      </c>
      <c r="T4397" s="143">
        <v>1550</v>
      </c>
      <c r="U4397" s="143" t="s">
        <v>385</v>
      </c>
      <c r="V4397" s="143" t="s">
        <v>366</v>
      </c>
      <c r="Z4397" s="143">
        <v>0</v>
      </c>
      <c r="AA4397" s="143">
        <v>1</v>
      </c>
      <c r="AB4397" s="143">
        <v>0.82198439137117996</v>
      </c>
      <c r="AC4397" s="143">
        <v>0.11330147917232</v>
      </c>
      <c r="AD4397" s="143">
        <v>1091.4767673236299</v>
      </c>
      <c r="AF4397" s="143">
        <v>-1</v>
      </c>
      <c r="AG4397" s="143">
        <v>-1</v>
      </c>
      <c r="AH4397" s="143">
        <v>-1</v>
      </c>
      <c r="AI4397" s="143">
        <v>-1</v>
      </c>
      <c r="AJ4397" s="143">
        <v>0</v>
      </c>
      <c r="AM4397" s="143" t="s">
        <v>383</v>
      </c>
      <c r="AN4397" s="143">
        <v>-1</v>
      </c>
      <c r="AQ4397" s="143">
        <v>674</v>
      </c>
      <c r="AR4397" s="143" t="s">
        <v>297</v>
      </c>
      <c r="AT4397" s="143" t="s">
        <v>366</v>
      </c>
      <c r="AV4397" s="143">
        <v>146.994029971663</v>
      </c>
      <c r="AW4397" s="143">
        <v>0.88522041149999997</v>
      </c>
    </row>
    <row r="4398" spans="1:49" x14ac:dyDescent="0.25">
      <c r="A4398" s="153">
        <v>830000</v>
      </c>
      <c r="B4398" s="153">
        <v>2400000</v>
      </c>
      <c r="C4398" s="153">
        <v>2400000</v>
      </c>
      <c r="D4398" s="143" t="s">
        <v>360</v>
      </c>
      <c r="E4398" s="143" t="s">
        <v>73</v>
      </c>
      <c r="F4398" s="143" t="s">
        <v>378</v>
      </c>
      <c r="G4398" s="143" t="s">
        <v>379</v>
      </c>
      <c r="H4398" s="143">
        <v>0.59</v>
      </c>
      <c r="I4398" s="143">
        <v>0.64</v>
      </c>
      <c r="J4398" s="143" t="s">
        <v>366</v>
      </c>
      <c r="K4398" s="143">
        <v>0.40164229382332001</v>
      </c>
      <c r="L4398" s="143">
        <v>3556.4449997863899</v>
      </c>
      <c r="M4398" s="143">
        <v>7.1072821928745</v>
      </c>
      <c r="N4398" s="143">
        <v>1.00300679091862</v>
      </c>
      <c r="O4398" s="143">
        <v>2.8545851227957701</v>
      </c>
      <c r="P4398" s="143">
        <v>0.40284994822491998</v>
      </c>
      <c r="Q4398" s="143">
        <v>1428.41872757069</v>
      </c>
      <c r="R4398" s="143">
        <v>1550</v>
      </c>
      <c r="S4398" s="143" t="s">
        <v>399</v>
      </c>
      <c r="T4398" s="143">
        <v>1550</v>
      </c>
      <c r="U4398" s="143" t="s">
        <v>385</v>
      </c>
      <c r="V4398" s="143" t="s">
        <v>366</v>
      </c>
      <c r="Z4398" s="143">
        <v>0</v>
      </c>
      <c r="AA4398" s="143">
        <v>1</v>
      </c>
      <c r="AB4398" s="143">
        <v>2.8545851227957701</v>
      </c>
      <c r="AC4398" s="143">
        <v>0.40284994822491998</v>
      </c>
      <c r="AD4398" s="143">
        <v>2011.1731601588201</v>
      </c>
      <c r="AF4398" s="143">
        <v>-1</v>
      </c>
      <c r="AG4398" s="143">
        <v>-1</v>
      </c>
      <c r="AH4398" s="143">
        <v>-1</v>
      </c>
      <c r="AI4398" s="143">
        <v>-1</v>
      </c>
      <c r="AJ4398" s="143">
        <v>0</v>
      </c>
      <c r="AM4398" s="143" t="s">
        <v>383</v>
      </c>
      <c r="AN4398" s="143">
        <v>-1</v>
      </c>
      <c r="AQ4398" s="143">
        <v>674</v>
      </c>
      <c r="AR4398" s="143" t="s">
        <v>297</v>
      </c>
      <c r="AT4398" s="143" t="s">
        <v>366</v>
      </c>
      <c r="AV4398" s="143">
        <v>169.16281315740099</v>
      </c>
      <c r="AW4398" s="143">
        <v>1.6311217844000001</v>
      </c>
    </row>
    <row r="4399" spans="1:49" x14ac:dyDescent="0.25">
      <c r="A4399" s="153">
        <v>830000</v>
      </c>
      <c r="B4399" s="153">
        <v>2400000</v>
      </c>
      <c r="C4399" s="153">
        <v>2400000</v>
      </c>
      <c r="D4399" s="143" t="s">
        <v>360</v>
      </c>
      <c r="E4399" s="143" t="s">
        <v>73</v>
      </c>
      <c r="F4399" s="143" t="s">
        <v>378</v>
      </c>
      <c r="G4399" s="143" t="s">
        <v>379</v>
      </c>
      <c r="H4399" s="143">
        <v>0.59</v>
      </c>
      <c r="I4399" s="143">
        <v>0.64</v>
      </c>
      <c r="J4399" s="143" t="s">
        <v>366</v>
      </c>
      <c r="K4399" s="143">
        <v>0.25426886007805</v>
      </c>
      <c r="L4399" s="143">
        <v>3812.3170638076199</v>
      </c>
      <c r="M4399" s="143">
        <v>8.6043083564596401</v>
      </c>
      <c r="N4399" s="143">
        <v>1.1554876405713099</v>
      </c>
      <c r="O4399" s="143">
        <v>2.1878076775570801</v>
      </c>
      <c r="P4399" s="143">
        <v>0.29380452520235001</v>
      </c>
      <c r="Q4399" s="143">
        <v>969.35351407048597</v>
      </c>
      <c r="R4399" s="143">
        <v>1860</v>
      </c>
      <c r="S4399" s="143" t="s">
        <v>411</v>
      </c>
      <c r="T4399" s="143">
        <v>1860</v>
      </c>
      <c r="U4399" s="143" t="s">
        <v>385</v>
      </c>
      <c r="V4399" s="143" t="s">
        <v>366</v>
      </c>
      <c r="Z4399" s="143">
        <v>0</v>
      </c>
      <c r="AA4399" s="143">
        <v>1</v>
      </c>
      <c r="AB4399" s="143">
        <v>2.1878076775570801</v>
      </c>
      <c r="AC4399" s="143">
        <v>0.29380452520235001</v>
      </c>
      <c r="AD4399" s="143">
        <v>1921.3884394301699</v>
      </c>
      <c r="AF4399" s="143">
        <v>-1</v>
      </c>
      <c r="AG4399" s="143">
        <v>-1</v>
      </c>
      <c r="AH4399" s="143">
        <v>-1</v>
      </c>
      <c r="AI4399" s="143">
        <v>-1</v>
      </c>
      <c r="AJ4399" s="143">
        <v>0</v>
      </c>
      <c r="AM4399" s="143" t="s">
        <v>383</v>
      </c>
      <c r="AN4399" s="143">
        <v>-1</v>
      </c>
      <c r="AQ4399" s="143">
        <v>676</v>
      </c>
      <c r="AR4399" s="143" t="s">
        <v>297</v>
      </c>
      <c r="AT4399" s="143" t="s">
        <v>366</v>
      </c>
      <c r="AV4399" s="143">
        <v>131.252397407828</v>
      </c>
      <c r="AW4399" s="143">
        <v>1.5583036816</v>
      </c>
    </row>
    <row r="4400" spans="1:49" x14ac:dyDescent="0.25">
      <c r="A4400" s="153">
        <v>830000</v>
      </c>
      <c r="B4400" s="153">
        <v>2400000</v>
      </c>
      <c r="C4400" s="153">
        <v>2400000</v>
      </c>
      <c r="D4400" s="143" t="s">
        <v>360</v>
      </c>
      <c r="E4400" s="143" t="s">
        <v>73</v>
      </c>
      <c r="F4400" s="143" t="s">
        <v>378</v>
      </c>
      <c r="G4400" s="143" t="s">
        <v>379</v>
      </c>
      <c r="H4400" s="143">
        <v>0.59</v>
      </c>
      <c r="I4400" s="143">
        <v>0.64</v>
      </c>
      <c r="J4400" s="143" t="s">
        <v>366</v>
      </c>
      <c r="K4400" s="143">
        <v>1.3144196949740001E-2</v>
      </c>
      <c r="L4400" s="143">
        <v>3828.2971128654799</v>
      </c>
      <c r="M4400" s="143">
        <v>7.8248944184812803</v>
      </c>
      <c r="N4400" s="143">
        <v>1.1337409305662201</v>
      </c>
      <c r="O4400" s="143">
        <v>0.1028519533475</v>
      </c>
      <c r="P4400" s="143">
        <v>1.4902114081350001E-2</v>
      </c>
      <c r="Q4400" s="143">
        <v>50.319891233655497</v>
      </c>
      <c r="R4400" s="143">
        <v>1550</v>
      </c>
      <c r="S4400" s="143" t="s">
        <v>399</v>
      </c>
      <c r="T4400" s="143">
        <v>1550</v>
      </c>
      <c r="U4400" s="143" t="s">
        <v>385</v>
      </c>
      <c r="V4400" s="143" t="s">
        <v>366</v>
      </c>
      <c r="Z4400" s="143">
        <v>0</v>
      </c>
      <c r="AA4400" s="143">
        <v>1</v>
      </c>
      <c r="AB4400" s="143">
        <v>0.1028519533475</v>
      </c>
      <c r="AC4400" s="143">
        <v>1.4902114081350001E-2</v>
      </c>
      <c r="AD4400" s="143">
        <v>2364.9820464630898</v>
      </c>
      <c r="AF4400" s="143">
        <v>-1</v>
      </c>
      <c r="AG4400" s="143">
        <v>-1</v>
      </c>
      <c r="AH4400" s="143">
        <v>-1</v>
      </c>
      <c r="AI4400" s="143">
        <v>-1</v>
      </c>
      <c r="AJ4400" s="143">
        <v>0</v>
      </c>
      <c r="AM4400" s="143" t="s">
        <v>383</v>
      </c>
      <c r="AN4400" s="143">
        <v>-1</v>
      </c>
      <c r="AQ4400" s="143">
        <v>674</v>
      </c>
      <c r="AR4400" s="143" t="s">
        <v>297</v>
      </c>
      <c r="AT4400" s="143" t="s">
        <v>366</v>
      </c>
      <c r="AV4400" s="143">
        <v>57.939322988682299</v>
      </c>
      <c r="AW4400" s="143">
        <v>1.9180714082999999</v>
      </c>
    </row>
    <row r="4401" spans="1:49" x14ac:dyDescent="0.25">
      <c r="A4401" s="153">
        <v>830000</v>
      </c>
      <c r="B4401" s="153">
        <v>2400000</v>
      </c>
      <c r="C4401" s="153">
        <v>2400000</v>
      </c>
      <c r="D4401" s="143" t="s">
        <v>360</v>
      </c>
      <c r="E4401" s="143" t="s">
        <v>73</v>
      </c>
      <c r="F4401" s="143" t="s">
        <v>378</v>
      </c>
      <c r="G4401" s="143" t="s">
        <v>379</v>
      </c>
      <c r="H4401" s="143">
        <v>0.59</v>
      </c>
      <c r="I4401" s="143">
        <v>0.64</v>
      </c>
      <c r="J4401" s="143" t="s">
        <v>366</v>
      </c>
      <c r="K4401" s="143">
        <v>6.369146783337E-2</v>
      </c>
      <c r="L4401" s="143">
        <v>1420.8001290536799</v>
      </c>
      <c r="M4401" s="143">
        <v>2.9244582847634102</v>
      </c>
      <c r="N4401" s="143">
        <v>0.41936556522530999</v>
      </c>
      <c r="O4401" s="143">
        <v>0.18626304077406</v>
      </c>
      <c r="P4401" s="143">
        <v>2.6710008407969998E-2</v>
      </c>
      <c r="Q4401" s="143">
        <v>90.492845717282194</v>
      </c>
      <c r="R4401" s="143">
        <v>1550</v>
      </c>
      <c r="S4401" s="143" t="s">
        <v>399</v>
      </c>
      <c r="T4401" s="143">
        <v>1550</v>
      </c>
      <c r="U4401" s="143" t="s">
        <v>385</v>
      </c>
      <c r="V4401" s="143" t="s">
        <v>366</v>
      </c>
      <c r="Z4401" s="143">
        <v>0</v>
      </c>
      <c r="AA4401" s="143">
        <v>1</v>
      </c>
      <c r="AB4401" s="143">
        <v>0.18626304077406</v>
      </c>
      <c r="AC4401" s="143">
        <v>2.6710008407969998E-2</v>
      </c>
      <c r="AD4401" s="143">
        <v>328.31826676239501</v>
      </c>
      <c r="AF4401" s="143">
        <v>-1</v>
      </c>
      <c r="AG4401" s="143">
        <v>-1</v>
      </c>
      <c r="AH4401" s="143">
        <v>-1</v>
      </c>
      <c r="AI4401" s="143">
        <v>-1</v>
      </c>
      <c r="AJ4401" s="143">
        <v>0</v>
      </c>
      <c r="AM4401" s="143" t="s">
        <v>383</v>
      </c>
      <c r="AN4401" s="143">
        <v>-1</v>
      </c>
      <c r="AQ4401" s="143">
        <v>674</v>
      </c>
      <c r="AR4401" s="143" t="s">
        <v>297</v>
      </c>
      <c r="AT4401" s="143" t="s">
        <v>366</v>
      </c>
      <c r="AV4401" s="143">
        <v>124.022819887314</v>
      </c>
      <c r="AW4401" s="143">
        <v>0.26627596660000002</v>
      </c>
    </row>
    <row r="4402" spans="1:49" x14ac:dyDescent="0.25">
      <c r="A4402" s="153">
        <v>830000</v>
      </c>
      <c r="B4402" s="153">
        <v>2400000</v>
      </c>
      <c r="C4402" s="153">
        <v>2400000</v>
      </c>
      <c r="D4402" s="143" t="s">
        <v>360</v>
      </c>
      <c r="E4402" s="143" t="s">
        <v>73</v>
      </c>
      <c r="F4402" s="143" t="s">
        <v>378</v>
      </c>
      <c r="G4402" s="143" t="s">
        <v>379</v>
      </c>
      <c r="H4402" s="143">
        <v>0.59</v>
      </c>
      <c r="I4402" s="143">
        <v>0.64</v>
      </c>
      <c r="J4402" s="143" t="s">
        <v>366</v>
      </c>
      <c r="K4402" s="143">
        <v>0.61484374151529997</v>
      </c>
      <c r="L4402" s="143">
        <v>3838.6956071640202</v>
      </c>
      <c r="M4402" s="143">
        <v>7.58849320641957</v>
      </c>
      <c r="N4402" s="143">
        <v>1.0594156157233201</v>
      </c>
      <c r="O4402" s="143">
        <v>4.6657375554984704</v>
      </c>
      <c r="P4402" s="143">
        <v>0.65137506099107001</v>
      </c>
      <c r="Q4402" s="143">
        <v>2360.1979696470798</v>
      </c>
      <c r="R4402" s="143">
        <v>1550</v>
      </c>
      <c r="S4402" s="143" t="s">
        <v>399</v>
      </c>
      <c r="T4402" s="143">
        <v>1550</v>
      </c>
      <c r="U4402" s="143" t="s">
        <v>385</v>
      </c>
      <c r="V4402" s="143" t="s">
        <v>366</v>
      </c>
      <c r="Z4402" s="143">
        <v>0</v>
      </c>
      <c r="AA4402" s="143">
        <v>1</v>
      </c>
      <c r="AB4402" s="143">
        <v>4.6657375554984704</v>
      </c>
      <c r="AC4402" s="143">
        <v>0.65137506099107001</v>
      </c>
      <c r="AD4402" s="143">
        <v>2371.40585515475</v>
      </c>
      <c r="AF4402" s="143">
        <v>-1</v>
      </c>
      <c r="AG4402" s="143">
        <v>-1</v>
      </c>
      <c r="AH4402" s="143">
        <v>-1</v>
      </c>
      <c r="AI4402" s="143">
        <v>-1</v>
      </c>
      <c r="AJ4402" s="143">
        <v>0</v>
      </c>
      <c r="AM4402" s="143" t="s">
        <v>383</v>
      </c>
      <c r="AN4402" s="143">
        <v>-1</v>
      </c>
      <c r="AQ4402" s="143">
        <v>674</v>
      </c>
      <c r="AR4402" s="143" t="s">
        <v>297</v>
      </c>
      <c r="AT4402" s="143" t="s">
        <v>366</v>
      </c>
      <c r="AV4402" s="143">
        <v>202.48450332940001</v>
      </c>
      <c r="AW4402" s="143">
        <v>1.9232813098999999</v>
      </c>
    </row>
    <row r="4403" spans="1:49" x14ac:dyDescent="0.25">
      <c r="A4403" s="153">
        <v>830000</v>
      </c>
      <c r="B4403" s="153">
        <v>2400000</v>
      </c>
      <c r="C4403" s="153">
        <v>2400000</v>
      </c>
      <c r="D4403" s="143" t="s">
        <v>360</v>
      </c>
      <c r="E4403" s="143" t="s">
        <v>73</v>
      </c>
      <c r="F4403" s="143" t="s">
        <v>378</v>
      </c>
      <c r="G4403" s="143" t="s">
        <v>379</v>
      </c>
      <c r="H4403" s="143">
        <v>0.59</v>
      </c>
      <c r="I4403" s="143">
        <v>0.64</v>
      </c>
      <c r="J4403" s="143" t="s">
        <v>366</v>
      </c>
      <c r="K4403" s="143">
        <v>3.9231642604000002E-4</v>
      </c>
      <c r="L4403" s="143">
        <v>2171.5542188955901</v>
      </c>
      <c r="M4403" s="143">
        <v>4.4662891195954799</v>
      </c>
      <c r="N4403" s="143">
        <v>0.65142651154995002</v>
      </c>
      <c r="O4403" s="143">
        <v>1.75219858507E-3</v>
      </c>
      <c r="P4403" s="143">
        <v>2.5556532083999999E-4</v>
      </c>
      <c r="Q4403" s="143">
        <v>0.85193639011570998</v>
      </c>
      <c r="R4403" s="143">
        <v>1550</v>
      </c>
      <c r="S4403" s="143" t="s">
        <v>399</v>
      </c>
      <c r="T4403" s="143">
        <v>1550</v>
      </c>
      <c r="U4403" s="143" t="s">
        <v>385</v>
      </c>
      <c r="V4403" s="143" t="s">
        <v>366</v>
      </c>
      <c r="Z4403" s="143">
        <v>0</v>
      </c>
      <c r="AA4403" s="143">
        <v>1</v>
      </c>
      <c r="AB4403" s="143">
        <v>1.75219858507E-3</v>
      </c>
      <c r="AC4403" s="143">
        <v>2.5556532083999999E-4</v>
      </c>
      <c r="AD4403" s="143">
        <v>786.99118543109205</v>
      </c>
      <c r="AF4403" s="143">
        <v>-1</v>
      </c>
      <c r="AG4403" s="143">
        <v>-1</v>
      </c>
      <c r="AH4403" s="143">
        <v>-1</v>
      </c>
      <c r="AI4403" s="143">
        <v>-1</v>
      </c>
      <c r="AJ4403" s="143">
        <v>0</v>
      </c>
      <c r="AM4403" s="143" t="s">
        <v>383</v>
      </c>
      <c r="AN4403" s="143">
        <v>-1</v>
      </c>
      <c r="AQ4403" s="143">
        <v>674</v>
      </c>
      <c r="AR4403" s="143" t="s">
        <v>297</v>
      </c>
      <c r="AT4403" s="143" t="s">
        <v>366</v>
      </c>
      <c r="AV4403" s="143">
        <v>9.1299914266903901</v>
      </c>
      <c r="AW4403" s="143">
        <v>0.63827346750000002</v>
      </c>
    </row>
    <row r="4404" spans="1:49" x14ac:dyDescent="0.25">
      <c r="A4404" s="153">
        <v>830000</v>
      </c>
      <c r="B4404" s="153">
        <v>2400000</v>
      </c>
      <c r="C4404" s="153">
        <v>2500000</v>
      </c>
      <c r="D4404" s="143" t="s">
        <v>360</v>
      </c>
      <c r="E4404" s="143" t="s">
        <v>73</v>
      </c>
      <c r="F4404" s="143" t="s">
        <v>378</v>
      </c>
      <c r="G4404" s="143" t="s">
        <v>379</v>
      </c>
      <c r="H4404" s="143">
        <v>0.59</v>
      </c>
      <c r="I4404" s="143">
        <v>0.64</v>
      </c>
      <c r="J4404" s="143" t="s">
        <v>366</v>
      </c>
      <c r="K4404" s="143">
        <v>8.5859294917599999E-3</v>
      </c>
      <c r="L4404" s="143">
        <v>3823.01159705901</v>
      </c>
      <c r="M4404" s="143">
        <v>7.6330266041757397</v>
      </c>
      <c r="N4404" s="143">
        <v>1.0594273216602501</v>
      </c>
      <c r="O4404" s="143">
        <v>6.5536628232210001E-2</v>
      </c>
      <c r="P4404" s="143">
        <v>9.0961682854200001E-3</v>
      </c>
      <c r="Q4404" s="143">
        <v>32.824108018544798</v>
      </c>
      <c r="R4404" s="143">
        <v>1550</v>
      </c>
      <c r="S4404" s="143" t="s">
        <v>399</v>
      </c>
      <c r="T4404" s="143">
        <v>1550</v>
      </c>
      <c r="U4404" s="143" t="s">
        <v>385</v>
      </c>
      <c r="V4404" s="143" t="s">
        <v>366</v>
      </c>
      <c r="Z4404" s="143">
        <v>0</v>
      </c>
      <c r="AA4404" s="143">
        <v>1</v>
      </c>
      <c r="AB4404" s="143">
        <v>6.5536628232210001E-2</v>
      </c>
      <c r="AC4404" s="143">
        <v>9.0961682854200001E-3</v>
      </c>
      <c r="AD4404" s="143">
        <v>1198.02885327792</v>
      </c>
      <c r="AF4404" s="143">
        <v>-1</v>
      </c>
      <c r="AG4404" s="143">
        <v>-1</v>
      </c>
      <c r="AH4404" s="143">
        <v>-1</v>
      </c>
      <c r="AI4404" s="143">
        <v>-1</v>
      </c>
      <c r="AJ4404" s="143">
        <v>0</v>
      </c>
      <c r="AM4404" s="143" t="s">
        <v>383</v>
      </c>
      <c r="AN4404" s="143">
        <v>-1</v>
      </c>
      <c r="AQ4404" s="143">
        <v>670</v>
      </c>
      <c r="AR4404" s="143" t="s">
        <v>297</v>
      </c>
      <c r="AT4404" s="143" t="s">
        <v>366</v>
      </c>
      <c r="AV4404" s="143">
        <v>48.262997478664197</v>
      </c>
      <c r="AW4404" s="143">
        <v>0.9716373506</v>
      </c>
    </row>
    <row r="4405" spans="1:49" x14ac:dyDescent="0.25">
      <c r="A4405" s="153">
        <v>830000</v>
      </c>
      <c r="B4405" s="153">
        <v>2400000</v>
      </c>
      <c r="C4405" s="153">
        <v>2500000</v>
      </c>
      <c r="D4405" s="143" t="s">
        <v>360</v>
      </c>
      <c r="E4405" s="143" t="s">
        <v>73</v>
      </c>
      <c r="F4405" s="143" t="s">
        <v>378</v>
      </c>
      <c r="G4405" s="143" t="s">
        <v>379</v>
      </c>
      <c r="H4405" s="143">
        <v>0.59</v>
      </c>
      <c r="I4405" s="143">
        <v>0.64</v>
      </c>
      <c r="J4405" s="143" t="s">
        <v>366</v>
      </c>
      <c r="K4405" s="143">
        <v>0.15560245700628</v>
      </c>
      <c r="L4405" s="143">
        <v>3823.01159705901</v>
      </c>
      <c r="M4405" s="143">
        <v>7.6330266041757397</v>
      </c>
      <c r="N4405" s="143">
        <v>1.0594273216602501</v>
      </c>
      <c r="O4405" s="143">
        <v>1.1877176940041101</v>
      </c>
      <c r="P4405" s="143">
        <v>0.16484949426991999</v>
      </c>
      <c r="Q4405" s="143">
        <v>594.86999766591998</v>
      </c>
      <c r="R4405" s="143">
        <v>1550</v>
      </c>
      <c r="S4405" s="143" t="s">
        <v>399</v>
      </c>
      <c r="T4405" s="143">
        <v>1550</v>
      </c>
      <c r="U4405" s="143" t="s">
        <v>385</v>
      </c>
      <c r="V4405" s="143" t="s">
        <v>366</v>
      </c>
      <c r="Z4405" s="143">
        <v>0</v>
      </c>
      <c r="AA4405" s="143">
        <v>1</v>
      </c>
      <c r="AB4405" s="143">
        <v>1.1877176940041101</v>
      </c>
      <c r="AC4405" s="143">
        <v>0.16484949426991999</v>
      </c>
      <c r="AD4405" s="143">
        <v>1198.02885327792</v>
      </c>
      <c r="AF4405" s="143">
        <v>-1</v>
      </c>
      <c r="AG4405" s="143">
        <v>-1</v>
      </c>
      <c r="AH4405" s="143">
        <v>-1</v>
      </c>
      <c r="AI4405" s="143">
        <v>-1</v>
      </c>
      <c r="AJ4405" s="143">
        <v>0</v>
      </c>
      <c r="AM4405" s="143" t="s">
        <v>383</v>
      </c>
      <c r="AN4405" s="143">
        <v>-1</v>
      </c>
      <c r="AQ4405" s="143">
        <v>674</v>
      </c>
      <c r="AR4405" s="143" t="s">
        <v>297</v>
      </c>
      <c r="AT4405" s="143" t="s">
        <v>366</v>
      </c>
      <c r="AV4405" s="143">
        <v>141.66386398774799</v>
      </c>
      <c r="AW4405" s="143">
        <v>0.9716373506</v>
      </c>
    </row>
    <row r="4406" spans="1:49" x14ac:dyDescent="0.25">
      <c r="A4406" s="153">
        <v>830000</v>
      </c>
      <c r="B4406" s="153">
        <v>2400000</v>
      </c>
      <c r="C4406" s="153">
        <v>2500000</v>
      </c>
      <c r="D4406" s="143" t="s">
        <v>360</v>
      </c>
      <c r="E4406" s="143" t="s">
        <v>73</v>
      </c>
      <c r="F4406" s="143" t="s">
        <v>378</v>
      </c>
      <c r="G4406" s="143" t="s">
        <v>379</v>
      </c>
      <c r="H4406" s="143">
        <v>0.59</v>
      </c>
      <c r="I4406" s="143">
        <v>0.64</v>
      </c>
      <c r="J4406" s="143" t="s">
        <v>366</v>
      </c>
      <c r="K4406" s="143">
        <v>1.1226226467999999E-4</v>
      </c>
      <c r="L4406" s="143">
        <v>3859.6649677578198</v>
      </c>
      <c r="M4406" s="143">
        <v>11.9663721548408</v>
      </c>
      <c r="N4406" s="143">
        <v>1.5783230115896301</v>
      </c>
      <c r="O4406" s="143">
        <v>1.3433720382E-3</v>
      </c>
      <c r="P4406" s="143">
        <v>1.7718611569E-4</v>
      </c>
      <c r="Q4406" s="143">
        <v>0.43329473021741999</v>
      </c>
      <c r="R4406" s="143">
        <v>1860</v>
      </c>
      <c r="S4406" s="143" t="s">
        <v>411</v>
      </c>
      <c r="T4406" s="143">
        <v>1860</v>
      </c>
      <c r="U4406" s="143" t="s">
        <v>385</v>
      </c>
      <c r="V4406" s="143" t="s">
        <v>366</v>
      </c>
      <c r="Z4406" s="143">
        <v>0</v>
      </c>
      <c r="AA4406" s="143">
        <v>1</v>
      </c>
      <c r="AB4406" s="143">
        <v>1.3433720382E-3</v>
      </c>
      <c r="AC4406" s="143">
        <v>1.7718611569E-4</v>
      </c>
      <c r="AD4406" s="143">
        <v>50.065124517295601</v>
      </c>
      <c r="AF4406" s="143">
        <v>-1</v>
      </c>
      <c r="AG4406" s="143">
        <v>-1</v>
      </c>
      <c r="AH4406" s="143">
        <v>-1</v>
      </c>
      <c r="AI4406" s="143">
        <v>-1</v>
      </c>
      <c r="AJ4406" s="143">
        <v>0</v>
      </c>
      <c r="AM4406" s="143" t="s">
        <v>383</v>
      </c>
      <c r="AN4406" s="143">
        <v>-1</v>
      </c>
      <c r="AQ4406" s="143">
        <v>676</v>
      </c>
      <c r="AR4406" s="143" t="s">
        <v>297</v>
      </c>
      <c r="AT4406" s="143" t="s">
        <v>366</v>
      </c>
      <c r="AV4406" s="143">
        <v>3.7311041690986202</v>
      </c>
      <c r="AW4406" s="143">
        <v>4.0604318299999997E-2</v>
      </c>
    </row>
    <row r="4407" spans="1:49" x14ac:dyDescent="0.25">
      <c r="A4407" s="153">
        <v>830000</v>
      </c>
      <c r="B4407" s="153">
        <v>2400000</v>
      </c>
      <c r="C4407" s="153">
        <v>2500000</v>
      </c>
      <c r="D4407" s="143" t="s">
        <v>360</v>
      </c>
      <c r="E4407" s="143" t="s">
        <v>73</v>
      </c>
      <c r="F4407" s="143" t="s">
        <v>378</v>
      </c>
      <c r="G4407" s="143" t="s">
        <v>379</v>
      </c>
      <c r="H4407" s="143">
        <v>0.59</v>
      </c>
      <c r="I4407" s="143">
        <v>0.64</v>
      </c>
      <c r="J4407" s="143" t="s">
        <v>366</v>
      </c>
      <c r="K4407" s="143">
        <v>0.61776345378298003</v>
      </c>
      <c r="L4407" s="143">
        <v>3837.5828930658799</v>
      </c>
      <c r="M4407" s="143">
        <v>7.5850598665491704</v>
      </c>
      <c r="N4407" s="143">
        <v>1.05873790310938</v>
      </c>
      <c r="O4407" s="143">
        <v>4.6857727803100904</v>
      </c>
      <c r="P4407" s="143">
        <v>0.65404958367580002</v>
      </c>
      <c r="Q4407" s="143">
        <v>2370.7184621988599</v>
      </c>
      <c r="R4407" s="143">
        <v>1550</v>
      </c>
      <c r="S4407" s="143" t="s">
        <v>399</v>
      </c>
      <c r="T4407" s="143">
        <v>1550</v>
      </c>
      <c r="U4407" s="143" t="s">
        <v>385</v>
      </c>
      <c r="V4407" s="143" t="s">
        <v>366</v>
      </c>
      <c r="Z4407" s="143">
        <v>0</v>
      </c>
      <c r="AA4407" s="143">
        <v>1</v>
      </c>
      <c r="AB4407" s="143">
        <v>4.6857727803100904</v>
      </c>
      <c r="AC4407" s="143">
        <v>0.65404958367580002</v>
      </c>
      <c r="AD4407" s="143">
        <v>2370.7184621988599</v>
      </c>
      <c r="AF4407" s="143">
        <v>-1</v>
      </c>
      <c r="AG4407" s="143">
        <v>-1</v>
      </c>
      <c r="AH4407" s="143">
        <v>-1</v>
      </c>
      <c r="AI4407" s="143">
        <v>-1</v>
      </c>
      <c r="AJ4407" s="143">
        <v>0</v>
      </c>
      <c r="AM4407" s="143" t="s">
        <v>383</v>
      </c>
      <c r="AN4407" s="143">
        <v>-1</v>
      </c>
      <c r="AQ4407" s="143">
        <v>674</v>
      </c>
      <c r="AR4407" s="143" t="s">
        <v>297</v>
      </c>
      <c r="AT4407" s="143" t="s">
        <v>366</v>
      </c>
      <c r="AV4407" s="143">
        <v>200.000000018626</v>
      </c>
      <c r="AW4407" s="143">
        <v>1.9227238136</v>
      </c>
    </row>
    <row r="4408" spans="1:49" x14ac:dyDescent="0.25">
      <c r="A4408" s="153">
        <v>830000</v>
      </c>
      <c r="B4408" s="153">
        <v>2400000</v>
      </c>
      <c r="C4408" s="153">
        <v>2500000</v>
      </c>
      <c r="D4408" s="143" t="s">
        <v>360</v>
      </c>
      <c r="E4408" s="143" t="s">
        <v>73</v>
      </c>
      <c r="F4408" s="143" t="s">
        <v>378</v>
      </c>
      <c r="G4408" s="143" t="s">
        <v>379</v>
      </c>
      <c r="H4408" s="143">
        <v>0.59</v>
      </c>
      <c r="I4408" s="143">
        <v>0.64</v>
      </c>
      <c r="J4408" s="143" t="s">
        <v>366</v>
      </c>
      <c r="K4408" s="143">
        <v>3.016761288299E-2</v>
      </c>
      <c r="L4408" s="143">
        <v>3803.8004313862298</v>
      </c>
      <c r="M4408" s="143">
        <v>8.0042475391879009</v>
      </c>
      <c r="N4408" s="143">
        <v>1.0853754884747</v>
      </c>
      <c r="O4408" s="143">
        <v>0.24146904118191001</v>
      </c>
      <c r="P4408" s="143">
        <v>3.2743187569E-2</v>
      </c>
      <c r="Q4408" s="143">
        <v>114.75157889824</v>
      </c>
      <c r="R4408" s="143">
        <v>1550</v>
      </c>
      <c r="S4408" s="143" t="s">
        <v>399</v>
      </c>
      <c r="T4408" s="143">
        <v>1550</v>
      </c>
      <c r="U4408" s="143" t="s">
        <v>385</v>
      </c>
      <c r="V4408" s="143" t="s">
        <v>366</v>
      </c>
      <c r="Z4408" s="143">
        <v>0</v>
      </c>
      <c r="AA4408" s="143">
        <v>1</v>
      </c>
      <c r="AB4408" s="143">
        <v>0.24146904118191001</v>
      </c>
      <c r="AC4408" s="143">
        <v>3.2743187569E-2</v>
      </c>
      <c r="AD4408" s="143">
        <v>611.962220520453</v>
      </c>
      <c r="AF4408" s="143">
        <v>-1</v>
      </c>
      <c r="AG4408" s="143">
        <v>-1</v>
      </c>
      <c r="AH4408" s="143">
        <v>-1</v>
      </c>
      <c r="AI4408" s="143">
        <v>-1</v>
      </c>
      <c r="AJ4408" s="143">
        <v>0</v>
      </c>
      <c r="AM4408" s="143" t="s">
        <v>383</v>
      </c>
      <c r="AN4408" s="143">
        <v>-1</v>
      </c>
      <c r="AQ4408" s="143">
        <v>674</v>
      </c>
      <c r="AR4408" s="143" t="s">
        <v>297</v>
      </c>
      <c r="AT4408" s="143" t="s">
        <v>366</v>
      </c>
      <c r="AV4408" s="143">
        <v>64.868226954585097</v>
      </c>
      <c r="AW4408" s="143">
        <v>0.49631972470000002</v>
      </c>
    </row>
    <row r="4409" spans="1:49" x14ac:dyDescent="0.25">
      <c r="A4409" s="153">
        <v>830000</v>
      </c>
      <c r="B4409" s="153">
        <v>2500000</v>
      </c>
      <c r="C4409" s="153">
        <v>2500000</v>
      </c>
      <c r="D4409" s="143" t="s">
        <v>360</v>
      </c>
      <c r="E4409" s="143" t="s">
        <v>73</v>
      </c>
      <c r="F4409" s="143" t="s">
        <v>378</v>
      </c>
      <c r="G4409" s="143" t="s">
        <v>379</v>
      </c>
      <c r="H4409" s="143">
        <v>0.59</v>
      </c>
      <c r="I4409" s="143">
        <v>0.64</v>
      </c>
      <c r="J4409" s="143" t="s">
        <v>366</v>
      </c>
      <c r="K4409" s="143">
        <v>4.0647315162E-4</v>
      </c>
      <c r="L4409" s="143">
        <v>3811.3705218257201</v>
      </c>
      <c r="M4409" s="143">
        <v>7.9932804385615404</v>
      </c>
      <c r="N4409" s="143">
        <v>1.1074405998838801</v>
      </c>
      <c r="O4409" s="143">
        <v>3.2490538916999999E-3</v>
      </c>
      <c r="P4409" s="143">
        <v>4.5014487087000001E-4</v>
      </c>
      <c r="Q4409" s="143">
        <v>1.5492197880285501</v>
      </c>
      <c r="R4409" s="143">
        <v>1550</v>
      </c>
      <c r="S4409" s="143" t="s">
        <v>399</v>
      </c>
      <c r="T4409" s="143">
        <v>1550</v>
      </c>
      <c r="U4409" s="143" t="s">
        <v>385</v>
      </c>
      <c r="V4409" s="143" t="s">
        <v>366</v>
      </c>
      <c r="Z4409" s="143">
        <v>0</v>
      </c>
      <c r="AA4409" s="143">
        <v>1</v>
      </c>
      <c r="AB4409" s="143">
        <v>3.2490538916999999E-3</v>
      </c>
      <c r="AC4409" s="143">
        <v>4.5014487087000001E-4</v>
      </c>
      <c r="AD4409" s="143">
        <v>1053.3860037791701</v>
      </c>
      <c r="AF4409" s="143">
        <v>-1</v>
      </c>
      <c r="AG4409" s="143">
        <v>-1</v>
      </c>
      <c r="AH4409" s="143">
        <v>-1</v>
      </c>
      <c r="AI4409" s="143">
        <v>-1</v>
      </c>
      <c r="AJ4409" s="143">
        <v>0</v>
      </c>
      <c r="AM4409" s="143" t="s">
        <v>383</v>
      </c>
      <c r="AN4409" s="143">
        <v>-1</v>
      </c>
      <c r="AQ4409" s="143">
        <v>674</v>
      </c>
      <c r="AR4409" s="143" t="s">
        <v>297</v>
      </c>
      <c r="AT4409" s="143" t="s">
        <v>366</v>
      </c>
      <c r="AV4409" s="143">
        <v>7.71803279790982</v>
      </c>
      <c r="AW4409" s="143">
        <v>0.85432765919999998</v>
      </c>
    </row>
    <row r="4410" spans="1:49" x14ac:dyDescent="0.25">
      <c r="A4410" s="153">
        <v>830000</v>
      </c>
      <c r="B4410" s="153">
        <v>2500000</v>
      </c>
      <c r="C4410" s="153">
        <v>2500000</v>
      </c>
      <c r="D4410" s="143" t="s">
        <v>360</v>
      </c>
      <c r="E4410" s="143" t="s">
        <v>73</v>
      </c>
      <c r="F4410" s="143" t="s">
        <v>378</v>
      </c>
      <c r="G4410" s="143" t="s">
        <v>379</v>
      </c>
      <c r="H4410" s="143">
        <v>0.59</v>
      </c>
      <c r="I4410" s="143">
        <v>0.64</v>
      </c>
      <c r="J4410" s="143" t="s">
        <v>366</v>
      </c>
      <c r="K4410" s="143">
        <v>2.0886586934969999E-2</v>
      </c>
      <c r="L4410" s="143">
        <v>3847.38082899346</v>
      </c>
      <c r="M4410" s="143">
        <v>10.741555822620001</v>
      </c>
      <c r="N4410" s="143">
        <v>1.44244846516832</v>
      </c>
      <c r="O4410" s="143">
        <v>0.22435443950605</v>
      </c>
      <c r="P4410" s="143">
        <v>3.012782526696E-2</v>
      </c>
      <c r="Q4410" s="143">
        <v>80.358654156732001</v>
      </c>
      <c r="R4410" s="143">
        <v>1860</v>
      </c>
      <c r="S4410" s="143" t="s">
        <v>411</v>
      </c>
      <c r="T4410" s="143">
        <v>1860</v>
      </c>
      <c r="U4410" s="143" t="s">
        <v>385</v>
      </c>
      <c r="V4410" s="143" t="s">
        <v>366</v>
      </c>
      <c r="Z4410" s="143">
        <v>0</v>
      </c>
      <c r="AA4410" s="143">
        <v>1</v>
      </c>
      <c r="AB4410" s="143">
        <v>0.22435443950605</v>
      </c>
      <c r="AC4410" s="143">
        <v>3.012782526696E-2</v>
      </c>
      <c r="AD4410" s="143">
        <v>720.48236307707498</v>
      </c>
      <c r="AF4410" s="143">
        <v>-1</v>
      </c>
      <c r="AG4410" s="143">
        <v>-1</v>
      </c>
      <c r="AH4410" s="143">
        <v>-1</v>
      </c>
      <c r="AI4410" s="143">
        <v>-1</v>
      </c>
      <c r="AJ4410" s="143">
        <v>0</v>
      </c>
      <c r="AM4410" s="143" t="s">
        <v>383</v>
      </c>
      <c r="AN4410" s="143">
        <v>-1</v>
      </c>
      <c r="AQ4410" s="143">
        <v>676</v>
      </c>
      <c r="AR4410" s="143" t="s">
        <v>297</v>
      </c>
      <c r="AT4410" s="143" t="s">
        <v>366</v>
      </c>
      <c r="AV4410" s="143">
        <v>48.535362926555301</v>
      </c>
      <c r="AW4410" s="143">
        <v>0.58433281680000004</v>
      </c>
    </row>
    <row r="4411" spans="1:49" x14ac:dyDescent="0.25">
      <c r="A4411" s="153">
        <v>830000</v>
      </c>
      <c r="B4411" s="153">
        <v>2500000</v>
      </c>
      <c r="C4411" s="153">
        <v>2500000</v>
      </c>
      <c r="D4411" s="143" t="s">
        <v>360</v>
      </c>
      <c r="E4411" s="143" t="s">
        <v>73</v>
      </c>
      <c r="F4411" s="143" t="s">
        <v>378</v>
      </c>
      <c r="G4411" s="143" t="s">
        <v>379</v>
      </c>
      <c r="H4411" s="143">
        <v>0.59</v>
      </c>
      <c r="I4411" s="143">
        <v>0.64</v>
      </c>
      <c r="J4411" s="143" t="s">
        <v>366</v>
      </c>
      <c r="K4411" s="143">
        <v>0.55592843355272004</v>
      </c>
      <c r="L4411" s="143">
        <v>3837.0545200737902</v>
      </c>
      <c r="M4411" s="143">
        <v>7.61041544522738</v>
      </c>
      <c r="N4411" s="143">
        <v>1.0665231941728499</v>
      </c>
      <c r="O4411" s="143">
        <v>4.2308463371507301</v>
      </c>
      <c r="P4411" s="143">
        <v>0.59291056868416003</v>
      </c>
      <c r="Q4411" s="143">
        <v>2133.1277088010302</v>
      </c>
      <c r="R4411" s="143">
        <v>1550</v>
      </c>
      <c r="S4411" s="143" t="s">
        <v>399</v>
      </c>
      <c r="T4411" s="143">
        <v>1550</v>
      </c>
      <c r="U4411" s="143" t="s">
        <v>385</v>
      </c>
      <c r="V4411" s="143" t="s">
        <v>366</v>
      </c>
      <c r="Z4411" s="143">
        <v>0</v>
      </c>
      <c r="AA4411" s="143">
        <v>1</v>
      </c>
      <c r="AB4411" s="143">
        <v>4.2308463371507301</v>
      </c>
      <c r="AC4411" s="143">
        <v>0.59291056868416003</v>
      </c>
      <c r="AD4411" s="143">
        <v>2370.3920524977698</v>
      </c>
      <c r="AF4411" s="143">
        <v>-1</v>
      </c>
      <c r="AG4411" s="143">
        <v>-1</v>
      </c>
      <c r="AH4411" s="143">
        <v>-1</v>
      </c>
      <c r="AI4411" s="143">
        <v>-1</v>
      </c>
      <c r="AJ4411" s="143">
        <v>0</v>
      </c>
      <c r="AM4411" s="143" t="s">
        <v>383</v>
      </c>
      <c r="AN4411" s="143">
        <v>-1</v>
      </c>
      <c r="AQ4411" s="143">
        <v>674</v>
      </c>
      <c r="AR4411" s="143" t="s">
        <v>297</v>
      </c>
      <c r="AT4411" s="143" t="s">
        <v>366</v>
      </c>
      <c r="AV4411" s="143">
        <v>189.202871177384</v>
      </c>
      <c r="AW4411" s="143">
        <v>1.9224590855999999</v>
      </c>
    </row>
    <row r="4412" spans="1:49" x14ac:dyDescent="0.25">
      <c r="A4412" s="153">
        <v>830000</v>
      </c>
      <c r="B4412" s="153">
        <v>2500000</v>
      </c>
      <c r="C4412" s="153">
        <v>2500000</v>
      </c>
      <c r="D4412" s="143" t="s">
        <v>360</v>
      </c>
      <c r="E4412" s="143" t="s">
        <v>73</v>
      </c>
      <c r="F4412" s="143" t="s">
        <v>378</v>
      </c>
      <c r="G4412" s="143" t="s">
        <v>379</v>
      </c>
      <c r="H4412" s="143">
        <v>0.59</v>
      </c>
      <c r="I4412" s="143">
        <v>0.64</v>
      </c>
      <c r="J4412" s="143" t="s">
        <v>366</v>
      </c>
      <c r="K4412" s="143">
        <v>0.23639959914040001</v>
      </c>
      <c r="L4412" s="143">
        <v>3832.42850402561</v>
      </c>
      <c r="M4412" s="143">
        <v>7.7377134270575496</v>
      </c>
      <c r="N4412" s="143">
        <v>1.1062366549123399</v>
      </c>
      <c r="O4412" s="143">
        <v>1.82919235241974</v>
      </c>
      <c r="P4412" s="143">
        <v>0.2615139017757</v>
      </c>
      <c r="Q4412" s="143">
        <v>905.98456208592097</v>
      </c>
      <c r="R4412" s="143">
        <v>1550</v>
      </c>
      <c r="S4412" s="143" t="s">
        <v>399</v>
      </c>
      <c r="T4412" s="143">
        <v>1550</v>
      </c>
      <c r="U4412" s="143" t="s">
        <v>385</v>
      </c>
      <c r="V4412" s="143" t="s">
        <v>366</v>
      </c>
      <c r="Z4412" s="143">
        <v>0</v>
      </c>
      <c r="AA4412" s="143">
        <v>1</v>
      </c>
      <c r="AB4412" s="143">
        <v>1.82919235241974</v>
      </c>
      <c r="AC4412" s="143">
        <v>0.2615139017757</v>
      </c>
      <c r="AD4412" s="143">
        <v>2367.5342685822102</v>
      </c>
      <c r="AF4412" s="143">
        <v>-1</v>
      </c>
      <c r="AG4412" s="143">
        <v>-1</v>
      </c>
      <c r="AH4412" s="143">
        <v>-1</v>
      </c>
      <c r="AI4412" s="143">
        <v>-1</v>
      </c>
      <c r="AJ4412" s="143">
        <v>0</v>
      </c>
      <c r="AM4412" s="143" t="s">
        <v>383</v>
      </c>
      <c r="AN4412" s="143">
        <v>-1</v>
      </c>
      <c r="AQ4412" s="143">
        <v>674</v>
      </c>
      <c r="AR4412" s="143" t="s">
        <v>297</v>
      </c>
      <c r="AT4412" s="143" t="s">
        <v>366</v>
      </c>
      <c r="AV4412" s="143">
        <v>205.04444131212199</v>
      </c>
      <c r="AW4412" s="143">
        <v>1.920141337</v>
      </c>
    </row>
    <row r="4413" spans="1:49" x14ac:dyDescent="0.25">
      <c r="A4413" s="153">
        <v>830000</v>
      </c>
      <c r="B4413" s="153">
        <v>2500000</v>
      </c>
      <c r="C4413" s="153">
        <v>2500000</v>
      </c>
      <c r="D4413" s="143" t="s">
        <v>360</v>
      </c>
      <c r="E4413" s="143" t="s">
        <v>73</v>
      </c>
      <c r="F4413" s="143" t="s">
        <v>378</v>
      </c>
      <c r="G4413" s="143" t="s">
        <v>379</v>
      </c>
      <c r="H4413" s="143">
        <v>0.59</v>
      </c>
      <c r="I4413" s="143">
        <v>0.64</v>
      </c>
      <c r="J4413" s="143" t="s">
        <v>366</v>
      </c>
      <c r="K4413" s="143">
        <v>0.28845065635341</v>
      </c>
      <c r="L4413" s="143">
        <v>3814.9283744986101</v>
      </c>
      <c r="M4413" s="143">
        <v>7.6797359757945296</v>
      </c>
      <c r="N4413" s="143">
        <v>1.0943823531285199</v>
      </c>
      <c r="O4413" s="143">
        <v>2.2152248828388701</v>
      </c>
      <c r="P4413" s="143">
        <v>0.31567530806151001</v>
      </c>
      <c r="Q4413" s="143">
        <v>1100.41859356539</v>
      </c>
      <c r="R4413" s="143">
        <v>1550</v>
      </c>
      <c r="S4413" s="143" t="s">
        <v>399</v>
      </c>
      <c r="T4413" s="143">
        <v>1550</v>
      </c>
      <c r="U4413" s="143" t="s">
        <v>385</v>
      </c>
      <c r="V4413" s="143" t="s">
        <v>366</v>
      </c>
      <c r="Z4413" s="143">
        <v>0</v>
      </c>
      <c r="AA4413" s="143">
        <v>1</v>
      </c>
      <c r="AB4413" s="143">
        <v>2.2152248828388701</v>
      </c>
      <c r="AC4413" s="143">
        <v>0.31567530806151001</v>
      </c>
      <c r="AD4413" s="143">
        <v>2341.1373305751299</v>
      </c>
      <c r="AF4413" s="143">
        <v>-1</v>
      </c>
      <c r="AG4413" s="143">
        <v>-1</v>
      </c>
      <c r="AH4413" s="143">
        <v>-1</v>
      </c>
      <c r="AI4413" s="143">
        <v>-1</v>
      </c>
      <c r="AJ4413" s="143">
        <v>0</v>
      </c>
      <c r="AM4413" s="143" t="s">
        <v>383</v>
      </c>
      <c r="AN4413" s="143">
        <v>-1</v>
      </c>
      <c r="AQ4413" s="143">
        <v>674</v>
      </c>
      <c r="AR4413" s="143" t="s">
        <v>297</v>
      </c>
      <c r="AT4413" s="143" t="s">
        <v>366</v>
      </c>
      <c r="AV4413" s="143">
        <v>150.13498870138801</v>
      </c>
      <c r="AW4413" s="143">
        <v>1.8987326282000001</v>
      </c>
    </row>
    <row r="4414" spans="1:49" x14ac:dyDescent="0.25">
      <c r="A4414" s="153">
        <v>830000</v>
      </c>
      <c r="B4414" s="153">
        <v>2500000</v>
      </c>
      <c r="C4414" s="153">
        <v>2500000</v>
      </c>
      <c r="D4414" s="143" t="s">
        <v>360</v>
      </c>
      <c r="E4414" s="143" t="s">
        <v>73</v>
      </c>
      <c r="F4414" s="143" t="s">
        <v>378</v>
      </c>
      <c r="G4414" s="143" t="s">
        <v>379</v>
      </c>
      <c r="H4414" s="143">
        <v>0.59</v>
      </c>
      <c r="I4414" s="143">
        <v>0.64</v>
      </c>
      <c r="J4414" s="143" t="s">
        <v>366</v>
      </c>
      <c r="K4414" s="143">
        <v>0.41896574015247001</v>
      </c>
      <c r="L4414" s="143">
        <v>3834.40323953814</v>
      </c>
      <c r="M4414" s="143">
        <v>7.6636523126643201</v>
      </c>
      <c r="N4414" s="143">
        <v>1.08335945159748</v>
      </c>
      <c r="O4414" s="143">
        <v>3.2108077634466601</v>
      </c>
      <c r="P4414" s="143">
        <v>0.45389049448972002</v>
      </c>
      <c r="Q4414" s="143">
        <v>1606.4835912961601</v>
      </c>
      <c r="R4414" s="143">
        <v>1550</v>
      </c>
      <c r="S4414" s="143" t="s">
        <v>399</v>
      </c>
      <c r="T4414" s="143">
        <v>1550</v>
      </c>
      <c r="U4414" s="143" t="s">
        <v>385</v>
      </c>
      <c r="V4414" s="143" t="s">
        <v>366</v>
      </c>
      <c r="Z4414" s="143">
        <v>0</v>
      </c>
      <c r="AA4414" s="143">
        <v>1</v>
      </c>
      <c r="AB4414" s="143">
        <v>3.2108077634466601</v>
      </c>
      <c r="AC4414" s="143">
        <v>0.45389049448972002</v>
      </c>
      <c r="AD4414" s="143">
        <v>2368.7541882772498</v>
      </c>
      <c r="AF4414" s="143">
        <v>-1</v>
      </c>
      <c r="AG4414" s="143">
        <v>-1</v>
      </c>
      <c r="AH4414" s="143">
        <v>-1</v>
      </c>
      <c r="AI4414" s="143">
        <v>-1</v>
      </c>
      <c r="AJ4414" s="143">
        <v>0</v>
      </c>
      <c r="AM4414" s="143" t="s">
        <v>383</v>
      </c>
      <c r="AN4414" s="143">
        <v>-1</v>
      </c>
      <c r="AQ4414" s="143">
        <v>674</v>
      </c>
      <c r="AR4414" s="143" t="s">
        <v>297</v>
      </c>
      <c r="AT4414" s="143" t="s">
        <v>366</v>
      </c>
      <c r="AV4414" s="143">
        <v>206.838157990745</v>
      </c>
      <c r="AW4414" s="143">
        <v>1.9211307285000001</v>
      </c>
    </row>
    <row r="4415" spans="1:49" x14ac:dyDescent="0.25">
      <c r="A4415" s="153">
        <v>830000</v>
      </c>
      <c r="B4415" s="153">
        <v>2500000</v>
      </c>
      <c r="C4415" s="153">
        <v>2500000</v>
      </c>
      <c r="D4415" s="143" t="s">
        <v>360</v>
      </c>
      <c r="E4415" s="143" t="s">
        <v>73</v>
      </c>
      <c r="F4415" s="143" t="s">
        <v>378</v>
      </c>
      <c r="G4415" s="143" t="s">
        <v>379</v>
      </c>
      <c r="H4415" s="143">
        <v>0.59</v>
      </c>
      <c r="I4415" s="143">
        <v>0.64</v>
      </c>
      <c r="J4415" s="143" t="s">
        <v>366</v>
      </c>
      <c r="K4415" s="143">
        <v>0.44940331876854001</v>
      </c>
      <c r="L4415" s="143">
        <v>3836.33532315825</v>
      </c>
      <c r="M4415" s="143">
        <v>7.6166505484854499</v>
      </c>
      <c r="N4415" s="143">
        <v>1.06862497584409</v>
      </c>
      <c r="O4415" s="143">
        <v>3.4229480343896301</v>
      </c>
      <c r="P4415" s="143">
        <v>0.48024361066329002</v>
      </c>
      <c r="Q4415" s="143">
        <v>1724.06182613632</v>
      </c>
      <c r="R4415" s="143">
        <v>1550</v>
      </c>
      <c r="S4415" s="143" t="s">
        <v>399</v>
      </c>
      <c r="T4415" s="143">
        <v>1550</v>
      </c>
      <c r="U4415" s="143" t="s">
        <v>385</v>
      </c>
      <c r="V4415" s="143" t="s">
        <v>366</v>
      </c>
      <c r="Z4415" s="143">
        <v>0</v>
      </c>
      <c r="AA4415" s="143">
        <v>1</v>
      </c>
      <c r="AB4415" s="143">
        <v>3.4229480343896301</v>
      </c>
      <c r="AC4415" s="143">
        <v>0.48024361066329002</v>
      </c>
      <c r="AD4415" s="143">
        <v>2369.9477594570299</v>
      </c>
      <c r="AF4415" s="143">
        <v>-1</v>
      </c>
      <c r="AG4415" s="143">
        <v>-1</v>
      </c>
      <c r="AH4415" s="143">
        <v>-1</v>
      </c>
      <c r="AI4415" s="143">
        <v>-1</v>
      </c>
      <c r="AJ4415" s="143">
        <v>0</v>
      </c>
      <c r="AM4415" s="143" t="s">
        <v>383</v>
      </c>
      <c r="AN4415" s="143">
        <v>-1</v>
      </c>
      <c r="AQ4415" s="143">
        <v>674</v>
      </c>
      <c r="AR4415" s="143" t="s">
        <v>297</v>
      </c>
      <c r="AT4415" s="143" t="s">
        <v>366</v>
      </c>
      <c r="AV4415" s="143">
        <v>179.627296115105</v>
      </c>
      <c r="AW4415" s="143">
        <v>1.9220987506</v>
      </c>
    </row>
    <row r="4416" spans="1:49" x14ac:dyDescent="0.25">
      <c r="A4416" s="153">
        <v>830000</v>
      </c>
      <c r="B4416" s="153">
        <v>2500000</v>
      </c>
      <c r="C4416" s="153">
        <v>2500000</v>
      </c>
      <c r="D4416" s="143" t="s">
        <v>360</v>
      </c>
      <c r="E4416" s="143" t="s">
        <v>73</v>
      </c>
      <c r="F4416" s="143" t="s">
        <v>378</v>
      </c>
      <c r="G4416" s="143" t="s">
        <v>379</v>
      </c>
      <c r="H4416" s="143">
        <v>0.59</v>
      </c>
      <c r="I4416" s="143">
        <v>0.64</v>
      </c>
      <c r="J4416" s="143" t="s">
        <v>366</v>
      </c>
      <c r="K4416" s="143">
        <v>0.61776345359886997</v>
      </c>
      <c r="L4416" s="143">
        <v>3837.5828939236499</v>
      </c>
      <c r="M4416" s="143">
        <v>7.58505986824456</v>
      </c>
      <c r="N4416" s="143">
        <v>1.05873790334603</v>
      </c>
      <c r="O4416" s="143">
        <v>4.6857727799609696</v>
      </c>
      <c r="P4416" s="143">
        <v>0.65404958362707</v>
      </c>
      <c r="Q4416" s="143">
        <v>2370.7184620222301</v>
      </c>
      <c r="R4416" s="143">
        <v>1550</v>
      </c>
      <c r="S4416" s="143" t="s">
        <v>399</v>
      </c>
      <c r="T4416" s="143">
        <v>1550</v>
      </c>
      <c r="U4416" s="143" t="s">
        <v>385</v>
      </c>
      <c r="V4416" s="143" t="s">
        <v>366</v>
      </c>
      <c r="Z4416" s="143">
        <v>0</v>
      </c>
      <c r="AA4416" s="143">
        <v>1</v>
      </c>
      <c r="AB4416" s="143">
        <v>4.6857727799609696</v>
      </c>
      <c r="AC4416" s="143">
        <v>0.65404958362707</v>
      </c>
      <c r="AD4416" s="143">
        <v>2370.7184620222301</v>
      </c>
      <c r="AF4416" s="143">
        <v>-1</v>
      </c>
      <c r="AG4416" s="143">
        <v>-1</v>
      </c>
      <c r="AH4416" s="143">
        <v>-1</v>
      </c>
      <c r="AI4416" s="143">
        <v>-1</v>
      </c>
      <c r="AJ4416" s="143">
        <v>0</v>
      </c>
      <c r="AM4416" s="143" t="s">
        <v>383</v>
      </c>
      <c r="AN4416" s="143">
        <v>-1</v>
      </c>
      <c r="AQ4416" s="143">
        <v>674</v>
      </c>
      <c r="AR4416" s="143" t="s">
        <v>297</v>
      </c>
      <c r="AT4416" s="143" t="s">
        <v>366</v>
      </c>
      <c r="AV4416" s="143">
        <v>199.99999998882399</v>
      </c>
      <c r="AW4416" s="143">
        <v>1.9227238135</v>
      </c>
    </row>
    <row r="4417" spans="1:49" x14ac:dyDescent="0.25">
      <c r="A4417" s="153">
        <v>830000</v>
      </c>
      <c r="B4417" s="153">
        <v>2500000</v>
      </c>
      <c r="C4417" s="153">
        <v>2500000</v>
      </c>
      <c r="D4417" s="143" t="s">
        <v>360</v>
      </c>
      <c r="E4417" s="143" t="s">
        <v>73</v>
      </c>
      <c r="F4417" s="143" t="s">
        <v>378</v>
      </c>
      <c r="G4417" s="143" t="s">
        <v>379</v>
      </c>
      <c r="H4417" s="143">
        <v>0.59</v>
      </c>
      <c r="I4417" s="143">
        <v>0.64</v>
      </c>
      <c r="J4417" s="143" t="s">
        <v>366</v>
      </c>
      <c r="K4417" s="143">
        <v>7.9480945469249997E-2</v>
      </c>
      <c r="L4417" s="143">
        <v>3825.6519064233198</v>
      </c>
      <c r="M4417" s="143">
        <v>7.8440627519502097</v>
      </c>
      <c r="N4417" s="143">
        <v>1.11825815917786</v>
      </c>
      <c r="O4417" s="143">
        <v>0.62345352384515995</v>
      </c>
      <c r="P4417" s="143">
        <v>8.8880215770160004E-2</v>
      </c>
      <c r="Q4417" s="143">
        <v>304.06643055877998</v>
      </c>
      <c r="R4417" s="143">
        <v>1550</v>
      </c>
      <c r="S4417" s="143" t="s">
        <v>399</v>
      </c>
      <c r="T4417" s="143">
        <v>1550</v>
      </c>
      <c r="U4417" s="143" t="s">
        <v>385</v>
      </c>
      <c r="V4417" s="143" t="s">
        <v>366</v>
      </c>
      <c r="Z4417" s="143">
        <v>0</v>
      </c>
      <c r="AA4417" s="143">
        <v>1</v>
      </c>
      <c r="AB4417" s="143">
        <v>0.62345352384515995</v>
      </c>
      <c r="AC4417" s="143">
        <v>8.8880215770160004E-2</v>
      </c>
      <c r="AD4417" s="143">
        <v>2012.78953729056</v>
      </c>
      <c r="AF4417" s="143">
        <v>-1</v>
      </c>
      <c r="AG4417" s="143">
        <v>-1</v>
      </c>
      <c r="AH4417" s="143">
        <v>-1</v>
      </c>
      <c r="AI4417" s="143">
        <v>-1</v>
      </c>
      <c r="AJ4417" s="143">
        <v>0</v>
      </c>
      <c r="AM4417" s="143" t="s">
        <v>383</v>
      </c>
      <c r="AN4417" s="143">
        <v>-1</v>
      </c>
      <c r="AQ4417" s="143">
        <v>674</v>
      </c>
      <c r="AR4417" s="143" t="s">
        <v>297</v>
      </c>
      <c r="AT4417" s="143" t="s">
        <v>366</v>
      </c>
      <c r="AV4417" s="143">
        <v>105.28847225481699</v>
      </c>
      <c r="AW4417" s="143">
        <v>1.6324327148</v>
      </c>
    </row>
    <row r="4418" spans="1:49" x14ac:dyDescent="0.25">
      <c r="A4418" s="153">
        <v>830000</v>
      </c>
      <c r="B4418" s="153">
        <v>2500000</v>
      </c>
      <c r="C4418" s="153">
        <v>2500000</v>
      </c>
      <c r="D4418" s="143" t="s">
        <v>360</v>
      </c>
      <c r="E4418" s="143" t="s">
        <v>73</v>
      </c>
      <c r="F4418" s="143" t="s">
        <v>378</v>
      </c>
      <c r="G4418" s="143" t="s">
        <v>379</v>
      </c>
      <c r="H4418" s="143">
        <v>0.59</v>
      </c>
      <c r="I4418" s="143">
        <v>0.64</v>
      </c>
      <c r="J4418" s="143" t="s">
        <v>366</v>
      </c>
      <c r="K4418" s="143">
        <v>7.7481653250990004E-2</v>
      </c>
      <c r="L4418" s="143">
        <v>3823.8252515147101</v>
      </c>
      <c r="M4418" s="143">
        <v>7.7331060939866596</v>
      </c>
      <c r="N4418" s="143">
        <v>1.08107638408243</v>
      </c>
      <c r="O4418" s="143">
        <v>0.59917384492741999</v>
      </c>
      <c r="P4418" s="143">
        <v>8.376358552931E-2</v>
      </c>
      <c r="Q4418" s="143">
        <v>296.27630223025801</v>
      </c>
      <c r="R4418" s="143">
        <v>1550</v>
      </c>
      <c r="S4418" s="143" t="s">
        <v>399</v>
      </c>
      <c r="T4418" s="143">
        <v>1550</v>
      </c>
      <c r="U4418" s="143" t="s">
        <v>385</v>
      </c>
      <c r="V4418" s="143" t="s">
        <v>366</v>
      </c>
      <c r="Z4418" s="143">
        <v>0</v>
      </c>
      <c r="AA4418" s="143">
        <v>1</v>
      </c>
      <c r="AB4418" s="143">
        <v>0.59917384492741999</v>
      </c>
      <c r="AC4418" s="143">
        <v>8.376358552931E-2</v>
      </c>
      <c r="AD4418" s="143">
        <v>1656.1512998866599</v>
      </c>
      <c r="AF4418" s="143">
        <v>-1</v>
      </c>
      <c r="AG4418" s="143">
        <v>-1</v>
      </c>
      <c r="AH4418" s="143">
        <v>-1</v>
      </c>
      <c r="AI4418" s="143">
        <v>-1</v>
      </c>
      <c r="AJ4418" s="143">
        <v>0</v>
      </c>
      <c r="AM4418" s="143" t="s">
        <v>383</v>
      </c>
      <c r="AN4418" s="143">
        <v>-1</v>
      </c>
      <c r="AQ4418" s="143">
        <v>674</v>
      </c>
      <c r="AR4418" s="143" t="s">
        <v>297</v>
      </c>
      <c r="AT4418" s="143" t="s">
        <v>366</v>
      </c>
      <c r="AV4418" s="143">
        <v>87.745183364313505</v>
      </c>
      <c r="AW4418" s="143">
        <v>1.3431884022</v>
      </c>
    </row>
    <row r="4419" spans="1:49" x14ac:dyDescent="0.25">
      <c r="A4419" s="153">
        <v>830000</v>
      </c>
      <c r="B4419" s="153">
        <v>2500000</v>
      </c>
      <c r="C4419" s="153">
        <v>2500000</v>
      </c>
      <c r="D4419" s="143" t="s">
        <v>360</v>
      </c>
      <c r="E4419" s="143" t="s">
        <v>73</v>
      </c>
      <c r="F4419" s="143" t="s">
        <v>378</v>
      </c>
      <c r="G4419" s="143" t="s">
        <v>379</v>
      </c>
      <c r="H4419" s="143">
        <v>0.59</v>
      </c>
      <c r="I4419" s="143">
        <v>0.64</v>
      </c>
      <c r="J4419" s="143" t="s">
        <v>366</v>
      </c>
      <c r="K4419" s="143">
        <v>0.61776345373694996</v>
      </c>
      <c r="L4419" s="143">
        <v>3838.0182127500002</v>
      </c>
      <c r="M4419" s="143">
        <v>7.5859181459683498</v>
      </c>
      <c r="N4419" s="143">
        <v>1.0588573594914501</v>
      </c>
      <c r="O4419" s="143">
        <v>4.68630299361923</v>
      </c>
      <c r="P4419" s="143">
        <v>0.65412337941423004</v>
      </c>
      <c r="Q4419" s="143">
        <v>2370.98738661377</v>
      </c>
      <c r="R4419" s="143">
        <v>1550</v>
      </c>
      <c r="S4419" s="143" t="s">
        <v>399</v>
      </c>
      <c r="T4419" s="143">
        <v>1550</v>
      </c>
      <c r="U4419" s="143" t="s">
        <v>385</v>
      </c>
      <c r="V4419" s="143" t="s">
        <v>366</v>
      </c>
      <c r="Z4419" s="143">
        <v>0</v>
      </c>
      <c r="AA4419" s="143">
        <v>1</v>
      </c>
      <c r="AB4419" s="143">
        <v>4.68630299361923</v>
      </c>
      <c r="AC4419" s="143">
        <v>0.65412337941423004</v>
      </c>
      <c r="AD4419" s="143">
        <v>2370.98738661377</v>
      </c>
      <c r="AF4419" s="143">
        <v>-1</v>
      </c>
      <c r="AG4419" s="143">
        <v>-1</v>
      </c>
      <c r="AH4419" s="143">
        <v>-1</v>
      </c>
      <c r="AI4419" s="143">
        <v>-1</v>
      </c>
      <c r="AJ4419" s="143">
        <v>0</v>
      </c>
      <c r="AM4419" s="143" t="s">
        <v>383</v>
      </c>
      <c r="AN4419" s="143">
        <v>-1</v>
      </c>
      <c r="AQ4419" s="143">
        <v>674</v>
      </c>
      <c r="AR4419" s="143" t="s">
        <v>297</v>
      </c>
      <c r="AT4419" s="143" t="s">
        <v>366</v>
      </c>
      <c r="AV4419" s="143">
        <v>200.00000001117499</v>
      </c>
      <c r="AW4419" s="143">
        <v>1.9229419193999999</v>
      </c>
    </row>
    <row r="4420" spans="1:49" x14ac:dyDescent="0.25">
      <c r="A4420" s="153">
        <v>830000</v>
      </c>
      <c r="B4420" s="153">
        <v>2500000</v>
      </c>
      <c r="C4420" s="153">
        <v>2500000</v>
      </c>
      <c r="D4420" s="143" t="s">
        <v>360</v>
      </c>
      <c r="E4420" s="143" t="s">
        <v>73</v>
      </c>
      <c r="F4420" s="143" t="s">
        <v>378</v>
      </c>
      <c r="G4420" s="143" t="s">
        <v>379</v>
      </c>
      <c r="H4420" s="143">
        <v>0.59</v>
      </c>
      <c r="I4420" s="143">
        <v>0.64</v>
      </c>
      <c r="J4420" s="143" t="s">
        <v>366</v>
      </c>
      <c r="K4420" s="143">
        <v>0.61758885998905999</v>
      </c>
      <c r="L4420" s="143">
        <v>3837.5802043802901</v>
      </c>
      <c r="M4420" s="143">
        <v>7.58512908273247</v>
      </c>
      <c r="N4420" s="143">
        <v>1.0587595517630699</v>
      </c>
      <c r="O4420" s="143">
        <v>4.6844912230746498</v>
      </c>
      <c r="P4420" s="143">
        <v>0.65387810457589002</v>
      </c>
      <c r="Q4420" s="143">
        <v>2370.0467835398299</v>
      </c>
      <c r="R4420" s="143">
        <v>1550</v>
      </c>
      <c r="S4420" s="143" t="s">
        <v>399</v>
      </c>
      <c r="T4420" s="143">
        <v>1550</v>
      </c>
      <c r="U4420" s="143" t="s">
        <v>385</v>
      </c>
      <c r="V4420" s="143" t="s">
        <v>366</v>
      </c>
      <c r="Z4420" s="143">
        <v>0</v>
      </c>
      <c r="AA4420" s="143">
        <v>1</v>
      </c>
      <c r="AB4420" s="143">
        <v>4.6844912230746498</v>
      </c>
      <c r="AC4420" s="143">
        <v>0.65387810457589002</v>
      </c>
      <c r="AD4420" s="143">
        <v>2370.7167998141099</v>
      </c>
      <c r="AF4420" s="143">
        <v>-1</v>
      </c>
      <c r="AG4420" s="143">
        <v>-1</v>
      </c>
      <c r="AH4420" s="143">
        <v>-1</v>
      </c>
      <c r="AI4420" s="143">
        <v>-1</v>
      </c>
      <c r="AJ4420" s="143">
        <v>0</v>
      </c>
      <c r="AM4420" s="143" t="s">
        <v>383</v>
      </c>
      <c r="AN4420" s="143">
        <v>-1</v>
      </c>
      <c r="AQ4420" s="143">
        <v>674</v>
      </c>
      <c r="AR4420" s="143" t="s">
        <v>297</v>
      </c>
      <c r="AT4420" s="143" t="s">
        <v>366</v>
      </c>
      <c r="AV4420" s="143">
        <v>199.30496252369301</v>
      </c>
      <c r="AW4420" s="143">
        <v>1.9227224653999999</v>
      </c>
    </row>
    <row r="4421" spans="1:49" x14ac:dyDescent="0.25">
      <c r="A4421" s="153">
        <v>830000</v>
      </c>
      <c r="B4421" s="153">
        <v>2500000</v>
      </c>
      <c r="C4421" s="153">
        <v>2500000</v>
      </c>
      <c r="D4421" s="143" t="s">
        <v>360</v>
      </c>
      <c r="E4421" s="143" t="s">
        <v>73</v>
      </c>
      <c r="F4421" s="143" t="s">
        <v>378</v>
      </c>
      <c r="G4421" s="143" t="s">
        <v>379</v>
      </c>
      <c r="H4421" s="143">
        <v>0.59</v>
      </c>
      <c r="I4421" s="143">
        <v>0.64</v>
      </c>
      <c r="J4421" s="143" t="s">
        <v>366</v>
      </c>
      <c r="K4421" s="143">
        <v>0.42193940751989001</v>
      </c>
      <c r="L4421" s="143">
        <v>3837.5828933518001</v>
      </c>
      <c r="M4421" s="143">
        <v>7.5850598671142997</v>
      </c>
      <c r="N4421" s="143">
        <v>1.05873790318826</v>
      </c>
      <c r="O4421" s="143">
        <v>3.2004356663331301</v>
      </c>
      <c r="P4421" s="143">
        <v>0.44672324359011001</v>
      </c>
      <c r="Q4421" s="143">
        <v>1619.2274523293399</v>
      </c>
      <c r="R4421" s="143">
        <v>1550</v>
      </c>
      <c r="S4421" s="143" t="s">
        <v>399</v>
      </c>
      <c r="T4421" s="143">
        <v>1550</v>
      </c>
      <c r="U4421" s="143" t="s">
        <v>385</v>
      </c>
      <c r="V4421" s="143" t="s">
        <v>366</v>
      </c>
      <c r="Z4421" s="143">
        <v>0</v>
      </c>
      <c r="AA4421" s="143">
        <v>1</v>
      </c>
      <c r="AB4421" s="143">
        <v>3.2004356663331301</v>
      </c>
      <c r="AC4421" s="143">
        <v>0.44672324359011001</v>
      </c>
      <c r="AD4421" s="143">
        <v>2370.7184621988599</v>
      </c>
      <c r="AF4421" s="143">
        <v>-1</v>
      </c>
      <c r="AG4421" s="143">
        <v>-1</v>
      </c>
      <c r="AH4421" s="143">
        <v>-1</v>
      </c>
      <c r="AI4421" s="143">
        <v>-1</v>
      </c>
      <c r="AJ4421" s="143">
        <v>0</v>
      </c>
      <c r="AM4421" s="143" t="s">
        <v>383</v>
      </c>
      <c r="AN4421" s="143">
        <v>-1</v>
      </c>
      <c r="AQ4421" s="143">
        <v>674</v>
      </c>
      <c r="AR4421" s="143" t="s">
        <v>297</v>
      </c>
      <c r="AT4421" s="143" t="s">
        <v>366</v>
      </c>
      <c r="AV4421" s="143">
        <v>184.37395754110599</v>
      </c>
      <c r="AW4421" s="143">
        <v>1.9227238136</v>
      </c>
    </row>
    <row r="4422" spans="1:49" x14ac:dyDescent="0.25">
      <c r="A4422" s="153">
        <v>830000</v>
      </c>
      <c r="B4422" s="153">
        <v>2500000</v>
      </c>
      <c r="C4422" s="153">
        <v>2500000</v>
      </c>
      <c r="D4422" s="143" t="s">
        <v>360</v>
      </c>
      <c r="E4422" s="143" t="s">
        <v>73</v>
      </c>
      <c r="F4422" s="143" t="s">
        <v>378</v>
      </c>
      <c r="G4422" s="143" t="s">
        <v>379</v>
      </c>
      <c r="H4422" s="143">
        <v>0.59</v>
      </c>
      <c r="I4422" s="143">
        <v>0.64</v>
      </c>
      <c r="J4422" s="143" t="s">
        <v>366</v>
      </c>
      <c r="K4422" s="143">
        <v>0.61776345359886997</v>
      </c>
      <c r="L4422" s="143">
        <v>3837.5828936377302</v>
      </c>
      <c r="M4422" s="143">
        <v>7.5850598676794299</v>
      </c>
      <c r="N4422" s="143">
        <v>1.05873790326715</v>
      </c>
      <c r="O4422" s="143">
        <v>4.6857727796118498</v>
      </c>
      <c r="P4422" s="143">
        <v>0.65404958357833998</v>
      </c>
      <c r="Q4422" s="143">
        <v>2370.7184618455999</v>
      </c>
      <c r="R4422" s="143">
        <v>1550</v>
      </c>
      <c r="S4422" s="143" t="s">
        <v>399</v>
      </c>
      <c r="T4422" s="143">
        <v>1550</v>
      </c>
      <c r="U4422" s="143" t="s">
        <v>385</v>
      </c>
      <c r="V4422" s="143" t="s">
        <v>366</v>
      </c>
      <c r="Z4422" s="143">
        <v>0</v>
      </c>
      <c r="AA4422" s="143">
        <v>1</v>
      </c>
      <c r="AB4422" s="143">
        <v>4.6857727796118498</v>
      </c>
      <c r="AC4422" s="143">
        <v>0.65404958357833998</v>
      </c>
      <c r="AD4422" s="143">
        <v>2370.7184618455999</v>
      </c>
      <c r="AF4422" s="143">
        <v>-1</v>
      </c>
      <c r="AG4422" s="143">
        <v>-1</v>
      </c>
      <c r="AH4422" s="143">
        <v>-1</v>
      </c>
      <c r="AI4422" s="143">
        <v>-1</v>
      </c>
      <c r="AJ4422" s="143">
        <v>0</v>
      </c>
      <c r="AM4422" s="143" t="s">
        <v>383</v>
      </c>
      <c r="AN4422" s="143">
        <v>-1</v>
      </c>
      <c r="AQ4422" s="143">
        <v>674</v>
      </c>
      <c r="AR4422" s="143" t="s">
        <v>297</v>
      </c>
      <c r="AT4422" s="143" t="s">
        <v>366</v>
      </c>
      <c r="AV4422" s="143">
        <v>199.99999998882399</v>
      </c>
      <c r="AW4422" s="143">
        <v>1.9227238133</v>
      </c>
    </row>
    <row r="4423" spans="1:49" x14ac:dyDescent="0.25">
      <c r="A4423" s="153">
        <v>830000</v>
      </c>
      <c r="B4423" s="153">
        <v>2500000</v>
      </c>
      <c r="C4423" s="153">
        <v>2500000</v>
      </c>
      <c r="D4423" s="143" t="s">
        <v>360</v>
      </c>
      <c r="E4423" s="143" t="s">
        <v>73</v>
      </c>
      <c r="F4423" s="143" t="s">
        <v>378</v>
      </c>
      <c r="G4423" s="143" t="s">
        <v>379</v>
      </c>
      <c r="H4423" s="143">
        <v>0.59</v>
      </c>
      <c r="I4423" s="143">
        <v>0.64</v>
      </c>
      <c r="J4423" s="143" t="s">
        <v>366</v>
      </c>
      <c r="K4423" s="143">
        <v>0.61776345362188001</v>
      </c>
      <c r="L4423" s="143">
        <v>3839.17474998036</v>
      </c>
      <c r="M4423" s="143">
        <v>7.5881913652916602</v>
      </c>
      <c r="N4423" s="143">
        <v>1.0591726174041101</v>
      </c>
      <c r="O4423" s="143">
        <v>4.6877073045663504</v>
      </c>
      <c r="P4423" s="143">
        <v>0.65431813410928996</v>
      </c>
      <c r="Q4423" s="143">
        <v>2371.7018526058</v>
      </c>
      <c r="R4423" s="143">
        <v>1550</v>
      </c>
      <c r="S4423" s="143" t="s">
        <v>399</v>
      </c>
      <c r="T4423" s="143">
        <v>1550</v>
      </c>
      <c r="U4423" s="143" t="s">
        <v>385</v>
      </c>
      <c r="V4423" s="143" t="s">
        <v>366</v>
      </c>
      <c r="Z4423" s="143">
        <v>0</v>
      </c>
      <c r="AA4423" s="143">
        <v>1</v>
      </c>
      <c r="AB4423" s="143">
        <v>4.6877073045663504</v>
      </c>
      <c r="AC4423" s="143">
        <v>0.65431813410928996</v>
      </c>
      <c r="AD4423" s="143">
        <v>2371.7018526058</v>
      </c>
      <c r="AF4423" s="143">
        <v>-1</v>
      </c>
      <c r="AG4423" s="143">
        <v>-1</v>
      </c>
      <c r="AH4423" s="143">
        <v>-1</v>
      </c>
      <c r="AI4423" s="143">
        <v>-1</v>
      </c>
      <c r="AJ4423" s="143">
        <v>0</v>
      </c>
      <c r="AM4423" s="143" t="s">
        <v>383</v>
      </c>
      <c r="AN4423" s="143">
        <v>-1</v>
      </c>
      <c r="AQ4423" s="143">
        <v>674</v>
      </c>
      <c r="AR4423" s="143" t="s">
        <v>297</v>
      </c>
      <c r="AT4423" s="143" t="s">
        <v>366</v>
      </c>
      <c r="AV4423" s="143">
        <v>199.99999999254899</v>
      </c>
      <c r="AW4423" s="143">
        <v>1.9235213728</v>
      </c>
    </row>
    <row r="4424" spans="1:49" x14ac:dyDescent="0.25">
      <c r="A4424" s="153">
        <v>1200000</v>
      </c>
      <c r="B4424" s="153">
        <v>77000</v>
      </c>
      <c r="C4424" s="153">
        <v>77000</v>
      </c>
      <c r="D4424" s="143" t="s">
        <v>360</v>
      </c>
      <c r="E4424" s="143" t="s">
        <v>73</v>
      </c>
      <c r="F4424" s="143" t="s">
        <v>378</v>
      </c>
      <c r="G4424" s="143" t="s">
        <v>379</v>
      </c>
      <c r="H4424" s="143">
        <v>0.59</v>
      </c>
      <c r="I4424" s="143">
        <v>0.64</v>
      </c>
      <c r="J4424" s="143" t="s">
        <v>366</v>
      </c>
      <c r="K4424" s="153">
        <v>6.9556238960000002E-6</v>
      </c>
      <c r="L4424" s="143">
        <v>3817.0807837811099</v>
      </c>
      <c r="M4424" s="143">
        <v>7.3017657033350103</v>
      </c>
      <c r="N4424" s="143">
        <v>0.99250017663406997</v>
      </c>
      <c r="O4424" s="143">
        <v>5.0788336000000001E-5</v>
      </c>
      <c r="P4424" s="153">
        <v>6.9034579453799996E-6</v>
      </c>
      <c r="Q4424" s="143">
        <v>2.6550178312629999E-2</v>
      </c>
      <c r="R4424" s="143">
        <v>1740</v>
      </c>
      <c r="S4424" s="143" t="s">
        <v>393</v>
      </c>
      <c r="T4424" s="143">
        <v>1740</v>
      </c>
      <c r="U4424" s="143" t="s">
        <v>385</v>
      </c>
      <c r="V4424" s="143" t="s">
        <v>366</v>
      </c>
      <c r="Z4424" s="143">
        <v>0</v>
      </c>
      <c r="AA4424" s="143">
        <v>1</v>
      </c>
      <c r="AB4424" s="143">
        <v>5.0788336000000001E-5</v>
      </c>
      <c r="AC4424" s="153">
        <v>6.9034579453799996E-6</v>
      </c>
      <c r="AD4424" s="143">
        <v>2358.0530083572698</v>
      </c>
      <c r="AF4424" s="143">
        <v>-1</v>
      </c>
      <c r="AG4424" s="143">
        <v>-1</v>
      </c>
      <c r="AH4424" s="143">
        <v>-1</v>
      </c>
      <c r="AI4424" s="143">
        <v>-1</v>
      </c>
      <c r="AJ4424" s="143">
        <v>0</v>
      </c>
      <c r="AM4424" s="143" t="s">
        <v>383</v>
      </c>
      <c r="AN4424" s="143">
        <v>-1</v>
      </c>
      <c r="AQ4424" s="143">
        <v>646</v>
      </c>
      <c r="AR4424" s="143" t="s">
        <v>297</v>
      </c>
      <c r="AT4424" s="143" t="s">
        <v>366</v>
      </c>
      <c r="AV4424" s="143">
        <v>1.0270310469277399</v>
      </c>
      <c r="AW4424" s="143">
        <v>1.9124517505</v>
      </c>
    </row>
    <row r="4425" spans="1:49" x14ac:dyDescent="0.25">
      <c r="A4425" s="153">
        <v>1200000</v>
      </c>
      <c r="B4425" s="153">
        <v>79000</v>
      </c>
      <c r="C4425" s="153">
        <v>79000</v>
      </c>
      <c r="D4425" s="143" t="s">
        <v>360</v>
      </c>
      <c r="E4425" s="143" t="s">
        <v>73</v>
      </c>
      <c r="F4425" s="143" t="s">
        <v>378</v>
      </c>
      <c r="G4425" s="143" t="s">
        <v>379</v>
      </c>
      <c r="H4425" s="143">
        <v>0.59</v>
      </c>
      <c r="I4425" s="143">
        <v>0.64</v>
      </c>
      <c r="J4425" s="143" t="s">
        <v>366</v>
      </c>
      <c r="K4425" s="143">
        <v>0.31706261144254</v>
      </c>
      <c r="L4425" s="143">
        <v>3575.7482136062799</v>
      </c>
      <c r="M4425" s="143">
        <v>7.0667780091353096</v>
      </c>
      <c r="N4425" s="143">
        <v>0.96605711176590003</v>
      </c>
      <c r="O4425" s="143">
        <v>2.2406110900611802</v>
      </c>
      <c r="P4425" s="143">
        <v>0.30630059065913001</v>
      </c>
      <c r="Q4425" s="143">
        <v>1133.73606646702</v>
      </c>
      <c r="R4425" s="143">
        <v>1730</v>
      </c>
      <c r="S4425" s="143" t="s">
        <v>368</v>
      </c>
      <c r="T4425" s="143">
        <v>1730</v>
      </c>
      <c r="U4425" s="143" t="s">
        <v>385</v>
      </c>
      <c r="V4425" s="143" t="s">
        <v>366</v>
      </c>
      <c r="Z4425" s="143">
        <v>0</v>
      </c>
      <c r="AA4425" s="143">
        <v>1</v>
      </c>
      <c r="AB4425" s="143">
        <v>2.2406110900611802</v>
      </c>
      <c r="AC4425" s="143">
        <v>0.30630059065913001</v>
      </c>
      <c r="AD4425" s="143">
        <v>1286.2228404325001</v>
      </c>
      <c r="AF4425" s="143">
        <v>-1</v>
      </c>
      <c r="AG4425" s="143">
        <v>-1</v>
      </c>
      <c r="AH4425" s="143">
        <v>-1</v>
      </c>
      <c r="AI4425" s="143">
        <v>-1</v>
      </c>
      <c r="AJ4425" s="143">
        <v>0</v>
      </c>
      <c r="AM4425" s="143" t="s">
        <v>383</v>
      </c>
      <c r="AN4425" s="143">
        <v>-1</v>
      </c>
      <c r="AQ4425" s="143">
        <v>648</v>
      </c>
      <c r="AR4425" s="143" t="s">
        <v>297</v>
      </c>
      <c r="AT4425" s="143" t="s">
        <v>366</v>
      </c>
      <c r="AV4425" s="143">
        <v>142.79093768260199</v>
      </c>
      <c r="AW4425" s="143">
        <v>1.0431653207</v>
      </c>
    </row>
    <row r="4426" spans="1:49" x14ac:dyDescent="0.25">
      <c r="A4426" s="153">
        <v>1200000</v>
      </c>
      <c r="B4426" s="153">
        <v>81000</v>
      </c>
      <c r="C4426" s="153">
        <v>81000</v>
      </c>
      <c r="D4426" s="143" t="s">
        <v>360</v>
      </c>
      <c r="E4426" s="143" t="s">
        <v>73</v>
      </c>
      <c r="F4426" s="143" t="s">
        <v>378</v>
      </c>
      <c r="G4426" s="143" t="s">
        <v>379</v>
      </c>
      <c r="H4426" s="143">
        <v>0.59</v>
      </c>
      <c r="I4426" s="143">
        <v>0.64</v>
      </c>
      <c r="J4426" s="143" t="s">
        <v>366</v>
      </c>
      <c r="K4426" s="143">
        <v>1.68103243068E-2</v>
      </c>
      <c r="L4426" s="143">
        <v>3807.6128385333</v>
      </c>
      <c r="M4426" s="143">
        <v>7.2938613572985904</v>
      </c>
      <c r="N4426" s="143">
        <v>0.99234786923549001</v>
      </c>
      <c r="O4426" s="143">
        <v>0.12261217486507001</v>
      </c>
      <c r="P4426" s="143">
        <v>1.668168950701E-2</v>
      </c>
      <c r="Q4426" s="143">
        <v>64.007206650506802</v>
      </c>
      <c r="R4426" s="143">
        <v>1740</v>
      </c>
      <c r="S4426" s="143" t="s">
        <v>393</v>
      </c>
      <c r="T4426" s="143">
        <v>1740</v>
      </c>
      <c r="U4426" s="143" t="s">
        <v>385</v>
      </c>
      <c r="V4426" s="143" t="s">
        <v>366</v>
      </c>
      <c r="Z4426" s="143">
        <v>0</v>
      </c>
      <c r="AA4426" s="143">
        <v>1</v>
      </c>
      <c r="AB4426" s="143">
        <v>0.12261217486507001</v>
      </c>
      <c r="AC4426" s="143">
        <v>1.668168950701E-2</v>
      </c>
      <c r="AD4426" s="143">
        <v>2349.9476700934601</v>
      </c>
      <c r="AF4426" s="143">
        <v>-1</v>
      </c>
      <c r="AG4426" s="143">
        <v>-1</v>
      </c>
      <c r="AH4426" s="143">
        <v>-1</v>
      </c>
      <c r="AI4426" s="143">
        <v>-1</v>
      </c>
      <c r="AJ4426" s="143">
        <v>0</v>
      </c>
      <c r="AM4426" s="143" t="s">
        <v>383</v>
      </c>
      <c r="AN4426" s="143">
        <v>-1</v>
      </c>
      <c r="AQ4426" s="143">
        <v>647</v>
      </c>
      <c r="AR4426" s="143" t="s">
        <v>297</v>
      </c>
      <c r="AT4426" s="143" t="s">
        <v>366</v>
      </c>
      <c r="AV4426" s="143">
        <v>33.372703677361102</v>
      </c>
      <c r="AW4426" s="143">
        <v>1.9058780779</v>
      </c>
    </row>
    <row r="4427" spans="1:49" x14ac:dyDescent="0.25">
      <c r="A4427" s="153">
        <v>1200000</v>
      </c>
      <c r="B4427" s="153">
        <v>82000</v>
      </c>
      <c r="C4427" s="153">
        <v>82000</v>
      </c>
      <c r="D4427" s="143" t="s">
        <v>360</v>
      </c>
      <c r="E4427" s="143" t="s">
        <v>73</v>
      </c>
      <c r="F4427" s="143" t="s">
        <v>378</v>
      </c>
      <c r="G4427" s="143" t="s">
        <v>379</v>
      </c>
      <c r="H4427" s="143">
        <v>0.59</v>
      </c>
      <c r="I4427" s="143">
        <v>0.64</v>
      </c>
      <c r="J4427" s="143" t="s">
        <v>366</v>
      </c>
      <c r="K4427" s="143">
        <v>0.41523772779012003</v>
      </c>
      <c r="L4427" s="143">
        <v>3825.5855702708</v>
      </c>
      <c r="M4427" s="143">
        <v>7.5375765537461197</v>
      </c>
      <c r="N4427" s="143">
        <v>1.0285535596837401</v>
      </c>
      <c r="O4427" s="143">
        <v>3.1298861612216302</v>
      </c>
      <c r="P4427" s="143">
        <v>0.42709424303351001</v>
      </c>
      <c r="Q4427" s="143">
        <v>1588.5274596659201</v>
      </c>
      <c r="R4427" s="143">
        <v>1740</v>
      </c>
      <c r="S4427" s="143" t="s">
        <v>393</v>
      </c>
      <c r="T4427" s="143">
        <v>1740</v>
      </c>
      <c r="U4427" s="143" t="s">
        <v>385</v>
      </c>
      <c r="V4427" s="143" t="s">
        <v>366</v>
      </c>
      <c r="Z4427" s="143">
        <v>0</v>
      </c>
      <c r="AA4427" s="143">
        <v>1</v>
      </c>
      <c r="AB4427" s="143">
        <v>3.1298861612216302</v>
      </c>
      <c r="AC4427" s="143">
        <v>0.42709424303351001</v>
      </c>
      <c r="AD4427" s="143">
        <v>2363.3069546328202</v>
      </c>
      <c r="AF4427" s="143">
        <v>-1</v>
      </c>
      <c r="AG4427" s="143">
        <v>-1</v>
      </c>
      <c r="AH4427" s="143">
        <v>-1</v>
      </c>
      <c r="AI4427" s="143">
        <v>-1</v>
      </c>
      <c r="AJ4427" s="143">
        <v>0</v>
      </c>
      <c r="AM4427" s="143" t="s">
        <v>383</v>
      </c>
      <c r="AN4427" s="143">
        <v>-1</v>
      </c>
      <c r="AQ4427" s="143">
        <v>647</v>
      </c>
      <c r="AR4427" s="143" t="s">
        <v>297</v>
      </c>
      <c r="AT4427" s="143" t="s">
        <v>366</v>
      </c>
      <c r="AV4427" s="143">
        <v>169.54910584606699</v>
      </c>
      <c r="AW4427" s="143">
        <v>1.9167128586</v>
      </c>
    </row>
    <row r="4428" spans="1:49" x14ac:dyDescent="0.25">
      <c r="A4428" s="153">
        <v>1200000</v>
      </c>
      <c r="B4428" s="153">
        <v>83000</v>
      </c>
      <c r="C4428" s="153">
        <v>83000</v>
      </c>
      <c r="D4428" s="143" t="s">
        <v>360</v>
      </c>
      <c r="E4428" s="143" t="s">
        <v>73</v>
      </c>
      <c r="F4428" s="143" t="s">
        <v>378</v>
      </c>
      <c r="G4428" s="143" t="s">
        <v>379</v>
      </c>
      <c r="H4428" s="143">
        <v>0.59</v>
      </c>
      <c r="I4428" s="143">
        <v>0.64</v>
      </c>
      <c r="J4428" s="143" t="s">
        <v>366</v>
      </c>
      <c r="K4428" s="143">
        <v>9.4210809774829998E-2</v>
      </c>
      <c r="L4428" s="143">
        <v>3821.85365624223</v>
      </c>
      <c r="M4428" s="143">
        <v>7.3681587315195101</v>
      </c>
      <c r="N4428" s="143">
        <v>1.00306608542298</v>
      </c>
      <c r="O4428" s="143">
        <v>0.69416020064596995</v>
      </c>
      <c r="P4428" s="143">
        <v>9.4499668165370004E-2</v>
      </c>
      <c r="Q4428" s="143">
        <v>360.05992779549399</v>
      </c>
      <c r="R4428" s="143">
        <v>1740</v>
      </c>
      <c r="S4428" s="143" t="s">
        <v>393</v>
      </c>
      <c r="T4428" s="143">
        <v>1740</v>
      </c>
      <c r="U4428" s="143" t="s">
        <v>385</v>
      </c>
      <c r="V4428" s="143" t="s">
        <v>366</v>
      </c>
      <c r="Z4428" s="143">
        <v>0</v>
      </c>
      <c r="AA4428" s="143">
        <v>1</v>
      </c>
      <c r="AB4428" s="143">
        <v>0.69416020064596995</v>
      </c>
      <c r="AC4428" s="143">
        <v>9.4499668165370004E-2</v>
      </c>
      <c r="AD4428" s="143">
        <v>2361.0015140935402</v>
      </c>
      <c r="AF4428" s="143">
        <v>-1</v>
      </c>
      <c r="AG4428" s="143">
        <v>-1</v>
      </c>
      <c r="AH4428" s="143">
        <v>-1</v>
      </c>
      <c r="AI4428" s="143">
        <v>-1</v>
      </c>
      <c r="AJ4428" s="143">
        <v>0</v>
      </c>
      <c r="AM4428" s="143" t="s">
        <v>383</v>
      </c>
      <c r="AN4428" s="143">
        <v>-1</v>
      </c>
      <c r="AQ4428" s="143">
        <v>647</v>
      </c>
      <c r="AR4428" s="143" t="s">
        <v>297</v>
      </c>
      <c r="AT4428" s="143" t="s">
        <v>366</v>
      </c>
      <c r="AV4428" s="143">
        <v>80.341293280682194</v>
      </c>
      <c r="AW4428" s="143">
        <v>1.9148430771</v>
      </c>
    </row>
    <row r="4429" spans="1:49" x14ac:dyDescent="0.25">
      <c r="A4429" s="153">
        <v>1200000</v>
      </c>
      <c r="B4429" s="153">
        <v>83000</v>
      </c>
      <c r="C4429" s="153">
        <v>83000</v>
      </c>
      <c r="D4429" s="143" t="s">
        <v>360</v>
      </c>
      <c r="E4429" s="143" t="s">
        <v>73</v>
      </c>
      <c r="F4429" s="143" t="s">
        <v>378</v>
      </c>
      <c r="G4429" s="143" t="s">
        <v>379</v>
      </c>
      <c r="H4429" s="143">
        <v>0.59</v>
      </c>
      <c r="I4429" s="143">
        <v>0.64</v>
      </c>
      <c r="J4429" s="143" t="s">
        <v>366</v>
      </c>
      <c r="K4429" s="143">
        <v>4.4335717970650002E-2</v>
      </c>
      <c r="L4429" s="143">
        <v>3812.19201852998</v>
      </c>
      <c r="M4429" s="143">
        <v>7.3161191232296003</v>
      </c>
      <c r="N4429" s="143">
        <v>0.99479994789839998</v>
      </c>
      <c r="O4429" s="143">
        <v>0.32436539408719001</v>
      </c>
      <c r="P4429" s="143">
        <v>4.410516992724E-2</v>
      </c>
      <c r="Q4429" s="143">
        <v>169.01627018351201</v>
      </c>
      <c r="R4429" s="143">
        <v>1740</v>
      </c>
      <c r="S4429" s="143" t="s">
        <v>393</v>
      </c>
      <c r="T4429" s="143">
        <v>1740</v>
      </c>
      <c r="U4429" s="143" t="s">
        <v>385</v>
      </c>
      <c r="V4429" s="143" t="s">
        <v>366</v>
      </c>
      <c r="Z4429" s="143">
        <v>0</v>
      </c>
      <c r="AA4429" s="143">
        <v>1</v>
      </c>
      <c r="AB4429" s="143">
        <v>0.32436539408719001</v>
      </c>
      <c r="AC4429" s="143">
        <v>4.410516992724E-2</v>
      </c>
      <c r="AD4429" s="143">
        <v>2355.0329071491401</v>
      </c>
      <c r="AF4429" s="143">
        <v>-1</v>
      </c>
      <c r="AG4429" s="143">
        <v>-1</v>
      </c>
      <c r="AH4429" s="143">
        <v>-1</v>
      </c>
      <c r="AI4429" s="143">
        <v>-1</v>
      </c>
      <c r="AJ4429" s="143">
        <v>0</v>
      </c>
      <c r="AM4429" s="143" t="s">
        <v>383</v>
      </c>
      <c r="AN4429" s="143">
        <v>-1</v>
      </c>
      <c r="AQ4429" s="143">
        <v>649</v>
      </c>
      <c r="AR4429" s="143" t="s">
        <v>297</v>
      </c>
      <c r="AT4429" s="143" t="s">
        <v>366</v>
      </c>
      <c r="AV4429" s="143">
        <v>77.394593972901404</v>
      </c>
      <c r="AW4429" s="143">
        <v>1.9100023578000001</v>
      </c>
    </row>
    <row r="4430" spans="1:49" x14ac:dyDescent="0.25">
      <c r="A4430" s="153">
        <v>1200000</v>
      </c>
      <c r="B4430" s="153">
        <v>84000</v>
      </c>
      <c r="C4430" s="153">
        <v>84000</v>
      </c>
      <c r="D4430" s="143" t="s">
        <v>360</v>
      </c>
      <c r="E4430" s="143" t="s">
        <v>73</v>
      </c>
      <c r="F4430" s="143" t="s">
        <v>378</v>
      </c>
      <c r="G4430" s="143" t="s">
        <v>379</v>
      </c>
      <c r="H4430" s="143">
        <v>0.59</v>
      </c>
      <c r="I4430" s="143">
        <v>0.64</v>
      </c>
      <c r="J4430" s="143" t="s">
        <v>366</v>
      </c>
      <c r="K4430" s="143">
        <v>0.19984915657437</v>
      </c>
      <c r="L4430" s="143">
        <v>3813.7456051446402</v>
      </c>
      <c r="M4430" s="143">
        <v>7.4057486143143203</v>
      </c>
      <c r="N4430" s="143">
        <v>1.0089716890304901</v>
      </c>
      <c r="O4430" s="143">
        <v>1.48003261437253</v>
      </c>
      <c r="P4430" s="143">
        <v>0.20164214106016001</v>
      </c>
      <c r="Q4430" s="143">
        <v>762.17384257737103</v>
      </c>
      <c r="R4430" s="143">
        <v>1740</v>
      </c>
      <c r="S4430" s="143" t="s">
        <v>393</v>
      </c>
      <c r="T4430" s="143">
        <v>1740</v>
      </c>
      <c r="U4430" s="143" t="s">
        <v>385</v>
      </c>
      <c r="V4430" s="143" t="s">
        <v>366</v>
      </c>
      <c r="Z4430" s="143">
        <v>0</v>
      </c>
      <c r="AA4430" s="143">
        <v>1</v>
      </c>
      <c r="AB4430" s="143">
        <v>1.48003261437253</v>
      </c>
      <c r="AC4430" s="143">
        <v>0.20164214106016001</v>
      </c>
      <c r="AD4430" s="143">
        <v>2355.9926561816701</v>
      </c>
      <c r="AF4430" s="143">
        <v>-1</v>
      </c>
      <c r="AG4430" s="143">
        <v>-1</v>
      </c>
      <c r="AH4430" s="143">
        <v>-1</v>
      </c>
      <c r="AI4430" s="143">
        <v>-1</v>
      </c>
      <c r="AJ4430" s="143">
        <v>0</v>
      </c>
      <c r="AM4430" s="143" t="s">
        <v>383</v>
      </c>
      <c r="AN4430" s="143">
        <v>-1</v>
      </c>
      <c r="AQ4430" s="143">
        <v>647</v>
      </c>
      <c r="AR4430" s="143" t="s">
        <v>297</v>
      </c>
      <c r="AT4430" s="143" t="s">
        <v>366</v>
      </c>
      <c r="AV4430" s="143">
        <v>142.55951307638901</v>
      </c>
      <c r="AW4430" s="143">
        <v>1.9107807430999999</v>
      </c>
    </row>
    <row r="4431" spans="1:49" x14ac:dyDescent="0.25">
      <c r="A4431" s="153">
        <v>1200000</v>
      </c>
      <c r="B4431" s="153">
        <v>85000</v>
      </c>
      <c r="C4431" s="153">
        <v>85000</v>
      </c>
      <c r="D4431" s="143" t="s">
        <v>360</v>
      </c>
      <c r="E4431" s="143" t="s">
        <v>73</v>
      </c>
      <c r="F4431" s="143" t="s">
        <v>378</v>
      </c>
      <c r="G4431" s="143" t="s">
        <v>379</v>
      </c>
      <c r="H4431" s="143">
        <v>0.59</v>
      </c>
      <c r="I4431" s="143">
        <v>0.64</v>
      </c>
      <c r="J4431" s="143" t="s">
        <v>366</v>
      </c>
      <c r="K4431" s="143">
        <v>3.554215308586E-2</v>
      </c>
      <c r="L4431" s="143">
        <v>3811.45689096759</v>
      </c>
      <c r="M4431" s="143">
        <v>7.31691815621397</v>
      </c>
      <c r="N4431" s="143">
        <v>0.99542674154332</v>
      </c>
      <c r="O4431" s="143">
        <v>0.26005902522488999</v>
      </c>
      <c r="P4431" s="143">
        <v>3.5379609633690003E-2</v>
      </c>
      <c r="Q4431" s="143">
        <v>135.467384298941</v>
      </c>
      <c r="R4431" s="143">
        <v>1730</v>
      </c>
      <c r="S4431" s="143" t="s">
        <v>368</v>
      </c>
      <c r="T4431" s="143">
        <v>1730</v>
      </c>
      <c r="U4431" s="143" t="s">
        <v>385</v>
      </c>
      <c r="V4431" s="143" t="s">
        <v>366</v>
      </c>
      <c r="Z4431" s="143">
        <v>0</v>
      </c>
      <c r="AA4431" s="143">
        <v>1</v>
      </c>
      <c r="AB4431" s="143">
        <v>0.26005902522488999</v>
      </c>
      <c r="AC4431" s="143">
        <v>3.5379609633690003E-2</v>
      </c>
      <c r="AD4431" s="143">
        <v>2354.5787723827898</v>
      </c>
      <c r="AF4431" s="143">
        <v>-1</v>
      </c>
      <c r="AG4431" s="143">
        <v>-1</v>
      </c>
      <c r="AH4431" s="143">
        <v>-1</v>
      </c>
      <c r="AI4431" s="143">
        <v>-1</v>
      </c>
      <c r="AJ4431" s="143">
        <v>0</v>
      </c>
      <c r="AM4431" s="143" t="s">
        <v>383</v>
      </c>
      <c r="AN4431" s="143">
        <v>-1</v>
      </c>
      <c r="AQ4431" s="143">
        <v>648</v>
      </c>
      <c r="AR4431" s="143" t="s">
        <v>297</v>
      </c>
      <c r="AT4431" s="143" t="s">
        <v>366</v>
      </c>
      <c r="AV4431" s="143">
        <v>60.191968985191998</v>
      </c>
      <c r="AW4431" s="143">
        <v>1.9096340409000001</v>
      </c>
    </row>
    <row r="4432" spans="1:49" x14ac:dyDescent="0.25">
      <c r="A4432" s="153">
        <v>1200000</v>
      </c>
      <c r="B4432" s="153">
        <v>85000</v>
      </c>
      <c r="C4432" s="153">
        <v>85000</v>
      </c>
      <c r="D4432" s="143" t="s">
        <v>360</v>
      </c>
      <c r="E4432" s="143" t="s">
        <v>73</v>
      </c>
      <c r="F4432" s="143" t="s">
        <v>378</v>
      </c>
      <c r="G4432" s="143" t="s">
        <v>379</v>
      </c>
      <c r="H4432" s="143">
        <v>0.59</v>
      </c>
      <c r="I4432" s="143">
        <v>0.64</v>
      </c>
      <c r="J4432" s="143" t="s">
        <v>366</v>
      </c>
      <c r="K4432" s="143">
        <v>0.29929489208129001</v>
      </c>
      <c r="L4432" s="143">
        <v>3688.7931228309199</v>
      </c>
      <c r="M4432" s="143">
        <v>7.2452884078714197</v>
      </c>
      <c r="N4432" s="143">
        <v>0.98871223537663999</v>
      </c>
      <c r="O4432" s="143">
        <v>2.1684778121317398</v>
      </c>
      <c r="P4432" s="143">
        <v>0.29591652178651001</v>
      </c>
      <c r="Q4432" s="143">
        <v>1104.0369396079</v>
      </c>
      <c r="R4432" s="143">
        <v>1730</v>
      </c>
      <c r="S4432" s="143" t="s">
        <v>368</v>
      </c>
      <c r="T4432" s="143">
        <v>1730</v>
      </c>
      <c r="U4432" s="143" t="s">
        <v>385</v>
      </c>
      <c r="V4432" s="143" t="s">
        <v>366</v>
      </c>
      <c r="Z4432" s="143">
        <v>0</v>
      </c>
      <c r="AA4432" s="143">
        <v>1</v>
      </c>
      <c r="AB4432" s="143">
        <v>2.1684778121317398</v>
      </c>
      <c r="AC4432" s="143">
        <v>0.29591652178651001</v>
      </c>
      <c r="AD4432" s="143">
        <v>1798.56106129818</v>
      </c>
      <c r="AF4432" s="143">
        <v>-1</v>
      </c>
      <c r="AG4432" s="143">
        <v>-1</v>
      </c>
      <c r="AH4432" s="143">
        <v>-1</v>
      </c>
      <c r="AI4432" s="143">
        <v>-1</v>
      </c>
      <c r="AJ4432" s="143">
        <v>0</v>
      </c>
      <c r="AM4432" s="143" t="s">
        <v>383</v>
      </c>
      <c r="AN4432" s="143">
        <v>-1</v>
      </c>
      <c r="AQ4432" s="143">
        <v>648</v>
      </c>
      <c r="AR4432" s="143" t="s">
        <v>297</v>
      </c>
      <c r="AT4432" s="143" t="s">
        <v>366</v>
      </c>
      <c r="AV4432" s="143">
        <v>157.12315044729601</v>
      </c>
      <c r="AW4432" s="143">
        <v>1.4586869921000001</v>
      </c>
    </row>
    <row r="4433" spans="1:49" x14ac:dyDescent="0.25">
      <c r="A4433" s="153">
        <v>1200000</v>
      </c>
      <c r="B4433" s="153">
        <v>86000</v>
      </c>
      <c r="C4433" s="153">
        <v>86000</v>
      </c>
      <c r="D4433" s="143" t="s">
        <v>360</v>
      </c>
      <c r="E4433" s="143" t="s">
        <v>73</v>
      </c>
      <c r="F4433" s="143" t="s">
        <v>378</v>
      </c>
      <c r="G4433" s="143" t="s">
        <v>379</v>
      </c>
      <c r="H4433" s="143">
        <v>0.59</v>
      </c>
      <c r="I4433" s="143">
        <v>0.64</v>
      </c>
      <c r="J4433" s="143" t="s">
        <v>366</v>
      </c>
      <c r="K4433" s="143">
        <v>0.17427922413147001</v>
      </c>
      <c r="L4433" s="143">
        <v>3869.1741348604</v>
      </c>
      <c r="M4433" s="143">
        <v>7.6904469216006497</v>
      </c>
      <c r="N4433" s="143">
        <v>1.04475049274716</v>
      </c>
      <c r="O4433" s="143">
        <v>1.3402851227208801</v>
      </c>
      <c r="P4433" s="143">
        <v>0.18207830528694999</v>
      </c>
      <c r="Q4433" s="143">
        <v>674.31666625305695</v>
      </c>
      <c r="R4433" s="143">
        <v>1740</v>
      </c>
      <c r="S4433" s="143" t="s">
        <v>393</v>
      </c>
      <c r="T4433" s="143">
        <v>1740</v>
      </c>
      <c r="U4433" s="143" t="s">
        <v>385</v>
      </c>
      <c r="V4433" s="143" t="s">
        <v>366</v>
      </c>
      <c r="Z4433" s="143">
        <v>0</v>
      </c>
      <c r="AA4433" s="143">
        <v>1</v>
      </c>
      <c r="AB4433" s="143">
        <v>1.3402851227208801</v>
      </c>
      <c r="AC4433" s="143">
        <v>0.18207830528694999</v>
      </c>
      <c r="AD4433" s="143">
        <v>1591.2868514258701</v>
      </c>
      <c r="AF4433" s="143">
        <v>-1</v>
      </c>
      <c r="AG4433" s="143">
        <v>-1</v>
      </c>
      <c r="AH4433" s="143">
        <v>-1</v>
      </c>
      <c r="AI4433" s="143">
        <v>-1</v>
      </c>
      <c r="AJ4433" s="143">
        <v>0</v>
      </c>
      <c r="AM4433" s="143" t="s">
        <v>383</v>
      </c>
      <c r="AN4433" s="143">
        <v>-1</v>
      </c>
      <c r="AQ4433" s="143">
        <v>649</v>
      </c>
      <c r="AR4433" s="143" t="s">
        <v>297</v>
      </c>
      <c r="AT4433" s="143" t="s">
        <v>366</v>
      </c>
      <c r="AV4433" s="143">
        <v>146.70757362371401</v>
      </c>
      <c r="AW4433" s="143">
        <v>1.2905813880000001</v>
      </c>
    </row>
    <row r="4434" spans="1:49" x14ac:dyDescent="0.25">
      <c r="A4434" s="153">
        <v>1200000</v>
      </c>
      <c r="B4434" s="153">
        <v>88000</v>
      </c>
      <c r="C4434" s="153">
        <v>88000</v>
      </c>
      <c r="D4434" s="143" t="s">
        <v>360</v>
      </c>
      <c r="E4434" s="143" t="s">
        <v>73</v>
      </c>
      <c r="F4434" s="143" t="s">
        <v>378</v>
      </c>
      <c r="G4434" s="143" t="s">
        <v>379</v>
      </c>
      <c r="H4434" s="143">
        <v>0.59</v>
      </c>
      <c r="I4434" s="143">
        <v>0.64</v>
      </c>
      <c r="J4434" s="143" t="s">
        <v>366</v>
      </c>
      <c r="K4434" s="143">
        <v>0.24313920076203999</v>
      </c>
      <c r="L4434" s="143">
        <v>3822.0384326704102</v>
      </c>
      <c r="M4434" s="143">
        <v>7.5287791286046497</v>
      </c>
      <c r="N4434" s="143">
        <v>1.0272476247912301</v>
      </c>
      <c r="O4434" s="143">
        <v>1.83054134004288</v>
      </c>
      <c r="P4434" s="143">
        <v>0.24976416647644001</v>
      </c>
      <c r="Q4434" s="143">
        <v>929.28736980129099</v>
      </c>
      <c r="R4434" s="143">
        <v>1740</v>
      </c>
      <c r="S4434" s="143" t="s">
        <v>393</v>
      </c>
      <c r="T4434" s="143">
        <v>1740</v>
      </c>
      <c r="U4434" s="143" t="s">
        <v>385</v>
      </c>
      <c r="V4434" s="143" t="s">
        <v>366</v>
      </c>
      <c r="Z4434" s="143">
        <v>0</v>
      </c>
      <c r="AA4434" s="143">
        <v>1</v>
      </c>
      <c r="AB4434" s="143">
        <v>1.83054134004288</v>
      </c>
      <c r="AC4434" s="143">
        <v>0.24976416647644001</v>
      </c>
      <c r="AD4434" s="143">
        <v>2361.1156628336798</v>
      </c>
      <c r="AF4434" s="143">
        <v>-1</v>
      </c>
      <c r="AG4434" s="143">
        <v>-1</v>
      </c>
      <c r="AH4434" s="143">
        <v>-1</v>
      </c>
      <c r="AI4434" s="143">
        <v>-1</v>
      </c>
      <c r="AJ4434" s="143">
        <v>0</v>
      </c>
      <c r="AM4434" s="143" t="s">
        <v>383</v>
      </c>
      <c r="AN4434" s="143">
        <v>-1</v>
      </c>
      <c r="AQ4434" s="143">
        <v>646</v>
      </c>
      <c r="AR4434" s="143" t="s">
        <v>297</v>
      </c>
      <c r="AT4434" s="143" t="s">
        <v>366</v>
      </c>
      <c r="AV4434" s="143">
        <v>135.360056163297</v>
      </c>
      <c r="AW4434" s="143">
        <v>1.9149356552000001</v>
      </c>
    </row>
    <row r="4435" spans="1:49" x14ac:dyDescent="0.25">
      <c r="A4435" s="153">
        <v>1200000</v>
      </c>
      <c r="B4435" s="153">
        <v>88000</v>
      </c>
      <c r="C4435" s="153">
        <v>88000</v>
      </c>
      <c r="D4435" s="143" t="s">
        <v>360</v>
      </c>
      <c r="E4435" s="143" t="s">
        <v>73</v>
      </c>
      <c r="F4435" s="143" t="s">
        <v>378</v>
      </c>
      <c r="G4435" s="143" t="s">
        <v>379</v>
      </c>
      <c r="H4435" s="143">
        <v>0.59</v>
      </c>
      <c r="I4435" s="143">
        <v>0.64</v>
      </c>
      <c r="J4435" s="143" t="s">
        <v>366</v>
      </c>
      <c r="K4435" s="143">
        <v>0.16873722094589999</v>
      </c>
      <c r="L4435" s="143">
        <v>3822.0384326704102</v>
      </c>
      <c r="M4435" s="143">
        <v>7.5287791286046497</v>
      </c>
      <c r="N4435" s="143">
        <v>1.0272476247912301</v>
      </c>
      <c r="O4435" s="143">
        <v>1.2703852672762601</v>
      </c>
      <c r="P4435" s="143">
        <v>0.17333490943054999</v>
      </c>
      <c r="Q4435" s="143">
        <v>644.92014347723602</v>
      </c>
      <c r="R4435" s="143">
        <v>1740</v>
      </c>
      <c r="S4435" s="143" t="s">
        <v>393</v>
      </c>
      <c r="T4435" s="143">
        <v>1740</v>
      </c>
      <c r="U4435" s="143" t="s">
        <v>385</v>
      </c>
      <c r="V4435" s="143" t="s">
        <v>366</v>
      </c>
      <c r="Z4435" s="143">
        <v>0</v>
      </c>
      <c r="AA4435" s="143">
        <v>1</v>
      </c>
      <c r="AB4435" s="143">
        <v>1.2703852672762601</v>
      </c>
      <c r="AC4435" s="143">
        <v>0.17333490943054999</v>
      </c>
      <c r="AD4435" s="143">
        <v>2361.1156628336798</v>
      </c>
      <c r="AF4435" s="143">
        <v>-1</v>
      </c>
      <c r="AG4435" s="143">
        <v>-1</v>
      </c>
      <c r="AH4435" s="143">
        <v>-1</v>
      </c>
      <c r="AI4435" s="143">
        <v>-1</v>
      </c>
      <c r="AJ4435" s="143">
        <v>0</v>
      </c>
      <c r="AM4435" s="143" t="s">
        <v>383</v>
      </c>
      <c r="AN4435" s="143">
        <v>-1</v>
      </c>
      <c r="AQ4435" s="143">
        <v>647</v>
      </c>
      <c r="AR4435" s="143" t="s">
        <v>297</v>
      </c>
      <c r="AT4435" s="143" t="s">
        <v>366</v>
      </c>
      <c r="AV4435" s="143">
        <v>126.28699775457901</v>
      </c>
      <c r="AW4435" s="143">
        <v>1.9149356552000001</v>
      </c>
    </row>
    <row r="4436" spans="1:49" x14ac:dyDescent="0.25">
      <c r="A4436" s="153">
        <v>1200000</v>
      </c>
      <c r="B4436" s="153">
        <v>88000</v>
      </c>
      <c r="C4436" s="153">
        <v>88000</v>
      </c>
      <c r="D4436" s="143" t="s">
        <v>360</v>
      </c>
      <c r="E4436" s="143" t="s">
        <v>73</v>
      </c>
      <c r="F4436" s="143" t="s">
        <v>378</v>
      </c>
      <c r="G4436" s="143" t="s">
        <v>379</v>
      </c>
      <c r="H4436" s="143">
        <v>0.59</v>
      </c>
      <c r="I4436" s="143">
        <v>0.64</v>
      </c>
      <c r="J4436" s="143" t="s">
        <v>366</v>
      </c>
      <c r="K4436" s="143">
        <v>0.23053896689497999</v>
      </c>
      <c r="L4436" s="143">
        <v>3902.7252681053601</v>
      </c>
      <c r="M4436" s="143">
        <v>7.6093336047382403</v>
      </c>
      <c r="N4436" s="143">
        <v>1.0301179512385801</v>
      </c>
      <c r="O4436" s="143">
        <v>1.7542479079956601</v>
      </c>
      <c r="P4436" s="143">
        <v>0.23748232825852</v>
      </c>
      <c r="Q4436" s="143">
        <v>899.73025138397099</v>
      </c>
      <c r="R4436" s="143">
        <v>1740</v>
      </c>
      <c r="S4436" s="143" t="s">
        <v>393</v>
      </c>
      <c r="T4436" s="143">
        <v>1740</v>
      </c>
      <c r="U4436" s="143" t="s">
        <v>385</v>
      </c>
      <c r="V4436" s="143" t="s">
        <v>366</v>
      </c>
      <c r="Z4436" s="143">
        <v>0</v>
      </c>
      <c r="AA4436" s="143">
        <v>1</v>
      </c>
      <c r="AB4436" s="143">
        <v>1.7542479079956601</v>
      </c>
      <c r="AC4436" s="143">
        <v>0.23748232825852</v>
      </c>
      <c r="AD4436" s="143">
        <v>953.662395446652</v>
      </c>
      <c r="AF4436" s="143">
        <v>-1</v>
      </c>
      <c r="AG4436" s="143">
        <v>-1</v>
      </c>
      <c r="AH4436" s="143">
        <v>-1</v>
      </c>
      <c r="AI4436" s="143">
        <v>-1</v>
      </c>
      <c r="AJ4436" s="143">
        <v>0</v>
      </c>
      <c r="AM4436" s="143" t="s">
        <v>383</v>
      </c>
      <c r="AN4436" s="143">
        <v>-1</v>
      </c>
      <c r="AQ4436" s="143">
        <v>649</v>
      </c>
      <c r="AR4436" s="143" t="s">
        <v>297</v>
      </c>
      <c r="AT4436" s="143" t="s">
        <v>366</v>
      </c>
      <c r="AV4436" s="143">
        <v>139.509905087807</v>
      </c>
      <c r="AW4436" s="143">
        <v>0.77344882029999995</v>
      </c>
    </row>
    <row r="4437" spans="1:49" x14ac:dyDescent="0.25">
      <c r="A4437" s="153">
        <v>1200000</v>
      </c>
      <c r="B4437" s="153">
        <v>88000</v>
      </c>
      <c r="C4437" s="153">
        <v>88000</v>
      </c>
      <c r="D4437" s="143" t="s">
        <v>360</v>
      </c>
      <c r="E4437" s="143" t="s">
        <v>73</v>
      </c>
      <c r="F4437" s="143" t="s">
        <v>378</v>
      </c>
      <c r="G4437" s="143" t="s">
        <v>379</v>
      </c>
      <c r="H4437" s="143">
        <v>0.59</v>
      </c>
      <c r="I4437" s="143">
        <v>0.64</v>
      </c>
      <c r="J4437" s="143" t="s">
        <v>366</v>
      </c>
      <c r="K4437" s="143">
        <v>0.16386806243297</v>
      </c>
      <c r="L4437" s="143">
        <v>3822.8769662589202</v>
      </c>
      <c r="M4437" s="143">
        <v>7.4053219979221696</v>
      </c>
      <c r="N4437" s="143">
        <v>1.0086504351861401</v>
      </c>
      <c r="O4437" s="143">
        <v>1.2134957674917499</v>
      </c>
      <c r="P4437" s="143">
        <v>0.16528559248611999</v>
      </c>
      <c r="Q4437" s="143">
        <v>626.44744138047997</v>
      </c>
      <c r="R4437" s="143">
        <v>1740</v>
      </c>
      <c r="S4437" s="143" t="s">
        <v>393</v>
      </c>
      <c r="T4437" s="143">
        <v>1740</v>
      </c>
      <c r="U4437" s="143" t="s">
        <v>385</v>
      </c>
      <c r="V4437" s="143" t="s">
        <v>366</v>
      </c>
      <c r="Z4437" s="143">
        <v>0</v>
      </c>
      <c r="AA4437" s="143">
        <v>1</v>
      </c>
      <c r="AB4437" s="143">
        <v>1.2134957674917499</v>
      </c>
      <c r="AC4437" s="143">
        <v>0.16528559248611999</v>
      </c>
      <c r="AD4437" s="143">
        <v>2361.6336782394701</v>
      </c>
      <c r="AF4437" s="143">
        <v>-1</v>
      </c>
      <c r="AG4437" s="143">
        <v>-1</v>
      </c>
      <c r="AH4437" s="143">
        <v>-1</v>
      </c>
      <c r="AI4437" s="143">
        <v>-1</v>
      </c>
      <c r="AJ4437" s="143">
        <v>0</v>
      </c>
      <c r="AM4437" s="143" t="s">
        <v>383</v>
      </c>
      <c r="AN4437" s="143">
        <v>-1</v>
      </c>
      <c r="AQ4437" s="143">
        <v>647</v>
      </c>
      <c r="AR4437" s="143" t="s">
        <v>297</v>
      </c>
      <c r="AT4437" s="143" t="s">
        <v>366</v>
      </c>
      <c r="AV4437" s="143">
        <v>126.77565712227501</v>
      </c>
      <c r="AW4437" s="143">
        <v>1.9153557811999999</v>
      </c>
    </row>
    <row r="4438" spans="1:49" x14ac:dyDescent="0.25">
      <c r="A4438" s="153">
        <v>1200000</v>
      </c>
      <c r="B4438" s="153">
        <v>91000</v>
      </c>
      <c r="C4438" s="153">
        <v>91000</v>
      </c>
      <c r="D4438" s="143" t="s">
        <v>360</v>
      </c>
      <c r="E4438" s="143" t="s">
        <v>73</v>
      </c>
      <c r="F4438" s="143" t="s">
        <v>378</v>
      </c>
      <c r="G4438" s="143" t="s">
        <v>379</v>
      </c>
      <c r="H4438" s="143">
        <v>0.59</v>
      </c>
      <c r="I4438" s="143">
        <v>0.64</v>
      </c>
      <c r="J4438" s="143" t="s">
        <v>366</v>
      </c>
      <c r="K4438" s="143">
        <v>0.16816263815776999</v>
      </c>
      <c r="L4438" s="143">
        <v>3788.5026532383499</v>
      </c>
      <c r="M4438" s="143">
        <v>7.39278939012123</v>
      </c>
      <c r="N4438" s="143">
        <v>1.0178548724320799</v>
      </c>
      <c r="O4438" s="143">
        <v>1.24319096718758</v>
      </c>
      <c r="P4438" s="143">
        <v>0.17116516060991999</v>
      </c>
      <c r="Q4438" s="143">
        <v>637.08460083628302</v>
      </c>
      <c r="R4438" s="143">
        <v>1730</v>
      </c>
      <c r="S4438" s="143" t="s">
        <v>368</v>
      </c>
      <c r="T4438" s="143">
        <v>1730</v>
      </c>
      <c r="U4438" s="143" t="s">
        <v>385</v>
      </c>
      <c r="V4438" s="143" t="s">
        <v>366</v>
      </c>
      <c r="Z4438" s="143">
        <v>0</v>
      </c>
      <c r="AA4438" s="143">
        <v>1</v>
      </c>
      <c r="AB4438" s="143">
        <v>1.24319096718758</v>
      </c>
      <c r="AC4438" s="143">
        <v>0.17116516060991999</v>
      </c>
      <c r="AD4438" s="143">
        <v>1651.59659451517</v>
      </c>
      <c r="AF4438" s="143">
        <v>-1</v>
      </c>
      <c r="AG4438" s="143">
        <v>-1</v>
      </c>
      <c r="AH4438" s="143">
        <v>-1</v>
      </c>
      <c r="AI4438" s="143">
        <v>-1</v>
      </c>
      <c r="AJ4438" s="143">
        <v>0</v>
      </c>
      <c r="AM4438" s="143" t="s">
        <v>383</v>
      </c>
      <c r="AN4438" s="143">
        <v>-1</v>
      </c>
      <c r="AQ4438" s="143">
        <v>648</v>
      </c>
      <c r="AR4438" s="143" t="s">
        <v>297</v>
      </c>
      <c r="AT4438" s="143" t="s">
        <v>366</v>
      </c>
      <c r="AV4438" s="143">
        <v>107.918092331118</v>
      </c>
      <c r="AW4438" s="143">
        <v>1.3394943993999999</v>
      </c>
    </row>
    <row r="4439" spans="1:49" x14ac:dyDescent="0.25">
      <c r="A4439" s="153">
        <v>1200000</v>
      </c>
      <c r="B4439" s="153">
        <v>92000</v>
      </c>
      <c r="C4439" s="153">
        <v>92000</v>
      </c>
      <c r="D4439" s="143" t="s">
        <v>360</v>
      </c>
      <c r="E4439" s="143" t="s">
        <v>73</v>
      </c>
      <c r="F4439" s="143" t="s">
        <v>378</v>
      </c>
      <c r="G4439" s="143" t="s">
        <v>379</v>
      </c>
      <c r="H4439" s="143">
        <v>0.59</v>
      </c>
      <c r="I4439" s="143">
        <v>0.64</v>
      </c>
      <c r="J4439" s="143" t="s">
        <v>366</v>
      </c>
      <c r="K4439" s="143">
        <v>0.38793408041820998</v>
      </c>
      <c r="L4439" s="143">
        <v>3821.3369050964802</v>
      </c>
      <c r="M4439" s="143">
        <v>7.5172682827161799</v>
      </c>
      <c r="N4439" s="143">
        <v>1.02541233264198</v>
      </c>
      <c r="O4439" s="143">
        <v>2.9162045585124798</v>
      </c>
      <c r="P4439" s="143">
        <v>0.39779239031295999</v>
      </c>
      <c r="Q4439" s="143">
        <v>1482.4268182467699</v>
      </c>
      <c r="R4439" s="143">
        <v>1730</v>
      </c>
      <c r="S4439" s="143" t="s">
        <v>368</v>
      </c>
      <c r="T4439" s="143">
        <v>1730</v>
      </c>
      <c r="U4439" s="143" t="s">
        <v>385</v>
      </c>
      <c r="V4439" s="143" t="s">
        <v>366</v>
      </c>
      <c r="Z4439" s="143">
        <v>0</v>
      </c>
      <c r="AA4439" s="143">
        <v>1</v>
      </c>
      <c r="AB4439" s="143">
        <v>2.9162045585124798</v>
      </c>
      <c r="AC4439" s="143">
        <v>0.39779239031295999</v>
      </c>
      <c r="AD4439" s="143">
        <v>2360.6822847366502</v>
      </c>
      <c r="AF4439" s="143">
        <v>-1</v>
      </c>
      <c r="AG4439" s="143">
        <v>-1</v>
      </c>
      <c r="AH4439" s="143">
        <v>-1</v>
      </c>
      <c r="AI4439" s="143">
        <v>-1</v>
      </c>
      <c r="AJ4439" s="143">
        <v>0</v>
      </c>
      <c r="AM4439" s="143" t="s">
        <v>383</v>
      </c>
      <c r="AN4439" s="143">
        <v>-1</v>
      </c>
      <c r="AQ4439" s="143">
        <v>648</v>
      </c>
      <c r="AR4439" s="143" t="s">
        <v>297</v>
      </c>
      <c r="AT4439" s="143" t="s">
        <v>366</v>
      </c>
      <c r="AV4439" s="143">
        <v>196.37715734575701</v>
      </c>
      <c r="AW4439" s="143">
        <v>1.9145841724999999</v>
      </c>
    </row>
    <row r="4440" spans="1:49" x14ac:dyDescent="0.25">
      <c r="A4440" s="153">
        <v>1200000</v>
      </c>
      <c r="B4440" s="153">
        <v>93000</v>
      </c>
      <c r="C4440" s="153">
        <v>93000</v>
      </c>
      <c r="D4440" s="143" t="s">
        <v>360</v>
      </c>
      <c r="E4440" s="143" t="s">
        <v>73</v>
      </c>
      <c r="F4440" s="143" t="s">
        <v>378</v>
      </c>
      <c r="G4440" s="143" t="s">
        <v>379</v>
      </c>
      <c r="H4440" s="143">
        <v>0.59</v>
      </c>
      <c r="I4440" s="143">
        <v>0.64</v>
      </c>
      <c r="J4440" s="143" t="s">
        <v>366</v>
      </c>
      <c r="K4440" s="143">
        <v>1.6178117304490001E-2</v>
      </c>
      <c r="L4440" s="143">
        <v>1768.87120197838</v>
      </c>
      <c r="M4440" s="143">
        <v>0</v>
      </c>
      <c r="N4440" s="143">
        <v>0</v>
      </c>
      <c r="O4440" s="143">
        <v>0</v>
      </c>
      <c r="P4440" s="143">
        <v>0</v>
      </c>
      <c r="Q4440" s="143">
        <v>28.617005802145801</v>
      </c>
      <c r="R4440" s="143">
        <v>1730</v>
      </c>
      <c r="S4440" s="143" t="s">
        <v>368</v>
      </c>
      <c r="T4440" s="143">
        <v>1730</v>
      </c>
      <c r="U4440" s="143" t="s">
        <v>385</v>
      </c>
      <c r="V4440" s="143" t="s">
        <v>366</v>
      </c>
      <c r="Z4440" s="143">
        <v>0</v>
      </c>
      <c r="AA4440" s="143">
        <v>1</v>
      </c>
      <c r="AB4440" s="143">
        <v>0</v>
      </c>
      <c r="AC4440" s="143">
        <v>0</v>
      </c>
      <c r="AD4440" s="143">
        <v>449.80817773298298</v>
      </c>
      <c r="AF4440" s="143">
        <v>-1</v>
      </c>
      <c r="AG4440" s="143">
        <v>-1</v>
      </c>
      <c r="AH4440" s="143">
        <v>-1</v>
      </c>
      <c r="AI4440" s="143">
        <v>-1</v>
      </c>
      <c r="AJ4440" s="143">
        <v>0</v>
      </c>
      <c r="AM4440" s="143" t="s">
        <v>383</v>
      </c>
      <c r="AN4440" s="143">
        <v>-1</v>
      </c>
      <c r="AQ4440" s="143">
        <v>648</v>
      </c>
      <c r="AR4440" s="143" t="s">
        <v>297</v>
      </c>
      <c r="AT4440" s="143" t="s">
        <v>366</v>
      </c>
      <c r="AV4440" s="143">
        <v>50.787263204221603</v>
      </c>
      <c r="AW4440" s="143">
        <v>0.36480793</v>
      </c>
    </row>
    <row r="4441" spans="1:49" x14ac:dyDescent="0.25">
      <c r="A4441" s="153">
        <v>1200000</v>
      </c>
      <c r="B4441" s="153">
        <v>94000</v>
      </c>
      <c r="C4441" s="153">
        <v>94000</v>
      </c>
      <c r="D4441" s="143" t="s">
        <v>360</v>
      </c>
      <c r="E4441" s="143" t="s">
        <v>73</v>
      </c>
      <c r="F4441" s="143" t="s">
        <v>378</v>
      </c>
      <c r="G4441" s="143" t="s">
        <v>379</v>
      </c>
      <c r="H4441" s="143">
        <v>0.59</v>
      </c>
      <c r="I4441" s="143">
        <v>0.64</v>
      </c>
      <c r="J4441" s="143" t="s">
        <v>366</v>
      </c>
      <c r="K4441" s="143">
        <v>1.8941835404379999E-2</v>
      </c>
      <c r="L4441" s="143">
        <v>1620.1252064170801</v>
      </c>
      <c r="M4441" s="143">
        <v>0</v>
      </c>
      <c r="N4441" s="143">
        <v>0</v>
      </c>
      <c r="O4441" s="143">
        <v>0</v>
      </c>
      <c r="P4441" s="143">
        <v>0</v>
      </c>
      <c r="Q4441" s="143">
        <v>30.688144994452401</v>
      </c>
      <c r="R4441" s="143">
        <v>1730</v>
      </c>
      <c r="S4441" s="143" t="s">
        <v>368</v>
      </c>
      <c r="T4441" s="143">
        <v>1730</v>
      </c>
      <c r="U4441" s="143" t="s">
        <v>385</v>
      </c>
      <c r="V4441" s="143" t="s">
        <v>366</v>
      </c>
      <c r="Z4441" s="143">
        <v>0</v>
      </c>
      <c r="AA4441" s="143">
        <v>1</v>
      </c>
      <c r="AB4441" s="143">
        <v>0</v>
      </c>
      <c r="AC4441" s="143">
        <v>0</v>
      </c>
      <c r="AD4441" s="143">
        <v>350.17699005067198</v>
      </c>
      <c r="AF4441" s="143">
        <v>-1</v>
      </c>
      <c r="AG4441" s="143">
        <v>-1</v>
      </c>
      <c r="AH4441" s="143">
        <v>-1</v>
      </c>
      <c r="AI4441" s="143">
        <v>-1</v>
      </c>
      <c r="AJ4441" s="143">
        <v>0</v>
      </c>
      <c r="AM4441" s="143" t="s">
        <v>383</v>
      </c>
      <c r="AN4441" s="143">
        <v>-1</v>
      </c>
      <c r="AQ4441" s="143">
        <v>648</v>
      </c>
      <c r="AR4441" s="143" t="s">
        <v>297</v>
      </c>
      <c r="AT4441" s="143" t="s">
        <v>366</v>
      </c>
      <c r="AV4441" s="143">
        <v>79.386976995170102</v>
      </c>
      <c r="AW4441" s="143">
        <v>0.28400404709999999</v>
      </c>
    </row>
    <row r="4442" spans="1:49" x14ac:dyDescent="0.25">
      <c r="A4442" s="153">
        <v>1200000</v>
      </c>
      <c r="B4442" s="153">
        <v>94000</v>
      </c>
      <c r="C4442" s="153">
        <v>94000</v>
      </c>
      <c r="D4442" s="143" t="s">
        <v>360</v>
      </c>
      <c r="E4442" s="143" t="s">
        <v>73</v>
      </c>
      <c r="F4442" s="143" t="s">
        <v>378</v>
      </c>
      <c r="G4442" s="143" t="s">
        <v>379</v>
      </c>
      <c r="H4442" s="143">
        <v>0.59</v>
      </c>
      <c r="I4442" s="143">
        <v>0.64</v>
      </c>
      <c r="J4442" s="143" t="s">
        <v>366</v>
      </c>
      <c r="K4442" s="143">
        <v>0.36999459060944001</v>
      </c>
      <c r="L4442" s="143">
        <v>3598.1047022928101</v>
      </c>
      <c r="M4442" s="143">
        <v>7.1320171684261204</v>
      </c>
      <c r="N4442" s="143">
        <v>0.97504236450773996</v>
      </c>
      <c r="O4442" s="143">
        <v>2.6388077724513201</v>
      </c>
      <c r="P4442" s="143">
        <v>0.36076040048289998</v>
      </c>
      <c r="Q4442" s="143">
        <v>1331.2792762947299</v>
      </c>
      <c r="R4442" s="143">
        <v>1730</v>
      </c>
      <c r="S4442" s="143" t="s">
        <v>368</v>
      </c>
      <c r="T4442" s="143">
        <v>1730</v>
      </c>
      <c r="U4442" s="143" t="s">
        <v>385</v>
      </c>
      <c r="V4442" s="143" t="s">
        <v>366</v>
      </c>
      <c r="Z4442" s="143">
        <v>0</v>
      </c>
      <c r="AA4442" s="143">
        <v>1</v>
      </c>
      <c r="AB4442" s="143">
        <v>2.6388077724513201</v>
      </c>
      <c r="AC4442" s="143">
        <v>0.36076040048289998</v>
      </c>
      <c r="AD4442" s="143">
        <v>1390.21928556528</v>
      </c>
      <c r="AF4442" s="143">
        <v>-1</v>
      </c>
      <c r="AG4442" s="143">
        <v>-1</v>
      </c>
      <c r="AH4442" s="143">
        <v>-1</v>
      </c>
      <c r="AI4442" s="143">
        <v>-1</v>
      </c>
      <c r="AJ4442" s="143">
        <v>0</v>
      </c>
      <c r="AM4442" s="143" t="s">
        <v>383</v>
      </c>
      <c r="AN4442" s="143">
        <v>-1</v>
      </c>
      <c r="AQ4442" s="143">
        <v>648</v>
      </c>
      <c r="AR4442" s="143" t="s">
        <v>297</v>
      </c>
      <c r="AT4442" s="143" t="s">
        <v>366</v>
      </c>
      <c r="AV4442" s="143">
        <v>159.984561636488</v>
      </c>
      <c r="AW4442" s="143">
        <v>1.1275095583999999</v>
      </c>
    </row>
    <row r="4443" spans="1:49" x14ac:dyDescent="0.25">
      <c r="A4443" s="153">
        <v>1200000</v>
      </c>
      <c r="B4443" s="153">
        <v>97000</v>
      </c>
      <c r="C4443" s="153">
        <v>97000</v>
      </c>
      <c r="D4443" s="143" t="s">
        <v>360</v>
      </c>
      <c r="E4443" s="143" t="s">
        <v>73</v>
      </c>
      <c r="F4443" s="143" t="s">
        <v>378</v>
      </c>
      <c r="G4443" s="143" t="s">
        <v>379</v>
      </c>
      <c r="H4443" s="143">
        <v>0.59</v>
      </c>
      <c r="I4443" s="143">
        <v>0.64</v>
      </c>
      <c r="J4443" s="143" t="s">
        <v>366</v>
      </c>
      <c r="K4443" s="143">
        <v>2.6768880601730001E-2</v>
      </c>
      <c r="L4443" s="143">
        <v>3821.11705034028</v>
      </c>
      <c r="M4443" s="143">
        <v>7.3294107098784496</v>
      </c>
      <c r="N4443" s="143">
        <v>0.99700653049475996</v>
      </c>
      <c r="O4443" s="143">
        <v>0.19620012017378999</v>
      </c>
      <c r="P4443" s="143">
        <v>2.6688748773959999E-2</v>
      </c>
      <c r="Q4443" s="143">
        <v>102.287026085805</v>
      </c>
      <c r="R4443" s="143">
        <v>1740</v>
      </c>
      <c r="S4443" s="143" t="s">
        <v>393</v>
      </c>
      <c r="T4443" s="143">
        <v>1740</v>
      </c>
      <c r="U4443" s="143" t="s">
        <v>385</v>
      </c>
      <c r="V4443" s="143" t="s">
        <v>366</v>
      </c>
      <c r="Z4443" s="143">
        <v>0</v>
      </c>
      <c r="AA4443" s="143">
        <v>1</v>
      </c>
      <c r="AB4443" s="143">
        <v>0.19620012017378999</v>
      </c>
      <c r="AC4443" s="143">
        <v>2.6688748773959999E-2</v>
      </c>
      <c r="AD4443" s="143">
        <v>2360.5464660634302</v>
      </c>
      <c r="AF4443" s="143">
        <v>-1</v>
      </c>
      <c r="AG4443" s="143">
        <v>-1</v>
      </c>
      <c r="AH4443" s="143">
        <v>-1</v>
      </c>
      <c r="AI4443" s="143">
        <v>-1</v>
      </c>
      <c r="AJ4443" s="143">
        <v>0</v>
      </c>
      <c r="AM4443" s="143" t="s">
        <v>383</v>
      </c>
      <c r="AN4443" s="143">
        <v>-1</v>
      </c>
      <c r="AQ4443" s="143">
        <v>647</v>
      </c>
      <c r="AR4443" s="143" t="s">
        <v>297</v>
      </c>
      <c r="AT4443" s="143" t="s">
        <v>366</v>
      </c>
      <c r="AV4443" s="143">
        <v>42.531357255443297</v>
      </c>
      <c r="AW4443" s="143">
        <v>1.9144740195000001</v>
      </c>
    </row>
    <row r="4444" spans="1:49" x14ac:dyDescent="0.25">
      <c r="A4444" s="153">
        <v>1200000</v>
      </c>
      <c r="B4444" s="153">
        <v>97000</v>
      </c>
      <c r="C4444" s="153">
        <v>97000</v>
      </c>
      <c r="D4444" s="143" t="s">
        <v>360</v>
      </c>
      <c r="E4444" s="143" t="s">
        <v>73</v>
      </c>
      <c r="F4444" s="143" t="s">
        <v>378</v>
      </c>
      <c r="G4444" s="143" t="s">
        <v>379</v>
      </c>
      <c r="H4444" s="143">
        <v>0.59</v>
      </c>
      <c r="I4444" s="143">
        <v>0.64</v>
      </c>
      <c r="J4444" s="143" t="s">
        <v>366</v>
      </c>
      <c r="K4444" s="143">
        <v>0.58773277168510996</v>
      </c>
      <c r="L4444" s="143">
        <v>3823.7254900176699</v>
      </c>
      <c r="M4444" s="143">
        <v>7.6209506234512201</v>
      </c>
      <c r="N4444" s="143">
        <v>1.0411998704040899</v>
      </c>
      <c r="O4444" s="143">
        <v>4.4790824327963996</v>
      </c>
      <c r="P4444" s="143">
        <v>0.61194728571078005</v>
      </c>
      <c r="Q4444" s="143">
        <v>2247.3287804111101</v>
      </c>
      <c r="R4444" s="143">
        <v>1740</v>
      </c>
      <c r="S4444" s="143" t="s">
        <v>393</v>
      </c>
      <c r="T4444" s="143">
        <v>1740</v>
      </c>
      <c r="U4444" s="143" t="s">
        <v>385</v>
      </c>
      <c r="V4444" s="143" t="s">
        <v>366</v>
      </c>
      <c r="Z4444" s="143">
        <v>0</v>
      </c>
      <c r="AA4444" s="143">
        <v>1</v>
      </c>
      <c r="AB4444" s="143">
        <v>4.4790824327963996</v>
      </c>
      <c r="AC4444" s="143">
        <v>0.61194728571078005</v>
      </c>
      <c r="AD4444" s="143">
        <v>2362.15786503134</v>
      </c>
      <c r="AF4444" s="143">
        <v>-1</v>
      </c>
      <c r="AG4444" s="143">
        <v>-1</v>
      </c>
      <c r="AH4444" s="143">
        <v>-1</v>
      </c>
      <c r="AI4444" s="143">
        <v>-1</v>
      </c>
      <c r="AJ4444" s="143">
        <v>0</v>
      </c>
      <c r="AM4444" s="143" t="s">
        <v>383</v>
      </c>
      <c r="AN4444" s="143">
        <v>-1</v>
      </c>
      <c r="AQ4444" s="143">
        <v>647</v>
      </c>
      <c r="AR4444" s="143" t="s">
        <v>297</v>
      </c>
      <c r="AT4444" s="143" t="s">
        <v>366</v>
      </c>
      <c r="AV4444" s="143">
        <v>192.641985948242</v>
      </c>
      <c r="AW4444" s="143">
        <v>1.9157809124</v>
      </c>
    </row>
    <row r="4445" spans="1:49" x14ac:dyDescent="0.25">
      <c r="A4445" s="153">
        <v>1200000</v>
      </c>
      <c r="B4445" s="153">
        <v>99000</v>
      </c>
      <c r="C4445" s="153">
        <v>99000</v>
      </c>
      <c r="D4445" s="143" t="s">
        <v>360</v>
      </c>
      <c r="E4445" s="143" t="s">
        <v>73</v>
      </c>
      <c r="F4445" s="143" t="s">
        <v>378</v>
      </c>
      <c r="G4445" s="143" t="s">
        <v>379</v>
      </c>
      <c r="H4445" s="143">
        <v>0.59</v>
      </c>
      <c r="I4445" s="143">
        <v>0.64</v>
      </c>
      <c r="J4445" s="143" t="s">
        <v>366</v>
      </c>
      <c r="K4445" s="143">
        <v>0.15379551698437999</v>
      </c>
      <c r="L4445" s="143">
        <v>3902.4666580926</v>
      </c>
      <c r="M4445" s="143">
        <v>7.5460529833992398</v>
      </c>
      <c r="N4445" s="143">
        <v>1.02080199130847</v>
      </c>
      <c r="O4445" s="143">
        <v>1.1605491197734701</v>
      </c>
      <c r="P4445" s="143">
        <v>0.15699476999198</v>
      </c>
      <c r="Q4445" s="143">
        <v>600.18187719568903</v>
      </c>
      <c r="R4445" s="143">
        <v>1740</v>
      </c>
      <c r="S4445" s="143" t="s">
        <v>393</v>
      </c>
      <c r="T4445" s="143">
        <v>1740</v>
      </c>
      <c r="U4445" s="143" t="s">
        <v>385</v>
      </c>
      <c r="V4445" s="143" t="s">
        <v>366</v>
      </c>
      <c r="Z4445" s="143">
        <v>0</v>
      </c>
      <c r="AA4445" s="143">
        <v>1</v>
      </c>
      <c r="AB4445" s="143">
        <v>1.1605491197734701</v>
      </c>
      <c r="AC4445" s="143">
        <v>0.15699476999198</v>
      </c>
      <c r="AD4445" s="143">
        <v>916.78699975473603</v>
      </c>
      <c r="AF4445" s="143">
        <v>-1</v>
      </c>
      <c r="AG4445" s="143">
        <v>-1</v>
      </c>
      <c r="AH4445" s="143">
        <v>-1</v>
      </c>
      <c r="AI4445" s="143">
        <v>-1</v>
      </c>
      <c r="AJ4445" s="143">
        <v>0</v>
      </c>
      <c r="AM4445" s="143" t="s">
        <v>383</v>
      </c>
      <c r="AN4445" s="143">
        <v>-1</v>
      </c>
      <c r="AQ4445" s="143">
        <v>649</v>
      </c>
      <c r="AR4445" s="143" t="s">
        <v>297</v>
      </c>
      <c r="AT4445" s="143" t="s">
        <v>366</v>
      </c>
      <c r="AV4445" s="143">
        <v>131.99669230276399</v>
      </c>
      <c r="AW4445" s="143">
        <v>0.74354176780000003</v>
      </c>
    </row>
    <row r="4446" spans="1:49" x14ac:dyDescent="0.25">
      <c r="A4446" s="153">
        <v>1200000</v>
      </c>
      <c r="B4446" s="153">
        <v>100000</v>
      </c>
      <c r="C4446" s="153">
        <v>100000</v>
      </c>
      <c r="D4446" s="143" t="s">
        <v>360</v>
      </c>
      <c r="E4446" s="143" t="s">
        <v>73</v>
      </c>
      <c r="F4446" s="143" t="s">
        <v>378</v>
      </c>
      <c r="G4446" s="143" t="s">
        <v>379</v>
      </c>
      <c r="H4446" s="143">
        <v>0.59</v>
      </c>
      <c r="I4446" s="143">
        <v>0.64</v>
      </c>
      <c r="J4446" s="143" t="s">
        <v>366</v>
      </c>
      <c r="K4446" s="143">
        <v>0.1175812258599</v>
      </c>
      <c r="L4446" s="143">
        <v>3814.0058547112199</v>
      </c>
      <c r="M4446" s="143">
        <v>7.4038137761372704</v>
      </c>
      <c r="N4446" s="143">
        <v>1.00843159418248</v>
      </c>
      <c r="O4446" s="143">
        <v>0.87054949983670005</v>
      </c>
      <c r="P4446" s="143">
        <v>0.11857262303983</v>
      </c>
      <c r="Q4446" s="143">
        <v>448.45548383381498</v>
      </c>
      <c r="R4446" s="143">
        <v>1740</v>
      </c>
      <c r="S4446" s="143" t="s">
        <v>393</v>
      </c>
      <c r="T4446" s="143">
        <v>1740</v>
      </c>
      <c r="U4446" s="143" t="s">
        <v>385</v>
      </c>
      <c r="V4446" s="143" t="s">
        <v>366</v>
      </c>
      <c r="Z4446" s="143">
        <v>0</v>
      </c>
      <c r="AA4446" s="143">
        <v>1</v>
      </c>
      <c r="AB4446" s="143">
        <v>0.87054949983670005</v>
      </c>
      <c r="AC4446" s="143">
        <v>0.11857262303983</v>
      </c>
      <c r="AD4446" s="143">
        <v>2356.1534290282698</v>
      </c>
      <c r="AF4446" s="143">
        <v>-1</v>
      </c>
      <c r="AG4446" s="143">
        <v>-1</v>
      </c>
      <c r="AH4446" s="143">
        <v>-1</v>
      </c>
      <c r="AI4446" s="143">
        <v>-1</v>
      </c>
      <c r="AJ4446" s="143">
        <v>0</v>
      </c>
      <c r="AM4446" s="143" t="s">
        <v>383</v>
      </c>
      <c r="AN4446" s="143">
        <v>-1</v>
      </c>
      <c r="AQ4446" s="143">
        <v>646</v>
      </c>
      <c r="AR4446" s="143" t="s">
        <v>297</v>
      </c>
      <c r="AT4446" s="143" t="s">
        <v>366</v>
      </c>
      <c r="AV4446" s="143">
        <v>85.178233337810298</v>
      </c>
      <c r="AW4446" s="143">
        <v>1.9109111347000001</v>
      </c>
    </row>
    <row r="4447" spans="1:49" x14ac:dyDescent="0.25">
      <c r="A4447" s="153">
        <v>1200000</v>
      </c>
      <c r="B4447" s="153">
        <v>100000</v>
      </c>
      <c r="C4447" s="153">
        <v>100000</v>
      </c>
      <c r="D4447" s="143" t="s">
        <v>360</v>
      </c>
      <c r="E4447" s="143" t="s">
        <v>73</v>
      </c>
      <c r="F4447" s="143" t="s">
        <v>378</v>
      </c>
      <c r="G4447" s="143" t="s">
        <v>379</v>
      </c>
      <c r="H4447" s="143">
        <v>0.59</v>
      </c>
      <c r="I4447" s="143">
        <v>0.64</v>
      </c>
      <c r="J4447" s="143" t="s">
        <v>366</v>
      </c>
      <c r="K4447" s="143">
        <v>4.9480266985760003E-2</v>
      </c>
      <c r="L4447" s="143">
        <v>3814.0058547112199</v>
      </c>
      <c r="M4447" s="143">
        <v>7.4038137761372704</v>
      </c>
      <c r="N4447" s="143">
        <v>1.00843159418248</v>
      </c>
      <c r="O4447" s="143">
        <v>0.36634268235614997</v>
      </c>
      <c r="P4447" s="143">
        <v>4.9897464517019999E-2</v>
      </c>
      <c r="Q4447" s="143">
        <v>188.71802797637801</v>
      </c>
      <c r="R4447" s="143">
        <v>1740</v>
      </c>
      <c r="S4447" s="143" t="s">
        <v>393</v>
      </c>
      <c r="T4447" s="143">
        <v>1740</v>
      </c>
      <c r="U4447" s="143" t="s">
        <v>385</v>
      </c>
      <c r="V4447" s="143" t="s">
        <v>366</v>
      </c>
      <c r="Z4447" s="143">
        <v>0</v>
      </c>
      <c r="AA4447" s="143">
        <v>1</v>
      </c>
      <c r="AB4447" s="143">
        <v>0.36634268235614997</v>
      </c>
      <c r="AC4447" s="143">
        <v>4.9897464517019999E-2</v>
      </c>
      <c r="AD4447" s="143">
        <v>2356.1534290282698</v>
      </c>
      <c r="AF4447" s="143">
        <v>-1</v>
      </c>
      <c r="AG4447" s="143">
        <v>-1</v>
      </c>
      <c r="AH4447" s="143">
        <v>-1</v>
      </c>
      <c r="AI4447" s="143">
        <v>-1</v>
      </c>
      <c r="AJ4447" s="143">
        <v>0</v>
      </c>
      <c r="AM4447" s="143" t="s">
        <v>383</v>
      </c>
      <c r="AN4447" s="143">
        <v>-1</v>
      </c>
      <c r="AQ4447" s="143">
        <v>647</v>
      </c>
      <c r="AR4447" s="143" t="s">
        <v>297</v>
      </c>
      <c r="AT4447" s="143" t="s">
        <v>366</v>
      </c>
      <c r="AV4447" s="143">
        <v>65.798822131170596</v>
      </c>
      <c r="AW4447" s="143">
        <v>1.9109111347000001</v>
      </c>
    </row>
    <row r="4448" spans="1:49" x14ac:dyDescent="0.25">
      <c r="A4448" s="153">
        <v>1200000</v>
      </c>
      <c r="B4448" s="153">
        <v>100000</v>
      </c>
      <c r="C4448" s="153">
        <v>100000</v>
      </c>
      <c r="D4448" s="143" t="s">
        <v>360</v>
      </c>
      <c r="E4448" s="143" t="s">
        <v>73</v>
      </c>
      <c r="F4448" s="143" t="s">
        <v>378</v>
      </c>
      <c r="G4448" s="143" t="s">
        <v>379</v>
      </c>
      <c r="H4448" s="143">
        <v>0.59</v>
      </c>
      <c r="I4448" s="143">
        <v>0.64</v>
      </c>
      <c r="J4448" s="143" t="s">
        <v>366</v>
      </c>
      <c r="K4448" s="143">
        <v>3.1480734960869998E-2</v>
      </c>
      <c r="L4448" s="143">
        <v>3814.0058547112199</v>
      </c>
      <c r="M4448" s="143">
        <v>7.4038137761372704</v>
      </c>
      <c r="N4448" s="143">
        <v>1.00843159418248</v>
      </c>
      <c r="O4448" s="143">
        <v>0.23307749918625001</v>
      </c>
      <c r="P4448" s="143">
        <v>3.1746167742629998E-2</v>
      </c>
      <c r="Q4448" s="143">
        <v>120.067707451389</v>
      </c>
      <c r="R4448" s="143">
        <v>1740</v>
      </c>
      <c r="S4448" s="143" t="s">
        <v>393</v>
      </c>
      <c r="T4448" s="143">
        <v>1740</v>
      </c>
      <c r="U4448" s="143" t="s">
        <v>385</v>
      </c>
      <c r="V4448" s="143" t="s">
        <v>366</v>
      </c>
      <c r="Z4448" s="143">
        <v>0</v>
      </c>
      <c r="AA4448" s="143">
        <v>1</v>
      </c>
      <c r="AB4448" s="143">
        <v>0.23307749918625001</v>
      </c>
      <c r="AC4448" s="143">
        <v>3.1746167742629998E-2</v>
      </c>
      <c r="AD4448" s="143">
        <v>2356.1534290282698</v>
      </c>
      <c r="AF4448" s="143">
        <v>-1</v>
      </c>
      <c r="AG4448" s="143">
        <v>-1</v>
      </c>
      <c r="AH4448" s="143">
        <v>-1</v>
      </c>
      <c r="AI4448" s="143">
        <v>-1</v>
      </c>
      <c r="AJ4448" s="143">
        <v>0</v>
      </c>
      <c r="AM4448" s="143" t="s">
        <v>383</v>
      </c>
      <c r="AN4448" s="143">
        <v>-1</v>
      </c>
      <c r="AQ4448" s="143">
        <v>649</v>
      </c>
      <c r="AR4448" s="143" t="s">
        <v>297</v>
      </c>
      <c r="AT4448" s="143" t="s">
        <v>366</v>
      </c>
      <c r="AV4448" s="143">
        <v>44.192403781411699</v>
      </c>
      <c r="AW4448" s="143">
        <v>1.9109111347000001</v>
      </c>
    </row>
    <row r="4449" spans="1:49" x14ac:dyDescent="0.25">
      <c r="A4449" s="153">
        <v>1200000</v>
      </c>
      <c r="B4449" s="153">
        <v>100000</v>
      </c>
      <c r="C4449" s="153">
        <v>100000</v>
      </c>
      <c r="D4449" s="143" t="s">
        <v>360</v>
      </c>
      <c r="E4449" s="143" t="s">
        <v>73</v>
      </c>
      <c r="F4449" s="143" t="s">
        <v>378</v>
      </c>
      <c r="G4449" s="143" t="s">
        <v>379</v>
      </c>
      <c r="H4449" s="143">
        <v>0.59</v>
      </c>
      <c r="I4449" s="143">
        <v>0.64</v>
      </c>
      <c r="J4449" s="143" t="s">
        <v>366</v>
      </c>
      <c r="K4449" s="143">
        <v>0.54871616977838</v>
      </c>
      <c r="L4449" s="143">
        <v>3769.6613447366199</v>
      </c>
      <c r="M4449" s="143">
        <v>7.5166873999012997</v>
      </c>
      <c r="N4449" s="143">
        <v>1.02487365019919</v>
      </c>
      <c r="O4449" s="143">
        <v>4.1245279194952902</v>
      </c>
      <c r="P4449" s="143">
        <v>0.56236474384408996</v>
      </c>
      <c r="Q4449" s="143">
        <v>2068.4741344455101</v>
      </c>
      <c r="R4449" s="143">
        <v>1730</v>
      </c>
      <c r="S4449" s="143" t="s">
        <v>368</v>
      </c>
      <c r="T4449" s="143">
        <v>1730</v>
      </c>
      <c r="U4449" s="143" t="s">
        <v>385</v>
      </c>
      <c r="V4449" s="143" t="s">
        <v>366</v>
      </c>
      <c r="Z4449" s="143">
        <v>0</v>
      </c>
      <c r="AA4449" s="143">
        <v>1</v>
      </c>
      <c r="AB4449" s="143">
        <v>4.1245279194952902</v>
      </c>
      <c r="AC4449" s="143">
        <v>0.56236474384408996</v>
      </c>
      <c r="AD4449" s="143">
        <v>2105.69533522249</v>
      </c>
      <c r="AF4449" s="143">
        <v>-1</v>
      </c>
      <c r="AG4449" s="143">
        <v>-1</v>
      </c>
      <c r="AH4449" s="143">
        <v>-1</v>
      </c>
      <c r="AI4449" s="143">
        <v>-1</v>
      </c>
      <c r="AJ4449" s="143">
        <v>0</v>
      </c>
      <c r="AM4449" s="143" t="s">
        <v>383</v>
      </c>
      <c r="AN4449" s="143">
        <v>-1</v>
      </c>
      <c r="AQ4449" s="143">
        <v>648</v>
      </c>
      <c r="AR4449" s="143" t="s">
        <v>297</v>
      </c>
      <c r="AT4449" s="143" t="s">
        <v>366</v>
      </c>
      <c r="AV4449" s="143">
        <v>185.11119922722699</v>
      </c>
      <c r="AW4449" s="143">
        <v>1.7077821047999999</v>
      </c>
    </row>
    <row r="4450" spans="1:49" x14ac:dyDescent="0.25">
      <c r="A4450" s="153">
        <v>1200000</v>
      </c>
      <c r="B4450" s="153">
        <v>100000</v>
      </c>
      <c r="C4450" s="153">
        <v>100000</v>
      </c>
      <c r="D4450" s="143" t="s">
        <v>360</v>
      </c>
      <c r="E4450" s="143" t="s">
        <v>73</v>
      </c>
      <c r="F4450" s="143" t="s">
        <v>378</v>
      </c>
      <c r="G4450" s="143" t="s">
        <v>379</v>
      </c>
      <c r="H4450" s="143">
        <v>0.59</v>
      </c>
      <c r="I4450" s="143">
        <v>0.64</v>
      </c>
      <c r="J4450" s="143" t="s">
        <v>366</v>
      </c>
      <c r="K4450" s="143">
        <v>1.8401944644150001E-2</v>
      </c>
      <c r="L4450" s="143">
        <v>3817.1757102645702</v>
      </c>
      <c r="M4450" s="143">
        <v>7.3208308626476803</v>
      </c>
      <c r="N4450" s="143">
        <v>0.99604780543551996</v>
      </c>
      <c r="O4450" s="143">
        <v>0.13471752428367001</v>
      </c>
      <c r="P4450" s="143">
        <v>1.8329216578549998E-2</v>
      </c>
      <c r="Q4450" s="143">
        <v>70.243456117309407</v>
      </c>
      <c r="R4450" s="143">
        <v>1740</v>
      </c>
      <c r="S4450" s="143" t="s">
        <v>393</v>
      </c>
      <c r="T4450" s="143">
        <v>1740</v>
      </c>
      <c r="U4450" s="143" t="s">
        <v>385</v>
      </c>
      <c r="V4450" s="143" t="s">
        <v>366</v>
      </c>
      <c r="Z4450" s="143">
        <v>0</v>
      </c>
      <c r="AA4450" s="143">
        <v>1</v>
      </c>
      <c r="AB4450" s="143">
        <v>0.13471752428367001</v>
      </c>
      <c r="AC4450" s="143">
        <v>1.8329216578549998E-2</v>
      </c>
      <c r="AD4450" s="143">
        <v>2358.1116497667699</v>
      </c>
      <c r="AF4450" s="143">
        <v>-1</v>
      </c>
      <c r="AG4450" s="143">
        <v>-1</v>
      </c>
      <c r="AH4450" s="143">
        <v>-1</v>
      </c>
      <c r="AI4450" s="143">
        <v>-1</v>
      </c>
      <c r="AJ4450" s="143">
        <v>0</v>
      </c>
      <c r="AM4450" s="143" t="s">
        <v>383</v>
      </c>
      <c r="AN4450" s="143">
        <v>-1</v>
      </c>
      <c r="AQ4450" s="143">
        <v>647</v>
      </c>
      <c r="AR4450" s="143" t="s">
        <v>297</v>
      </c>
      <c r="AT4450" s="143" t="s">
        <v>366</v>
      </c>
      <c r="AV4450" s="143">
        <v>51.716798453885701</v>
      </c>
      <c r="AW4450" s="143">
        <v>1.9124993104000001</v>
      </c>
    </row>
    <row r="4451" spans="1:49" x14ac:dyDescent="0.25">
      <c r="A4451" s="153">
        <v>1200000</v>
      </c>
      <c r="B4451" s="153">
        <v>1800000</v>
      </c>
      <c r="C4451" s="153">
        <v>1800000</v>
      </c>
      <c r="D4451" s="143" t="s">
        <v>360</v>
      </c>
      <c r="E4451" s="143" t="s">
        <v>73</v>
      </c>
      <c r="F4451" s="143" t="s">
        <v>378</v>
      </c>
      <c r="G4451" s="143" t="s">
        <v>379</v>
      </c>
      <c r="H4451" s="143">
        <v>0.59</v>
      </c>
      <c r="I4451" s="143">
        <v>0.64</v>
      </c>
      <c r="J4451" s="143" t="s">
        <v>363</v>
      </c>
      <c r="K4451" s="143">
        <v>2.2986369348500001E-3</v>
      </c>
      <c r="L4451" s="143">
        <v>3575.7482136062799</v>
      </c>
      <c r="M4451" s="143">
        <v>7.0667780091353096</v>
      </c>
      <c r="N4451" s="143">
        <v>0.96605711176590003</v>
      </c>
      <c r="O4451" s="143">
        <v>1.624395694219E-2</v>
      </c>
      <c r="P4451" s="143">
        <v>2.22061455828E-3</v>
      </c>
      <c r="Q4451" s="143">
        <v>8.2193469135264596</v>
      </c>
      <c r="R4451" s="143">
        <v>3100</v>
      </c>
      <c r="S4451" s="143" t="s">
        <v>371</v>
      </c>
      <c r="T4451" s="143">
        <v>3100</v>
      </c>
      <c r="U4451" s="143" t="s">
        <v>385</v>
      </c>
      <c r="V4451" s="143" t="s">
        <v>366</v>
      </c>
      <c r="Y4451" s="143" t="s">
        <v>363</v>
      </c>
      <c r="Z4451" s="143">
        <v>0</v>
      </c>
      <c r="AA4451" s="143">
        <v>1</v>
      </c>
      <c r="AB4451" s="143">
        <v>1.624395694219E-2</v>
      </c>
      <c r="AC4451" s="143">
        <v>2.22061455828E-3</v>
      </c>
      <c r="AD4451" s="143">
        <v>922.74315686615103</v>
      </c>
      <c r="AF4451" s="143">
        <v>-1</v>
      </c>
      <c r="AG4451" s="143">
        <v>-1</v>
      </c>
      <c r="AH4451" s="143">
        <v>-1</v>
      </c>
      <c r="AI4451" s="143">
        <v>-1</v>
      </c>
      <c r="AJ4451" s="143">
        <v>0</v>
      </c>
      <c r="AM4451" s="143" t="s">
        <v>383</v>
      </c>
      <c r="AN4451" s="143">
        <v>-1</v>
      </c>
      <c r="AQ4451" s="143">
        <v>648</v>
      </c>
      <c r="AR4451" s="143" t="s">
        <v>297</v>
      </c>
      <c r="AT4451" s="143" t="s">
        <v>366</v>
      </c>
      <c r="AV4451" s="143">
        <v>31.692058644961399</v>
      </c>
      <c r="AW4451" s="143">
        <v>0.74837239</v>
      </c>
    </row>
    <row r="4452" spans="1:49" x14ac:dyDescent="0.25">
      <c r="A4452" s="153">
        <v>1200000</v>
      </c>
      <c r="B4452" s="153">
        <v>1800000</v>
      </c>
      <c r="C4452" s="153">
        <v>1800000</v>
      </c>
      <c r="D4452" s="143" t="s">
        <v>360</v>
      </c>
      <c r="E4452" s="143" t="s">
        <v>73</v>
      </c>
      <c r="F4452" s="143" t="s">
        <v>378</v>
      </c>
      <c r="G4452" s="143" t="s">
        <v>379</v>
      </c>
      <c r="H4452" s="143">
        <v>0.59</v>
      </c>
      <c r="I4452" s="143">
        <v>0.64</v>
      </c>
      <c r="J4452" s="143" t="s">
        <v>363</v>
      </c>
      <c r="K4452" s="143">
        <v>7.3114473238100001E-3</v>
      </c>
      <c r="L4452" s="143">
        <v>3769.6613447366199</v>
      </c>
      <c r="M4452" s="143">
        <v>7.5166873999012997</v>
      </c>
      <c r="N4452" s="143">
        <v>1.02487365019919</v>
      </c>
      <c r="O4452" s="143">
        <v>5.4957863973930002E-2</v>
      </c>
      <c r="P4452" s="143">
        <v>7.4933097069899996E-3</v>
      </c>
      <c r="Q4452" s="143">
        <v>27.561680350648299</v>
      </c>
      <c r="R4452" s="143">
        <v>3100</v>
      </c>
      <c r="S4452" s="143" t="s">
        <v>371</v>
      </c>
      <c r="T4452" s="143">
        <v>3100</v>
      </c>
      <c r="U4452" s="143" t="s">
        <v>385</v>
      </c>
      <c r="V4452" s="143" t="s">
        <v>366</v>
      </c>
      <c r="Y4452" s="143" t="s">
        <v>363</v>
      </c>
      <c r="Z4452" s="143">
        <v>0</v>
      </c>
      <c r="AA4452" s="143">
        <v>1</v>
      </c>
      <c r="AB4452" s="143">
        <v>5.4957863973930002E-2</v>
      </c>
      <c r="AC4452" s="143">
        <v>7.4933097069899996E-3</v>
      </c>
      <c r="AD4452" s="143">
        <v>223.06369621363001</v>
      </c>
      <c r="AF4452" s="143">
        <v>-1</v>
      </c>
      <c r="AG4452" s="143">
        <v>-1</v>
      </c>
      <c r="AH4452" s="143">
        <v>-1</v>
      </c>
      <c r="AI4452" s="143">
        <v>-1</v>
      </c>
      <c r="AJ4452" s="143">
        <v>0</v>
      </c>
      <c r="AM4452" s="143" t="s">
        <v>383</v>
      </c>
      <c r="AN4452" s="143">
        <v>-1</v>
      </c>
      <c r="AQ4452" s="143">
        <v>648</v>
      </c>
      <c r="AR4452" s="143" t="s">
        <v>297</v>
      </c>
      <c r="AT4452" s="143" t="s">
        <v>366</v>
      </c>
      <c r="AV4452" s="143">
        <v>80.546415903531496</v>
      </c>
      <c r="AW4452" s="143">
        <v>0.1809113513</v>
      </c>
    </row>
    <row r="4453" spans="1:49" x14ac:dyDescent="0.25">
      <c r="A4453" s="153">
        <v>1200000</v>
      </c>
      <c r="B4453" s="153">
        <v>77000</v>
      </c>
      <c r="C4453" s="153">
        <v>77000</v>
      </c>
      <c r="D4453" s="143" t="s">
        <v>360</v>
      </c>
      <c r="E4453" s="143" t="s">
        <v>73</v>
      </c>
      <c r="F4453" s="143" t="s">
        <v>378</v>
      </c>
      <c r="G4453" s="143" t="s">
        <v>379</v>
      </c>
      <c r="H4453" s="143">
        <v>0.59</v>
      </c>
      <c r="I4453" s="143">
        <v>0.64</v>
      </c>
      <c r="J4453" s="143" t="s">
        <v>366</v>
      </c>
      <c r="K4453" s="143">
        <v>2.30495009975E-3</v>
      </c>
      <c r="L4453" s="143">
        <v>3578.2288388369798</v>
      </c>
      <c r="M4453" s="143">
        <v>6.7566975448098203</v>
      </c>
      <c r="N4453" s="143">
        <v>0.88272902662966002</v>
      </c>
      <c r="O4453" s="143">
        <v>1.557385067991E-2</v>
      </c>
      <c r="P4453" s="143">
        <v>2.03464635798E-3</v>
      </c>
      <c r="Q4453" s="143">
        <v>8.2476389190163601</v>
      </c>
      <c r="R4453" s="143">
        <v>1740</v>
      </c>
      <c r="S4453" s="143" t="s">
        <v>393</v>
      </c>
      <c r="T4453" s="143">
        <v>1740</v>
      </c>
      <c r="U4453" s="143" t="s">
        <v>385</v>
      </c>
      <c r="V4453" s="143" t="s">
        <v>366</v>
      </c>
      <c r="Z4453" s="143">
        <v>0</v>
      </c>
      <c r="AA4453" s="143">
        <v>1</v>
      </c>
      <c r="AB4453" s="143">
        <v>1.557385067991E-2</v>
      </c>
      <c r="AC4453" s="143">
        <v>2.03464635798E-3</v>
      </c>
      <c r="AD4453" s="143">
        <v>8.2476389190153192</v>
      </c>
      <c r="AF4453" s="143">
        <v>-1</v>
      </c>
      <c r="AG4453" s="143">
        <v>-1</v>
      </c>
      <c r="AH4453" s="143">
        <v>-1</v>
      </c>
      <c r="AI4453" s="143">
        <v>-1</v>
      </c>
      <c r="AJ4453" s="143">
        <v>0</v>
      </c>
      <c r="AM4453" s="143" t="s">
        <v>383</v>
      </c>
      <c r="AN4453" s="143">
        <v>-1</v>
      </c>
      <c r="AQ4453" s="143">
        <v>649</v>
      </c>
      <c r="AR4453" s="143" t="s">
        <v>297</v>
      </c>
      <c r="AT4453" s="143" t="s">
        <v>366</v>
      </c>
      <c r="AV4453" s="143">
        <v>31.1584042144998</v>
      </c>
      <c r="AW4453" s="143">
        <v>6.6890826999999996E-3</v>
      </c>
    </row>
    <row r="4454" spans="1:49" x14ac:dyDescent="0.25">
      <c r="A4454" s="153">
        <v>1200000</v>
      </c>
      <c r="B4454" s="153">
        <v>80000</v>
      </c>
      <c r="C4454" s="153">
        <v>80000</v>
      </c>
      <c r="D4454" s="143" t="s">
        <v>360</v>
      </c>
      <c r="E4454" s="143" t="s">
        <v>73</v>
      </c>
      <c r="F4454" s="143" t="s">
        <v>378</v>
      </c>
      <c r="G4454" s="143" t="s">
        <v>379</v>
      </c>
      <c r="H4454" s="143">
        <v>0.59</v>
      </c>
      <c r="I4454" s="143">
        <v>0.64</v>
      </c>
      <c r="J4454" s="143" t="s">
        <v>366</v>
      </c>
      <c r="K4454" s="143">
        <v>0.13474127704818001</v>
      </c>
      <c r="L4454" s="143">
        <v>3819.9203531899502</v>
      </c>
      <c r="M4454" s="143">
        <v>7.4178019119174401</v>
      </c>
      <c r="N4454" s="143">
        <v>1.0098358184646801</v>
      </c>
      <c r="O4454" s="143">
        <v>0.99948410250221997</v>
      </c>
      <c r="P4454" s="143">
        <v>0.13606656778893</v>
      </c>
      <c r="Q4454" s="143">
        <v>514.70094661116696</v>
      </c>
      <c r="R4454" s="143">
        <v>1740</v>
      </c>
      <c r="S4454" s="143" t="s">
        <v>393</v>
      </c>
      <c r="T4454" s="143">
        <v>1740</v>
      </c>
      <c r="U4454" s="143" t="s">
        <v>385</v>
      </c>
      <c r="V4454" s="143" t="s">
        <v>366</v>
      </c>
      <c r="Z4454" s="143">
        <v>0</v>
      </c>
      <c r="AA4454" s="143">
        <v>1</v>
      </c>
      <c r="AB4454" s="143">
        <v>0.99948410250221997</v>
      </c>
      <c r="AC4454" s="143">
        <v>0.13606656778893</v>
      </c>
      <c r="AD4454" s="143">
        <v>2251.2396952752501</v>
      </c>
      <c r="AF4454" s="143">
        <v>-1</v>
      </c>
      <c r="AG4454" s="143">
        <v>-1</v>
      </c>
      <c r="AH4454" s="143">
        <v>-1</v>
      </c>
      <c r="AI4454" s="143">
        <v>-1</v>
      </c>
      <c r="AJ4454" s="143">
        <v>0</v>
      </c>
      <c r="AM4454" s="143" t="s">
        <v>383</v>
      </c>
      <c r="AN4454" s="143">
        <v>-1</v>
      </c>
      <c r="AQ4454" s="143">
        <v>649</v>
      </c>
      <c r="AR4454" s="143" t="s">
        <v>297</v>
      </c>
      <c r="AT4454" s="143" t="s">
        <v>366</v>
      </c>
      <c r="AV4454" s="143">
        <v>121.351233691481</v>
      </c>
      <c r="AW4454" s="143">
        <v>1.8258229482999999</v>
      </c>
    </row>
    <row r="4455" spans="1:49" x14ac:dyDescent="0.25">
      <c r="A4455" s="153">
        <v>1200000</v>
      </c>
      <c r="B4455" s="153">
        <v>81000</v>
      </c>
      <c r="C4455" s="153">
        <v>81000</v>
      </c>
      <c r="D4455" s="143" t="s">
        <v>360</v>
      </c>
      <c r="E4455" s="143" t="s">
        <v>73</v>
      </c>
      <c r="F4455" s="143" t="s">
        <v>378</v>
      </c>
      <c r="G4455" s="143" t="s">
        <v>379</v>
      </c>
      <c r="H4455" s="143">
        <v>0.59</v>
      </c>
      <c r="I4455" s="143">
        <v>0.64</v>
      </c>
      <c r="J4455" s="143" t="s">
        <v>366</v>
      </c>
      <c r="K4455" s="143">
        <v>0.21768352192979001</v>
      </c>
      <c r="L4455" s="143">
        <v>3825.5785139301802</v>
      </c>
      <c r="M4455" s="143">
        <v>7.5112164114103903</v>
      </c>
      <c r="N4455" s="143">
        <v>1.0226648756429999</v>
      </c>
      <c r="O4455" s="143">
        <v>1.63506804241269</v>
      </c>
      <c r="P4455" s="143">
        <v>0.22261729188386001</v>
      </c>
      <c r="Q4455" s="143">
        <v>832.76540433127298</v>
      </c>
      <c r="R4455" s="143">
        <v>1740</v>
      </c>
      <c r="S4455" s="143" t="s">
        <v>393</v>
      </c>
      <c r="T4455" s="143">
        <v>1740</v>
      </c>
      <c r="U4455" s="143" t="s">
        <v>385</v>
      </c>
      <c r="V4455" s="143" t="s">
        <v>366</v>
      </c>
      <c r="Z4455" s="143">
        <v>0</v>
      </c>
      <c r="AA4455" s="143">
        <v>1</v>
      </c>
      <c r="AB4455" s="143">
        <v>1.63506804241269</v>
      </c>
      <c r="AC4455" s="143">
        <v>0.22261729188386001</v>
      </c>
      <c r="AD4455" s="143">
        <v>2218.6791451327699</v>
      </c>
      <c r="AF4455" s="143">
        <v>-1</v>
      </c>
      <c r="AG4455" s="143">
        <v>-1</v>
      </c>
      <c r="AH4455" s="143">
        <v>-1</v>
      </c>
      <c r="AI4455" s="143">
        <v>-1</v>
      </c>
      <c r="AJ4455" s="143">
        <v>0</v>
      </c>
      <c r="AM4455" s="143" t="s">
        <v>383</v>
      </c>
      <c r="AN4455" s="143">
        <v>-1</v>
      </c>
      <c r="AQ4455" s="143">
        <v>649</v>
      </c>
      <c r="AR4455" s="143" t="s">
        <v>297</v>
      </c>
      <c r="AT4455" s="143" t="s">
        <v>366</v>
      </c>
      <c r="AV4455" s="143">
        <v>133.16968267025501</v>
      </c>
      <c r="AW4455" s="143">
        <v>1.7994153651</v>
      </c>
    </row>
    <row r="4456" spans="1:49" x14ac:dyDescent="0.25">
      <c r="A4456" s="153">
        <v>1200000</v>
      </c>
      <c r="B4456" s="153">
        <v>81000</v>
      </c>
      <c r="C4456" s="153">
        <v>81000</v>
      </c>
      <c r="D4456" s="143" t="s">
        <v>360</v>
      </c>
      <c r="E4456" s="143" t="s">
        <v>73</v>
      </c>
      <c r="F4456" s="143" t="s">
        <v>378</v>
      </c>
      <c r="G4456" s="143" t="s">
        <v>379</v>
      </c>
      <c r="H4456" s="143">
        <v>0.59</v>
      </c>
      <c r="I4456" s="143">
        <v>0.64</v>
      </c>
      <c r="J4456" s="143" t="s">
        <v>366</v>
      </c>
      <c r="K4456" s="143">
        <v>0.19398367818088</v>
      </c>
      <c r="L4456" s="143">
        <v>2688.79389780881</v>
      </c>
      <c r="M4456" s="143">
        <v>3.38509246492309</v>
      </c>
      <c r="N4456" s="143">
        <v>0.45177057762345002</v>
      </c>
      <c r="O4456" s="143">
        <v>0.65665268732816995</v>
      </c>
      <c r="P4456" s="143">
        <v>8.7636118341300001E-2</v>
      </c>
      <c r="Q4456" s="143">
        <v>521.58213016726404</v>
      </c>
      <c r="R4456" s="143">
        <v>1730</v>
      </c>
      <c r="S4456" s="143" t="s">
        <v>368</v>
      </c>
      <c r="T4456" s="143">
        <v>1730</v>
      </c>
      <c r="U4456" s="143" t="s">
        <v>385</v>
      </c>
      <c r="V4456" s="143" t="s">
        <v>366</v>
      </c>
      <c r="Z4456" s="143">
        <v>0</v>
      </c>
      <c r="AA4456" s="143">
        <v>1</v>
      </c>
      <c r="AB4456" s="143">
        <v>0.65665268732816995</v>
      </c>
      <c r="AC4456" s="143">
        <v>8.7636118341300001E-2</v>
      </c>
      <c r="AD4456" s="143">
        <v>962.64303332495194</v>
      </c>
      <c r="AF4456" s="143">
        <v>-1</v>
      </c>
      <c r="AG4456" s="143">
        <v>-1</v>
      </c>
      <c r="AH4456" s="143">
        <v>-1</v>
      </c>
      <c r="AI4456" s="143">
        <v>-1</v>
      </c>
      <c r="AJ4456" s="143">
        <v>0</v>
      </c>
      <c r="AM4456" s="143" t="s">
        <v>383</v>
      </c>
      <c r="AN4456" s="143">
        <v>-1</v>
      </c>
      <c r="AQ4456" s="143">
        <v>649</v>
      </c>
      <c r="AR4456" s="143" t="s">
        <v>297</v>
      </c>
      <c r="AT4456" s="143" t="s">
        <v>366</v>
      </c>
      <c r="AV4456" s="143">
        <v>131.67829156383999</v>
      </c>
      <c r="AW4456" s="143">
        <v>0.78073238710000004</v>
      </c>
    </row>
    <row r="4457" spans="1:49" x14ac:dyDescent="0.25">
      <c r="A4457" s="153">
        <v>1200000</v>
      </c>
      <c r="B4457" s="153">
        <v>81000</v>
      </c>
      <c r="C4457" s="153">
        <v>81000</v>
      </c>
      <c r="D4457" s="143" t="s">
        <v>360</v>
      </c>
      <c r="E4457" s="143" t="s">
        <v>73</v>
      </c>
      <c r="F4457" s="143" t="s">
        <v>378</v>
      </c>
      <c r="G4457" s="143" t="s">
        <v>379</v>
      </c>
      <c r="H4457" s="143">
        <v>0.59</v>
      </c>
      <c r="I4457" s="143">
        <v>0.64</v>
      </c>
      <c r="J4457" s="143" t="s">
        <v>366</v>
      </c>
      <c r="K4457" s="143">
        <v>8.9899295857620007E-2</v>
      </c>
      <c r="L4457" s="143">
        <v>2041.1277483424301</v>
      </c>
      <c r="M4457" s="143">
        <v>0.65953157282416996</v>
      </c>
      <c r="N4457" s="143">
        <v>8.2820701625980001E-2</v>
      </c>
      <c r="O4457" s="143">
        <v>5.9291423992760002E-2</v>
      </c>
      <c r="P4457" s="143">
        <v>7.4455227586099999E-3</v>
      </c>
      <c r="Q4457" s="143">
        <v>183.495947331438</v>
      </c>
      <c r="R4457" s="143">
        <v>1730</v>
      </c>
      <c r="S4457" s="143" t="s">
        <v>368</v>
      </c>
      <c r="T4457" s="143">
        <v>1730</v>
      </c>
      <c r="U4457" s="143" t="s">
        <v>385</v>
      </c>
      <c r="V4457" s="143" t="s">
        <v>366</v>
      </c>
      <c r="Z4457" s="143">
        <v>0</v>
      </c>
      <c r="AA4457" s="143">
        <v>1</v>
      </c>
      <c r="AB4457" s="143">
        <v>5.9291423992760002E-2</v>
      </c>
      <c r="AC4457" s="143">
        <v>7.4455227586099999E-3</v>
      </c>
      <c r="AD4457" s="143">
        <v>184.33043737346401</v>
      </c>
      <c r="AF4457" s="143">
        <v>-1</v>
      </c>
      <c r="AG4457" s="143">
        <v>-1</v>
      </c>
      <c r="AH4457" s="143">
        <v>-1</v>
      </c>
      <c r="AI4457" s="143">
        <v>-1</v>
      </c>
      <c r="AJ4457" s="143">
        <v>0</v>
      </c>
      <c r="AM4457" s="143" t="s">
        <v>383</v>
      </c>
      <c r="AN4457" s="143">
        <v>-1</v>
      </c>
      <c r="AQ4457" s="143">
        <v>649</v>
      </c>
      <c r="AR4457" s="143" t="s">
        <v>297</v>
      </c>
      <c r="AT4457" s="143" t="s">
        <v>366</v>
      </c>
      <c r="AV4457" s="143">
        <v>87.902321518231702</v>
      </c>
      <c r="AW4457" s="143">
        <v>0.14949751610000001</v>
      </c>
    </row>
    <row r="4458" spans="1:49" x14ac:dyDescent="0.25">
      <c r="A4458" s="153">
        <v>1200000</v>
      </c>
      <c r="B4458" s="153">
        <v>81000</v>
      </c>
      <c r="C4458" s="153">
        <v>81000</v>
      </c>
      <c r="D4458" s="143" t="s">
        <v>360</v>
      </c>
      <c r="E4458" s="143" t="s">
        <v>73</v>
      </c>
      <c r="F4458" s="143" t="s">
        <v>378</v>
      </c>
      <c r="G4458" s="143" t="s">
        <v>379</v>
      </c>
      <c r="H4458" s="143">
        <v>0.59</v>
      </c>
      <c r="I4458" s="143">
        <v>0.64</v>
      </c>
      <c r="J4458" s="143" t="s">
        <v>366</v>
      </c>
      <c r="K4458" s="143">
        <v>4.0270121612810003E-2</v>
      </c>
      <c r="L4458" s="143">
        <v>2041.1277483424301</v>
      </c>
      <c r="M4458" s="143">
        <v>0.65953157282416996</v>
      </c>
      <c r="N4458" s="143">
        <v>8.2820701625980001E-2</v>
      </c>
      <c r="O4458" s="143">
        <v>2.6559416645109999E-2</v>
      </c>
      <c r="P4458" s="143">
        <v>3.3351997265299999E-3</v>
      </c>
      <c r="Q4458" s="143">
        <v>82.196462653031006</v>
      </c>
      <c r="R4458" s="143">
        <v>1740</v>
      </c>
      <c r="S4458" s="143" t="s">
        <v>393</v>
      </c>
      <c r="T4458" s="143">
        <v>1740</v>
      </c>
      <c r="U4458" s="143" t="s">
        <v>385</v>
      </c>
      <c r="V4458" s="143" t="s">
        <v>366</v>
      </c>
      <c r="Z4458" s="143">
        <v>0</v>
      </c>
      <c r="AA4458" s="143">
        <v>1</v>
      </c>
      <c r="AB4458" s="143">
        <v>2.6559416645109999E-2</v>
      </c>
      <c r="AC4458" s="143">
        <v>3.3351997265299999E-3</v>
      </c>
      <c r="AD4458" s="143">
        <v>490.64697754967398</v>
      </c>
      <c r="AF4458" s="143">
        <v>-1</v>
      </c>
      <c r="AG4458" s="143">
        <v>-1</v>
      </c>
      <c r="AH4458" s="143">
        <v>-1</v>
      </c>
      <c r="AI4458" s="143">
        <v>-1</v>
      </c>
      <c r="AJ4458" s="143">
        <v>0</v>
      </c>
      <c r="AM4458" s="143" t="s">
        <v>383</v>
      </c>
      <c r="AN4458" s="143">
        <v>-1</v>
      </c>
      <c r="AQ4458" s="143">
        <v>649</v>
      </c>
      <c r="AR4458" s="143" t="s">
        <v>297</v>
      </c>
      <c r="AT4458" s="143" t="s">
        <v>366</v>
      </c>
      <c r="AV4458" s="143">
        <v>57.863781310714998</v>
      </c>
      <c r="AW4458" s="143">
        <v>0.39792942219999999</v>
      </c>
    </row>
    <row r="4459" spans="1:49" x14ac:dyDescent="0.25">
      <c r="A4459" s="153">
        <v>1200000</v>
      </c>
      <c r="B4459" s="153">
        <v>87000</v>
      </c>
      <c r="C4459" s="153">
        <v>87000</v>
      </c>
      <c r="D4459" s="143" t="s">
        <v>360</v>
      </c>
      <c r="E4459" s="143" t="s">
        <v>73</v>
      </c>
      <c r="F4459" s="143" t="s">
        <v>378</v>
      </c>
      <c r="G4459" s="143" t="s">
        <v>379</v>
      </c>
      <c r="H4459" s="143">
        <v>0.59</v>
      </c>
      <c r="I4459" s="143">
        <v>0.64</v>
      </c>
      <c r="J4459" s="143" t="s">
        <v>366</v>
      </c>
      <c r="K4459" s="143">
        <v>0.11009551143089</v>
      </c>
      <c r="L4459" s="143">
        <v>3860.3111537380801</v>
      </c>
      <c r="M4459" s="143">
        <v>7.4850532947403998</v>
      </c>
      <c r="N4459" s="143">
        <v>1.0158594381049899</v>
      </c>
      <c r="O4459" s="143">
        <v>0.82407077057195</v>
      </c>
      <c r="P4459" s="143">
        <v>0.11184156438006999</v>
      </c>
      <c r="Q4459" s="143">
        <v>425.00293075318598</v>
      </c>
      <c r="R4459" s="143">
        <v>1740</v>
      </c>
      <c r="S4459" s="143" t="s">
        <v>393</v>
      </c>
      <c r="T4459" s="143">
        <v>1740</v>
      </c>
      <c r="U4459" s="143" t="s">
        <v>385</v>
      </c>
      <c r="V4459" s="143" t="s">
        <v>366</v>
      </c>
      <c r="Z4459" s="143">
        <v>0</v>
      </c>
      <c r="AA4459" s="143">
        <v>1</v>
      </c>
      <c r="AB4459" s="143">
        <v>0.82407077057195</v>
      </c>
      <c r="AC4459" s="143">
        <v>0.11184156438006999</v>
      </c>
      <c r="AD4459" s="143">
        <v>1633.3227865169399</v>
      </c>
      <c r="AF4459" s="143">
        <v>-1</v>
      </c>
      <c r="AG4459" s="143">
        <v>-1</v>
      </c>
      <c r="AH4459" s="143">
        <v>-1</v>
      </c>
      <c r="AI4459" s="143">
        <v>-1</v>
      </c>
      <c r="AJ4459" s="143">
        <v>0</v>
      </c>
      <c r="AM4459" s="143" t="s">
        <v>383</v>
      </c>
      <c r="AN4459" s="143">
        <v>-1</v>
      </c>
      <c r="AQ4459" s="143">
        <v>649</v>
      </c>
      <c r="AR4459" s="143" t="s">
        <v>297</v>
      </c>
      <c r="AT4459" s="143" t="s">
        <v>366</v>
      </c>
      <c r="AV4459" s="143">
        <v>123.704445748342</v>
      </c>
      <c r="AW4459" s="143">
        <v>1.3246737928000001</v>
      </c>
    </row>
    <row r="4460" spans="1:49" x14ac:dyDescent="0.25">
      <c r="A4460" s="153">
        <v>1200000</v>
      </c>
      <c r="B4460" s="153">
        <v>96000</v>
      </c>
      <c r="C4460" s="153">
        <v>96000</v>
      </c>
      <c r="D4460" s="143" t="s">
        <v>360</v>
      </c>
      <c r="E4460" s="143" t="s">
        <v>73</v>
      </c>
      <c r="F4460" s="143" t="s">
        <v>378</v>
      </c>
      <c r="G4460" s="143" t="s">
        <v>379</v>
      </c>
      <c r="H4460" s="143">
        <v>0.59</v>
      </c>
      <c r="I4460" s="143">
        <v>0.64</v>
      </c>
      <c r="J4460" s="143" t="s">
        <v>366</v>
      </c>
      <c r="K4460" s="143">
        <v>5.8078703489559999E-2</v>
      </c>
      <c r="L4460" s="143">
        <v>3834.0457557893001</v>
      </c>
      <c r="M4460" s="143">
        <v>7.25118965282992</v>
      </c>
      <c r="N4460" s="143">
        <v>0.98276240453621999</v>
      </c>
      <c r="O4460" s="143">
        <v>0.42113969379327998</v>
      </c>
      <c r="P4460" s="143">
        <v>5.7077566293740001E-2</v>
      </c>
      <c r="Q4460" s="143">
        <v>222.67640661589601</v>
      </c>
      <c r="R4460" s="143">
        <v>1740</v>
      </c>
      <c r="S4460" s="143" t="s">
        <v>393</v>
      </c>
      <c r="T4460" s="143">
        <v>1740</v>
      </c>
      <c r="U4460" s="143" t="s">
        <v>385</v>
      </c>
      <c r="V4460" s="143" t="s">
        <v>366</v>
      </c>
      <c r="Z4460" s="143">
        <v>0</v>
      </c>
      <c r="AA4460" s="143">
        <v>1</v>
      </c>
      <c r="AB4460" s="143">
        <v>0.42113969379327998</v>
      </c>
      <c r="AC4460" s="143">
        <v>5.7077566293740001E-2</v>
      </c>
      <c r="AD4460" s="143">
        <v>1684.97540644681</v>
      </c>
      <c r="AF4460" s="143">
        <v>-1</v>
      </c>
      <c r="AG4460" s="143">
        <v>-1</v>
      </c>
      <c r="AH4460" s="143">
        <v>-1</v>
      </c>
      <c r="AI4460" s="143">
        <v>-1</v>
      </c>
      <c r="AJ4460" s="143">
        <v>0</v>
      </c>
      <c r="AM4460" s="143" t="s">
        <v>383</v>
      </c>
      <c r="AN4460" s="143">
        <v>-1</v>
      </c>
      <c r="AQ4460" s="143">
        <v>649</v>
      </c>
      <c r="AR4460" s="143" t="s">
        <v>297</v>
      </c>
      <c r="AT4460" s="143" t="s">
        <v>366</v>
      </c>
      <c r="AV4460" s="143">
        <v>66.265999698474602</v>
      </c>
      <c r="AW4460" s="143">
        <v>1.3665656176000001</v>
      </c>
    </row>
    <row r="4461" spans="1:49" x14ac:dyDescent="0.25">
      <c r="A4461" s="153">
        <v>1200000</v>
      </c>
      <c r="B4461" s="153">
        <v>96000</v>
      </c>
      <c r="C4461" s="153">
        <v>96000</v>
      </c>
      <c r="D4461" s="143" t="s">
        <v>360</v>
      </c>
      <c r="E4461" s="143" t="s">
        <v>73</v>
      </c>
      <c r="F4461" s="143" t="s">
        <v>378</v>
      </c>
      <c r="G4461" s="143" t="s">
        <v>379</v>
      </c>
      <c r="H4461" s="143">
        <v>0.59</v>
      </c>
      <c r="I4461" s="143">
        <v>0.64</v>
      </c>
      <c r="J4461" s="143" t="s">
        <v>366</v>
      </c>
      <c r="K4461" s="143">
        <v>0.10679080348675001</v>
      </c>
      <c r="L4461" s="143">
        <v>3604.0754070256698</v>
      </c>
      <c r="M4461" s="143">
        <v>7.0268741920964599</v>
      </c>
      <c r="N4461" s="143">
        <v>0.95721720517427</v>
      </c>
      <c r="O4461" s="143">
        <v>0.75040554097432999</v>
      </c>
      <c r="P4461" s="143">
        <v>0.1022219944519</v>
      </c>
      <c r="Q4461" s="143">
        <v>384.88210854313297</v>
      </c>
      <c r="R4461" s="143">
        <v>1730</v>
      </c>
      <c r="S4461" s="143" t="s">
        <v>368</v>
      </c>
      <c r="T4461" s="143">
        <v>1730</v>
      </c>
      <c r="U4461" s="143" t="s">
        <v>385</v>
      </c>
      <c r="V4461" s="143" t="s">
        <v>366</v>
      </c>
      <c r="Z4461" s="143">
        <v>0</v>
      </c>
      <c r="AA4461" s="143">
        <v>1</v>
      </c>
      <c r="AB4461" s="143">
        <v>0.75040554097432999</v>
      </c>
      <c r="AC4461" s="143">
        <v>0.1022219944519</v>
      </c>
      <c r="AD4461" s="143">
        <v>1400.4132511989701</v>
      </c>
      <c r="AF4461" s="143">
        <v>-1</v>
      </c>
      <c r="AG4461" s="143">
        <v>-1</v>
      </c>
      <c r="AH4461" s="143">
        <v>-1</v>
      </c>
      <c r="AI4461" s="143">
        <v>-1</v>
      </c>
      <c r="AJ4461" s="143">
        <v>0</v>
      </c>
      <c r="AM4461" s="143" t="s">
        <v>383</v>
      </c>
      <c r="AN4461" s="143">
        <v>-1</v>
      </c>
      <c r="AQ4461" s="143">
        <v>649</v>
      </c>
      <c r="AR4461" s="143" t="s">
        <v>297</v>
      </c>
      <c r="AT4461" s="143" t="s">
        <v>366</v>
      </c>
      <c r="AV4461" s="143">
        <v>99.027263229161704</v>
      </c>
      <c r="AW4461" s="143">
        <v>1.1357771704999999</v>
      </c>
    </row>
    <row r="4462" spans="1:49" x14ac:dyDescent="0.25">
      <c r="A4462" s="153">
        <v>1200000</v>
      </c>
      <c r="B4462" s="153">
        <v>100000</v>
      </c>
      <c r="C4462" s="153">
        <v>100000</v>
      </c>
      <c r="D4462" s="143" t="s">
        <v>360</v>
      </c>
      <c r="E4462" s="143" t="s">
        <v>73</v>
      </c>
      <c r="F4462" s="143" t="s">
        <v>378</v>
      </c>
      <c r="G4462" s="143" t="s">
        <v>379</v>
      </c>
      <c r="H4462" s="143">
        <v>0.59</v>
      </c>
      <c r="I4462" s="143">
        <v>0.64</v>
      </c>
      <c r="J4462" s="143" t="s">
        <v>366</v>
      </c>
      <c r="K4462" s="143">
        <v>4.0791008023799997E-3</v>
      </c>
      <c r="L4462" s="143">
        <v>3948.2353693709101</v>
      </c>
      <c r="M4462" s="143">
        <v>7.6027517052243399</v>
      </c>
      <c r="N4462" s="143">
        <v>1.0236870065947401</v>
      </c>
      <c r="O4462" s="143">
        <v>3.1012390581069998E-2</v>
      </c>
      <c r="P4462" s="143">
        <v>4.1757224899799999E-3</v>
      </c>
      <c r="Q4462" s="143">
        <v>16.105250063185998</v>
      </c>
      <c r="R4462" s="143">
        <v>1740</v>
      </c>
      <c r="S4462" s="143" t="s">
        <v>393</v>
      </c>
      <c r="T4462" s="143">
        <v>1740</v>
      </c>
      <c r="U4462" s="143" t="s">
        <v>385</v>
      </c>
      <c r="V4462" s="143" t="s">
        <v>366</v>
      </c>
      <c r="Z4462" s="143">
        <v>0</v>
      </c>
      <c r="AA4462" s="143">
        <v>1</v>
      </c>
      <c r="AB4462" s="143">
        <v>3.1012390581069998E-2</v>
      </c>
      <c r="AC4462" s="143">
        <v>4.1757224899799999E-3</v>
      </c>
      <c r="AD4462" s="143">
        <v>43.857491970552601</v>
      </c>
      <c r="AF4462" s="143">
        <v>-1</v>
      </c>
      <c r="AG4462" s="143">
        <v>-1</v>
      </c>
      <c r="AH4462" s="143">
        <v>-1</v>
      </c>
      <c r="AI4462" s="143">
        <v>-1</v>
      </c>
      <c r="AJ4462" s="143">
        <v>0</v>
      </c>
      <c r="AM4462" s="143" t="s">
        <v>383</v>
      </c>
      <c r="AN4462" s="143">
        <v>-1</v>
      </c>
      <c r="AQ4462" s="143">
        <v>649</v>
      </c>
      <c r="AR4462" s="143" t="s">
        <v>297</v>
      </c>
      <c r="AT4462" s="143" t="s">
        <v>366</v>
      </c>
      <c r="AV4462" s="143">
        <v>25.410701390680298</v>
      </c>
      <c r="AW4462" s="143">
        <v>3.5569742100000003E-2</v>
      </c>
    </row>
    <row r="4463" spans="1:49" x14ac:dyDescent="0.25">
      <c r="A4463" s="153">
        <v>1200000</v>
      </c>
      <c r="B4463" s="153">
        <v>1800000</v>
      </c>
      <c r="C4463" s="153">
        <v>1800000</v>
      </c>
      <c r="D4463" s="143" t="s">
        <v>360</v>
      </c>
      <c r="E4463" s="143" t="s">
        <v>73</v>
      </c>
      <c r="F4463" s="143" t="s">
        <v>378</v>
      </c>
      <c r="G4463" s="143" t="s">
        <v>379</v>
      </c>
      <c r="H4463" s="143">
        <v>0.59</v>
      </c>
      <c r="I4463" s="143">
        <v>0.64</v>
      </c>
      <c r="J4463" s="143" t="s">
        <v>366</v>
      </c>
      <c r="K4463" s="143">
        <v>2.8861607736400002E-3</v>
      </c>
      <c r="L4463" s="143">
        <v>3928.6003155868402</v>
      </c>
      <c r="M4463" s="143">
        <v>7.1659810869790403</v>
      </c>
      <c r="N4463" s="143">
        <v>0.96115025114747998</v>
      </c>
      <c r="O4463" s="143">
        <v>2.068217351792E-2</v>
      </c>
      <c r="P4463" s="143">
        <v>2.7740341524400002E-3</v>
      </c>
      <c r="Q4463" s="143">
        <v>11.338572126180001</v>
      </c>
      <c r="R4463" s="143">
        <v>1400</v>
      </c>
      <c r="S4463" s="143" t="s">
        <v>389</v>
      </c>
      <c r="T4463" s="143">
        <v>1400</v>
      </c>
      <c r="U4463" s="143" t="s">
        <v>385</v>
      </c>
      <c r="V4463" s="143" t="s">
        <v>366</v>
      </c>
      <c r="Z4463" s="143">
        <v>0</v>
      </c>
      <c r="AA4463" s="143">
        <v>1</v>
      </c>
      <c r="AB4463" s="143">
        <v>2.068217351792E-2</v>
      </c>
      <c r="AC4463" s="143">
        <v>2.7740341524400002E-3</v>
      </c>
      <c r="AD4463" s="143">
        <v>2426.9456977720301</v>
      </c>
      <c r="AF4463" s="143">
        <v>-1</v>
      </c>
      <c r="AG4463" s="143">
        <v>-1</v>
      </c>
      <c r="AH4463" s="143">
        <v>-1</v>
      </c>
      <c r="AI4463" s="143">
        <v>-1</v>
      </c>
      <c r="AJ4463" s="143">
        <v>0</v>
      </c>
      <c r="AM4463" s="143" t="s">
        <v>383</v>
      </c>
      <c r="AN4463" s="143">
        <v>-1</v>
      </c>
      <c r="AQ4463" s="143">
        <v>649</v>
      </c>
      <c r="AR4463" s="143" t="s">
        <v>297</v>
      </c>
      <c r="AT4463" s="143" t="s">
        <v>366</v>
      </c>
      <c r="AV4463" s="143">
        <v>19.045148175010699</v>
      </c>
      <c r="AW4463" s="143">
        <v>1.9683257889000001</v>
      </c>
    </row>
    <row r="4464" spans="1:49" x14ac:dyDescent="0.25">
      <c r="A4464" s="153">
        <v>1200000</v>
      </c>
      <c r="B4464" s="153">
        <v>1800000</v>
      </c>
      <c r="C4464" s="153">
        <v>1800000</v>
      </c>
      <c r="D4464" s="143" t="s">
        <v>360</v>
      </c>
      <c r="E4464" s="143" t="s">
        <v>73</v>
      </c>
      <c r="F4464" s="143" t="s">
        <v>378</v>
      </c>
      <c r="G4464" s="143" t="s">
        <v>379</v>
      </c>
      <c r="H4464" s="143">
        <v>0.59</v>
      </c>
      <c r="I4464" s="143">
        <v>0.64</v>
      </c>
      <c r="J4464" s="143" t="s">
        <v>366</v>
      </c>
      <c r="K4464" s="143">
        <v>4.3504461233100002E-3</v>
      </c>
      <c r="L4464" s="143">
        <v>3578.2288388369798</v>
      </c>
      <c r="M4464" s="143">
        <v>6.7566975448098203</v>
      </c>
      <c r="N4464" s="143">
        <v>0.88272902662966002</v>
      </c>
      <c r="O4464" s="143">
        <v>2.93946486402E-2</v>
      </c>
      <c r="P4464" s="143">
        <v>3.8402650718300001E-3</v>
      </c>
      <c r="Q4464" s="143">
        <v>15.566891780237899</v>
      </c>
      <c r="R4464" s="143">
        <v>1400</v>
      </c>
      <c r="S4464" s="143" t="s">
        <v>389</v>
      </c>
      <c r="T4464" s="143">
        <v>1400</v>
      </c>
      <c r="U4464" s="143" t="s">
        <v>385</v>
      </c>
      <c r="V4464" s="143" t="s">
        <v>366</v>
      </c>
      <c r="Z4464" s="143">
        <v>0</v>
      </c>
      <c r="AA4464" s="143">
        <v>1</v>
      </c>
      <c r="AB4464" s="143">
        <v>2.93946486402E-2</v>
      </c>
      <c r="AC4464" s="143">
        <v>3.8402650718300001E-3</v>
      </c>
      <c r="AD4464" s="143">
        <v>1140.0912776142</v>
      </c>
      <c r="AF4464" s="143">
        <v>-1</v>
      </c>
      <c r="AG4464" s="143">
        <v>-1</v>
      </c>
      <c r="AH4464" s="143">
        <v>-1</v>
      </c>
      <c r="AI4464" s="143">
        <v>-1</v>
      </c>
      <c r="AJ4464" s="143">
        <v>0</v>
      </c>
      <c r="AM4464" s="143" t="s">
        <v>383</v>
      </c>
      <c r="AN4464" s="143">
        <v>-1</v>
      </c>
      <c r="AQ4464" s="143">
        <v>649</v>
      </c>
      <c r="AR4464" s="143" t="s">
        <v>297</v>
      </c>
      <c r="AT4464" s="143" t="s">
        <v>366</v>
      </c>
      <c r="AV4464" s="143">
        <v>35.626537882688403</v>
      </c>
      <c r="AW4464" s="143">
        <v>0.92464823809999996</v>
      </c>
    </row>
    <row r="4465" spans="1:49" x14ac:dyDescent="0.25">
      <c r="A4465" s="153">
        <v>1200000</v>
      </c>
      <c r="B4465" s="153">
        <v>1800000</v>
      </c>
      <c r="C4465" s="153">
        <v>1800000</v>
      </c>
      <c r="D4465" s="143" t="s">
        <v>360</v>
      </c>
      <c r="E4465" s="143" t="s">
        <v>73</v>
      </c>
      <c r="F4465" s="143" t="s">
        <v>378</v>
      </c>
      <c r="G4465" s="143" t="s">
        <v>379</v>
      </c>
      <c r="H4465" s="143">
        <v>0.59</v>
      </c>
      <c r="I4465" s="143">
        <v>0.64</v>
      </c>
      <c r="J4465" s="143" t="s">
        <v>363</v>
      </c>
      <c r="K4465" s="143">
        <v>7.4239558584599996E-3</v>
      </c>
      <c r="L4465" s="143">
        <v>3578.2288388369798</v>
      </c>
      <c r="M4465" s="143">
        <v>6.7566975448098203</v>
      </c>
      <c r="N4465" s="143">
        <v>0.88272902662966002</v>
      </c>
      <c r="O4465" s="143">
        <v>5.0161424321679998E-2</v>
      </c>
      <c r="P4465" s="143">
        <v>6.5533413286799997E-3</v>
      </c>
      <c r="Q4465" s="143">
        <v>26.564612951022902</v>
      </c>
      <c r="R4465" s="143">
        <v>3100</v>
      </c>
      <c r="S4465" s="143" t="s">
        <v>371</v>
      </c>
      <c r="T4465" s="143">
        <v>3100</v>
      </c>
      <c r="U4465" s="143" t="s">
        <v>385</v>
      </c>
      <c r="V4465" s="143" t="s">
        <v>366</v>
      </c>
      <c r="Y4465" s="143" t="s">
        <v>363</v>
      </c>
      <c r="Z4465" s="143">
        <v>0</v>
      </c>
      <c r="AA4465" s="143">
        <v>1</v>
      </c>
      <c r="AB4465" s="143">
        <v>5.0161424321679998E-2</v>
      </c>
      <c r="AC4465" s="143">
        <v>6.5533413286799997E-3</v>
      </c>
      <c r="AD4465" s="143">
        <v>1062.1602180448399</v>
      </c>
      <c r="AF4465" s="143">
        <v>-1</v>
      </c>
      <c r="AG4465" s="143">
        <v>-1</v>
      </c>
      <c r="AH4465" s="143">
        <v>-1</v>
      </c>
      <c r="AI4465" s="143">
        <v>-1</v>
      </c>
      <c r="AJ4465" s="143">
        <v>0</v>
      </c>
      <c r="AM4465" s="143" t="s">
        <v>383</v>
      </c>
      <c r="AN4465" s="143">
        <v>-1</v>
      </c>
      <c r="AQ4465" s="143">
        <v>649</v>
      </c>
      <c r="AR4465" s="143" t="s">
        <v>297</v>
      </c>
      <c r="AT4465" s="143" t="s">
        <v>366</v>
      </c>
      <c r="AV4465" s="143">
        <v>36.583980152574703</v>
      </c>
      <c r="AW4465" s="143">
        <v>0.86144381029999995</v>
      </c>
    </row>
    <row r="4466" spans="1:49" x14ac:dyDescent="0.25">
      <c r="A4466" s="153">
        <v>1200000</v>
      </c>
      <c r="B4466" s="153">
        <v>1800000</v>
      </c>
      <c r="C4466" s="153">
        <v>1800000</v>
      </c>
      <c r="D4466" s="143" t="s">
        <v>360</v>
      </c>
      <c r="E4466" s="143" t="s">
        <v>73</v>
      </c>
      <c r="F4466" s="143" t="s">
        <v>378</v>
      </c>
      <c r="G4466" s="143" t="s">
        <v>379</v>
      </c>
      <c r="H4466" s="143">
        <v>0.59</v>
      </c>
      <c r="I4466" s="143">
        <v>0.64</v>
      </c>
      <c r="J4466" s="143" t="s">
        <v>366</v>
      </c>
      <c r="K4466" s="143">
        <v>1.9339843894400001E-2</v>
      </c>
      <c r="L4466" s="143">
        <v>3819.9203531899502</v>
      </c>
      <c r="M4466" s="143">
        <v>7.4178019119174401</v>
      </c>
      <c r="N4466" s="143">
        <v>1.0098358184646801</v>
      </c>
      <c r="O4466" s="143">
        <v>0.14345913101607</v>
      </c>
      <c r="P4466" s="143">
        <v>1.953006708808E-2</v>
      </c>
      <c r="Q4466" s="143">
        <v>73.876663319738697</v>
      </c>
      <c r="R4466" s="143">
        <v>1400</v>
      </c>
      <c r="S4466" s="143" t="s">
        <v>389</v>
      </c>
      <c r="T4466" s="143">
        <v>1400</v>
      </c>
      <c r="U4466" s="143" t="s">
        <v>385</v>
      </c>
      <c r="V4466" s="143" t="s">
        <v>366</v>
      </c>
      <c r="Z4466" s="143">
        <v>0</v>
      </c>
      <c r="AA4466" s="143">
        <v>1</v>
      </c>
      <c r="AB4466" s="143">
        <v>0.14345913101607</v>
      </c>
      <c r="AC4466" s="143">
        <v>1.953006708808E-2</v>
      </c>
      <c r="AD4466" s="143">
        <v>106.828821119159</v>
      </c>
      <c r="AF4466" s="143">
        <v>-1</v>
      </c>
      <c r="AG4466" s="143">
        <v>-1</v>
      </c>
      <c r="AH4466" s="143">
        <v>-1</v>
      </c>
      <c r="AI4466" s="143">
        <v>-1</v>
      </c>
      <c r="AJ4466" s="143">
        <v>0</v>
      </c>
      <c r="AM4466" s="143" t="s">
        <v>383</v>
      </c>
      <c r="AN4466" s="143">
        <v>-1</v>
      </c>
      <c r="AQ4466" s="143">
        <v>649</v>
      </c>
      <c r="AR4466" s="143" t="s">
        <v>297</v>
      </c>
      <c r="AT4466" s="143" t="s">
        <v>366</v>
      </c>
      <c r="AV4466" s="143">
        <v>63.290367864572403</v>
      </c>
      <c r="AW4466" s="143">
        <v>8.6641379700000007E-2</v>
      </c>
    </row>
    <row r="4467" spans="1:49" x14ac:dyDescent="0.25">
      <c r="A4467" s="153">
        <v>1200000</v>
      </c>
      <c r="B4467" s="153">
        <v>1800000</v>
      </c>
      <c r="C4467" s="153">
        <v>1800000</v>
      </c>
      <c r="D4467" s="143" t="s">
        <v>360</v>
      </c>
      <c r="E4467" s="143" t="s">
        <v>73</v>
      </c>
      <c r="F4467" s="143" t="s">
        <v>378</v>
      </c>
      <c r="G4467" s="143" t="s">
        <v>379</v>
      </c>
      <c r="H4467" s="143">
        <v>0.59</v>
      </c>
      <c r="I4467" s="143">
        <v>0.64</v>
      </c>
      <c r="J4467" s="143" t="s">
        <v>363</v>
      </c>
      <c r="K4467" s="143">
        <v>3.9735912107999999E-4</v>
      </c>
      <c r="L4467" s="143">
        <v>3819.9203531899502</v>
      </c>
      <c r="M4467" s="143">
        <v>7.4178019119174401</v>
      </c>
      <c r="N4467" s="143">
        <v>1.0098358184646801</v>
      </c>
      <c r="O4467" s="143">
        <v>2.94753124812E-3</v>
      </c>
      <c r="P4467" s="143">
        <v>4.0126747326E-4</v>
      </c>
      <c r="Q4467" s="143">
        <v>1.51788019416972</v>
      </c>
      <c r="R4467" s="143">
        <v>3100</v>
      </c>
      <c r="S4467" s="143" t="s">
        <v>371</v>
      </c>
      <c r="T4467" s="143">
        <v>3100</v>
      </c>
      <c r="U4467" s="143" t="s">
        <v>385</v>
      </c>
      <c r="V4467" s="143" t="s">
        <v>366</v>
      </c>
      <c r="Y4467" s="143" t="s">
        <v>363</v>
      </c>
      <c r="Z4467" s="143">
        <v>0</v>
      </c>
      <c r="AA4467" s="143">
        <v>1</v>
      </c>
      <c r="AB4467" s="143">
        <v>2.94753124812E-3</v>
      </c>
      <c r="AC4467" s="143">
        <v>4.0126747326E-4</v>
      </c>
      <c r="AD4467" s="143">
        <v>1.51788019416864</v>
      </c>
      <c r="AF4467" s="143">
        <v>-1</v>
      </c>
      <c r="AG4467" s="143">
        <v>-1</v>
      </c>
      <c r="AH4467" s="143">
        <v>-1</v>
      </c>
      <c r="AI4467" s="143">
        <v>-1</v>
      </c>
      <c r="AJ4467" s="143">
        <v>0</v>
      </c>
      <c r="AM4467" s="143" t="s">
        <v>383</v>
      </c>
      <c r="AN4467" s="143">
        <v>-1</v>
      </c>
      <c r="AQ4467" s="143">
        <v>649</v>
      </c>
      <c r="AR4467" s="143" t="s">
        <v>297</v>
      </c>
      <c r="AT4467" s="143" t="s">
        <v>366</v>
      </c>
      <c r="AV4467" s="143">
        <v>11.4324117146798</v>
      </c>
      <c r="AW4467" s="143">
        <v>1.2310464000000001E-3</v>
      </c>
    </row>
    <row r="4468" spans="1:49" x14ac:dyDescent="0.25">
      <c r="A4468" s="153">
        <v>1200000</v>
      </c>
      <c r="B4468" s="153">
        <v>1800000</v>
      </c>
      <c r="C4468" s="153">
        <v>1800000</v>
      </c>
      <c r="D4468" s="143" t="s">
        <v>360</v>
      </c>
      <c r="E4468" s="143" t="s">
        <v>73</v>
      </c>
      <c r="F4468" s="143" t="s">
        <v>378</v>
      </c>
      <c r="G4468" s="143" t="s">
        <v>379</v>
      </c>
      <c r="H4468" s="143">
        <v>0.59</v>
      </c>
      <c r="I4468" s="143">
        <v>0.64</v>
      </c>
      <c r="J4468" s="143" t="s">
        <v>366</v>
      </c>
      <c r="K4468" s="143">
        <v>3.7804296764639998E-2</v>
      </c>
      <c r="L4468" s="143">
        <v>3825.5785139301802</v>
      </c>
      <c r="M4468" s="143">
        <v>7.5112164114103903</v>
      </c>
      <c r="N4468" s="143">
        <v>1.0226648756429999</v>
      </c>
      <c r="O4468" s="143">
        <v>0.2839562542804</v>
      </c>
      <c r="P4468" s="143">
        <v>3.8661126449580002E-2</v>
      </c>
      <c r="Q4468" s="143">
        <v>144.62330543704999</v>
      </c>
      <c r="R4468" s="143">
        <v>1400</v>
      </c>
      <c r="S4468" s="143" t="s">
        <v>389</v>
      </c>
      <c r="T4468" s="143">
        <v>1400</v>
      </c>
      <c r="U4468" s="143" t="s">
        <v>385</v>
      </c>
      <c r="V4468" s="143" t="s">
        <v>366</v>
      </c>
      <c r="Z4468" s="143">
        <v>0</v>
      </c>
      <c r="AA4468" s="143">
        <v>1</v>
      </c>
      <c r="AB4468" s="143">
        <v>0.2839562542804</v>
      </c>
      <c r="AC4468" s="143">
        <v>3.8661126449580002E-2</v>
      </c>
      <c r="AD4468" s="143">
        <v>144.62330543705099</v>
      </c>
      <c r="AF4468" s="143">
        <v>-1</v>
      </c>
      <c r="AG4468" s="143">
        <v>-1</v>
      </c>
      <c r="AH4468" s="143">
        <v>-1</v>
      </c>
      <c r="AI4468" s="143">
        <v>-1</v>
      </c>
      <c r="AJ4468" s="143">
        <v>0</v>
      </c>
      <c r="AM4468" s="143" t="s">
        <v>383</v>
      </c>
      <c r="AN4468" s="143">
        <v>-1</v>
      </c>
      <c r="AQ4468" s="143">
        <v>649</v>
      </c>
      <c r="AR4468" s="143" t="s">
        <v>297</v>
      </c>
      <c r="AT4468" s="143" t="s">
        <v>366</v>
      </c>
      <c r="AV4468" s="143">
        <v>75.630176870519193</v>
      </c>
      <c r="AW4468" s="143">
        <v>0.1172938406</v>
      </c>
    </row>
    <row r="4469" spans="1:49" x14ac:dyDescent="0.25">
      <c r="A4469" s="153">
        <v>1200000</v>
      </c>
      <c r="B4469" s="153">
        <v>1800000</v>
      </c>
      <c r="C4469" s="153">
        <v>1800000</v>
      </c>
      <c r="D4469" s="143" t="s">
        <v>360</v>
      </c>
      <c r="E4469" s="143" t="s">
        <v>73</v>
      </c>
      <c r="F4469" s="143" t="s">
        <v>378</v>
      </c>
      <c r="G4469" s="143" t="s">
        <v>379</v>
      </c>
      <c r="H4469" s="143">
        <v>0.59</v>
      </c>
      <c r="I4469" s="143">
        <v>0.64</v>
      </c>
      <c r="J4469" s="143" t="s">
        <v>363</v>
      </c>
      <c r="K4469" s="143">
        <v>0.11193776675596</v>
      </c>
      <c r="L4469" s="143">
        <v>2688.79389780881</v>
      </c>
      <c r="M4469" s="143">
        <v>3.38509246492309</v>
      </c>
      <c r="N4469" s="143">
        <v>0.45177057762345002</v>
      </c>
      <c r="O4469" s="143">
        <v>0.37891969078592003</v>
      </c>
      <c r="P4469" s="143">
        <v>5.0570189545220003E-2</v>
      </c>
      <c r="Q4469" s="143">
        <v>300.97758418777602</v>
      </c>
      <c r="R4469" s="143">
        <v>3100</v>
      </c>
      <c r="S4469" s="143" t="s">
        <v>371</v>
      </c>
      <c r="T4469" s="143">
        <v>3100</v>
      </c>
      <c r="U4469" s="143" t="s">
        <v>385</v>
      </c>
      <c r="V4469" s="143" t="s">
        <v>366</v>
      </c>
      <c r="Y4469" s="143" t="s">
        <v>363</v>
      </c>
      <c r="Z4469" s="143">
        <v>0</v>
      </c>
      <c r="AA4469" s="143">
        <v>1</v>
      </c>
      <c r="AB4469" s="143">
        <v>0.37891969078592003</v>
      </c>
      <c r="AC4469" s="143">
        <v>5.0570189545220003E-2</v>
      </c>
      <c r="AD4469" s="143">
        <v>300.97758418777602</v>
      </c>
      <c r="AF4469" s="143">
        <v>-1</v>
      </c>
      <c r="AG4469" s="143">
        <v>-1</v>
      </c>
      <c r="AH4469" s="143">
        <v>-1</v>
      </c>
      <c r="AI4469" s="143">
        <v>-1</v>
      </c>
      <c r="AJ4469" s="143">
        <v>0</v>
      </c>
      <c r="AM4469" s="143" t="s">
        <v>383</v>
      </c>
      <c r="AN4469" s="143">
        <v>-1</v>
      </c>
      <c r="AQ4469" s="143">
        <v>649</v>
      </c>
      <c r="AR4469" s="143" t="s">
        <v>297</v>
      </c>
      <c r="AT4469" s="143" t="s">
        <v>366</v>
      </c>
      <c r="AV4469" s="143">
        <v>120.020646507443</v>
      </c>
      <c r="AW4469" s="143">
        <v>0.24410185249999999</v>
      </c>
    </row>
    <row r="4470" spans="1:49" x14ac:dyDescent="0.25">
      <c r="A4470" s="153">
        <v>1200000</v>
      </c>
      <c r="B4470" s="153">
        <v>1800000</v>
      </c>
      <c r="C4470" s="153">
        <v>1800000</v>
      </c>
      <c r="D4470" s="143" t="s">
        <v>360</v>
      </c>
      <c r="E4470" s="143" t="s">
        <v>73</v>
      </c>
      <c r="F4470" s="143" t="s">
        <v>378</v>
      </c>
      <c r="G4470" s="143" t="s">
        <v>379</v>
      </c>
      <c r="H4470" s="143">
        <v>0.59</v>
      </c>
      <c r="I4470" s="143">
        <v>0.64</v>
      </c>
      <c r="J4470" s="143" t="s">
        <v>363</v>
      </c>
      <c r="K4470" s="143">
        <v>3.0626562762100002E-3</v>
      </c>
      <c r="L4470" s="143">
        <v>2041.1277483424301</v>
      </c>
      <c r="M4470" s="143">
        <v>0.65953157282416996</v>
      </c>
      <c r="N4470" s="143">
        <v>8.2820701625980001E-2</v>
      </c>
      <c r="O4470" s="143">
        <v>2.0199185108699998E-3</v>
      </c>
      <c r="P4470" s="143">
        <v>2.5365134162999998E-4</v>
      </c>
      <c r="Q4470" s="143">
        <v>6.2512727090216398</v>
      </c>
      <c r="R4470" s="143">
        <v>5300</v>
      </c>
      <c r="S4470" s="143" t="s">
        <v>372</v>
      </c>
      <c r="T4470" s="143">
        <v>5300</v>
      </c>
      <c r="U4470" s="143" t="s">
        <v>385</v>
      </c>
      <c r="V4470" s="143" t="s">
        <v>366</v>
      </c>
      <c r="Y4470" s="143" t="s">
        <v>363</v>
      </c>
      <c r="Z4470" s="143">
        <v>0</v>
      </c>
      <c r="AA4470" s="143">
        <v>1</v>
      </c>
      <c r="AB4470" s="143">
        <v>2.0199185108699998E-3</v>
      </c>
      <c r="AC4470" s="143">
        <v>2.5365134162999998E-4</v>
      </c>
      <c r="AD4470" s="143">
        <v>522.91861228141602</v>
      </c>
      <c r="AF4470" s="143">
        <v>-1</v>
      </c>
      <c r="AG4470" s="143">
        <v>-1</v>
      </c>
      <c r="AH4470" s="143">
        <v>-1</v>
      </c>
      <c r="AI4470" s="143">
        <v>-1</v>
      </c>
      <c r="AJ4470" s="143">
        <v>0</v>
      </c>
      <c r="AM4470" s="143" t="s">
        <v>383</v>
      </c>
      <c r="AN4470" s="143">
        <v>-1</v>
      </c>
      <c r="AQ4470" s="143">
        <v>649</v>
      </c>
      <c r="AR4470" s="143" t="s">
        <v>297</v>
      </c>
      <c r="AT4470" s="143" t="s">
        <v>366</v>
      </c>
      <c r="AV4470" s="143">
        <v>47.155366320960802</v>
      </c>
      <c r="AW4470" s="143">
        <v>0.42410268639999998</v>
      </c>
    </row>
    <row r="4471" spans="1:49" x14ac:dyDescent="0.25">
      <c r="A4471" s="153">
        <v>1200000</v>
      </c>
      <c r="B4471" s="153">
        <v>1800000</v>
      </c>
      <c r="C4471" s="153">
        <v>1800000</v>
      </c>
      <c r="D4471" s="143" t="s">
        <v>360</v>
      </c>
      <c r="E4471" s="143" t="s">
        <v>73</v>
      </c>
      <c r="F4471" s="143" t="s">
        <v>378</v>
      </c>
      <c r="G4471" s="143" t="s">
        <v>379</v>
      </c>
      <c r="H4471" s="143">
        <v>0.59</v>
      </c>
      <c r="I4471" s="143">
        <v>0.64</v>
      </c>
      <c r="J4471" s="143" t="s">
        <v>363</v>
      </c>
      <c r="K4471" s="143">
        <v>3.0883872360489999E-2</v>
      </c>
      <c r="L4471" s="143">
        <v>2041.1277483424301</v>
      </c>
      <c r="M4471" s="143">
        <v>0.65953157282416996</v>
      </c>
      <c r="N4471" s="143">
        <v>8.2820701625980001E-2</v>
      </c>
      <c r="O4471" s="143">
        <v>2.0368888912809999E-2</v>
      </c>
      <c r="P4471" s="143">
        <v>2.5578239778200002E-3</v>
      </c>
      <c r="Q4471" s="143">
        <v>63.037928851268298</v>
      </c>
      <c r="R4471" s="143">
        <v>3100</v>
      </c>
      <c r="S4471" s="143" t="s">
        <v>371</v>
      </c>
      <c r="T4471" s="143">
        <v>3100</v>
      </c>
      <c r="U4471" s="143" t="s">
        <v>385</v>
      </c>
      <c r="V4471" s="143" t="s">
        <v>366</v>
      </c>
      <c r="Y4471" s="143" t="s">
        <v>363</v>
      </c>
      <c r="Z4471" s="143">
        <v>0</v>
      </c>
      <c r="AA4471" s="143">
        <v>1</v>
      </c>
      <c r="AB4471" s="143">
        <v>2.0368888912809999E-2</v>
      </c>
      <c r="AC4471" s="143">
        <v>2.5578239778200002E-3</v>
      </c>
      <c r="AD4471" s="143">
        <v>63.037928851269101</v>
      </c>
      <c r="AF4471" s="143">
        <v>-1</v>
      </c>
      <c r="AG4471" s="143">
        <v>-1</v>
      </c>
      <c r="AH4471" s="143">
        <v>-1</v>
      </c>
      <c r="AI4471" s="143">
        <v>-1</v>
      </c>
      <c r="AJ4471" s="143">
        <v>0</v>
      </c>
      <c r="AM4471" s="143" t="s">
        <v>383</v>
      </c>
      <c r="AN4471" s="143">
        <v>-1</v>
      </c>
      <c r="AQ4471" s="143">
        <v>649</v>
      </c>
      <c r="AR4471" s="143" t="s">
        <v>297</v>
      </c>
      <c r="AT4471" s="143" t="s">
        <v>366</v>
      </c>
      <c r="AV4471" s="143">
        <v>105.129488937777</v>
      </c>
      <c r="AW4471" s="143">
        <v>5.1125651899999999E-2</v>
      </c>
    </row>
    <row r="4472" spans="1:49" x14ac:dyDescent="0.25">
      <c r="A4472" s="153">
        <v>1200000</v>
      </c>
      <c r="B4472" s="153">
        <v>1800000</v>
      </c>
      <c r="C4472" s="153">
        <v>1800000</v>
      </c>
      <c r="D4472" s="143" t="s">
        <v>360</v>
      </c>
      <c r="E4472" s="143" t="s">
        <v>73</v>
      </c>
      <c r="F4472" s="143" t="s">
        <v>378</v>
      </c>
      <c r="G4472" s="143" t="s">
        <v>379</v>
      </c>
      <c r="H4472" s="143">
        <v>0.59</v>
      </c>
      <c r="I4472" s="143">
        <v>0.64</v>
      </c>
      <c r="J4472" s="143" t="s">
        <v>363</v>
      </c>
      <c r="K4472" s="143">
        <v>2.1142946780219999E-2</v>
      </c>
      <c r="L4472" s="143">
        <v>3640.5043970994002</v>
      </c>
      <c r="M4472" s="143">
        <v>7.1184899637995498</v>
      </c>
      <c r="N4472" s="143">
        <v>1.00175145688956</v>
      </c>
      <c r="O4472" s="143">
        <v>0.15050585446017001</v>
      </c>
      <c r="P4472" s="143">
        <v>2.1179977740019999E-2</v>
      </c>
      <c r="Q4472" s="143">
        <v>76.970990721044203</v>
      </c>
      <c r="R4472" s="143">
        <v>3100</v>
      </c>
      <c r="S4472" s="143" t="s">
        <v>371</v>
      </c>
      <c r="T4472" s="143">
        <v>3100</v>
      </c>
      <c r="U4472" s="143" t="s">
        <v>385</v>
      </c>
      <c r="V4472" s="143" t="s">
        <v>366</v>
      </c>
      <c r="Y4472" s="143" t="s">
        <v>363</v>
      </c>
      <c r="Z4472" s="143">
        <v>0</v>
      </c>
      <c r="AA4472" s="143">
        <v>1</v>
      </c>
      <c r="AB4472" s="143">
        <v>0.15050585446017001</v>
      </c>
      <c r="AC4472" s="143">
        <v>2.1179977740019999E-2</v>
      </c>
      <c r="AD4472" s="143">
        <v>686.60823930303798</v>
      </c>
      <c r="AF4472" s="143">
        <v>-1</v>
      </c>
      <c r="AG4472" s="143">
        <v>-1</v>
      </c>
      <c r="AH4472" s="143">
        <v>-1</v>
      </c>
      <c r="AI4472" s="143">
        <v>-1</v>
      </c>
      <c r="AJ4472" s="143">
        <v>0</v>
      </c>
      <c r="AM4472" s="143" t="s">
        <v>383</v>
      </c>
      <c r="AN4472" s="143">
        <v>-1</v>
      </c>
      <c r="AQ4472" s="143">
        <v>649</v>
      </c>
      <c r="AR4472" s="143" t="s">
        <v>297</v>
      </c>
      <c r="AT4472" s="143" t="s">
        <v>366</v>
      </c>
      <c r="AV4472" s="143">
        <v>55.722118045029497</v>
      </c>
      <c r="AW4472" s="143">
        <v>0.55685988590000002</v>
      </c>
    </row>
    <row r="4473" spans="1:49" x14ac:dyDescent="0.25">
      <c r="A4473" s="153">
        <v>1200000</v>
      </c>
      <c r="B4473" s="153">
        <v>1800000</v>
      </c>
      <c r="C4473" s="153">
        <v>1800000</v>
      </c>
      <c r="D4473" s="143" t="s">
        <v>360</v>
      </c>
      <c r="E4473" s="143" t="s">
        <v>73</v>
      </c>
      <c r="F4473" s="143" t="s">
        <v>378</v>
      </c>
      <c r="G4473" s="143" t="s">
        <v>379</v>
      </c>
      <c r="H4473" s="143">
        <v>0.59</v>
      </c>
      <c r="I4473" s="143">
        <v>0.64</v>
      </c>
      <c r="J4473" s="143" t="s">
        <v>366</v>
      </c>
      <c r="K4473" s="143">
        <v>2.630894347512E-2</v>
      </c>
      <c r="L4473" s="143">
        <v>3874.1771874221399</v>
      </c>
      <c r="M4473" s="143">
        <v>7.2183471121029399</v>
      </c>
      <c r="N4473" s="143">
        <v>0.97800538279698002</v>
      </c>
      <c r="O4473" s="143">
        <v>0.18990708615613999</v>
      </c>
      <c r="P4473" s="143">
        <v>2.5730288334370001E-2</v>
      </c>
      <c r="Q4473" s="143">
        <v>101.925508636508</v>
      </c>
      <c r="R4473" s="143">
        <v>1400</v>
      </c>
      <c r="S4473" s="143" t="s">
        <v>389</v>
      </c>
      <c r="T4473" s="143">
        <v>1400</v>
      </c>
      <c r="U4473" s="143" t="s">
        <v>385</v>
      </c>
      <c r="V4473" s="143" t="s">
        <v>366</v>
      </c>
      <c r="Z4473" s="143">
        <v>0</v>
      </c>
      <c r="AA4473" s="143">
        <v>1</v>
      </c>
      <c r="AB4473" s="143">
        <v>0.18990708615613999</v>
      </c>
      <c r="AC4473" s="143">
        <v>2.5730288334370001E-2</v>
      </c>
      <c r="AD4473" s="143">
        <v>597.62323858138905</v>
      </c>
      <c r="AF4473" s="143">
        <v>-1</v>
      </c>
      <c r="AG4473" s="143">
        <v>-1</v>
      </c>
      <c r="AH4473" s="143">
        <v>-1</v>
      </c>
      <c r="AI4473" s="143">
        <v>-1</v>
      </c>
      <c r="AJ4473" s="143">
        <v>0</v>
      </c>
      <c r="AM4473" s="143" t="s">
        <v>383</v>
      </c>
      <c r="AN4473" s="143">
        <v>-1</v>
      </c>
      <c r="AQ4473" s="143">
        <v>649</v>
      </c>
      <c r="AR4473" s="143" t="s">
        <v>297</v>
      </c>
      <c r="AT4473" s="143" t="s">
        <v>366</v>
      </c>
      <c r="AV4473" s="143">
        <v>45.423303038069598</v>
      </c>
      <c r="AW4473" s="143">
        <v>0.48469037999999998</v>
      </c>
    </row>
    <row r="4474" spans="1:49" x14ac:dyDescent="0.25">
      <c r="A4474" s="153">
        <v>1200000</v>
      </c>
      <c r="B4474" s="153">
        <v>1800000</v>
      </c>
      <c r="C4474" s="153">
        <v>1800000</v>
      </c>
      <c r="D4474" s="143" t="s">
        <v>360</v>
      </c>
      <c r="E4474" s="143" t="s">
        <v>73</v>
      </c>
      <c r="F4474" s="143" t="s">
        <v>378</v>
      </c>
      <c r="G4474" s="143" t="s">
        <v>379</v>
      </c>
      <c r="H4474" s="143">
        <v>0.59</v>
      </c>
      <c r="I4474" s="143">
        <v>0.64</v>
      </c>
      <c r="J4474" s="143" t="s">
        <v>366</v>
      </c>
      <c r="K4474" s="143">
        <v>0.1212647387271</v>
      </c>
      <c r="L4474" s="143">
        <v>3869.1741348604</v>
      </c>
      <c r="M4474" s="143">
        <v>7.6904469216006497</v>
      </c>
      <c r="N4474" s="143">
        <v>1.04475049274716</v>
      </c>
      <c r="O4474" s="143">
        <v>0.93258003664255995</v>
      </c>
      <c r="P4474" s="143">
        <v>0.12669139553799</v>
      </c>
      <c r="Q4474" s="143">
        <v>469.19439055351501</v>
      </c>
      <c r="R4474" s="143">
        <v>1400</v>
      </c>
      <c r="S4474" s="143" t="s">
        <v>389</v>
      </c>
      <c r="T4474" s="143">
        <v>1400</v>
      </c>
      <c r="U4474" s="143" t="s">
        <v>385</v>
      </c>
      <c r="V4474" s="143" t="s">
        <v>366</v>
      </c>
      <c r="Z4474" s="143">
        <v>0</v>
      </c>
      <c r="AA4474" s="143">
        <v>1</v>
      </c>
      <c r="AB4474" s="143">
        <v>0.93258003664255995</v>
      </c>
      <c r="AC4474" s="143">
        <v>0.12669139553799</v>
      </c>
      <c r="AD4474" s="143">
        <v>798.94750894028095</v>
      </c>
      <c r="AF4474" s="143">
        <v>-1</v>
      </c>
      <c r="AG4474" s="143">
        <v>-1</v>
      </c>
      <c r="AH4474" s="143">
        <v>-1</v>
      </c>
      <c r="AI4474" s="143">
        <v>-1</v>
      </c>
      <c r="AJ4474" s="143">
        <v>0</v>
      </c>
      <c r="AM4474" s="143" t="s">
        <v>383</v>
      </c>
      <c r="AN4474" s="143">
        <v>-1</v>
      </c>
      <c r="AQ4474" s="143">
        <v>649</v>
      </c>
      <c r="AR4474" s="143" t="s">
        <v>297</v>
      </c>
      <c r="AT4474" s="143" t="s">
        <v>366</v>
      </c>
      <c r="AV4474" s="143">
        <v>122.432532806235</v>
      </c>
      <c r="AW4474" s="143">
        <v>0.6479704047</v>
      </c>
    </row>
    <row r="4475" spans="1:49" x14ac:dyDescent="0.25">
      <c r="A4475" s="153">
        <v>1200000</v>
      </c>
      <c r="B4475" s="153">
        <v>1800000</v>
      </c>
      <c r="C4475" s="153">
        <v>1800000</v>
      </c>
      <c r="D4475" s="143" t="s">
        <v>360</v>
      </c>
      <c r="E4475" s="143" t="s">
        <v>73</v>
      </c>
      <c r="F4475" s="143" t="s">
        <v>378</v>
      </c>
      <c r="G4475" s="143" t="s">
        <v>379</v>
      </c>
      <c r="H4475" s="143">
        <v>0.59</v>
      </c>
      <c r="I4475" s="143">
        <v>0.64</v>
      </c>
      <c r="J4475" s="143" t="s">
        <v>366</v>
      </c>
      <c r="K4475" s="143">
        <v>5.8121916589290001E-2</v>
      </c>
      <c r="L4475" s="143">
        <v>3860.3111537380801</v>
      </c>
      <c r="M4475" s="143">
        <v>7.4850532947403998</v>
      </c>
      <c r="N4475" s="143">
        <v>1.0158594381049899</v>
      </c>
      <c r="O4475" s="143">
        <v>0.43504564326328998</v>
      </c>
      <c r="P4475" s="143">
        <v>5.9043697527979999E-2</v>
      </c>
      <c r="Q4475" s="143">
        <v>224.36868288626999</v>
      </c>
      <c r="R4475" s="143">
        <v>1400</v>
      </c>
      <c r="S4475" s="143" t="s">
        <v>389</v>
      </c>
      <c r="T4475" s="143">
        <v>1400</v>
      </c>
      <c r="U4475" s="143" t="s">
        <v>385</v>
      </c>
      <c r="V4475" s="143" t="s">
        <v>366</v>
      </c>
      <c r="Z4475" s="143">
        <v>0</v>
      </c>
      <c r="AA4475" s="143">
        <v>1</v>
      </c>
      <c r="AB4475" s="143">
        <v>0.43504564326328998</v>
      </c>
      <c r="AC4475" s="143">
        <v>5.9043697527979999E-2</v>
      </c>
      <c r="AD4475" s="143">
        <v>751.43635845219399</v>
      </c>
      <c r="AF4475" s="143">
        <v>-1</v>
      </c>
      <c r="AG4475" s="143">
        <v>-1</v>
      </c>
      <c r="AH4475" s="143">
        <v>-1</v>
      </c>
      <c r="AI4475" s="143">
        <v>-1</v>
      </c>
      <c r="AJ4475" s="143">
        <v>0</v>
      </c>
      <c r="AM4475" s="143" t="s">
        <v>383</v>
      </c>
      <c r="AN4475" s="143">
        <v>-1</v>
      </c>
      <c r="AQ4475" s="143">
        <v>649</v>
      </c>
      <c r="AR4475" s="143" t="s">
        <v>297</v>
      </c>
      <c r="AT4475" s="143" t="s">
        <v>366</v>
      </c>
      <c r="AV4475" s="143">
        <v>116.458194249743</v>
      </c>
      <c r="AW4475" s="143">
        <v>0.60943743589999999</v>
      </c>
    </row>
    <row r="4476" spans="1:49" x14ac:dyDescent="0.25">
      <c r="A4476" s="153">
        <v>1200000</v>
      </c>
      <c r="B4476" s="153">
        <v>1800000</v>
      </c>
      <c r="C4476" s="153">
        <v>1800000</v>
      </c>
      <c r="D4476" s="143" t="s">
        <v>360</v>
      </c>
      <c r="E4476" s="143" t="s">
        <v>73</v>
      </c>
      <c r="F4476" s="143" t="s">
        <v>378</v>
      </c>
      <c r="G4476" s="143" t="s">
        <v>379</v>
      </c>
      <c r="H4476" s="143">
        <v>0.59</v>
      </c>
      <c r="I4476" s="143">
        <v>0.64</v>
      </c>
      <c r="J4476" s="143" t="s">
        <v>366</v>
      </c>
      <c r="K4476" s="143">
        <v>9.0620555197700001E-2</v>
      </c>
      <c r="L4476" s="143">
        <v>3902.7252681053601</v>
      </c>
      <c r="M4476" s="143">
        <v>7.6093336047382403</v>
      </c>
      <c r="N4476" s="143">
        <v>1.0301179512385801</v>
      </c>
      <c r="O4476" s="143">
        <v>0.68956203594592003</v>
      </c>
      <c r="P4476" s="143">
        <v>9.3349860660359996E-2</v>
      </c>
      <c r="Q4476" s="143">
        <v>353.66713057981599</v>
      </c>
      <c r="R4476" s="143">
        <v>1400</v>
      </c>
      <c r="S4476" s="143" t="s">
        <v>389</v>
      </c>
      <c r="T4476" s="143">
        <v>1400</v>
      </c>
      <c r="U4476" s="143" t="s">
        <v>385</v>
      </c>
      <c r="V4476" s="143" t="s">
        <v>366</v>
      </c>
      <c r="Z4476" s="143">
        <v>0</v>
      </c>
      <c r="AA4476" s="143">
        <v>1</v>
      </c>
      <c r="AB4476" s="143">
        <v>0.68956203594592003</v>
      </c>
      <c r="AC4476" s="143">
        <v>9.3349860660359996E-2</v>
      </c>
      <c r="AD4476" s="143">
        <v>1457.2986686961999</v>
      </c>
      <c r="AF4476" s="143">
        <v>-1</v>
      </c>
      <c r="AG4476" s="143">
        <v>-1</v>
      </c>
      <c r="AH4476" s="143">
        <v>-1</v>
      </c>
      <c r="AI4476" s="143">
        <v>-1</v>
      </c>
      <c r="AJ4476" s="143">
        <v>0</v>
      </c>
      <c r="AM4476" s="143" t="s">
        <v>383</v>
      </c>
      <c r="AN4476" s="143">
        <v>-1</v>
      </c>
      <c r="AQ4476" s="143">
        <v>649</v>
      </c>
      <c r="AR4476" s="143" t="s">
        <v>297</v>
      </c>
      <c r="AT4476" s="143" t="s">
        <v>366</v>
      </c>
      <c r="AV4476" s="143">
        <v>116.14369914530999</v>
      </c>
      <c r="AW4476" s="143">
        <v>1.1819129510999999</v>
      </c>
    </row>
    <row r="4477" spans="1:49" x14ac:dyDescent="0.25">
      <c r="A4477" s="153">
        <v>1200000</v>
      </c>
      <c r="B4477" s="153">
        <v>1800000</v>
      </c>
      <c r="C4477" s="153">
        <v>1800000</v>
      </c>
      <c r="D4477" s="143" t="s">
        <v>360</v>
      </c>
      <c r="E4477" s="143" t="s">
        <v>73</v>
      </c>
      <c r="F4477" s="143" t="s">
        <v>378</v>
      </c>
      <c r="G4477" s="143" t="s">
        <v>379</v>
      </c>
      <c r="H4477" s="143">
        <v>0.59</v>
      </c>
      <c r="I4477" s="143">
        <v>0.64</v>
      </c>
      <c r="J4477" s="143" t="s">
        <v>363</v>
      </c>
      <c r="K4477" s="143">
        <v>0.17494474541155999</v>
      </c>
      <c r="L4477" s="143">
        <v>3196.15995490671</v>
      </c>
      <c r="M4477" s="143">
        <v>6.3585931342564699</v>
      </c>
      <c r="N4477" s="143">
        <v>0.81022272534714002</v>
      </c>
      <c r="O4477" s="143">
        <v>1.11240245704824</v>
      </c>
      <c r="P4477" s="143">
        <v>0.14174420841252</v>
      </c>
      <c r="Q4477" s="143">
        <v>559.15138960580305</v>
      </c>
      <c r="R4477" s="143">
        <v>3100</v>
      </c>
      <c r="S4477" s="143" t="s">
        <v>371</v>
      </c>
      <c r="T4477" s="143">
        <v>3100</v>
      </c>
      <c r="U4477" s="143" t="s">
        <v>385</v>
      </c>
      <c r="V4477" s="143" t="s">
        <v>366</v>
      </c>
      <c r="Y4477" s="143" t="s">
        <v>363</v>
      </c>
      <c r="Z4477" s="143">
        <v>0</v>
      </c>
      <c r="AA4477" s="143">
        <v>1</v>
      </c>
      <c r="AB4477" s="143">
        <v>1.11240245704824</v>
      </c>
      <c r="AC4477" s="143">
        <v>0.14174420841252</v>
      </c>
      <c r="AD4477" s="143">
        <v>1974.47081207114</v>
      </c>
      <c r="AF4477" s="143">
        <v>-1</v>
      </c>
      <c r="AG4477" s="143">
        <v>-1</v>
      </c>
      <c r="AH4477" s="143">
        <v>-1</v>
      </c>
      <c r="AI4477" s="143">
        <v>-1</v>
      </c>
      <c r="AJ4477" s="143">
        <v>0</v>
      </c>
      <c r="AM4477" s="143" t="s">
        <v>383</v>
      </c>
      <c r="AN4477" s="143">
        <v>-1</v>
      </c>
      <c r="AQ4477" s="143">
        <v>649</v>
      </c>
      <c r="AR4477" s="143" t="s">
        <v>297</v>
      </c>
      <c r="AT4477" s="143" t="s">
        <v>366</v>
      </c>
      <c r="AV4477" s="143">
        <v>131.40118866678301</v>
      </c>
      <c r="AW4477" s="143">
        <v>1.6013550786999999</v>
      </c>
    </row>
    <row r="4478" spans="1:49" x14ac:dyDescent="0.25">
      <c r="A4478" s="153">
        <v>1200000</v>
      </c>
      <c r="B4478" s="153">
        <v>1800000</v>
      </c>
      <c r="C4478" s="153">
        <v>1800000</v>
      </c>
      <c r="D4478" s="143" t="s">
        <v>360</v>
      </c>
      <c r="E4478" s="143" t="s">
        <v>73</v>
      </c>
      <c r="F4478" s="143" t="s">
        <v>378</v>
      </c>
      <c r="G4478" s="143" t="s">
        <v>379</v>
      </c>
      <c r="H4478" s="143">
        <v>0.59</v>
      </c>
      <c r="I4478" s="143">
        <v>0.64</v>
      </c>
      <c r="J4478" s="143" t="s">
        <v>366</v>
      </c>
      <c r="K4478" s="143">
        <v>1.17893183141E-2</v>
      </c>
      <c r="L4478" s="143">
        <v>3788.5026532383499</v>
      </c>
      <c r="M4478" s="143">
        <v>7.39278939012123</v>
      </c>
      <c r="N4478" s="143">
        <v>1.0178548724320799</v>
      </c>
      <c r="O4478" s="143">
        <v>8.7155947349239996E-2</v>
      </c>
      <c r="P4478" s="143">
        <v>1.199981508866E-2</v>
      </c>
      <c r="Q4478" s="143">
        <v>44.663863712843103</v>
      </c>
      <c r="R4478" s="143">
        <v>1200</v>
      </c>
      <c r="S4478" s="143" t="s">
        <v>398</v>
      </c>
      <c r="T4478" s="143">
        <v>1200</v>
      </c>
      <c r="U4478" s="143" t="s">
        <v>385</v>
      </c>
      <c r="V4478" s="143" t="s">
        <v>366</v>
      </c>
      <c r="Z4478" s="143">
        <v>0</v>
      </c>
      <c r="AA4478" s="143">
        <v>1</v>
      </c>
      <c r="AB4478" s="143">
        <v>8.7155947349239996E-2</v>
      </c>
      <c r="AC4478" s="143">
        <v>1.199981508866E-2</v>
      </c>
      <c r="AD4478" s="143">
        <v>573.26518376822298</v>
      </c>
      <c r="AF4478" s="143">
        <v>-1</v>
      </c>
      <c r="AG4478" s="143">
        <v>-1</v>
      </c>
      <c r="AH4478" s="143">
        <v>-1</v>
      </c>
      <c r="AI4478" s="143">
        <v>-1</v>
      </c>
      <c r="AJ4478" s="143">
        <v>0</v>
      </c>
      <c r="AM4478" s="143" t="s">
        <v>383</v>
      </c>
      <c r="AN4478" s="143">
        <v>-1</v>
      </c>
      <c r="AQ4478" s="143">
        <v>648</v>
      </c>
      <c r="AR4478" s="143" t="s">
        <v>297</v>
      </c>
      <c r="AT4478" s="143" t="s">
        <v>366</v>
      </c>
      <c r="AV4478" s="143">
        <v>33.914955535598203</v>
      </c>
      <c r="AW4478" s="143">
        <v>0.46493526660000001</v>
      </c>
    </row>
    <row r="4479" spans="1:49" x14ac:dyDescent="0.25">
      <c r="A4479" s="153">
        <v>1200000</v>
      </c>
      <c r="B4479" s="153">
        <v>1800000</v>
      </c>
      <c r="C4479" s="153">
        <v>1800000</v>
      </c>
      <c r="D4479" s="143" t="s">
        <v>360</v>
      </c>
      <c r="E4479" s="143" t="s">
        <v>73</v>
      </c>
      <c r="F4479" s="143" t="s">
        <v>378</v>
      </c>
      <c r="G4479" s="143" t="s">
        <v>379</v>
      </c>
      <c r="H4479" s="143">
        <v>0.59</v>
      </c>
      <c r="I4479" s="143">
        <v>0.64</v>
      </c>
      <c r="J4479" s="143" t="s">
        <v>363</v>
      </c>
      <c r="K4479" s="143">
        <v>6.8917789117100003E-3</v>
      </c>
      <c r="L4479" s="143">
        <v>3788.5026532383499</v>
      </c>
      <c r="M4479" s="143">
        <v>7.39278939012123</v>
      </c>
      <c r="N4479" s="143">
        <v>1.0178548724320799</v>
      </c>
      <c r="O4479" s="143">
        <v>5.094947001761E-2</v>
      </c>
      <c r="P4479" s="143">
        <v>7.0148307450100004E-3</v>
      </c>
      <c r="Q4479" s="143">
        <v>26.1095226925795</v>
      </c>
      <c r="R4479" s="143">
        <v>3100</v>
      </c>
      <c r="S4479" s="143" t="s">
        <v>371</v>
      </c>
      <c r="T4479" s="143">
        <v>3100</v>
      </c>
      <c r="U4479" s="143" t="s">
        <v>385</v>
      </c>
      <c r="V4479" s="143" t="s">
        <v>366</v>
      </c>
      <c r="Y4479" s="143" t="s">
        <v>363</v>
      </c>
      <c r="Z4479" s="143">
        <v>0</v>
      </c>
      <c r="AA4479" s="143">
        <v>1</v>
      </c>
      <c r="AB4479" s="143">
        <v>5.094947001761E-2</v>
      </c>
      <c r="AC4479" s="143">
        <v>7.0148307450100004E-3</v>
      </c>
      <c r="AD4479" s="143">
        <v>115.53705878944599</v>
      </c>
      <c r="AF4479" s="143">
        <v>-1</v>
      </c>
      <c r="AG4479" s="143">
        <v>-1</v>
      </c>
      <c r="AH4479" s="143">
        <v>-1</v>
      </c>
      <c r="AI4479" s="143">
        <v>-1</v>
      </c>
      <c r="AJ4479" s="143">
        <v>0</v>
      </c>
      <c r="AM4479" s="143" t="s">
        <v>383</v>
      </c>
      <c r="AN4479" s="143">
        <v>-1</v>
      </c>
      <c r="AQ4479" s="143">
        <v>648</v>
      </c>
      <c r="AR4479" s="143" t="s">
        <v>297</v>
      </c>
      <c r="AT4479" s="143" t="s">
        <v>366</v>
      </c>
      <c r="AV4479" s="143">
        <v>24.807027166880999</v>
      </c>
      <c r="AW4479" s="143">
        <v>9.3704021700000001E-2</v>
      </c>
    </row>
    <row r="4480" spans="1:49" x14ac:dyDescent="0.25">
      <c r="A4480" s="153">
        <v>1200000</v>
      </c>
      <c r="B4480" s="153">
        <v>1800000</v>
      </c>
      <c r="C4480" s="153">
        <v>1800000</v>
      </c>
      <c r="D4480" s="143" t="s">
        <v>360</v>
      </c>
      <c r="E4480" s="143" t="s">
        <v>73</v>
      </c>
      <c r="F4480" s="143" t="s">
        <v>378</v>
      </c>
      <c r="G4480" s="143" t="s">
        <v>379</v>
      </c>
      <c r="H4480" s="143">
        <v>0.59</v>
      </c>
      <c r="I4480" s="143">
        <v>0.64</v>
      </c>
      <c r="J4480" s="143" t="s">
        <v>363</v>
      </c>
      <c r="K4480" s="143">
        <v>0.15864703246254999</v>
      </c>
      <c r="L4480" s="143">
        <v>3604.0754070256698</v>
      </c>
      <c r="M4480" s="143">
        <v>7.0268741920964599</v>
      </c>
      <c r="N4480" s="143">
        <v>0.95721720517427</v>
      </c>
      <c r="O4480" s="143">
        <v>1.1147927380638301</v>
      </c>
      <c r="P4480" s="143">
        <v>0.15185966902299999</v>
      </c>
      <c r="Q4480" s="143">
        <v>571.77586809590605</v>
      </c>
      <c r="R4480" s="143">
        <v>3100</v>
      </c>
      <c r="S4480" s="143" t="s">
        <v>371</v>
      </c>
      <c r="T4480" s="143">
        <v>3100</v>
      </c>
      <c r="U4480" s="143" t="s">
        <v>385</v>
      </c>
      <c r="V4480" s="143" t="s">
        <v>366</v>
      </c>
      <c r="Y4480" s="143" t="s">
        <v>363</v>
      </c>
      <c r="Z4480" s="143">
        <v>0</v>
      </c>
      <c r="AA4480" s="143">
        <v>1</v>
      </c>
      <c r="AB4480" s="143">
        <v>1.1147927380638301</v>
      </c>
      <c r="AC4480" s="143">
        <v>0.15185966902299999</v>
      </c>
      <c r="AD4480" s="143">
        <v>772.90793740090498</v>
      </c>
      <c r="AF4480" s="143">
        <v>-1</v>
      </c>
      <c r="AG4480" s="143">
        <v>-1</v>
      </c>
      <c r="AH4480" s="143">
        <v>-1</v>
      </c>
      <c r="AI4480" s="143">
        <v>-1</v>
      </c>
      <c r="AJ4480" s="143">
        <v>0</v>
      </c>
      <c r="AM4480" s="143" t="s">
        <v>383</v>
      </c>
      <c r="AN4480" s="143">
        <v>-1</v>
      </c>
      <c r="AQ4480" s="143">
        <v>649</v>
      </c>
      <c r="AR4480" s="143" t="s">
        <v>297</v>
      </c>
      <c r="AT4480" s="143" t="s">
        <v>366</v>
      </c>
      <c r="AV4480" s="143">
        <v>106.472465371067</v>
      </c>
      <c r="AW4480" s="143">
        <v>0.62685153069999999</v>
      </c>
    </row>
    <row r="4481" spans="1:49" x14ac:dyDescent="0.25">
      <c r="A4481" s="153">
        <v>1200000</v>
      </c>
      <c r="B4481" s="153">
        <v>1800000</v>
      </c>
      <c r="C4481" s="153">
        <v>1800000</v>
      </c>
      <c r="D4481" s="143" t="s">
        <v>360</v>
      </c>
      <c r="E4481" s="143" t="s">
        <v>73</v>
      </c>
      <c r="F4481" s="143" t="s">
        <v>378</v>
      </c>
      <c r="G4481" s="143" t="s">
        <v>379</v>
      </c>
      <c r="H4481" s="143">
        <v>0.59</v>
      </c>
      <c r="I4481" s="143">
        <v>0.64</v>
      </c>
      <c r="J4481" s="143" t="s">
        <v>366</v>
      </c>
      <c r="K4481" s="143">
        <v>8.4878815082389994E-2</v>
      </c>
      <c r="L4481" s="143">
        <v>3902.4666580926</v>
      </c>
      <c r="M4481" s="143">
        <v>7.5460529833992398</v>
      </c>
      <c r="N4481" s="143">
        <v>1.02080199130847</v>
      </c>
      <c r="O4481" s="143">
        <v>0.64050003577986003</v>
      </c>
      <c r="P4481" s="143">
        <v>8.6644463456000007E-2</v>
      </c>
      <c r="Q4481" s="143">
        <v>331.23674583743798</v>
      </c>
      <c r="R4481" s="143">
        <v>1400</v>
      </c>
      <c r="S4481" s="143" t="s">
        <v>389</v>
      </c>
      <c r="T4481" s="143">
        <v>1400</v>
      </c>
      <c r="U4481" s="143" t="s">
        <v>385</v>
      </c>
      <c r="V4481" s="143" t="s">
        <v>366</v>
      </c>
      <c r="Z4481" s="143">
        <v>0</v>
      </c>
      <c r="AA4481" s="143">
        <v>1</v>
      </c>
      <c r="AB4481" s="143">
        <v>0.64050003577986003</v>
      </c>
      <c r="AC4481" s="143">
        <v>8.6644463456000007E-2</v>
      </c>
      <c r="AD4481" s="143">
        <v>1494.0142812214699</v>
      </c>
      <c r="AF4481" s="143">
        <v>-1</v>
      </c>
      <c r="AG4481" s="143">
        <v>-1</v>
      </c>
      <c r="AH4481" s="143">
        <v>-1</v>
      </c>
      <c r="AI4481" s="143">
        <v>-1</v>
      </c>
      <c r="AJ4481" s="143">
        <v>0</v>
      </c>
      <c r="AM4481" s="143" t="s">
        <v>383</v>
      </c>
      <c r="AN4481" s="143">
        <v>-1</v>
      </c>
      <c r="AQ4481" s="143">
        <v>649</v>
      </c>
      <c r="AR4481" s="143" t="s">
        <v>297</v>
      </c>
      <c r="AT4481" s="143" t="s">
        <v>366</v>
      </c>
      <c r="AV4481" s="143">
        <v>115.913457847232</v>
      </c>
      <c r="AW4481" s="143">
        <v>1.2116904146</v>
      </c>
    </row>
    <row r="4482" spans="1:49" x14ac:dyDescent="0.25">
      <c r="A4482" s="153">
        <v>1200000</v>
      </c>
      <c r="B4482" s="153">
        <v>1800000</v>
      </c>
      <c r="C4482" s="153">
        <v>1800000</v>
      </c>
      <c r="D4482" s="143" t="s">
        <v>360</v>
      </c>
      <c r="E4482" s="143" t="s">
        <v>73</v>
      </c>
      <c r="F4482" s="143" t="s">
        <v>378</v>
      </c>
      <c r="G4482" s="143" t="s">
        <v>379</v>
      </c>
      <c r="H4482" s="143">
        <v>0.59</v>
      </c>
      <c r="I4482" s="143">
        <v>0.64</v>
      </c>
      <c r="J4482" s="143" t="s">
        <v>366</v>
      </c>
      <c r="K4482" s="143">
        <v>0.15345536091588999</v>
      </c>
      <c r="L4482" s="143">
        <v>3948.2353693709101</v>
      </c>
      <c r="M4482" s="143">
        <v>7.6027517052243399</v>
      </c>
      <c r="N4482" s="143">
        <v>1.0236870065947401</v>
      </c>
      <c r="O4482" s="143">
        <v>1.16668300687916</v>
      </c>
      <c r="P4482" s="143">
        <v>0.15709025906190999</v>
      </c>
      <c r="Q4482" s="143">
        <v>605.87788358772696</v>
      </c>
      <c r="R4482" s="143">
        <v>1400</v>
      </c>
      <c r="S4482" s="143" t="s">
        <v>389</v>
      </c>
      <c r="T4482" s="143">
        <v>1400</v>
      </c>
      <c r="U4482" s="143" t="s">
        <v>385</v>
      </c>
      <c r="V4482" s="143" t="s">
        <v>366</v>
      </c>
      <c r="Z4482" s="143">
        <v>0</v>
      </c>
      <c r="AA4482" s="143">
        <v>1</v>
      </c>
      <c r="AB4482" s="143">
        <v>1.16668300687916</v>
      </c>
      <c r="AC4482" s="143">
        <v>0.15709025906190999</v>
      </c>
      <c r="AD4482" s="143">
        <v>2395.2176439918599</v>
      </c>
      <c r="AF4482" s="143">
        <v>-1</v>
      </c>
      <c r="AG4482" s="143">
        <v>-1</v>
      </c>
      <c r="AH4482" s="143">
        <v>-1</v>
      </c>
      <c r="AI4482" s="143">
        <v>-1</v>
      </c>
      <c r="AJ4482" s="143">
        <v>0</v>
      </c>
      <c r="AM4482" s="143" t="s">
        <v>383</v>
      </c>
      <c r="AN4482" s="143">
        <v>-1</v>
      </c>
      <c r="AQ4482" s="143">
        <v>649</v>
      </c>
      <c r="AR4482" s="143" t="s">
        <v>297</v>
      </c>
      <c r="AT4482" s="143" t="s">
        <v>366</v>
      </c>
      <c r="AV4482" s="143">
        <v>126.089095173735</v>
      </c>
      <c r="AW4482" s="143">
        <v>1.9425933851999999</v>
      </c>
    </row>
    <row r="4483" spans="1:49" x14ac:dyDescent="0.25">
      <c r="A4483" s="153">
        <v>1200000</v>
      </c>
      <c r="B4483" s="153">
        <v>1800000</v>
      </c>
      <c r="C4483" s="153">
        <v>1800000</v>
      </c>
      <c r="D4483" s="143" t="s">
        <v>360</v>
      </c>
      <c r="E4483" s="143" t="s">
        <v>73</v>
      </c>
      <c r="F4483" s="143" t="s">
        <v>378</v>
      </c>
      <c r="G4483" s="143" t="s">
        <v>379</v>
      </c>
      <c r="H4483" s="143">
        <v>0.59</v>
      </c>
      <c r="I4483" s="143">
        <v>0.64</v>
      </c>
      <c r="J4483" s="143" t="s">
        <v>363</v>
      </c>
      <c r="K4483" s="143">
        <v>0.16698932558033999</v>
      </c>
      <c r="L4483" s="143">
        <v>3198.80795186452</v>
      </c>
      <c r="M4483" s="143">
        <v>6.3532005806120901</v>
      </c>
      <c r="N4483" s="143">
        <v>0.82320546959900998</v>
      </c>
      <c r="O4483" s="143">
        <v>1.0609166802330301</v>
      </c>
      <c r="P4483" s="143">
        <v>0.13746652618238001</v>
      </c>
      <c r="Q4483" s="143">
        <v>534.16678254288502</v>
      </c>
      <c r="R4483" s="143">
        <v>3100</v>
      </c>
      <c r="S4483" s="143" t="s">
        <v>371</v>
      </c>
      <c r="T4483" s="143">
        <v>3100</v>
      </c>
      <c r="U4483" s="143" t="s">
        <v>385</v>
      </c>
      <c r="V4483" s="143" t="s">
        <v>366</v>
      </c>
      <c r="Y4483" s="143" t="s">
        <v>363</v>
      </c>
      <c r="Z4483" s="143">
        <v>0</v>
      </c>
      <c r="AA4483" s="143">
        <v>1</v>
      </c>
      <c r="AB4483" s="143">
        <v>1.0609166802330301</v>
      </c>
      <c r="AC4483" s="143">
        <v>0.13746652618238001</v>
      </c>
      <c r="AD4483" s="143">
        <v>1976.10664796421</v>
      </c>
      <c r="AF4483" s="143">
        <v>-1</v>
      </c>
      <c r="AG4483" s="143">
        <v>-1</v>
      </c>
      <c r="AH4483" s="143">
        <v>-1</v>
      </c>
      <c r="AI4483" s="143">
        <v>-1</v>
      </c>
      <c r="AJ4483" s="143">
        <v>0</v>
      </c>
      <c r="AM4483" s="143" t="s">
        <v>383</v>
      </c>
      <c r="AN4483" s="143">
        <v>-1</v>
      </c>
      <c r="AQ4483" s="143">
        <v>649</v>
      </c>
      <c r="AR4483" s="143" t="s">
        <v>297</v>
      </c>
      <c r="AT4483" s="143" t="s">
        <v>366</v>
      </c>
      <c r="AV4483" s="143">
        <v>126.15759053292</v>
      </c>
      <c r="AW4483" s="143">
        <v>1.6026817906999999</v>
      </c>
    </row>
    <row r="4484" spans="1:49" x14ac:dyDescent="0.25">
      <c r="A4484" s="153">
        <v>1200000</v>
      </c>
      <c r="B4484" s="153">
        <v>2400000</v>
      </c>
      <c r="C4484" s="153">
        <v>2400000</v>
      </c>
      <c r="D4484" s="143" t="s">
        <v>360</v>
      </c>
      <c r="E4484" s="143" t="s">
        <v>73</v>
      </c>
      <c r="F4484" s="143" t="s">
        <v>378</v>
      </c>
      <c r="G4484" s="143" t="s">
        <v>379</v>
      </c>
      <c r="H4484" s="143">
        <v>0.59</v>
      </c>
      <c r="I4484" s="143">
        <v>0.64</v>
      </c>
      <c r="J4484" s="143" t="s">
        <v>366</v>
      </c>
      <c r="K4484" s="143">
        <v>1.0068021892899999E-3</v>
      </c>
      <c r="L4484" s="143">
        <v>3586.1804761983099</v>
      </c>
      <c r="M4484" s="143">
        <v>6.8795341524984801</v>
      </c>
      <c r="N4484" s="143">
        <v>0.92447167483575998</v>
      </c>
      <c r="O4484" s="143">
        <v>6.9263300460500003E-3</v>
      </c>
      <c r="P4484" s="143">
        <v>9.3076010616000005E-4</v>
      </c>
      <c r="Q4484" s="143">
        <v>3.6105743546362699</v>
      </c>
      <c r="R4484" s="143">
        <v>1400</v>
      </c>
      <c r="S4484" s="143" t="s">
        <v>389</v>
      </c>
      <c r="T4484" s="143">
        <v>1400</v>
      </c>
      <c r="U4484" s="143" t="s">
        <v>385</v>
      </c>
      <c r="V4484" s="143" t="s">
        <v>366</v>
      </c>
      <c r="Z4484" s="143">
        <v>0</v>
      </c>
      <c r="AA4484" s="143">
        <v>1</v>
      </c>
      <c r="AB4484" s="143">
        <v>6.9263300460500003E-3</v>
      </c>
      <c r="AC4484" s="143">
        <v>9.3076010616000005E-4</v>
      </c>
      <c r="AD4484" s="143">
        <v>131.61193975913301</v>
      </c>
      <c r="AF4484" s="143">
        <v>-1</v>
      </c>
      <c r="AG4484" s="143">
        <v>-1</v>
      </c>
      <c r="AH4484" s="143">
        <v>-1</v>
      </c>
      <c r="AI4484" s="143">
        <v>-1</v>
      </c>
      <c r="AJ4484" s="143">
        <v>0</v>
      </c>
      <c r="AM4484" s="143" t="s">
        <v>383</v>
      </c>
      <c r="AN4484" s="143">
        <v>-1</v>
      </c>
      <c r="AQ4484" s="143">
        <v>651</v>
      </c>
      <c r="AR4484" s="143" t="s">
        <v>297</v>
      </c>
      <c r="AT4484" s="143" t="s">
        <v>366</v>
      </c>
      <c r="AV4484" s="143">
        <v>10.9742989344658</v>
      </c>
      <c r="AW4484" s="143">
        <v>0.1067412326</v>
      </c>
    </row>
    <row r="4485" spans="1:49" x14ac:dyDescent="0.25">
      <c r="A4485" s="153">
        <v>1200000</v>
      </c>
      <c r="B4485" s="153">
        <v>2400000</v>
      </c>
      <c r="C4485" s="153">
        <v>2400000</v>
      </c>
      <c r="D4485" s="143" t="s">
        <v>360</v>
      </c>
      <c r="E4485" s="143" t="s">
        <v>73</v>
      </c>
      <c r="F4485" s="143" t="s">
        <v>378</v>
      </c>
      <c r="G4485" s="143" t="s">
        <v>379</v>
      </c>
      <c r="H4485" s="143">
        <v>0.59</v>
      </c>
      <c r="I4485" s="143">
        <v>0.64</v>
      </c>
      <c r="J4485" s="143" t="s">
        <v>363</v>
      </c>
      <c r="K4485" s="143">
        <v>2.079376324868E-2</v>
      </c>
      <c r="L4485" s="143">
        <v>3586.1804761983099</v>
      </c>
      <c r="M4485" s="143">
        <v>6.8795341524984801</v>
      </c>
      <c r="N4485" s="143">
        <v>0.92447167483575998</v>
      </c>
      <c r="O4485" s="143">
        <v>0.14305140442830999</v>
      </c>
      <c r="P4485" s="143">
        <v>1.922324513665E-2</v>
      </c>
      <c r="Q4485" s="143">
        <v>74.570187789131296</v>
      </c>
      <c r="R4485" s="143">
        <v>3100</v>
      </c>
      <c r="S4485" s="143" t="s">
        <v>371</v>
      </c>
      <c r="T4485" s="143">
        <v>3100</v>
      </c>
      <c r="U4485" s="143" t="s">
        <v>385</v>
      </c>
      <c r="V4485" s="143" t="s">
        <v>366</v>
      </c>
      <c r="Y4485" s="143" t="s">
        <v>363</v>
      </c>
      <c r="Z4485" s="143">
        <v>0</v>
      </c>
      <c r="AA4485" s="143">
        <v>1</v>
      </c>
      <c r="AB4485" s="143">
        <v>0.14305140442830999</v>
      </c>
      <c r="AC4485" s="143">
        <v>1.922324513665E-2</v>
      </c>
      <c r="AD4485" s="143">
        <v>905.25032545214196</v>
      </c>
      <c r="AF4485" s="143">
        <v>-1</v>
      </c>
      <c r="AG4485" s="143">
        <v>-1</v>
      </c>
      <c r="AH4485" s="143">
        <v>-1</v>
      </c>
      <c r="AI4485" s="143">
        <v>-1</v>
      </c>
      <c r="AJ4485" s="143">
        <v>0</v>
      </c>
      <c r="AM4485" s="143" t="s">
        <v>383</v>
      </c>
      <c r="AN4485" s="143">
        <v>-1</v>
      </c>
      <c r="AQ4485" s="143">
        <v>651</v>
      </c>
      <c r="AR4485" s="143" t="s">
        <v>297</v>
      </c>
      <c r="AT4485" s="143" t="s">
        <v>366</v>
      </c>
      <c r="AV4485" s="143">
        <v>66.037433143473095</v>
      </c>
      <c r="AW4485" s="143">
        <v>0.7341851788</v>
      </c>
    </row>
    <row r="4486" spans="1:49" x14ac:dyDescent="0.25">
      <c r="A4486" s="153">
        <v>1200000</v>
      </c>
      <c r="B4486" s="153">
        <v>2400000</v>
      </c>
      <c r="C4486" s="153">
        <v>2400000</v>
      </c>
      <c r="D4486" s="143" t="s">
        <v>360</v>
      </c>
      <c r="E4486" s="143" t="s">
        <v>73</v>
      </c>
      <c r="F4486" s="143" t="s">
        <v>378</v>
      </c>
      <c r="G4486" s="143" t="s">
        <v>379</v>
      </c>
      <c r="H4486" s="143">
        <v>0.59</v>
      </c>
      <c r="I4486" s="143">
        <v>0.64</v>
      </c>
      <c r="J4486" s="143" t="s">
        <v>366</v>
      </c>
      <c r="K4486" s="143">
        <v>2.1077241114579998E-2</v>
      </c>
      <c r="L4486" s="143">
        <v>692.730414807545</v>
      </c>
      <c r="M4486" s="143">
        <v>0</v>
      </c>
      <c r="N4486" s="143">
        <v>0</v>
      </c>
      <c r="O4486" s="143">
        <v>0</v>
      </c>
      <c r="P4486" s="143">
        <v>0</v>
      </c>
      <c r="Q4486" s="143">
        <v>14.6008459803072</v>
      </c>
      <c r="R4486" s="143">
        <v>1820</v>
      </c>
      <c r="S4486" s="143" t="s">
        <v>397</v>
      </c>
      <c r="T4486" s="143">
        <v>1820</v>
      </c>
      <c r="U4486" s="143" t="s">
        <v>385</v>
      </c>
      <c r="V4486" s="143" t="s">
        <v>366</v>
      </c>
      <c r="Z4486" s="143">
        <v>0</v>
      </c>
      <c r="AA4486" s="143">
        <v>1</v>
      </c>
      <c r="AB4486" s="143">
        <v>0</v>
      </c>
      <c r="AC4486" s="143">
        <v>0</v>
      </c>
      <c r="AD4486" s="143">
        <v>15.6649088253178</v>
      </c>
      <c r="AF4486" s="143">
        <v>-1</v>
      </c>
      <c r="AG4486" s="143">
        <v>-1</v>
      </c>
      <c r="AH4486" s="143">
        <v>-1</v>
      </c>
      <c r="AI4486" s="143">
        <v>-1</v>
      </c>
      <c r="AJ4486" s="143">
        <v>0</v>
      </c>
      <c r="AM4486" s="143" t="s">
        <v>383</v>
      </c>
      <c r="AN4486" s="143">
        <v>-1</v>
      </c>
      <c r="AQ4486" s="143">
        <v>650</v>
      </c>
      <c r="AR4486" s="143" t="s">
        <v>297</v>
      </c>
      <c r="AT4486" s="143" t="s">
        <v>366</v>
      </c>
      <c r="AV4486" s="143">
        <v>38.964979446021303</v>
      </c>
      <c r="AW4486" s="143">
        <v>1.27047111E-2</v>
      </c>
    </row>
    <row r="4487" spans="1:49" x14ac:dyDescent="0.25">
      <c r="A4487" s="153">
        <v>1200000</v>
      </c>
      <c r="B4487" s="153">
        <v>2400000</v>
      </c>
      <c r="C4487" s="153">
        <v>2400000</v>
      </c>
      <c r="D4487" s="143" t="s">
        <v>360</v>
      </c>
      <c r="E4487" s="143" t="s">
        <v>73</v>
      </c>
      <c r="F4487" s="143" t="s">
        <v>378</v>
      </c>
      <c r="G4487" s="143" t="s">
        <v>379</v>
      </c>
      <c r="H4487" s="143">
        <v>0.59</v>
      </c>
      <c r="I4487" s="143">
        <v>0.64</v>
      </c>
      <c r="J4487" s="143" t="s">
        <v>363</v>
      </c>
      <c r="K4487" s="143">
        <v>6.8111417248000003E-4</v>
      </c>
      <c r="L4487" s="143">
        <v>692.730414807545</v>
      </c>
      <c r="M4487" s="143">
        <v>0</v>
      </c>
      <c r="N4487" s="143">
        <v>0</v>
      </c>
      <c r="O4487" s="143">
        <v>0</v>
      </c>
      <c r="P4487" s="143">
        <v>0</v>
      </c>
      <c r="Q4487" s="143">
        <v>0.47182850323960002</v>
      </c>
      <c r="R4487" s="143">
        <v>5300</v>
      </c>
      <c r="S4487" s="143" t="s">
        <v>372</v>
      </c>
      <c r="T4487" s="143">
        <v>5300</v>
      </c>
      <c r="U4487" s="143" t="s">
        <v>385</v>
      </c>
      <c r="V4487" s="143" t="s">
        <v>366</v>
      </c>
      <c r="Y4487" s="143" t="s">
        <v>363</v>
      </c>
      <c r="Z4487" s="143">
        <v>0</v>
      </c>
      <c r="AA4487" s="143">
        <v>1</v>
      </c>
      <c r="AB4487" s="143">
        <v>0</v>
      </c>
      <c r="AC4487" s="143">
        <v>0</v>
      </c>
      <c r="AD4487" s="143">
        <v>412.27862473482401</v>
      </c>
      <c r="AF4487" s="143">
        <v>-1</v>
      </c>
      <c r="AG4487" s="143">
        <v>-1</v>
      </c>
      <c r="AH4487" s="143">
        <v>-1</v>
      </c>
      <c r="AI4487" s="143">
        <v>-1</v>
      </c>
      <c r="AJ4487" s="143">
        <v>0</v>
      </c>
      <c r="AM4487" s="143" t="s">
        <v>383</v>
      </c>
      <c r="AN4487" s="143">
        <v>-1</v>
      </c>
      <c r="AQ4487" s="143">
        <v>650</v>
      </c>
      <c r="AR4487" s="143" t="s">
        <v>297</v>
      </c>
      <c r="AT4487" s="143" t="s">
        <v>366</v>
      </c>
      <c r="AV4487" s="143">
        <v>16.3631498320443</v>
      </c>
      <c r="AW4487" s="143">
        <v>0.33437033640000002</v>
      </c>
    </row>
    <row r="4488" spans="1:49" x14ac:dyDescent="0.25">
      <c r="A4488" s="153">
        <v>1200000</v>
      </c>
      <c r="B4488" s="153">
        <v>2400000</v>
      </c>
      <c r="C4488" s="153">
        <v>2400000</v>
      </c>
      <c r="D4488" s="143" t="s">
        <v>360</v>
      </c>
      <c r="E4488" s="143" t="s">
        <v>73</v>
      </c>
      <c r="F4488" s="143" t="s">
        <v>378</v>
      </c>
      <c r="G4488" s="143" t="s">
        <v>379</v>
      </c>
      <c r="H4488" s="143">
        <v>0.59</v>
      </c>
      <c r="I4488" s="143">
        <v>0.64</v>
      </c>
      <c r="J4488" s="143" t="s">
        <v>366</v>
      </c>
      <c r="K4488" s="143">
        <v>5.9732695393899998E-2</v>
      </c>
      <c r="L4488" s="143">
        <v>3947.3926967457601</v>
      </c>
      <c r="M4488" s="143">
        <v>8.7495754514519906</v>
      </c>
      <c r="N4488" s="143">
        <v>1.18615259528559</v>
      </c>
      <c r="O4488" s="143">
        <v>0.52263572526755997</v>
      </c>
      <c r="P4488" s="143">
        <v>7.0852091664880004E-2</v>
      </c>
      <c r="Q4488" s="143">
        <v>235.78840555483501</v>
      </c>
      <c r="R4488" s="143">
        <v>1400</v>
      </c>
      <c r="S4488" s="143" t="s">
        <v>389</v>
      </c>
      <c r="T4488" s="143">
        <v>1400</v>
      </c>
      <c r="U4488" s="143" t="s">
        <v>385</v>
      </c>
      <c r="V4488" s="143" t="s">
        <v>366</v>
      </c>
      <c r="Z4488" s="143">
        <v>0</v>
      </c>
      <c r="AA4488" s="143">
        <v>1</v>
      </c>
      <c r="AB4488" s="143">
        <v>0.52263572526755997</v>
      </c>
      <c r="AC4488" s="143">
        <v>7.0852091664880004E-2</v>
      </c>
      <c r="AD4488" s="143">
        <v>2297.2801170071298</v>
      </c>
      <c r="AF4488" s="143">
        <v>-1</v>
      </c>
      <c r="AG4488" s="143">
        <v>-1</v>
      </c>
      <c r="AH4488" s="143">
        <v>-1</v>
      </c>
      <c r="AI4488" s="143">
        <v>-1</v>
      </c>
      <c r="AJ4488" s="143">
        <v>0</v>
      </c>
      <c r="AM4488" s="143" t="s">
        <v>383</v>
      </c>
      <c r="AN4488" s="143">
        <v>-1</v>
      </c>
      <c r="AQ4488" s="143">
        <v>651</v>
      </c>
      <c r="AR4488" s="143" t="s">
        <v>297</v>
      </c>
      <c r="AT4488" s="143" t="s">
        <v>366</v>
      </c>
      <c r="AV4488" s="143">
        <v>84.050711516339604</v>
      </c>
      <c r="AW4488" s="143">
        <v>1.8631631119000001</v>
      </c>
    </row>
    <row r="4489" spans="1:49" x14ac:dyDescent="0.25">
      <c r="A4489" s="153">
        <v>1200000</v>
      </c>
      <c r="B4489" s="153">
        <v>2500000</v>
      </c>
      <c r="C4489" s="153">
        <v>2500000</v>
      </c>
      <c r="D4489" s="143" t="s">
        <v>360</v>
      </c>
      <c r="E4489" s="143" t="s">
        <v>73</v>
      </c>
      <c r="F4489" s="143" t="s">
        <v>378</v>
      </c>
      <c r="G4489" s="143" t="s">
        <v>379</v>
      </c>
      <c r="H4489" s="143">
        <v>0.59</v>
      </c>
      <c r="I4489" s="143">
        <v>0.64</v>
      </c>
      <c r="J4489" s="143" t="s">
        <v>366</v>
      </c>
      <c r="K4489" s="143">
        <v>3.3111279504900002E-3</v>
      </c>
      <c r="L4489" s="143">
        <v>3598.67390714454</v>
      </c>
      <c r="M4489" s="143">
        <v>7.6450523143912701</v>
      </c>
      <c r="N4489" s="143">
        <v>1.0260563982311299</v>
      </c>
      <c r="O4489" s="143">
        <v>2.5313746401159999E-2</v>
      </c>
      <c r="P4489" s="143">
        <v>3.3974040189599999E-3</v>
      </c>
      <c r="Q4489" s="143">
        <v>11.915669758656099</v>
      </c>
      <c r="R4489" s="143">
        <v>1200</v>
      </c>
      <c r="S4489" s="143" t="s">
        <v>398</v>
      </c>
      <c r="T4489" s="143">
        <v>1200</v>
      </c>
      <c r="U4489" s="143" t="s">
        <v>385</v>
      </c>
      <c r="V4489" s="143" t="s">
        <v>366</v>
      </c>
      <c r="Z4489" s="143">
        <v>0</v>
      </c>
      <c r="AA4489" s="143">
        <v>1</v>
      </c>
      <c r="AB4489" s="143">
        <v>2.5313746401159999E-2</v>
      </c>
      <c r="AC4489" s="143">
        <v>3.3974040189599999E-3</v>
      </c>
      <c r="AD4489" s="143">
        <v>295.94237678180298</v>
      </c>
      <c r="AF4489" s="143">
        <v>-1</v>
      </c>
      <c r="AG4489" s="143">
        <v>-1</v>
      </c>
      <c r="AH4489" s="143">
        <v>-1</v>
      </c>
      <c r="AI4489" s="143">
        <v>-1</v>
      </c>
      <c r="AJ4489" s="143">
        <v>0</v>
      </c>
      <c r="AM4489" s="143" t="s">
        <v>383</v>
      </c>
      <c r="AN4489" s="143">
        <v>-1</v>
      </c>
      <c r="AQ4489" s="143">
        <v>651</v>
      </c>
      <c r="AR4489" s="143" t="s">
        <v>297</v>
      </c>
      <c r="AT4489" s="143" t="s">
        <v>366</v>
      </c>
      <c r="AV4489" s="143">
        <v>47.008844746297498</v>
      </c>
      <c r="AW4489" s="143">
        <v>0.2400181482</v>
      </c>
    </row>
    <row r="4490" spans="1:49" x14ac:dyDescent="0.25">
      <c r="A4490" s="153">
        <v>1200000</v>
      </c>
      <c r="B4490" s="153">
        <v>2500000</v>
      </c>
      <c r="C4490" s="153">
        <v>2500000</v>
      </c>
      <c r="D4490" s="143" t="s">
        <v>360</v>
      </c>
      <c r="E4490" s="143" t="s">
        <v>73</v>
      </c>
      <c r="F4490" s="143" t="s">
        <v>378</v>
      </c>
      <c r="G4490" s="143" t="s">
        <v>379</v>
      </c>
      <c r="H4490" s="143">
        <v>0.59</v>
      </c>
      <c r="I4490" s="143">
        <v>0.64</v>
      </c>
      <c r="J4490" s="143" t="s">
        <v>366</v>
      </c>
      <c r="K4490" s="143">
        <v>0.25486008272223998</v>
      </c>
      <c r="L4490" s="143">
        <v>3598.67390714454</v>
      </c>
      <c r="M4490" s="143">
        <v>7.6450523143912701</v>
      </c>
      <c r="N4490" s="143">
        <v>1.0260563982311299</v>
      </c>
      <c r="O4490" s="143">
        <v>1.94841866526165</v>
      </c>
      <c r="P4490" s="143">
        <v>0.26150081853086998</v>
      </c>
      <c r="Q4490" s="143">
        <v>917.15832966524601</v>
      </c>
      <c r="R4490" s="143">
        <v>1400</v>
      </c>
      <c r="S4490" s="143" t="s">
        <v>389</v>
      </c>
      <c r="T4490" s="143">
        <v>1400</v>
      </c>
      <c r="U4490" s="143" t="s">
        <v>385</v>
      </c>
      <c r="V4490" s="143" t="s">
        <v>366</v>
      </c>
      <c r="Z4490" s="143">
        <v>0</v>
      </c>
      <c r="AA4490" s="143">
        <v>1</v>
      </c>
      <c r="AB4490" s="143">
        <v>1.94841866526165</v>
      </c>
      <c r="AC4490" s="143">
        <v>0.26150081853086998</v>
      </c>
      <c r="AD4490" s="143">
        <v>917.34891267950104</v>
      </c>
      <c r="AF4490" s="143">
        <v>-1</v>
      </c>
      <c r="AG4490" s="143">
        <v>-1</v>
      </c>
      <c r="AH4490" s="143">
        <v>-1</v>
      </c>
      <c r="AI4490" s="143">
        <v>-1</v>
      </c>
      <c r="AJ4490" s="143">
        <v>0</v>
      </c>
      <c r="AM4490" s="143" t="s">
        <v>383</v>
      </c>
      <c r="AN4490" s="143">
        <v>-1</v>
      </c>
      <c r="AQ4490" s="143">
        <v>651</v>
      </c>
      <c r="AR4490" s="143" t="s">
        <v>297</v>
      </c>
      <c r="AT4490" s="143" t="s">
        <v>366</v>
      </c>
      <c r="AV4490" s="143">
        <v>129.16128022090899</v>
      </c>
      <c r="AW4490" s="143">
        <v>0.74399749609999999</v>
      </c>
    </row>
    <row r="4491" spans="1:49" x14ac:dyDescent="0.25">
      <c r="A4491" s="153">
        <v>1200000</v>
      </c>
      <c r="B4491" s="153">
        <v>2500000</v>
      </c>
      <c r="C4491" s="153">
        <v>2500000</v>
      </c>
      <c r="D4491" s="143" t="s">
        <v>360</v>
      </c>
      <c r="E4491" s="143" t="s">
        <v>73</v>
      </c>
      <c r="F4491" s="143" t="s">
        <v>378</v>
      </c>
      <c r="G4491" s="143" t="s">
        <v>379</v>
      </c>
      <c r="H4491" s="143">
        <v>0.59</v>
      </c>
      <c r="I4491" s="143">
        <v>0.64</v>
      </c>
      <c r="J4491" s="143" t="s">
        <v>363</v>
      </c>
      <c r="K4491" s="143">
        <v>0.20403742011878001</v>
      </c>
      <c r="L4491" s="143">
        <v>3598.67390714454</v>
      </c>
      <c r="M4491" s="143">
        <v>7.6450523143912701</v>
      </c>
      <c r="N4491" s="143">
        <v>1.0260563982311299</v>
      </c>
      <c r="O4491" s="143">
        <v>1.5598767509015099</v>
      </c>
      <c r="P4491" s="143">
        <v>0.20935390039144</v>
      </c>
      <c r="Q4491" s="143">
        <v>734.26413986254602</v>
      </c>
      <c r="R4491" s="143">
        <v>3100</v>
      </c>
      <c r="S4491" s="143" t="s">
        <v>371</v>
      </c>
      <c r="T4491" s="143">
        <v>3100</v>
      </c>
      <c r="U4491" s="143" t="s">
        <v>385</v>
      </c>
      <c r="V4491" s="143" t="s">
        <v>366</v>
      </c>
      <c r="Y4491" s="143" t="s">
        <v>363</v>
      </c>
      <c r="Z4491" s="143">
        <v>0</v>
      </c>
      <c r="AA4491" s="143">
        <v>1</v>
      </c>
      <c r="AB4491" s="143">
        <v>1.5598767509015099</v>
      </c>
      <c r="AC4491" s="143">
        <v>0.20935390039144</v>
      </c>
      <c r="AD4491" s="143">
        <v>1009.837932455</v>
      </c>
      <c r="AF4491" s="143">
        <v>-1</v>
      </c>
      <c r="AG4491" s="143">
        <v>-1</v>
      </c>
      <c r="AH4491" s="143">
        <v>-1</v>
      </c>
      <c r="AI4491" s="143">
        <v>-1</v>
      </c>
      <c r="AJ4491" s="143">
        <v>0</v>
      </c>
      <c r="AM4491" s="143" t="s">
        <v>383</v>
      </c>
      <c r="AN4491" s="143">
        <v>-1</v>
      </c>
      <c r="AQ4491" s="143">
        <v>651</v>
      </c>
      <c r="AR4491" s="143" t="s">
        <v>297</v>
      </c>
      <c r="AT4491" s="143" t="s">
        <v>366</v>
      </c>
      <c r="AV4491" s="143">
        <v>209.76459947356699</v>
      </c>
      <c r="AW4491" s="143">
        <v>0.81900886650000004</v>
      </c>
    </row>
    <row r="4492" spans="1:49" x14ac:dyDescent="0.25">
      <c r="A4492" s="153">
        <v>1200000</v>
      </c>
      <c r="B4492" s="153">
        <v>2500000</v>
      </c>
      <c r="C4492" s="153">
        <v>2500000</v>
      </c>
      <c r="D4492" s="143" t="s">
        <v>360</v>
      </c>
      <c r="E4492" s="143" t="s">
        <v>73</v>
      </c>
      <c r="F4492" s="143" t="s">
        <v>378</v>
      </c>
      <c r="G4492" s="143" t="s">
        <v>379</v>
      </c>
      <c r="H4492" s="143">
        <v>0.59</v>
      </c>
      <c r="I4492" s="143">
        <v>0.64</v>
      </c>
      <c r="J4492" s="143" t="s">
        <v>366</v>
      </c>
      <c r="K4492" s="143">
        <v>0.18919068031111</v>
      </c>
      <c r="L4492" s="143">
        <v>3773.9543202152399</v>
      </c>
      <c r="M4492" s="143">
        <v>7.3872963157792801</v>
      </c>
      <c r="N4492" s="143">
        <v>1.0199478565996001</v>
      </c>
      <c r="O4492" s="143">
        <v>1.3976076156420401</v>
      </c>
      <c r="P4492" s="143">
        <v>0.19296462887193999</v>
      </c>
      <c r="Q4492" s="143">
        <v>713.99698530457897</v>
      </c>
      <c r="R4492" s="143">
        <v>1820</v>
      </c>
      <c r="S4492" s="143" t="s">
        <v>397</v>
      </c>
      <c r="T4492" s="143">
        <v>1820</v>
      </c>
      <c r="U4492" s="143" t="s">
        <v>385</v>
      </c>
      <c r="V4492" s="143" t="s">
        <v>366</v>
      </c>
      <c r="Z4492" s="143">
        <v>0</v>
      </c>
      <c r="AA4492" s="143">
        <v>1</v>
      </c>
      <c r="AB4492" s="143">
        <v>1.3976076156420401</v>
      </c>
      <c r="AC4492" s="143">
        <v>0.19296462887193999</v>
      </c>
      <c r="AD4492" s="143">
        <v>2331.4110546674001</v>
      </c>
      <c r="AF4492" s="143">
        <v>-1</v>
      </c>
      <c r="AG4492" s="143">
        <v>-1</v>
      </c>
      <c r="AH4492" s="143">
        <v>-1</v>
      </c>
      <c r="AI4492" s="143">
        <v>-1</v>
      </c>
      <c r="AJ4492" s="143">
        <v>0</v>
      </c>
      <c r="AM4492" s="143" t="s">
        <v>383</v>
      </c>
      <c r="AN4492" s="143">
        <v>-1</v>
      </c>
      <c r="AQ4492" s="143">
        <v>650</v>
      </c>
      <c r="AR4492" s="143" t="s">
        <v>297</v>
      </c>
      <c r="AT4492" s="143" t="s">
        <v>366</v>
      </c>
      <c r="AV4492" s="143">
        <v>119.887848375761</v>
      </c>
      <c r="AW4492" s="143">
        <v>1.8908443265999999</v>
      </c>
    </row>
    <row r="4493" spans="1:49" x14ac:dyDescent="0.25">
      <c r="A4493" s="153">
        <v>1200000</v>
      </c>
      <c r="B4493" s="153">
        <v>2500000</v>
      </c>
      <c r="C4493" s="153">
        <v>2500000</v>
      </c>
      <c r="D4493" s="143" t="s">
        <v>360</v>
      </c>
      <c r="E4493" s="143" t="s">
        <v>73</v>
      </c>
      <c r="F4493" s="143" t="s">
        <v>378</v>
      </c>
      <c r="G4493" s="143" t="s">
        <v>379</v>
      </c>
      <c r="H4493" s="143">
        <v>0.59</v>
      </c>
      <c r="I4493" s="143">
        <v>0.64</v>
      </c>
      <c r="J4493" s="143" t="s">
        <v>366</v>
      </c>
      <c r="K4493" s="143">
        <v>6.9575392085809998E-2</v>
      </c>
      <c r="L4493" s="143">
        <v>1995.1530545984999</v>
      </c>
      <c r="M4493" s="143">
        <v>2.2041938327909998E-2</v>
      </c>
      <c r="N4493" s="143">
        <v>8.03777600237E-3</v>
      </c>
      <c r="O4493" s="143">
        <v>1.53357650149E-3</v>
      </c>
      <c r="P4493" s="143">
        <v>5.5923141685999996E-4</v>
      </c>
      <c r="Q4493" s="143">
        <v>138.81355604490599</v>
      </c>
      <c r="R4493" s="143">
        <v>1820</v>
      </c>
      <c r="S4493" s="143" t="s">
        <v>397</v>
      </c>
      <c r="T4493" s="143">
        <v>1820</v>
      </c>
      <c r="U4493" s="143" t="s">
        <v>385</v>
      </c>
      <c r="V4493" s="143" t="s">
        <v>366</v>
      </c>
      <c r="Z4493" s="143">
        <v>0</v>
      </c>
      <c r="AA4493" s="143">
        <v>1</v>
      </c>
      <c r="AB4493" s="143">
        <v>1.53357650149E-3</v>
      </c>
      <c r="AC4493" s="143">
        <v>5.5923141685999996E-4</v>
      </c>
      <c r="AD4493" s="143">
        <v>584.14263762053599</v>
      </c>
      <c r="AF4493" s="143">
        <v>-1</v>
      </c>
      <c r="AG4493" s="143">
        <v>-1</v>
      </c>
      <c r="AH4493" s="143">
        <v>-1</v>
      </c>
      <c r="AI4493" s="143">
        <v>-1</v>
      </c>
      <c r="AJ4493" s="143">
        <v>0</v>
      </c>
      <c r="AM4493" s="143" t="s">
        <v>383</v>
      </c>
      <c r="AN4493" s="143">
        <v>-1</v>
      </c>
      <c r="AQ4493" s="143">
        <v>650</v>
      </c>
      <c r="AR4493" s="143" t="s">
        <v>297</v>
      </c>
      <c r="AT4493" s="143" t="s">
        <v>366</v>
      </c>
      <c r="AV4493" s="143">
        <v>68.048195869378006</v>
      </c>
      <c r="AW4493" s="143">
        <v>0.47375720809999999</v>
      </c>
    </row>
    <row r="4494" spans="1:49" x14ac:dyDescent="0.25">
      <c r="A4494" s="153">
        <v>1200000</v>
      </c>
      <c r="B4494" s="153">
        <v>2500000</v>
      </c>
      <c r="C4494" s="153">
        <v>2500000</v>
      </c>
      <c r="D4494" s="143" t="s">
        <v>360</v>
      </c>
      <c r="E4494" s="143" t="s">
        <v>73</v>
      </c>
      <c r="F4494" s="143" t="s">
        <v>378</v>
      </c>
      <c r="G4494" s="143" t="s">
        <v>379</v>
      </c>
      <c r="H4494" s="143">
        <v>0.59</v>
      </c>
      <c r="I4494" s="143">
        <v>0.64</v>
      </c>
      <c r="J4494" s="143" t="s">
        <v>363</v>
      </c>
      <c r="K4494" s="153">
        <v>9.7712822920000005E-6</v>
      </c>
      <c r="L4494" s="143">
        <v>1995.1530545984999</v>
      </c>
      <c r="M4494" s="143">
        <v>2.2041938327909998E-2</v>
      </c>
      <c r="N4494" s="143">
        <v>8.03777600237E-3</v>
      </c>
      <c r="O4494" s="153">
        <v>2.1537800166489999E-7</v>
      </c>
      <c r="P4494" s="153">
        <v>7.8539378319059994E-8</v>
      </c>
      <c r="Q4494" s="143">
        <v>1.9495203712220001E-2</v>
      </c>
      <c r="R4494" s="143">
        <v>5300</v>
      </c>
      <c r="S4494" s="143" t="s">
        <v>372</v>
      </c>
      <c r="T4494" s="143">
        <v>5300</v>
      </c>
      <c r="U4494" s="143" t="s">
        <v>385</v>
      </c>
      <c r="V4494" s="143" t="s">
        <v>366</v>
      </c>
      <c r="Y4494" s="143" t="s">
        <v>363</v>
      </c>
      <c r="Z4494" s="143">
        <v>0</v>
      </c>
      <c r="AA4494" s="143">
        <v>1</v>
      </c>
      <c r="AB4494" s="153">
        <v>2.1537800166489999E-7</v>
      </c>
      <c r="AC4494" s="153">
        <v>7.8539378319059994E-8</v>
      </c>
      <c r="AD4494" s="143">
        <v>648.39000421389596</v>
      </c>
      <c r="AF4494" s="143">
        <v>-1</v>
      </c>
      <c r="AG4494" s="143">
        <v>-1</v>
      </c>
      <c r="AH4494" s="143">
        <v>-1</v>
      </c>
      <c r="AI4494" s="143">
        <v>-1</v>
      </c>
      <c r="AJ4494" s="143">
        <v>0</v>
      </c>
      <c r="AM4494" s="143" t="s">
        <v>383</v>
      </c>
      <c r="AN4494" s="143">
        <v>-1</v>
      </c>
      <c r="AQ4494" s="143">
        <v>650</v>
      </c>
      <c r="AR4494" s="143" t="s">
        <v>297</v>
      </c>
      <c r="AT4494" s="143" t="s">
        <v>366</v>
      </c>
      <c r="AV4494" s="143">
        <v>4.2587406358100504</v>
      </c>
      <c r="AW4494" s="143">
        <v>0.5258637504</v>
      </c>
    </row>
    <row r="4495" spans="1:49" x14ac:dyDescent="0.25">
      <c r="A4495" s="153">
        <v>1200000</v>
      </c>
      <c r="B4495" s="153">
        <v>2500000</v>
      </c>
      <c r="C4495" s="153">
        <v>2500000</v>
      </c>
      <c r="D4495" s="143" t="s">
        <v>360</v>
      </c>
      <c r="E4495" s="143" t="s">
        <v>73</v>
      </c>
      <c r="F4495" s="143" t="s">
        <v>378</v>
      </c>
      <c r="G4495" s="143" t="s">
        <v>379</v>
      </c>
      <c r="H4495" s="143">
        <v>0.59</v>
      </c>
      <c r="I4495" s="143">
        <v>0.64</v>
      </c>
      <c r="J4495" s="143" t="s">
        <v>366</v>
      </c>
      <c r="K4495" s="143">
        <v>0.28196126473934002</v>
      </c>
      <c r="L4495" s="143">
        <v>3765.41485786885</v>
      </c>
      <c r="M4495" s="143">
        <v>7.4658016125661204</v>
      </c>
      <c r="N4495" s="143">
        <v>1.0453236731798701</v>
      </c>
      <c r="O4495" s="143">
        <v>2.1050668649721702</v>
      </c>
      <c r="P4495" s="143">
        <v>0.29474078495176997</v>
      </c>
      <c r="Q4495" s="143">
        <v>1061.7011355930099</v>
      </c>
      <c r="R4495" s="143">
        <v>1820</v>
      </c>
      <c r="S4495" s="143" t="s">
        <v>397</v>
      </c>
      <c r="T4495" s="143">
        <v>1820</v>
      </c>
      <c r="U4495" s="143" t="s">
        <v>385</v>
      </c>
      <c r="V4495" s="143" t="s">
        <v>366</v>
      </c>
      <c r="Z4495" s="143">
        <v>0</v>
      </c>
      <c r="AA4495" s="143">
        <v>1</v>
      </c>
      <c r="AB4495" s="143">
        <v>2.1050668649721702</v>
      </c>
      <c r="AC4495" s="143">
        <v>0.29474078495176997</v>
      </c>
      <c r="AD4495" s="143">
        <v>2326.1356868295702</v>
      </c>
      <c r="AF4495" s="143">
        <v>-1</v>
      </c>
      <c r="AG4495" s="143">
        <v>-1</v>
      </c>
      <c r="AH4495" s="143">
        <v>-1</v>
      </c>
      <c r="AI4495" s="143">
        <v>-1</v>
      </c>
      <c r="AJ4495" s="143">
        <v>0</v>
      </c>
      <c r="AM4495" s="143" t="s">
        <v>383</v>
      </c>
      <c r="AN4495" s="143">
        <v>-1</v>
      </c>
      <c r="AQ4495" s="143">
        <v>650</v>
      </c>
      <c r="AR4495" s="143" t="s">
        <v>297</v>
      </c>
      <c r="AT4495" s="143" t="s">
        <v>366</v>
      </c>
      <c r="AV4495" s="143">
        <v>145.009640740262</v>
      </c>
      <c r="AW4495" s="143">
        <v>1.886565845</v>
      </c>
    </row>
    <row r="4496" spans="1:49" x14ac:dyDescent="0.25">
      <c r="A4496" s="153">
        <v>1200000</v>
      </c>
      <c r="B4496" s="153">
        <v>2500000</v>
      </c>
      <c r="C4496" s="153">
        <v>2500000</v>
      </c>
      <c r="D4496" s="143" t="s">
        <v>360</v>
      </c>
      <c r="E4496" s="143" t="s">
        <v>73</v>
      </c>
      <c r="F4496" s="143" t="s">
        <v>378</v>
      </c>
      <c r="G4496" s="143" t="s">
        <v>379</v>
      </c>
      <c r="H4496" s="143">
        <v>0.59</v>
      </c>
      <c r="I4496" s="143">
        <v>0.64</v>
      </c>
      <c r="J4496" s="143" t="s">
        <v>366</v>
      </c>
      <c r="K4496" s="143">
        <v>0.13382993157697001</v>
      </c>
      <c r="L4496" s="143">
        <v>3766.8425857275301</v>
      </c>
      <c r="M4496" s="143">
        <v>7.37953785079673</v>
      </c>
      <c r="N4496" s="143">
        <v>1.0302591631511</v>
      </c>
      <c r="O4496" s="143">
        <v>0.98760304564181001</v>
      </c>
      <c r="P4496" s="143">
        <v>0.13787951331105999</v>
      </c>
      <c r="Q4496" s="143">
        <v>504.11628550914298</v>
      </c>
      <c r="R4496" s="143">
        <v>1820</v>
      </c>
      <c r="S4496" s="143" t="s">
        <v>397</v>
      </c>
      <c r="T4496" s="143">
        <v>1820</v>
      </c>
      <c r="U4496" s="143" t="s">
        <v>385</v>
      </c>
      <c r="V4496" s="143" t="s">
        <v>366</v>
      </c>
      <c r="Z4496" s="143">
        <v>0</v>
      </c>
      <c r="AA4496" s="143">
        <v>1</v>
      </c>
      <c r="AB4496" s="143">
        <v>0.98760304564181001</v>
      </c>
      <c r="AC4496" s="143">
        <v>0.13787951331105999</v>
      </c>
      <c r="AD4496" s="143">
        <v>2327.0176851824099</v>
      </c>
      <c r="AF4496" s="143">
        <v>-1</v>
      </c>
      <c r="AG4496" s="143">
        <v>-1</v>
      </c>
      <c r="AH4496" s="143">
        <v>-1</v>
      </c>
      <c r="AI4496" s="143">
        <v>-1</v>
      </c>
      <c r="AJ4496" s="143">
        <v>0</v>
      </c>
      <c r="AM4496" s="143" t="s">
        <v>383</v>
      </c>
      <c r="AN4496" s="143">
        <v>-1</v>
      </c>
      <c r="AQ4496" s="143">
        <v>650</v>
      </c>
      <c r="AR4496" s="143" t="s">
        <v>297</v>
      </c>
      <c r="AT4496" s="143" t="s">
        <v>366</v>
      </c>
      <c r="AV4496" s="143">
        <v>91.032735533544695</v>
      </c>
      <c r="AW4496" s="143">
        <v>1.8872811721</v>
      </c>
    </row>
    <row r="4497" spans="1:49" x14ac:dyDescent="0.25">
      <c r="A4497" s="153">
        <v>1200000</v>
      </c>
      <c r="B4497" s="153">
        <v>2500000</v>
      </c>
      <c r="C4497" s="153">
        <v>2500000</v>
      </c>
      <c r="D4497" s="143" t="s">
        <v>360</v>
      </c>
      <c r="E4497" s="143" t="s">
        <v>73</v>
      </c>
      <c r="F4497" s="143" t="s">
        <v>378</v>
      </c>
      <c r="G4497" s="143" t="s">
        <v>379</v>
      </c>
      <c r="H4497" s="143">
        <v>0.59</v>
      </c>
      <c r="I4497" s="143">
        <v>0.64</v>
      </c>
      <c r="J4497" s="143" t="s">
        <v>366</v>
      </c>
      <c r="K4497" s="153">
        <v>5.3184271499999998E-7</v>
      </c>
      <c r="L4497" s="143">
        <v>3942.1565200513</v>
      </c>
      <c r="M4497" s="143">
        <v>8.0836114768200602</v>
      </c>
      <c r="N4497" s="143">
        <v>1.09421282054261</v>
      </c>
      <c r="O4497" s="153">
        <v>4.2992098748370001E-6</v>
      </c>
      <c r="P4497" s="153">
        <v>5.8194911726519995E-7</v>
      </c>
      <c r="Q4497" s="143">
        <v>2.0966072265700001E-3</v>
      </c>
      <c r="R4497" s="143">
        <v>1400</v>
      </c>
      <c r="S4497" s="143" t="s">
        <v>389</v>
      </c>
      <c r="T4497" s="143">
        <v>1400</v>
      </c>
      <c r="U4497" s="143" t="s">
        <v>385</v>
      </c>
      <c r="V4497" s="143" t="s">
        <v>366</v>
      </c>
      <c r="Z4497" s="143">
        <v>0</v>
      </c>
      <c r="AA4497" s="143">
        <v>1</v>
      </c>
      <c r="AB4497" s="153">
        <v>4.2992098748370001E-6</v>
      </c>
      <c r="AC4497" s="153">
        <v>5.8194911726519995E-7</v>
      </c>
      <c r="AD4497" s="143">
        <v>1340.8794347242599</v>
      </c>
      <c r="AF4497" s="143">
        <v>-1</v>
      </c>
      <c r="AG4497" s="143">
        <v>-1</v>
      </c>
      <c r="AH4497" s="143">
        <v>-1</v>
      </c>
      <c r="AI4497" s="143">
        <v>-1</v>
      </c>
      <c r="AJ4497" s="143">
        <v>0</v>
      </c>
      <c r="AM4497" s="143" t="s">
        <v>383</v>
      </c>
      <c r="AN4497" s="143">
        <v>-1</v>
      </c>
      <c r="AQ4497" s="143">
        <v>651</v>
      </c>
      <c r="AR4497" s="143" t="s">
        <v>297</v>
      </c>
      <c r="AT4497" s="143" t="s">
        <v>366</v>
      </c>
      <c r="AV4497" s="143">
        <v>0.25303654875908999</v>
      </c>
      <c r="AW4497" s="143">
        <v>1.0874934588</v>
      </c>
    </row>
    <row r="4498" spans="1:49" x14ac:dyDescent="0.25">
      <c r="A4498" s="153">
        <v>1200000</v>
      </c>
      <c r="B4498" s="153">
        <v>2500000</v>
      </c>
      <c r="C4498" s="153">
        <v>2500000</v>
      </c>
      <c r="D4498" s="143" t="s">
        <v>360</v>
      </c>
      <c r="E4498" s="143" t="s">
        <v>73</v>
      </c>
      <c r="F4498" s="143" t="s">
        <v>378</v>
      </c>
      <c r="G4498" s="143" t="s">
        <v>379</v>
      </c>
      <c r="H4498" s="143">
        <v>0.59</v>
      </c>
      <c r="I4498" s="143">
        <v>0.64</v>
      </c>
      <c r="J4498" s="143" t="s">
        <v>366</v>
      </c>
      <c r="K4498" s="143">
        <v>0.23271338408808001</v>
      </c>
      <c r="L4498" s="143">
        <v>3363.97207433331</v>
      </c>
      <c r="M4498" s="143">
        <v>5.7738928253570796</v>
      </c>
      <c r="N4498" s="143">
        <v>0.79742961072146001</v>
      </c>
      <c r="O4498" s="143">
        <v>1.3436621387507399</v>
      </c>
      <c r="P4498" s="143">
        <v>0.18557254328302999</v>
      </c>
      <c r="Q4498" s="143">
        <v>782.84132539590996</v>
      </c>
      <c r="R4498" s="143">
        <v>1820</v>
      </c>
      <c r="S4498" s="143" t="s">
        <v>397</v>
      </c>
      <c r="T4498" s="143">
        <v>1820</v>
      </c>
      <c r="U4498" s="143" t="s">
        <v>385</v>
      </c>
      <c r="V4498" s="143" t="s">
        <v>366</v>
      </c>
      <c r="Z4498" s="143">
        <v>0</v>
      </c>
      <c r="AA4498" s="143">
        <v>1</v>
      </c>
      <c r="AB4498" s="143">
        <v>1.3436621387507399</v>
      </c>
      <c r="AC4498" s="143">
        <v>0.18557254328302999</v>
      </c>
      <c r="AD4498" s="143">
        <v>1868.7400290747401</v>
      </c>
      <c r="AF4498" s="143">
        <v>-1</v>
      </c>
      <c r="AG4498" s="143">
        <v>-1</v>
      </c>
      <c r="AH4498" s="143">
        <v>-1</v>
      </c>
      <c r="AI4498" s="143">
        <v>-1</v>
      </c>
      <c r="AJ4498" s="143">
        <v>0</v>
      </c>
      <c r="AM4498" s="143" t="s">
        <v>383</v>
      </c>
      <c r="AN4498" s="143">
        <v>-1</v>
      </c>
      <c r="AQ4498" s="143">
        <v>650</v>
      </c>
      <c r="AR4498" s="143" t="s">
        <v>297</v>
      </c>
      <c r="AT4498" s="143" t="s">
        <v>366</v>
      </c>
      <c r="AV4498" s="143">
        <v>161.03182969464601</v>
      </c>
      <c r="AW4498" s="143">
        <v>1.5156042408999999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9"/>
  <sheetViews>
    <sheetView workbookViewId="0">
      <selection activeCell="D24" sqref="D24"/>
    </sheetView>
  </sheetViews>
  <sheetFormatPr defaultColWidth="17.42578125" defaultRowHeight="15" x14ac:dyDescent="0.25"/>
  <cols>
    <col min="1" max="1" width="17.42578125" style="9"/>
    <col min="2" max="2" width="9.85546875" style="1" bestFit="1" customWidth="1"/>
    <col min="3" max="3" width="19.42578125" style="9" customWidth="1"/>
    <col min="4" max="4" width="22.28515625" style="9" customWidth="1"/>
    <col min="5" max="8" width="17.42578125" style="9"/>
    <col min="9" max="9" width="23.28515625" style="9" customWidth="1"/>
    <col min="10" max="10" width="17.42578125" style="9"/>
    <col min="11" max="11" width="35.5703125" style="9" bestFit="1" customWidth="1"/>
    <col min="12" max="16384" width="17.42578125" style="9"/>
  </cols>
  <sheetData>
    <row r="1" spans="1:12" ht="30" x14ac:dyDescent="0.25">
      <c r="A1" s="22" t="s">
        <v>170</v>
      </c>
      <c r="B1" s="22" t="s">
        <v>18</v>
      </c>
      <c r="C1" s="22" t="s">
        <v>19</v>
      </c>
      <c r="D1" s="22" t="s">
        <v>37</v>
      </c>
      <c r="E1" s="22" t="s">
        <v>181</v>
      </c>
      <c r="F1" s="22" t="s">
        <v>182</v>
      </c>
      <c r="G1" s="22" t="s">
        <v>20</v>
      </c>
      <c r="H1" s="22" t="s">
        <v>38</v>
      </c>
      <c r="I1" s="22" t="s">
        <v>39</v>
      </c>
      <c r="K1" s="5"/>
    </row>
    <row r="2" spans="1:12" x14ac:dyDescent="0.25">
      <c r="A2" s="87" t="s">
        <v>66</v>
      </c>
      <c r="B2" s="113" t="s">
        <v>256</v>
      </c>
      <c r="C2" s="113" t="s">
        <v>3</v>
      </c>
      <c r="D2" s="113" t="s">
        <v>3</v>
      </c>
      <c r="E2" s="113" t="s">
        <v>13</v>
      </c>
      <c r="F2" s="87"/>
      <c r="G2" s="116">
        <v>27</v>
      </c>
      <c r="H2" s="116">
        <v>17</v>
      </c>
      <c r="I2" s="90"/>
      <c r="K2" s="6"/>
    </row>
    <row r="3" spans="1:12" x14ac:dyDescent="0.25">
      <c r="A3" s="87" t="s">
        <v>66</v>
      </c>
      <c r="B3" s="113" t="s">
        <v>286</v>
      </c>
      <c r="C3" s="113" t="s">
        <v>3</v>
      </c>
      <c r="D3" s="113" t="s">
        <v>3</v>
      </c>
      <c r="E3" s="113" t="s">
        <v>73</v>
      </c>
      <c r="F3" s="87"/>
      <c r="G3" s="116">
        <v>11</v>
      </c>
      <c r="H3" s="116">
        <v>7</v>
      </c>
      <c r="I3" s="90"/>
      <c r="K3" s="6"/>
    </row>
    <row r="4" spans="1:12" x14ac:dyDescent="0.25">
      <c r="A4" s="87" t="s">
        <v>66</v>
      </c>
      <c r="B4" s="113" t="s">
        <v>293</v>
      </c>
      <c r="C4" s="113" t="s">
        <v>294</v>
      </c>
      <c r="D4" s="113" t="s">
        <v>92</v>
      </c>
      <c r="E4" s="113" t="s">
        <v>73</v>
      </c>
      <c r="F4" s="87"/>
      <c r="G4" s="116">
        <v>71</v>
      </c>
      <c r="H4" s="116">
        <v>29</v>
      </c>
      <c r="I4" s="90"/>
      <c r="K4" s="6"/>
    </row>
    <row r="5" spans="1:12" x14ac:dyDescent="0.25">
      <c r="A5" s="88"/>
      <c r="B5" s="88"/>
      <c r="C5" s="88"/>
      <c r="D5" s="88"/>
      <c r="E5" s="88"/>
      <c r="F5" s="88"/>
      <c r="G5" s="89"/>
      <c r="H5" s="89"/>
      <c r="I5" s="90"/>
      <c r="K5" s="6"/>
    </row>
    <row r="6" spans="1:12" x14ac:dyDescent="0.25">
      <c r="A6" s="88"/>
      <c r="B6" s="88"/>
      <c r="C6" s="88"/>
      <c r="D6" s="88"/>
      <c r="E6" s="88"/>
      <c r="F6" s="88"/>
      <c r="G6" s="88"/>
      <c r="H6" s="88"/>
      <c r="I6" s="88"/>
      <c r="K6" s="6"/>
    </row>
    <row r="7" spans="1:12" x14ac:dyDescent="0.25">
      <c r="A7" s="88"/>
      <c r="B7" s="88"/>
      <c r="C7" s="88"/>
      <c r="D7" s="88"/>
      <c r="E7" s="88"/>
      <c r="F7" s="88"/>
      <c r="G7" s="88"/>
      <c r="H7" s="88"/>
      <c r="I7" s="88"/>
      <c r="L7" s="6"/>
    </row>
    <row r="8" spans="1:12" x14ac:dyDescent="0.25">
      <c r="A8" s="88"/>
      <c r="B8" s="88"/>
      <c r="C8" s="88"/>
      <c r="D8" s="88"/>
      <c r="E8" s="88"/>
      <c r="F8" s="88"/>
      <c r="G8" s="88"/>
      <c r="H8" s="88"/>
      <c r="I8" s="88"/>
      <c r="L8" s="6"/>
    </row>
    <row r="9" spans="1:12" x14ac:dyDescent="0.25">
      <c r="A9" s="88"/>
      <c r="B9" s="88"/>
      <c r="C9" s="88"/>
      <c r="D9" s="88"/>
      <c r="E9" s="88"/>
      <c r="F9" s="88"/>
      <c r="G9" s="88"/>
      <c r="H9" s="88"/>
      <c r="I9" s="88"/>
      <c r="L9" s="6"/>
    </row>
    <row r="10" spans="1:12" x14ac:dyDescent="0.25">
      <c r="A10" s="88"/>
      <c r="B10" s="87"/>
      <c r="C10" s="87"/>
      <c r="D10" s="87"/>
      <c r="E10" s="87"/>
      <c r="F10" s="88"/>
      <c r="G10" s="47"/>
      <c r="H10" s="47"/>
      <c r="I10" s="88"/>
      <c r="L10" s="6"/>
    </row>
    <row r="11" spans="1:12" x14ac:dyDescent="0.25">
      <c r="A11" s="88"/>
      <c r="B11" s="87"/>
      <c r="C11" s="87"/>
      <c r="D11" s="87"/>
      <c r="E11" s="87"/>
      <c r="F11" s="88"/>
      <c r="G11" s="47"/>
      <c r="H11" s="47"/>
      <c r="I11" s="88"/>
      <c r="L11" s="6"/>
    </row>
    <row r="12" spans="1:12" x14ac:dyDescent="0.25">
      <c r="A12" s="88"/>
      <c r="B12" s="87"/>
      <c r="C12" s="87"/>
      <c r="D12" s="87"/>
      <c r="E12" s="87"/>
      <c r="F12" s="88"/>
      <c r="G12" s="47"/>
      <c r="H12" s="47"/>
      <c r="I12" s="88"/>
      <c r="L12" s="6"/>
    </row>
    <row r="13" spans="1:12" x14ac:dyDescent="0.25">
      <c r="A13" s="88"/>
      <c r="B13" s="87"/>
      <c r="C13" s="87"/>
      <c r="D13" s="87"/>
      <c r="E13" s="87"/>
      <c r="F13" s="88"/>
      <c r="G13" s="47"/>
      <c r="H13" s="47"/>
      <c r="I13" s="88"/>
      <c r="L13" s="6"/>
    </row>
    <row r="14" spans="1:12" x14ac:dyDescent="0.25">
      <c r="A14" s="88"/>
      <c r="B14" s="87"/>
      <c r="C14" s="87"/>
      <c r="D14" s="87"/>
      <c r="E14" s="87"/>
      <c r="F14" s="88"/>
      <c r="G14" s="47"/>
      <c r="H14" s="47"/>
      <c r="I14" s="88"/>
      <c r="L14" s="6"/>
    </row>
    <row r="15" spans="1:12" x14ac:dyDescent="0.25">
      <c r="A15" s="88"/>
      <c r="B15" s="87"/>
      <c r="C15" s="87"/>
      <c r="D15" s="87"/>
      <c r="E15" s="87"/>
      <c r="F15" s="88"/>
      <c r="G15" s="47"/>
      <c r="H15" s="47"/>
      <c r="I15" s="88"/>
      <c r="L15" s="6"/>
    </row>
    <row r="16" spans="1:12" x14ac:dyDescent="0.25">
      <c r="A16" s="88"/>
      <c r="B16" s="87"/>
      <c r="C16" s="87"/>
      <c r="D16" s="87"/>
      <c r="E16" s="87"/>
      <c r="F16" s="88"/>
      <c r="G16" s="47"/>
      <c r="H16" s="47"/>
      <c r="I16" s="88"/>
      <c r="L16" s="6"/>
    </row>
    <row r="17" spans="11:12" x14ac:dyDescent="0.25">
      <c r="L17" s="6"/>
    </row>
    <row r="18" spans="11:12" x14ac:dyDescent="0.25">
      <c r="L18" s="6"/>
    </row>
    <row r="19" spans="11:12" x14ac:dyDescent="0.25">
      <c r="K19" s="7"/>
      <c r="L19" s="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24"/>
  <sheetViews>
    <sheetView workbookViewId="0">
      <selection activeCell="A3" sqref="A3"/>
    </sheetView>
  </sheetViews>
  <sheetFormatPr defaultRowHeight="15" x14ac:dyDescent="0.25"/>
  <cols>
    <col min="1" max="1" width="80.28515625" style="9" bestFit="1" customWidth="1"/>
    <col min="2" max="2" width="9.140625" style="9"/>
    <col min="3" max="3" width="13.42578125" style="9" bestFit="1" customWidth="1"/>
    <col min="4" max="4" width="19.85546875" style="9" customWidth="1"/>
    <col min="5" max="6" width="9.140625" style="9"/>
    <col min="7" max="7" width="80.28515625" style="9" bestFit="1" customWidth="1"/>
    <col min="8" max="8" width="9.140625" style="9"/>
    <col min="9" max="9" width="13.42578125" style="9" bestFit="1" customWidth="1"/>
    <col min="10" max="10" width="19.85546875" style="9" customWidth="1"/>
    <col min="11" max="16384" width="9.140625" style="9"/>
  </cols>
  <sheetData>
    <row r="1" spans="1:10" x14ac:dyDescent="0.25">
      <c r="A1" s="24" t="s">
        <v>207</v>
      </c>
    </row>
    <row r="3" spans="1:10" x14ac:dyDescent="0.25">
      <c r="A3" s="94" t="s">
        <v>208</v>
      </c>
    </row>
    <row r="4" spans="1:10" x14ac:dyDescent="0.25">
      <c r="A4" s="9" t="s">
        <v>426</v>
      </c>
      <c r="G4" s="168" t="s">
        <v>425</v>
      </c>
      <c r="H4" s="168"/>
      <c r="I4" s="168"/>
      <c r="J4" s="168"/>
    </row>
    <row r="5" spans="1:10" x14ac:dyDescent="0.25">
      <c r="A5" s="95" t="s">
        <v>209</v>
      </c>
      <c r="B5" s="110" t="s">
        <v>253</v>
      </c>
      <c r="C5" s="95" t="s">
        <v>210</v>
      </c>
      <c r="D5" s="95" t="s">
        <v>211</v>
      </c>
      <c r="G5" s="95" t="s">
        <v>209</v>
      </c>
      <c r="H5" s="110" t="s">
        <v>253</v>
      </c>
      <c r="I5" s="95" t="s">
        <v>210</v>
      </c>
      <c r="J5" s="95" t="s">
        <v>211</v>
      </c>
    </row>
    <row r="6" spans="1:10" x14ac:dyDescent="0.25">
      <c r="A6" s="96" t="s">
        <v>212</v>
      </c>
      <c r="B6" s="111">
        <v>0.03</v>
      </c>
      <c r="C6" s="97"/>
      <c r="D6" s="96"/>
      <c r="G6" s="96" t="s">
        <v>212</v>
      </c>
      <c r="H6" s="111">
        <v>0.03</v>
      </c>
      <c r="I6" s="111">
        <v>0.03</v>
      </c>
      <c r="J6" s="96"/>
    </row>
    <row r="7" spans="1:10" x14ac:dyDescent="0.25">
      <c r="A7" s="98" t="s">
        <v>213</v>
      </c>
      <c r="B7" s="111">
        <v>5.0000000000000001E-3</v>
      </c>
      <c r="C7" s="97"/>
      <c r="D7" s="96"/>
      <c r="G7" s="98" t="s">
        <v>213</v>
      </c>
      <c r="H7" s="111">
        <v>5.0000000000000001E-3</v>
      </c>
      <c r="I7" s="111">
        <v>5.0000000000000001E-3</v>
      </c>
      <c r="J7" s="96"/>
    </row>
    <row r="8" spans="1:10" x14ac:dyDescent="0.25">
      <c r="A8" s="98" t="s">
        <v>214</v>
      </c>
      <c r="B8" s="111">
        <v>5.0000000000000001E-3</v>
      </c>
      <c r="C8" s="97"/>
      <c r="D8" s="96"/>
      <c r="G8" s="98" t="s">
        <v>214</v>
      </c>
      <c r="H8" s="111">
        <v>5.0000000000000001E-3</v>
      </c>
      <c r="I8" s="111">
        <v>5.0000000000000001E-3</v>
      </c>
      <c r="J8" s="96"/>
    </row>
    <row r="9" spans="1:10" x14ac:dyDescent="0.25">
      <c r="A9" s="98" t="s">
        <v>215</v>
      </c>
      <c r="B9" s="111">
        <v>5.0000000000000001E-3</v>
      </c>
      <c r="C9" s="97">
        <v>5.0000000000000001E-3</v>
      </c>
      <c r="D9" s="96"/>
      <c r="G9" s="98" t="s">
        <v>215</v>
      </c>
      <c r="H9" s="111">
        <v>5.0000000000000001E-3</v>
      </c>
      <c r="I9" s="111">
        <v>5.0000000000000001E-3</v>
      </c>
      <c r="J9" s="96"/>
    </row>
    <row r="10" spans="1:10" x14ac:dyDescent="0.25">
      <c r="A10" s="98" t="s">
        <v>216</v>
      </c>
      <c r="B10" s="111">
        <v>5.0000000000000001E-3</v>
      </c>
      <c r="C10" s="97"/>
      <c r="D10" s="96"/>
      <c r="G10" s="98" t="s">
        <v>216</v>
      </c>
      <c r="H10" s="111">
        <v>5.0000000000000001E-3</v>
      </c>
      <c r="I10" s="111">
        <v>5.0000000000000001E-3</v>
      </c>
      <c r="J10" s="96"/>
    </row>
    <row r="11" spans="1:10" x14ac:dyDescent="0.25">
      <c r="A11" s="96" t="s">
        <v>217</v>
      </c>
      <c r="B11" s="97">
        <v>2.5000000000000001E-3</v>
      </c>
      <c r="C11" s="97"/>
      <c r="D11" s="96"/>
      <c r="G11" s="96" t="s">
        <v>217</v>
      </c>
      <c r="H11" s="97">
        <v>2.5000000000000001E-3</v>
      </c>
      <c r="I11" s="97">
        <v>2.5000000000000001E-3</v>
      </c>
      <c r="J11" s="96"/>
    </row>
    <row r="12" spans="1:10" x14ac:dyDescent="0.25">
      <c r="A12" s="96" t="s">
        <v>218</v>
      </c>
      <c r="B12" s="97">
        <v>2.5000000000000001E-3</v>
      </c>
      <c r="C12" s="97">
        <v>2.5000000000000001E-3</v>
      </c>
      <c r="D12" s="96"/>
      <c r="G12" s="96" t="s">
        <v>218</v>
      </c>
      <c r="H12" s="97">
        <v>2.5000000000000001E-3</v>
      </c>
      <c r="I12" s="97">
        <v>2.5000000000000001E-3</v>
      </c>
      <c r="J12" s="96"/>
    </row>
    <row r="13" spans="1:10" x14ac:dyDescent="0.25">
      <c r="A13" s="96" t="s">
        <v>219</v>
      </c>
      <c r="B13" s="97">
        <v>2.5000000000000001E-3</v>
      </c>
      <c r="C13" s="97"/>
      <c r="D13" s="96"/>
      <c r="G13" s="96" t="s">
        <v>219</v>
      </c>
      <c r="H13" s="97">
        <v>2.5000000000000001E-3</v>
      </c>
      <c r="I13" s="97">
        <v>2.5000000000000001E-3</v>
      </c>
      <c r="J13" s="96"/>
    </row>
    <row r="14" spans="1:10" x14ac:dyDescent="0.25">
      <c r="A14" s="96" t="s">
        <v>220</v>
      </c>
      <c r="B14" s="97">
        <v>2.5000000000000001E-3</v>
      </c>
      <c r="C14" s="97">
        <v>2.5000000000000001E-3</v>
      </c>
      <c r="D14" s="96"/>
      <c r="G14" s="96" t="s">
        <v>220</v>
      </c>
      <c r="H14" s="97">
        <v>2.5000000000000001E-3</v>
      </c>
      <c r="I14" s="97">
        <v>2.5000000000000001E-3</v>
      </c>
      <c r="J14" s="96"/>
    </row>
    <row r="15" spans="1:10" x14ac:dyDescent="0.25">
      <c r="G15" s="168"/>
      <c r="H15" s="168"/>
      <c r="I15" s="168"/>
      <c r="J15" s="168"/>
    </row>
    <row r="16" spans="1:10" x14ac:dyDescent="0.25">
      <c r="A16" s="99" t="s">
        <v>221</v>
      </c>
      <c r="B16" s="100">
        <f>SUM(C6:C14)</f>
        <v>0.01</v>
      </c>
      <c r="C16" s="24" t="s">
        <v>222</v>
      </c>
      <c r="G16" s="99" t="s">
        <v>221</v>
      </c>
      <c r="H16" s="100">
        <f>SUM(I6:I14)</f>
        <v>0.06</v>
      </c>
      <c r="I16" s="24" t="s">
        <v>222</v>
      </c>
      <c r="J16" s="168"/>
    </row>
    <row r="19" spans="1:3" x14ac:dyDescent="0.25">
      <c r="A19" s="101" t="s">
        <v>223</v>
      </c>
    </row>
    <row r="20" spans="1:3" x14ac:dyDescent="0.25">
      <c r="A20" s="175" t="s">
        <v>224</v>
      </c>
      <c r="B20" s="176"/>
      <c r="C20" s="176"/>
    </row>
    <row r="21" spans="1:3" x14ac:dyDescent="0.25">
      <c r="A21" s="175" t="s">
        <v>225</v>
      </c>
      <c r="B21" s="176"/>
      <c r="C21" s="176"/>
    </row>
    <row r="22" spans="1:3" x14ac:dyDescent="0.25">
      <c r="A22" s="175" t="s">
        <v>226</v>
      </c>
      <c r="B22" s="176"/>
      <c r="C22" s="176"/>
    </row>
    <row r="23" spans="1:3" x14ac:dyDescent="0.25">
      <c r="A23" s="175" t="s">
        <v>227</v>
      </c>
      <c r="B23" s="176"/>
      <c r="C23" s="176"/>
    </row>
    <row r="24" spans="1:3" x14ac:dyDescent="0.25">
      <c r="A24" s="175" t="s">
        <v>228</v>
      </c>
      <c r="B24" s="176"/>
      <c r="C24" s="176"/>
    </row>
  </sheetData>
  <mergeCells count="5">
    <mergeCell ref="A20:C20"/>
    <mergeCell ref="A21:C21"/>
    <mergeCell ref="A22:C22"/>
    <mergeCell ref="A23:C23"/>
    <mergeCell ref="A24:C2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63"/>
  <sheetViews>
    <sheetView workbookViewId="0">
      <selection activeCell="C32" sqref="C32"/>
    </sheetView>
  </sheetViews>
  <sheetFormatPr defaultRowHeight="15" x14ac:dyDescent="0.25"/>
  <cols>
    <col min="1" max="1" width="9.140625" style="9"/>
    <col min="2" max="2" width="8.42578125" style="1" customWidth="1"/>
    <col min="3" max="3" width="39.42578125" style="9" bestFit="1" customWidth="1"/>
    <col min="4" max="5" width="12.7109375" style="9" customWidth="1"/>
    <col min="6" max="6" width="14.140625" style="9" bestFit="1" customWidth="1"/>
    <col min="7" max="8" width="9.85546875" style="9" customWidth="1"/>
    <col min="9" max="9" width="11.5703125" style="9" bestFit="1" customWidth="1"/>
    <col min="10" max="10" width="10.5703125" style="9" bestFit="1" customWidth="1"/>
    <col min="11" max="14" width="10.5703125" style="9" customWidth="1"/>
    <col min="15" max="15" width="50.85546875" style="9" bestFit="1" customWidth="1"/>
    <col min="16" max="16" width="4.42578125" style="9" customWidth="1"/>
    <col min="17" max="16384" width="9.140625" style="9"/>
  </cols>
  <sheetData>
    <row r="1" spans="1:17" ht="45" x14ac:dyDescent="0.25">
      <c r="A1" s="16" t="s">
        <v>170</v>
      </c>
      <c r="B1" s="16" t="s">
        <v>18</v>
      </c>
      <c r="C1" s="17" t="s">
        <v>19</v>
      </c>
      <c r="D1" s="16" t="s">
        <v>171</v>
      </c>
      <c r="E1" s="16" t="s">
        <v>172</v>
      </c>
      <c r="F1" s="16" t="s">
        <v>27</v>
      </c>
      <c r="G1" s="16" t="s">
        <v>173</v>
      </c>
      <c r="H1" s="16" t="s">
        <v>174</v>
      </c>
      <c r="I1" s="16" t="s">
        <v>175</v>
      </c>
      <c r="J1" s="16" t="s">
        <v>176</v>
      </c>
      <c r="K1" s="16" t="s">
        <v>177</v>
      </c>
      <c r="L1" s="16" t="s">
        <v>178</v>
      </c>
      <c r="M1" s="16" t="s">
        <v>179</v>
      </c>
      <c r="N1" s="16" t="s">
        <v>180</v>
      </c>
      <c r="O1" s="17" t="s">
        <v>30</v>
      </c>
      <c r="Q1" s="18" t="s">
        <v>31</v>
      </c>
    </row>
    <row r="2" spans="1:17" ht="15.75" x14ac:dyDescent="0.25">
      <c r="A2" s="87"/>
      <c r="B2" s="87"/>
      <c r="C2" s="87"/>
      <c r="D2" s="14"/>
      <c r="E2" s="14"/>
      <c r="F2" s="14"/>
      <c r="G2" s="14" t="e">
        <f>(D2/F2)*365</f>
        <v>#DIV/0!</v>
      </c>
      <c r="H2" s="14" t="e">
        <f>(E2/F2)*365</f>
        <v>#DIV/0!</v>
      </c>
      <c r="I2" s="15" t="e">
        <f t="shared" ref="I2:I29" si="0">(ROUND((43.75*G2)/(4.38+G2),1))/100</f>
        <v>#DIV/0!</v>
      </c>
      <c r="J2" s="15" t="e">
        <f t="shared" ref="J2:J29" si="1">(ROUND(44.53+6.146*LN(G2)+0.145*(LN(G2)^2),1))/100</f>
        <v>#DIV/0!</v>
      </c>
      <c r="K2" s="15" t="e">
        <f>(ROUND((43.75*H2)/(4.38+H2),1))/100</f>
        <v>#DIV/0!</v>
      </c>
      <c r="L2" s="15" t="e">
        <f>(ROUND(44.53+6.146*LN(H2)+0.145*(LN(H2)^2),1))/100</f>
        <v>#DIV/0!</v>
      </c>
      <c r="M2" s="15" t="e">
        <f>I2-K2</f>
        <v>#DIV/0!</v>
      </c>
      <c r="N2" s="15" t="e">
        <f>J2-L2</f>
        <v>#DIV/0!</v>
      </c>
      <c r="O2" s="10"/>
      <c r="Q2" s="18" t="s">
        <v>28</v>
      </c>
    </row>
    <row r="3" spans="1:17" ht="18.75" x14ac:dyDescent="0.25">
      <c r="A3" s="87"/>
      <c r="B3" s="87"/>
      <c r="C3" s="87"/>
      <c r="D3" s="14"/>
      <c r="E3" s="14"/>
      <c r="F3" s="14"/>
      <c r="G3" s="14" t="e">
        <f>(D3/F3)*365</f>
        <v>#DIV/0!</v>
      </c>
      <c r="H3" s="14" t="e">
        <f t="shared" ref="H3:H29" si="2">(E3/F3)*365</f>
        <v>#DIV/0!</v>
      </c>
      <c r="I3" s="15" t="e">
        <f t="shared" si="0"/>
        <v>#DIV/0!</v>
      </c>
      <c r="J3" s="15" t="e">
        <f t="shared" si="1"/>
        <v>#DIV/0!</v>
      </c>
      <c r="K3" s="15" t="e">
        <f t="shared" ref="K3:K29" si="3">(ROUND((43.75*H3)/(4.38+H3),1))/100</f>
        <v>#DIV/0!</v>
      </c>
      <c r="L3" s="15" t="e">
        <f t="shared" ref="L3:L29" si="4">(ROUND(44.53+6.146*LN(H3)+0.145*(LN(H3)^2),1))/100</f>
        <v>#DIV/0!</v>
      </c>
      <c r="M3" s="15" t="e">
        <f t="shared" ref="M3:N29" si="5">I3-K3</f>
        <v>#DIV/0!</v>
      </c>
      <c r="N3" s="15" t="e">
        <f t="shared" si="5"/>
        <v>#DIV/0!</v>
      </c>
      <c r="O3" s="10"/>
      <c r="Q3" s="18" t="s">
        <v>24</v>
      </c>
    </row>
    <row r="4" spans="1:17" ht="15.75" x14ac:dyDescent="0.25">
      <c r="A4" s="87"/>
      <c r="B4" s="87"/>
      <c r="C4" s="87"/>
      <c r="D4" s="14"/>
      <c r="E4" s="14"/>
      <c r="F4" s="14"/>
      <c r="G4" s="14" t="e">
        <f>(D4/F4)*365</f>
        <v>#DIV/0!</v>
      </c>
      <c r="H4" s="14" t="e">
        <f t="shared" si="2"/>
        <v>#DIV/0!</v>
      </c>
      <c r="I4" s="15" t="e">
        <f t="shared" si="0"/>
        <v>#DIV/0!</v>
      </c>
      <c r="J4" s="15" t="e">
        <f t="shared" si="1"/>
        <v>#DIV/0!</v>
      </c>
      <c r="K4" s="15" t="e">
        <f t="shared" si="3"/>
        <v>#DIV/0!</v>
      </c>
      <c r="L4" s="15" t="e">
        <f t="shared" si="4"/>
        <v>#DIV/0!</v>
      </c>
      <c r="M4" s="15" t="e">
        <f t="shared" si="5"/>
        <v>#DIV/0!</v>
      </c>
      <c r="N4" s="15" t="e">
        <f t="shared" si="5"/>
        <v>#DIV/0!</v>
      </c>
      <c r="O4" s="10"/>
      <c r="Q4" s="18" t="s">
        <v>21</v>
      </c>
    </row>
    <row r="5" spans="1:17" ht="15.75" x14ac:dyDescent="0.25">
      <c r="A5" s="87"/>
      <c r="B5" s="87"/>
      <c r="C5" s="87"/>
      <c r="D5" s="14"/>
      <c r="E5" s="14"/>
      <c r="F5" s="14"/>
      <c r="G5" s="14" t="e">
        <f>(D5/F5)*365</f>
        <v>#DIV/0!</v>
      </c>
      <c r="H5" s="14" t="e">
        <f t="shared" ref="H5" si="6">(E5/F5)*365</f>
        <v>#DIV/0!</v>
      </c>
      <c r="I5" s="15" t="e">
        <f t="shared" ref="I5" si="7">(ROUND((43.75*G5)/(4.38+G5),1))/100</f>
        <v>#DIV/0!</v>
      </c>
      <c r="J5" s="15" t="e">
        <f t="shared" ref="J5" si="8">(ROUND(44.53+6.146*LN(G5)+0.145*(LN(G5)^2),1))/100</f>
        <v>#DIV/0!</v>
      </c>
      <c r="K5" s="15" t="e">
        <f t="shared" ref="K5" si="9">(ROUND((43.75*H5)/(4.38+H5),1))/100</f>
        <v>#DIV/0!</v>
      </c>
      <c r="L5" s="15" t="e">
        <f t="shared" ref="L5" si="10">(ROUND(44.53+6.146*LN(H5)+0.145*(LN(H5)^2),1))/100</f>
        <v>#DIV/0!</v>
      </c>
      <c r="M5" s="15" t="e">
        <f t="shared" ref="M5" si="11">I5-K5</f>
        <v>#DIV/0!</v>
      </c>
      <c r="N5" s="15" t="e">
        <f t="shared" ref="N5" si="12">J5-L5</f>
        <v>#DIV/0!</v>
      </c>
      <c r="O5" s="10"/>
      <c r="Q5" s="18" t="s">
        <v>22</v>
      </c>
    </row>
    <row r="6" spans="1:17" ht="15.75" x14ac:dyDescent="0.25">
      <c r="A6" s="87"/>
      <c r="B6" s="87"/>
      <c r="C6" s="87"/>
      <c r="D6" s="14"/>
      <c r="E6" s="14"/>
      <c r="F6" s="14"/>
      <c r="G6" s="14" t="e">
        <f>(D6/F6)*365</f>
        <v>#DIV/0!</v>
      </c>
      <c r="H6" s="14" t="e">
        <f t="shared" si="2"/>
        <v>#DIV/0!</v>
      </c>
      <c r="I6" s="15" t="e">
        <f t="shared" si="0"/>
        <v>#DIV/0!</v>
      </c>
      <c r="J6" s="15" t="e">
        <f t="shared" si="1"/>
        <v>#DIV/0!</v>
      </c>
      <c r="K6" s="15" t="e">
        <f t="shared" si="3"/>
        <v>#DIV/0!</v>
      </c>
      <c r="L6" s="15" t="e">
        <f t="shared" si="4"/>
        <v>#DIV/0!</v>
      </c>
      <c r="M6" s="15" t="e">
        <f t="shared" si="5"/>
        <v>#DIV/0!</v>
      </c>
      <c r="N6" s="15" t="e">
        <f t="shared" si="5"/>
        <v>#DIV/0!</v>
      </c>
      <c r="O6" s="10"/>
      <c r="Q6" s="18" t="s">
        <v>23</v>
      </c>
    </row>
    <row r="7" spans="1:17" ht="15.75" x14ac:dyDescent="0.25">
      <c r="A7" s="87"/>
      <c r="B7" s="87"/>
      <c r="C7" s="87"/>
      <c r="D7" s="14"/>
      <c r="E7" s="14"/>
      <c r="F7" s="14"/>
      <c r="G7" s="14" t="e">
        <f t="shared" ref="G7:G29" si="13">(D7/F7)*365</f>
        <v>#DIV/0!</v>
      </c>
      <c r="H7" s="14" t="e">
        <f t="shared" si="2"/>
        <v>#DIV/0!</v>
      </c>
      <c r="I7" s="15" t="e">
        <f t="shared" si="0"/>
        <v>#DIV/0!</v>
      </c>
      <c r="J7" s="15" t="e">
        <f t="shared" si="1"/>
        <v>#DIV/0!</v>
      </c>
      <c r="K7" s="15" t="e">
        <f t="shared" si="3"/>
        <v>#DIV/0!</v>
      </c>
      <c r="L7" s="15" t="e">
        <f t="shared" si="4"/>
        <v>#DIV/0!</v>
      </c>
      <c r="M7" s="15" t="e">
        <f t="shared" si="5"/>
        <v>#DIV/0!</v>
      </c>
      <c r="N7" s="15" t="e">
        <f t="shared" si="5"/>
        <v>#DIV/0!</v>
      </c>
      <c r="O7" s="10"/>
      <c r="Q7" s="18"/>
    </row>
    <row r="8" spans="1:17" ht="15.75" x14ac:dyDescent="0.25">
      <c r="A8" s="87"/>
      <c r="B8" s="87"/>
      <c r="C8" s="87"/>
      <c r="D8" s="14"/>
      <c r="E8" s="14"/>
      <c r="F8" s="14"/>
      <c r="G8" s="14" t="e">
        <f t="shared" si="13"/>
        <v>#DIV/0!</v>
      </c>
      <c r="H8" s="14" t="e">
        <f t="shared" si="2"/>
        <v>#DIV/0!</v>
      </c>
      <c r="I8" s="15" t="e">
        <f t="shared" si="0"/>
        <v>#DIV/0!</v>
      </c>
      <c r="J8" s="15" t="e">
        <f t="shared" si="1"/>
        <v>#DIV/0!</v>
      </c>
      <c r="K8" s="15" t="e">
        <f t="shared" si="3"/>
        <v>#DIV/0!</v>
      </c>
      <c r="L8" s="15" t="e">
        <f t="shared" si="4"/>
        <v>#DIV/0!</v>
      </c>
      <c r="M8" s="15" t="e">
        <f t="shared" si="5"/>
        <v>#DIV/0!</v>
      </c>
      <c r="N8" s="15" t="e">
        <f t="shared" si="5"/>
        <v>#DIV/0!</v>
      </c>
      <c r="O8" s="10"/>
      <c r="Q8" s="19" t="s">
        <v>32</v>
      </c>
    </row>
    <row r="9" spans="1:17" ht="15.75" x14ac:dyDescent="0.25">
      <c r="A9" s="87"/>
      <c r="B9" s="87"/>
      <c r="C9" s="87"/>
      <c r="D9" s="14"/>
      <c r="E9" s="14"/>
      <c r="F9" s="14"/>
      <c r="G9" s="14" t="e">
        <f t="shared" si="13"/>
        <v>#DIV/0!</v>
      </c>
      <c r="H9" s="14" t="e">
        <f t="shared" si="2"/>
        <v>#DIV/0!</v>
      </c>
      <c r="I9" s="15" t="e">
        <f t="shared" si="0"/>
        <v>#DIV/0!</v>
      </c>
      <c r="J9" s="15" t="e">
        <f t="shared" si="1"/>
        <v>#DIV/0!</v>
      </c>
      <c r="K9" s="15" t="e">
        <f t="shared" si="3"/>
        <v>#DIV/0!</v>
      </c>
      <c r="L9" s="15" t="e">
        <f t="shared" si="4"/>
        <v>#DIV/0!</v>
      </c>
      <c r="M9" s="15" t="e">
        <f t="shared" si="5"/>
        <v>#DIV/0!</v>
      </c>
      <c r="N9" s="15" t="e">
        <f t="shared" si="5"/>
        <v>#DIV/0!</v>
      </c>
      <c r="O9" s="10"/>
      <c r="Q9" s="19" t="s">
        <v>29</v>
      </c>
    </row>
    <row r="10" spans="1:17" x14ac:dyDescent="0.25">
      <c r="A10" s="87"/>
      <c r="B10" s="87"/>
      <c r="C10" s="87"/>
      <c r="D10" s="14"/>
      <c r="E10" s="14"/>
      <c r="F10" s="14"/>
      <c r="G10" s="14" t="e">
        <f t="shared" si="13"/>
        <v>#DIV/0!</v>
      </c>
      <c r="H10" s="14" t="e">
        <f t="shared" si="2"/>
        <v>#DIV/0!</v>
      </c>
      <c r="I10" s="15" t="e">
        <f t="shared" si="0"/>
        <v>#DIV/0!</v>
      </c>
      <c r="J10" s="15" t="e">
        <f t="shared" si="1"/>
        <v>#DIV/0!</v>
      </c>
      <c r="K10" s="15" t="e">
        <f t="shared" si="3"/>
        <v>#DIV/0!</v>
      </c>
      <c r="L10" s="15" t="e">
        <f t="shared" si="4"/>
        <v>#DIV/0!</v>
      </c>
      <c r="M10" s="15" t="e">
        <f t="shared" si="5"/>
        <v>#DIV/0!</v>
      </c>
      <c r="N10" s="15" t="e">
        <f t="shared" si="5"/>
        <v>#DIV/0!</v>
      </c>
      <c r="O10" s="10"/>
    </row>
    <row r="11" spans="1:17" x14ac:dyDescent="0.25">
      <c r="A11" s="87"/>
      <c r="B11" s="87"/>
      <c r="C11" s="87"/>
      <c r="D11" s="14"/>
      <c r="E11" s="14"/>
      <c r="F11" s="14"/>
      <c r="G11" s="14" t="e">
        <f t="shared" si="13"/>
        <v>#DIV/0!</v>
      </c>
      <c r="H11" s="14" t="e">
        <f t="shared" si="2"/>
        <v>#DIV/0!</v>
      </c>
      <c r="I11" s="15" t="e">
        <f t="shared" si="0"/>
        <v>#DIV/0!</v>
      </c>
      <c r="J11" s="15" t="e">
        <f t="shared" si="1"/>
        <v>#DIV/0!</v>
      </c>
      <c r="K11" s="15" t="e">
        <f t="shared" si="3"/>
        <v>#DIV/0!</v>
      </c>
      <c r="L11" s="15" t="e">
        <f t="shared" si="4"/>
        <v>#DIV/0!</v>
      </c>
      <c r="M11" s="15" t="e">
        <f t="shared" si="5"/>
        <v>#DIV/0!</v>
      </c>
      <c r="N11" s="15" t="e">
        <f t="shared" si="5"/>
        <v>#DIV/0!</v>
      </c>
      <c r="O11" s="10"/>
    </row>
    <row r="12" spans="1:17" x14ac:dyDescent="0.25">
      <c r="A12" s="87"/>
      <c r="B12" s="87"/>
      <c r="C12" s="87"/>
      <c r="D12" s="14"/>
      <c r="E12" s="14"/>
      <c r="F12" s="14"/>
      <c r="G12" s="14" t="e">
        <f t="shared" si="13"/>
        <v>#DIV/0!</v>
      </c>
      <c r="H12" s="14" t="e">
        <f t="shared" si="2"/>
        <v>#DIV/0!</v>
      </c>
      <c r="I12" s="15" t="e">
        <f t="shared" si="0"/>
        <v>#DIV/0!</v>
      </c>
      <c r="J12" s="15" t="e">
        <f t="shared" si="1"/>
        <v>#DIV/0!</v>
      </c>
      <c r="K12" s="15" t="e">
        <f t="shared" si="3"/>
        <v>#DIV/0!</v>
      </c>
      <c r="L12" s="15" t="e">
        <f t="shared" si="4"/>
        <v>#DIV/0!</v>
      </c>
      <c r="M12" s="15" t="e">
        <f t="shared" si="5"/>
        <v>#DIV/0!</v>
      </c>
      <c r="N12" s="15" t="e">
        <f t="shared" si="5"/>
        <v>#DIV/0!</v>
      </c>
      <c r="O12" s="10"/>
    </row>
    <row r="13" spans="1:17" x14ac:dyDescent="0.25">
      <c r="A13" s="87"/>
      <c r="B13" s="87"/>
      <c r="C13" s="87"/>
      <c r="D13" s="14"/>
      <c r="E13" s="14"/>
      <c r="F13" s="14"/>
      <c r="G13" s="14" t="e">
        <f t="shared" si="13"/>
        <v>#DIV/0!</v>
      </c>
      <c r="H13" s="14" t="e">
        <f t="shared" si="2"/>
        <v>#DIV/0!</v>
      </c>
      <c r="I13" s="15" t="e">
        <f t="shared" si="0"/>
        <v>#DIV/0!</v>
      </c>
      <c r="J13" s="15" t="e">
        <f t="shared" si="1"/>
        <v>#DIV/0!</v>
      </c>
      <c r="K13" s="15" t="e">
        <f t="shared" si="3"/>
        <v>#DIV/0!</v>
      </c>
      <c r="L13" s="15" t="e">
        <f t="shared" si="4"/>
        <v>#DIV/0!</v>
      </c>
      <c r="M13" s="15" t="e">
        <f t="shared" si="5"/>
        <v>#DIV/0!</v>
      </c>
      <c r="N13" s="15" t="e">
        <f t="shared" si="5"/>
        <v>#DIV/0!</v>
      </c>
      <c r="O13" s="10"/>
    </row>
    <row r="14" spans="1:17" x14ac:dyDescent="0.25">
      <c r="A14" s="87"/>
      <c r="B14" s="87"/>
      <c r="C14" s="87"/>
      <c r="D14" s="14"/>
      <c r="E14" s="14"/>
      <c r="F14" s="14"/>
      <c r="G14" s="14" t="e">
        <f t="shared" si="13"/>
        <v>#DIV/0!</v>
      </c>
      <c r="H14" s="14" t="e">
        <f t="shared" si="2"/>
        <v>#DIV/0!</v>
      </c>
      <c r="I14" s="15" t="e">
        <f t="shared" si="0"/>
        <v>#DIV/0!</v>
      </c>
      <c r="J14" s="15" t="e">
        <f t="shared" si="1"/>
        <v>#DIV/0!</v>
      </c>
      <c r="K14" s="15" t="e">
        <f t="shared" si="3"/>
        <v>#DIV/0!</v>
      </c>
      <c r="L14" s="15" t="e">
        <f t="shared" si="4"/>
        <v>#DIV/0!</v>
      </c>
      <c r="M14" s="15" t="e">
        <f t="shared" si="5"/>
        <v>#DIV/0!</v>
      </c>
      <c r="N14" s="15" t="e">
        <f t="shared" si="5"/>
        <v>#DIV/0!</v>
      </c>
      <c r="O14" s="10"/>
    </row>
    <row r="15" spans="1:17" x14ac:dyDescent="0.25">
      <c r="A15" s="87"/>
      <c r="B15" s="87"/>
      <c r="C15" s="87"/>
      <c r="D15" s="14"/>
      <c r="E15" s="14"/>
      <c r="F15" s="14"/>
      <c r="G15" s="14" t="e">
        <f t="shared" si="13"/>
        <v>#DIV/0!</v>
      </c>
      <c r="H15" s="14" t="e">
        <f t="shared" si="2"/>
        <v>#DIV/0!</v>
      </c>
      <c r="I15" s="15" t="e">
        <f t="shared" si="0"/>
        <v>#DIV/0!</v>
      </c>
      <c r="J15" s="15" t="e">
        <f t="shared" si="1"/>
        <v>#DIV/0!</v>
      </c>
      <c r="K15" s="15" t="e">
        <f t="shared" si="3"/>
        <v>#DIV/0!</v>
      </c>
      <c r="L15" s="15" t="e">
        <f t="shared" si="4"/>
        <v>#DIV/0!</v>
      </c>
      <c r="M15" s="15" t="e">
        <f t="shared" si="5"/>
        <v>#DIV/0!</v>
      </c>
      <c r="N15" s="15" t="e">
        <f t="shared" si="5"/>
        <v>#DIV/0!</v>
      </c>
      <c r="O15" s="10"/>
    </row>
    <row r="16" spans="1:17" x14ac:dyDescent="0.25">
      <c r="A16" s="87"/>
      <c r="B16" s="87"/>
      <c r="C16" s="87"/>
      <c r="D16" s="14"/>
      <c r="E16" s="14"/>
      <c r="F16" s="14"/>
      <c r="G16" s="14" t="e">
        <f t="shared" si="13"/>
        <v>#DIV/0!</v>
      </c>
      <c r="H16" s="14" t="e">
        <f t="shared" si="2"/>
        <v>#DIV/0!</v>
      </c>
      <c r="I16" s="15" t="e">
        <f t="shared" si="0"/>
        <v>#DIV/0!</v>
      </c>
      <c r="J16" s="15" t="e">
        <f t="shared" si="1"/>
        <v>#DIV/0!</v>
      </c>
      <c r="K16" s="15" t="e">
        <f t="shared" si="3"/>
        <v>#DIV/0!</v>
      </c>
      <c r="L16" s="15" t="e">
        <f t="shared" si="4"/>
        <v>#DIV/0!</v>
      </c>
      <c r="M16" s="15" t="e">
        <f t="shared" si="5"/>
        <v>#DIV/0!</v>
      </c>
      <c r="N16" s="15" t="e">
        <f t="shared" si="5"/>
        <v>#DIV/0!</v>
      </c>
      <c r="O16" s="10"/>
    </row>
    <row r="17" spans="1:15" ht="16.5" customHeight="1" x14ac:dyDescent="0.25">
      <c r="A17" s="87"/>
      <c r="B17" s="87"/>
      <c r="C17" s="87"/>
      <c r="D17" s="14"/>
      <c r="E17" s="14"/>
      <c r="F17" s="14"/>
      <c r="G17" s="14" t="e">
        <f t="shared" si="13"/>
        <v>#DIV/0!</v>
      </c>
      <c r="H17" s="14" t="e">
        <f t="shared" si="2"/>
        <v>#DIV/0!</v>
      </c>
      <c r="I17" s="15" t="e">
        <f t="shared" si="0"/>
        <v>#DIV/0!</v>
      </c>
      <c r="J17" s="15" t="e">
        <f t="shared" si="1"/>
        <v>#DIV/0!</v>
      </c>
      <c r="K17" s="15" t="e">
        <f t="shared" si="3"/>
        <v>#DIV/0!</v>
      </c>
      <c r="L17" s="15" t="e">
        <f t="shared" si="4"/>
        <v>#DIV/0!</v>
      </c>
      <c r="M17" s="15" t="e">
        <f t="shared" si="5"/>
        <v>#DIV/0!</v>
      </c>
      <c r="N17" s="15" t="e">
        <f t="shared" si="5"/>
        <v>#DIV/0!</v>
      </c>
      <c r="O17" s="10"/>
    </row>
    <row r="18" spans="1:15" x14ac:dyDescent="0.25">
      <c r="A18" s="87"/>
      <c r="B18" s="87"/>
      <c r="C18" s="87"/>
      <c r="D18" s="14"/>
      <c r="E18" s="14"/>
      <c r="F18" s="14"/>
      <c r="G18" s="14" t="e">
        <f t="shared" si="13"/>
        <v>#DIV/0!</v>
      </c>
      <c r="H18" s="14" t="e">
        <f t="shared" si="2"/>
        <v>#DIV/0!</v>
      </c>
      <c r="I18" s="15" t="e">
        <f t="shared" si="0"/>
        <v>#DIV/0!</v>
      </c>
      <c r="J18" s="15" t="e">
        <f t="shared" si="1"/>
        <v>#DIV/0!</v>
      </c>
      <c r="K18" s="15" t="e">
        <f t="shared" si="3"/>
        <v>#DIV/0!</v>
      </c>
      <c r="L18" s="15" t="e">
        <f t="shared" si="4"/>
        <v>#DIV/0!</v>
      </c>
      <c r="M18" s="15" t="e">
        <f t="shared" si="5"/>
        <v>#DIV/0!</v>
      </c>
      <c r="N18" s="15" t="e">
        <f t="shared" si="5"/>
        <v>#DIV/0!</v>
      </c>
      <c r="O18" s="10"/>
    </row>
    <row r="19" spans="1:15" x14ac:dyDescent="0.25">
      <c r="A19" s="87"/>
      <c r="B19" s="87"/>
      <c r="C19" s="87"/>
      <c r="D19" s="14"/>
      <c r="E19" s="14"/>
      <c r="F19" s="14"/>
      <c r="G19" s="14" t="e">
        <f t="shared" si="13"/>
        <v>#DIV/0!</v>
      </c>
      <c r="H19" s="14" t="e">
        <f t="shared" si="2"/>
        <v>#DIV/0!</v>
      </c>
      <c r="I19" s="15" t="e">
        <f t="shared" si="0"/>
        <v>#DIV/0!</v>
      </c>
      <c r="J19" s="15" t="e">
        <f t="shared" si="1"/>
        <v>#DIV/0!</v>
      </c>
      <c r="K19" s="15" t="e">
        <f t="shared" si="3"/>
        <v>#DIV/0!</v>
      </c>
      <c r="L19" s="15" t="e">
        <f t="shared" si="4"/>
        <v>#DIV/0!</v>
      </c>
      <c r="M19" s="15" t="e">
        <f t="shared" si="5"/>
        <v>#DIV/0!</v>
      </c>
      <c r="N19" s="15" t="e">
        <f t="shared" si="5"/>
        <v>#DIV/0!</v>
      </c>
      <c r="O19" s="10"/>
    </row>
    <row r="20" spans="1:15" x14ac:dyDescent="0.25">
      <c r="A20" s="87"/>
      <c r="B20" s="87"/>
      <c r="C20" s="87"/>
      <c r="D20" s="14"/>
      <c r="E20" s="14"/>
      <c r="F20" s="14"/>
      <c r="G20" s="14" t="e">
        <f t="shared" si="13"/>
        <v>#DIV/0!</v>
      </c>
      <c r="H20" s="14" t="e">
        <f t="shared" si="2"/>
        <v>#DIV/0!</v>
      </c>
      <c r="I20" s="15" t="e">
        <f t="shared" si="0"/>
        <v>#DIV/0!</v>
      </c>
      <c r="J20" s="15" t="e">
        <f t="shared" si="1"/>
        <v>#DIV/0!</v>
      </c>
      <c r="K20" s="15" t="e">
        <f t="shared" si="3"/>
        <v>#DIV/0!</v>
      </c>
      <c r="L20" s="15" t="e">
        <f t="shared" si="4"/>
        <v>#DIV/0!</v>
      </c>
      <c r="M20" s="15" t="e">
        <f t="shared" si="5"/>
        <v>#DIV/0!</v>
      </c>
      <c r="N20" s="15" t="e">
        <f t="shared" si="5"/>
        <v>#DIV/0!</v>
      </c>
      <c r="O20" s="10"/>
    </row>
    <row r="21" spans="1:15" x14ac:dyDescent="0.25">
      <c r="A21" s="87"/>
      <c r="B21" s="87"/>
      <c r="C21" s="87"/>
      <c r="D21" s="14"/>
      <c r="E21" s="14"/>
      <c r="F21" s="14"/>
      <c r="G21" s="14" t="e">
        <f t="shared" si="13"/>
        <v>#DIV/0!</v>
      </c>
      <c r="H21" s="14" t="e">
        <f t="shared" si="2"/>
        <v>#DIV/0!</v>
      </c>
      <c r="I21" s="15" t="e">
        <f t="shared" si="0"/>
        <v>#DIV/0!</v>
      </c>
      <c r="J21" s="15" t="e">
        <f t="shared" si="1"/>
        <v>#DIV/0!</v>
      </c>
      <c r="K21" s="15" t="e">
        <f t="shared" si="3"/>
        <v>#DIV/0!</v>
      </c>
      <c r="L21" s="15" t="e">
        <f t="shared" si="4"/>
        <v>#DIV/0!</v>
      </c>
      <c r="M21" s="15" t="e">
        <f t="shared" si="5"/>
        <v>#DIV/0!</v>
      </c>
      <c r="N21" s="15" t="e">
        <f t="shared" si="5"/>
        <v>#DIV/0!</v>
      </c>
      <c r="O21" s="10"/>
    </row>
    <row r="22" spans="1:15" x14ac:dyDescent="0.25">
      <c r="A22" s="87"/>
      <c r="B22" s="87"/>
      <c r="C22" s="87"/>
      <c r="D22" s="14"/>
      <c r="E22" s="14"/>
      <c r="F22" s="14"/>
      <c r="G22" s="14" t="e">
        <f t="shared" si="13"/>
        <v>#DIV/0!</v>
      </c>
      <c r="H22" s="14" t="e">
        <f t="shared" si="2"/>
        <v>#DIV/0!</v>
      </c>
      <c r="I22" s="15" t="e">
        <f t="shared" si="0"/>
        <v>#DIV/0!</v>
      </c>
      <c r="J22" s="15" t="e">
        <f t="shared" si="1"/>
        <v>#DIV/0!</v>
      </c>
      <c r="K22" s="15" t="e">
        <f t="shared" si="3"/>
        <v>#DIV/0!</v>
      </c>
      <c r="L22" s="15" t="e">
        <f t="shared" si="4"/>
        <v>#DIV/0!</v>
      </c>
      <c r="M22" s="15" t="e">
        <f t="shared" si="5"/>
        <v>#DIV/0!</v>
      </c>
      <c r="N22" s="15" t="e">
        <f t="shared" si="5"/>
        <v>#DIV/0!</v>
      </c>
      <c r="O22" s="10"/>
    </row>
    <row r="23" spans="1:15" x14ac:dyDescent="0.25">
      <c r="A23" s="87"/>
      <c r="B23" s="87"/>
      <c r="C23" s="87"/>
      <c r="D23" s="14"/>
      <c r="E23" s="14"/>
      <c r="F23" s="14"/>
      <c r="G23" s="14" t="e">
        <f t="shared" si="13"/>
        <v>#DIV/0!</v>
      </c>
      <c r="H23" s="14" t="e">
        <f t="shared" si="2"/>
        <v>#DIV/0!</v>
      </c>
      <c r="I23" s="15" t="e">
        <f t="shared" si="0"/>
        <v>#DIV/0!</v>
      </c>
      <c r="J23" s="15" t="e">
        <f t="shared" si="1"/>
        <v>#DIV/0!</v>
      </c>
      <c r="K23" s="15" t="e">
        <f t="shared" si="3"/>
        <v>#DIV/0!</v>
      </c>
      <c r="L23" s="15" t="e">
        <f t="shared" si="4"/>
        <v>#DIV/0!</v>
      </c>
      <c r="M23" s="15" t="e">
        <f t="shared" si="5"/>
        <v>#DIV/0!</v>
      </c>
      <c r="N23" s="15" t="e">
        <f t="shared" si="5"/>
        <v>#DIV/0!</v>
      </c>
      <c r="O23" s="10"/>
    </row>
    <row r="24" spans="1:15" x14ac:dyDescent="0.25">
      <c r="A24" s="87"/>
      <c r="B24" s="87"/>
      <c r="C24" s="87"/>
      <c r="D24" s="14"/>
      <c r="E24" s="14"/>
      <c r="F24" s="14"/>
      <c r="G24" s="14" t="e">
        <f t="shared" si="13"/>
        <v>#DIV/0!</v>
      </c>
      <c r="H24" s="14" t="e">
        <f t="shared" si="2"/>
        <v>#DIV/0!</v>
      </c>
      <c r="I24" s="15" t="e">
        <f t="shared" si="0"/>
        <v>#DIV/0!</v>
      </c>
      <c r="J24" s="15" t="e">
        <f t="shared" si="1"/>
        <v>#DIV/0!</v>
      </c>
      <c r="K24" s="15" t="e">
        <f t="shared" si="3"/>
        <v>#DIV/0!</v>
      </c>
      <c r="L24" s="15" t="e">
        <f t="shared" si="4"/>
        <v>#DIV/0!</v>
      </c>
      <c r="M24" s="15" t="e">
        <f t="shared" si="5"/>
        <v>#DIV/0!</v>
      </c>
      <c r="N24" s="15" t="e">
        <f t="shared" si="5"/>
        <v>#DIV/0!</v>
      </c>
      <c r="O24" s="10"/>
    </row>
    <row r="25" spans="1:15" x14ac:dyDescent="0.25">
      <c r="A25" s="87"/>
      <c r="B25" s="87"/>
      <c r="C25" s="87"/>
      <c r="D25" s="14"/>
      <c r="E25" s="14"/>
      <c r="F25" s="14"/>
      <c r="G25" s="14" t="e">
        <f t="shared" si="13"/>
        <v>#DIV/0!</v>
      </c>
      <c r="H25" s="14" t="e">
        <f t="shared" si="2"/>
        <v>#DIV/0!</v>
      </c>
      <c r="I25" s="15" t="e">
        <f t="shared" si="0"/>
        <v>#DIV/0!</v>
      </c>
      <c r="J25" s="15" t="e">
        <f t="shared" si="1"/>
        <v>#DIV/0!</v>
      </c>
      <c r="K25" s="15" t="e">
        <f t="shared" si="3"/>
        <v>#DIV/0!</v>
      </c>
      <c r="L25" s="15" t="e">
        <f t="shared" si="4"/>
        <v>#DIV/0!</v>
      </c>
      <c r="M25" s="15" t="e">
        <f t="shared" si="5"/>
        <v>#DIV/0!</v>
      </c>
      <c r="N25" s="15" t="e">
        <f t="shared" si="5"/>
        <v>#DIV/0!</v>
      </c>
      <c r="O25" s="10"/>
    </row>
    <row r="26" spans="1:15" x14ac:dyDescent="0.25">
      <c r="A26" s="87"/>
      <c r="B26" s="87"/>
      <c r="C26" s="87"/>
      <c r="D26" s="14"/>
      <c r="E26" s="14"/>
      <c r="F26" s="14"/>
      <c r="G26" s="14" t="e">
        <f t="shared" si="13"/>
        <v>#DIV/0!</v>
      </c>
      <c r="H26" s="14" t="e">
        <f t="shared" si="2"/>
        <v>#DIV/0!</v>
      </c>
      <c r="I26" s="15" t="e">
        <f t="shared" si="0"/>
        <v>#DIV/0!</v>
      </c>
      <c r="J26" s="15" t="e">
        <f t="shared" si="1"/>
        <v>#DIV/0!</v>
      </c>
      <c r="K26" s="15" t="e">
        <f t="shared" si="3"/>
        <v>#DIV/0!</v>
      </c>
      <c r="L26" s="15" t="e">
        <f t="shared" si="4"/>
        <v>#DIV/0!</v>
      </c>
      <c r="M26" s="15" t="e">
        <f t="shared" si="5"/>
        <v>#DIV/0!</v>
      </c>
      <c r="N26" s="15" t="e">
        <f t="shared" si="5"/>
        <v>#DIV/0!</v>
      </c>
      <c r="O26" s="10"/>
    </row>
    <row r="27" spans="1:15" x14ac:dyDescent="0.25">
      <c r="A27" s="87"/>
      <c r="B27" s="87"/>
      <c r="C27" s="87"/>
      <c r="D27" s="14"/>
      <c r="E27" s="14"/>
      <c r="F27" s="14"/>
      <c r="G27" s="14" t="e">
        <f t="shared" si="13"/>
        <v>#DIV/0!</v>
      </c>
      <c r="H27" s="14" t="e">
        <f t="shared" si="2"/>
        <v>#DIV/0!</v>
      </c>
      <c r="I27" s="15" t="e">
        <f t="shared" si="0"/>
        <v>#DIV/0!</v>
      </c>
      <c r="J27" s="15" t="e">
        <f t="shared" si="1"/>
        <v>#DIV/0!</v>
      </c>
      <c r="K27" s="15" t="e">
        <f t="shared" si="3"/>
        <v>#DIV/0!</v>
      </c>
      <c r="L27" s="15" t="e">
        <f t="shared" si="4"/>
        <v>#DIV/0!</v>
      </c>
      <c r="M27" s="15" t="e">
        <f t="shared" si="5"/>
        <v>#DIV/0!</v>
      </c>
      <c r="N27" s="15" t="e">
        <f t="shared" si="5"/>
        <v>#DIV/0!</v>
      </c>
      <c r="O27" s="10"/>
    </row>
    <row r="28" spans="1:15" x14ac:dyDescent="0.25">
      <c r="A28" s="87"/>
      <c r="B28" s="87"/>
      <c r="C28" s="87"/>
      <c r="D28" s="14"/>
      <c r="E28" s="14"/>
      <c r="F28" s="14"/>
      <c r="G28" s="14" t="e">
        <f t="shared" si="13"/>
        <v>#DIV/0!</v>
      </c>
      <c r="H28" s="14" t="e">
        <f t="shared" si="2"/>
        <v>#DIV/0!</v>
      </c>
      <c r="I28" s="15" t="e">
        <f t="shared" si="0"/>
        <v>#DIV/0!</v>
      </c>
      <c r="J28" s="15" t="e">
        <f t="shared" si="1"/>
        <v>#DIV/0!</v>
      </c>
      <c r="K28" s="15" t="e">
        <f t="shared" si="3"/>
        <v>#DIV/0!</v>
      </c>
      <c r="L28" s="15" t="e">
        <f t="shared" si="4"/>
        <v>#DIV/0!</v>
      </c>
      <c r="M28" s="15" t="e">
        <f t="shared" si="5"/>
        <v>#DIV/0!</v>
      </c>
      <c r="N28" s="15" t="e">
        <f t="shared" si="5"/>
        <v>#DIV/0!</v>
      </c>
      <c r="O28" s="10"/>
    </row>
    <row r="29" spans="1:15" x14ac:dyDescent="0.25">
      <c r="A29" s="87"/>
      <c r="B29" s="87"/>
      <c r="C29" s="87"/>
      <c r="D29" s="14"/>
      <c r="E29" s="14"/>
      <c r="F29" s="14"/>
      <c r="G29" s="14" t="e">
        <f t="shared" si="13"/>
        <v>#DIV/0!</v>
      </c>
      <c r="H29" s="14" t="e">
        <f t="shared" si="2"/>
        <v>#DIV/0!</v>
      </c>
      <c r="I29" s="15" t="e">
        <f t="shared" si="0"/>
        <v>#DIV/0!</v>
      </c>
      <c r="J29" s="15" t="e">
        <f t="shared" si="1"/>
        <v>#DIV/0!</v>
      </c>
      <c r="K29" s="15" t="e">
        <f t="shared" si="3"/>
        <v>#DIV/0!</v>
      </c>
      <c r="L29" s="15" t="e">
        <f t="shared" si="4"/>
        <v>#DIV/0!</v>
      </c>
      <c r="M29" s="15" t="e">
        <f t="shared" si="5"/>
        <v>#DIV/0!</v>
      </c>
      <c r="N29" s="15" t="e">
        <f t="shared" si="5"/>
        <v>#DIV/0!</v>
      </c>
      <c r="O29" s="10"/>
    </row>
    <row r="47" spans="4:4" x14ac:dyDescent="0.25">
      <c r="D47" s="9" t="s">
        <v>15</v>
      </c>
    </row>
    <row r="48" spans="4:4" x14ac:dyDescent="0.25">
      <c r="D48" s="9" t="s">
        <v>15</v>
      </c>
    </row>
    <row r="54" spans="4:4" x14ac:dyDescent="0.25">
      <c r="D54" s="9" t="s">
        <v>15</v>
      </c>
    </row>
    <row r="55" spans="4:4" x14ac:dyDescent="0.25">
      <c r="D55" s="9" t="s">
        <v>15</v>
      </c>
    </row>
    <row r="61" spans="4:4" x14ac:dyDescent="0.25">
      <c r="D61" s="9" t="s">
        <v>15</v>
      </c>
    </row>
    <row r="62" spans="4:4" x14ac:dyDescent="0.25">
      <c r="D62" s="9" t="s">
        <v>15</v>
      </c>
    </row>
    <row r="63" spans="4:4" x14ac:dyDescent="0.25">
      <c r="D63" s="9" t="s">
        <v>15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Notes</vt:lpstr>
      <vt:lpstr>New Required Reductions</vt:lpstr>
      <vt:lpstr>CIRL Summary</vt:lpstr>
      <vt:lpstr>BIRL Summary</vt:lpstr>
      <vt:lpstr>2020 Pivot Load Summary</vt:lpstr>
      <vt:lpstr>2020 GIS Load Estimation</vt:lpstr>
      <vt:lpstr>Street Sweeping and CO</vt:lpstr>
      <vt:lpstr>Education</vt:lpstr>
      <vt:lpstr>Wet Detention Calcs</vt:lpstr>
      <vt:lpstr>Reuse Calcs</vt:lpstr>
      <vt:lpstr>Retention, Trains, and Swales</vt:lpstr>
      <vt:lpstr>Exfil Trenches</vt:lpstr>
      <vt:lpstr>OSTDS Conversion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Tiffany Busby</dc:creator>
  <cp:lastModifiedBy>Tina</cp:lastModifiedBy>
  <dcterms:created xsi:type="dcterms:W3CDTF">2012-06-19T19:53:30Z</dcterms:created>
  <dcterms:modified xsi:type="dcterms:W3CDTF">2020-10-30T15:17:03Z</dcterms:modified>
</cp:coreProperties>
</file>